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563CA390-470E-42ED-923C-6B162DA94B2A}" xr6:coauthVersionLast="47" xr6:coauthVersionMax="47" xr10:uidLastSave="{00000000-0000-0000-0000-000000000000}"/>
  <bookViews>
    <workbookView xWindow="28680" yWindow="-120" windowWidth="29040" windowHeight="15720" activeTab="1" xr2:uid="{9E70876F-6B91-426F-BF01-3F9C51C231DD}"/>
  </bookViews>
  <sheets>
    <sheet name="SubSector Analysis" sheetId="3" r:id="rId1"/>
    <sheet name="Nifty 750 Analysis" sheetId="2" r:id="rId2"/>
    <sheet name="Price_Filter_02_07_2024" sheetId="1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3" l="1"/>
  <c r="I8" i="3"/>
  <c r="I5" i="3"/>
  <c r="I9" i="3"/>
  <c r="I6" i="3"/>
  <c r="I18" i="3"/>
  <c r="I17" i="3"/>
  <c r="I21" i="3"/>
  <c r="I27" i="3"/>
  <c r="I23" i="3"/>
  <c r="I28" i="3"/>
  <c r="I29" i="3"/>
  <c r="I40" i="3"/>
  <c r="I14" i="3"/>
  <c r="I33" i="3"/>
  <c r="I46" i="3"/>
  <c r="I65" i="3"/>
  <c r="I66" i="3"/>
  <c r="I39" i="3"/>
  <c r="I83" i="3"/>
  <c r="I30" i="3"/>
  <c r="I76" i="3"/>
  <c r="I43" i="3"/>
  <c r="I38" i="3"/>
  <c r="I51" i="3"/>
  <c r="I89" i="3"/>
  <c r="I81" i="3"/>
  <c r="I59" i="3"/>
  <c r="I91" i="3"/>
  <c r="I80" i="3"/>
  <c r="I74" i="3"/>
  <c r="I52" i="3"/>
  <c r="I93" i="3"/>
  <c r="I92" i="3"/>
  <c r="I101" i="3"/>
  <c r="I82" i="3"/>
  <c r="I44" i="3"/>
  <c r="I95" i="3"/>
  <c r="I54" i="3"/>
  <c r="I86" i="3"/>
  <c r="I87" i="3"/>
  <c r="I103" i="3"/>
  <c r="I100" i="3"/>
  <c r="I79" i="3"/>
  <c r="I107" i="3"/>
  <c r="I109" i="3"/>
  <c r="I110" i="3"/>
  <c r="I70" i="3"/>
  <c r="I111" i="3"/>
  <c r="I104" i="3"/>
  <c r="I114" i="3"/>
  <c r="I120" i="3"/>
  <c r="I121" i="3"/>
  <c r="I102" i="3"/>
  <c r="I119" i="3"/>
  <c r="I106" i="3"/>
  <c r="AK401" i="2"/>
  <c r="AK579" i="2"/>
  <c r="AK664" i="2"/>
  <c r="AK156" i="2"/>
  <c r="AK351" i="2"/>
  <c r="AK284" i="2"/>
  <c r="AK603" i="2"/>
  <c r="AK431" i="2"/>
  <c r="AK689" i="2"/>
  <c r="AR689" i="2" s="1"/>
  <c r="AK553" i="2"/>
  <c r="AR553" i="2" s="1"/>
  <c r="AK331" i="2"/>
  <c r="AK661" i="2"/>
  <c r="AR661" i="2" s="1"/>
  <c r="AK540" i="2"/>
  <c r="AK432" i="2"/>
  <c r="AK436" i="2"/>
  <c r="AR436" i="2" s="1"/>
  <c r="AK202" i="2"/>
  <c r="AK295" i="2"/>
  <c r="AR295" i="2" s="1"/>
  <c r="AK415" i="2"/>
  <c r="AK13" i="2"/>
  <c r="AK687" i="2"/>
  <c r="AR687" i="2" s="1"/>
  <c r="AK169" i="2"/>
  <c r="AK72" i="2"/>
  <c r="AK221" i="2"/>
  <c r="AK392" i="2"/>
  <c r="AK196" i="2"/>
  <c r="AK478" i="2"/>
  <c r="AK180" i="2"/>
  <c r="AK524" i="2"/>
  <c r="AR524" i="2" s="1"/>
  <c r="AK177" i="2"/>
  <c r="AK321" i="2"/>
  <c r="AR321" i="2" s="1"/>
  <c r="AK714" i="2"/>
  <c r="AR714" i="2" s="1"/>
  <c r="AK45" i="2"/>
  <c r="AK124" i="2"/>
  <c r="AR124" i="2" s="1"/>
  <c r="AK80" i="2"/>
  <c r="AR80" i="2" s="1"/>
  <c r="AK525" i="2"/>
  <c r="AK133" i="2"/>
  <c r="AK655" i="2"/>
  <c r="AK619" i="2"/>
  <c r="AK215" i="2"/>
  <c r="AK563" i="2"/>
  <c r="AK32" i="2"/>
  <c r="AK22" i="2"/>
  <c r="AK346" i="2"/>
  <c r="AK360" i="2"/>
  <c r="AK120" i="2"/>
  <c r="AK238" i="2"/>
  <c r="AR238" i="2" s="1"/>
  <c r="AK10" i="2"/>
  <c r="AK282" i="2"/>
  <c r="AK69" i="2"/>
  <c r="AK138" i="2"/>
  <c r="AK223" i="2"/>
  <c r="AK286" i="2"/>
  <c r="AK89" i="2"/>
  <c r="AK204" i="2"/>
  <c r="AK648" i="2"/>
  <c r="AR648" i="2" s="1"/>
  <c r="AK534" i="2"/>
  <c r="AK358" i="2"/>
  <c r="AK172" i="2"/>
  <c r="AK107" i="2"/>
  <c r="AK559" i="2"/>
  <c r="AK175" i="2"/>
  <c r="AK86" i="2"/>
  <c r="AK458" i="2"/>
  <c r="AK459" i="2"/>
  <c r="AK301" i="2"/>
  <c r="AK136" i="2"/>
  <c r="AR136" i="2" s="1"/>
  <c r="AK159" i="2"/>
  <c r="AR159" i="2" s="1"/>
  <c r="AK167" i="2"/>
  <c r="AK323" i="2"/>
  <c r="AR323" i="2" s="1"/>
  <c r="AK569" i="2"/>
  <c r="AK52" i="2"/>
  <c r="AK702" i="2"/>
  <c r="AR702" i="2" s="1"/>
  <c r="AK410" i="2"/>
  <c r="AK545" i="2"/>
  <c r="AK365" i="2"/>
  <c r="AK123" i="2"/>
  <c r="AK297" i="2"/>
  <c r="AK408" i="2"/>
  <c r="AK319" i="2"/>
  <c r="AK617" i="2"/>
  <c r="AK211" i="2"/>
  <c r="AK182" i="2"/>
  <c r="AR182" i="2" s="1"/>
  <c r="AK537" i="2"/>
  <c r="AR537" i="2" s="1"/>
  <c r="AK35" i="2"/>
  <c r="AK76" i="2"/>
  <c r="AK234" i="2"/>
  <c r="AK637" i="2"/>
  <c r="AK226" i="2"/>
  <c r="AK145" i="2"/>
  <c r="AK183" i="2"/>
  <c r="AK573" i="2"/>
  <c r="AK48" i="2"/>
  <c r="AK149" i="2"/>
  <c r="AK564" i="2"/>
  <c r="AR564" i="2" s="1"/>
  <c r="AK243" i="2"/>
  <c r="AK634" i="2"/>
  <c r="AK181" i="2"/>
  <c r="AK143" i="2"/>
  <c r="AK94" i="2"/>
  <c r="AK539" i="2"/>
  <c r="AR539" i="2" s="1"/>
  <c r="AK382" i="2"/>
  <c r="AK336" i="2"/>
  <c r="AK214" i="2"/>
  <c r="AK29" i="2"/>
  <c r="AK304" i="2"/>
  <c r="AR304" i="2" s="1"/>
  <c r="AK383" i="2"/>
  <c r="AK470" i="2"/>
  <c r="AK576" i="2"/>
  <c r="AK5" i="2"/>
  <c r="AK78" i="2"/>
  <c r="AK505" i="2"/>
  <c r="AK129" i="2"/>
  <c r="AK348" i="2"/>
  <c r="AK160" i="2"/>
  <c r="AK562" i="2"/>
  <c r="AR562" i="2" s="1"/>
  <c r="AK7" i="2"/>
  <c r="AK310" i="2"/>
  <c r="AR310" i="2" s="1"/>
  <c r="AK589" i="2"/>
  <c r="AR589" i="2" s="1"/>
  <c r="AK308" i="2"/>
  <c r="AR308" i="2" s="1"/>
  <c r="AK354" i="2"/>
  <c r="AK203" i="2"/>
  <c r="AK38" i="2"/>
  <c r="AK178" i="2"/>
  <c r="AK437" i="2"/>
  <c r="AK64" i="2"/>
  <c r="AK28" i="2"/>
  <c r="AR28" i="2" s="1"/>
  <c r="AK255" i="2"/>
  <c r="AK356" i="2"/>
  <c r="AR356" i="2" s="1"/>
  <c r="AK162" i="2"/>
  <c r="AR162" i="2" s="1"/>
  <c r="AK575" i="2"/>
  <c r="AR575" i="2" s="1"/>
  <c r="AK70" i="2"/>
  <c r="AK154" i="2"/>
  <c r="AK103" i="2"/>
  <c r="AK446" i="2"/>
  <c r="AK433" i="2"/>
  <c r="AK303" i="2"/>
  <c r="AK307" i="2"/>
  <c r="AK85" i="2"/>
  <c r="AR85" i="2" s="1"/>
  <c r="AK195" i="2"/>
  <c r="AK712" i="2"/>
  <c r="AK197" i="2"/>
  <c r="AK236" i="2"/>
  <c r="AK83" i="2"/>
  <c r="AK157" i="2"/>
  <c r="AK97" i="2"/>
  <c r="AK168" i="2"/>
  <c r="AK212" i="2"/>
  <c r="AK414" i="2"/>
  <c r="AK58" i="2"/>
  <c r="AK377" i="2"/>
  <c r="AK317" i="2"/>
  <c r="AK417" i="2"/>
  <c r="AK404" i="2"/>
  <c r="AR404" i="2" s="1"/>
  <c r="AK468" i="2"/>
  <c r="AK75" i="2"/>
  <c r="AK2" i="2"/>
  <c r="AK522" i="2"/>
  <c r="AK18" i="2"/>
  <c r="AK719" i="2"/>
  <c r="AR719" i="2" s="1"/>
  <c r="AK170" i="2"/>
  <c r="AK451" i="2"/>
  <c r="AK601" i="2"/>
  <c r="AK609" i="2"/>
  <c r="AR609" i="2" s="1"/>
  <c r="AK14" i="2"/>
  <c r="AK12" i="2"/>
  <c r="AK434" i="2"/>
  <c r="AR434" i="2" s="1"/>
  <c r="AK523" i="2"/>
  <c r="AR523" i="2" s="1"/>
  <c r="AK210" i="2"/>
  <c r="AK628" i="2"/>
  <c r="AK515" i="2"/>
  <c r="AK497" i="2"/>
  <c r="AK526" i="2"/>
  <c r="AK62" i="2"/>
  <c r="AK418" i="2"/>
  <c r="AK57" i="2"/>
  <c r="AK272" i="2"/>
  <c r="AR272" i="2" s="1"/>
  <c r="AK625" i="2"/>
  <c r="AK367" i="2"/>
  <c r="AK688" i="2"/>
  <c r="AK296" i="2"/>
  <c r="AK66" i="2"/>
  <c r="AK239" i="2"/>
  <c r="AK372" i="2"/>
  <c r="AK595" i="2"/>
  <c r="AK294" i="2"/>
  <c r="AK135" i="2"/>
  <c r="AK233" i="2"/>
  <c r="AK126" i="2"/>
  <c r="AK205" i="2"/>
  <c r="AK474" i="2"/>
  <c r="AK457" i="2"/>
  <c r="AK262" i="2"/>
  <c r="AK626" i="2"/>
  <c r="AK635" i="2"/>
  <c r="AK352" i="2"/>
  <c r="AK679" i="2"/>
  <c r="AK705" i="2"/>
  <c r="AR705" i="2" s="1"/>
  <c r="AK445" i="2"/>
  <c r="AK444" i="2"/>
  <c r="AK201" i="2"/>
  <c r="AK318" i="2"/>
  <c r="AK88" i="2"/>
  <c r="AK380" i="2"/>
  <c r="AK495" i="2"/>
  <c r="AK99" i="2"/>
  <c r="AK248" i="2"/>
  <c r="AK519" i="2"/>
  <c r="AK73" i="2"/>
  <c r="AR73" i="2" s="1"/>
  <c r="AK616" i="2"/>
  <c r="AK598" i="2"/>
  <c r="AR598" i="2" s="1"/>
  <c r="AK561" i="2"/>
  <c r="AK530" i="2"/>
  <c r="AR530" i="2" s="1"/>
  <c r="AK224" i="2"/>
  <c r="AK541" i="2"/>
  <c r="AK412" i="2"/>
  <c r="AK82" i="2"/>
  <c r="AK116" i="2"/>
  <c r="AK158" i="2"/>
  <c r="AK128" i="2"/>
  <c r="AR128" i="2" s="1"/>
  <c r="AK716" i="2"/>
  <c r="AR716" i="2" s="1"/>
  <c r="AK313" i="2"/>
  <c r="AK163" i="2"/>
  <c r="AK475" i="2"/>
  <c r="AK599" i="2"/>
  <c r="AR599" i="2" s="1"/>
  <c r="AK293" i="2"/>
  <c r="AR293" i="2" s="1"/>
  <c r="AK60" i="2"/>
  <c r="AK218" i="2"/>
  <c r="AK416" i="2"/>
  <c r="AK666" i="2"/>
  <c r="AK51" i="2"/>
  <c r="AK74" i="2"/>
  <c r="AK720" i="2"/>
  <c r="AR720" i="2" s="1"/>
  <c r="AK389" i="2"/>
  <c r="AK314" i="2"/>
  <c r="AK467" i="2"/>
  <c r="AR467" i="2" s="1"/>
  <c r="AK290" i="2"/>
  <c r="AR290" i="2" s="1"/>
  <c r="AK532" i="2"/>
  <c r="AR532" i="2" s="1"/>
  <c r="AK256" i="2"/>
  <c r="AK225" i="2"/>
  <c r="AK375" i="2"/>
  <c r="AK91" i="2"/>
  <c r="AK359" i="2"/>
  <c r="AK19" i="2"/>
  <c r="AK54" i="2"/>
  <c r="AK361" i="2"/>
  <c r="AK209" i="2"/>
  <c r="AR209" i="2" s="1"/>
  <c r="AK402" i="2"/>
  <c r="AK471" i="2"/>
  <c r="AK190" i="2"/>
  <c r="AK449" i="2"/>
  <c r="AK577" i="2"/>
  <c r="AK368" i="2"/>
  <c r="AK283" i="2"/>
  <c r="AK658" i="2"/>
  <c r="AR658" i="2" s="1"/>
  <c r="AK544" i="2"/>
  <c r="AR544" i="2" s="1"/>
  <c r="AK649" i="2"/>
  <c r="AR649" i="2" s="1"/>
  <c r="AK3" i="2"/>
  <c r="AK473" i="2"/>
  <c r="AK463" i="2"/>
  <c r="AK580" i="2"/>
  <c r="AK44" i="2"/>
  <c r="AK388" i="2"/>
  <c r="AK100" i="2"/>
  <c r="AR100" i="2" s="1"/>
  <c r="AK430" i="2"/>
  <c r="AK686" i="2"/>
  <c r="AK4" i="2"/>
  <c r="AK726" i="2"/>
  <c r="AK185" i="2"/>
  <c r="AK325" i="2"/>
  <c r="AK547" i="2"/>
  <c r="AK34" i="2"/>
  <c r="AK192" i="2"/>
  <c r="AK42" i="2"/>
  <c r="AK217" i="2"/>
  <c r="AK119" i="2"/>
  <c r="AK454" i="2"/>
  <c r="AK584" i="2"/>
  <c r="AK428" i="2"/>
  <c r="AK8" i="2"/>
  <c r="AK79" i="2"/>
  <c r="AK503" i="2"/>
  <c r="AK513" i="2"/>
  <c r="AK501" i="2"/>
  <c r="AK490" i="2"/>
  <c r="AR490" i="2" s="1"/>
  <c r="AK400" i="2"/>
  <c r="AR400" i="2" s="1"/>
  <c r="AK594" i="2"/>
  <c r="AK491" i="2"/>
  <c r="AR491" i="2" s="1"/>
  <c r="AK643" i="2"/>
  <c r="AK266" i="2"/>
  <c r="AK220" i="2"/>
  <c r="AK362" i="2"/>
  <c r="AK164" i="2"/>
  <c r="AK49" i="2"/>
  <c r="AK591" i="2"/>
  <c r="AR591" i="2" s="1"/>
  <c r="AK722" i="2"/>
  <c r="AR722" i="2" s="1"/>
  <c r="AK568" i="2"/>
  <c r="AR568" i="2" s="1"/>
  <c r="AK11" i="2"/>
  <c r="AK329" i="2"/>
  <c r="AK413" i="2"/>
  <c r="AK230" i="2"/>
  <c r="AK341" i="2"/>
  <c r="AK250" i="2"/>
  <c r="AK396" i="2"/>
  <c r="AK502" i="2"/>
  <c r="AK685" i="2"/>
  <c r="AR685" i="2" s="1"/>
  <c r="AK15" i="2"/>
  <c r="AK198" i="2"/>
  <c r="AK33" i="2"/>
  <c r="AK527" i="2"/>
  <c r="AR527" i="2" s="1"/>
  <c r="AK718" i="2"/>
  <c r="AR718" i="2" s="1"/>
  <c r="AK92" i="2"/>
  <c r="AK46" i="2"/>
  <c r="AK640" i="2"/>
  <c r="AK350" i="2"/>
  <c r="AK179" i="2"/>
  <c r="AK345" i="2"/>
  <c r="AK109" i="2"/>
  <c r="AK483" i="2"/>
  <c r="AR483" i="2" s="1"/>
  <c r="AK706" i="2"/>
  <c r="AR706" i="2" s="1"/>
  <c r="AK166" i="2"/>
  <c r="AK555" i="2"/>
  <c r="AK150" i="2"/>
  <c r="AK695" i="2"/>
  <c r="AK492" i="2"/>
  <c r="AK512" i="2"/>
  <c r="AK242" i="2"/>
  <c r="AK95" i="2"/>
  <c r="AK55" i="2"/>
  <c r="AK258" i="2"/>
  <c r="AK146" i="2"/>
  <c r="AK151" i="2"/>
  <c r="AK447" i="2"/>
  <c r="AR447" i="2" s="1"/>
  <c r="AK335" i="2"/>
  <c r="AK322" i="2"/>
  <c r="AK697" i="2"/>
  <c r="AR697" i="2" s="1"/>
  <c r="AK403" i="2"/>
  <c r="AK24" i="2"/>
  <c r="AK498" i="2"/>
  <c r="AR498" i="2" s="1"/>
  <c r="AK489" i="2"/>
  <c r="AR489" i="2" s="1"/>
  <c r="AK477" i="2"/>
  <c r="AK216" i="2"/>
  <c r="AK26" i="2"/>
  <c r="AK174" i="2"/>
  <c r="AK339" i="2"/>
  <c r="AK506" i="2"/>
  <c r="AR506" i="2" s="1"/>
  <c r="AK570" i="2"/>
  <c r="AK222" i="2"/>
  <c r="AK677" i="2"/>
  <c r="AR677" i="2" s="1"/>
  <c r="AK486" i="2"/>
  <c r="AK118" i="2"/>
  <c r="AK499" i="2"/>
  <c r="AK90" i="2"/>
  <c r="AK435" i="2"/>
  <c r="AK552" i="2"/>
  <c r="AK385" i="2"/>
  <c r="AK219" i="2"/>
  <c r="AR219" i="2" s="1"/>
  <c r="AK397" i="2"/>
  <c r="AK17" i="2"/>
  <c r="AK188" i="2"/>
  <c r="AK300" i="2"/>
  <c r="AK113" i="2"/>
  <c r="AK312" i="2"/>
  <c r="AK110" i="2"/>
  <c r="AK21" i="2"/>
  <c r="AK71" i="2"/>
  <c r="AR71" i="2" s="1"/>
  <c r="AK680" i="2"/>
  <c r="AR680" i="2" s="1"/>
  <c r="AK531" i="2"/>
  <c r="AK480" i="2"/>
  <c r="AK364" i="2"/>
  <c r="AK30" i="2"/>
  <c r="AR30" i="2" s="1"/>
  <c r="AK659" i="2"/>
  <c r="AR659" i="2" s="1"/>
  <c r="AK538" i="2"/>
  <c r="AK620" i="2"/>
  <c r="AK191" i="2"/>
  <c r="AK578" i="2"/>
  <c r="AK41" i="2"/>
  <c r="AK105" i="2"/>
  <c r="AK227" i="2"/>
  <c r="AK131" i="2"/>
  <c r="AK363" i="2"/>
  <c r="AK161" i="2"/>
  <c r="AK67" i="2"/>
  <c r="AK427" i="2"/>
  <c r="AK279" i="2"/>
  <c r="AK142" i="2"/>
  <c r="AK395" i="2"/>
  <c r="AK670" i="2"/>
  <c r="AK710" i="2"/>
  <c r="AR710" i="2" s="1"/>
  <c r="AK566" i="2"/>
  <c r="AK125" i="2"/>
  <c r="AR125" i="2" s="1"/>
  <c r="AK265" i="2"/>
  <c r="AR265" i="2" s="1"/>
  <c r="AK84" i="2"/>
  <c r="AK184" i="2"/>
  <c r="AK425" i="2"/>
  <c r="AK229" i="2"/>
  <c r="AK357" i="2"/>
  <c r="AK141" i="2"/>
  <c r="AK481" i="2"/>
  <c r="AK387" i="2"/>
  <c r="AK144" i="2"/>
  <c r="AK127" i="2"/>
  <c r="AK207" i="2"/>
  <c r="AK257" i="2"/>
  <c r="AK147" i="2"/>
  <c r="AK340" i="2"/>
  <c r="AK592" i="2"/>
  <c r="AR592" i="2" s="1"/>
  <c r="AK682" i="2"/>
  <c r="AR682" i="2" s="1"/>
  <c r="AK484" i="2"/>
  <c r="AK652" i="2"/>
  <c r="AK330" i="2"/>
  <c r="AK586" i="2"/>
  <c r="AK376" i="2"/>
  <c r="AR376" i="2" s="1"/>
  <c r="AK130" i="2"/>
  <c r="AK273" i="2"/>
  <c r="AK231" i="2"/>
  <c r="AK268" i="2"/>
  <c r="AR268" i="2" s="1"/>
  <c r="AK715" i="2"/>
  <c r="AR715" i="2" s="1"/>
  <c r="AK517" i="2"/>
  <c r="AK16" i="2"/>
  <c r="AK311" i="2"/>
  <c r="AK549" i="2"/>
  <c r="AK440" i="2"/>
  <c r="AK639" i="2"/>
  <c r="AK176" i="2"/>
  <c r="AK20" i="2"/>
  <c r="AK390" i="2"/>
  <c r="AK108" i="2"/>
  <c r="AK567" i="2"/>
  <c r="AK461" i="2"/>
  <c r="AK213" i="2"/>
  <c r="AK187" i="2"/>
  <c r="AK36" i="2"/>
  <c r="AK261" i="2"/>
  <c r="AK235" i="2"/>
  <c r="AR235" i="2" s="1"/>
  <c r="AK366" i="2"/>
  <c r="AK604" i="2"/>
  <c r="AK43" i="2"/>
  <c r="AK386" i="2"/>
  <c r="AK289" i="2"/>
  <c r="AK608" i="2"/>
  <c r="AR608" i="2" s="1"/>
  <c r="AK309" i="2"/>
  <c r="AK426" i="2"/>
  <c r="AK77" i="2"/>
  <c r="AK533" i="2"/>
  <c r="AR533" i="2" s="1"/>
  <c r="AK724" i="2"/>
  <c r="AK337" i="2"/>
  <c r="AK59" i="2"/>
  <c r="AK623" i="2"/>
  <c r="AK193" i="2"/>
  <c r="AR193" i="2" s="1"/>
  <c r="AK420" i="2"/>
  <c r="AK189" i="2"/>
  <c r="AK270" i="2"/>
  <c r="AK305" i="2"/>
  <c r="AK25" i="2"/>
  <c r="AK9" i="2"/>
  <c r="AK291" i="2"/>
  <c r="AK546" i="2"/>
  <c r="AK535" i="2"/>
  <c r="AK520" i="2"/>
  <c r="AK551" i="2"/>
  <c r="AK536" i="2"/>
  <c r="AR536" i="2" s="1"/>
  <c r="AK244" i="2"/>
  <c r="AK263" i="2"/>
  <c r="AK240" i="2"/>
  <c r="AK31" i="2"/>
  <c r="AK721" i="2"/>
  <c r="AR721" i="2" s="1"/>
  <c r="AK81" i="2"/>
  <c r="AK593" i="2"/>
  <c r="AK521" i="2"/>
  <c r="AK409" i="2"/>
  <c r="AK101" i="2"/>
  <c r="AK114" i="2"/>
  <c r="AK65" i="2"/>
  <c r="AK668" i="2"/>
  <c r="AK472" i="2"/>
  <c r="AK411" i="2"/>
  <c r="AR411" i="2" s="1"/>
  <c r="AK379" i="2"/>
  <c r="AR379" i="2" s="1"/>
  <c r="AK6" i="2"/>
  <c r="AK171" i="2"/>
  <c r="AK476" i="2"/>
  <c r="AK87" i="2"/>
  <c r="AK369" i="2"/>
  <c r="AK302" i="2"/>
  <c r="AK50" i="2"/>
  <c r="AK165" i="2"/>
  <c r="AK132" i="2"/>
  <c r="AK645" i="2"/>
  <c r="AR645" i="2" s="1"/>
  <c r="AK288" i="2"/>
  <c r="AK669" i="2"/>
  <c r="AR669" i="2" s="1"/>
  <c r="AK280" i="2"/>
  <c r="AK460" i="2"/>
  <c r="AK583" i="2"/>
  <c r="AK152" i="2"/>
  <c r="AK324" i="2"/>
  <c r="AK320" i="2"/>
  <c r="AK419" i="2"/>
  <c r="AR419" i="2" s="1"/>
  <c r="AK452" i="2"/>
  <c r="AK572" i="2"/>
  <c r="AK200" i="2"/>
  <c r="AK653" i="2"/>
  <c r="AR653" i="2" s="1"/>
  <c r="AK373" i="2"/>
  <c r="AK285" i="2"/>
  <c r="AK500" i="2"/>
  <c r="AK507" i="2"/>
  <c r="AK326" i="2"/>
  <c r="AK485" i="2"/>
  <c r="AK607" i="2"/>
  <c r="AK487" i="2"/>
  <c r="AK332" i="2"/>
  <c r="AK347" i="2"/>
  <c r="AR347" i="2" s="1"/>
  <c r="AK558" i="2"/>
  <c r="AK636" i="2"/>
  <c r="AR636" i="2" s="1"/>
  <c r="AK587" i="2"/>
  <c r="AR587" i="2" s="1"/>
  <c r="AK717" i="2"/>
  <c r="AR717" i="2" s="1"/>
  <c r="AK407" i="2"/>
  <c r="AK378" i="2"/>
  <c r="AK725" i="2"/>
  <c r="AK488" i="2"/>
  <c r="AK438" i="2"/>
  <c r="AK269" i="2"/>
  <c r="AR269" i="2" s="1"/>
  <c r="AK96" i="2"/>
  <c r="AK253" i="2"/>
  <c r="AK252" i="2"/>
  <c r="AK274" i="2"/>
  <c r="AK39" i="2"/>
  <c r="AK27" i="2"/>
  <c r="AK704" i="2"/>
  <c r="AR704" i="2" s="1"/>
  <c r="AK370" i="2"/>
  <c r="AR370" i="2" s="1"/>
  <c r="AK278" i="2"/>
  <c r="AK254" i="2"/>
  <c r="AK104" i="2"/>
  <c r="AK40" i="2"/>
  <c r="AK399" i="2"/>
  <c r="AK656" i="2"/>
  <c r="AR656" i="2" s="1"/>
  <c r="AK23" i="2"/>
  <c r="AK613" i="2"/>
  <c r="AR613" i="2" s="1"/>
  <c r="AK464" i="2"/>
  <c r="AR464" i="2" s="1"/>
  <c r="AK663" i="2"/>
  <c r="AR663" i="2" s="1"/>
  <c r="AK37" i="2"/>
  <c r="AK271" i="2"/>
  <c r="AK667" i="2"/>
  <c r="AK439" i="2"/>
  <c r="AK277" i="2"/>
  <c r="AK672" i="2"/>
  <c r="AK47" i="2"/>
  <c r="AK56" i="2"/>
  <c r="AK199" i="2"/>
  <c r="AK602" i="2"/>
  <c r="AR602" i="2" s="1"/>
  <c r="AK479" i="2"/>
  <c r="AR479" i="2" s="1"/>
  <c r="AK68" i="2"/>
  <c r="AK398" i="2"/>
  <c r="AK556" i="2"/>
  <c r="AR556" i="2" s="1"/>
  <c r="AK334" i="2"/>
  <c r="AK264" i="2"/>
  <c r="AK327" i="2"/>
  <c r="AK671" i="2"/>
  <c r="AR671" i="2" s="1"/>
  <c r="AK384" i="2"/>
  <c r="AK629" i="2"/>
  <c r="AR629" i="2" s="1"/>
  <c r="AK393" i="2"/>
  <c r="AR393" i="2" s="1"/>
  <c r="AK316" i="2"/>
  <c r="AK691" i="2"/>
  <c r="AR691" i="2" s="1"/>
  <c r="AK117" i="2"/>
  <c r="AK693" i="2"/>
  <c r="AR693" i="2" s="1"/>
  <c r="AK406" i="2"/>
  <c r="AK186" i="2"/>
  <c r="AK139" i="2"/>
  <c r="AK394" i="2"/>
  <c r="AK698" i="2"/>
  <c r="AR698" i="2" s="1"/>
  <c r="AK194" i="2"/>
  <c r="AK251" i="2"/>
  <c r="AK102" i="2"/>
  <c r="AK61" i="2"/>
  <c r="AK528" i="2"/>
  <c r="AK422" i="2"/>
  <c r="AK466" i="2"/>
  <c r="AK699" i="2"/>
  <c r="AK140" i="2"/>
  <c r="AK465" i="2"/>
  <c r="AR465" i="2" s="1"/>
  <c r="AK232" i="2"/>
  <c r="AK121" i="2"/>
  <c r="AK93" i="2"/>
  <c r="AK276" i="2"/>
  <c r="AK627" i="2"/>
  <c r="AK112" i="2"/>
  <c r="AK597" i="2"/>
  <c r="AK611" i="2"/>
  <c r="AR611" i="2" s="1"/>
  <c r="AK267" i="2"/>
  <c r="AK328" i="2"/>
  <c r="AK703" i="2"/>
  <c r="AK565" i="2"/>
  <c r="AK455" i="2"/>
  <c r="AK315" i="2"/>
  <c r="AR315" i="2" s="1"/>
  <c r="AK122" i="2"/>
  <c r="AK111" i="2"/>
  <c r="AK605" i="2"/>
  <c r="AK228" i="2"/>
  <c r="AK153" i="2"/>
  <c r="AK557" i="2"/>
  <c r="AK516" i="2"/>
  <c r="AR516" i="2" s="1"/>
  <c r="AK405" i="2"/>
  <c r="AK134" i="2"/>
  <c r="AK571" i="2"/>
  <c r="AK441" i="2"/>
  <c r="AK63" i="2"/>
  <c r="AK333" i="2"/>
  <c r="AK707" i="2"/>
  <c r="AR707" i="2" s="1"/>
  <c r="AK543" i="2"/>
  <c r="AK631" i="2"/>
  <c r="AR631" i="2" s="1"/>
  <c r="AK53" i="2"/>
  <c r="AK148" i="2"/>
  <c r="AK292" i="2"/>
  <c r="AK610" i="2"/>
  <c r="AR610" i="2" s="1"/>
  <c r="AK98" i="2"/>
  <c r="AK208" i="2"/>
  <c r="AK247" i="2"/>
  <c r="AK709" i="2"/>
  <c r="AR709" i="2" s="1"/>
  <c r="AK641" i="2"/>
  <c r="AR641" i="2" s="1"/>
  <c r="AK260" i="2"/>
  <c r="AK542" i="2"/>
  <c r="AR542" i="2" s="1"/>
  <c r="AK450" i="2"/>
  <c r="AR450" i="2" s="1"/>
  <c r="AK349" i="2"/>
  <c r="AR349" i="2" s="1"/>
  <c r="AK554" i="2"/>
  <c r="AK606" i="2"/>
  <c r="AK281" i="2"/>
  <c r="AK155" i="2"/>
  <c r="AK678" i="2"/>
  <c r="AK106" i="2"/>
  <c r="AK615" i="2"/>
  <c r="AK299" i="2"/>
  <c r="AR299" i="2" s="1"/>
  <c r="AK237" i="2"/>
  <c r="AK708" i="2"/>
  <c r="AR708" i="2" s="1"/>
  <c r="AK644" i="2"/>
  <c r="AR644" i="2" s="1"/>
  <c r="AK493" i="2"/>
  <c r="AR493" i="2" s="1"/>
  <c r="AK206" i="2"/>
  <c r="AK633" i="2"/>
  <c r="AR633" i="2" s="1"/>
  <c r="AK442" i="2"/>
  <c r="AR442" i="2" s="1"/>
  <c r="AK600" i="2"/>
  <c r="AK287" i="2"/>
  <c r="AK298" i="2"/>
  <c r="AK574" i="2"/>
  <c r="AK115" i="2"/>
  <c r="AR115" i="2" s="1"/>
  <c r="AK665" i="2"/>
  <c r="AR665" i="2" s="1"/>
  <c r="AK246" i="2"/>
  <c r="AK306" i="2"/>
  <c r="AK683" i="2"/>
  <c r="AR683" i="2" s="1"/>
  <c r="AK374" i="2"/>
  <c r="AK173" i="2"/>
  <c r="AK585" i="2"/>
  <c r="AK338" i="2"/>
  <c r="AK618" i="2"/>
  <c r="AK342" i="2"/>
  <c r="AK590" i="2"/>
  <c r="AK353" i="2"/>
  <c r="AK582" i="2"/>
  <c r="AR582" i="2" s="1"/>
  <c r="AK596" i="2"/>
  <c r="AK241" i="2"/>
  <c r="AK137" i="2"/>
  <c r="AR137" i="2" s="1"/>
  <c r="AK371" i="2"/>
  <c r="AK650" i="2"/>
  <c r="AK259" i="2"/>
  <c r="AK448" i="2"/>
  <c r="AK514" i="2"/>
  <c r="AK518" i="2"/>
  <c r="AK443" i="2"/>
  <c r="AK508" i="2"/>
  <c r="AK496" i="2"/>
  <c r="AK550" i="2"/>
  <c r="AK482" i="2"/>
  <c r="AK245" i="2"/>
  <c r="AK674" i="2"/>
  <c r="AR674" i="2" s="1"/>
  <c r="AK511" i="2"/>
  <c r="AK355" i="2"/>
  <c r="AK504" i="2"/>
  <c r="AK612" i="2"/>
  <c r="AK711" i="2"/>
  <c r="AK381" i="2"/>
  <c r="AK581" i="2"/>
  <c r="AK560" i="2"/>
  <c r="AR560" i="2" s="1"/>
  <c r="AK692" i="2"/>
  <c r="AK510" i="2"/>
  <c r="AK681" i="2"/>
  <c r="AR681" i="2" s="1"/>
  <c r="AK424" i="2"/>
  <c r="AK429" i="2"/>
  <c r="AK249" i="2"/>
  <c r="AK662" i="2"/>
  <c r="AK621" i="2"/>
  <c r="AK344" i="2"/>
  <c r="AK456" i="2"/>
  <c r="AK624" i="2"/>
  <c r="AK391" i="2"/>
  <c r="AR391" i="2" s="1"/>
  <c r="AK548" i="2"/>
  <c r="AR548" i="2" s="1"/>
  <c r="AK660" i="2"/>
  <c r="AR660" i="2" s="1"/>
  <c r="AK694" i="2"/>
  <c r="AR694" i="2" s="1"/>
  <c r="AK423" i="2"/>
  <c r="AK453" i="2"/>
  <c r="AK675" i="2"/>
  <c r="AR675" i="2" s="1"/>
  <c r="AK275" i="2"/>
  <c r="AK343" i="2"/>
  <c r="AK700" i="2"/>
  <c r="AK588" i="2"/>
  <c r="AK651" i="2"/>
  <c r="AR651" i="2" s="1"/>
  <c r="AK642" i="2"/>
  <c r="AR642" i="2" s="1"/>
  <c r="AK462" i="2"/>
  <c r="AK646" i="2"/>
  <c r="AK421" i="2"/>
  <c r="AK632" i="2"/>
  <c r="AR632" i="2" s="1"/>
  <c r="AK614" i="2"/>
  <c r="AR614" i="2" s="1"/>
  <c r="AK676" i="2"/>
  <c r="AR676" i="2" s="1"/>
  <c r="AK701" i="2"/>
  <c r="AK622" i="2"/>
  <c r="AR622" i="2" s="1"/>
  <c r="AK696" i="2"/>
  <c r="AK494" i="2"/>
  <c r="AK673" i="2"/>
  <c r="AR673" i="2" s="1"/>
  <c r="AK509" i="2"/>
  <c r="AR509" i="2" s="1"/>
  <c r="AK469" i="2"/>
  <c r="AK529" i="2"/>
  <c r="AK638" i="2"/>
  <c r="AR638" i="2" s="1"/>
  <c r="AK630" i="2"/>
  <c r="AR630" i="2" s="1"/>
  <c r="AK690" i="2"/>
  <c r="AR690" i="2" s="1"/>
  <c r="AK647" i="2"/>
  <c r="AR647" i="2" s="1"/>
  <c r="AK654" i="2"/>
  <c r="AK713" i="2"/>
  <c r="AR713" i="2" s="1"/>
  <c r="AK657" i="2"/>
  <c r="AR657" i="2" s="1"/>
  <c r="AK684" i="2"/>
  <c r="AR684" i="2" s="1"/>
  <c r="AK723" i="2"/>
  <c r="AR723" i="2" s="1"/>
  <c r="B80" i="3"/>
  <c r="E80" i="3" s="1"/>
  <c r="B90" i="3"/>
  <c r="E90" i="3" s="1"/>
  <c r="B100" i="3"/>
  <c r="H100" i="3" s="1"/>
  <c r="B84" i="3"/>
  <c r="G84" i="3" s="1"/>
  <c r="B94" i="3"/>
  <c r="I94" i="3" s="1"/>
  <c r="B105" i="3"/>
  <c r="D105" i="3" s="1"/>
  <c r="B120" i="3"/>
  <c r="H120" i="3" s="1"/>
  <c r="B86" i="3"/>
  <c r="H86" i="3" s="1"/>
  <c r="B27" i="3"/>
  <c r="E27" i="3" s="1"/>
  <c r="B93" i="3"/>
  <c r="H93" i="3" s="1"/>
  <c r="B52" i="3"/>
  <c r="H52" i="3" s="1"/>
  <c r="B78" i="3"/>
  <c r="D78" i="3" s="1"/>
  <c r="B88" i="3"/>
  <c r="H88" i="3" s="1"/>
  <c r="B8" i="3"/>
  <c r="H8" i="3" s="1"/>
  <c r="B51" i="3"/>
  <c r="H51" i="3" s="1"/>
  <c r="B49" i="3"/>
  <c r="D49" i="3" s="1"/>
  <c r="B74" i="3"/>
  <c r="H74" i="3" s="1"/>
  <c r="B6" i="3"/>
  <c r="H6" i="3" s="1"/>
  <c r="B54" i="3"/>
  <c r="H54" i="3" s="1"/>
  <c r="B46" i="3"/>
  <c r="H46" i="3" s="1"/>
  <c r="B33" i="3"/>
  <c r="E33" i="3" s="1"/>
  <c r="B65" i="3"/>
  <c r="H65" i="3" s="1"/>
  <c r="B53" i="3"/>
  <c r="I53" i="3" s="1"/>
  <c r="B118" i="3"/>
  <c r="H118" i="3" s="1"/>
  <c r="B103" i="3"/>
  <c r="H103" i="3" s="1"/>
  <c r="B47" i="3"/>
  <c r="H47" i="3" s="1"/>
  <c r="B91" i="3"/>
  <c r="H91" i="3" s="1"/>
  <c r="B112" i="3"/>
  <c r="H112" i="3" s="1"/>
  <c r="B83" i="3"/>
  <c r="H83" i="3" s="1"/>
  <c r="B15" i="3"/>
  <c r="P15" i="3" s="1"/>
  <c r="B81" i="3"/>
  <c r="H81" i="3" s="1"/>
  <c r="B66" i="3"/>
  <c r="E66" i="3" s="1"/>
  <c r="B50" i="3"/>
  <c r="D50" i="3" s="1"/>
  <c r="B23" i="3"/>
  <c r="B21" i="3"/>
  <c r="B92" i="3"/>
  <c r="H92" i="3" s="1"/>
  <c r="B13" i="3"/>
  <c r="U13" i="3" s="1"/>
  <c r="B67" i="3"/>
  <c r="H67" i="3" s="1"/>
  <c r="B104" i="3"/>
  <c r="H104" i="3" s="1"/>
  <c r="B31" i="3"/>
  <c r="H31" i="3" s="1"/>
  <c r="B48" i="3"/>
  <c r="H48" i="3" s="1"/>
  <c r="B113" i="3"/>
  <c r="H113" i="3" s="1"/>
  <c r="B26" i="3"/>
  <c r="H26" i="3" s="1"/>
  <c r="B114" i="3"/>
  <c r="H114" i="3" s="1"/>
  <c r="B121" i="3"/>
  <c r="H121" i="3" s="1"/>
  <c r="B42" i="3"/>
  <c r="F42" i="3" s="1"/>
  <c r="B117" i="3"/>
  <c r="F117" i="3" s="1"/>
  <c r="B36" i="3"/>
  <c r="H36" i="3" s="1"/>
  <c r="B3" i="3"/>
  <c r="P3" i="3" s="1"/>
  <c r="B116" i="3"/>
  <c r="G116" i="3" s="1"/>
  <c r="B22" i="3"/>
  <c r="H22" i="3" s="1"/>
  <c r="B115" i="3"/>
  <c r="E115" i="3" s="1"/>
  <c r="B29" i="3"/>
  <c r="F29" i="3" s="1"/>
  <c r="B68" i="3"/>
  <c r="H68" i="3" s="1"/>
  <c r="B7" i="3"/>
  <c r="H7" i="3" s="1"/>
  <c r="B55" i="3"/>
  <c r="G55" i="3" s="1"/>
  <c r="B17" i="3"/>
  <c r="H17" i="3" s="1"/>
  <c r="B106" i="3"/>
  <c r="H106" i="3" s="1"/>
  <c r="B24" i="3"/>
  <c r="D24" i="3" s="1"/>
  <c r="B43" i="3"/>
  <c r="D43" i="3" s="1"/>
  <c r="B110" i="3"/>
  <c r="D110" i="3" s="1"/>
  <c r="B25" i="3"/>
  <c r="I25" i="3" s="1"/>
  <c r="B122" i="3"/>
  <c r="H122" i="3" s="1"/>
  <c r="B28" i="3"/>
  <c r="H28" i="3" s="1"/>
  <c r="B75" i="3"/>
  <c r="H75" i="3" s="1"/>
  <c r="B96" i="3"/>
  <c r="D96" i="3" s="1"/>
  <c r="B101" i="3"/>
  <c r="D101" i="3" s="1"/>
  <c r="B69" i="3"/>
  <c r="H69" i="3" s="1"/>
  <c r="B44" i="3"/>
  <c r="H44" i="3" s="1"/>
  <c r="B119" i="3"/>
  <c r="H119" i="3" s="1"/>
  <c r="B107" i="3"/>
  <c r="H107" i="3" s="1"/>
  <c r="B76" i="3"/>
  <c r="H76" i="3" s="1"/>
  <c r="B14" i="3"/>
  <c r="B38" i="3"/>
  <c r="F38" i="3" s="1"/>
  <c r="B77" i="3"/>
  <c r="H77" i="3" s="1"/>
  <c r="B95" i="3"/>
  <c r="D95" i="3" s="1"/>
  <c r="B57" i="3"/>
  <c r="H57" i="3" s="1"/>
  <c r="B71" i="3"/>
  <c r="E71" i="3" s="1"/>
  <c r="B16" i="3"/>
  <c r="G16" i="3" s="1"/>
  <c r="B102" i="3"/>
  <c r="H102" i="3" s="1"/>
  <c r="B82" i="3"/>
  <c r="P82" i="3" s="1"/>
  <c r="B45" i="3"/>
  <c r="H45" i="3" s="1"/>
  <c r="B72" i="3"/>
  <c r="F72" i="3" s="1"/>
  <c r="B61" i="3"/>
  <c r="H61" i="3" s="1"/>
  <c r="B34" i="3"/>
  <c r="F34" i="3" s="1"/>
  <c r="B111" i="3"/>
  <c r="F111" i="3" s="1"/>
  <c r="B99" i="3"/>
  <c r="H99" i="3" s="1"/>
  <c r="B37" i="3"/>
  <c r="E37" i="3" s="1"/>
  <c r="B11" i="3"/>
  <c r="H11" i="3" s="1"/>
  <c r="B64" i="3"/>
  <c r="U64" i="3" s="1"/>
  <c r="B10" i="3"/>
  <c r="H10" i="3" s="1"/>
  <c r="B59" i="3"/>
  <c r="E59" i="3" s="1"/>
  <c r="B58" i="3"/>
  <c r="I58" i="3" s="1"/>
  <c r="B20" i="3"/>
  <c r="H20" i="3" s="1"/>
  <c r="B85" i="3"/>
  <c r="H85" i="3" s="1"/>
  <c r="B9" i="3"/>
  <c r="H9" i="3" s="1"/>
  <c r="B40" i="3"/>
  <c r="D40" i="3" s="1"/>
  <c r="B32" i="3"/>
  <c r="G32" i="3" s="1"/>
  <c r="B12" i="3"/>
  <c r="H12" i="3" s="1"/>
  <c r="B4" i="3"/>
  <c r="H4" i="3" s="1"/>
  <c r="B60" i="3"/>
  <c r="E60" i="3" s="1"/>
  <c r="B41" i="3"/>
  <c r="E41" i="3" s="1"/>
  <c r="B39" i="3"/>
  <c r="H39" i="3" s="1"/>
  <c r="B87" i="3"/>
  <c r="H87" i="3" s="1"/>
  <c r="B30" i="3"/>
  <c r="B97" i="3"/>
  <c r="F97" i="3" s="1"/>
  <c r="B2" i="3"/>
  <c r="D2" i="3" s="1"/>
  <c r="B56" i="3"/>
  <c r="H56" i="3" s="1"/>
  <c r="B73" i="3"/>
  <c r="D73" i="3" s="1"/>
  <c r="B70" i="3"/>
  <c r="H70" i="3" s="1"/>
  <c r="B5" i="3"/>
  <c r="H5" i="3" s="1"/>
  <c r="B19" i="3"/>
  <c r="D19" i="3" s="1"/>
  <c r="B98" i="3"/>
  <c r="H98" i="3" s="1"/>
  <c r="B62" i="3"/>
  <c r="H62" i="3" s="1"/>
  <c r="B89" i="3"/>
  <c r="H89" i="3" s="1"/>
  <c r="B63" i="3"/>
  <c r="D63" i="3" s="1"/>
  <c r="B35" i="3"/>
  <c r="D35" i="3" s="1"/>
  <c r="B109" i="3"/>
  <c r="H109" i="3" s="1"/>
  <c r="B18" i="3"/>
  <c r="G18" i="3" s="1"/>
  <c r="B79" i="3"/>
  <c r="H79" i="3" s="1"/>
  <c r="B108" i="3"/>
  <c r="G108" i="3" s="1"/>
  <c r="AQ401" i="2"/>
  <c r="AQ579" i="2"/>
  <c r="AQ664" i="2"/>
  <c r="AQ156" i="2"/>
  <c r="AQ351" i="2"/>
  <c r="AQ284" i="2"/>
  <c r="AQ603" i="2"/>
  <c r="AQ431" i="2"/>
  <c r="AQ689" i="2"/>
  <c r="AQ553" i="2"/>
  <c r="AQ331" i="2"/>
  <c r="AQ661" i="2"/>
  <c r="AQ540" i="2"/>
  <c r="AQ432" i="2"/>
  <c r="AQ436" i="2"/>
  <c r="AQ202" i="2"/>
  <c r="AQ295" i="2"/>
  <c r="AQ415" i="2"/>
  <c r="AQ13" i="2"/>
  <c r="AQ687" i="2"/>
  <c r="AQ169" i="2"/>
  <c r="AQ72" i="2"/>
  <c r="AQ221" i="2"/>
  <c r="AQ392" i="2"/>
  <c r="AQ196" i="2"/>
  <c r="AQ478" i="2"/>
  <c r="AQ180" i="2"/>
  <c r="AQ524" i="2"/>
  <c r="AQ177" i="2"/>
  <c r="AQ321" i="2"/>
  <c r="AQ714" i="2"/>
  <c r="AQ45" i="2"/>
  <c r="AQ124" i="2"/>
  <c r="AQ80" i="2"/>
  <c r="AQ525" i="2"/>
  <c r="AQ133" i="2"/>
  <c r="AQ655" i="2"/>
  <c r="AQ619" i="2"/>
  <c r="AQ215" i="2"/>
  <c r="AQ563" i="2"/>
  <c r="AQ32" i="2"/>
  <c r="AQ22" i="2"/>
  <c r="AQ346" i="2"/>
  <c r="AQ360" i="2"/>
  <c r="AQ120" i="2"/>
  <c r="AQ238" i="2"/>
  <c r="AQ10" i="2"/>
  <c r="AQ282" i="2"/>
  <c r="AQ69" i="2"/>
  <c r="AQ138" i="2"/>
  <c r="AQ223" i="2"/>
  <c r="AQ286" i="2"/>
  <c r="AQ89" i="2"/>
  <c r="AQ204" i="2"/>
  <c r="AQ648" i="2"/>
  <c r="AQ534" i="2"/>
  <c r="AQ358" i="2"/>
  <c r="AQ172" i="2"/>
  <c r="AQ107" i="2"/>
  <c r="AQ559" i="2"/>
  <c r="AQ175" i="2"/>
  <c r="AQ86" i="2"/>
  <c r="AQ458" i="2"/>
  <c r="AQ459" i="2"/>
  <c r="AQ301" i="2"/>
  <c r="AQ136" i="2"/>
  <c r="AQ159" i="2"/>
  <c r="AQ167" i="2"/>
  <c r="AQ323" i="2"/>
  <c r="AQ569" i="2"/>
  <c r="AQ52" i="2"/>
  <c r="AQ702" i="2"/>
  <c r="AQ410" i="2"/>
  <c r="AQ545" i="2"/>
  <c r="AQ365" i="2"/>
  <c r="AQ123" i="2"/>
  <c r="AQ297" i="2"/>
  <c r="AQ408" i="2"/>
  <c r="AQ319" i="2"/>
  <c r="AQ617" i="2"/>
  <c r="AQ211" i="2"/>
  <c r="AQ182" i="2"/>
  <c r="AQ537" i="2"/>
  <c r="AQ35" i="2"/>
  <c r="AQ76" i="2"/>
  <c r="AQ234" i="2"/>
  <c r="AQ637" i="2"/>
  <c r="AQ226" i="2"/>
  <c r="AQ145" i="2"/>
  <c r="AQ183" i="2"/>
  <c r="AQ573" i="2"/>
  <c r="AQ48" i="2"/>
  <c r="AQ149" i="2"/>
  <c r="AQ564" i="2"/>
  <c r="AQ243" i="2"/>
  <c r="AQ634" i="2"/>
  <c r="AQ181" i="2"/>
  <c r="AQ143" i="2"/>
  <c r="AQ94" i="2"/>
  <c r="AQ539" i="2"/>
  <c r="AQ382" i="2"/>
  <c r="AQ336" i="2"/>
  <c r="AQ214" i="2"/>
  <c r="AQ29" i="2"/>
  <c r="AQ304" i="2"/>
  <c r="AQ383" i="2"/>
  <c r="AQ470" i="2"/>
  <c r="AQ576" i="2"/>
  <c r="AQ5" i="2"/>
  <c r="AQ78" i="2"/>
  <c r="AQ505" i="2"/>
  <c r="AQ129" i="2"/>
  <c r="AQ348" i="2"/>
  <c r="AQ160" i="2"/>
  <c r="AQ562" i="2"/>
  <c r="AQ7" i="2"/>
  <c r="AQ310" i="2"/>
  <c r="AQ589" i="2"/>
  <c r="AQ308" i="2"/>
  <c r="AQ354" i="2"/>
  <c r="AQ203" i="2"/>
  <c r="AQ38" i="2"/>
  <c r="AQ178" i="2"/>
  <c r="AQ437" i="2"/>
  <c r="AQ64" i="2"/>
  <c r="AQ28" i="2"/>
  <c r="AQ255" i="2"/>
  <c r="AQ356" i="2"/>
  <c r="AQ162" i="2"/>
  <c r="AQ575" i="2"/>
  <c r="AQ70" i="2"/>
  <c r="AQ154" i="2"/>
  <c r="AQ103" i="2"/>
  <c r="AQ446" i="2"/>
  <c r="AQ433" i="2"/>
  <c r="AQ303" i="2"/>
  <c r="AQ307" i="2"/>
  <c r="AQ85" i="2"/>
  <c r="AQ195" i="2"/>
  <c r="AQ712" i="2"/>
  <c r="AQ197" i="2"/>
  <c r="AQ236" i="2"/>
  <c r="AQ83" i="2"/>
  <c r="AQ157" i="2"/>
  <c r="AQ97" i="2"/>
  <c r="AQ168" i="2"/>
  <c r="AQ212" i="2"/>
  <c r="AQ414" i="2"/>
  <c r="AQ58" i="2"/>
  <c r="AQ377" i="2"/>
  <c r="AQ317" i="2"/>
  <c r="AQ417" i="2"/>
  <c r="AQ404" i="2"/>
  <c r="AQ468" i="2"/>
  <c r="AQ75" i="2"/>
  <c r="AQ2" i="2"/>
  <c r="AQ522" i="2"/>
  <c r="AQ18" i="2"/>
  <c r="AQ719" i="2"/>
  <c r="AQ170" i="2"/>
  <c r="AQ451" i="2"/>
  <c r="AQ601" i="2"/>
  <c r="AQ609" i="2"/>
  <c r="AQ14" i="2"/>
  <c r="AQ12" i="2"/>
  <c r="AQ434" i="2"/>
  <c r="AQ523" i="2"/>
  <c r="AQ210" i="2"/>
  <c r="AQ628" i="2"/>
  <c r="AQ515" i="2"/>
  <c r="AQ497" i="2"/>
  <c r="AQ526" i="2"/>
  <c r="AQ62" i="2"/>
  <c r="AQ418" i="2"/>
  <c r="AQ57" i="2"/>
  <c r="AQ272" i="2"/>
  <c r="AQ625" i="2"/>
  <c r="AQ367" i="2"/>
  <c r="AQ688" i="2"/>
  <c r="AQ296" i="2"/>
  <c r="AQ66" i="2"/>
  <c r="AQ239" i="2"/>
  <c r="AQ372" i="2"/>
  <c r="AQ595" i="2"/>
  <c r="AQ294" i="2"/>
  <c r="AQ135" i="2"/>
  <c r="AQ233" i="2"/>
  <c r="AQ126" i="2"/>
  <c r="AQ205" i="2"/>
  <c r="AQ474" i="2"/>
  <c r="AQ457" i="2"/>
  <c r="AQ262" i="2"/>
  <c r="AQ626" i="2"/>
  <c r="AQ635" i="2"/>
  <c r="AQ352" i="2"/>
  <c r="AQ679" i="2"/>
  <c r="AQ705" i="2"/>
  <c r="AQ445" i="2"/>
  <c r="AQ444" i="2"/>
  <c r="AQ201" i="2"/>
  <c r="AQ318" i="2"/>
  <c r="AQ88" i="2"/>
  <c r="AQ380" i="2"/>
  <c r="AQ495" i="2"/>
  <c r="AQ99" i="2"/>
  <c r="AQ248" i="2"/>
  <c r="AQ519" i="2"/>
  <c r="AQ73" i="2"/>
  <c r="AQ616" i="2"/>
  <c r="AQ598" i="2"/>
  <c r="AQ561" i="2"/>
  <c r="AQ530" i="2"/>
  <c r="AQ224" i="2"/>
  <c r="AQ541" i="2"/>
  <c r="AQ412" i="2"/>
  <c r="AQ82" i="2"/>
  <c r="AQ116" i="2"/>
  <c r="AQ158" i="2"/>
  <c r="AQ128" i="2"/>
  <c r="AQ716" i="2"/>
  <c r="AQ313" i="2"/>
  <c r="AQ163" i="2"/>
  <c r="AQ475" i="2"/>
  <c r="AQ599" i="2"/>
  <c r="AQ293" i="2"/>
  <c r="AQ60" i="2"/>
  <c r="AQ218" i="2"/>
  <c r="AQ416" i="2"/>
  <c r="AQ666" i="2"/>
  <c r="AQ51" i="2"/>
  <c r="AQ74" i="2"/>
  <c r="AQ720" i="2"/>
  <c r="AQ389" i="2"/>
  <c r="AQ314" i="2"/>
  <c r="AQ467" i="2"/>
  <c r="AQ290" i="2"/>
  <c r="AQ532" i="2"/>
  <c r="AQ256" i="2"/>
  <c r="AQ225" i="2"/>
  <c r="AQ375" i="2"/>
  <c r="AQ91" i="2"/>
  <c r="AQ359" i="2"/>
  <c r="AQ19" i="2"/>
  <c r="AQ54" i="2"/>
  <c r="AQ361" i="2"/>
  <c r="AQ209" i="2"/>
  <c r="AQ402" i="2"/>
  <c r="AQ471" i="2"/>
  <c r="AQ190" i="2"/>
  <c r="AQ449" i="2"/>
  <c r="AQ577" i="2"/>
  <c r="AQ368" i="2"/>
  <c r="AQ283" i="2"/>
  <c r="AQ658" i="2"/>
  <c r="AQ544" i="2"/>
  <c r="AQ649" i="2"/>
  <c r="AQ3" i="2"/>
  <c r="AQ473" i="2"/>
  <c r="AQ463" i="2"/>
  <c r="AQ580" i="2"/>
  <c r="AQ44" i="2"/>
  <c r="AQ388" i="2"/>
  <c r="AQ100" i="2"/>
  <c r="AQ430" i="2"/>
  <c r="AQ686" i="2"/>
  <c r="AQ4" i="2"/>
  <c r="AQ726" i="2"/>
  <c r="AQ185" i="2"/>
  <c r="AQ325" i="2"/>
  <c r="AQ547" i="2"/>
  <c r="AQ34" i="2"/>
  <c r="AQ192" i="2"/>
  <c r="AQ42" i="2"/>
  <c r="AQ217" i="2"/>
  <c r="AQ119" i="2"/>
  <c r="AQ454" i="2"/>
  <c r="AQ584" i="2"/>
  <c r="AQ428" i="2"/>
  <c r="AQ8" i="2"/>
  <c r="AQ79" i="2"/>
  <c r="AQ503" i="2"/>
  <c r="AQ513" i="2"/>
  <c r="AQ501" i="2"/>
  <c r="AQ490" i="2"/>
  <c r="AQ400" i="2"/>
  <c r="AQ594" i="2"/>
  <c r="AQ491" i="2"/>
  <c r="AQ643" i="2"/>
  <c r="AQ266" i="2"/>
  <c r="AQ220" i="2"/>
  <c r="AQ362" i="2"/>
  <c r="AQ164" i="2"/>
  <c r="AQ49" i="2"/>
  <c r="AQ591" i="2"/>
  <c r="AQ722" i="2"/>
  <c r="AQ568" i="2"/>
  <c r="AQ11" i="2"/>
  <c r="AQ329" i="2"/>
  <c r="AQ413" i="2"/>
  <c r="AQ230" i="2"/>
  <c r="AQ341" i="2"/>
  <c r="AQ250" i="2"/>
  <c r="AQ396" i="2"/>
  <c r="AQ502" i="2"/>
  <c r="AQ685" i="2"/>
  <c r="AQ15" i="2"/>
  <c r="AQ198" i="2"/>
  <c r="AQ33" i="2"/>
  <c r="AQ527" i="2"/>
  <c r="AQ718" i="2"/>
  <c r="AQ92" i="2"/>
  <c r="AQ46" i="2"/>
  <c r="AQ640" i="2"/>
  <c r="AQ350" i="2"/>
  <c r="AQ179" i="2"/>
  <c r="AQ345" i="2"/>
  <c r="AQ109" i="2"/>
  <c r="AQ483" i="2"/>
  <c r="AQ706" i="2"/>
  <c r="AQ166" i="2"/>
  <c r="AQ555" i="2"/>
  <c r="AQ150" i="2"/>
  <c r="AQ695" i="2"/>
  <c r="AQ492" i="2"/>
  <c r="AQ512" i="2"/>
  <c r="AQ242" i="2"/>
  <c r="AQ95" i="2"/>
  <c r="AQ55" i="2"/>
  <c r="AQ258" i="2"/>
  <c r="AQ146" i="2"/>
  <c r="AQ151" i="2"/>
  <c r="AQ447" i="2"/>
  <c r="AQ335" i="2"/>
  <c r="AQ322" i="2"/>
  <c r="AQ697" i="2"/>
  <c r="AQ403" i="2"/>
  <c r="AQ24" i="2"/>
  <c r="AQ498" i="2"/>
  <c r="AQ489" i="2"/>
  <c r="AQ477" i="2"/>
  <c r="AQ216" i="2"/>
  <c r="AQ26" i="2"/>
  <c r="AQ174" i="2"/>
  <c r="AQ339" i="2"/>
  <c r="AQ506" i="2"/>
  <c r="AQ570" i="2"/>
  <c r="AQ222" i="2"/>
  <c r="AQ677" i="2"/>
  <c r="AQ486" i="2"/>
  <c r="AQ118" i="2"/>
  <c r="AQ499" i="2"/>
  <c r="AQ90" i="2"/>
  <c r="AQ435" i="2"/>
  <c r="AQ552" i="2"/>
  <c r="AQ385" i="2"/>
  <c r="AQ219" i="2"/>
  <c r="AQ397" i="2"/>
  <c r="AQ17" i="2"/>
  <c r="AQ188" i="2"/>
  <c r="AQ300" i="2"/>
  <c r="AQ113" i="2"/>
  <c r="AQ312" i="2"/>
  <c r="AQ110" i="2"/>
  <c r="AQ21" i="2"/>
  <c r="AQ71" i="2"/>
  <c r="AQ680" i="2"/>
  <c r="AQ531" i="2"/>
  <c r="AQ480" i="2"/>
  <c r="AQ364" i="2"/>
  <c r="AQ30" i="2"/>
  <c r="AQ659" i="2"/>
  <c r="AQ538" i="2"/>
  <c r="AQ620" i="2"/>
  <c r="AQ191" i="2"/>
  <c r="AQ578" i="2"/>
  <c r="AQ41" i="2"/>
  <c r="AQ105" i="2"/>
  <c r="AQ227" i="2"/>
  <c r="AQ131" i="2"/>
  <c r="AQ363" i="2"/>
  <c r="AQ161" i="2"/>
  <c r="AQ67" i="2"/>
  <c r="AQ427" i="2"/>
  <c r="AQ279" i="2"/>
  <c r="AQ142" i="2"/>
  <c r="AQ395" i="2"/>
  <c r="AQ670" i="2"/>
  <c r="AQ710" i="2"/>
  <c r="AQ566" i="2"/>
  <c r="AQ125" i="2"/>
  <c r="AQ265" i="2"/>
  <c r="AQ84" i="2"/>
  <c r="AQ184" i="2"/>
  <c r="AQ425" i="2"/>
  <c r="AQ229" i="2"/>
  <c r="AQ357" i="2"/>
  <c r="AQ141" i="2"/>
  <c r="AQ481" i="2"/>
  <c r="AQ387" i="2"/>
  <c r="AQ144" i="2"/>
  <c r="AQ127" i="2"/>
  <c r="AQ207" i="2"/>
  <c r="AQ257" i="2"/>
  <c r="AQ147" i="2"/>
  <c r="AQ340" i="2"/>
  <c r="AQ592" i="2"/>
  <c r="AQ682" i="2"/>
  <c r="AQ484" i="2"/>
  <c r="AQ652" i="2"/>
  <c r="AQ330" i="2"/>
  <c r="AQ586" i="2"/>
  <c r="AQ376" i="2"/>
  <c r="AQ130" i="2"/>
  <c r="AQ273" i="2"/>
  <c r="AQ231" i="2"/>
  <c r="AQ268" i="2"/>
  <c r="AQ715" i="2"/>
  <c r="AQ517" i="2"/>
  <c r="AQ16" i="2"/>
  <c r="AQ311" i="2"/>
  <c r="AQ549" i="2"/>
  <c r="AQ440" i="2"/>
  <c r="AQ639" i="2"/>
  <c r="AQ176" i="2"/>
  <c r="AQ20" i="2"/>
  <c r="AQ390" i="2"/>
  <c r="AQ108" i="2"/>
  <c r="AQ567" i="2"/>
  <c r="AQ461" i="2"/>
  <c r="AQ213" i="2"/>
  <c r="AQ187" i="2"/>
  <c r="AQ36" i="2"/>
  <c r="AQ261" i="2"/>
  <c r="AQ235" i="2"/>
  <c r="AQ366" i="2"/>
  <c r="AQ604" i="2"/>
  <c r="AQ43" i="2"/>
  <c r="AQ386" i="2"/>
  <c r="AQ289" i="2"/>
  <c r="AQ608" i="2"/>
  <c r="AQ309" i="2"/>
  <c r="AQ426" i="2"/>
  <c r="AQ77" i="2"/>
  <c r="AQ533" i="2"/>
  <c r="AQ724" i="2"/>
  <c r="AQ337" i="2"/>
  <c r="AQ59" i="2"/>
  <c r="AQ623" i="2"/>
  <c r="AQ193" i="2"/>
  <c r="AQ420" i="2"/>
  <c r="AQ189" i="2"/>
  <c r="AQ270" i="2"/>
  <c r="AQ305" i="2"/>
  <c r="AQ25" i="2"/>
  <c r="AQ9" i="2"/>
  <c r="AQ291" i="2"/>
  <c r="AQ546" i="2"/>
  <c r="AQ535" i="2"/>
  <c r="AQ520" i="2"/>
  <c r="AQ551" i="2"/>
  <c r="AQ536" i="2"/>
  <c r="AQ244" i="2"/>
  <c r="AQ263" i="2"/>
  <c r="AQ240" i="2"/>
  <c r="AQ31" i="2"/>
  <c r="AQ721" i="2"/>
  <c r="AQ81" i="2"/>
  <c r="AQ593" i="2"/>
  <c r="AQ521" i="2"/>
  <c r="AQ409" i="2"/>
  <c r="AQ101" i="2"/>
  <c r="AQ114" i="2"/>
  <c r="AQ65" i="2"/>
  <c r="AQ668" i="2"/>
  <c r="AQ472" i="2"/>
  <c r="AQ411" i="2"/>
  <c r="AQ379" i="2"/>
  <c r="AQ6" i="2"/>
  <c r="AQ171" i="2"/>
  <c r="AQ476" i="2"/>
  <c r="AQ87" i="2"/>
  <c r="AQ369" i="2"/>
  <c r="AQ302" i="2"/>
  <c r="AQ50" i="2"/>
  <c r="AQ165" i="2"/>
  <c r="AQ132" i="2"/>
  <c r="AQ645" i="2"/>
  <c r="AQ288" i="2"/>
  <c r="AQ669" i="2"/>
  <c r="AQ280" i="2"/>
  <c r="AQ460" i="2"/>
  <c r="AQ583" i="2"/>
  <c r="AQ152" i="2"/>
  <c r="AQ324" i="2"/>
  <c r="AQ320" i="2"/>
  <c r="AQ419" i="2"/>
  <c r="AQ452" i="2"/>
  <c r="AQ572" i="2"/>
  <c r="AQ200" i="2"/>
  <c r="AQ653" i="2"/>
  <c r="AQ373" i="2"/>
  <c r="AQ285" i="2"/>
  <c r="AQ500" i="2"/>
  <c r="AQ507" i="2"/>
  <c r="AQ326" i="2"/>
  <c r="AQ485" i="2"/>
  <c r="AQ607" i="2"/>
  <c r="AQ487" i="2"/>
  <c r="AQ332" i="2"/>
  <c r="AQ347" i="2"/>
  <c r="AQ558" i="2"/>
  <c r="AQ636" i="2"/>
  <c r="AQ587" i="2"/>
  <c r="AQ717" i="2"/>
  <c r="AQ407" i="2"/>
  <c r="AQ378" i="2"/>
  <c r="AQ725" i="2"/>
  <c r="AQ488" i="2"/>
  <c r="AQ438" i="2"/>
  <c r="AQ269" i="2"/>
  <c r="AQ96" i="2"/>
  <c r="AQ253" i="2"/>
  <c r="AQ252" i="2"/>
  <c r="AQ274" i="2"/>
  <c r="AQ39" i="2"/>
  <c r="AQ27" i="2"/>
  <c r="AQ704" i="2"/>
  <c r="AQ370" i="2"/>
  <c r="AQ278" i="2"/>
  <c r="AQ254" i="2"/>
  <c r="AQ104" i="2"/>
  <c r="AQ40" i="2"/>
  <c r="AQ399" i="2"/>
  <c r="AQ656" i="2"/>
  <c r="AQ23" i="2"/>
  <c r="AQ613" i="2"/>
  <c r="AQ464" i="2"/>
  <c r="AQ663" i="2"/>
  <c r="AQ37" i="2"/>
  <c r="AQ271" i="2"/>
  <c r="AQ667" i="2"/>
  <c r="AQ439" i="2"/>
  <c r="AQ277" i="2"/>
  <c r="AQ672" i="2"/>
  <c r="AQ47" i="2"/>
  <c r="AQ56" i="2"/>
  <c r="AQ199" i="2"/>
  <c r="AQ602" i="2"/>
  <c r="AQ479" i="2"/>
  <c r="AQ68" i="2"/>
  <c r="AQ398" i="2"/>
  <c r="AQ556" i="2"/>
  <c r="AQ334" i="2"/>
  <c r="AQ264" i="2"/>
  <c r="AQ327" i="2"/>
  <c r="AQ671" i="2"/>
  <c r="AQ384" i="2"/>
  <c r="AQ629" i="2"/>
  <c r="AQ393" i="2"/>
  <c r="AQ316" i="2"/>
  <c r="AQ691" i="2"/>
  <c r="AQ117" i="2"/>
  <c r="AQ693" i="2"/>
  <c r="AQ406" i="2"/>
  <c r="AQ186" i="2"/>
  <c r="AQ139" i="2"/>
  <c r="AQ394" i="2"/>
  <c r="AQ698" i="2"/>
  <c r="AQ194" i="2"/>
  <c r="AQ251" i="2"/>
  <c r="AQ102" i="2"/>
  <c r="AQ61" i="2"/>
  <c r="AQ528" i="2"/>
  <c r="AQ422" i="2"/>
  <c r="AQ466" i="2"/>
  <c r="AQ699" i="2"/>
  <c r="AQ140" i="2"/>
  <c r="AQ465" i="2"/>
  <c r="AQ232" i="2"/>
  <c r="AQ121" i="2"/>
  <c r="AQ93" i="2"/>
  <c r="AQ276" i="2"/>
  <c r="AQ627" i="2"/>
  <c r="AQ112" i="2"/>
  <c r="AQ597" i="2"/>
  <c r="AQ611" i="2"/>
  <c r="AQ267" i="2"/>
  <c r="AQ328" i="2"/>
  <c r="AQ703" i="2"/>
  <c r="AQ565" i="2"/>
  <c r="AQ455" i="2"/>
  <c r="AQ315" i="2"/>
  <c r="AQ122" i="2"/>
  <c r="AQ111" i="2"/>
  <c r="AQ605" i="2"/>
  <c r="AQ228" i="2"/>
  <c r="AQ153" i="2"/>
  <c r="AQ557" i="2"/>
  <c r="AQ516" i="2"/>
  <c r="AQ405" i="2"/>
  <c r="AQ134" i="2"/>
  <c r="AQ571" i="2"/>
  <c r="AQ441" i="2"/>
  <c r="AQ63" i="2"/>
  <c r="AQ333" i="2"/>
  <c r="AQ707" i="2"/>
  <c r="AQ543" i="2"/>
  <c r="AQ631" i="2"/>
  <c r="AQ53" i="2"/>
  <c r="AQ148" i="2"/>
  <c r="AQ292" i="2"/>
  <c r="AQ610" i="2"/>
  <c r="AQ98" i="2"/>
  <c r="AQ208" i="2"/>
  <c r="AQ247" i="2"/>
  <c r="AQ709" i="2"/>
  <c r="AQ641" i="2"/>
  <c r="AQ260" i="2"/>
  <c r="AQ542" i="2"/>
  <c r="AQ450" i="2"/>
  <c r="AQ349" i="2"/>
  <c r="AQ554" i="2"/>
  <c r="AQ606" i="2"/>
  <c r="AQ281" i="2"/>
  <c r="AQ155" i="2"/>
  <c r="AQ678" i="2"/>
  <c r="AQ106" i="2"/>
  <c r="AQ615" i="2"/>
  <c r="AQ299" i="2"/>
  <c r="AQ237" i="2"/>
  <c r="AQ708" i="2"/>
  <c r="AQ644" i="2"/>
  <c r="AQ493" i="2"/>
  <c r="AQ206" i="2"/>
  <c r="AQ633" i="2"/>
  <c r="AQ442" i="2"/>
  <c r="AQ600" i="2"/>
  <c r="AQ287" i="2"/>
  <c r="AQ298" i="2"/>
  <c r="AQ574" i="2"/>
  <c r="AQ115" i="2"/>
  <c r="AQ665" i="2"/>
  <c r="AQ246" i="2"/>
  <c r="AQ306" i="2"/>
  <c r="AQ683" i="2"/>
  <c r="AQ374" i="2"/>
  <c r="AQ173" i="2"/>
  <c r="AQ585" i="2"/>
  <c r="AQ338" i="2"/>
  <c r="AQ618" i="2"/>
  <c r="AQ342" i="2"/>
  <c r="AQ590" i="2"/>
  <c r="AQ353" i="2"/>
  <c r="AQ582" i="2"/>
  <c r="AQ596" i="2"/>
  <c r="AQ241" i="2"/>
  <c r="AQ137" i="2"/>
  <c r="AQ371" i="2"/>
  <c r="AQ650" i="2"/>
  <c r="AQ259" i="2"/>
  <c r="AQ448" i="2"/>
  <c r="AQ514" i="2"/>
  <c r="AQ518" i="2"/>
  <c r="AQ443" i="2"/>
  <c r="AQ508" i="2"/>
  <c r="AQ496" i="2"/>
  <c r="AQ550" i="2"/>
  <c r="AQ482" i="2"/>
  <c r="AQ245" i="2"/>
  <c r="AQ674" i="2"/>
  <c r="AQ511" i="2"/>
  <c r="AQ355" i="2"/>
  <c r="AQ504" i="2"/>
  <c r="AQ612" i="2"/>
  <c r="AQ711" i="2"/>
  <c r="AQ381" i="2"/>
  <c r="AU381" i="2" s="1"/>
  <c r="AQ581" i="2"/>
  <c r="AQ560" i="2"/>
  <c r="AQ692" i="2"/>
  <c r="AQ510" i="2"/>
  <c r="AQ681" i="2"/>
  <c r="AQ424" i="2"/>
  <c r="AQ429" i="2"/>
  <c r="AQ249" i="2"/>
  <c r="AQ662" i="2"/>
  <c r="AQ621" i="2"/>
  <c r="AQ344" i="2"/>
  <c r="AQ456" i="2"/>
  <c r="AU456" i="2" s="1"/>
  <c r="AQ624" i="2"/>
  <c r="AQ391" i="2"/>
  <c r="AQ548" i="2"/>
  <c r="AQ660" i="2"/>
  <c r="AQ694" i="2"/>
  <c r="AQ423" i="2"/>
  <c r="AQ453" i="2"/>
  <c r="AQ675" i="2"/>
  <c r="AQ275" i="2"/>
  <c r="AQ343" i="2"/>
  <c r="AQ700" i="2"/>
  <c r="AQ588" i="2"/>
  <c r="AU588" i="2" s="1"/>
  <c r="AQ651" i="2"/>
  <c r="AQ642" i="2"/>
  <c r="AQ462" i="2"/>
  <c r="AQ646" i="2"/>
  <c r="AQ421" i="2"/>
  <c r="AQ632" i="2"/>
  <c r="AQ614" i="2"/>
  <c r="AQ676" i="2"/>
  <c r="AQ701" i="2"/>
  <c r="AQ622" i="2"/>
  <c r="AQ696" i="2"/>
  <c r="AQ494" i="2"/>
  <c r="AU494" i="2" s="1"/>
  <c r="AQ673" i="2"/>
  <c r="AQ509" i="2"/>
  <c r="AQ469" i="2"/>
  <c r="AQ529" i="2"/>
  <c r="AQ638" i="2"/>
  <c r="AQ630" i="2"/>
  <c r="AQ690" i="2"/>
  <c r="AQ647" i="2"/>
  <c r="AQ654" i="2"/>
  <c r="AQ713" i="2"/>
  <c r="AQ657" i="2"/>
  <c r="AQ684" i="2"/>
  <c r="AU684" i="2" s="1"/>
  <c r="AQ723" i="2"/>
  <c r="AR655" i="2"/>
  <c r="AR243" i="2"/>
  <c r="AR522" i="2"/>
  <c r="AR515" i="2"/>
  <c r="AR688" i="2"/>
  <c r="AR626" i="2"/>
  <c r="AR679" i="2"/>
  <c r="AR99" i="2"/>
  <c r="AR666" i="2"/>
  <c r="AR686" i="2"/>
  <c r="AR726" i="2"/>
  <c r="AR428" i="2"/>
  <c r="AR640" i="2"/>
  <c r="AR695" i="2"/>
  <c r="AR499" i="2"/>
  <c r="AR578" i="2"/>
  <c r="AR670" i="2"/>
  <c r="AR652" i="2"/>
  <c r="AR330" i="2"/>
  <c r="AR639" i="2"/>
  <c r="AR724" i="2"/>
  <c r="AR485" i="2"/>
  <c r="AR607" i="2"/>
  <c r="AR725" i="2"/>
  <c r="AR667" i="2"/>
  <c r="AR327" i="2"/>
  <c r="AR699" i="2"/>
  <c r="AR703" i="2"/>
  <c r="AR565" i="2"/>
  <c r="AR605" i="2"/>
  <c r="AR134" i="2"/>
  <c r="AR571" i="2"/>
  <c r="AR208" i="2"/>
  <c r="AR678" i="2"/>
  <c r="AR650" i="2"/>
  <c r="AR448" i="2"/>
  <c r="AR518" i="2"/>
  <c r="AR504" i="2"/>
  <c r="AR711" i="2"/>
  <c r="AR692" i="2"/>
  <c r="AR662" i="2"/>
  <c r="AR700" i="2"/>
  <c r="AR701" i="2"/>
  <c r="AR696" i="2"/>
  <c r="AR654" i="2"/>
  <c r="AH401" i="2"/>
  <c r="AH579" i="2"/>
  <c r="AH664" i="2"/>
  <c r="AH156" i="2"/>
  <c r="AH351" i="2"/>
  <c r="AH284" i="2"/>
  <c r="AH603" i="2"/>
  <c r="AH431" i="2"/>
  <c r="AH689" i="2"/>
  <c r="AH553" i="2"/>
  <c r="AH331" i="2"/>
  <c r="AH661" i="2"/>
  <c r="AH540" i="2"/>
  <c r="AH432" i="2"/>
  <c r="AH436" i="2"/>
  <c r="AH202" i="2"/>
  <c r="AH295" i="2"/>
  <c r="AH415" i="2"/>
  <c r="AH13" i="2"/>
  <c r="AH687" i="2"/>
  <c r="AH169" i="2"/>
  <c r="AH72" i="2"/>
  <c r="AH221" i="2"/>
  <c r="AH392" i="2"/>
  <c r="AH196" i="2"/>
  <c r="AH478" i="2"/>
  <c r="AH180" i="2"/>
  <c r="AH524" i="2"/>
  <c r="AH177" i="2"/>
  <c r="AH321" i="2"/>
  <c r="AH714" i="2"/>
  <c r="AH45" i="2"/>
  <c r="AH124" i="2"/>
  <c r="AH80" i="2"/>
  <c r="AH525" i="2"/>
  <c r="AH133" i="2"/>
  <c r="AH655" i="2"/>
  <c r="AH619" i="2"/>
  <c r="AH215" i="2"/>
  <c r="AH563" i="2"/>
  <c r="AH32" i="2"/>
  <c r="AH22" i="2"/>
  <c r="AH346" i="2"/>
  <c r="AH360" i="2"/>
  <c r="AH120" i="2"/>
  <c r="AH238" i="2"/>
  <c r="AH10" i="2"/>
  <c r="AH282" i="2"/>
  <c r="AH69" i="2"/>
  <c r="AH138" i="2"/>
  <c r="AH223" i="2"/>
  <c r="AH286" i="2"/>
  <c r="AH89" i="2"/>
  <c r="AH204" i="2"/>
  <c r="AH648" i="2"/>
  <c r="AH534" i="2"/>
  <c r="AH358" i="2"/>
  <c r="AH172" i="2"/>
  <c r="AH107" i="2"/>
  <c r="AH559" i="2"/>
  <c r="AH175" i="2"/>
  <c r="AH86" i="2"/>
  <c r="AH458" i="2"/>
  <c r="AH459" i="2"/>
  <c r="AH301" i="2"/>
  <c r="AH136" i="2"/>
  <c r="AH159" i="2"/>
  <c r="AH167" i="2"/>
  <c r="AH323" i="2"/>
  <c r="AH569" i="2"/>
  <c r="AH52" i="2"/>
  <c r="AH702" i="2"/>
  <c r="AH410" i="2"/>
  <c r="AH545" i="2"/>
  <c r="AH365" i="2"/>
  <c r="AH123" i="2"/>
  <c r="AH297" i="2"/>
  <c r="AH408" i="2"/>
  <c r="AH319" i="2"/>
  <c r="AH617" i="2"/>
  <c r="AH211" i="2"/>
  <c r="AH182" i="2"/>
  <c r="AH537" i="2"/>
  <c r="AH35" i="2"/>
  <c r="AH76" i="2"/>
  <c r="AH234" i="2"/>
  <c r="AH637" i="2"/>
  <c r="AH226" i="2"/>
  <c r="AH145" i="2"/>
  <c r="AH183" i="2"/>
  <c r="AH573" i="2"/>
  <c r="AH48" i="2"/>
  <c r="AH149" i="2"/>
  <c r="AH564" i="2"/>
  <c r="AH243" i="2"/>
  <c r="AH634" i="2"/>
  <c r="AH181" i="2"/>
  <c r="AH143" i="2"/>
  <c r="AH94" i="2"/>
  <c r="AH539" i="2"/>
  <c r="AH382" i="2"/>
  <c r="AH336" i="2"/>
  <c r="AH214" i="2"/>
  <c r="AH29" i="2"/>
  <c r="AH304" i="2"/>
  <c r="AH383" i="2"/>
  <c r="AH470" i="2"/>
  <c r="AH576" i="2"/>
  <c r="AH5" i="2"/>
  <c r="AH78" i="2"/>
  <c r="AH505" i="2"/>
  <c r="AH129" i="2"/>
  <c r="AH348" i="2"/>
  <c r="AH160" i="2"/>
  <c r="AH562" i="2"/>
  <c r="AH7" i="2"/>
  <c r="AH310" i="2"/>
  <c r="AH589" i="2"/>
  <c r="AH308" i="2"/>
  <c r="AH354" i="2"/>
  <c r="AH203" i="2"/>
  <c r="AH38" i="2"/>
  <c r="AH178" i="2"/>
  <c r="AH437" i="2"/>
  <c r="AH64" i="2"/>
  <c r="AH28" i="2"/>
  <c r="AH255" i="2"/>
  <c r="AH356" i="2"/>
  <c r="AH162" i="2"/>
  <c r="AH575" i="2"/>
  <c r="AH70" i="2"/>
  <c r="AH154" i="2"/>
  <c r="AH103" i="2"/>
  <c r="AH446" i="2"/>
  <c r="AH433" i="2"/>
  <c r="AH303" i="2"/>
  <c r="AH307" i="2"/>
  <c r="AH85" i="2"/>
  <c r="AH195" i="2"/>
  <c r="AH712" i="2"/>
  <c r="AH197" i="2"/>
  <c r="AH236" i="2"/>
  <c r="AH83" i="2"/>
  <c r="AH157" i="2"/>
  <c r="AH97" i="2"/>
  <c r="AH168" i="2"/>
  <c r="AH212" i="2"/>
  <c r="AH414" i="2"/>
  <c r="AH58" i="2"/>
  <c r="AH377" i="2"/>
  <c r="AH317" i="2"/>
  <c r="AH417" i="2"/>
  <c r="AH404" i="2"/>
  <c r="AH468" i="2"/>
  <c r="AH75" i="2"/>
  <c r="AH2" i="2"/>
  <c r="AH522" i="2"/>
  <c r="AH18" i="2"/>
  <c r="AH719" i="2"/>
  <c r="AH170" i="2"/>
  <c r="AH451" i="2"/>
  <c r="AH601" i="2"/>
  <c r="AH609" i="2"/>
  <c r="AH14" i="2"/>
  <c r="AH12" i="2"/>
  <c r="AH434" i="2"/>
  <c r="AH523" i="2"/>
  <c r="AH210" i="2"/>
  <c r="AH628" i="2"/>
  <c r="AH515" i="2"/>
  <c r="AH497" i="2"/>
  <c r="AH526" i="2"/>
  <c r="AH62" i="2"/>
  <c r="AH418" i="2"/>
  <c r="AH57" i="2"/>
  <c r="AH272" i="2"/>
  <c r="AH625" i="2"/>
  <c r="AH367" i="2"/>
  <c r="AH688" i="2"/>
  <c r="AH296" i="2"/>
  <c r="AH66" i="2"/>
  <c r="AH239" i="2"/>
  <c r="AH372" i="2"/>
  <c r="AH595" i="2"/>
  <c r="AH294" i="2"/>
  <c r="AH135" i="2"/>
  <c r="AH233" i="2"/>
  <c r="AH126" i="2"/>
  <c r="AH205" i="2"/>
  <c r="AH474" i="2"/>
  <c r="AH457" i="2"/>
  <c r="AH262" i="2"/>
  <c r="AH626" i="2"/>
  <c r="AH635" i="2"/>
  <c r="AH352" i="2"/>
  <c r="AH679" i="2"/>
  <c r="AH705" i="2"/>
  <c r="AH445" i="2"/>
  <c r="AH444" i="2"/>
  <c r="AH201" i="2"/>
  <c r="AH318" i="2"/>
  <c r="AH88" i="2"/>
  <c r="AH380" i="2"/>
  <c r="AH495" i="2"/>
  <c r="AH99" i="2"/>
  <c r="AH248" i="2"/>
  <c r="AH519" i="2"/>
  <c r="AH73" i="2"/>
  <c r="AH616" i="2"/>
  <c r="AH598" i="2"/>
  <c r="AH561" i="2"/>
  <c r="AH530" i="2"/>
  <c r="AH224" i="2"/>
  <c r="AH541" i="2"/>
  <c r="AH412" i="2"/>
  <c r="AH82" i="2"/>
  <c r="AH116" i="2"/>
  <c r="AH158" i="2"/>
  <c r="AH128" i="2"/>
  <c r="AH716" i="2"/>
  <c r="AH313" i="2"/>
  <c r="AH163" i="2"/>
  <c r="AH475" i="2"/>
  <c r="AH599" i="2"/>
  <c r="AH293" i="2"/>
  <c r="AH60" i="2"/>
  <c r="AH218" i="2"/>
  <c r="AH416" i="2"/>
  <c r="AH666" i="2"/>
  <c r="AH51" i="2"/>
  <c r="AH74" i="2"/>
  <c r="AH720" i="2"/>
  <c r="AH389" i="2"/>
  <c r="AH314" i="2"/>
  <c r="AH467" i="2"/>
  <c r="AH290" i="2"/>
  <c r="AH532" i="2"/>
  <c r="AH256" i="2"/>
  <c r="AH225" i="2"/>
  <c r="AH375" i="2"/>
  <c r="AH91" i="2"/>
  <c r="AH359" i="2"/>
  <c r="AH19" i="2"/>
  <c r="AH54" i="2"/>
  <c r="AH361" i="2"/>
  <c r="AH209" i="2"/>
  <c r="AH402" i="2"/>
  <c r="AH471" i="2"/>
  <c r="AH190" i="2"/>
  <c r="AH449" i="2"/>
  <c r="AH577" i="2"/>
  <c r="AH368" i="2"/>
  <c r="AH283" i="2"/>
  <c r="AH658" i="2"/>
  <c r="AH544" i="2"/>
  <c r="AH649" i="2"/>
  <c r="AH3" i="2"/>
  <c r="AH473" i="2"/>
  <c r="AH463" i="2"/>
  <c r="AH580" i="2"/>
  <c r="AH44" i="2"/>
  <c r="AH388" i="2"/>
  <c r="AH100" i="2"/>
  <c r="AH430" i="2"/>
  <c r="AH686" i="2"/>
  <c r="AH4" i="2"/>
  <c r="AH726" i="2"/>
  <c r="AH185" i="2"/>
  <c r="AH325" i="2"/>
  <c r="AH547" i="2"/>
  <c r="AH34" i="2"/>
  <c r="AH192" i="2"/>
  <c r="AH42" i="2"/>
  <c r="AH217" i="2"/>
  <c r="AH119" i="2"/>
  <c r="AH454" i="2"/>
  <c r="AH584" i="2"/>
  <c r="AH428" i="2"/>
  <c r="AH8" i="2"/>
  <c r="AH79" i="2"/>
  <c r="AH503" i="2"/>
  <c r="AH513" i="2"/>
  <c r="AH501" i="2"/>
  <c r="AH490" i="2"/>
  <c r="AH400" i="2"/>
  <c r="AH594" i="2"/>
  <c r="AH491" i="2"/>
  <c r="AH643" i="2"/>
  <c r="AH266" i="2"/>
  <c r="AH220" i="2"/>
  <c r="AH362" i="2"/>
  <c r="AH164" i="2"/>
  <c r="AH49" i="2"/>
  <c r="AH591" i="2"/>
  <c r="AH722" i="2"/>
  <c r="AH568" i="2"/>
  <c r="AH11" i="2"/>
  <c r="AH329" i="2"/>
  <c r="AH413" i="2"/>
  <c r="AH230" i="2"/>
  <c r="AH341" i="2"/>
  <c r="AH250" i="2"/>
  <c r="AH396" i="2"/>
  <c r="AH502" i="2"/>
  <c r="AH685" i="2"/>
  <c r="AH15" i="2"/>
  <c r="AH198" i="2"/>
  <c r="AH33" i="2"/>
  <c r="AH527" i="2"/>
  <c r="AH718" i="2"/>
  <c r="AH92" i="2"/>
  <c r="AH46" i="2"/>
  <c r="AH640" i="2"/>
  <c r="AH350" i="2"/>
  <c r="AH179" i="2"/>
  <c r="AH345" i="2"/>
  <c r="AH109" i="2"/>
  <c r="AH483" i="2"/>
  <c r="AH706" i="2"/>
  <c r="AH166" i="2"/>
  <c r="AH555" i="2"/>
  <c r="AH150" i="2"/>
  <c r="AH695" i="2"/>
  <c r="AH492" i="2"/>
  <c r="AH512" i="2"/>
  <c r="AH242" i="2"/>
  <c r="AH95" i="2"/>
  <c r="AH55" i="2"/>
  <c r="AH258" i="2"/>
  <c r="AH146" i="2"/>
  <c r="AH151" i="2"/>
  <c r="AH447" i="2"/>
  <c r="AH335" i="2"/>
  <c r="AH322" i="2"/>
  <c r="AH697" i="2"/>
  <c r="AH403" i="2"/>
  <c r="AH24" i="2"/>
  <c r="AH498" i="2"/>
  <c r="AH489" i="2"/>
  <c r="AH477" i="2"/>
  <c r="AH216" i="2"/>
  <c r="AH26" i="2"/>
  <c r="AH174" i="2"/>
  <c r="AH339" i="2"/>
  <c r="AH506" i="2"/>
  <c r="AH570" i="2"/>
  <c r="AH222" i="2"/>
  <c r="AH677" i="2"/>
  <c r="AH486" i="2"/>
  <c r="AH118" i="2"/>
  <c r="AH499" i="2"/>
  <c r="AH90" i="2"/>
  <c r="AH435" i="2"/>
  <c r="AH552" i="2"/>
  <c r="AH385" i="2"/>
  <c r="AH219" i="2"/>
  <c r="AH397" i="2"/>
  <c r="AH17" i="2"/>
  <c r="AH188" i="2"/>
  <c r="AH300" i="2"/>
  <c r="AH113" i="2"/>
  <c r="AH312" i="2"/>
  <c r="AH110" i="2"/>
  <c r="AH21" i="2"/>
  <c r="AH71" i="2"/>
  <c r="AH680" i="2"/>
  <c r="AH531" i="2"/>
  <c r="AH480" i="2"/>
  <c r="AH364" i="2"/>
  <c r="AH30" i="2"/>
  <c r="AH659" i="2"/>
  <c r="AH538" i="2"/>
  <c r="AH620" i="2"/>
  <c r="AH191" i="2"/>
  <c r="AH578" i="2"/>
  <c r="AH41" i="2"/>
  <c r="AH105" i="2"/>
  <c r="AH227" i="2"/>
  <c r="AH131" i="2"/>
  <c r="AH363" i="2"/>
  <c r="AH161" i="2"/>
  <c r="AH67" i="2"/>
  <c r="AH427" i="2"/>
  <c r="AH279" i="2"/>
  <c r="AH142" i="2"/>
  <c r="AH395" i="2"/>
  <c r="AH670" i="2"/>
  <c r="AH710" i="2"/>
  <c r="AH566" i="2"/>
  <c r="AH125" i="2"/>
  <c r="AH265" i="2"/>
  <c r="AH84" i="2"/>
  <c r="AH184" i="2"/>
  <c r="AH425" i="2"/>
  <c r="AH229" i="2"/>
  <c r="AH357" i="2"/>
  <c r="AH141" i="2"/>
  <c r="AH481" i="2"/>
  <c r="AH387" i="2"/>
  <c r="AH144" i="2"/>
  <c r="AH127" i="2"/>
  <c r="AH207" i="2"/>
  <c r="AH257" i="2"/>
  <c r="AH147" i="2"/>
  <c r="AH340" i="2"/>
  <c r="AH592" i="2"/>
  <c r="AH682" i="2"/>
  <c r="AH484" i="2"/>
  <c r="AH652" i="2"/>
  <c r="AH330" i="2"/>
  <c r="AH586" i="2"/>
  <c r="AH376" i="2"/>
  <c r="AH130" i="2"/>
  <c r="AH273" i="2"/>
  <c r="AH231" i="2"/>
  <c r="AH268" i="2"/>
  <c r="AH715" i="2"/>
  <c r="AH517" i="2"/>
  <c r="AH16" i="2"/>
  <c r="AH311" i="2"/>
  <c r="AH549" i="2"/>
  <c r="AH440" i="2"/>
  <c r="AH639" i="2"/>
  <c r="AH176" i="2"/>
  <c r="AH20" i="2"/>
  <c r="AH390" i="2"/>
  <c r="AH108" i="2"/>
  <c r="AH567" i="2"/>
  <c r="AH461" i="2"/>
  <c r="AH213" i="2"/>
  <c r="AH187" i="2"/>
  <c r="AH36" i="2"/>
  <c r="AH261" i="2"/>
  <c r="AH235" i="2"/>
  <c r="AH366" i="2"/>
  <c r="AH604" i="2"/>
  <c r="AH43" i="2"/>
  <c r="AH386" i="2"/>
  <c r="AH289" i="2"/>
  <c r="AH608" i="2"/>
  <c r="AH309" i="2"/>
  <c r="AH426" i="2"/>
  <c r="AH77" i="2"/>
  <c r="AH533" i="2"/>
  <c r="AH724" i="2"/>
  <c r="AH337" i="2"/>
  <c r="AH59" i="2"/>
  <c r="AH623" i="2"/>
  <c r="AH193" i="2"/>
  <c r="AH420" i="2"/>
  <c r="AH189" i="2"/>
  <c r="AH270" i="2"/>
  <c r="AH305" i="2"/>
  <c r="AH25" i="2"/>
  <c r="AH9" i="2"/>
  <c r="AH291" i="2"/>
  <c r="AH546" i="2"/>
  <c r="AH535" i="2"/>
  <c r="AH520" i="2"/>
  <c r="AH551" i="2"/>
  <c r="AH536" i="2"/>
  <c r="AH244" i="2"/>
  <c r="AH263" i="2"/>
  <c r="AH240" i="2"/>
  <c r="AH31" i="2"/>
  <c r="AH721" i="2"/>
  <c r="AH81" i="2"/>
  <c r="AH593" i="2"/>
  <c r="AH521" i="2"/>
  <c r="AH409" i="2"/>
  <c r="AH101" i="2"/>
  <c r="AH114" i="2"/>
  <c r="AH65" i="2"/>
  <c r="AH668" i="2"/>
  <c r="AH472" i="2"/>
  <c r="AH411" i="2"/>
  <c r="AH379" i="2"/>
  <c r="AH6" i="2"/>
  <c r="AH171" i="2"/>
  <c r="AH476" i="2"/>
  <c r="AH87" i="2"/>
  <c r="AH369" i="2"/>
  <c r="AH302" i="2"/>
  <c r="AH50" i="2"/>
  <c r="AH165" i="2"/>
  <c r="AH132" i="2"/>
  <c r="AH645" i="2"/>
  <c r="AH288" i="2"/>
  <c r="AH669" i="2"/>
  <c r="AH280" i="2"/>
  <c r="AH460" i="2"/>
  <c r="AH583" i="2"/>
  <c r="AH152" i="2"/>
  <c r="AH324" i="2"/>
  <c r="AH320" i="2"/>
  <c r="AH419" i="2"/>
  <c r="AH452" i="2"/>
  <c r="AH572" i="2"/>
  <c r="AH200" i="2"/>
  <c r="AH653" i="2"/>
  <c r="AH373" i="2"/>
  <c r="AH285" i="2"/>
  <c r="AH500" i="2"/>
  <c r="AH507" i="2"/>
  <c r="AH326" i="2"/>
  <c r="AH485" i="2"/>
  <c r="AH607" i="2"/>
  <c r="AH487" i="2"/>
  <c r="AH332" i="2"/>
  <c r="AH347" i="2"/>
  <c r="AH558" i="2"/>
  <c r="AH636" i="2"/>
  <c r="AH587" i="2"/>
  <c r="AH717" i="2"/>
  <c r="AH407" i="2"/>
  <c r="AH378" i="2"/>
  <c r="AH725" i="2"/>
  <c r="AH488" i="2"/>
  <c r="AH438" i="2"/>
  <c r="AH269" i="2"/>
  <c r="AH96" i="2"/>
  <c r="AH253" i="2"/>
  <c r="AH252" i="2"/>
  <c r="AH274" i="2"/>
  <c r="AH39" i="2"/>
  <c r="AH27" i="2"/>
  <c r="AH704" i="2"/>
  <c r="AH370" i="2"/>
  <c r="AH278" i="2"/>
  <c r="AH254" i="2"/>
  <c r="AH104" i="2"/>
  <c r="AH40" i="2"/>
  <c r="AH399" i="2"/>
  <c r="AH656" i="2"/>
  <c r="AH23" i="2"/>
  <c r="AH613" i="2"/>
  <c r="AH464" i="2"/>
  <c r="AH663" i="2"/>
  <c r="AH37" i="2"/>
  <c r="AH271" i="2"/>
  <c r="AH667" i="2"/>
  <c r="AH439" i="2"/>
  <c r="AH277" i="2"/>
  <c r="AH672" i="2"/>
  <c r="AH47" i="2"/>
  <c r="AH56" i="2"/>
  <c r="AH199" i="2"/>
  <c r="AH602" i="2"/>
  <c r="AH479" i="2"/>
  <c r="AH68" i="2"/>
  <c r="AH398" i="2"/>
  <c r="AH556" i="2"/>
  <c r="AH334" i="2"/>
  <c r="AH264" i="2"/>
  <c r="AH327" i="2"/>
  <c r="AH671" i="2"/>
  <c r="AH384" i="2"/>
  <c r="AH629" i="2"/>
  <c r="AH393" i="2"/>
  <c r="AH316" i="2"/>
  <c r="AH691" i="2"/>
  <c r="AH117" i="2"/>
  <c r="AH693" i="2"/>
  <c r="AH406" i="2"/>
  <c r="AH186" i="2"/>
  <c r="AH139" i="2"/>
  <c r="AH394" i="2"/>
  <c r="AH698" i="2"/>
  <c r="AH194" i="2"/>
  <c r="AH251" i="2"/>
  <c r="AH102" i="2"/>
  <c r="AH61" i="2"/>
  <c r="AH528" i="2"/>
  <c r="AH422" i="2"/>
  <c r="AH466" i="2"/>
  <c r="AH699" i="2"/>
  <c r="AH140" i="2"/>
  <c r="AH465" i="2"/>
  <c r="AH232" i="2"/>
  <c r="AH121" i="2"/>
  <c r="AH93" i="2"/>
  <c r="AH276" i="2"/>
  <c r="AH627" i="2"/>
  <c r="AH112" i="2"/>
  <c r="AH597" i="2"/>
  <c r="AH611" i="2"/>
  <c r="AH267" i="2"/>
  <c r="AH328" i="2"/>
  <c r="AH703" i="2"/>
  <c r="AH565" i="2"/>
  <c r="AH455" i="2"/>
  <c r="AH315" i="2"/>
  <c r="AH122" i="2"/>
  <c r="AH111" i="2"/>
  <c r="AH605" i="2"/>
  <c r="AH228" i="2"/>
  <c r="AH153" i="2"/>
  <c r="AH557" i="2"/>
  <c r="AH516" i="2"/>
  <c r="AH405" i="2"/>
  <c r="AH134" i="2"/>
  <c r="AH571" i="2"/>
  <c r="AH441" i="2"/>
  <c r="AH63" i="2"/>
  <c r="AH333" i="2"/>
  <c r="AH707" i="2"/>
  <c r="AH543" i="2"/>
  <c r="AH631" i="2"/>
  <c r="AH53" i="2"/>
  <c r="AH148" i="2"/>
  <c r="AH292" i="2"/>
  <c r="AH610" i="2"/>
  <c r="AH98" i="2"/>
  <c r="AH208" i="2"/>
  <c r="AH247" i="2"/>
  <c r="AH709" i="2"/>
  <c r="AH641" i="2"/>
  <c r="AH260" i="2"/>
  <c r="AH542" i="2"/>
  <c r="AH450" i="2"/>
  <c r="AH349" i="2"/>
  <c r="AH554" i="2"/>
  <c r="AH606" i="2"/>
  <c r="AH281" i="2"/>
  <c r="AH155" i="2"/>
  <c r="AH678" i="2"/>
  <c r="AH106" i="2"/>
  <c r="AH615" i="2"/>
  <c r="AH299" i="2"/>
  <c r="AH237" i="2"/>
  <c r="AH708" i="2"/>
  <c r="AH644" i="2"/>
  <c r="AH493" i="2"/>
  <c r="AH206" i="2"/>
  <c r="AH633" i="2"/>
  <c r="AH442" i="2"/>
  <c r="AH600" i="2"/>
  <c r="AH287" i="2"/>
  <c r="AH298" i="2"/>
  <c r="AH574" i="2"/>
  <c r="AH115" i="2"/>
  <c r="AH665" i="2"/>
  <c r="AH246" i="2"/>
  <c r="AH306" i="2"/>
  <c r="AH683" i="2"/>
  <c r="AH374" i="2"/>
  <c r="AH173" i="2"/>
  <c r="AH585" i="2"/>
  <c r="AH338" i="2"/>
  <c r="AH618" i="2"/>
  <c r="AH342" i="2"/>
  <c r="AH590" i="2"/>
  <c r="AH353" i="2"/>
  <c r="AH582" i="2"/>
  <c r="AH596" i="2"/>
  <c r="AH241" i="2"/>
  <c r="AH137" i="2"/>
  <c r="AH371" i="2"/>
  <c r="AH650" i="2"/>
  <c r="AH259" i="2"/>
  <c r="AH448" i="2"/>
  <c r="AH514" i="2"/>
  <c r="AH518" i="2"/>
  <c r="AH443" i="2"/>
  <c r="AH508" i="2"/>
  <c r="AH496" i="2"/>
  <c r="AH550" i="2"/>
  <c r="AH482" i="2"/>
  <c r="AH245" i="2"/>
  <c r="AH674" i="2"/>
  <c r="AH511" i="2"/>
  <c r="AH355" i="2"/>
  <c r="AH504" i="2"/>
  <c r="AH612" i="2"/>
  <c r="AH711" i="2"/>
  <c r="AH381" i="2"/>
  <c r="AH581" i="2"/>
  <c r="AH560" i="2"/>
  <c r="AH692" i="2"/>
  <c r="AH510" i="2"/>
  <c r="AH681" i="2"/>
  <c r="AH424" i="2"/>
  <c r="AH429" i="2"/>
  <c r="AH249" i="2"/>
  <c r="AH662" i="2"/>
  <c r="AH621" i="2"/>
  <c r="AH344" i="2"/>
  <c r="AH456" i="2"/>
  <c r="AH624" i="2"/>
  <c r="AH391" i="2"/>
  <c r="AH548" i="2"/>
  <c r="AH660" i="2"/>
  <c r="AH694" i="2"/>
  <c r="AH423" i="2"/>
  <c r="AH453" i="2"/>
  <c r="AH675" i="2"/>
  <c r="AH275" i="2"/>
  <c r="AH343" i="2"/>
  <c r="AH700" i="2"/>
  <c r="AH588" i="2"/>
  <c r="AH651" i="2"/>
  <c r="AH642" i="2"/>
  <c r="AH462" i="2"/>
  <c r="AH646" i="2"/>
  <c r="AH421" i="2"/>
  <c r="AH632" i="2"/>
  <c r="AH614" i="2"/>
  <c r="AH676" i="2"/>
  <c r="AH701" i="2"/>
  <c r="AH622" i="2"/>
  <c r="AH696" i="2"/>
  <c r="AH494" i="2"/>
  <c r="AH673" i="2"/>
  <c r="AH509" i="2"/>
  <c r="AH469" i="2"/>
  <c r="AH529" i="2"/>
  <c r="AH638" i="2"/>
  <c r="AH630" i="2"/>
  <c r="AH690" i="2"/>
  <c r="AH647" i="2"/>
  <c r="AH654" i="2"/>
  <c r="AH713" i="2"/>
  <c r="AH657" i="2"/>
  <c r="AH684" i="2"/>
  <c r="AH723" i="2"/>
  <c r="AG401" i="2"/>
  <c r="AG579" i="2"/>
  <c r="AG664" i="2"/>
  <c r="AG156" i="2"/>
  <c r="AG351" i="2"/>
  <c r="AG284" i="2"/>
  <c r="AG603" i="2"/>
  <c r="AG431" i="2"/>
  <c r="AG689" i="2"/>
  <c r="AG553" i="2"/>
  <c r="AG331" i="2"/>
  <c r="AG661" i="2"/>
  <c r="AG540" i="2"/>
  <c r="AG432" i="2"/>
  <c r="AG436" i="2"/>
  <c r="AG202" i="2"/>
  <c r="AG295" i="2"/>
  <c r="AG415" i="2"/>
  <c r="AG13" i="2"/>
  <c r="AG687" i="2"/>
  <c r="AG169" i="2"/>
  <c r="AG72" i="2"/>
  <c r="AG221" i="2"/>
  <c r="AG392" i="2"/>
  <c r="AG196" i="2"/>
  <c r="AG478" i="2"/>
  <c r="AG180" i="2"/>
  <c r="AG524" i="2"/>
  <c r="AG177" i="2"/>
  <c r="AG321" i="2"/>
  <c r="AG714" i="2"/>
  <c r="AG45" i="2"/>
  <c r="AG124" i="2"/>
  <c r="AG80" i="2"/>
  <c r="AG525" i="2"/>
  <c r="AG133" i="2"/>
  <c r="AG655" i="2"/>
  <c r="AG619" i="2"/>
  <c r="AG215" i="2"/>
  <c r="AG563" i="2"/>
  <c r="AG32" i="2"/>
  <c r="AG22" i="2"/>
  <c r="AG346" i="2"/>
  <c r="AG360" i="2"/>
  <c r="AG120" i="2"/>
  <c r="AG238" i="2"/>
  <c r="AG10" i="2"/>
  <c r="AG282" i="2"/>
  <c r="AG69" i="2"/>
  <c r="AG138" i="2"/>
  <c r="AG223" i="2"/>
  <c r="AG286" i="2"/>
  <c r="AG89" i="2"/>
  <c r="AG204" i="2"/>
  <c r="AG648" i="2"/>
  <c r="AG534" i="2"/>
  <c r="AG358" i="2"/>
  <c r="AG172" i="2"/>
  <c r="AG107" i="2"/>
  <c r="AG559" i="2"/>
  <c r="AG175" i="2"/>
  <c r="AG86" i="2"/>
  <c r="AG458" i="2"/>
  <c r="AG459" i="2"/>
  <c r="AG301" i="2"/>
  <c r="AG136" i="2"/>
  <c r="AG159" i="2"/>
  <c r="AG167" i="2"/>
  <c r="AG323" i="2"/>
  <c r="AG569" i="2"/>
  <c r="AG52" i="2"/>
  <c r="AG702" i="2"/>
  <c r="AG410" i="2"/>
  <c r="AG545" i="2"/>
  <c r="AG365" i="2"/>
  <c r="AG123" i="2"/>
  <c r="AG297" i="2"/>
  <c r="AG408" i="2"/>
  <c r="AG319" i="2"/>
  <c r="AG617" i="2"/>
  <c r="AG211" i="2"/>
  <c r="AG182" i="2"/>
  <c r="AG537" i="2"/>
  <c r="AG35" i="2"/>
  <c r="AG76" i="2"/>
  <c r="AG234" i="2"/>
  <c r="AG637" i="2"/>
  <c r="AG226" i="2"/>
  <c r="AG145" i="2"/>
  <c r="AG183" i="2"/>
  <c r="AG573" i="2"/>
  <c r="AG48" i="2"/>
  <c r="AG149" i="2"/>
  <c r="AG564" i="2"/>
  <c r="AG243" i="2"/>
  <c r="AG634" i="2"/>
  <c r="AG181" i="2"/>
  <c r="AG143" i="2"/>
  <c r="AG94" i="2"/>
  <c r="AG539" i="2"/>
  <c r="AG382" i="2"/>
  <c r="AG336" i="2"/>
  <c r="AG214" i="2"/>
  <c r="AG29" i="2"/>
  <c r="AG304" i="2"/>
  <c r="AG383" i="2"/>
  <c r="AG470" i="2"/>
  <c r="AG576" i="2"/>
  <c r="AG5" i="2"/>
  <c r="AG78" i="2"/>
  <c r="AG505" i="2"/>
  <c r="AG129" i="2"/>
  <c r="AG348" i="2"/>
  <c r="AG160" i="2"/>
  <c r="AG562" i="2"/>
  <c r="AG7" i="2"/>
  <c r="AG310" i="2"/>
  <c r="AG589" i="2"/>
  <c r="AG308" i="2"/>
  <c r="AG354" i="2"/>
  <c r="AG203" i="2"/>
  <c r="AG38" i="2"/>
  <c r="AG178" i="2"/>
  <c r="AG437" i="2"/>
  <c r="AG64" i="2"/>
  <c r="AG28" i="2"/>
  <c r="AG255" i="2"/>
  <c r="AG356" i="2"/>
  <c r="AG162" i="2"/>
  <c r="AG575" i="2"/>
  <c r="AG70" i="2"/>
  <c r="AG154" i="2"/>
  <c r="AG103" i="2"/>
  <c r="AG446" i="2"/>
  <c r="AG433" i="2"/>
  <c r="AG303" i="2"/>
  <c r="AG307" i="2"/>
  <c r="AG85" i="2"/>
  <c r="AG195" i="2"/>
  <c r="AG712" i="2"/>
  <c r="AG197" i="2"/>
  <c r="AG236" i="2"/>
  <c r="AG83" i="2"/>
  <c r="AG157" i="2"/>
  <c r="AG97" i="2"/>
  <c r="AG168" i="2"/>
  <c r="AG212" i="2"/>
  <c r="AG414" i="2"/>
  <c r="AG58" i="2"/>
  <c r="AG377" i="2"/>
  <c r="AG317" i="2"/>
  <c r="AG417" i="2"/>
  <c r="AG404" i="2"/>
  <c r="AG468" i="2"/>
  <c r="AG75" i="2"/>
  <c r="AG2" i="2"/>
  <c r="AG522" i="2"/>
  <c r="AG18" i="2"/>
  <c r="AG719" i="2"/>
  <c r="AG170" i="2"/>
  <c r="AG451" i="2"/>
  <c r="AG601" i="2"/>
  <c r="AG609" i="2"/>
  <c r="AG14" i="2"/>
  <c r="AG12" i="2"/>
  <c r="AG434" i="2"/>
  <c r="AG523" i="2"/>
  <c r="AG210" i="2"/>
  <c r="AG628" i="2"/>
  <c r="AG515" i="2"/>
  <c r="AG497" i="2"/>
  <c r="AG526" i="2"/>
  <c r="AG62" i="2"/>
  <c r="AG418" i="2"/>
  <c r="AG57" i="2"/>
  <c r="AG272" i="2"/>
  <c r="AG625" i="2"/>
  <c r="AG367" i="2"/>
  <c r="AG688" i="2"/>
  <c r="AG296" i="2"/>
  <c r="AG66" i="2"/>
  <c r="AG239" i="2"/>
  <c r="AG372" i="2"/>
  <c r="AG595" i="2"/>
  <c r="AG294" i="2"/>
  <c r="AG135" i="2"/>
  <c r="AG233" i="2"/>
  <c r="AG126" i="2"/>
  <c r="AG205" i="2"/>
  <c r="AG474" i="2"/>
  <c r="AG457" i="2"/>
  <c r="AG262" i="2"/>
  <c r="AG626" i="2"/>
  <c r="AG635" i="2"/>
  <c r="AG352" i="2"/>
  <c r="AG679" i="2"/>
  <c r="AG705" i="2"/>
  <c r="AG445" i="2"/>
  <c r="AG444" i="2"/>
  <c r="AG201" i="2"/>
  <c r="AG318" i="2"/>
  <c r="AG88" i="2"/>
  <c r="AG380" i="2"/>
  <c r="AG495" i="2"/>
  <c r="AG99" i="2"/>
  <c r="AG248" i="2"/>
  <c r="AG519" i="2"/>
  <c r="AG73" i="2"/>
  <c r="AG616" i="2"/>
  <c r="AG598" i="2"/>
  <c r="AG561" i="2"/>
  <c r="AG530" i="2"/>
  <c r="AG224" i="2"/>
  <c r="AG541" i="2"/>
  <c r="AG412" i="2"/>
  <c r="AG82" i="2"/>
  <c r="AG116" i="2"/>
  <c r="AG158" i="2"/>
  <c r="AG128" i="2"/>
  <c r="AG716" i="2"/>
  <c r="AG313" i="2"/>
  <c r="AG163" i="2"/>
  <c r="AG475" i="2"/>
  <c r="AG599" i="2"/>
  <c r="AG293" i="2"/>
  <c r="AG60" i="2"/>
  <c r="AG218" i="2"/>
  <c r="AG416" i="2"/>
  <c r="AG666" i="2"/>
  <c r="AG51" i="2"/>
  <c r="AG74" i="2"/>
  <c r="AG720" i="2"/>
  <c r="AG389" i="2"/>
  <c r="AG314" i="2"/>
  <c r="AG467" i="2"/>
  <c r="AG290" i="2"/>
  <c r="AG532" i="2"/>
  <c r="AG256" i="2"/>
  <c r="AG225" i="2"/>
  <c r="AG375" i="2"/>
  <c r="AG91" i="2"/>
  <c r="AG359" i="2"/>
  <c r="AG19" i="2"/>
  <c r="AG54" i="2"/>
  <c r="AG361" i="2"/>
  <c r="AG209" i="2"/>
  <c r="AG402" i="2"/>
  <c r="AG471" i="2"/>
  <c r="AG190" i="2"/>
  <c r="AG449" i="2"/>
  <c r="AG577" i="2"/>
  <c r="AG368" i="2"/>
  <c r="AG283" i="2"/>
  <c r="AG658" i="2"/>
  <c r="AG544" i="2"/>
  <c r="AG649" i="2"/>
  <c r="AG3" i="2"/>
  <c r="AG473" i="2"/>
  <c r="AG463" i="2"/>
  <c r="AG580" i="2"/>
  <c r="AG44" i="2"/>
  <c r="AG388" i="2"/>
  <c r="AG100" i="2"/>
  <c r="AG430" i="2"/>
  <c r="AG686" i="2"/>
  <c r="AG4" i="2"/>
  <c r="AG726" i="2"/>
  <c r="AG185" i="2"/>
  <c r="AG325" i="2"/>
  <c r="AG547" i="2"/>
  <c r="AG34" i="2"/>
  <c r="AG192" i="2"/>
  <c r="AG42" i="2"/>
  <c r="AG217" i="2"/>
  <c r="AG119" i="2"/>
  <c r="AG454" i="2"/>
  <c r="AG584" i="2"/>
  <c r="AG428" i="2"/>
  <c r="AG8" i="2"/>
  <c r="AG79" i="2"/>
  <c r="AG503" i="2"/>
  <c r="AG513" i="2"/>
  <c r="AG501" i="2"/>
  <c r="AG490" i="2"/>
  <c r="AG400" i="2"/>
  <c r="AG594" i="2"/>
  <c r="AG491" i="2"/>
  <c r="AG643" i="2"/>
  <c r="AG266" i="2"/>
  <c r="AG220" i="2"/>
  <c r="AG362" i="2"/>
  <c r="AG164" i="2"/>
  <c r="AG49" i="2"/>
  <c r="AG591" i="2"/>
  <c r="AG722" i="2"/>
  <c r="AG568" i="2"/>
  <c r="AG11" i="2"/>
  <c r="AG329" i="2"/>
  <c r="AG413" i="2"/>
  <c r="AG230" i="2"/>
  <c r="AG341" i="2"/>
  <c r="AG250" i="2"/>
  <c r="AG396" i="2"/>
  <c r="AG502" i="2"/>
  <c r="AG685" i="2"/>
  <c r="AG15" i="2"/>
  <c r="AG198" i="2"/>
  <c r="AG33" i="2"/>
  <c r="AG527" i="2"/>
  <c r="AG718" i="2"/>
  <c r="AG92" i="2"/>
  <c r="AG46" i="2"/>
  <c r="AG640" i="2"/>
  <c r="AG350" i="2"/>
  <c r="AG179" i="2"/>
  <c r="AG345" i="2"/>
  <c r="AG109" i="2"/>
  <c r="AG483" i="2"/>
  <c r="AG706" i="2"/>
  <c r="AG166" i="2"/>
  <c r="AG555" i="2"/>
  <c r="AG150" i="2"/>
  <c r="AG695" i="2"/>
  <c r="AG492" i="2"/>
  <c r="AG512" i="2"/>
  <c r="AG242" i="2"/>
  <c r="AG95" i="2"/>
  <c r="AG55" i="2"/>
  <c r="AG258" i="2"/>
  <c r="AG146" i="2"/>
  <c r="AG151" i="2"/>
  <c r="AG447" i="2"/>
  <c r="AG335" i="2"/>
  <c r="AG322" i="2"/>
  <c r="AG697" i="2"/>
  <c r="AG403" i="2"/>
  <c r="AG24" i="2"/>
  <c r="AG498" i="2"/>
  <c r="AG489" i="2"/>
  <c r="AG477" i="2"/>
  <c r="AG216" i="2"/>
  <c r="AG26" i="2"/>
  <c r="AG174" i="2"/>
  <c r="AG339" i="2"/>
  <c r="AG506" i="2"/>
  <c r="AG570" i="2"/>
  <c r="AG222" i="2"/>
  <c r="AG677" i="2"/>
  <c r="AG486" i="2"/>
  <c r="AG118" i="2"/>
  <c r="AG499" i="2"/>
  <c r="AG90" i="2"/>
  <c r="AG435" i="2"/>
  <c r="AG552" i="2"/>
  <c r="AG385" i="2"/>
  <c r="AG219" i="2"/>
  <c r="AG397" i="2"/>
  <c r="AG17" i="2"/>
  <c r="AG188" i="2"/>
  <c r="AG300" i="2"/>
  <c r="AG113" i="2"/>
  <c r="AG312" i="2"/>
  <c r="AG110" i="2"/>
  <c r="AG21" i="2"/>
  <c r="AG71" i="2"/>
  <c r="AG680" i="2"/>
  <c r="AG531" i="2"/>
  <c r="AG480" i="2"/>
  <c r="AG364" i="2"/>
  <c r="AG30" i="2"/>
  <c r="AG659" i="2"/>
  <c r="AG538" i="2"/>
  <c r="AG620" i="2"/>
  <c r="AG191" i="2"/>
  <c r="AG578" i="2"/>
  <c r="AG41" i="2"/>
  <c r="AG105" i="2"/>
  <c r="AG227" i="2"/>
  <c r="AG131" i="2"/>
  <c r="AG363" i="2"/>
  <c r="AG161" i="2"/>
  <c r="AG67" i="2"/>
  <c r="AG427" i="2"/>
  <c r="AG279" i="2"/>
  <c r="AG142" i="2"/>
  <c r="AG395" i="2"/>
  <c r="AG670" i="2"/>
  <c r="AG710" i="2"/>
  <c r="AG566" i="2"/>
  <c r="AG125" i="2"/>
  <c r="AG265" i="2"/>
  <c r="AG84" i="2"/>
  <c r="AG184" i="2"/>
  <c r="AG425" i="2"/>
  <c r="AG229" i="2"/>
  <c r="AG357" i="2"/>
  <c r="AG141" i="2"/>
  <c r="AG481" i="2"/>
  <c r="AG387" i="2"/>
  <c r="AG144" i="2"/>
  <c r="AG127" i="2"/>
  <c r="AG207" i="2"/>
  <c r="AG257" i="2"/>
  <c r="AG147" i="2"/>
  <c r="AG340" i="2"/>
  <c r="AG592" i="2"/>
  <c r="AG682" i="2"/>
  <c r="AG484" i="2"/>
  <c r="AG652" i="2"/>
  <c r="AG330" i="2"/>
  <c r="AG586" i="2"/>
  <c r="AG376" i="2"/>
  <c r="AG130" i="2"/>
  <c r="AG273" i="2"/>
  <c r="AG231" i="2"/>
  <c r="AG268" i="2"/>
  <c r="AG715" i="2"/>
  <c r="AG517" i="2"/>
  <c r="AG16" i="2"/>
  <c r="AG311" i="2"/>
  <c r="AG549" i="2"/>
  <c r="AG440" i="2"/>
  <c r="AG639" i="2"/>
  <c r="AG176" i="2"/>
  <c r="AG20" i="2"/>
  <c r="AG390" i="2"/>
  <c r="AG108" i="2"/>
  <c r="AG567" i="2"/>
  <c r="AG461" i="2"/>
  <c r="AG213" i="2"/>
  <c r="AG187" i="2"/>
  <c r="AG36" i="2"/>
  <c r="AG261" i="2"/>
  <c r="AG235" i="2"/>
  <c r="AG366" i="2"/>
  <c r="AG604" i="2"/>
  <c r="AG43" i="2"/>
  <c r="AG386" i="2"/>
  <c r="AG289" i="2"/>
  <c r="AG608" i="2"/>
  <c r="AG309" i="2"/>
  <c r="AG426" i="2"/>
  <c r="AG77" i="2"/>
  <c r="AG533" i="2"/>
  <c r="AG724" i="2"/>
  <c r="AG337" i="2"/>
  <c r="AG59" i="2"/>
  <c r="AG623" i="2"/>
  <c r="AG193" i="2"/>
  <c r="AG420" i="2"/>
  <c r="AG189" i="2"/>
  <c r="AG270" i="2"/>
  <c r="AG305" i="2"/>
  <c r="AG25" i="2"/>
  <c r="AG9" i="2"/>
  <c r="AG291" i="2"/>
  <c r="AG546" i="2"/>
  <c r="AG535" i="2"/>
  <c r="AG520" i="2"/>
  <c r="AG551" i="2"/>
  <c r="AG536" i="2"/>
  <c r="AG244" i="2"/>
  <c r="AG263" i="2"/>
  <c r="AG240" i="2"/>
  <c r="AG31" i="2"/>
  <c r="AG721" i="2"/>
  <c r="AG81" i="2"/>
  <c r="AG593" i="2"/>
  <c r="AG521" i="2"/>
  <c r="AG409" i="2"/>
  <c r="AG101" i="2"/>
  <c r="AG114" i="2"/>
  <c r="AG65" i="2"/>
  <c r="AG668" i="2"/>
  <c r="AG472" i="2"/>
  <c r="AG411" i="2"/>
  <c r="AG379" i="2"/>
  <c r="AG6" i="2"/>
  <c r="AG171" i="2"/>
  <c r="AG476" i="2"/>
  <c r="AG87" i="2"/>
  <c r="AG369" i="2"/>
  <c r="AG302" i="2"/>
  <c r="AG50" i="2"/>
  <c r="AG165" i="2"/>
  <c r="AG132" i="2"/>
  <c r="AG645" i="2"/>
  <c r="AG288" i="2"/>
  <c r="AG669" i="2"/>
  <c r="AG280" i="2"/>
  <c r="AG460" i="2"/>
  <c r="AG583" i="2"/>
  <c r="AG152" i="2"/>
  <c r="AG324" i="2"/>
  <c r="AG320" i="2"/>
  <c r="AG419" i="2"/>
  <c r="AG452" i="2"/>
  <c r="AG572" i="2"/>
  <c r="AG200" i="2"/>
  <c r="AG653" i="2"/>
  <c r="AG373" i="2"/>
  <c r="AG285" i="2"/>
  <c r="AG500" i="2"/>
  <c r="AG507" i="2"/>
  <c r="AG326" i="2"/>
  <c r="AG485" i="2"/>
  <c r="AG607" i="2"/>
  <c r="AG487" i="2"/>
  <c r="AG332" i="2"/>
  <c r="AG347" i="2"/>
  <c r="AG558" i="2"/>
  <c r="AG636" i="2"/>
  <c r="AG587" i="2"/>
  <c r="AG717" i="2"/>
  <c r="AG407" i="2"/>
  <c r="AG378" i="2"/>
  <c r="AG725" i="2"/>
  <c r="AG488" i="2"/>
  <c r="AG438" i="2"/>
  <c r="AG269" i="2"/>
  <c r="AG96" i="2"/>
  <c r="AG253" i="2"/>
  <c r="AG252" i="2"/>
  <c r="AG274" i="2"/>
  <c r="AG39" i="2"/>
  <c r="AG27" i="2"/>
  <c r="AG704" i="2"/>
  <c r="AG370" i="2"/>
  <c r="AG278" i="2"/>
  <c r="AG254" i="2"/>
  <c r="AG104" i="2"/>
  <c r="AG40" i="2"/>
  <c r="AG399" i="2"/>
  <c r="AG656" i="2"/>
  <c r="AG23" i="2"/>
  <c r="AG613" i="2"/>
  <c r="AG464" i="2"/>
  <c r="AG663" i="2"/>
  <c r="AG37" i="2"/>
  <c r="AG271" i="2"/>
  <c r="AG667" i="2"/>
  <c r="AG439" i="2"/>
  <c r="AG277" i="2"/>
  <c r="AG672" i="2"/>
  <c r="AG47" i="2"/>
  <c r="AG56" i="2"/>
  <c r="AG199" i="2"/>
  <c r="AG602" i="2"/>
  <c r="AG479" i="2"/>
  <c r="AG68" i="2"/>
  <c r="AG398" i="2"/>
  <c r="AG556" i="2"/>
  <c r="AG334" i="2"/>
  <c r="AG264" i="2"/>
  <c r="AG327" i="2"/>
  <c r="AG671" i="2"/>
  <c r="AG384" i="2"/>
  <c r="AG629" i="2"/>
  <c r="AG393" i="2"/>
  <c r="AG316" i="2"/>
  <c r="AG691" i="2"/>
  <c r="AG117" i="2"/>
  <c r="AG693" i="2"/>
  <c r="AG406" i="2"/>
  <c r="AG186" i="2"/>
  <c r="AG139" i="2"/>
  <c r="AG394" i="2"/>
  <c r="AG698" i="2"/>
  <c r="AG194" i="2"/>
  <c r="AG251" i="2"/>
  <c r="AG102" i="2"/>
  <c r="AG61" i="2"/>
  <c r="AG528" i="2"/>
  <c r="AG422" i="2"/>
  <c r="AG466" i="2"/>
  <c r="AG699" i="2"/>
  <c r="AG140" i="2"/>
  <c r="AG465" i="2"/>
  <c r="AG232" i="2"/>
  <c r="AG121" i="2"/>
  <c r="AG93" i="2"/>
  <c r="AG276" i="2"/>
  <c r="AG627" i="2"/>
  <c r="AG112" i="2"/>
  <c r="AG597" i="2"/>
  <c r="AG611" i="2"/>
  <c r="AG267" i="2"/>
  <c r="AG328" i="2"/>
  <c r="AG703" i="2"/>
  <c r="AG565" i="2"/>
  <c r="AG455" i="2"/>
  <c r="AG315" i="2"/>
  <c r="AG122" i="2"/>
  <c r="AG111" i="2"/>
  <c r="AG605" i="2"/>
  <c r="AG228" i="2"/>
  <c r="AG153" i="2"/>
  <c r="AG557" i="2"/>
  <c r="AG516" i="2"/>
  <c r="AG405" i="2"/>
  <c r="AG134" i="2"/>
  <c r="AG571" i="2"/>
  <c r="AG441" i="2"/>
  <c r="AG63" i="2"/>
  <c r="AG333" i="2"/>
  <c r="AG707" i="2"/>
  <c r="AG543" i="2"/>
  <c r="AG631" i="2"/>
  <c r="AG53" i="2"/>
  <c r="AG148" i="2"/>
  <c r="AG292" i="2"/>
  <c r="AG610" i="2"/>
  <c r="AG98" i="2"/>
  <c r="AG208" i="2"/>
  <c r="AG247" i="2"/>
  <c r="AG709" i="2"/>
  <c r="AG641" i="2"/>
  <c r="AG260" i="2"/>
  <c r="AG542" i="2"/>
  <c r="AG450" i="2"/>
  <c r="AG349" i="2"/>
  <c r="AG554" i="2"/>
  <c r="AG606" i="2"/>
  <c r="AG281" i="2"/>
  <c r="AG155" i="2"/>
  <c r="AG678" i="2"/>
  <c r="AG106" i="2"/>
  <c r="AG615" i="2"/>
  <c r="AG299" i="2"/>
  <c r="AG237" i="2"/>
  <c r="AG708" i="2"/>
  <c r="AG644" i="2"/>
  <c r="AG493" i="2"/>
  <c r="AG206" i="2"/>
  <c r="AG633" i="2"/>
  <c r="AG442" i="2"/>
  <c r="AG600" i="2"/>
  <c r="AG287" i="2"/>
  <c r="AG298" i="2"/>
  <c r="AG574" i="2"/>
  <c r="AG115" i="2"/>
  <c r="AG665" i="2"/>
  <c r="AG246" i="2"/>
  <c r="AG306" i="2"/>
  <c r="AG683" i="2"/>
  <c r="AG374" i="2"/>
  <c r="AG173" i="2"/>
  <c r="AG585" i="2"/>
  <c r="AG338" i="2"/>
  <c r="AG618" i="2"/>
  <c r="AG342" i="2"/>
  <c r="AG590" i="2"/>
  <c r="AG353" i="2"/>
  <c r="AG582" i="2"/>
  <c r="AG596" i="2"/>
  <c r="AG241" i="2"/>
  <c r="AG137" i="2"/>
  <c r="AG371" i="2"/>
  <c r="AG650" i="2"/>
  <c r="AG259" i="2"/>
  <c r="AG448" i="2"/>
  <c r="AG514" i="2"/>
  <c r="AG518" i="2"/>
  <c r="AG443" i="2"/>
  <c r="AG508" i="2"/>
  <c r="AG496" i="2"/>
  <c r="AG550" i="2"/>
  <c r="AG482" i="2"/>
  <c r="AG245" i="2"/>
  <c r="AG674" i="2"/>
  <c r="AG511" i="2"/>
  <c r="AG355" i="2"/>
  <c r="AG504" i="2"/>
  <c r="AG612" i="2"/>
  <c r="AG711" i="2"/>
  <c r="AG381" i="2"/>
  <c r="AG581" i="2"/>
  <c r="AG560" i="2"/>
  <c r="AG692" i="2"/>
  <c r="AG510" i="2"/>
  <c r="AG681" i="2"/>
  <c r="AG424" i="2"/>
  <c r="AG429" i="2"/>
  <c r="AG249" i="2"/>
  <c r="AG662" i="2"/>
  <c r="AG621" i="2"/>
  <c r="AG344" i="2"/>
  <c r="AG456" i="2"/>
  <c r="AG624" i="2"/>
  <c r="AG391" i="2"/>
  <c r="AG548" i="2"/>
  <c r="AG660" i="2"/>
  <c r="AG694" i="2"/>
  <c r="AG423" i="2"/>
  <c r="AG453" i="2"/>
  <c r="AG675" i="2"/>
  <c r="AG275" i="2"/>
  <c r="AG343" i="2"/>
  <c r="AG700" i="2"/>
  <c r="AG588" i="2"/>
  <c r="AG651" i="2"/>
  <c r="AG642" i="2"/>
  <c r="AG462" i="2"/>
  <c r="AG646" i="2"/>
  <c r="AG421" i="2"/>
  <c r="AG632" i="2"/>
  <c r="AG614" i="2"/>
  <c r="AG676" i="2"/>
  <c r="AG701" i="2"/>
  <c r="AG622" i="2"/>
  <c r="AG696" i="2"/>
  <c r="AG494" i="2"/>
  <c r="AG673" i="2"/>
  <c r="AG509" i="2"/>
  <c r="AG469" i="2"/>
  <c r="AG529" i="2"/>
  <c r="AG638" i="2"/>
  <c r="AG630" i="2"/>
  <c r="AG690" i="2"/>
  <c r="AG647" i="2"/>
  <c r="AG654" i="2"/>
  <c r="AG713" i="2"/>
  <c r="AG657" i="2"/>
  <c r="AG684" i="2"/>
  <c r="AG723" i="2"/>
  <c r="AF401" i="2"/>
  <c r="AF579" i="2"/>
  <c r="AF664" i="2"/>
  <c r="AF156" i="2"/>
  <c r="AF351" i="2"/>
  <c r="AF284" i="2"/>
  <c r="AF603" i="2"/>
  <c r="AF431" i="2"/>
  <c r="AF689" i="2"/>
  <c r="AF553" i="2"/>
  <c r="AF331" i="2"/>
  <c r="AF661" i="2"/>
  <c r="AF540" i="2"/>
  <c r="AF432" i="2"/>
  <c r="AF436" i="2"/>
  <c r="AF202" i="2"/>
  <c r="AF295" i="2"/>
  <c r="AF415" i="2"/>
  <c r="AF13" i="2"/>
  <c r="AF687" i="2"/>
  <c r="AF169" i="2"/>
  <c r="AF72" i="2"/>
  <c r="AF221" i="2"/>
  <c r="AF392" i="2"/>
  <c r="AF196" i="2"/>
  <c r="AF478" i="2"/>
  <c r="AF180" i="2"/>
  <c r="AF524" i="2"/>
  <c r="AF177" i="2"/>
  <c r="AF321" i="2"/>
  <c r="AF714" i="2"/>
  <c r="AF45" i="2"/>
  <c r="AF124" i="2"/>
  <c r="AF80" i="2"/>
  <c r="AF525" i="2"/>
  <c r="AF133" i="2"/>
  <c r="AF655" i="2"/>
  <c r="AF619" i="2"/>
  <c r="AF215" i="2"/>
  <c r="AF563" i="2"/>
  <c r="AF32" i="2"/>
  <c r="AF22" i="2"/>
  <c r="AF346" i="2"/>
  <c r="AF360" i="2"/>
  <c r="AF120" i="2"/>
  <c r="AF238" i="2"/>
  <c r="AF10" i="2"/>
  <c r="AF282" i="2"/>
  <c r="AF69" i="2"/>
  <c r="AF138" i="2"/>
  <c r="AF223" i="2"/>
  <c r="AF286" i="2"/>
  <c r="AF89" i="2"/>
  <c r="AF204" i="2"/>
  <c r="AF648" i="2"/>
  <c r="AF534" i="2"/>
  <c r="AF358" i="2"/>
  <c r="AF172" i="2"/>
  <c r="AF107" i="2"/>
  <c r="AF559" i="2"/>
  <c r="AF175" i="2"/>
  <c r="AF86" i="2"/>
  <c r="AF458" i="2"/>
  <c r="AF459" i="2"/>
  <c r="AF301" i="2"/>
  <c r="AF136" i="2"/>
  <c r="AF159" i="2"/>
  <c r="AF167" i="2"/>
  <c r="AF323" i="2"/>
  <c r="AF569" i="2"/>
  <c r="AF52" i="2"/>
  <c r="AF702" i="2"/>
  <c r="AF410" i="2"/>
  <c r="AF545" i="2"/>
  <c r="AF365" i="2"/>
  <c r="AF123" i="2"/>
  <c r="AF297" i="2"/>
  <c r="AF408" i="2"/>
  <c r="AF319" i="2"/>
  <c r="AF617" i="2"/>
  <c r="AF211" i="2"/>
  <c r="AF182" i="2"/>
  <c r="AF537" i="2"/>
  <c r="AF35" i="2"/>
  <c r="AF76" i="2"/>
  <c r="AF234" i="2"/>
  <c r="AF637" i="2"/>
  <c r="AF226" i="2"/>
  <c r="AF145" i="2"/>
  <c r="AF183" i="2"/>
  <c r="AF573" i="2"/>
  <c r="AF48" i="2"/>
  <c r="AF149" i="2"/>
  <c r="AF564" i="2"/>
  <c r="AF243" i="2"/>
  <c r="AF634" i="2"/>
  <c r="AF181" i="2"/>
  <c r="AF143" i="2"/>
  <c r="AF94" i="2"/>
  <c r="AF539" i="2"/>
  <c r="AF382" i="2"/>
  <c r="AF336" i="2"/>
  <c r="AF214" i="2"/>
  <c r="AF29" i="2"/>
  <c r="AF304" i="2"/>
  <c r="AF383" i="2"/>
  <c r="AF470" i="2"/>
  <c r="AF576" i="2"/>
  <c r="AF5" i="2"/>
  <c r="AF78" i="2"/>
  <c r="AF505" i="2"/>
  <c r="AF129" i="2"/>
  <c r="AF348" i="2"/>
  <c r="AF160" i="2"/>
  <c r="AF562" i="2"/>
  <c r="AF7" i="2"/>
  <c r="AF310" i="2"/>
  <c r="AF589" i="2"/>
  <c r="AF308" i="2"/>
  <c r="AF354" i="2"/>
  <c r="AF203" i="2"/>
  <c r="AF38" i="2"/>
  <c r="AF178" i="2"/>
  <c r="AF437" i="2"/>
  <c r="AF64" i="2"/>
  <c r="AF28" i="2"/>
  <c r="AF255" i="2"/>
  <c r="AF356" i="2"/>
  <c r="AF162" i="2"/>
  <c r="AF575" i="2"/>
  <c r="AF70" i="2"/>
  <c r="AF154" i="2"/>
  <c r="AF103" i="2"/>
  <c r="AF446" i="2"/>
  <c r="AF433" i="2"/>
  <c r="AF303" i="2"/>
  <c r="AF307" i="2"/>
  <c r="AF85" i="2"/>
  <c r="AF195" i="2"/>
  <c r="AF712" i="2"/>
  <c r="AF197" i="2"/>
  <c r="AF236" i="2"/>
  <c r="AF83" i="2"/>
  <c r="AF157" i="2"/>
  <c r="AF97" i="2"/>
  <c r="AF168" i="2"/>
  <c r="AF212" i="2"/>
  <c r="AF414" i="2"/>
  <c r="AF58" i="2"/>
  <c r="AF377" i="2"/>
  <c r="AF317" i="2"/>
  <c r="AF417" i="2"/>
  <c r="AF404" i="2"/>
  <c r="AF468" i="2"/>
  <c r="AF75" i="2"/>
  <c r="AF2" i="2"/>
  <c r="AF522" i="2"/>
  <c r="AF18" i="2"/>
  <c r="AF719" i="2"/>
  <c r="AF170" i="2"/>
  <c r="AF451" i="2"/>
  <c r="AF601" i="2"/>
  <c r="AF609" i="2"/>
  <c r="AF14" i="2"/>
  <c r="AF12" i="2"/>
  <c r="AF434" i="2"/>
  <c r="AF523" i="2"/>
  <c r="AF210" i="2"/>
  <c r="AF628" i="2"/>
  <c r="AF515" i="2"/>
  <c r="AF497" i="2"/>
  <c r="AF526" i="2"/>
  <c r="AF62" i="2"/>
  <c r="AF418" i="2"/>
  <c r="AF57" i="2"/>
  <c r="AF272" i="2"/>
  <c r="AF625" i="2"/>
  <c r="AF367" i="2"/>
  <c r="AF688" i="2"/>
  <c r="AF296" i="2"/>
  <c r="AF66" i="2"/>
  <c r="AF239" i="2"/>
  <c r="AF372" i="2"/>
  <c r="AF595" i="2"/>
  <c r="AF294" i="2"/>
  <c r="AF135" i="2"/>
  <c r="AF233" i="2"/>
  <c r="AF126" i="2"/>
  <c r="AF205" i="2"/>
  <c r="AF474" i="2"/>
  <c r="AF457" i="2"/>
  <c r="AF262" i="2"/>
  <c r="AF626" i="2"/>
  <c r="AF635" i="2"/>
  <c r="AF352" i="2"/>
  <c r="AF679" i="2"/>
  <c r="AF705" i="2"/>
  <c r="AF445" i="2"/>
  <c r="AF444" i="2"/>
  <c r="AF201" i="2"/>
  <c r="AF318" i="2"/>
  <c r="AF88" i="2"/>
  <c r="AF380" i="2"/>
  <c r="AF495" i="2"/>
  <c r="AF99" i="2"/>
  <c r="AF248" i="2"/>
  <c r="AF519" i="2"/>
  <c r="AF73" i="2"/>
  <c r="AF616" i="2"/>
  <c r="AF598" i="2"/>
  <c r="AF561" i="2"/>
  <c r="AF530" i="2"/>
  <c r="AF224" i="2"/>
  <c r="AF541" i="2"/>
  <c r="AF412" i="2"/>
  <c r="AF82" i="2"/>
  <c r="AF116" i="2"/>
  <c r="AF158" i="2"/>
  <c r="AF128" i="2"/>
  <c r="AF716" i="2"/>
  <c r="AF313" i="2"/>
  <c r="AF163" i="2"/>
  <c r="AF475" i="2"/>
  <c r="AF599" i="2"/>
  <c r="AF293" i="2"/>
  <c r="AF60" i="2"/>
  <c r="AF218" i="2"/>
  <c r="AF416" i="2"/>
  <c r="AF666" i="2"/>
  <c r="AF51" i="2"/>
  <c r="AF74" i="2"/>
  <c r="AF720" i="2"/>
  <c r="AF389" i="2"/>
  <c r="AF314" i="2"/>
  <c r="AF467" i="2"/>
  <c r="AF290" i="2"/>
  <c r="AF532" i="2"/>
  <c r="AF256" i="2"/>
  <c r="AF225" i="2"/>
  <c r="AF375" i="2"/>
  <c r="AF91" i="2"/>
  <c r="AF359" i="2"/>
  <c r="AF19" i="2"/>
  <c r="AF54" i="2"/>
  <c r="AF361" i="2"/>
  <c r="AF209" i="2"/>
  <c r="AF402" i="2"/>
  <c r="AF471" i="2"/>
  <c r="AF190" i="2"/>
  <c r="AF449" i="2"/>
  <c r="AF577" i="2"/>
  <c r="AF368" i="2"/>
  <c r="AF283" i="2"/>
  <c r="AF658" i="2"/>
  <c r="AF544" i="2"/>
  <c r="AF649" i="2"/>
  <c r="AF3" i="2"/>
  <c r="AF473" i="2"/>
  <c r="AF463" i="2"/>
  <c r="AF580" i="2"/>
  <c r="AF44" i="2"/>
  <c r="AF388" i="2"/>
  <c r="AF100" i="2"/>
  <c r="AF430" i="2"/>
  <c r="AF686" i="2"/>
  <c r="AF4" i="2"/>
  <c r="AF726" i="2"/>
  <c r="AF185" i="2"/>
  <c r="AF325" i="2"/>
  <c r="AF547" i="2"/>
  <c r="AF34" i="2"/>
  <c r="AF192" i="2"/>
  <c r="AF42" i="2"/>
  <c r="AF217" i="2"/>
  <c r="AF119" i="2"/>
  <c r="AF454" i="2"/>
  <c r="AF584" i="2"/>
  <c r="AF428" i="2"/>
  <c r="AF8" i="2"/>
  <c r="AF79" i="2"/>
  <c r="AF503" i="2"/>
  <c r="AF513" i="2"/>
  <c r="AF501" i="2"/>
  <c r="AF490" i="2"/>
  <c r="AF400" i="2"/>
  <c r="AF594" i="2"/>
  <c r="AF491" i="2"/>
  <c r="AF643" i="2"/>
  <c r="AF266" i="2"/>
  <c r="AF220" i="2"/>
  <c r="AF362" i="2"/>
  <c r="AF164" i="2"/>
  <c r="AF49" i="2"/>
  <c r="AF591" i="2"/>
  <c r="AF722" i="2"/>
  <c r="AF568" i="2"/>
  <c r="AF11" i="2"/>
  <c r="AF329" i="2"/>
  <c r="AF413" i="2"/>
  <c r="AF230" i="2"/>
  <c r="AF341" i="2"/>
  <c r="AF250" i="2"/>
  <c r="AF396" i="2"/>
  <c r="AF502" i="2"/>
  <c r="AF685" i="2"/>
  <c r="AF15" i="2"/>
  <c r="AF198" i="2"/>
  <c r="AF33" i="2"/>
  <c r="AF527" i="2"/>
  <c r="AF718" i="2"/>
  <c r="AF92" i="2"/>
  <c r="AF46" i="2"/>
  <c r="AF640" i="2"/>
  <c r="AF350" i="2"/>
  <c r="AF179" i="2"/>
  <c r="AF345" i="2"/>
  <c r="AF109" i="2"/>
  <c r="AF483" i="2"/>
  <c r="AF706" i="2"/>
  <c r="AF166" i="2"/>
  <c r="AF555" i="2"/>
  <c r="AF150" i="2"/>
  <c r="AF695" i="2"/>
  <c r="AF492" i="2"/>
  <c r="AF512" i="2"/>
  <c r="AF242" i="2"/>
  <c r="AF95" i="2"/>
  <c r="AF55" i="2"/>
  <c r="AF258" i="2"/>
  <c r="AF146" i="2"/>
  <c r="AF151" i="2"/>
  <c r="AF447" i="2"/>
  <c r="AF335" i="2"/>
  <c r="AF322" i="2"/>
  <c r="AF697" i="2"/>
  <c r="AF403" i="2"/>
  <c r="AF24" i="2"/>
  <c r="AF498" i="2"/>
  <c r="AF489" i="2"/>
  <c r="AF477" i="2"/>
  <c r="AF216" i="2"/>
  <c r="AF26" i="2"/>
  <c r="AF174" i="2"/>
  <c r="AF339" i="2"/>
  <c r="AF506" i="2"/>
  <c r="AF570" i="2"/>
  <c r="AF222" i="2"/>
  <c r="AF677" i="2"/>
  <c r="AF486" i="2"/>
  <c r="AF118" i="2"/>
  <c r="AF499" i="2"/>
  <c r="AF90" i="2"/>
  <c r="AF435" i="2"/>
  <c r="AF552" i="2"/>
  <c r="AF385" i="2"/>
  <c r="AF219" i="2"/>
  <c r="AF397" i="2"/>
  <c r="AF17" i="2"/>
  <c r="AF188" i="2"/>
  <c r="AF300" i="2"/>
  <c r="AF113" i="2"/>
  <c r="AF312" i="2"/>
  <c r="AF110" i="2"/>
  <c r="AF21" i="2"/>
  <c r="AF71" i="2"/>
  <c r="AF680" i="2"/>
  <c r="AF531" i="2"/>
  <c r="AF480" i="2"/>
  <c r="AF364" i="2"/>
  <c r="AF30" i="2"/>
  <c r="AF659" i="2"/>
  <c r="AF538" i="2"/>
  <c r="AF620" i="2"/>
  <c r="AF191" i="2"/>
  <c r="AF578" i="2"/>
  <c r="AF41" i="2"/>
  <c r="AF105" i="2"/>
  <c r="AF227" i="2"/>
  <c r="AF131" i="2"/>
  <c r="AF363" i="2"/>
  <c r="AF161" i="2"/>
  <c r="AF67" i="2"/>
  <c r="AF427" i="2"/>
  <c r="AF279" i="2"/>
  <c r="AF142" i="2"/>
  <c r="AF395" i="2"/>
  <c r="AF670" i="2"/>
  <c r="AF710" i="2"/>
  <c r="AF566" i="2"/>
  <c r="AF125" i="2"/>
  <c r="AF265" i="2"/>
  <c r="AF84" i="2"/>
  <c r="AF184" i="2"/>
  <c r="AF425" i="2"/>
  <c r="AF229" i="2"/>
  <c r="AF357" i="2"/>
  <c r="AF141" i="2"/>
  <c r="AF481" i="2"/>
  <c r="AF387" i="2"/>
  <c r="AF144" i="2"/>
  <c r="AF127" i="2"/>
  <c r="AF207" i="2"/>
  <c r="AF257" i="2"/>
  <c r="AF147" i="2"/>
  <c r="AF340" i="2"/>
  <c r="AF592" i="2"/>
  <c r="AF682" i="2"/>
  <c r="AF484" i="2"/>
  <c r="AF652" i="2"/>
  <c r="AF330" i="2"/>
  <c r="AF586" i="2"/>
  <c r="AF376" i="2"/>
  <c r="AF130" i="2"/>
  <c r="AF273" i="2"/>
  <c r="AF231" i="2"/>
  <c r="AF268" i="2"/>
  <c r="AF715" i="2"/>
  <c r="AF517" i="2"/>
  <c r="AF16" i="2"/>
  <c r="AF311" i="2"/>
  <c r="AF549" i="2"/>
  <c r="AF440" i="2"/>
  <c r="AF639" i="2"/>
  <c r="AF176" i="2"/>
  <c r="AF20" i="2"/>
  <c r="AF390" i="2"/>
  <c r="AF108" i="2"/>
  <c r="AF567" i="2"/>
  <c r="AF461" i="2"/>
  <c r="AF213" i="2"/>
  <c r="AF187" i="2"/>
  <c r="AF36" i="2"/>
  <c r="AF261" i="2"/>
  <c r="AF235" i="2"/>
  <c r="AF366" i="2"/>
  <c r="AF604" i="2"/>
  <c r="AF43" i="2"/>
  <c r="AF386" i="2"/>
  <c r="AF289" i="2"/>
  <c r="AF608" i="2"/>
  <c r="AF309" i="2"/>
  <c r="AF426" i="2"/>
  <c r="AF77" i="2"/>
  <c r="AF533" i="2"/>
  <c r="AF724" i="2"/>
  <c r="AF337" i="2"/>
  <c r="AF59" i="2"/>
  <c r="AF623" i="2"/>
  <c r="AF193" i="2"/>
  <c r="AF420" i="2"/>
  <c r="AF189" i="2"/>
  <c r="AF270" i="2"/>
  <c r="AF305" i="2"/>
  <c r="AF25" i="2"/>
  <c r="AF9" i="2"/>
  <c r="AF291" i="2"/>
  <c r="AF546" i="2"/>
  <c r="AF535" i="2"/>
  <c r="AF520" i="2"/>
  <c r="AF551" i="2"/>
  <c r="AF536" i="2"/>
  <c r="AF244" i="2"/>
  <c r="AF263" i="2"/>
  <c r="AF240" i="2"/>
  <c r="AF31" i="2"/>
  <c r="AF721" i="2"/>
  <c r="AF81" i="2"/>
  <c r="AF593" i="2"/>
  <c r="AF521" i="2"/>
  <c r="AF409" i="2"/>
  <c r="AF101" i="2"/>
  <c r="AF114" i="2"/>
  <c r="AF65" i="2"/>
  <c r="AF668" i="2"/>
  <c r="AF472" i="2"/>
  <c r="AF411" i="2"/>
  <c r="AF379" i="2"/>
  <c r="AF6" i="2"/>
  <c r="AF171" i="2"/>
  <c r="AF476" i="2"/>
  <c r="AF87" i="2"/>
  <c r="AF369" i="2"/>
  <c r="AF302" i="2"/>
  <c r="AF50" i="2"/>
  <c r="AF165" i="2"/>
  <c r="AF132" i="2"/>
  <c r="AF645" i="2"/>
  <c r="AF288" i="2"/>
  <c r="AF669" i="2"/>
  <c r="AF280" i="2"/>
  <c r="AF460" i="2"/>
  <c r="AF583" i="2"/>
  <c r="AF152" i="2"/>
  <c r="AF324" i="2"/>
  <c r="AF320" i="2"/>
  <c r="AF419" i="2"/>
  <c r="AF452" i="2"/>
  <c r="AF572" i="2"/>
  <c r="AF200" i="2"/>
  <c r="AF653" i="2"/>
  <c r="AF373" i="2"/>
  <c r="AF285" i="2"/>
  <c r="AF500" i="2"/>
  <c r="AF507" i="2"/>
  <c r="AF326" i="2"/>
  <c r="AF485" i="2"/>
  <c r="AF607" i="2"/>
  <c r="AF487" i="2"/>
  <c r="AF332" i="2"/>
  <c r="AF347" i="2"/>
  <c r="AF558" i="2"/>
  <c r="AF636" i="2"/>
  <c r="AF587" i="2"/>
  <c r="AF717" i="2"/>
  <c r="AF407" i="2"/>
  <c r="AF378" i="2"/>
  <c r="AF725" i="2"/>
  <c r="AF488" i="2"/>
  <c r="AF438" i="2"/>
  <c r="AF269" i="2"/>
  <c r="AF96" i="2"/>
  <c r="AF253" i="2"/>
  <c r="AF252" i="2"/>
  <c r="AF274" i="2"/>
  <c r="AF39" i="2"/>
  <c r="AF27" i="2"/>
  <c r="AF704" i="2"/>
  <c r="AF370" i="2"/>
  <c r="AF278" i="2"/>
  <c r="AF254" i="2"/>
  <c r="AF104" i="2"/>
  <c r="AF40" i="2"/>
  <c r="AF399" i="2"/>
  <c r="AF656" i="2"/>
  <c r="AF23" i="2"/>
  <c r="AF613" i="2"/>
  <c r="AF464" i="2"/>
  <c r="AF663" i="2"/>
  <c r="AF37" i="2"/>
  <c r="AF271" i="2"/>
  <c r="AF667" i="2"/>
  <c r="AF439" i="2"/>
  <c r="AF277" i="2"/>
  <c r="AF672" i="2"/>
  <c r="AF47" i="2"/>
  <c r="AF56" i="2"/>
  <c r="AF199" i="2"/>
  <c r="AF602" i="2"/>
  <c r="AF479" i="2"/>
  <c r="AF68" i="2"/>
  <c r="AF398" i="2"/>
  <c r="AF556" i="2"/>
  <c r="AF334" i="2"/>
  <c r="AF264" i="2"/>
  <c r="AF327" i="2"/>
  <c r="AF671" i="2"/>
  <c r="AF384" i="2"/>
  <c r="AF629" i="2"/>
  <c r="AF393" i="2"/>
  <c r="AF316" i="2"/>
  <c r="AF691" i="2"/>
  <c r="AF117" i="2"/>
  <c r="AF693" i="2"/>
  <c r="AF406" i="2"/>
  <c r="AF186" i="2"/>
  <c r="AF139" i="2"/>
  <c r="AF394" i="2"/>
  <c r="AF698" i="2"/>
  <c r="AF194" i="2"/>
  <c r="AF251" i="2"/>
  <c r="AF102" i="2"/>
  <c r="AF61" i="2"/>
  <c r="AF528" i="2"/>
  <c r="AF422" i="2"/>
  <c r="AF466" i="2"/>
  <c r="AF699" i="2"/>
  <c r="AF140" i="2"/>
  <c r="AF465" i="2"/>
  <c r="AF232" i="2"/>
  <c r="AF121" i="2"/>
  <c r="AF93" i="2"/>
  <c r="AF276" i="2"/>
  <c r="AF627" i="2"/>
  <c r="AF112" i="2"/>
  <c r="AF597" i="2"/>
  <c r="AF611" i="2"/>
  <c r="AF267" i="2"/>
  <c r="AF328" i="2"/>
  <c r="AF703" i="2"/>
  <c r="AF565" i="2"/>
  <c r="AF455" i="2"/>
  <c r="AF315" i="2"/>
  <c r="AF122" i="2"/>
  <c r="AF111" i="2"/>
  <c r="AF605" i="2"/>
  <c r="AF228" i="2"/>
  <c r="AF153" i="2"/>
  <c r="AF557" i="2"/>
  <c r="AF516" i="2"/>
  <c r="AF405" i="2"/>
  <c r="AF134" i="2"/>
  <c r="AF571" i="2"/>
  <c r="AF441" i="2"/>
  <c r="AF63" i="2"/>
  <c r="AF333" i="2"/>
  <c r="AF707" i="2"/>
  <c r="AF543" i="2"/>
  <c r="AF631" i="2"/>
  <c r="AF53" i="2"/>
  <c r="AF148" i="2"/>
  <c r="AF292" i="2"/>
  <c r="AF610" i="2"/>
  <c r="AF98" i="2"/>
  <c r="AF208" i="2"/>
  <c r="AF247" i="2"/>
  <c r="AF709" i="2"/>
  <c r="AF641" i="2"/>
  <c r="AF260" i="2"/>
  <c r="AF542" i="2"/>
  <c r="AF450" i="2"/>
  <c r="AF349" i="2"/>
  <c r="AF554" i="2"/>
  <c r="AF606" i="2"/>
  <c r="AF281" i="2"/>
  <c r="AF155" i="2"/>
  <c r="AF678" i="2"/>
  <c r="AF106" i="2"/>
  <c r="AF615" i="2"/>
  <c r="AF299" i="2"/>
  <c r="AF237" i="2"/>
  <c r="AF708" i="2"/>
  <c r="AF644" i="2"/>
  <c r="AF493" i="2"/>
  <c r="AF206" i="2"/>
  <c r="AF633" i="2"/>
  <c r="AF442" i="2"/>
  <c r="AF600" i="2"/>
  <c r="AF287" i="2"/>
  <c r="AF298" i="2"/>
  <c r="AF574" i="2"/>
  <c r="AF115" i="2"/>
  <c r="AF665" i="2"/>
  <c r="AF246" i="2"/>
  <c r="AF306" i="2"/>
  <c r="AF683" i="2"/>
  <c r="AF374" i="2"/>
  <c r="AF173" i="2"/>
  <c r="AF585" i="2"/>
  <c r="AF338" i="2"/>
  <c r="AF618" i="2"/>
  <c r="AF342" i="2"/>
  <c r="AF590" i="2"/>
  <c r="AF353" i="2"/>
  <c r="AF582" i="2"/>
  <c r="AF596" i="2"/>
  <c r="AF241" i="2"/>
  <c r="AF137" i="2"/>
  <c r="AF371" i="2"/>
  <c r="AF650" i="2"/>
  <c r="AF259" i="2"/>
  <c r="AF448" i="2"/>
  <c r="AF514" i="2"/>
  <c r="AF518" i="2"/>
  <c r="AF443" i="2"/>
  <c r="AF508" i="2"/>
  <c r="AF496" i="2"/>
  <c r="AF550" i="2"/>
  <c r="AF482" i="2"/>
  <c r="AF245" i="2"/>
  <c r="AF674" i="2"/>
  <c r="AF511" i="2"/>
  <c r="AF355" i="2"/>
  <c r="AF504" i="2"/>
  <c r="AF612" i="2"/>
  <c r="AF711" i="2"/>
  <c r="AF381" i="2"/>
  <c r="AF581" i="2"/>
  <c r="AF560" i="2"/>
  <c r="AF692" i="2"/>
  <c r="AF510" i="2"/>
  <c r="AF681" i="2"/>
  <c r="AF424" i="2"/>
  <c r="AF429" i="2"/>
  <c r="AF249" i="2"/>
  <c r="AF662" i="2"/>
  <c r="AF621" i="2"/>
  <c r="AF344" i="2"/>
  <c r="AF456" i="2"/>
  <c r="AF624" i="2"/>
  <c r="AF391" i="2"/>
  <c r="AF548" i="2"/>
  <c r="AF660" i="2"/>
  <c r="AF694" i="2"/>
  <c r="AF423" i="2"/>
  <c r="AF453" i="2"/>
  <c r="AF675" i="2"/>
  <c r="AF275" i="2"/>
  <c r="AF343" i="2"/>
  <c r="AF700" i="2"/>
  <c r="AF588" i="2"/>
  <c r="AF651" i="2"/>
  <c r="AF642" i="2"/>
  <c r="AF462" i="2"/>
  <c r="AF646" i="2"/>
  <c r="AF421" i="2"/>
  <c r="AF632" i="2"/>
  <c r="AF614" i="2"/>
  <c r="AF676" i="2"/>
  <c r="AF701" i="2"/>
  <c r="AF622" i="2"/>
  <c r="AF696" i="2"/>
  <c r="AF494" i="2"/>
  <c r="AF673" i="2"/>
  <c r="AF509" i="2"/>
  <c r="AF469" i="2"/>
  <c r="AF529" i="2"/>
  <c r="AF638" i="2"/>
  <c r="AF630" i="2"/>
  <c r="AF690" i="2"/>
  <c r="AF647" i="2"/>
  <c r="AF654" i="2"/>
  <c r="AF713" i="2"/>
  <c r="AF657" i="2"/>
  <c r="AF684" i="2"/>
  <c r="AF723" i="2"/>
  <c r="AE401" i="2"/>
  <c r="AE579" i="2"/>
  <c r="AE664" i="2"/>
  <c r="AE156" i="2"/>
  <c r="AE351" i="2"/>
  <c r="AE284" i="2"/>
  <c r="AE603" i="2"/>
  <c r="AE431" i="2"/>
  <c r="AE689" i="2"/>
  <c r="AE553" i="2"/>
  <c r="AE331" i="2"/>
  <c r="AE661" i="2"/>
  <c r="AE540" i="2"/>
  <c r="AE432" i="2"/>
  <c r="AE436" i="2"/>
  <c r="AE202" i="2"/>
  <c r="AE295" i="2"/>
  <c r="AE415" i="2"/>
  <c r="AE13" i="2"/>
  <c r="AE687" i="2"/>
  <c r="AE169" i="2"/>
  <c r="AE72" i="2"/>
  <c r="AE221" i="2"/>
  <c r="AE392" i="2"/>
  <c r="AE196" i="2"/>
  <c r="AE478" i="2"/>
  <c r="AE180" i="2"/>
  <c r="AE524" i="2"/>
  <c r="AE177" i="2"/>
  <c r="AE321" i="2"/>
  <c r="AE714" i="2"/>
  <c r="AE45" i="2"/>
  <c r="AE124" i="2"/>
  <c r="AE80" i="2"/>
  <c r="AE525" i="2"/>
  <c r="AE133" i="2"/>
  <c r="AE655" i="2"/>
  <c r="AE619" i="2"/>
  <c r="AE215" i="2"/>
  <c r="AE563" i="2"/>
  <c r="AE32" i="2"/>
  <c r="AE22" i="2"/>
  <c r="AE346" i="2"/>
  <c r="AE360" i="2"/>
  <c r="AE120" i="2"/>
  <c r="AE238" i="2"/>
  <c r="AE10" i="2"/>
  <c r="AE282" i="2"/>
  <c r="AE69" i="2"/>
  <c r="AE138" i="2"/>
  <c r="AE223" i="2"/>
  <c r="AE286" i="2"/>
  <c r="AE89" i="2"/>
  <c r="AE204" i="2"/>
  <c r="AE648" i="2"/>
  <c r="AE534" i="2"/>
  <c r="AE358" i="2"/>
  <c r="AE172" i="2"/>
  <c r="AE107" i="2"/>
  <c r="AE559" i="2"/>
  <c r="AE175" i="2"/>
  <c r="AE86" i="2"/>
  <c r="AE458" i="2"/>
  <c r="AE459" i="2"/>
  <c r="AE301" i="2"/>
  <c r="AE136" i="2"/>
  <c r="AE159" i="2"/>
  <c r="AE167" i="2"/>
  <c r="AE323" i="2"/>
  <c r="AE569" i="2"/>
  <c r="AE52" i="2"/>
  <c r="AE702" i="2"/>
  <c r="AE410" i="2"/>
  <c r="AE545" i="2"/>
  <c r="AE365" i="2"/>
  <c r="AE123" i="2"/>
  <c r="AE297" i="2"/>
  <c r="AE408" i="2"/>
  <c r="AE319" i="2"/>
  <c r="AE617" i="2"/>
  <c r="AE211" i="2"/>
  <c r="AE182" i="2"/>
  <c r="AE537" i="2"/>
  <c r="AE35" i="2"/>
  <c r="AE76" i="2"/>
  <c r="AE234" i="2"/>
  <c r="AE637" i="2"/>
  <c r="AE226" i="2"/>
  <c r="AE145" i="2"/>
  <c r="AE183" i="2"/>
  <c r="AE573" i="2"/>
  <c r="AE48" i="2"/>
  <c r="AE149" i="2"/>
  <c r="AE564" i="2"/>
  <c r="AE243" i="2"/>
  <c r="AE634" i="2"/>
  <c r="AE181" i="2"/>
  <c r="AE143" i="2"/>
  <c r="AE94" i="2"/>
  <c r="AE539" i="2"/>
  <c r="AE382" i="2"/>
  <c r="AE336" i="2"/>
  <c r="AE214" i="2"/>
  <c r="AE29" i="2"/>
  <c r="AE304" i="2"/>
  <c r="AE383" i="2"/>
  <c r="AE470" i="2"/>
  <c r="AE576" i="2"/>
  <c r="AE5" i="2"/>
  <c r="AE78" i="2"/>
  <c r="AE505" i="2"/>
  <c r="AE129" i="2"/>
  <c r="AE348" i="2"/>
  <c r="AE160" i="2"/>
  <c r="AE562" i="2"/>
  <c r="AE7" i="2"/>
  <c r="AE310" i="2"/>
  <c r="AE589" i="2"/>
  <c r="AE308" i="2"/>
  <c r="AE354" i="2"/>
  <c r="AE203" i="2"/>
  <c r="AE38" i="2"/>
  <c r="AE178" i="2"/>
  <c r="AE437" i="2"/>
  <c r="AE64" i="2"/>
  <c r="AE28" i="2"/>
  <c r="AE255" i="2"/>
  <c r="AE356" i="2"/>
  <c r="AE162" i="2"/>
  <c r="AE575" i="2"/>
  <c r="AE70" i="2"/>
  <c r="AE154" i="2"/>
  <c r="AE103" i="2"/>
  <c r="AE446" i="2"/>
  <c r="AE433" i="2"/>
  <c r="AE303" i="2"/>
  <c r="AE307" i="2"/>
  <c r="AE85" i="2"/>
  <c r="AE195" i="2"/>
  <c r="AE712" i="2"/>
  <c r="AE197" i="2"/>
  <c r="AE236" i="2"/>
  <c r="AE83" i="2"/>
  <c r="AE157" i="2"/>
  <c r="AE97" i="2"/>
  <c r="AE168" i="2"/>
  <c r="AE212" i="2"/>
  <c r="AE414" i="2"/>
  <c r="AE58" i="2"/>
  <c r="AE377" i="2"/>
  <c r="AE317" i="2"/>
  <c r="AE417" i="2"/>
  <c r="AE404" i="2"/>
  <c r="AE468" i="2"/>
  <c r="AE75" i="2"/>
  <c r="AE2" i="2"/>
  <c r="AE522" i="2"/>
  <c r="AE18" i="2"/>
  <c r="AE719" i="2"/>
  <c r="AE170" i="2"/>
  <c r="AE451" i="2"/>
  <c r="AE601" i="2"/>
  <c r="AE609" i="2"/>
  <c r="AE14" i="2"/>
  <c r="AE12" i="2"/>
  <c r="AE434" i="2"/>
  <c r="AE523" i="2"/>
  <c r="AE210" i="2"/>
  <c r="AE628" i="2"/>
  <c r="AE515" i="2"/>
  <c r="AE497" i="2"/>
  <c r="AE526" i="2"/>
  <c r="AE62" i="2"/>
  <c r="AE418" i="2"/>
  <c r="AE57" i="2"/>
  <c r="AE272" i="2"/>
  <c r="AE625" i="2"/>
  <c r="AE367" i="2"/>
  <c r="AE688" i="2"/>
  <c r="AE296" i="2"/>
  <c r="AE66" i="2"/>
  <c r="AE239" i="2"/>
  <c r="AE372" i="2"/>
  <c r="AE595" i="2"/>
  <c r="AE294" i="2"/>
  <c r="AE135" i="2"/>
  <c r="AE233" i="2"/>
  <c r="AE126" i="2"/>
  <c r="AE205" i="2"/>
  <c r="AE474" i="2"/>
  <c r="AE457" i="2"/>
  <c r="AE262" i="2"/>
  <c r="AE626" i="2"/>
  <c r="AE635" i="2"/>
  <c r="AE352" i="2"/>
  <c r="AE679" i="2"/>
  <c r="AE705" i="2"/>
  <c r="AE445" i="2"/>
  <c r="AE444" i="2"/>
  <c r="AE201" i="2"/>
  <c r="AE318" i="2"/>
  <c r="AE88" i="2"/>
  <c r="AE380" i="2"/>
  <c r="AE495" i="2"/>
  <c r="AE99" i="2"/>
  <c r="AE248" i="2"/>
  <c r="AE519" i="2"/>
  <c r="AE73" i="2"/>
  <c r="AE616" i="2"/>
  <c r="AE598" i="2"/>
  <c r="AE561" i="2"/>
  <c r="AE530" i="2"/>
  <c r="AE224" i="2"/>
  <c r="AE541" i="2"/>
  <c r="AE412" i="2"/>
  <c r="AE82" i="2"/>
  <c r="AE116" i="2"/>
  <c r="AE158" i="2"/>
  <c r="AE128" i="2"/>
  <c r="AE716" i="2"/>
  <c r="AE313" i="2"/>
  <c r="AE163" i="2"/>
  <c r="AE475" i="2"/>
  <c r="AE599" i="2"/>
  <c r="AE293" i="2"/>
  <c r="AE60" i="2"/>
  <c r="AE218" i="2"/>
  <c r="AE416" i="2"/>
  <c r="AE666" i="2"/>
  <c r="AE51" i="2"/>
  <c r="AE74" i="2"/>
  <c r="AE720" i="2"/>
  <c r="AE389" i="2"/>
  <c r="AE314" i="2"/>
  <c r="AE467" i="2"/>
  <c r="AE290" i="2"/>
  <c r="AE532" i="2"/>
  <c r="AE256" i="2"/>
  <c r="AE225" i="2"/>
  <c r="AE375" i="2"/>
  <c r="AE91" i="2"/>
  <c r="AE359" i="2"/>
  <c r="AE19" i="2"/>
  <c r="AE54" i="2"/>
  <c r="AE361" i="2"/>
  <c r="AE209" i="2"/>
  <c r="AE402" i="2"/>
  <c r="AE471" i="2"/>
  <c r="AE190" i="2"/>
  <c r="AE449" i="2"/>
  <c r="AE577" i="2"/>
  <c r="AE368" i="2"/>
  <c r="AE283" i="2"/>
  <c r="AE658" i="2"/>
  <c r="AE544" i="2"/>
  <c r="AE649" i="2"/>
  <c r="AE3" i="2"/>
  <c r="AE473" i="2"/>
  <c r="AE463" i="2"/>
  <c r="AE580" i="2"/>
  <c r="AE44" i="2"/>
  <c r="AE388" i="2"/>
  <c r="AE100" i="2"/>
  <c r="AE430" i="2"/>
  <c r="AE686" i="2"/>
  <c r="AE4" i="2"/>
  <c r="AE726" i="2"/>
  <c r="AE185" i="2"/>
  <c r="AE325" i="2"/>
  <c r="AE547" i="2"/>
  <c r="AE34" i="2"/>
  <c r="AE192" i="2"/>
  <c r="AE42" i="2"/>
  <c r="AE217" i="2"/>
  <c r="AE119" i="2"/>
  <c r="AE454" i="2"/>
  <c r="AE584" i="2"/>
  <c r="AE428" i="2"/>
  <c r="AE8" i="2"/>
  <c r="AE79" i="2"/>
  <c r="AE503" i="2"/>
  <c r="AE513" i="2"/>
  <c r="AE501" i="2"/>
  <c r="AE490" i="2"/>
  <c r="AE400" i="2"/>
  <c r="AE594" i="2"/>
  <c r="AE491" i="2"/>
  <c r="AE643" i="2"/>
  <c r="AE266" i="2"/>
  <c r="AE220" i="2"/>
  <c r="AE362" i="2"/>
  <c r="AE164" i="2"/>
  <c r="AE49" i="2"/>
  <c r="AE591" i="2"/>
  <c r="AE722" i="2"/>
  <c r="AE568" i="2"/>
  <c r="AE11" i="2"/>
  <c r="AE329" i="2"/>
  <c r="AE413" i="2"/>
  <c r="AE230" i="2"/>
  <c r="AE341" i="2"/>
  <c r="AE250" i="2"/>
  <c r="AE396" i="2"/>
  <c r="AE502" i="2"/>
  <c r="AE685" i="2"/>
  <c r="AE15" i="2"/>
  <c r="AE198" i="2"/>
  <c r="AE33" i="2"/>
  <c r="AE527" i="2"/>
  <c r="AE718" i="2"/>
  <c r="AE92" i="2"/>
  <c r="AE46" i="2"/>
  <c r="AE640" i="2"/>
  <c r="AE350" i="2"/>
  <c r="AE179" i="2"/>
  <c r="AE345" i="2"/>
  <c r="AE109" i="2"/>
  <c r="AE483" i="2"/>
  <c r="AE706" i="2"/>
  <c r="AE166" i="2"/>
  <c r="AE555" i="2"/>
  <c r="AE150" i="2"/>
  <c r="AE695" i="2"/>
  <c r="AE492" i="2"/>
  <c r="AE512" i="2"/>
  <c r="AE242" i="2"/>
  <c r="AE95" i="2"/>
  <c r="AE55" i="2"/>
  <c r="AE258" i="2"/>
  <c r="AE146" i="2"/>
  <c r="AE151" i="2"/>
  <c r="AE447" i="2"/>
  <c r="AE335" i="2"/>
  <c r="AE322" i="2"/>
  <c r="AE697" i="2"/>
  <c r="AE403" i="2"/>
  <c r="AE24" i="2"/>
  <c r="AE498" i="2"/>
  <c r="AE489" i="2"/>
  <c r="AE477" i="2"/>
  <c r="AE216" i="2"/>
  <c r="AE26" i="2"/>
  <c r="AE174" i="2"/>
  <c r="AE339" i="2"/>
  <c r="AE506" i="2"/>
  <c r="AE570" i="2"/>
  <c r="AE222" i="2"/>
  <c r="AE677" i="2"/>
  <c r="AE486" i="2"/>
  <c r="AE118" i="2"/>
  <c r="AE499" i="2"/>
  <c r="AE90" i="2"/>
  <c r="AE435" i="2"/>
  <c r="AE552" i="2"/>
  <c r="AE385" i="2"/>
  <c r="AE219" i="2"/>
  <c r="AE397" i="2"/>
  <c r="AE17" i="2"/>
  <c r="AE188" i="2"/>
  <c r="AE300" i="2"/>
  <c r="AE113" i="2"/>
  <c r="AE312" i="2"/>
  <c r="AE110" i="2"/>
  <c r="AE21" i="2"/>
  <c r="AE71" i="2"/>
  <c r="AE680" i="2"/>
  <c r="AE531" i="2"/>
  <c r="AE480" i="2"/>
  <c r="AE364" i="2"/>
  <c r="AE30" i="2"/>
  <c r="AE659" i="2"/>
  <c r="AE538" i="2"/>
  <c r="AE620" i="2"/>
  <c r="AE191" i="2"/>
  <c r="AE578" i="2"/>
  <c r="AE41" i="2"/>
  <c r="AE105" i="2"/>
  <c r="AE227" i="2"/>
  <c r="AE131" i="2"/>
  <c r="AE363" i="2"/>
  <c r="AE161" i="2"/>
  <c r="AE67" i="2"/>
  <c r="AE427" i="2"/>
  <c r="AE279" i="2"/>
  <c r="AE142" i="2"/>
  <c r="AE395" i="2"/>
  <c r="AE670" i="2"/>
  <c r="AE710" i="2"/>
  <c r="AE566" i="2"/>
  <c r="AE125" i="2"/>
  <c r="AE265" i="2"/>
  <c r="AE84" i="2"/>
  <c r="AE184" i="2"/>
  <c r="AE425" i="2"/>
  <c r="AE229" i="2"/>
  <c r="AE357" i="2"/>
  <c r="AE141" i="2"/>
  <c r="AE481" i="2"/>
  <c r="AE387" i="2"/>
  <c r="AE144" i="2"/>
  <c r="AE127" i="2"/>
  <c r="AE207" i="2"/>
  <c r="AE257" i="2"/>
  <c r="AE147" i="2"/>
  <c r="AE340" i="2"/>
  <c r="AE592" i="2"/>
  <c r="AE682" i="2"/>
  <c r="AE484" i="2"/>
  <c r="AE652" i="2"/>
  <c r="AE330" i="2"/>
  <c r="AE586" i="2"/>
  <c r="AE376" i="2"/>
  <c r="AE130" i="2"/>
  <c r="AE273" i="2"/>
  <c r="AE231" i="2"/>
  <c r="AE268" i="2"/>
  <c r="AE715" i="2"/>
  <c r="AE517" i="2"/>
  <c r="AE16" i="2"/>
  <c r="AE311" i="2"/>
  <c r="AE549" i="2"/>
  <c r="AE440" i="2"/>
  <c r="AE639" i="2"/>
  <c r="AE176" i="2"/>
  <c r="AE20" i="2"/>
  <c r="AE390" i="2"/>
  <c r="AE108" i="2"/>
  <c r="AE567" i="2"/>
  <c r="AE461" i="2"/>
  <c r="AE213" i="2"/>
  <c r="AE187" i="2"/>
  <c r="AE36" i="2"/>
  <c r="AE261" i="2"/>
  <c r="AE235" i="2"/>
  <c r="AE366" i="2"/>
  <c r="AE604" i="2"/>
  <c r="AE43" i="2"/>
  <c r="AE386" i="2"/>
  <c r="AE289" i="2"/>
  <c r="AE608" i="2"/>
  <c r="AE309" i="2"/>
  <c r="AE426" i="2"/>
  <c r="AE77" i="2"/>
  <c r="AE533" i="2"/>
  <c r="AE724" i="2"/>
  <c r="AE337" i="2"/>
  <c r="AE59" i="2"/>
  <c r="AE623" i="2"/>
  <c r="AE193" i="2"/>
  <c r="AE420" i="2"/>
  <c r="AE189" i="2"/>
  <c r="AE270" i="2"/>
  <c r="AE305" i="2"/>
  <c r="AE25" i="2"/>
  <c r="AE9" i="2"/>
  <c r="AE291" i="2"/>
  <c r="AE546" i="2"/>
  <c r="AE535" i="2"/>
  <c r="AE520" i="2"/>
  <c r="AE551" i="2"/>
  <c r="AE536" i="2"/>
  <c r="AE244" i="2"/>
  <c r="AE263" i="2"/>
  <c r="AE240" i="2"/>
  <c r="AE31" i="2"/>
  <c r="AE721" i="2"/>
  <c r="AE81" i="2"/>
  <c r="AE593" i="2"/>
  <c r="AE521" i="2"/>
  <c r="AE409" i="2"/>
  <c r="AE101" i="2"/>
  <c r="AE114" i="2"/>
  <c r="AE65" i="2"/>
  <c r="AE668" i="2"/>
  <c r="AE472" i="2"/>
  <c r="AE411" i="2"/>
  <c r="AE379" i="2"/>
  <c r="AE6" i="2"/>
  <c r="AE171" i="2"/>
  <c r="AE476" i="2"/>
  <c r="AE87" i="2"/>
  <c r="AE369" i="2"/>
  <c r="AE302" i="2"/>
  <c r="AE50" i="2"/>
  <c r="AE165" i="2"/>
  <c r="AE132" i="2"/>
  <c r="AE645" i="2"/>
  <c r="AE288" i="2"/>
  <c r="AE669" i="2"/>
  <c r="AE280" i="2"/>
  <c r="AE460" i="2"/>
  <c r="AE583" i="2"/>
  <c r="AE152" i="2"/>
  <c r="AE324" i="2"/>
  <c r="AE320" i="2"/>
  <c r="AE419" i="2"/>
  <c r="AE452" i="2"/>
  <c r="AE572" i="2"/>
  <c r="AE200" i="2"/>
  <c r="AE653" i="2"/>
  <c r="AE373" i="2"/>
  <c r="AE285" i="2"/>
  <c r="AE500" i="2"/>
  <c r="AE507" i="2"/>
  <c r="AE326" i="2"/>
  <c r="AE485" i="2"/>
  <c r="AE607" i="2"/>
  <c r="AE487" i="2"/>
  <c r="AE332" i="2"/>
  <c r="AE347" i="2"/>
  <c r="AE558" i="2"/>
  <c r="AE636" i="2"/>
  <c r="AE587" i="2"/>
  <c r="AE717" i="2"/>
  <c r="AE407" i="2"/>
  <c r="AE378" i="2"/>
  <c r="AE725" i="2"/>
  <c r="AE488" i="2"/>
  <c r="AE438" i="2"/>
  <c r="AE269" i="2"/>
  <c r="AE96" i="2"/>
  <c r="AE253" i="2"/>
  <c r="AE252" i="2"/>
  <c r="AE274" i="2"/>
  <c r="AE39" i="2"/>
  <c r="AE27" i="2"/>
  <c r="AE704" i="2"/>
  <c r="AE370" i="2"/>
  <c r="AE278" i="2"/>
  <c r="AE254" i="2"/>
  <c r="AE104" i="2"/>
  <c r="AE40" i="2"/>
  <c r="AE399" i="2"/>
  <c r="AE656" i="2"/>
  <c r="AE23" i="2"/>
  <c r="AE613" i="2"/>
  <c r="AE464" i="2"/>
  <c r="AE663" i="2"/>
  <c r="AE37" i="2"/>
  <c r="AE271" i="2"/>
  <c r="AE667" i="2"/>
  <c r="AE439" i="2"/>
  <c r="AE277" i="2"/>
  <c r="AE672" i="2"/>
  <c r="AE47" i="2"/>
  <c r="AE56" i="2"/>
  <c r="AE199" i="2"/>
  <c r="AE602" i="2"/>
  <c r="AE479" i="2"/>
  <c r="AE68" i="2"/>
  <c r="AE398" i="2"/>
  <c r="AE556" i="2"/>
  <c r="AE334" i="2"/>
  <c r="AE264" i="2"/>
  <c r="AE327" i="2"/>
  <c r="AE671" i="2"/>
  <c r="AE384" i="2"/>
  <c r="AE629" i="2"/>
  <c r="AE393" i="2"/>
  <c r="AE316" i="2"/>
  <c r="AE691" i="2"/>
  <c r="AE117" i="2"/>
  <c r="AE693" i="2"/>
  <c r="AE406" i="2"/>
  <c r="AE186" i="2"/>
  <c r="AE139" i="2"/>
  <c r="AE394" i="2"/>
  <c r="AE698" i="2"/>
  <c r="AE194" i="2"/>
  <c r="AE251" i="2"/>
  <c r="AE102" i="2"/>
  <c r="AE61" i="2"/>
  <c r="AE528" i="2"/>
  <c r="AE422" i="2"/>
  <c r="AE466" i="2"/>
  <c r="AE699" i="2"/>
  <c r="AE140" i="2"/>
  <c r="AE465" i="2"/>
  <c r="AE232" i="2"/>
  <c r="AE121" i="2"/>
  <c r="AE93" i="2"/>
  <c r="AE276" i="2"/>
  <c r="AE627" i="2"/>
  <c r="AE112" i="2"/>
  <c r="AE597" i="2"/>
  <c r="AE611" i="2"/>
  <c r="AE267" i="2"/>
  <c r="AE328" i="2"/>
  <c r="AE703" i="2"/>
  <c r="AE565" i="2"/>
  <c r="AE455" i="2"/>
  <c r="AE315" i="2"/>
  <c r="AE122" i="2"/>
  <c r="AE111" i="2"/>
  <c r="AE605" i="2"/>
  <c r="AE228" i="2"/>
  <c r="AE153" i="2"/>
  <c r="AE557" i="2"/>
  <c r="AE516" i="2"/>
  <c r="AE405" i="2"/>
  <c r="AE134" i="2"/>
  <c r="AE571" i="2"/>
  <c r="AE441" i="2"/>
  <c r="AE63" i="2"/>
  <c r="AE333" i="2"/>
  <c r="AE707" i="2"/>
  <c r="AE543" i="2"/>
  <c r="AE631" i="2"/>
  <c r="AE53" i="2"/>
  <c r="AE148" i="2"/>
  <c r="AE292" i="2"/>
  <c r="AE610" i="2"/>
  <c r="AE98" i="2"/>
  <c r="AE208" i="2"/>
  <c r="AE247" i="2"/>
  <c r="AE709" i="2"/>
  <c r="AE641" i="2"/>
  <c r="AE260" i="2"/>
  <c r="AE542" i="2"/>
  <c r="AE450" i="2"/>
  <c r="AE349" i="2"/>
  <c r="AE554" i="2"/>
  <c r="AE606" i="2"/>
  <c r="AE281" i="2"/>
  <c r="AE155" i="2"/>
  <c r="AE678" i="2"/>
  <c r="AE106" i="2"/>
  <c r="AE615" i="2"/>
  <c r="AE299" i="2"/>
  <c r="AE237" i="2"/>
  <c r="AE708" i="2"/>
  <c r="AE644" i="2"/>
  <c r="AE493" i="2"/>
  <c r="AE206" i="2"/>
  <c r="AE633" i="2"/>
  <c r="AE442" i="2"/>
  <c r="AE600" i="2"/>
  <c r="AE287" i="2"/>
  <c r="AE298" i="2"/>
  <c r="AE574" i="2"/>
  <c r="AE115" i="2"/>
  <c r="AE665" i="2"/>
  <c r="AE246" i="2"/>
  <c r="AE306" i="2"/>
  <c r="AE683" i="2"/>
  <c r="AE374" i="2"/>
  <c r="AE173" i="2"/>
  <c r="AE585" i="2"/>
  <c r="AE338" i="2"/>
  <c r="AE618" i="2"/>
  <c r="AE342" i="2"/>
  <c r="AE590" i="2"/>
  <c r="AE353" i="2"/>
  <c r="AE582" i="2"/>
  <c r="AE596" i="2"/>
  <c r="AE241" i="2"/>
  <c r="AE137" i="2"/>
  <c r="AE371" i="2"/>
  <c r="AE650" i="2"/>
  <c r="AE259" i="2"/>
  <c r="AE448" i="2"/>
  <c r="AE514" i="2"/>
  <c r="AE518" i="2"/>
  <c r="AE443" i="2"/>
  <c r="AE508" i="2"/>
  <c r="AE496" i="2"/>
  <c r="AE550" i="2"/>
  <c r="AE482" i="2"/>
  <c r="AE245" i="2"/>
  <c r="AE674" i="2"/>
  <c r="AE511" i="2"/>
  <c r="AE355" i="2"/>
  <c r="AE504" i="2"/>
  <c r="AE612" i="2"/>
  <c r="AE711" i="2"/>
  <c r="AE381" i="2"/>
  <c r="AE581" i="2"/>
  <c r="AE560" i="2"/>
  <c r="AE692" i="2"/>
  <c r="AE510" i="2"/>
  <c r="AE681" i="2"/>
  <c r="AE424" i="2"/>
  <c r="AE429" i="2"/>
  <c r="AE249" i="2"/>
  <c r="AE662" i="2"/>
  <c r="AE621" i="2"/>
  <c r="AE344" i="2"/>
  <c r="AE456" i="2"/>
  <c r="AE624" i="2"/>
  <c r="AE391" i="2"/>
  <c r="AE548" i="2"/>
  <c r="AE660" i="2"/>
  <c r="AE694" i="2"/>
  <c r="AE423" i="2"/>
  <c r="AE453" i="2"/>
  <c r="AE675" i="2"/>
  <c r="AE275" i="2"/>
  <c r="AE343" i="2"/>
  <c r="AE700" i="2"/>
  <c r="AE588" i="2"/>
  <c r="AE651" i="2"/>
  <c r="AE642" i="2"/>
  <c r="AE462" i="2"/>
  <c r="AE646" i="2"/>
  <c r="AE421" i="2"/>
  <c r="AE632" i="2"/>
  <c r="AE614" i="2"/>
  <c r="AE676" i="2"/>
  <c r="AE701" i="2"/>
  <c r="AE622" i="2"/>
  <c r="AE696" i="2"/>
  <c r="AE494" i="2"/>
  <c r="AE673" i="2"/>
  <c r="AE509" i="2"/>
  <c r="AE469" i="2"/>
  <c r="AE529" i="2"/>
  <c r="AE638" i="2"/>
  <c r="AE630" i="2"/>
  <c r="AE690" i="2"/>
  <c r="AE647" i="2"/>
  <c r="AE654" i="2"/>
  <c r="AE713" i="2"/>
  <c r="AE657" i="2"/>
  <c r="AE684" i="2"/>
  <c r="AE723" i="2"/>
  <c r="AD401" i="2"/>
  <c r="AD579" i="2"/>
  <c r="AD664" i="2"/>
  <c r="AD156" i="2"/>
  <c r="AD351" i="2"/>
  <c r="AD284" i="2"/>
  <c r="AD603" i="2"/>
  <c r="AD431" i="2"/>
  <c r="AD689" i="2"/>
  <c r="AD553" i="2"/>
  <c r="AD331" i="2"/>
  <c r="AD661" i="2"/>
  <c r="AD540" i="2"/>
  <c r="AD432" i="2"/>
  <c r="AD436" i="2"/>
  <c r="AD202" i="2"/>
  <c r="AD295" i="2"/>
  <c r="AD415" i="2"/>
  <c r="AD13" i="2"/>
  <c r="AD687" i="2"/>
  <c r="AD169" i="2"/>
  <c r="AD72" i="2"/>
  <c r="AD221" i="2"/>
  <c r="AD392" i="2"/>
  <c r="AD196" i="2"/>
  <c r="AD478" i="2"/>
  <c r="AD180" i="2"/>
  <c r="AD524" i="2"/>
  <c r="AD177" i="2"/>
  <c r="AD321" i="2"/>
  <c r="AD714" i="2"/>
  <c r="AD45" i="2"/>
  <c r="AD124" i="2"/>
  <c r="AD80" i="2"/>
  <c r="AD525" i="2"/>
  <c r="AD133" i="2"/>
  <c r="AD655" i="2"/>
  <c r="AD619" i="2"/>
  <c r="AD215" i="2"/>
  <c r="AD563" i="2"/>
  <c r="AD32" i="2"/>
  <c r="AD22" i="2"/>
  <c r="AD346" i="2"/>
  <c r="AD360" i="2"/>
  <c r="AD120" i="2"/>
  <c r="AD238" i="2"/>
  <c r="AD10" i="2"/>
  <c r="AD282" i="2"/>
  <c r="AD69" i="2"/>
  <c r="AD138" i="2"/>
  <c r="AD223" i="2"/>
  <c r="AD286" i="2"/>
  <c r="AD89" i="2"/>
  <c r="AD204" i="2"/>
  <c r="AD648" i="2"/>
  <c r="AD534" i="2"/>
  <c r="AD358" i="2"/>
  <c r="AD172" i="2"/>
  <c r="AD107" i="2"/>
  <c r="AD559" i="2"/>
  <c r="AD175" i="2"/>
  <c r="AD86" i="2"/>
  <c r="AD458" i="2"/>
  <c r="AD459" i="2"/>
  <c r="AD301" i="2"/>
  <c r="AD136" i="2"/>
  <c r="AD159" i="2"/>
  <c r="AD167" i="2"/>
  <c r="AD323" i="2"/>
  <c r="AD569" i="2"/>
  <c r="AD52" i="2"/>
  <c r="AD702" i="2"/>
  <c r="AD410" i="2"/>
  <c r="AD545" i="2"/>
  <c r="AD365" i="2"/>
  <c r="AD123" i="2"/>
  <c r="AD297" i="2"/>
  <c r="AD408" i="2"/>
  <c r="AD319" i="2"/>
  <c r="AD617" i="2"/>
  <c r="AD211" i="2"/>
  <c r="AD182" i="2"/>
  <c r="AD537" i="2"/>
  <c r="AD35" i="2"/>
  <c r="AD76" i="2"/>
  <c r="AD234" i="2"/>
  <c r="AD637" i="2"/>
  <c r="AD226" i="2"/>
  <c r="AD145" i="2"/>
  <c r="AD183" i="2"/>
  <c r="AD573" i="2"/>
  <c r="AD48" i="2"/>
  <c r="AD149" i="2"/>
  <c r="AD564" i="2"/>
  <c r="AD243" i="2"/>
  <c r="AD634" i="2"/>
  <c r="AD181" i="2"/>
  <c r="AD143" i="2"/>
  <c r="AD94" i="2"/>
  <c r="AD539" i="2"/>
  <c r="AD382" i="2"/>
  <c r="AD336" i="2"/>
  <c r="AD214" i="2"/>
  <c r="AD29" i="2"/>
  <c r="AD304" i="2"/>
  <c r="AD383" i="2"/>
  <c r="AD470" i="2"/>
  <c r="AD576" i="2"/>
  <c r="AD5" i="2"/>
  <c r="AD78" i="2"/>
  <c r="AD505" i="2"/>
  <c r="AD129" i="2"/>
  <c r="AD348" i="2"/>
  <c r="AD160" i="2"/>
  <c r="AD562" i="2"/>
  <c r="AD7" i="2"/>
  <c r="AD310" i="2"/>
  <c r="AD589" i="2"/>
  <c r="AD308" i="2"/>
  <c r="AD354" i="2"/>
  <c r="AD203" i="2"/>
  <c r="AD38" i="2"/>
  <c r="AD178" i="2"/>
  <c r="AD437" i="2"/>
  <c r="AD64" i="2"/>
  <c r="AD28" i="2"/>
  <c r="AD255" i="2"/>
  <c r="AD356" i="2"/>
  <c r="AD162" i="2"/>
  <c r="AD575" i="2"/>
  <c r="AD70" i="2"/>
  <c r="AD154" i="2"/>
  <c r="AD103" i="2"/>
  <c r="AD446" i="2"/>
  <c r="AD433" i="2"/>
  <c r="AD303" i="2"/>
  <c r="AD307" i="2"/>
  <c r="AD85" i="2"/>
  <c r="AD195" i="2"/>
  <c r="AD712" i="2"/>
  <c r="AD197" i="2"/>
  <c r="AD236" i="2"/>
  <c r="AD83" i="2"/>
  <c r="AD157" i="2"/>
  <c r="AD97" i="2"/>
  <c r="AD168" i="2"/>
  <c r="AD212" i="2"/>
  <c r="AD414" i="2"/>
  <c r="AD58" i="2"/>
  <c r="AD377" i="2"/>
  <c r="AD317" i="2"/>
  <c r="AD417" i="2"/>
  <c r="AD404" i="2"/>
  <c r="AD468" i="2"/>
  <c r="AD75" i="2"/>
  <c r="AD2" i="2"/>
  <c r="AD522" i="2"/>
  <c r="AD18" i="2"/>
  <c r="AD719" i="2"/>
  <c r="AD170" i="2"/>
  <c r="AD451" i="2"/>
  <c r="AD601" i="2"/>
  <c r="AD609" i="2"/>
  <c r="AD14" i="2"/>
  <c r="AD12" i="2"/>
  <c r="AD434" i="2"/>
  <c r="AD523" i="2"/>
  <c r="AD210" i="2"/>
  <c r="AD628" i="2"/>
  <c r="AD515" i="2"/>
  <c r="AD497" i="2"/>
  <c r="AD526" i="2"/>
  <c r="AD62" i="2"/>
  <c r="AD418" i="2"/>
  <c r="AD57" i="2"/>
  <c r="AD272" i="2"/>
  <c r="AD625" i="2"/>
  <c r="AD367" i="2"/>
  <c r="AD688" i="2"/>
  <c r="AD296" i="2"/>
  <c r="AD66" i="2"/>
  <c r="AD239" i="2"/>
  <c r="AD372" i="2"/>
  <c r="AD595" i="2"/>
  <c r="AD294" i="2"/>
  <c r="AD135" i="2"/>
  <c r="AD233" i="2"/>
  <c r="AD126" i="2"/>
  <c r="AD205" i="2"/>
  <c r="AD474" i="2"/>
  <c r="AD457" i="2"/>
  <c r="AD262" i="2"/>
  <c r="AD626" i="2"/>
  <c r="AD635" i="2"/>
  <c r="AD352" i="2"/>
  <c r="AD679" i="2"/>
  <c r="AD705" i="2"/>
  <c r="AD445" i="2"/>
  <c r="AD444" i="2"/>
  <c r="AD201" i="2"/>
  <c r="AD318" i="2"/>
  <c r="AD88" i="2"/>
  <c r="AD380" i="2"/>
  <c r="AD495" i="2"/>
  <c r="AD99" i="2"/>
  <c r="AD248" i="2"/>
  <c r="AD519" i="2"/>
  <c r="AD73" i="2"/>
  <c r="AD616" i="2"/>
  <c r="AD598" i="2"/>
  <c r="AD561" i="2"/>
  <c r="AD530" i="2"/>
  <c r="AD224" i="2"/>
  <c r="AD541" i="2"/>
  <c r="AD412" i="2"/>
  <c r="AD82" i="2"/>
  <c r="AD116" i="2"/>
  <c r="AD158" i="2"/>
  <c r="AD128" i="2"/>
  <c r="AD716" i="2"/>
  <c r="AD313" i="2"/>
  <c r="AD163" i="2"/>
  <c r="AD475" i="2"/>
  <c r="AD599" i="2"/>
  <c r="AD293" i="2"/>
  <c r="AD60" i="2"/>
  <c r="AD218" i="2"/>
  <c r="AD416" i="2"/>
  <c r="AD666" i="2"/>
  <c r="AD51" i="2"/>
  <c r="AD74" i="2"/>
  <c r="AD720" i="2"/>
  <c r="AD389" i="2"/>
  <c r="AD314" i="2"/>
  <c r="AD467" i="2"/>
  <c r="AD290" i="2"/>
  <c r="AD532" i="2"/>
  <c r="AD256" i="2"/>
  <c r="AD225" i="2"/>
  <c r="AD375" i="2"/>
  <c r="AD91" i="2"/>
  <c r="AD359" i="2"/>
  <c r="AD19" i="2"/>
  <c r="AD54" i="2"/>
  <c r="AD361" i="2"/>
  <c r="AD209" i="2"/>
  <c r="AD402" i="2"/>
  <c r="AD471" i="2"/>
  <c r="AD190" i="2"/>
  <c r="AD449" i="2"/>
  <c r="AD577" i="2"/>
  <c r="AD368" i="2"/>
  <c r="AD283" i="2"/>
  <c r="AD658" i="2"/>
  <c r="AD544" i="2"/>
  <c r="AD649" i="2"/>
  <c r="AD3" i="2"/>
  <c r="AD473" i="2"/>
  <c r="AD463" i="2"/>
  <c r="AD580" i="2"/>
  <c r="AD44" i="2"/>
  <c r="AD388" i="2"/>
  <c r="AD100" i="2"/>
  <c r="AD430" i="2"/>
  <c r="AD686" i="2"/>
  <c r="AD4" i="2"/>
  <c r="AD726" i="2"/>
  <c r="AD185" i="2"/>
  <c r="AD325" i="2"/>
  <c r="AD547" i="2"/>
  <c r="AD34" i="2"/>
  <c r="AD192" i="2"/>
  <c r="AD42" i="2"/>
  <c r="AD217" i="2"/>
  <c r="AD119" i="2"/>
  <c r="AD454" i="2"/>
  <c r="AD584" i="2"/>
  <c r="AD428" i="2"/>
  <c r="AD8" i="2"/>
  <c r="AD79" i="2"/>
  <c r="AD503" i="2"/>
  <c r="AD513" i="2"/>
  <c r="AD501" i="2"/>
  <c r="AD490" i="2"/>
  <c r="AD400" i="2"/>
  <c r="AD594" i="2"/>
  <c r="AD491" i="2"/>
  <c r="AD643" i="2"/>
  <c r="AD266" i="2"/>
  <c r="AD220" i="2"/>
  <c r="AD362" i="2"/>
  <c r="AD164" i="2"/>
  <c r="AD49" i="2"/>
  <c r="AD591" i="2"/>
  <c r="AD722" i="2"/>
  <c r="AD568" i="2"/>
  <c r="AD11" i="2"/>
  <c r="AD329" i="2"/>
  <c r="AD413" i="2"/>
  <c r="AD230" i="2"/>
  <c r="AD341" i="2"/>
  <c r="AD250" i="2"/>
  <c r="AD396" i="2"/>
  <c r="AD502" i="2"/>
  <c r="AD685" i="2"/>
  <c r="AD15" i="2"/>
  <c r="AD198" i="2"/>
  <c r="AD33" i="2"/>
  <c r="AD527" i="2"/>
  <c r="AD718" i="2"/>
  <c r="AD92" i="2"/>
  <c r="AD46" i="2"/>
  <c r="AD640" i="2"/>
  <c r="AD350" i="2"/>
  <c r="AD179" i="2"/>
  <c r="AD345" i="2"/>
  <c r="AD109" i="2"/>
  <c r="AD483" i="2"/>
  <c r="AD706" i="2"/>
  <c r="AD166" i="2"/>
  <c r="AD555" i="2"/>
  <c r="AD150" i="2"/>
  <c r="AD695" i="2"/>
  <c r="AD492" i="2"/>
  <c r="AD512" i="2"/>
  <c r="AD242" i="2"/>
  <c r="AD95" i="2"/>
  <c r="AD55" i="2"/>
  <c r="AD258" i="2"/>
  <c r="AD146" i="2"/>
  <c r="AD151" i="2"/>
  <c r="AD447" i="2"/>
  <c r="AD335" i="2"/>
  <c r="AD322" i="2"/>
  <c r="AD697" i="2"/>
  <c r="AD403" i="2"/>
  <c r="AD24" i="2"/>
  <c r="AD498" i="2"/>
  <c r="AD489" i="2"/>
  <c r="AD477" i="2"/>
  <c r="AD216" i="2"/>
  <c r="AD26" i="2"/>
  <c r="AD174" i="2"/>
  <c r="AD339" i="2"/>
  <c r="AD506" i="2"/>
  <c r="AD570" i="2"/>
  <c r="AD222" i="2"/>
  <c r="AD677" i="2"/>
  <c r="AD486" i="2"/>
  <c r="AD118" i="2"/>
  <c r="AD499" i="2"/>
  <c r="AD90" i="2"/>
  <c r="AD435" i="2"/>
  <c r="AD552" i="2"/>
  <c r="AD385" i="2"/>
  <c r="AD219" i="2"/>
  <c r="AD397" i="2"/>
  <c r="AD17" i="2"/>
  <c r="AD188" i="2"/>
  <c r="AD300" i="2"/>
  <c r="AD113" i="2"/>
  <c r="AD312" i="2"/>
  <c r="AD110" i="2"/>
  <c r="AD21" i="2"/>
  <c r="AD71" i="2"/>
  <c r="AD680" i="2"/>
  <c r="AD531" i="2"/>
  <c r="AD480" i="2"/>
  <c r="AD364" i="2"/>
  <c r="AD30" i="2"/>
  <c r="AD659" i="2"/>
  <c r="AD538" i="2"/>
  <c r="AD620" i="2"/>
  <c r="AD191" i="2"/>
  <c r="AD578" i="2"/>
  <c r="AD41" i="2"/>
  <c r="AD105" i="2"/>
  <c r="AD227" i="2"/>
  <c r="AD131" i="2"/>
  <c r="AD363" i="2"/>
  <c r="AD161" i="2"/>
  <c r="AD67" i="2"/>
  <c r="AD427" i="2"/>
  <c r="AD279" i="2"/>
  <c r="AD142" i="2"/>
  <c r="AD395" i="2"/>
  <c r="AD670" i="2"/>
  <c r="AD710" i="2"/>
  <c r="AD566" i="2"/>
  <c r="AD125" i="2"/>
  <c r="AD265" i="2"/>
  <c r="AD84" i="2"/>
  <c r="AD184" i="2"/>
  <c r="AD425" i="2"/>
  <c r="AD229" i="2"/>
  <c r="AD357" i="2"/>
  <c r="AD141" i="2"/>
  <c r="AD481" i="2"/>
  <c r="AD387" i="2"/>
  <c r="AD144" i="2"/>
  <c r="AD127" i="2"/>
  <c r="AD207" i="2"/>
  <c r="AD257" i="2"/>
  <c r="AD147" i="2"/>
  <c r="AD340" i="2"/>
  <c r="AD592" i="2"/>
  <c r="AD682" i="2"/>
  <c r="AD484" i="2"/>
  <c r="AD652" i="2"/>
  <c r="AD330" i="2"/>
  <c r="AD586" i="2"/>
  <c r="AD376" i="2"/>
  <c r="AD130" i="2"/>
  <c r="AD273" i="2"/>
  <c r="AD231" i="2"/>
  <c r="AD268" i="2"/>
  <c r="AD715" i="2"/>
  <c r="AD517" i="2"/>
  <c r="AD16" i="2"/>
  <c r="AD311" i="2"/>
  <c r="AD549" i="2"/>
  <c r="AD440" i="2"/>
  <c r="AD639" i="2"/>
  <c r="AD176" i="2"/>
  <c r="AD20" i="2"/>
  <c r="AD390" i="2"/>
  <c r="AD108" i="2"/>
  <c r="AD567" i="2"/>
  <c r="AD461" i="2"/>
  <c r="AD213" i="2"/>
  <c r="AD187" i="2"/>
  <c r="AD36" i="2"/>
  <c r="AD261" i="2"/>
  <c r="AD235" i="2"/>
  <c r="AD366" i="2"/>
  <c r="AD604" i="2"/>
  <c r="AD43" i="2"/>
  <c r="AD386" i="2"/>
  <c r="AD289" i="2"/>
  <c r="AD608" i="2"/>
  <c r="AD309" i="2"/>
  <c r="AD426" i="2"/>
  <c r="AD77" i="2"/>
  <c r="AD533" i="2"/>
  <c r="AD724" i="2"/>
  <c r="AD337" i="2"/>
  <c r="AD59" i="2"/>
  <c r="AD623" i="2"/>
  <c r="AD193" i="2"/>
  <c r="AD420" i="2"/>
  <c r="AD189" i="2"/>
  <c r="AD270" i="2"/>
  <c r="AD305" i="2"/>
  <c r="AD25" i="2"/>
  <c r="AD9" i="2"/>
  <c r="AD291" i="2"/>
  <c r="AD546" i="2"/>
  <c r="AD535" i="2"/>
  <c r="AD520" i="2"/>
  <c r="AD551" i="2"/>
  <c r="AD536" i="2"/>
  <c r="AD244" i="2"/>
  <c r="AD263" i="2"/>
  <c r="AD240" i="2"/>
  <c r="AD31" i="2"/>
  <c r="AD721" i="2"/>
  <c r="AD81" i="2"/>
  <c r="AD593" i="2"/>
  <c r="AD521" i="2"/>
  <c r="AD409" i="2"/>
  <c r="AD101" i="2"/>
  <c r="AD114" i="2"/>
  <c r="AD65" i="2"/>
  <c r="AD668" i="2"/>
  <c r="AD472" i="2"/>
  <c r="AD411" i="2"/>
  <c r="AD379" i="2"/>
  <c r="AD6" i="2"/>
  <c r="AD171" i="2"/>
  <c r="AD476" i="2"/>
  <c r="AD87" i="2"/>
  <c r="AD369" i="2"/>
  <c r="AD302" i="2"/>
  <c r="AD50" i="2"/>
  <c r="AD165" i="2"/>
  <c r="AD132" i="2"/>
  <c r="AD645" i="2"/>
  <c r="AD288" i="2"/>
  <c r="AD669" i="2"/>
  <c r="AD280" i="2"/>
  <c r="AD460" i="2"/>
  <c r="AD583" i="2"/>
  <c r="AD152" i="2"/>
  <c r="AD324" i="2"/>
  <c r="AD320" i="2"/>
  <c r="AD419" i="2"/>
  <c r="AD452" i="2"/>
  <c r="AD572" i="2"/>
  <c r="AD200" i="2"/>
  <c r="AD653" i="2"/>
  <c r="AD373" i="2"/>
  <c r="AD285" i="2"/>
  <c r="AD500" i="2"/>
  <c r="AD507" i="2"/>
  <c r="AD326" i="2"/>
  <c r="AD485" i="2"/>
  <c r="AD607" i="2"/>
  <c r="AD487" i="2"/>
  <c r="AD332" i="2"/>
  <c r="AD347" i="2"/>
  <c r="AD558" i="2"/>
  <c r="AD636" i="2"/>
  <c r="AD587" i="2"/>
  <c r="AD717" i="2"/>
  <c r="AD407" i="2"/>
  <c r="AD378" i="2"/>
  <c r="AD725" i="2"/>
  <c r="AD488" i="2"/>
  <c r="AD438" i="2"/>
  <c r="AD269" i="2"/>
  <c r="AD96" i="2"/>
  <c r="AD253" i="2"/>
  <c r="AD252" i="2"/>
  <c r="AD274" i="2"/>
  <c r="AD39" i="2"/>
  <c r="AD27" i="2"/>
  <c r="AD704" i="2"/>
  <c r="AD370" i="2"/>
  <c r="AD278" i="2"/>
  <c r="AD254" i="2"/>
  <c r="AD104" i="2"/>
  <c r="AD40" i="2"/>
  <c r="AD399" i="2"/>
  <c r="AD656" i="2"/>
  <c r="AD23" i="2"/>
  <c r="AD613" i="2"/>
  <c r="AD464" i="2"/>
  <c r="AD663" i="2"/>
  <c r="AD37" i="2"/>
  <c r="AD271" i="2"/>
  <c r="AD667" i="2"/>
  <c r="AD439" i="2"/>
  <c r="AD277" i="2"/>
  <c r="AD672" i="2"/>
  <c r="AD47" i="2"/>
  <c r="AD56" i="2"/>
  <c r="AD199" i="2"/>
  <c r="AD602" i="2"/>
  <c r="AD479" i="2"/>
  <c r="AD68" i="2"/>
  <c r="AD398" i="2"/>
  <c r="AD556" i="2"/>
  <c r="AD334" i="2"/>
  <c r="AD264" i="2"/>
  <c r="AD327" i="2"/>
  <c r="AD671" i="2"/>
  <c r="AD384" i="2"/>
  <c r="AD629" i="2"/>
  <c r="AD393" i="2"/>
  <c r="AD316" i="2"/>
  <c r="AD691" i="2"/>
  <c r="AD117" i="2"/>
  <c r="AD693" i="2"/>
  <c r="AD406" i="2"/>
  <c r="AD186" i="2"/>
  <c r="AD139" i="2"/>
  <c r="AD394" i="2"/>
  <c r="AD698" i="2"/>
  <c r="AD194" i="2"/>
  <c r="AD251" i="2"/>
  <c r="AD102" i="2"/>
  <c r="AD61" i="2"/>
  <c r="AD528" i="2"/>
  <c r="AD422" i="2"/>
  <c r="AD466" i="2"/>
  <c r="AD699" i="2"/>
  <c r="AD140" i="2"/>
  <c r="AD465" i="2"/>
  <c r="AD232" i="2"/>
  <c r="AD121" i="2"/>
  <c r="AD93" i="2"/>
  <c r="AD276" i="2"/>
  <c r="AD627" i="2"/>
  <c r="AD112" i="2"/>
  <c r="AD597" i="2"/>
  <c r="AD611" i="2"/>
  <c r="AD267" i="2"/>
  <c r="AD328" i="2"/>
  <c r="AD703" i="2"/>
  <c r="AD565" i="2"/>
  <c r="AD455" i="2"/>
  <c r="AD315" i="2"/>
  <c r="AD122" i="2"/>
  <c r="AD111" i="2"/>
  <c r="AD605" i="2"/>
  <c r="AD228" i="2"/>
  <c r="AD153" i="2"/>
  <c r="AD557" i="2"/>
  <c r="AD516" i="2"/>
  <c r="AD405" i="2"/>
  <c r="AD134" i="2"/>
  <c r="AD571" i="2"/>
  <c r="AD441" i="2"/>
  <c r="AD63" i="2"/>
  <c r="AD333" i="2"/>
  <c r="AD707" i="2"/>
  <c r="AD543" i="2"/>
  <c r="AD631" i="2"/>
  <c r="AD53" i="2"/>
  <c r="AD148" i="2"/>
  <c r="AD292" i="2"/>
  <c r="AD610" i="2"/>
  <c r="AD98" i="2"/>
  <c r="AD208" i="2"/>
  <c r="AD247" i="2"/>
  <c r="AD709" i="2"/>
  <c r="AD641" i="2"/>
  <c r="AD260" i="2"/>
  <c r="AD542" i="2"/>
  <c r="AD450" i="2"/>
  <c r="AD349" i="2"/>
  <c r="AD554" i="2"/>
  <c r="AD606" i="2"/>
  <c r="AD281" i="2"/>
  <c r="AD155" i="2"/>
  <c r="AD678" i="2"/>
  <c r="AD106" i="2"/>
  <c r="AD615" i="2"/>
  <c r="AD299" i="2"/>
  <c r="AD237" i="2"/>
  <c r="AD708" i="2"/>
  <c r="AD644" i="2"/>
  <c r="AD493" i="2"/>
  <c r="AD206" i="2"/>
  <c r="AD633" i="2"/>
  <c r="AD442" i="2"/>
  <c r="AD600" i="2"/>
  <c r="AD287" i="2"/>
  <c r="AD298" i="2"/>
  <c r="AD574" i="2"/>
  <c r="AD115" i="2"/>
  <c r="AD665" i="2"/>
  <c r="AD246" i="2"/>
  <c r="AD306" i="2"/>
  <c r="AD683" i="2"/>
  <c r="AD374" i="2"/>
  <c r="AD173" i="2"/>
  <c r="AD585" i="2"/>
  <c r="AD338" i="2"/>
  <c r="AD618" i="2"/>
  <c r="AD342" i="2"/>
  <c r="AD590" i="2"/>
  <c r="AD353" i="2"/>
  <c r="AD582" i="2"/>
  <c r="AD596" i="2"/>
  <c r="AD241" i="2"/>
  <c r="AD137" i="2"/>
  <c r="AD371" i="2"/>
  <c r="AD650" i="2"/>
  <c r="AD259" i="2"/>
  <c r="AD448" i="2"/>
  <c r="AD514" i="2"/>
  <c r="AD518" i="2"/>
  <c r="AD443" i="2"/>
  <c r="AD508" i="2"/>
  <c r="AD496" i="2"/>
  <c r="AD550" i="2"/>
  <c r="AD482" i="2"/>
  <c r="AD245" i="2"/>
  <c r="AD674" i="2"/>
  <c r="AD511" i="2"/>
  <c r="AD355" i="2"/>
  <c r="AD504" i="2"/>
  <c r="AD612" i="2"/>
  <c r="AD711" i="2"/>
  <c r="AD381" i="2"/>
  <c r="AD581" i="2"/>
  <c r="AD560" i="2"/>
  <c r="AD692" i="2"/>
  <c r="AD510" i="2"/>
  <c r="AD681" i="2"/>
  <c r="AD424" i="2"/>
  <c r="AD429" i="2"/>
  <c r="AD249" i="2"/>
  <c r="AD662" i="2"/>
  <c r="AD621" i="2"/>
  <c r="AD344" i="2"/>
  <c r="AD456" i="2"/>
  <c r="AD624" i="2"/>
  <c r="AD391" i="2"/>
  <c r="AD548" i="2"/>
  <c r="AD660" i="2"/>
  <c r="AD694" i="2"/>
  <c r="AD423" i="2"/>
  <c r="AD453" i="2"/>
  <c r="AD675" i="2"/>
  <c r="AD275" i="2"/>
  <c r="AD343" i="2"/>
  <c r="AD700" i="2"/>
  <c r="AD588" i="2"/>
  <c r="AD651" i="2"/>
  <c r="AD642" i="2"/>
  <c r="AD462" i="2"/>
  <c r="AD646" i="2"/>
  <c r="AD421" i="2"/>
  <c r="AD632" i="2"/>
  <c r="AD614" i="2"/>
  <c r="AD676" i="2"/>
  <c r="AD701" i="2"/>
  <c r="AD622" i="2"/>
  <c r="AD696" i="2"/>
  <c r="AD494" i="2"/>
  <c r="AD673" i="2"/>
  <c r="AD509" i="2"/>
  <c r="AD469" i="2"/>
  <c r="AD529" i="2"/>
  <c r="AD638" i="2"/>
  <c r="AD630" i="2"/>
  <c r="AD690" i="2"/>
  <c r="AD647" i="2"/>
  <c r="AD654" i="2"/>
  <c r="AD713" i="2"/>
  <c r="AD657" i="2"/>
  <c r="AD684" i="2"/>
  <c r="AD723" i="2"/>
  <c r="AC401" i="2"/>
  <c r="AC579" i="2"/>
  <c r="AC664" i="2"/>
  <c r="AC156" i="2"/>
  <c r="AC351" i="2"/>
  <c r="AC284" i="2"/>
  <c r="AC603" i="2"/>
  <c r="AC431" i="2"/>
  <c r="AC689" i="2"/>
  <c r="AC553" i="2"/>
  <c r="AC331" i="2"/>
  <c r="AC661" i="2"/>
  <c r="AC540" i="2"/>
  <c r="AC432" i="2"/>
  <c r="AC436" i="2"/>
  <c r="AC202" i="2"/>
  <c r="AC295" i="2"/>
  <c r="AC415" i="2"/>
  <c r="AC13" i="2"/>
  <c r="AC687" i="2"/>
  <c r="AC169" i="2"/>
  <c r="AC72" i="2"/>
  <c r="AC221" i="2"/>
  <c r="AC392" i="2"/>
  <c r="AC196" i="2"/>
  <c r="AC478" i="2"/>
  <c r="AC180" i="2"/>
  <c r="AC524" i="2"/>
  <c r="AC177" i="2"/>
  <c r="AC321" i="2"/>
  <c r="AC714" i="2"/>
  <c r="AC45" i="2"/>
  <c r="AC124" i="2"/>
  <c r="AC80" i="2"/>
  <c r="AC525" i="2"/>
  <c r="AC133" i="2"/>
  <c r="AC655" i="2"/>
  <c r="AC619" i="2"/>
  <c r="AC215" i="2"/>
  <c r="AC563" i="2"/>
  <c r="AC32" i="2"/>
  <c r="AC22" i="2"/>
  <c r="AC346" i="2"/>
  <c r="AC360" i="2"/>
  <c r="AC120" i="2"/>
  <c r="AC238" i="2"/>
  <c r="AC10" i="2"/>
  <c r="AC282" i="2"/>
  <c r="AC69" i="2"/>
  <c r="AC138" i="2"/>
  <c r="AC223" i="2"/>
  <c r="AC286" i="2"/>
  <c r="AC89" i="2"/>
  <c r="AC204" i="2"/>
  <c r="AC648" i="2"/>
  <c r="AC534" i="2"/>
  <c r="AC358" i="2"/>
  <c r="AC172" i="2"/>
  <c r="AC107" i="2"/>
  <c r="AC559" i="2"/>
  <c r="AC175" i="2"/>
  <c r="AC86" i="2"/>
  <c r="AC458" i="2"/>
  <c r="AC459" i="2"/>
  <c r="AC301" i="2"/>
  <c r="AC136" i="2"/>
  <c r="AC159" i="2"/>
  <c r="AC167" i="2"/>
  <c r="AC323" i="2"/>
  <c r="AC569" i="2"/>
  <c r="AC52" i="2"/>
  <c r="AC702" i="2"/>
  <c r="AC410" i="2"/>
  <c r="AC545" i="2"/>
  <c r="AC365" i="2"/>
  <c r="AC123" i="2"/>
  <c r="AC297" i="2"/>
  <c r="AC408" i="2"/>
  <c r="AC319" i="2"/>
  <c r="AC617" i="2"/>
  <c r="AC211" i="2"/>
  <c r="AC182" i="2"/>
  <c r="AC537" i="2"/>
  <c r="AC35" i="2"/>
  <c r="AC76" i="2"/>
  <c r="AC234" i="2"/>
  <c r="AC637" i="2"/>
  <c r="AC226" i="2"/>
  <c r="AC145" i="2"/>
  <c r="AC183" i="2"/>
  <c r="AC573" i="2"/>
  <c r="AC48" i="2"/>
  <c r="AC149" i="2"/>
  <c r="AC564" i="2"/>
  <c r="AC243" i="2"/>
  <c r="AC634" i="2"/>
  <c r="AC181" i="2"/>
  <c r="AC143" i="2"/>
  <c r="AC94" i="2"/>
  <c r="AC539" i="2"/>
  <c r="AC382" i="2"/>
  <c r="AC336" i="2"/>
  <c r="AC214" i="2"/>
  <c r="AC29" i="2"/>
  <c r="AC304" i="2"/>
  <c r="AC383" i="2"/>
  <c r="AC470" i="2"/>
  <c r="AC576" i="2"/>
  <c r="AC5" i="2"/>
  <c r="AC78" i="2"/>
  <c r="AC505" i="2"/>
  <c r="AC129" i="2"/>
  <c r="AC348" i="2"/>
  <c r="AC160" i="2"/>
  <c r="AC562" i="2"/>
  <c r="AC7" i="2"/>
  <c r="AC310" i="2"/>
  <c r="AC589" i="2"/>
  <c r="AC308" i="2"/>
  <c r="AC354" i="2"/>
  <c r="AC203" i="2"/>
  <c r="AC38" i="2"/>
  <c r="AC178" i="2"/>
  <c r="AC437" i="2"/>
  <c r="AC64" i="2"/>
  <c r="AC28" i="2"/>
  <c r="AC255" i="2"/>
  <c r="AC356" i="2"/>
  <c r="AC162" i="2"/>
  <c r="AC575" i="2"/>
  <c r="AC70" i="2"/>
  <c r="AC154" i="2"/>
  <c r="AC103" i="2"/>
  <c r="AC446" i="2"/>
  <c r="AC433" i="2"/>
  <c r="AC303" i="2"/>
  <c r="AC307" i="2"/>
  <c r="AC85" i="2"/>
  <c r="AC195" i="2"/>
  <c r="AC712" i="2"/>
  <c r="AC197" i="2"/>
  <c r="AC236" i="2"/>
  <c r="AC83" i="2"/>
  <c r="AC157" i="2"/>
  <c r="AC97" i="2"/>
  <c r="AC168" i="2"/>
  <c r="AC212" i="2"/>
  <c r="AC414" i="2"/>
  <c r="AC58" i="2"/>
  <c r="AC377" i="2"/>
  <c r="AC317" i="2"/>
  <c r="AC417" i="2"/>
  <c r="AC404" i="2"/>
  <c r="AC468" i="2"/>
  <c r="AC75" i="2"/>
  <c r="AC2" i="2"/>
  <c r="AC522" i="2"/>
  <c r="AC18" i="2"/>
  <c r="AC719" i="2"/>
  <c r="AC170" i="2"/>
  <c r="AC451" i="2"/>
  <c r="AC601" i="2"/>
  <c r="AC609" i="2"/>
  <c r="AC14" i="2"/>
  <c r="AC12" i="2"/>
  <c r="AC434" i="2"/>
  <c r="AC523" i="2"/>
  <c r="AC210" i="2"/>
  <c r="AC628" i="2"/>
  <c r="AC515" i="2"/>
  <c r="AC497" i="2"/>
  <c r="AC526" i="2"/>
  <c r="AC62" i="2"/>
  <c r="AC418" i="2"/>
  <c r="AC57" i="2"/>
  <c r="AC272" i="2"/>
  <c r="AC625" i="2"/>
  <c r="AC367" i="2"/>
  <c r="AC688" i="2"/>
  <c r="AC296" i="2"/>
  <c r="AC66" i="2"/>
  <c r="AC239" i="2"/>
  <c r="AC372" i="2"/>
  <c r="AC595" i="2"/>
  <c r="AC294" i="2"/>
  <c r="AC135" i="2"/>
  <c r="AC233" i="2"/>
  <c r="AC126" i="2"/>
  <c r="AC205" i="2"/>
  <c r="AC474" i="2"/>
  <c r="AC457" i="2"/>
  <c r="AC262" i="2"/>
  <c r="AC626" i="2"/>
  <c r="AC635" i="2"/>
  <c r="AC352" i="2"/>
  <c r="AC679" i="2"/>
  <c r="AC705" i="2"/>
  <c r="AC445" i="2"/>
  <c r="AC444" i="2"/>
  <c r="AC201" i="2"/>
  <c r="AC318" i="2"/>
  <c r="AC88" i="2"/>
  <c r="AC380" i="2"/>
  <c r="AC495" i="2"/>
  <c r="AC99" i="2"/>
  <c r="AC248" i="2"/>
  <c r="AC519" i="2"/>
  <c r="AC73" i="2"/>
  <c r="AC616" i="2"/>
  <c r="AC598" i="2"/>
  <c r="AC561" i="2"/>
  <c r="AC530" i="2"/>
  <c r="AC224" i="2"/>
  <c r="AC541" i="2"/>
  <c r="AC412" i="2"/>
  <c r="AC82" i="2"/>
  <c r="AC116" i="2"/>
  <c r="AC158" i="2"/>
  <c r="AC128" i="2"/>
  <c r="AC716" i="2"/>
  <c r="AC313" i="2"/>
  <c r="AC163" i="2"/>
  <c r="AC475" i="2"/>
  <c r="AC599" i="2"/>
  <c r="AC293" i="2"/>
  <c r="AC60" i="2"/>
  <c r="AC218" i="2"/>
  <c r="AC416" i="2"/>
  <c r="AC666" i="2"/>
  <c r="AC51" i="2"/>
  <c r="AC74" i="2"/>
  <c r="AC720" i="2"/>
  <c r="AC389" i="2"/>
  <c r="AC314" i="2"/>
  <c r="AC467" i="2"/>
  <c r="AC290" i="2"/>
  <c r="AC532" i="2"/>
  <c r="AC256" i="2"/>
  <c r="AC225" i="2"/>
  <c r="AC375" i="2"/>
  <c r="AC91" i="2"/>
  <c r="AC359" i="2"/>
  <c r="AC19" i="2"/>
  <c r="AC54" i="2"/>
  <c r="AC361" i="2"/>
  <c r="AC209" i="2"/>
  <c r="AC402" i="2"/>
  <c r="AC471" i="2"/>
  <c r="AC190" i="2"/>
  <c r="AC449" i="2"/>
  <c r="AC577" i="2"/>
  <c r="AC368" i="2"/>
  <c r="AC283" i="2"/>
  <c r="AC658" i="2"/>
  <c r="AC544" i="2"/>
  <c r="AC649" i="2"/>
  <c r="AC3" i="2"/>
  <c r="AC473" i="2"/>
  <c r="AC463" i="2"/>
  <c r="AC580" i="2"/>
  <c r="AC44" i="2"/>
  <c r="AC388" i="2"/>
  <c r="AC100" i="2"/>
  <c r="AC430" i="2"/>
  <c r="AC686" i="2"/>
  <c r="AC4" i="2"/>
  <c r="AC726" i="2"/>
  <c r="AC185" i="2"/>
  <c r="AC325" i="2"/>
  <c r="AC547" i="2"/>
  <c r="AC34" i="2"/>
  <c r="AC192" i="2"/>
  <c r="AC42" i="2"/>
  <c r="AC217" i="2"/>
  <c r="AC119" i="2"/>
  <c r="AC454" i="2"/>
  <c r="AC584" i="2"/>
  <c r="AC428" i="2"/>
  <c r="AC8" i="2"/>
  <c r="AC79" i="2"/>
  <c r="AC503" i="2"/>
  <c r="AC513" i="2"/>
  <c r="AC501" i="2"/>
  <c r="AC490" i="2"/>
  <c r="AC400" i="2"/>
  <c r="AC594" i="2"/>
  <c r="AC491" i="2"/>
  <c r="AC643" i="2"/>
  <c r="AC266" i="2"/>
  <c r="AC220" i="2"/>
  <c r="AC362" i="2"/>
  <c r="AC164" i="2"/>
  <c r="AC49" i="2"/>
  <c r="AC591" i="2"/>
  <c r="AC722" i="2"/>
  <c r="AC568" i="2"/>
  <c r="AC11" i="2"/>
  <c r="AC329" i="2"/>
  <c r="AC413" i="2"/>
  <c r="AC230" i="2"/>
  <c r="AC341" i="2"/>
  <c r="AC250" i="2"/>
  <c r="AC396" i="2"/>
  <c r="AC502" i="2"/>
  <c r="AC685" i="2"/>
  <c r="AC15" i="2"/>
  <c r="AC198" i="2"/>
  <c r="AC33" i="2"/>
  <c r="AC527" i="2"/>
  <c r="AC718" i="2"/>
  <c r="AC92" i="2"/>
  <c r="AC46" i="2"/>
  <c r="AC640" i="2"/>
  <c r="AC350" i="2"/>
  <c r="AC179" i="2"/>
  <c r="AC345" i="2"/>
  <c r="AC109" i="2"/>
  <c r="AC483" i="2"/>
  <c r="AC706" i="2"/>
  <c r="AC166" i="2"/>
  <c r="AC555" i="2"/>
  <c r="AC150" i="2"/>
  <c r="AC695" i="2"/>
  <c r="AC492" i="2"/>
  <c r="AC512" i="2"/>
  <c r="AC242" i="2"/>
  <c r="AC95" i="2"/>
  <c r="AC55" i="2"/>
  <c r="AC258" i="2"/>
  <c r="AC146" i="2"/>
  <c r="AC151" i="2"/>
  <c r="AC447" i="2"/>
  <c r="AC335" i="2"/>
  <c r="AC322" i="2"/>
  <c r="AC697" i="2"/>
  <c r="AC403" i="2"/>
  <c r="AC24" i="2"/>
  <c r="AC498" i="2"/>
  <c r="AC489" i="2"/>
  <c r="AC477" i="2"/>
  <c r="AC216" i="2"/>
  <c r="AC26" i="2"/>
  <c r="AC174" i="2"/>
  <c r="AC339" i="2"/>
  <c r="AC506" i="2"/>
  <c r="AC570" i="2"/>
  <c r="AC222" i="2"/>
  <c r="AC677" i="2"/>
  <c r="AC486" i="2"/>
  <c r="AC118" i="2"/>
  <c r="AC499" i="2"/>
  <c r="AC90" i="2"/>
  <c r="AC435" i="2"/>
  <c r="AC552" i="2"/>
  <c r="AC385" i="2"/>
  <c r="AC219" i="2"/>
  <c r="AC397" i="2"/>
  <c r="AC17" i="2"/>
  <c r="AC188" i="2"/>
  <c r="AC300" i="2"/>
  <c r="AC113" i="2"/>
  <c r="AC312" i="2"/>
  <c r="AC110" i="2"/>
  <c r="AC21" i="2"/>
  <c r="AC71" i="2"/>
  <c r="AC680" i="2"/>
  <c r="AC531" i="2"/>
  <c r="AC480" i="2"/>
  <c r="AC364" i="2"/>
  <c r="AC30" i="2"/>
  <c r="AC659" i="2"/>
  <c r="AC538" i="2"/>
  <c r="AC620" i="2"/>
  <c r="AC191" i="2"/>
  <c r="AC578" i="2"/>
  <c r="AC41" i="2"/>
  <c r="AC105" i="2"/>
  <c r="AC227" i="2"/>
  <c r="AC131" i="2"/>
  <c r="AC363" i="2"/>
  <c r="AC161" i="2"/>
  <c r="AC67" i="2"/>
  <c r="AC427" i="2"/>
  <c r="AC279" i="2"/>
  <c r="AC142" i="2"/>
  <c r="AC395" i="2"/>
  <c r="AC670" i="2"/>
  <c r="AC710" i="2"/>
  <c r="AC566" i="2"/>
  <c r="AC125" i="2"/>
  <c r="AC265" i="2"/>
  <c r="AC84" i="2"/>
  <c r="AC184" i="2"/>
  <c r="AC425" i="2"/>
  <c r="AC229" i="2"/>
  <c r="AC357" i="2"/>
  <c r="AC141" i="2"/>
  <c r="AC481" i="2"/>
  <c r="AC387" i="2"/>
  <c r="AC144" i="2"/>
  <c r="AC127" i="2"/>
  <c r="AC207" i="2"/>
  <c r="AC257" i="2"/>
  <c r="AC147" i="2"/>
  <c r="AC340" i="2"/>
  <c r="AC592" i="2"/>
  <c r="AC682" i="2"/>
  <c r="AC484" i="2"/>
  <c r="AC652" i="2"/>
  <c r="AC330" i="2"/>
  <c r="AC586" i="2"/>
  <c r="AC376" i="2"/>
  <c r="AC130" i="2"/>
  <c r="AC273" i="2"/>
  <c r="AC231" i="2"/>
  <c r="AC268" i="2"/>
  <c r="AC715" i="2"/>
  <c r="AC517" i="2"/>
  <c r="AC16" i="2"/>
  <c r="AC311" i="2"/>
  <c r="AC549" i="2"/>
  <c r="AC440" i="2"/>
  <c r="AC639" i="2"/>
  <c r="AC176" i="2"/>
  <c r="AC20" i="2"/>
  <c r="AC390" i="2"/>
  <c r="AC108" i="2"/>
  <c r="AC567" i="2"/>
  <c r="AC461" i="2"/>
  <c r="AC213" i="2"/>
  <c r="AC187" i="2"/>
  <c r="AC36" i="2"/>
  <c r="AC261" i="2"/>
  <c r="AC235" i="2"/>
  <c r="AC366" i="2"/>
  <c r="AC604" i="2"/>
  <c r="AC43" i="2"/>
  <c r="AC386" i="2"/>
  <c r="AC289" i="2"/>
  <c r="AC608" i="2"/>
  <c r="AC309" i="2"/>
  <c r="AC426" i="2"/>
  <c r="AC77" i="2"/>
  <c r="AC533" i="2"/>
  <c r="AC724" i="2"/>
  <c r="AC337" i="2"/>
  <c r="AC59" i="2"/>
  <c r="AC623" i="2"/>
  <c r="AC193" i="2"/>
  <c r="AC420" i="2"/>
  <c r="AC189" i="2"/>
  <c r="AC270" i="2"/>
  <c r="AC305" i="2"/>
  <c r="AC25" i="2"/>
  <c r="AC9" i="2"/>
  <c r="AC291" i="2"/>
  <c r="AC546" i="2"/>
  <c r="AC535" i="2"/>
  <c r="AC520" i="2"/>
  <c r="AC551" i="2"/>
  <c r="AC536" i="2"/>
  <c r="AC244" i="2"/>
  <c r="AC263" i="2"/>
  <c r="AC240" i="2"/>
  <c r="AC31" i="2"/>
  <c r="AC721" i="2"/>
  <c r="AC81" i="2"/>
  <c r="AC593" i="2"/>
  <c r="AC521" i="2"/>
  <c r="AC409" i="2"/>
  <c r="AC101" i="2"/>
  <c r="AC114" i="2"/>
  <c r="AC65" i="2"/>
  <c r="AC668" i="2"/>
  <c r="AC472" i="2"/>
  <c r="AC411" i="2"/>
  <c r="AC379" i="2"/>
  <c r="AC6" i="2"/>
  <c r="AC171" i="2"/>
  <c r="AC476" i="2"/>
  <c r="AC87" i="2"/>
  <c r="AC369" i="2"/>
  <c r="AC302" i="2"/>
  <c r="AC50" i="2"/>
  <c r="AC165" i="2"/>
  <c r="AC132" i="2"/>
  <c r="AC645" i="2"/>
  <c r="AC288" i="2"/>
  <c r="AC669" i="2"/>
  <c r="AC280" i="2"/>
  <c r="AC460" i="2"/>
  <c r="AC583" i="2"/>
  <c r="AC152" i="2"/>
  <c r="AC324" i="2"/>
  <c r="AC320" i="2"/>
  <c r="AC419" i="2"/>
  <c r="AC452" i="2"/>
  <c r="AC572" i="2"/>
  <c r="AC200" i="2"/>
  <c r="AC653" i="2"/>
  <c r="AC373" i="2"/>
  <c r="AC285" i="2"/>
  <c r="AC500" i="2"/>
  <c r="AC507" i="2"/>
  <c r="AC326" i="2"/>
  <c r="AC485" i="2"/>
  <c r="AC607" i="2"/>
  <c r="AC487" i="2"/>
  <c r="AC332" i="2"/>
  <c r="AC347" i="2"/>
  <c r="AC558" i="2"/>
  <c r="AC636" i="2"/>
  <c r="AC587" i="2"/>
  <c r="AC717" i="2"/>
  <c r="AC407" i="2"/>
  <c r="AC378" i="2"/>
  <c r="AC725" i="2"/>
  <c r="AC488" i="2"/>
  <c r="AC438" i="2"/>
  <c r="AC269" i="2"/>
  <c r="AC96" i="2"/>
  <c r="AC253" i="2"/>
  <c r="AC252" i="2"/>
  <c r="AC274" i="2"/>
  <c r="AC39" i="2"/>
  <c r="AC27" i="2"/>
  <c r="AC704" i="2"/>
  <c r="AC370" i="2"/>
  <c r="AC278" i="2"/>
  <c r="AC254" i="2"/>
  <c r="AC104" i="2"/>
  <c r="AC40" i="2"/>
  <c r="AC399" i="2"/>
  <c r="AC656" i="2"/>
  <c r="AC23" i="2"/>
  <c r="AC613" i="2"/>
  <c r="AC464" i="2"/>
  <c r="AC663" i="2"/>
  <c r="AC37" i="2"/>
  <c r="AC271" i="2"/>
  <c r="AC667" i="2"/>
  <c r="AC439" i="2"/>
  <c r="AC277" i="2"/>
  <c r="AC672" i="2"/>
  <c r="AC47" i="2"/>
  <c r="AC56" i="2"/>
  <c r="AC199" i="2"/>
  <c r="AC602" i="2"/>
  <c r="AC479" i="2"/>
  <c r="AC68" i="2"/>
  <c r="AC398" i="2"/>
  <c r="AC556" i="2"/>
  <c r="AC334" i="2"/>
  <c r="AC264" i="2"/>
  <c r="AC327" i="2"/>
  <c r="AC671" i="2"/>
  <c r="AC384" i="2"/>
  <c r="AC629" i="2"/>
  <c r="AC393" i="2"/>
  <c r="AC316" i="2"/>
  <c r="AC691" i="2"/>
  <c r="AC117" i="2"/>
  <c r="AC693" i="2"/>
  <c r="AC406" i="2"/>
  <c r="AC186" i="2"/>
  <c r="AC139" i="2"/>
  <c r="AC394" i="2"/>
  <c r="AC698" i="2"/>
  <c r="AC194" i="2"/>
  <c r="AC251" i="2"/>
  <c r="AC102" i="2"/>
  <c r="AC61" i="2"/>
  <c r="AC528" i="2"/>
  <c r="AC422" i="2"/>
  <c r="AC466" i="2"/>
  <c r="AC699" i="2"/>
  <c r="AC140" i="2"/>
  <c r="AC465" i="2"/>
  <c r="AC232" i="2"/>
  <c r="AC121" i="2"/>
  <c r="AC93" i="2"/>
  <c r="AC276" i="2"/>
  <c r="AC627" i="2"/>
  <c r="AC112" i="2"/>
  <c r="AC597" i="2"/>
  <c r="AC611" i="2"/>
  <c r="AC267" i="2"/>
  <c r="AC328" i="2"/>
  <c r="AC703" i="2"/>
  <c r="AC565" i="2"/>
  <c r="AC455" i="2"/>
  <c r="AC315" i="2"/>
  <c r="AC122" i="2"/>
  <c r="AC111" i="2"/>
  <c r="AC605" i="2"/>
  <c r="AC228" i="2"/>
  <c r="AC153" i="2"/>
  <c r="AC557" i="2"/>
  <c r="AC516" i="2"/>
  <c r="AC405" i="2"/>
  <c r="AC134" i="2"/>
  <c r="AC571" i="2"/>
  <c r="AC441" i="2"/>
  <c r="AC63" i="2"/>
  <c r="AC333" i="2"/>
  <c r="AC707" i="2"/>
  <c r="AC543" i="2"/>
  <c r="AC631" i="2"/>
  <c r="AC53" i="2"/>
  <c r="AC148" i="2"/>
  <c r="AC292" i="2"/>
  <c r="AC610" i="2"/>
  <c r="AC98" i="2"/>
  <c r="AC208" i="2"/>
  <c r="AC247" i="2"/>
  <c r="AC709" i="2"/>
  <c r="AC641" i="2"/>
  <c r="AC260" i="2"/>
  <c r="AC542" i="2"/>
  <c r="AC450" i="2"/>
  <c r="AC349" i="2"/>
  <c r="AC554" i="2"/>
  <c r="AC606" i="2"/>
  <c r="AC281" i="2"/>
  <c r="AC155" i="2"/>
  <c r="AC678" i="2"/>
  <c r="AC106" i="2"/>
  <c r="AC615" i="2"/>
  <c r="AC299" i="2"/>
  <c r="AC237" i="2"/>
  <c r="AC708" i="2"/>
  <c r="AC644" i="2"/>
  <c r="AC493" i="2"/>
  <c r="AC206" i="2"/>
  <c r="AC633" i="2"/>
  <c r="AC442" i="2"/>
  <c r="AC600" i="2"/>
  <c r="AC287" i="2"/>
  <c r="AC298" i="2"/>
  <c r="AC574" i="2"/>
  <c r="AC115" i="2"/>
  <c r="AC665" i="2"/>
  <c r="AC246" i="2"/>
  <c r="AC306" i="2"/>
  <c r="AC683" i="2"/>
  <c r="AC374" i="2"/>
  <c r="AC173" i="2"/>
  <c r="AC585" i="2"/>
  <c r="AC338" i="2"/>
  <c r="AC618" i="2"/>
  <c r="AC342" i="2"/>
  <c r="AC590" i="2"/>
  <c r="AC353" i="2"/>
  <c r="AC582" i="2"/>
  <c r="AC596" i="2"/>
  <c r="AC241" i="2"/>
  <c r="AC137" i="2"/>
  <c r="AC371" i="2"/>
  <c r="AC650" i="2"/>
  <c r="AC259" i="2"/>
  <c r="AC448" i="2"/>
  <c r="AC514" i="2"/>
  <c r="AC518" i="2"/>
  <c r="AC443" i="2"/>
  <c r="AC508" i="2"/>
  <c r="AC496" i="2"/>
  <c r="AC550" i="2"/>
  <c r="AC482" i="2"/>
  <c r="AC245" i="2"/>
  <c r="AC674" i="2"/>
  <c r="AC511" i="2"/>
  <c r="AC355" i="2"/>
  <c r="AC504" i="2"/>
  <c r="AC612" i="2"/>
  <c r="AC711" i="2"/>
  <c r="AC381" i="2"/>
  <c r="AC581" i="2"/>
  <c r="AC560" i="2"/>
  <c r="AC692" i="2"/>
  <c r="AC510" i="2"/>
  <c r="AC681" i="2"/>
  <c r="AC424" i="2"/>
  <c r="AC429" i="2"/>
  <c r="AC249" i="2"/>
  <c r="AC662" i="2"/>
  <c r="AC621" i="2"/>
  <c r="AC344" i="2"/>
  <c r="AC456" i="2"/>
  <c r="AC624" i="2"/>
  <c r="AC391" i="2"/>
  <c r="AC548" i="2"/>
  <c r="AC660" i="2"/>
  <c r="AC694" i="2"/>
  <c r="AC423" i="2"/>
  <c r="AC453" i="2"/>
  <c r="AC675" i="2"/>
  <c r="AC275" i="2"/>
  <c r="AC343" i="2"/>
  <c r="AC700" i="2"/>
  <c r="AC588" i="2"/>
  <c r="AC651" i="2"/>
  <c r="AC642" i="2"/>
  <c r="AC462" i="2"/>
  <c r="AC646" i="2"/>
  <c r="AC421" i="2"/>
  <c r="AC632" i="2"/>
  <c r="AC614" i="2"/>
  <c r="AC676" i="2"/>
  <c r="AC701" i="2"/>
  <c r="AC622" i="2"/>
  <c r="AC696" i="2"/>
  <c r="AC494" i="2"/>
  <c r="AC673" i="2"/>
  <c r="AC509" i="2"/>
  <c r="AC469" i="2"/>
  <c r="AC529" i="2"/>
  <c r="AC638" i="2"/>
  <c r="AC630" i="2"/>
  <c r="AC690" i="2"/>
  <c r="AC647" i="2"/>
  <c r="AC654" i="2"/>
  <c r="AC713" i="2"/>
  <c r="AC657" i="2"/>
  <c r="AC684" i="2"/>
  <c r="AC723" i="2"/>
  <c r="U401" i="2"/>
  <c r="U579" i="2"/>
  <c r="U664" i="2"/>
  <c r="U156" i="2"/>
  <c r="U351" i="2"/>
  <c r="U284" i="2"/>
  <c r="U603" i="2"/>
  <c r="U431" i="2"/>
  <c r="U689" i="2"/>
  <c r="U553" i="2"/>
  <c r="U331" i="2"/>
  <c r="U661" i="2"/>
  <c r="U540" i="2"/>
  <c r="U432" i="2"/>
  <c r="U436" i="2"/>
  <c r="U202" i="2"/>
  <c r="U295" i="2"/>
  <c r="U415" i="2"/>
  <c r="U13" i="2"/>
  <c r="U687" i="2"/>
  <c r="U169" i="2"/>
  <c r="U72" i="2"/>
  <c r="U221" i="2"/>
  <c r="U392" i="2"/>
  <c r="U196" i="2"/>
  <c r="U478" i="2"/>
  <c r="U180" i="2"/>
  <c r="U524" i="2"/>
  <c r="U177" i="2"/>
  <c r="U321" i="2"/>
  <c r="U714" i="2"/>
  <c r="U45" i="2"/>
  <c r="U124" i="2"/>
  <c r="U80" i="2"/>
  <c r="U525" i="2"/>
  <c r="U133" i="2"/>
  <c r="U655" i="2"/>
  <c r="U619" i="2"/>
  <c r="U215" i="2"/>
  <c r="U563" i="2"/>
  <c r="U32" i="2"/>
  <c r="U22" i="2"/>
  <c r="U346" i="2"/>
  <c r="U360" i="2"/>
  <c r="U120" i="2"/>
  <c r="U238" i="2"/>
  <c r="U10" i="2"/>
  <c r="U282" i="2"/>
  <c r="U69" i="2"/>
  <c r="U138" i="2"/>
  <c r="U223" i="2"/>
  <c r="U286" i="2"/>
  <c r="U89" i="2"/>
  <c r="U204" i="2"/>
  <c r="U648" i="2"/>
  <c r="U534" i="2"/>
  <c r="U358" i="2"/>
  <c r="U172" i="2"/>
  <c r="U107" i="2"/>
  <c r="U559" i="2"/>
  <c r="U175" i="2"/>
  <c r="U86" i="2"/>
  <c r="U458" i="2"/>
  <c r="U459" i="2"/>
  <c r="U301" i="2"/>
  <c r="U136" i="2"/>
  <c r="U159" i="2"/>
  <c r="U167" i="2"/>
  <c r="U323" i="2"/>
  <c r="U569" i="2"/>
  <c r="U52" i="2"/>
  <c r="U702" i="2"/>
  <c r="U410" i="2"/>
  <c r="U545" i="2"/>
  <c r="U365" i="2"/>
  <c r="U123" i="2"/>
  <c r="U297" i="2"/>
  <c r="U408" i="2"/>
  <c r="U319" i="2"/>
  <c r="U617" i="2"/>
  <c r="U211" i="2"/>
  <c r="U182" i="2"/>
  <c r="U537" i="2"/>
  <c r="U35" i="2"/>
  <c r="U76" i="2"/>
  <c r="U234" i="2"/>
  <c r="U637" i="2"/>
  <c r="U226" i="2"/>
  <c r="U145" i="2"/>
  <c r="U183" i="2"/>
  <c r="U573" i="2"/>
  <c r="U48" i="2"/>
  <c r="U149" i="2"/>
  <c r="U564" i="2"/>
  <c r="U243" i="2"/>
  <c r="U634" i="2"/>
  <c r="U181" i="2"/>
  <c r="U143" i="2"/>
  <c r="U94" i="2"/>
  <c r="U539" i="2"/>
  <c r="U382" i="2"/>
  <c r="U336" i="2"/>
  <c r="U214" i="2"/>
  <c r="U29" i="2"/>
  <c r="U304" i="2"/>
  <c r="U383" i="2"/>
  <c r="U470" i="2"/>
  <c r="U576" i="2"/>
  <c r="U5" i="2"/>
  <c r="U78" i="2"/>
  <c r="U505" i="2"/>
  <c r="U129" i="2"/>
  <c r="U348" i="2"/>
  <c r="U160" i="2"/>
  <c r="U562" i="2"/>
  <c r="U7" i="2"/>
  <c r="U310" i="2"/>
  <c r="U589" i="2"/>
  <c r="U308" i="2"/>
  <c r="U354" i="2"/>
  <c r="U203" i="2"/>
  <c r="U38" i="2"/>
  <c r="U178" i="2"/>
  <c r="U437" i="2"/>
  <c r="U64" i="2"/>
  <c r="U28" i="2"/>
  <c r="U255" i="2"/>
  <c r="U356" i="2"/>
  <c r="U162" i="2"/>
  <c r="U575" i="2"/>
  <c r="U70" i="2"/>
  <c r="U154" i="2"/>
  <c r="U103" i="2"/>
  <c r="U446" i="2"/>
  <c r="U433" i="2"/>
  <c r="U303" i="2"/>
  <c r="U307" i="2"/>
  <c r="U85" i="2"/>
  <c r="U195" i="2"/>
  <c r="U712" i="2"/>
  <c r="U197" i="2"/>
  <c r="U236" i="2"/>
  <c r="U83" i="2"/>
  <c r="U157" i="2"/>
  <c r="U97" i="2"/>
  <c r="U168" i="2"/>
  <c r="U212" i="2"/>
  <c r="U414" i="2"/>
  <c r="U58" i="2"/>
  <c r="U377" i="2"/>
  <c r="U317" i="2"/>
  <c r="U417" i="2"/>
  <c r="U404" i="2"/>
  <c r="U468" i="2"/>
  <c r="U75" i="2"/>
  <c r="U2" i="2"/>
  <c r="U522" i="2"/>
  <c r="U18" i="2"/>
  <c r="U719" i="2"/>
  <c r="U170" i="2"/>
  <c r="U451" i="2"/>
  <c r="U601" i="2"/>
  <c r="U609" i="2"/>
  <c r="U14" i="2"/>
  <c r="U12" i="2"/>
  <c r="U434" i="2"/>
  <c r="U523" i="2"/>
  <c r="U210" i="2"/>
  <c r="U628" i="2"/>
  <c r="U515" i="2"/>
  <c r="U497" i="2"/>
  <c r="U526" i="2"/>
  <c r="U62" i="2"/>
  <c r="U418" i="2"/>
  <c r="U57" i="2"/>
  <c r="U272" i="2"/>
  <c r="U625" i="2"/>
  <c r="U367" i="2"/>
  <c r="U688" i="2"/>
  <c r="U296" i="2"/>
  <c r="U66" i="2"/>
  <c r="U239" i="2"/>
  <c r="U372" i="2"/>
  <c r="U595" i="2"/>
  <c r="U294" i="2"/>
  <c r="U135" i="2"/>
  <c r="U233" i="2"/>
  <c r="U126" i="2"/>
  <c r="U205" i="2"/>
  <c r="U474" i="2"/>
  <c r="U457" i="2"/>
  <c r="U262" i="2"/>
  <c r="U626" i="2"/>
  <c r="U635" i="2"/>
  <c r="U352" i="2"/>
  <c r="U679" i="2"/>
  <c r="U705" i="2"/>
  <c r="U445" i="2"/>
  <c r="U444" i="2"/>
  <c r="U201" i="2"/>
  <c r="U318" i="2"/>
  <c r="U88" i="2"/>
  <c r="U380" i="2"/>
  <c r="U495" i="2"/>
  <c r="U99" i="2"/>
  <c r="U248" i="2"/>
  <c r="U519" i="2"/>
  <c r="U73" i="2"/>
  <c r="U616" i="2"/>
  <c r="U598" i="2"/>
  <c r="U561" i="2"/>
  <c r="U530" i="2"/>
  <c r="U224" i="2"/>
  <c r="U541" i="2"/>
  <c r="U412" i="2"/>
  <c r="U82" i="2"/>
  <c r="U116" i="2"/>
  <c r="U158" i="2"/>
  <c r="U128" i="2"/>
  <c r="U716" i="2"/>
  <c r="U313" i="2"/>
  <c r="U163" i="2"/>
  <c r="U475" i="2"/>
  <c r="U599" i="2"/>
  <c r="U293" i="2"/>
  <c r="U60" i="2"/>
  <c r="U218" i="2"/>
  <c r="U416" i="2"/>
  <c r="U666" i="2"/>
  <c r="U51" i="2"/>
  <c r="U74" i="2"/>
  <c r="U720" i="2"/>
  <c r="U389" i="2"/>
  <c r="U314" i="2"/>
  <c r="U467" i="2"/>
  <c r="U290" i="2"/>
  <c r="U532" i="2"/>
  <c r="U256" i="2"/>
  <c r="U225" i="2"/>
  <c r="U375" i="2"/>
  <c r="U91" i="2"/>
  <c r="U359" i="2"/>
  <c r="U19" i="2"/>
  <c r="U54" i="2"/>
  <c r="U361" i="2"/>
  <c r="U209" i="2"/>
  <c r="U402" i="2"/>
  <c r="U471" i="2"/>
  <c r="U190" i="2"/>
  <c r="U449" i="2"/>
  <c r="U577" i="2"/>
  <c r="U368" i="2"/>
  <c r="U283" i="2"/>
  <c r="U658" i="2"/>
  <c r="U544" i="2"/>
  <c r="U649" i="2"/>
  <c r="U3" i="2"/>
  <c r="U473" i="2"/>
  <c r="U463" i="2"/>
  <c r="U580" i="2"/>
  <c r="U44" i="2"/>
  <c r="U388" i="2"/>
  <c r="U100" i="2"/>
  <c r="U430" i="2"/>
  <c r="U686" i="2"/>
  <c r="U4" i="2"/>
  <c r="U726" i="2"/>
  <c r="U185" i="2"/>
  <c r="U325" i="2"/>
  <c r="U547" i="2"/>
  <c r="U34" i="2"/>
  <c r="U192" i="2"/>
  <c r="U42" i="2"/>
  <c r="U217" i="2"/>
  <c r="U119" i="2"/>
  <c r="U454" i="2"/>
  <c r="U584" i="2"/>
  <c r="U428" i="2"/>
  <c r="U8" i="2"/>
  <c r="U79" i="2"/>
  <c r="U503" i="2"/>
  <c r="U513" i="2"/>
  <c r="U501" i="2"/>
  <c r="U490" i="2"/>
  <c r="U400" i="2"/>
  <c r="U594" i="2"/>
  <c r="U491" i="2"/>
  <c r="U643" i="2"/>
  <c r="U266" i="2"/>
  <c r="U220" i="2"/>
  <c r="U362" i="2"/>
  <c r="U164" i="2"/>
  <c r="U49" i="2"/>
  <c r="U591" i="2"/>
  <c r="U722" i="2"/>
  <c r="U568" i="2"/>
  <c r="U11" i="2"/>
  <c r="U329" i="2"/>
  <c r="U413" i="2"/>
  <c r="U230" i="2"/>
  <c r="U341" i="2"/>
  <c r="U250" i="2"/>
  <c r="U396" i="2"/>
  <c r="U502" i="2"/>
  <c r="U685" i="2"/>
  <c r="U15" i="2"/>
  <c r="U198" i="2"/>
  <c r="U33" i="2"/>
  <c r="U527" i="2"/>
  <c r="U718" i="2"/>
  <c r="U92" i="2"/>
  <c r="U46" i="2"/>
  <c r="U640" i="2"/>
  <c r="U350" i="2"/>
  <c r="U179" i="2"/>
  <c r="U345" i="2"/>
  <c r="U109" i="2"/>
  <c r="U483" i="2"/>
  <c r="U706" i="2"/>
  <c r="U166" i="2"/>
  <c r="U555" i="2"/>
  <c r="U150" i="2"/>
  <c r="U695" i="2"/>
  <c r="U492" i="2"/>
  <c r="U512" i="2"/>
  <c r="U242" i="2"/>
  <c r="U95" i="2"/>
  <c r="U55" i="2"/>
  <c r="U258" i="2"/>
  <c r="U146" i="2"/>
  <c r="U151" i="2"/>
  <c r="U447" i="2"/>
  <c r="U335" i="2"/>
  <c r="U322" i="2"/>
  <c r="U697" i="2"/>
  <c r="U403" i="2"/>
  <c r="U24" i="2"/>
  <c r="U498" i="2"/>
  <c r="U489" i="2"/>
  <c r="U477" i="2"/>
  <c r="U216" i="2"/>
  <c r="U26" i="2"/>
  <c r="U174" i="2"/>
  <c r="U339" i="2"/>
  <c r="U506" i="2"/>
  <c r="U570" i="2"/>
  <c r="U222" i="2"/>
  <c r="U677" i="2"/>
  <c r="U486" i="2"/>
  <c r="U118" i="2"/>
  <c r="U499" i="2"/>
  <c r="U90" i="2"/>
  <c r="U435" i="2"/>
  <c r="U552" i="2"/>
  <c r="U385" i="2"/>
  <c r="U219" i="2"/>
  <c r="U397" i="2"/>
  <c r="U17" i="2"/>
  <c r="U188" i="2"/>
  <c r="U300" i="2"/>
  <c r="U113" i="2"/>
  <c r="U312" i="2"/>
  <c r="U110" i="2"/>
  <c r="U21" i="2"/>
  <c r="U71" i="2"/>
  <c r="U680" i="2"/>
  <c r="U531" i="2"/>
  <c r="U480" i="2"/>
  <c r="U364" i="2"/>
  <c r="U30" i="2"/>
  <c r="U659" i="2"/>
  <c r="U538" i="2"/>
  <c r="U620" i="2"/>
  <c r="U191" i="2"/>
  <c r="U578" i="2"/>
  <c r="U41" i="2"/>
  <c r="U105" i="2"/>
  <c r="U227" i="2"/>
  <c r="U131" i="2"/>
  <c r="U363" i="2"/>
  <c r="U161" i="2"/>
  <c r="U67" i="2"/>
  <c r="U427" i="2"/>
  <c r="U279" i="2"/>
  <c r="U142" i="2"/>
  <c r="U395" i="2"/>
  <c r="U670" i="2"/>
  <c r="U710" i="2"/>
  <c r="U566" i="2"/>
  <c r="U125" i="2"/>
  <c r="U265" i="2"/>
  <c r="U84" i="2"/>
  <c r="U184" i="2"/>
  <c r="U425" i="2"/>
  <c r="U229" i="2"/>
  <c r="U357" i="2"/>
  <c r="U141" i="2"/>
  <c r="U481" i="2"/>
  <c r="U387" i="2"/>
  <c r="U144" i="2"/>
  <c r="U127" i="2"/>
  <c r="U207" i="2"/>
  <c r="U257" i="2"/>
  <c r="U147" i="2"/>
  <c r="U340" i="2"/>
  <c r="U592" i="2"/>
  <c r="U682" i="2"/>
  <c r="U484" i="2"/>
  <c r="U652" i="2"/>
  <c r="U330" i="2"/>
  <c r="U586" i="2"/>
  <c r="U376" i="2"/>
  <c r="U130" i="2"/>
  <c r="U273" i="2"/>
  <c r="U231" i="2"/>
  <c r="U268" i="2"/>
  <c r="U715" i="2"/>
  <c r="U517" i="2"/>
  <c r="U16" i="2"/>
  <c r="U311" i="2"/>
  <c r="U549" i="2"/>
  <c r="U440" i="2"/>
  <c r="U639" i="2"/>
  <c r="U176" i="2"/>
  <c r="U20" i="2"/>
  <c r="U390" i="2"/>
  <c r="U108" i="2"/>
  <c r="U567" i="2"/>
  <c r="U461" i="2"/>
  <c r="U213" i="2"/>
  <c r="U187" i="2"/>
  <c r="U36" i="2"/>
  <c r="U261" i="2"/>
  <c r="U235" i="2"/>
  <c r="U366" i="2"/>
  <c r="U604" i="2"/>
  <c r="U43" i="2"/>
  <c r="U386" i="2"/>
  <c r="U289" i="2"/>
  <c r="U608" i="2"/>
  <c r="U309" i="2"/>
  <c r="U426" i="2"/>
  <c r="U77" i="2"/>
  <c r="U533" i="2"/>
  <c r="U724" i="2"/>
  <c r="U337" i="2"/>
  <c r="U59" i="2"/>
  <c r="U623" i="2"/>
  <c r="U193" i="2"/>
  <c r="U420" i="2"/>
  <c r="U189" i="2"/>
  <c r="U270" i="2"/>
  <c r="U305" i="2"/>
  <c r="U25" i="2"/>
  <c r="U9" i="2"/>
  <c r="U291" i="2"/>
  <c r="U546" i="2"/>
  <c r="U535" i="2"/>
  <c r="U520" i="2"/>
  <c r="U551" i="2"/>
  <c r="U536" i="2"/>
  <c r="U244" i="2"/>
  <c r="U263" i="2"/>
  <c r="U240" i="2"/>
  <c r="U31" i="2"/>
  <c r="U721" i="2"/>
  <c r="U81" i="2"/>
  <c r="U593" i="2"/>
  <c r="U521" i="2"/>
  <c r="U409" i="2"/>
  <c r="U101" i="2"/>
  <c r="U114" i="2"/>
  <c r="U65" i="2"/>
  <c r="U668" i="2"/>
  <c r="U472" i="2"/>
  <c r="U411" i="2"/>
  <c r="U379" i="2"/>
  <c r="U6" i="2"/>
  <c r="U171" i="2"/>
  <c r="U476" i="2"/>
  <c r="U87" i="2"/>
  <c r="U369" i="2"/>
  <c r="U302" i="2"/>
  <c r="U50" i="2"/>
  <c r="U165" i="2"/>
  <c r="U132" i="2"/>
  <c r="U645" i="2"/>
  <c r="U288" i="2"/>
  <c r="U669" i="2"/>
  <c r="U280" i="2"/>
  <c r="U460" i="2"/>
  <c r="U583" i="2"/>
  <c r="U152" i="2"/>
  <c r="U324" i="2"/>
  <c r="U320" i="2"/>
  <c r="U419" i="2"/>
  <c r="U452" i="2"/>
  <c r="U572" i="2"/>
  <c r="U200" i="2"/>
  <c r="U653" i="2"/>
  <c r="U373" i="2"/>
  <c r="U285" i="2"/>
  <c r="U500" i="2"/>
  <c r="U507" i="2"/>
  <c r="U326" i="2"/>
  <c r="U485" i="2"/>
  <c r="U607" i="2"/>
  <c r="U487" i="2"/>
  <c r="U332" i="2"/>
  <c r="U347" i="2"/>
  <c r="U558" i="2"/>
  <c r="U636" i="2"/>
  <c r="U587" i="2"/>
  <c r="U717" i="2"/>
  <c r="U407" i="2"/>
  <c r="U378" i="2"/>
  <c r="U725" i="2"/>
  <c r="U488" i="2"/>
  <c r="U438" i="2"/>
  <c r="U269" i="2"/>
  <c r="U96" i="2"/>
  <c r="U253" i="2"/>
  <c r="U252" i="2"/>
  <c r="U274" i="2"/>
  <c r="U39" i="2"/>
  <c r="U27" i="2"/>
  <c r="U704" i="2"/>
  <c r="U370" i="2"/>
  <c r="U278" i="2"/>
  <c r="U254" i="2"/>
  <c r="U104" i="2"/>
  <c r="U40" i="2"/>
  <c r="U399" i="2"/>
  <c r="U656" i="2"/>
  <c r="U23" i="2"/>
  <c r="U613" i="2"/>
  <c r="U464" i="2"/>
  <c r="U663" i="2"/>
  <c r="U37" i="2"/>
  <c r="U271" i="2"/>
  <c r="U667" i="2"/>
  <c r="U439" i="2"/>
  <c r="U277" i="2"/>
  <c r="U672" i="2"/>
  <c r="U47" i="2"/>
  <c r="U56" i="2"/>
  <c r="U199" i="2"/>
  <c r="U602" i="2"/>
  <c r="U479" i="2"/>
  <c r="U68" i="2"/>
  <c r="U398" i="2"/>
  <c r="U556" i="2"/>
  <c r="U334" i="2"/>
  <c r="U264" i="2"/>
  <c r="U327" i="2"/>
  <c r="U671" i="2"/>
  <c r="U384" i="2"/>
  <c r="U629" i="2"/>
  <c r="U393" i="2"/>
  <c r="U316" i="2"/>
  <c r="U691" i="2"/>
  <c r="U117" i="2"/>
  <c r="U693" i="2"/>
  <c r="U406" i="2"/>
  <c r="U186" i="2"/>
  <c r="U139" i="2"/>
  <c r="U394" i="2"/>
  <c r="U698" i="2"/>
  <c r="U194" i="2"/>
  <c r="U251" i="2"/>
  <c r="U102" i="2"/>
  <c r="U61" i="2"/>
  <c r="U528" i="2"/>
  <c r="U422" i="2"/>
  <c r="U466" i="2"/>
  <c r="U699" i="2"/>
  <c r="U140" i="2"/>
  <c r="U465" i="2"/>
  <c r="U232" i="2"/>
  <c r="U121" i="2"/>
  <c r="U93" i="2"/>
  <c r="U276" i="2"/>
  <c r="U627" i="2"/>
  <c r="U112" i="2"/>
  <c r="U597" i="2"/>
  <c r="U611" i="2"/>
  <c r="U267" i="2"/>
  <c r="U328" i="2"/>
  <c r="U703" i="2"/>
  <c r="U565" i="2"/>
  <c r="U455" i="2"/>
  <c r="U315" i="2"/>
  <c r="U122" i="2"/>
  <c r="U111" i="2"/>
  <c r="U605" i="2"/>
  <c r="U228" i="2"/>
  <c r="U153" i="2"/>
  <c r="U557" i="2"/>
  <c r="U516" i="2"/>
  <c r="U405" i="2"/>
  <c r="U134" i="2"/>
  <c r="U571" i="2"/>
  <c r="U441" i="2"/>
  <c r="U63" i="2"/>
  <c r="U333" i="2"/>
  <c r="U707" i="2"/>
  <c r="U543" i="2"/>
  <c r="U631" i="2"/>
  <c r="U53" i="2"/>
  <c r="U148" i="2"/>
  <c r="U292" i="2"/>
  <c r="U610" i="2"/>
  <c r="U98" i="2"/>
  <c r="U208" i="2"/>
  <c r="U247" i="2"/>
  <c r="U709" i="2"/>
  <c r="U641" i="2"/>
  <c r="U260" i="2"/>
  <c r="U542" i="2"/>
  <c r="U450" i="2"/>
  <c r="U349" i="2"/>
  <c r="U554" i="2"/>
  <c r="U606" i="2"/>
  <c r="U281" i="2"/>
  <c r="U155" i="2"/>
  <c r="U678" i="2"/>
  <c r="U106" i="2"/>
  <c r="U615" i="2"/>
  <c r="U299" i="2"/>
  <c r="U237" i="2"/>
  <c r="U708" i="2"/>
  <c r="U644" i="2"/>
  <c r="U493" i="2"/>
  <c r="U206" i="2"/>
  <c r="U633" i="2"/>
  <c r="U442" i="2"/>
  <c r="U600" i="2"/>
  <c r="U287" i="2"/>
  <c r="U298" i="2"/>
  <c r="U574" i="2"/>
  <c r="U115" i="2"/>
  <c r="U665" i="2"/>
  <c r="U246" i="2"/>
  <c r="U306" i="2"/>
  <c r="U683" i="2"/>
  <c r="U374" i="2"/>
  <c r="U173" i="2"/>
  <c r="U585" i="2"/>
  <c r="U338" i="2"/>
  <c r="U618" i="2"/>
  <c r="U342" i="2"/>
  <c r="U590" i="2"/>
  <c r="U353" i="2"/>
  <c r="U582" i="2"/>
  <c r="U596" i="2"/>
  <c r="U241" i="2"/>
  <c r="U137" i="2"/>
  <c r="U371" i="2"/>
  <c r="U650" i="2"/>
  <c r="U259" i="2"/>
  <c r="U448" i="2"/>
  <c r="U514" i="2"/>
  <c r="U518" i="2"/>
  <c r="U443" i="2"/>
  <c r="U508" i="2"/>
  <c r="U496" i="2"/>
  <c r="U550" i="2"/>
  <c r="U482" i="2"/>
  <c r="U245" i="2"/>
  <c r="U674" i="2"/>
  <c r="U511" i="2"/>
  <c r="U355" i="2"/>
  <c r="U504" i="2"/>
  <c r="U612" i="2"/>
  <c r="U711" i="2"/>
  <c r="U381" i="2"/>
  <c r="U581" i="2"/>
  <c r="U560" i="2"/>
  <c r="U692" i="2"/>
  <c r="U510" i="2"/>
  <c r="U681" i="2"/>
  <c r="U424" i="2"/>
  <c r="U429" i="2"/>
  <c r="U249" i="2"/>
  <c r="U662" i="2"/>
  <c r="U621" i="2"/>
  <c r="U344" i="2"/>
  <c r="U456" i="2"/>
  <c r="U624" i="2"/>
  <c r="U391" i="2"/>
  <c r="U548" i="2"/>
  <c r="U660" i="2"/>
  <c r="U694" i="2"/>
  <c r="U423" i="2"/>
  <c r="U453" i="2"/>
  <c r="U675" i="2"/>
  <c r="U275" i="2"/>
  <c r="U343" i="2"/>
  <c r="U700" i="2"/>
  <c r="U588" i="2"/>
  <c r="U651" i="2"/>
  <c r="U642" i="2"/>
  <c r="U462" i="2"/>
  <c r="U646" i="2"/>
  <c r="U421" i="2"/>
  <c r="U632" i="2"/>
  <c r="U614" i="2"/>
  <c r="U676" i="2"/>
  <c r="U701" i="2"/>
  <c r="U622" i="2"/>
  <c r="U696" i="2"/>
  <c r="U494" i="2"/>
  <c r="U673" i="2"/>
  <c r="U509" i="2"/>
  <c r="U469" i="2"/>
  <c r="U529" i="2"/>
  <c r="U638" i="2"/>
  <c r="U630" i="2"/>
  <c r="U690" i="2"/>
  <c r="U647" i="2"/>
  <c r="U654" i="2"/>
  <c r="U713" i="2"/>
  <c r="U657" i="2"/>
  <c r="U684" i="2"/>
  <c r="U723" i="2"/>
  <c r="T401" i="2"/>
  <c r="T579" i="2"/>
  <c r="T664" i="2"/>
  <c r="T156" i="2"/>
  <c r="T351" i="2"/>
  <c r="T284" i="2"/>
  <c r="T603" i="2"/>
  <c r="T431" i="2"/>
  <c r="T689" i="2"/>
  <c r="T553" i="2"/>
  <c r="T331" i="2"/>
  <c r="T661" i="2"/>
  <c r="T540" i="2"/>
  <c r="T432" i="2"/>
  <c r="T436" i="2"/>
  <c r="T202" i="2"/>
  <c r="T295" i="2"/>
  <c r="T415" i="2"/>
  <c r="T13" i="2"/>
  <c r="T687" i="2"/>
  <c r="T169" i="2"/>
  <c r="T72" i="2"/>
  <c r="T221" i="2"/>
  <c r="T392" i="2"/>
  <c r="T196" i="2"/>
  <c r="T478" i="2"/>
  <c r="T180" i="2"/>
  <c r="T524" i="2"/>
  <c r="T177" i="2"/>
  <c r="T321" i="2"/>
  <c r="T714" i="2"/>
  <c r="T45" i="2"/>
  <c r="T124" i="2"/>
  <c r="T80" i="2"/>
  <c r="T525" i="2"/>
  <c r="T133" i="2"/>
  <c r="T655" i="2"/>
  <c r="T619" i="2"/>
  <c r="T215" i="2"/>
  <c r="T563" i="2"/>
  <c r="T32" i="2"/>
  <c r="T22" i="2"/>
  <c r="T346" i="2"/>
  <c r="T360" i="2"/>
  <c r="T120" i="2"/>
  <c r="T238" i="2"/>
  <c r="T10" i="2"/>
  <c r="T282" i="2"/>
  <c r="T69" i="2"/>
  <c r="T138" i="2"/>
  <c r="T223" i="2"/>
  <c r="T286" i="2"/>
  <c r="T89" i="2"/>
  <c r="T204" i="2"/>
  <c r="T648" i="2"/>
  <c r="T534" i="2"/>
  <c r="T358" i="2"/>
  <c r="T172" i="2"/>
  <c r="T107" i="2"/>
  <c r="T559" i="2"/>
  <c r="T175" i="2"/>
  <c r="T86" i="2"/>
  <c r="T458" i="2"/>
  <c r="T459" i="2"/>
  <c r="T301" i="2"/>
  <c r="T136" i="2"/>
  <c r="T159" i="2"/>
  <c r="T167" i="2"/>
  <c r="T323" i="2"/>
  <c r="T569" i="2"/>
  <c r="T52" i="2"/>
  <c r="T702" i="2"/>
  <c r="T410" i="2"/>
  <c r="T545" i="2"/>
  <c r="T365" i="2"/>
  <c r="T123" i="2"/>
  <c r="T297" i="2"/>
  <c r="T408" i="2"/>
  <c r="T319" i="2"/>
  <c r="T617" i="2"/>
  <c r="T211" i="2"/>
  <c r="T182" i="2"/>
  <c r="T537" i="2"/>
  <c r="T35" i="2"/>
  <c r="T76" i="2"/>
  <c r="T234" i="2"/>
  <c r="T637" i="2"/>
  <c r="T226" i="2"/>
  <c r="T145" i="2"/>
  <c r="T183" i="2"/>
  <c r="T573" i="2"/>
  <c r="T48" i="2"/>
  <c r="T149" i="2"/>
  <c r="T564" i="2"/>
  <c r="T243" i="2"/>
  <c r="T634" i="2"/>
  <c r="T181" i="2"/>
  <c r="T143" i="2"/>
  <c r="T94" i="2"/>
  <c r="T539" i="2"/>
  <c r="T382" i="2"/>
  <c r="T336" i="2"/>
  <c r="T214" i="2"/>
  <c r="T29" i="2"/>
  <c r="T304" i="2"/>
  <c r="T383" i="2"/>
  <c r="T470" i="2"/>
  <c r="T576" i="2"/>
  <c r="T5" i="2"/>
  <c r="T78" i="2"/>
  <c r="T505" i="2"/>
  <c r="T129" i="2"/>
  <c r="T348" i="2"/>
  <c r="T160" i="2"/>
  <c r="T562" i="2"/>
  <c r="T7" i="2"/>
  <c r="T310" i="2"/>
  <c r="T589" i="2"/>
  <c r="T308" i="2"/>
  <c r="T354" i="2"/>
  <c r="T203" i="2"/>
  <c r="T38" i="2"/>
  <c r="T178" i="2"/>
  <c r="T437" i="2"/>
  <c r="T64" i="2"/>
  <c r="T28" i="2"/>
  <c r="T255" i="2"/>
  <c r="T356" i="2"/>
  <c r="T162" i="2"/>
  <c r="T575" i="2"/>
  <c r="T70" i="2"/>
  <c r="T154" i="2"/>
  <c r="T103" i="2"/>
  <c r="T446" i="2"/>
  <c r="T433" i="2"/>
  <c r="T303" i="2"/>
  <c r="T307" i="2"/>
  <c r="T85" i="2"/>
  <c r="T195" i="2"/>
  <c r="T712" i="2"/>
  <c r="T197" i="2"/>
  <c r="T236" i="2"/>
  <c r="T83" i="2"/>
  <c r="T157" i="2"/>
  <c r="T97" i="2"/>
  <c r="T168" i="2"/>
  <c r="T212" i="2"/>
  <c r="T414" i="2"/>
  <c r="T58" i="2"/>
  <c r="T377" i="2"/>
  <c r="T317" i="2"/>
  <c r="T417" i="2"/>
  <c r="T404" i="2"/>
  <c r="T468" i="2"/>
  <c r="T75" i="2"/>
  <c r="T2" i="2"/>
  <c r="T522" i="2"/>
  <c r="T18" i="2"/>
  <c r="T719" i="2"/>
  <c r="T170" i="2"/>
  <c r="T451" i="2"/>
  <c r="T601" i="2"/>
  <c r="T609" i="2"/>
  <c r="T14" i="2"/>
  <c r="T12" i="2"/>
  <c r="T434" i="2"/>
  <c r="T523" i="2"/>
  <c r="T210" i="2"/>
  <c r="T628" i="2"/>
  <c r="T515" i="2"/>
  <c r="T497" i="2"/>
  <c r="T526" i="2"/>
  <c r="T62" i="2"/>
  <c r="T418" i="2"/>
  <c r="T57" i="2"/>
  <c r="T272" i="2"/>
  <c r="T625" i="2"/>
  <c r="T367" i="2"/>
  <c r="T688" i="2"/>
  <c r="T296" i="2"/>
  <c r="T66" i="2"/>
  <c r="T239" i="2"/>
  <c r="T372" i="2"/>
  <c r="T595" i="2"/>
  <c r="T294" i="2"/>
  <c r="T135" i="2"/>
  <c r="T233" i="2"/>
  <c r="T126" i="2"/>
  <c r="T205" i="2"/>
  <c r="T474" i="2"/>
  <c r="T457" i="2"/>
  <c r="T262" i="2"/>
  <c r="T626" i="2"/>
  <c r="T635" i="2"/>
  <c r="T352" i="2"/>
  <c r="T679" i="2"/>
  <c r="T705" i="2"/>
  <c r="T445" i="2"/>
  <c r="T444" i="2"/>
  <c r="T201" i="2"/>
  <c r="T318" i="2"/>
  <c r="T88" i="2"/>
  <c r="T380" i="2"/>
  <c r="T495" i="2"/>
  <c r="T99" i="2"/>
  <c r="T248" i="2"/>
  <c r="T519" i="2"/>
  <c r="T73" i="2"/>
  <c r="T616" i="2"/>
  <c r="T598" i="2"/>
  <c r="T561" i="2"/>
  <c r="T530" i="2"/>
  <c r="T224" i="2"/>
  <c r="T541" i="2"/>
  <c r="T412" i="2"/>
  <c r="T82" i="2"/>
  <c r="T116" i="2"/>
  <c r="T158" i="2"/>
  <c r="T128" i="2"/>
  <c r="T716" i="2"/>
  <c r="T313" i="2"/>
  <c r="T163" i="2"/>
  <c r="T475" i="2"/>
  <c r="T599" i="2"/>
  <c r="T293" i="2"/>
  <c r="T60" i="2"/>
  <c r="T218" i="2"/>
  <c r="T416" i="2"/>
  <c r="T666" i="2"/>
  <c r="T51" i="2"/>
  <c r="T74" i="2"/>
  <c r="T720" i="2"/>
  <c r="T389" i="2"/>
  <c r="T314" i="2"/>
  <c r="T467" i="2"/>
  <c r="T290" i="2"/>
  <c r="T532" i="2"/>
  <c r="T256" i="2"/>
  <c r="T225" i="2"/>
  <c r="T375" i="2"/>
  <c r="T91" i="2"/>
  <c r="T359" i="2"/>
  <c r="T19" i="2"/>
  <c r="T54" i="2"/>
  <c r="T361" i="2"/>
  <c r="T209" i="2"/>
  <c r="T402" i="2"/>
  <c r="T471" i="2"/>
  <c r="T190" i="2"/>
  <c r="T449" i="2"/>
  <c r="T577" i="2"/>
  <c r="T368" i="2"/>
  <c r="T283" i="2"/>
  <c r="T658" i="2"/>
  <c r="T544" i="2"/>
  <c r="T649" i="2"/>
  <c r="T3" i="2"/>
  <c r="T473" i="2"/>
  <c r="T463" i="2"/>
  <c r="T580" i="2"/>
  <c r="T44" i="2"/>
  <c r="T388" i="2"/>
  <c r="T100" i="2"/>
  <c r="T430" i="2"/>
  <c r="T686" i="2"/>
  <c r="T4" i="2"/>
  <c r="T726" i="2"/>
  <c r="T185" i="2"/>
  <c r="T325" i="2"/>
  <c r="T547" i="2"/>
  <c r="T34" i="2"/>
  <c r="T192" i="2"/>
  <c r="T42" i="2"/>
  <c r="T217" i="2"/>
  <c r="T119" i="2"/>
  <c r="T454" i="2"/>
  <c r="T584" i="2"/>
  <c r="T428" i="2"/>
  <c r="T8" i="2"/>
  <c r="T79" i="2"/>
  <c r="T503" i="2"/>
  <c r="T513" i="2"/>
  <c r="T501" i="2"/>
  <c r="T490" i="2"/>
  <c r="T400" i="2"/>
  <c r="T594" i="2"/>
  <c r="T491" i="2"/>
  <c r="T643" i="2"/>
  <c r="T266" i="2"/>
  <c r="T220" i="2"/>
  <c r="T362" i="2"/>
  <c r="T164" i="2"/>
  <c r="T49" i="2"/>
  <c r="T591" i="2"/>
  <c r="T722" i="2"/>
  <c r="T568" i="2"/>
  <c r="T11" i="2"/>
  <c r="T329" i="2"/>
  <c r="T413" i="2"/>
  <c r="T230" i="2"/>
  <c r="T341" i="2"/>
  <c r="T250" i="2"/>
  <c r="T396" i="2"/>
  <c r="T502" i="2"/>
  <c r="T685" i="2"/>
  <c r="T15" i="2"/>
  <c r="T198" i="2"/>
  <c r="T33" i="2"/>
  <c r="T527" i="2"/>
  <c r="T718" i="2"/>
  <c r="T92" i="2"/>
  <c r="T46" i="2"/>
  <c r="T640" i="2"/>
  <c r="T350" i="2"/>
  <c r="T179" i="2"/>
  <c r="T345" i="2"/>
  <c r="T109" i="2"/>
  <c r="T483" i="2"/>
  <c r="T706" i="2"/>
  <c r="T166" i="2"/>
  <c r="T555" i="2"/>
  <c r="T150" i="2"/>
  <c r="T695" i="2"/>
  <c r="T492" i="2"/>
  <c r="T512" i="2"/>
  <c r="T242" i="2"/>
  <c r="T95" i="2"/>
  <c r="T55" i="2"/>
  <c r="T258" i="2"/>
  <c r="T146" i="2"/>
  <c r="T151" i="2"/>
  <c r="T447" i="2"/>
  <c r="T335" i="2"/>
  <c r="T322" i="2"/>
  <c r="T697" i="2"/>
  <c r="T403" i="2"/>
  <c r="T24" i="2"/>
  <c r="T498" i="2"/>
  <c r="T489" i="2"/>
  <c r="T477" i="2"/>
  <c r="T216" i="2"/>
  <c r="T26" i="2"/>
  <c r="T174" i="2"/>
  <c r="T339" i="2"/>
  <c r="T506" i="2"/>
  <c r="T570" i="2"/>
  <c r="T222" i="2"/>
  <c r="T677" i="2"/>
  <c r="T486" i="2"/>
  <c r="T118" i="2"/>
  <c r="T499" i="2"/>
  <c r="T90" i="2"/>
  <c r="T435" i="2"/>
  <c r="T552" i="2"/>
  <c r="T385" i="2"/>
  <c r="T219" i="2"/>
  <c r="T397" i="2"/>
  <c r="T17" i="2"/>
  <c r="T188" i="2"/>
  <c r="T300" i="2"/>
  <c r="T113" i="2"/>
  <c r="T312" i="2"/>
  <c r="T110" i="2"/>
  <c r="T21" i="2"/>
  <c r="T71" i="2"/>
  <c r="T680" i="2"/>
  <c r="T531" i="2"/>
  <c r="T480" i="2"/>
  <c r="T364" i="2"/>
  <c r="T30" i="2"/>
  <c r="T659" i="2"/>
  <c r="T538" i="2"/>
  <c r="T620" i="2"/>
  <c r="T191" i="2"/>
  <c r="T578" i="2"/>
  <c r="T41" i="2"/>
  <c r="T105" i="2"/>
  <c r="T227" i="2"/>
  <c r="T131" i="2"/>
  <c r="T363" i="2"/>
  <c r="T161" i="2"/>
  <c r="T67" i="2"/>
  <c r="T427" i="2"/>
  <c r="T279" i="2"/>
  <c r="T142" i="2"/>
  <c r="T395" i="2"/>
  <c r="T670" i="2"/>
  <c r="T710" i="2"/>
  <c r="T566" i="2"/>
  <c r="T125" i="2"/>
  <c r="T265" i="2"/>
  <c r="T84" i="2"/>
  <c r="T184" i="2"/>
  <c r="T425" i="2"/>
  <c r="T229" i="2"/>
  <c r="T357" i="2"/>
  <c r="T141" i="2"/>
  <c r="T481" i="2"/>
  <c r="T387" i="2"/>
  <c r="T144" i="2"/>
  <c r="T127" i="2"/>
  <c r="T207" i="2"/>
  <c r="T257" i="2"/>
  <c r="T147" i="2"/>
  <c r="T340" i="2"/>
  <c r="T592" i="2"/>
  <c r="T682" i="2"/>
  <c r="T484" i="2"/>
  <c r="T652" i="2"/>
  <c r="T330" i="2"/>
  <c r="T586" i="2"/>
  <c r="T376" i="2"/>
  <c r="T130" i="2"/>
  <c r="T273" i="2"/>
  <c r="T231" i="2"/>
  <c r="T268" i="2"/>
  <c r="T715" i="2"/>
  <c r="T517" i="2"/>
  <c r="T16" i="2"/>
  <c r="T311" i="2"/>
  <c r="T549" i="2"/>
  <c r="T440" i="2"/>
  <c r="T639" i="2"/>
  <c r="T176" i="2"/>
  <c r="T20" i="2"/>
  <c r="T390" i="2"/>
  <c r="T108" i="2"/>
  <c r="T567" i="2"/>
  <c r="T461" i="2"/>
  <c r="T213" i="2"/>
  <c r="T187" i="2"/>
  <c r="T36" i="2"/>
  <c r="T261" i="2"/>
  <c r="T235" i="2"/>
  <c r="T366" i="2"/>
  <c r="T604" i="2"/>
  <c r="T43" i="2"/>
  <c r="T386" i="2"/>
  <c r="T289" i="2"/>
  <c r="T608" i="2"/>
  <c r="T309" i="2"/>
  <c r="T426" i="2"/>
  <c r="T77" i="2"/>
  <c r="T533" i="2"/>
  <c r="T724" i="2"/>
  <c r="T337" i="2"/>
  <c r="T59" i="2"/>
  <c r="T623" i="2"/>
  <c r="T193" i="2"/>
  <c r="T420" i="2"/>
  <c r="T189" i="2"/>
  <c r="T270" i="2"/>
  <c r="T305" i="2"/>
  <c r="T25" i="2"/>
  <c r="T9" i="2"/>
  <c r="T291" i="2"/>
  <c r="T546" i="2"/>
  <c r="T535" i="2"/>
  <c r="T520" i="2"/>
  <c r="T551" i="2"/>
  <c r="T536" i="2"/>
  <c r="T244" i="2"/>
  <c r="T263" i="2"/>
  <c r="T240" i="2"/>
  <c r="T31" i="2"/>
  <c r="T721" i="2"/>
  <c r="T81" i="2"/>
  <c r="T593" i="2"/>
  <c r="T521" i="2"/>
  <c r="T409" i="2"/>
  <c r="T101" i="2"/>
  <c r="T114" i="2"/>
  <c r="T65" i="2"/>
  <c r="T668" i="2"/>
  <c r="T472" i="2"/>
  <c r="T411" i="2"/>
  <c r="T379" i="2"/>
  <c r="T6" i="2"/>
  <c r="T171" i="2"/>
  <c r="T476" i="2"/>
  <c r="T87" i="2"/>
  <c r="T369" i="2"/>
  <c r="T302" i="2"/>
  <c r="T50" i="2"/>
  <c r="T165" i="2"/>
  <c r="T132" i="2"/>
  <c r="T645" i="2"/>
  <c r="T288" i="2"/>
  <c r="T669" i="2"/>
  <c r="T280" i="2"/>
  <c r="T460" i="2"/>
  <c r="T583" i="2"/>
  <c r="T152" i="2"/>
  <c r="T324" i="2"/>
  <c r="T320" i="2"/>
  <c r="T419" i="2"/>
  <c r="T452" i="2"/>
  <c r="T572" i="2"/>
  <c r="T200" i="2"/>
  <c r="T653" i="2"/>
  <c r="T373" i="2"/>
  <c r="T285" i="2"/>
  <c r="T500" i="2"/>
  <c r="T507" i="2"/>
  <c r="T326" i="2"/>
  <c r="T485" i="2"/>
  <c r="T607" i="2"/>
  <c r="T487" i="2"/>
  <c r="T332" i="2"/>
  <c r="T347" i="2"/>
  <c r="T558" i="2"/>
  <c r="T636" i="2"/>
  <c r="T587" i="2"/>
  <c r="T717" i="2"/>
  <c r="T407" i="2"/>
  <c r="T378" i="2"/>
  <c r="T725" i="2"/>
  <c r="T488" i="2"/>
  <c r="T438" i="2"/>
  <c r="T269" i="2"/>
  <c r="T96" i="2"/>
  <c r="T253" i="2"/>
  <c r="T252" i="2"/>
  <c r="T274" i="2"/>
  <c r="T39" i="2"/>
  <c r="T27" i="2"/>
  <c r="T704" i="2"/>
  <c r="T370" i="2"/>
  <c r="T278" i="2"/>
  <c r="T254" i="2"/>
  <c r="T104" i="2"/>
  <c r="T40" i="2"/>
  <c r="T399" i="2"/>
  <c r="T656" i="2"/>
  <c r="T23" i="2"/>
  <c r="T613" i="2"/>
  <c r="T464" i="2"/>
  <c r="T663" i="2"/>
  <c r="T37" i="2"/>
  <c r="T271" i="2"/>
  <c r="T667" i="2"/>
  <c r="T439" i="2"/>
  <c r="T277" i="2"/>
  <c r="T672" i="2"/>
  <c r="T47" i="2"/>
  <c r="T56" i="2"/>
  <c r="T199" i="2"/>
  <c r="T602" i="2"/>
  <c r="T479" i="2"/>
  <c r="T68" i="2"/>
  <c r="T398" i="2"/>
  <c r="T556" i="2"/>
  <c r="T334" i="2"/>
  <c r="T264" i="2"/>
  <c r="T327" i="2"/>
  <c r="T671" i="2"/>
  <c r="T384" i="2"/>
  <c r="T629" i="2"/>
  <c r="T393" i="2"/>
  <c r="T316" i="2"/>
  <c r="T691" i="2"/>
  <c r="T117" i="2"/>
  <c r="T693" i="2"/>
  <c r="T406" i="2"/>
  <c r="T186" i="2"/>
  <c r="T139" i="2"/>
  <c r="T394" i="2"/>
  <c r="T698" i="2"/>
  <c r="T194" i="2"/>
  <c r="T251" i="2"/>
  <c r="T102" i="2"/>
  <c r="T61" i="2"/>
  <c r="T528" i="2"/>
  <c r="T422" i="2"/>
  <c r="T466" i="2"/>
  <c r="T699" i="2"/>
  <c r="T140" i="2"/>
  <c r="T465" i="2"/>
  <c r="T232" i="2"/>
  <c r="T121" i="2"/>
  <c r="T93" i="2"/>
  <c r="T276" i="2"/>
  <c r="T627" i="2"/>
  <c r="T112" i="2"/>
  <c r="T597" i="2"/>
  <c r="T611" i="2"/>
  <c r="T267" i="2"/>
  <c r="T328" i="2"/>
  <c r="T703" i="2"/>
  <c r="T565" i="2"/>
  <c r="T455" i="2"/>
  <c r="T315" i="2"/>
  <c r="T122" i="2"/>
  <c r="T111" i="2"/>
  <c r="T605" i="2"/>
  <c r="T228" i="2"/>
  <c r="T153" i="2"/>
  <c r="T557" i="2"/>
  <c r="T516" i="2"/>
  <c r="T405" i="2"/>
  <c r="T134" i="2"/>
  <c r="T571" i="2"/>
  <c r="T441" i="2"/>
  <c r="T63" i="2"/>
  <c r="T333" i="2"/>
  <c r="T707" i="2"/>
  <c r="T543" i="2"/>
  <c r="T631" i="2"/>
  <c r="T53" i="2"/>
  <c r="T148" i="2"/>
  <c r="T292" i="2"/>
  <c r="T610" i="2"/>
  <c r="T98" i="2"/>
  <c r="T208" i="2"/>
  <c r="T247" i="2"/>
  <c r="T709" i="2"/>
  <c r="T641" i="2"/>
  <c r="T260" i="2"/>
  <c r="T542" i="2"/>
  <c r="T450" i="2"/>
  <c r="T349" i="2"/>
  <c r="T554" i="2"/>
  <c r="T606" i="2"/>
  <c r="T281" i="2"/>
  <c r="T155" i="2"/>
  <c r="T678" i="2"/>
  <c r="T106" i="2"/>
  <c r="T615" i="2"/>
  <c r="T299" i="2"/>
  <c r="T237" i="2"/>
  <c r="T708" i="2"/>
  <c r="T644" i="2"/>
  <c r="T493" i="2"/>
  <c r="T206" i="2"/>
  <c r="T633" i="2"/>
  <c r="T442" i="2"/>
  <c r="T600" i="2"/>
  <c r="T287" i="2"/>
  <c r="T298" i="2"/>
  <c r="T574" i="2"/>
  <c r="T115" i="2"/>
  <c r="T665" i="2"/>
  <c r="T246" i="2"/>
  <c r="T306" i="2"/>
  <c r="T683" i="2"/>
  <c r="T374" i="2"/>
  <c r="T173" i="2"/>
  <c r="T585" i="2"/>
  <c r="T338" i="2"/>
  <c r="T618" i="2"/>
  <c r="T342" i="2"/>
  <c r="T590" i="2"/>
  <c r="T353" i="2"/>
  <c r="T582" i="2"/>
  <c r="T596" i="2"/>
  <c r="T241" i="2"/>
  <c r="T137" i="2"/>
  <c r="T371" i="2"/>
  <c r="T650" i="2"/>
  <c r="T259" i="2"/>
  <c r="T448" i="2"/>
  <c r="T514" i="2"/>
  <c r="T518" i="2"/>
  <c r="T443" i="2"/>
  <c r="T508" i="2"/>
  <c r="T496" i="2"/>
  <c r="T550" i="2"/>
  <c r="T482" i="2"/>
  <c r="T245" i="2"/>
  <c r="T674" i="2"/>
  <c r="T511" i="2"/>
  <c r="T355" i="2"/>
  <c r="T504" i="2"/>
  <c r="T612" i="2"/>
  <c r="T711" i="2"/>
  <c r="T381" i="2"/>
  <c r="T581" i="2"/>
  <c r="T560" i="2"/>
  <c r="T692" i="2"/>
  <c r="T510" i="2"/>
  <c r="T681" i="2"/>
  <c r="T424" i="2"/>
  <c r="T429" i="2"/>
  <c r="T249" i="2"/>
  <c r="T662" i="2"/>
  <c r="T621" i="2"/>
  <c r="T344" i="2"/>
  <c r="T456" i="2"/>
  <c r="T624" i="2"/>
  <c r="T391" i="2"/>
  <c r="T548" i="2"/>
  <c r="T660" i="2"/>
  <c r="T694" i="2"/>
  <c r="T423" i="2"/>
  <c r="T453" i="2"/>
  <c r="T675" i="2"/>
  <c r="T275" i="2"/>
  <c r="T343" i="2"/>
  <c r="T700" i="2"/>
  <c r="T588" i="2"/>
  <c r="T651" i="2"/>
  <c r="T642" i="2"/>
  <c r="T462" i="2"/>
  <c r="T646" i="2"/>
  <c r="T421" i="2"/>
  <c r="T632" i="2"/>
  <c r="T614" i="2"/>
  <c r="T676" i="2"/>
  <c r="T701" i="2"/>
  <c r="T622" i="2"/>
  <c r="T696" i="2"/>
  <c r="T494" i="2"/>
  <c r="T673" i="2"/>
  <c r="T509" i="2"/>
  <c r="T469" i="2"/>
  <c r="T529" i="2"/>
  <c r="T638" i="2"/>
  <c r="T630" i="2"/>
  <c r="T690" i="2"/>
  <c r="T647" i="2"/>
  <c r="T654" i="2"/>
  <c r="T713" i="2"/>
  <c r="T657" i="2"/>
  <c r="T684" i="2"/>
  <c r="T723" i="2"/>
  <c r="S401" i="2"/>
  <c r="S579" i="2"/>
  <c r="S664" i="2"/>
  <c r="S156" i="2"/>
  <c r="S351" i="2"/>
  <c r="S284" i="2"/>
  <c r="S603" i="2"/>
  <c r="S431" i="2"/>
  <c r="S689" i="2"/>
  <c r="S553" i="2"/>
  <c r="S331" i="2"/>
  <c r="S661" i="2"/>
  <c r="S540" i="2"/>
  <c r="S432" i="2"/>
  <c r="S436" i="2"/>
  <c r="S202" i="2"/>
  <c r="S295" i="2"/>
  <c r="S415" i="2"/>
  <c r="S13" i="2"/>
  <c r="S687" i="2"/>
  <c r="S169" i="2"/>
  <c r="S72" i="2"/>
  <c r="S221" i="2"/>
  <c r="S392" i="2"/>
  <c r="S196" i="2"/>
  <c r="S478" i="2"/>
  <c r="S180" i="2"/>
  <c r="S524" i="2"/>
  <c r="S177" i="2"/>
  <c r="S321" i="2"/>
  <c r="S714" i="2"/>
  <c r="S45" i="2"/>
  <c r="S124" i="2"/>
  <c r="S80" i="2"/>
  <c r="S525" i="2"/>
  <c r="S133" i="2"/>
  <c r="S655" i="2"/>
  <c r="S619" i="2"/>
  <c r="S215" i="2"/>
  <c r="S563" i="2"/>
  <c r="S32" i="2"/>
  <c r="S22" i="2"/>
  <c r="S346" i="2"/>
  <c r="S360" i="2"/>
  <c r="S120" i="2"/>
  <c r="S238" i="2"/>
  <c r="S10" i="2"/>
  <c r="S282" i="2"/>
  <c r="S69" i="2"/>
  <c r="S138" i="2"/>
  <c r="S223" i="2"/>
  <c r="S286" i="2"/>
  <c r="S89" i="2"/>
  <c r="S204" i="2"/>
  <c r="S648" i="2"/>
  <c r="S534" i="2"/>
  <c r="S358" i="2"/>
  <c r="S172" i="2"/>
  <c r="S107" i="2"/>
  <c r="S559" i="2"/>
  <c r="S175" i="2"/>
  <c r="S86" i="2"/>
  <c r="S458" i="2"/>
  <c r="S459" i="2"/>
  <c r="S301" i="2"/>
  <c r="S136" i="2"/>
  <c r="S159" i="2"/>
  <c r="S167" i="2"/>
  <c r="S323" i="2"/>
  <c r="S569" i="2"/>
  <c r="S52" i="2"/>
  <c r="S702" i="2"/>
  <c r="S410" i="2"/>
  <c r="S545" i="2"/>
  <c r="S365" i="2"/>
  <c r="S123" i="2"/>
  <c r="S297" i="2"/>
  <c r="S408" i="2"/>
  <c r="S319" i="2"/>
  <c r="S617" i="2"/>
  <c r="S211" i="2"/>
  <c r="S182" i="2"/>
  <c r="S537" i="2"/>
  <c r="S35" i="2"/>
  <c r="S76" i="2"/>
  <c r="S234" i="2"/>
  <c r="S637" i="2"/>
  <c r="S226" i="2"/>
  <c r="S145" i="2"/>
  <c r="S183" i="2"/>
  <c r="S573" i="2"/>
  <c r="S48" i="2"/>
  <c r="S149" i="2"/>
  <c r="S564" i="2"/>
  <c r="S243" i="2"/>
  <c r="S634" i="2"/>
  <c r="S181" i="2"/>
  <c r="S143" i="2"/>
  <c r="S94" i="2"/>
  <c r="S539" i="2"/>
  <c r="S382" i="2"/>
  <c r="S336" i="2"/>
  <c r="S214" i="2"/>
  <c r="S29" i="2"/>
  <c r="S304" i="2"/>
  <c r="S383" i="2"/>
  <c r="S470" i="2"/>
  <c r="S576" i="2"/>
  <c r="S5" i="2"/>
  <c r="S78" i="2"/>
  <c r="S505" i="2"/>
  <c r="S129" i="2"/>
  <c r="S348" i="2"/>
  <c r="S160" i="2"/>
  <c r="S562" i="2"/>
  <c r="S7" i="2"/>
  <c r="S310" i="2"/>
  <c r="S589" i="2"/>
  <c r="S308" i="2"/>
  <c r="S354" i="2"/>
  <c r="S203" i="2"/>
  <c r="S38" i="2"/>
  <c r="S178" i="2"/>
  <c r="S437" i="2"/>
  <c r="S64" i="2"/>
  <c r="S28" i="2"/>
  <c r="S255" i="2"/>
  <c r="S356" i="2"/>
  <c r="S162" i="2"/>
  <c r="S575" i="2"/>
  <c r="S70" i="2"/>
  <c r="S154" i="2"/>
  <c r="S103" i="2"/>
  <c r="S446" i="2"/>
  <c r="S433" i="2"/>
  <c r="S303" i="2"/>
  <c r="S307" i="2"/>
  <c r="S85" i="2"/>
  <c r="S195" i="2"/>
  <c r="S712" i="2"/>
  <c r="S197" i="2"/>
  <c r="S236" i="2"/>
  <c r="S83" i="2"/>
  <c r="S157" i="2"/>
  <c r="S97" i="2"/>
  <c r="S168" i="2"/>
  <c r="S212" i="2"/>
  <c r="S414" i="2"/>
  <c r="S58" i="2"/>
  <c r="S377" i="2"/>
  <c r="S317" i="2"/>
  <c r="S417" i="2"/>
  <c r="S404" i="2"/>
  <c r="S468" i="2"/>
  <c r="S75" i="2"/>
  <c r="S2" i="2"/>
  <c r="S522" i="2"/>
  <c r="S18" i="2"/>
  <c r="S719" i="2"/>
  <c r="S170" i="2"/>
  <c r="S451" i="2"/>
  <c r="S601" i="2"/>
  <c r="S609" i="2"/>
  <c r="S14" i="2"/>
  <c r="S12" i="2"/>
  <c r="S434" i="2"/>
  <c r="S523" i="2"/>
  <c r="S210" i="2"/>
  <c r="S628" i="2"/>
  <c r="S515" i="2"/>
  <c r="S497" i="2"/>
  <c r="S526" i="2"/>
  <c r="S62" i="2"/>
  <c r="S418" i="2"/>
  <c r="S57" i="2"/>
  <c r="S272" i="2"/>
  <c r="S625" i="2"/>
  <c r="S367" i="2"/>
  <c r="S688" i="2"/>
  <c r="S296" i="2"/>
  <c r="S66" i="2"/>
  <c r="S239" i="2"/>
  <c r="S372" i="2"/>
  <c r="S595" i="2"/>
  <c r="S294" i="2"/>
  <c r="S135" i="2"/>
  <c r="S233" i="2"/>
  <c r="S126" i="2"/>
  <c r="S205" i="2"/>
  <c r="S474" i="2"/>
  <c r="S457" i="2"/>
  <c r="S262" i="2"/>
  <c r="S626" i="2"/>
  <c r="S635" i="2"/>
  <c r="S352" i="2"/>
  <c r="S679" i="2"/>
  <c r="S705" i="2"/>
  <c r="S445" i="2"/>
  <c r="S444" i="2"/>
  <c r="S201" i="2"/>
  <c r="S318" i="2"/>
  <c r="S88" i="2"/>
  <c r="S380" i="2"/>
  <c r="S495" i="2"/>
  <c r="S99" i="2"/>
  <c r="S248" i="2"/>
  <c r="S519" i="2"/>
  <c r="S73" i="2"/>
  <c r="S616" i="2"/>
  <c r="S598" i="2"/>
  <c r="S561" i="2"/>
  <c r="S530" i="2"/>
  <c r="S224" i="2"/>
  <c r="S541" i="2"/>
  <c r="S412" i="2"/>
  <c r="S82" i="2"/>
  <c r="S116" i="2"/>
  <c r="S158" i="2"/>
  <c r="S128" i="2"/>
  <c r="S716" i="2"/>
  <c r="S313" i="2"/>
  <c r="S163" i="2"/>
  <c r="S475" i="2"/>
  <c r="S599" i="2"/>
  <c r="S293" i="2"/>
  <c r="S60" i="2"/>
  <c r="S218" i="2"/>
  <c r="S416" i="2"/>
  <c r="S666" i="2"/>
  <c r="S51" i="2"/>
  <c r="S74" i="2"/>
  <c r="S720" i="2"/>
  <c r="S389" i="2"/>
  <c r="S314" i="2"/>
  <c r="S467" i="2"/>
  <c r="S290" i="2"/>
  <c r="S532" i="2"/>
  <c r="S256" i="2"/>
  <c r="S225" i="2"/>
  <c r="S375" i="2"/>
  <c r="S91" i="2"/>
  <c r="S359" i="2"/>
  <c r="S19" i="2"/>
  <c r="S54" i="2"/>
  <c r="S361" i="2"/>
  <c r="S209" i="2"/>
  <c r="S402" i="2"/>
  <c r="S471" i="2"/>
  <c r="S190" i="2"/>
  <c r="S449" i="2"/>
  <c r="S577" i="2"/>
  <c r="S368" i="2"/>
  <c r="S283" i="2"/>
  <c r="S658" i="2"/>
  <c r="S544" i="2"/>
  <c r="S649" i="2"/>
  <c r="S3" i="2"/>
  <c r="S473" i="2"/>
  <c r="S463" i="2"/>
  <c r="S580" i="2"/>
  <c r="S44" i="2"/>
  <c r="S388" i="2"/>
  <c r="S100" i="2"/>
  <c r="S430" i="2"/>
  <c r="S686" i="2"/>
  <c r="S4" i="2"/>
  <c r="S726" i="2"/>
  <c r="S185" i="2"/>
  <c r="S325" i="2"/>
  <c r="S547" i="2"/>
  <c r="S34" i="2"/>
  <c r="S192" i="2"/>
  <c r="S42" i="2"/>
  <c r="S217" i="2"/>
  <c r="S119" i="2"/>
  <c r="S454" i="2"/>
  <c r="S584" i="2"/>
  <c r="S428" i="2"/>
  <c r="S8" i="2"/>
  <c r="S79" i="2"/>
  <c r="S503" i="2"/>
  <c r="S513" i="2"/>
  <c r="S501" i="2"/>
  <c r="S490" i="2"/>
  <c r="S400" i="2"/>
  <c r="S594" i="2"/>
  <c r="S491" i="2"/>
  <c r="S643" i="2"/>
  <c r="S266" i="2"/>
  <c r="S220" i="2"/>
  <c r="S362" i="2"/>
  <c r="S164" i="2"/>
  <c r="S49" i="2"/>
  <c r="S591" i="2"/>
  <c r="S722" i="2"/>
  <c r="S568" i="2"/>
  <c r="S11" i="2"/>
  <c r="S329" i="2"/>
  <c r="S413" i="2"/>
  <c r="S230" i="2"/>
  <c r="S341" i="2"/>
  <c r="S250" i="2"/>
  <c r="S396" i="2"/>
  <c r="S502" i="2"/>
  <c r="S685" i="2"/>
  <c r="S15" i="2"/>
  <c r="S198" i="2"/>
  <c r="S33" i="2"/>
  <c r="S527" i="2"/>
  <c r="S718" i="2"/>
  <c r="S92" i="2"/>
  <c r="S46" i="2"/>
  <c r="S640" i="2"/>
  <c r="S350" i="2"/>
  <c r="S179" i="2"/>
  <c r="S345" i="2"/>
  <c r="S109" i="2"/>
  <c r="S483" i="2"/>
  <c r="S706" i="2"/>
  <c r="S166" i="2"/>
  <c r="S555" i="2"/>
  <c r="S150" i="2"/>
  <c r="S695" i="2"/>
  <c r="S492" i="2"/>
  <c r="S512" i="2"/>
  <c r="S242" i="2"/>
  <c r="S95" i="2"/>
  <c r="S55" i="2"/>
  <c r="S258" i="2"/>
  <c r="S146" i="2"/>
  <c r="S151" i="2"/>
  <c r="S447" i="2"/>
  <c r="S335" i="2"/>
  <c r="S322" i="2"/>
  <c r="S697" i="2"/>
  <c r="S403" i="2"/>
  <c r="S24" i="2"/>
  <c r="S498" i="2"/>
  <c r="S489" i="2"/>
  <c r="S477" i="2"/>
  <c r="S216" i="2"/>
  <c r="S26" i="2"/>
  <c r="S174" i="2"/>
  <c r="S339" i="2"/>
  <c r="S506" i="2"/>
  <c r="S570" i="2"/>
  <c r="S222" i="2"/>
  <c r="S677" i="2"/>
  <c r="S486" i="2"/>
  <c r="S118" i="2"/>
  <c r="S499" i="2"/>
  <c r="S90" i="2"/>
  <c r="S435" i="2"/>
  <c r="S552" i="2"/>
  <c r="S385" i="2"/>
  <c r="S219" i="2"/>
  <c r="S397" i="2"/>
  <c r="S17" i="2"/>
  <c r="S188" i="2"/>
  <c r="S300" i="2"/>
  <c r="S113" i="2"/>
  <c r="S312" i="2"/>
  <c r="S110" i="2"/>
  <c r="S21" i="2"/>
  <c r="S71" i="2"/>
  <c r="S680" i="2"/>
  <c r="S531" i="2"/>
  <c r="S480" i="2"/>
  <c r="S364" i="2"/>
  <c r="S30" i="2"/>
  <c r="S659" i="2"/>
  <c r="S538" i="2"/>
  <c r="S620" i="2"/>
  <c r="S191" i="2"/>
  <c r="S578" i="2"/>
  <c r="S41" i="2"/>
  <c r="S105" i="2"/>
  <c r="S227" i="2"/>
  <c r="S131" i="2"/>
  <c r="S363" i="2"/>
  <c r="S161" i="2"/>
  <c r="S67" i="2"/>
  <c r="S427" i="2"/>
  <c r="S279" i="2"/>
  <c r="S142" i="2"/>
  <c r="S395" i="2"/>
  <c r="S670" i="2"/>
  <c r="S710" i="2"/>
  <c r="S566" i="2"/>
  <c r="S125" i="2"/>
  <c r="S265" i="2"/>
  <c r="S84" i="2"/>
  <c r="S184" i="2"/>
  <c r="S425" i="2"/>
  <c r="S229" i="2"/>
  <c r="S357" i="2"/>
  <c r="S141" i="2"/>
  <c r="S481" i="2"/>
  <c r="S387" i="2"/>
  <c r="S144" i="2"/>
  <c r="S127" i="2"/>
  <c r="S207" i="2"/>
  <c r="S257" i="2"/>
  <c r="S147" i="2"/>
  <c r="S340" i="2"/>
  <c r="S592" i="2"/>
  <c r="S682" i="2"/>
  <c r="S484" i="2"/>
  <c r="S652" i="2"/>
  <c r="S330" i="2"/>
  <c r="S586" i="2"/>
  <c r="S376" i="2"/>
  <c r="S130" i="2"/>
  <c r="S273" i="2"/>
  <c r="S231" i="2"/>
  <c r="S268" i="2"/>
  <c r="S715" i="2"/>
  <c r="S517" i="2"/>
  <c r="S16" i="2"/>
  <c r="S311" i="2"/>
  <c r="S549" i="2"/>
  <c r="S440" i="2"/>
  <c r="S639" i="2"/>
  <c r="S176" i="2"/>
  <c r="S20" i="2"/>
  <c r="S390" i="2"/>
  <c r="S108" i="2"/>
  <c r="S567" i="2"/>
  <c r="S461" i="2"/>
  <c r="S213" i="2"/>
  <c r="S187" i="2"/>
  <c r="S36" i="2"/>
  <c r="S261" i="2"/>
  <c r="S235" i="2"/>
  <c r="S366" i="2"/>
  <c r="S604" i="2"/>
  <c r="S43" i="2"/>
  <c r="S386" i="2"/>
  <c r="S289" i="2"/>
  <c r="S608" i="2"/>
  <c r="S309" i="2"/>
  <c r="S426" i="2"/>
  <c r="S77" i="2"/>
  <c r="S533" i="2"/>
  <c r="S724" i="2"/>
  <c r="S337" i="2"/>
  <c r="S59" i="2"/>
  <c r="S623" i="2"/>
  <c r="S193" i="2"/>
  <c r="S420" i="2"/>
  <c r="S189" i="2"/>
  <c r="S270" i="2"/>
  <c r="S305" i="2"/>
  <c r="S25" i="2"/>
  <c r="S9" i="2"/>
  <c r="S291" i="2"/>
  <c r="S546" i="2"/>
  <c r="S535" i="2"/>
  <c r="S520" i="2"/>
  <c r="S551" i="2"/>
  <c r="S536" i="2"/>
  <c r="S244" i="2"/>
  <c r="S263" i="2"/>
  <c r="S240" i="2"/>
  <c r="S31" i="2"/>
  <c r="S721" i="2"/>
  <c r="S81" i="2"/>
  <c r="S593" i="2"/>
  <c r="S521" i="2"/>
  <c r="S409" i="2"/>
  <c r="S101" i="2"/>
  <c r="S114" i="2"/>
  <c r="S65" i="2"/>
  <c r="S668" i="2"/>
  <c r="S472" i="2"/>
  <c r="S411" i="2"/>
  <c r="S379" i="2"/>
  <c r="S6" i="2"/>
  <c r="S171" i="2"/>
  <c r="S476" i="2"/>
  <c r="S87" i="2"/>
  <c r="S369" i="2"/>
  <c r="S302" i="2"/>
  <c r="S50" i="2"/>
  <c r="S165" i="2"/>
  <c r="S132" i="2"/>
  <c r="S645" i="2"/>
  <c r="S288" i="2"/>
  <c r="S669" i="2"/>
  <c r="S280" i="2"/>
  <c r="S460" i="2"/>
  <c r="S583" i="2"/>
  <c r="S152" i="2"/>
  <c r="S324" i="2"/>
  <c r="S320" i="2"/>
  <c r="S419" i="2"/>
  <c r="S452" i="2"/>
  <c r="S572" i="2"/>
  <c r="S200" i="2"/>
  <c r="S653" i="2"/>
  <c r="S373" i="2"/>
  <c r="S285" i="2"/>
  <c r="S500" i="2"/>
  <c r="S507" i="2"/>
  <c r="S326" i="2"/>
  <c r="S485" i="2"/>
  <c r="S607" i="2"/>
  <c r="S487" i="2"/>
  <c r="S332" i="2"/>
  <c r="S347" i="2"/>
  <c r="S558" i="2"/>
  <c r="S636" i="2"/>
  <c r="S587" i="2"/>
  <c r="S717" i="2"/>
  <c r="S407" i="2"/>
  <c r="S378" i="2"/>
  <c r="S725" i="2"/>
  <c r="S488" i="2"/>
  <c r="S438" i="2"/>
  <c r="S269" i="2"/>
  <c r="S96" i="2"/>
  <c r="S253" i="2"/>
  <c r="S252" i="2"/>
  <c r="S274" i="2"/>
  <c r="S39" i="2"/>
  <c r="S27" i="2"/>
  <c r="S704" i="2"/>
  <c r="S370" i="2"/>
  <c r="S278" i="2"/>
  <c r="S254" i="2"/>
  <c r="S104" i="2"/>
  <c r="S40" i="2"/>
  <c r="S399" i="2"/>
  <c r="S656" i="2"/>
  <c r="S23" i="2"/>
  <c r="S613" i="2"/>
  <c r="S464" i="2"/>
  <c r="S663" i="2"/>
  <c r="S37" i="2"/>
  <c r="S271" i="2"/>
  <c r="S667" i="2"/>
  <c r="S439" i="2"/>
  <c r="S277" i="2"/>
  <c r="S672" i="2"/>
  <c r="S47" i="2"/>
  <c r="S56" i="2"/>
  <c r="S199" i="2"/>
  <c r="S602" i="2"/>
  <c r="S479" i="2"/>
  <c r="S68" i="2"/>
  <c r="S398" i="2"/>
  <c r="S556" i="2"/>
  <c r="S334" i="2"/>
  <c r="S264" i="2"/>
  <c r="S327" i="2"/>
  <c r="S671" i="2"/>
  <c r="S384" i="2"/>
  <c r="S629" i="2"/>
  <c r="S393" i="2"/>
  <c r="S316" i="2"/>
  <c r="S691" i="2"/>
  <c r="S117" i="2"/>
  <c r="S693" i="2"/>
  <c r="S406" i="2"/>
  <c r="S186" i="2"/>
  <c r="S139" i="2"/>
  <c r="S394" i="2"/>
  <c r="S698" i="2"/>
  <c r="S194" i="2"/>
  <c r="S251" i="2"/>
  <c r="S102" i="2"/>
  <c r="S61" i="2"/>
  <c r="S528" i="2"/>
  <c r="S422" i="2"/>
  <c r="S466" i="2"/>
  <c r="S699" i="2"/>
  <c r="S140" i="2"/>
  <c r="S465" i="2"/>
  <c r="S232" i="2"/>
  <c r="S121" i="2"/>
  <c r="S93" i="2"/>
  <c r="S276" i="2"/>
  <c r="S627" i="2"/>
  <c r="S112" i="2"/>
  <c r="S597" i="2"/>
  <c r="S611" i="2"/>
  <c r="S267" i="2"/>
  <c r="S328" i="2"/>
  <c r="S703" i="2"/>
  <c r="S565" i="2"/>
  <c r="S455" i="2"/>
  <c r="S315" i="2"/>
  <c r="S122" i="2"/>
  <c r="S111" i="2"/>
  <c r="S605" i="2"/>
  <c r="S228" i="2"/>
  <c r="S153" i="2"/>
  <c r="S557" i="2"/>
  <c r="S516" i="2"/>
  <c r="S405" i="2"/>
  <c r="S134" i="2"/>
  <c r="S571" i="2"/>
  <c r="S441" i="2"/>
  <c r="S63" i="2"/>
  <c r="S333" i="2"/>
  <c r="S707" i="2"/>
  <c r="S543" i="2"/>
  <c r="S631" i="2"/>
  <c r="S53" i="2"/>
  <c r="S148" i="2"/>
  <c r="S292" i="2"/>
  <c r="S610" i="2"/>
  <c r="S98" i="2"/>
  <c r="S208" i="2"/>
  <c r="S247" i="2"/>
  <c r="S709" i="2"/>
  <c r="S641" i="2"/>
  <c r="S260" i="2"/>
  <c r="S542" i="2"/>
  <c r="S450" i="2"/>
  <c r="S349" i="2"/>
  <c r="S554" i="2"/>
  <c r="S606" i="2"/>
  <c r="S281" i="2"/>
  <c r="S155" i="2"/>
  <c r="S678" i="2"/>
  <c r="S106" i="2"/>
  <c r="S615" i="2"/>
  <c r="S299" i="2"/>
  <c r="S237" i="2"/>
  <c r="S708" i="2"/>
  <c r="S644" i="2"/>
  <c r="S493" i="2"/>
  <c r="S206" i="2"/>
  <c r="S633" i="2"/>
  <c r="S442" i="2"/>
  <c r="S600" i="2"/>
  <c r="S287" i="2"/>
  <c r="S298" i="2"/>
  <c r="S574" i="2"/>
  <c r="S115" i="2"/>
  <c r="S665" i="2"/>
  <c r="S246" i="2"/>
  <c r="S306" i="2"/>
  <c r="S683" i="2"/>
  <c r="S374" i="2"/>
  <c r="S173" i="2"/>
  <c r="S585" i="2"/>
  <c r="S338" i="2"/>
  <c r="S618" i="2"/>
  <c r="S342" i="2"/>
  <c r="S590" i="2"/>
  <c r="S353" i="2"/>
  <c r="S582" i="2"/>
  <c r="S596" i="2"/>
  <c r="S241" i="2"/>
  <c r="S137" i="2"/>
  <c r="S371" i="2"/>
  <c r="S650" i="2"/>
  <c r="S259" i="2"/>
  <c r="S448" i="2"/>
  <c r="S514" i="2"/>
  <c r="S518" i="2"/>
  <c r="S443" i="2"/>
  <c r="S508" i="2"/>
  <c r="S496" i="2"/>
  <c r="S550" i="2"/>
  <c r="S482" i="2"/>
  <c r="S245" i="2"/>
  <c r="S674" i="2"/>
  <c r="S511" i="2"/>
  <c r="S355" i="2"/>
  <c r="S504" i="2"/>
  <c r="S612" i="2"/>
  <c r="S711" i="2"/>
  <c r="S381" i="2"/>
  <c r="S581" i="2"/>
  <c r="S560" i="2"/>
  <c r="S692" i="2"/>
  <c r="S510" i="2"/>
  <c r="S681" i="2"/>
  <c r="S424" i="2"/>
  <c r="S429" i="2"/>
  <c r="S249" i="2"/>
  <c r="S662" i="2"/>
  <c r="S621" i="2"/>
  <c r="S344" i="2"/>
  <c r="S456" i="2"/>
  <c r="S624" i="2"/>
  <c r="S391" i="2"/>
  <c r="S548" i="2"/>
  <c r="S660" i="2"/>
  <c r="S694" i="2"/>
  <c r="S423" i="2"/>
  <c r="S453" i="2"/>
  <c r="S675" i="2"/>
  <c r="S275" i="2"/>
  <c r="S343" i="2"/>
  <c r="S700" i="2"/>
  <c r="S588" i="2"/>
  <c r="S651" i="2"/>
  <c r="S642" i="2"/>
  <c r="S462" i="2"/>
  <c r="S646" i="2"/>
  <c r="S421" i="2"/>
  <c r="S632" i="2"/>
  <c r="S614" i="2"/>
  <c r="S676" i="2"/>
  <c r="S701" i="2"/>
  <c r="S622" i="2"/>
  <c r="S696" i="2"/>
  <c r="S494" i="2"/>
  <c r="S673" i="2"/>
  <c r="S509" i="2"/>
  <c r="S469" i="2"/>
  <c r="S529" i="2"/>
  <c r="S638" i="2"/>
  <c r="S630" i="2"/>
  <c r="S690" i="2"/>
  <c r="S647" i="2"/>
  <c r="S654" i="2"/>
  <c r="S713" i="2"/>
  <c r="S657" i="2"/>
  <c r="S684" i="2"/>
  <c r="S723" i="2"/>
  <c r="N401" i="2"/>
  <c r="N579" i="2"/>
  <c r="N664" i="2"/>
  <c r="N156" i="2"/>
  <c r="N351" i="2"/>
  <c r="N284" i="2"/>
  <c r="N603" i="2"/>
  <c r="N431" i="2"/>
  <c r="N689" i="2"/>
  <c r="N553" i="2"/>
  <c r="N331" i="2"/>
  <c r="N661" i="2"/>
  <c r="N540" i="2"/>
  <c r="N432" i="2"/>
  <c r="N436" i="2"/>
  <c r="N202" i="2"/>
  <c r="N295" i="2"/>
  <c r="N415" i="2"/>
  <c r="N13" i="2"/>
  <c r="N687" i="2"/>
  <c r="N169" i="2"/>
  <c r="N72" i="2"/>
  <c r="N221" i="2"/>
  <c r="N392" i="2"/>
  <c r="N196" i="2"/>
  <c r="N478" i="2"/>
  <c r="N180" i="2"/>
  <c r="N524" i="2"/>
  <c r="N177" i="2"/>
  <c r="N321" i="2"/>
  <c r="N714" i="2"/>
  <c r="N45" i="2"/>
  <c r="N124" i="2"/>
  <c r="N80" i="2"/>
  <c r="N525" i="2"/>
  <c r="N133" i="2"/>
  <c r="N655" i="2"/>
  <c r="N619" i="2"/>
  <c r="N215" i="2"/>
  <c r="N563" i="2"/>
  <c r="N32" i="2"/>
  <c r="N22" i="2"/>
  <c r="N346" i="2"/>
  <c r="N360" i="2"/>
  <c r="N120" i="2"/>
  <c r="N238" i="2"/>
  <c r="N10" i="2"/>
  <c r="N282" i="2"/>
  <c r="N69" i="2"/>
  <c r="N138" i="2"/>
  <c r="N223" i="2"/>
  <c r="N286" i="2"/>
  <c r="N89" i="2"/>
  <c r="N204" i="2"/>
  <c r="N648" i="2"/>
  <c r="N534" i="2"/>
  <c r="N358" i="2"/>
  <c r="N172" i="2"/>
  <c r="N107" i="2"/>
  <c r="N559" i="2"/>
  <c r="N175" i="2"/>
  <c r="N86" i="2"/>
  <c r="N458" i="2"/>
  <c r="N459" i="2"/>
  <c r="N301" i="2"/>
  <c r="N136" i="2"/>
  <c r="N159" i="2"/>
  <c r="N167" i="2"/>
  <c r="N323" i="2"/>
  <c r="N569" i="2"/>
  <c r="N52" i="2"/>
  <c r="N702" i="2"/>
  <c r="N410" i="2"/>
  <c r="N545" i="2"/>
  <c r="N365" i="2"/>
  <c r="N123" i="2"/>
  <c r="N297" i="2"/>
  <c r="N408" i="2"/>
  <c r="N319" i="2"/>
  <c r="N617" i="2"/>
  <c r="N211" i="2"/>
  <c r="N182" i="2"/>
  <c r="N537" i="2"/>
  <c r="N35" i="2"/>
  <c r="N76" i="2"/>
  <c r="N234" i="2"/>
  <c r="N637" i="2"/>
  <c r="N226" i="2"/>
  <c r="N145" i="2"/>
  <c r="N183" i="2"/>
  <c r="N573" i="2"/>
  <c r="N48" i="2"/>
  <c r="N149" i="2"/>
  <c r="N564" i="2"/>
  <c r="N243" i="2"/>
  <c r="N634" i="2"/>
  <c r="N181" i="2"/>
  <c r="N143" i="2"/>
  <c r="N94" i="2"/>
  <c r="N539" i="2"/>
  <c r="N382" i="2"/>
  <c r="N336" i="2"/>
  <c r="N214" i="2"/>
  <c r="N29" i="2"/>
  <c r="N304" i="2"/>
  <c r="N383" i="2"/>
  <c r="N470" i="2"/>
  <c r="N576" i="2"/>
  <c r="N5" i="2"/>
  <c r="N78" i="2"/>
  <c r="N505" i="2"/>
  <c r="N129" i="2"/>
  <c r="N348" i="2"/>
  <c r="N160" i="2"/>
  <c r="N562" i="2"/>
  <c r="N7" i="2"/>
  <c r="N310" i="2"/>
  <c r="N589" i="2"/>
  <c r="N308" i="2"/>
  <c r="N354" i="2"/>
  <c r="N203" i="2"/>
  <c r="N38" i="2"/>
  <c r="N178" i="2"/>
  <c r="N437" i="2"/>
  <c r="N64" i="2"/>
  <c r="N28" i="2"/>
  <c r="N255" i="2"/>
  <c r="N356" i="2"/>
  <c r="N162" i="2"/>
  <c r="N575" i="2"/>
  <c r="N70" i="2"/>
  <c r="N154" i="2"/>
  <c r="N103" i="2"/>
  <c r="N446" i="2"/>
  <c r="N433" i="2"/>
  <c r="N303" i="2"/>
  <c r="N307" i="2"/>
  <c r="N85" i="2"/>
  <c r="N195" i="2"/>
  <c r="N712" i="2"/>
  <c r="N197" i="2"/>
  <c r="N236" i="2"/>
  <c r="N83" i="2"/>
  <c r="N157" i="2"/>
  <c r="N97" i="2"/>
  <c r="N168" i="2"/>
  <c r="N212" i="2"/>
  <c r="N414" i="2"/>
  <c r="N58" i="2"/>
  <c r="N377" i="2"/>
  <c r="N317" i="2"/>
  <c r="N417" i="2"/>
  <c r="N404" i="2"/>
  <c r="N468" i="2"/>
  <c r="N75" i="2"/>
  <c r="N2" i="2"/>
  <c r="N522" i="2"/>
  <c r="N18" i="2"/>
  <c r="N719" i="2"/>
  <c r="N170" i="2"/>
  <c r="N451" i="2"/>
  <c r="N601" i="2"/>
  <c r="N609" i="2"/>
  <c r="N14" i="2"/>
  <c r="N12" i="2"/>
  <c r="N434" i="2"/>
  <c r="N523" i="2"/>
  <c r="N210" i="2"/>
  <c r="N628" i="2"/>
  <c r="N515" i="2"/>
  <c r="N497" i="2"/>
  <c r="N526" i="2"/>
  <c r="N62" i="2"/>
  <c r="N418" i="2"/>
  <c r="N57" i="2"/>
  <c r="N272" i="2"/>
  <c r="N625" i="2"/>
  <c r="N367" i="2"/>
  <c r="N688" i="2"/>
  <c r="N296" i="2"/>
  <c r="N66" i="2"/>
  <c r="N239" i="2"/>
  <c r="N372" i="2"/>
  <c r="N595" i="2"/>
  <c r="N294" i="2"/>
  <c r="N135" i="2"/>
  <c r="N233" i="2"/>
  <c r="N126" i="2"/>
  <c r="N205" i="2"/>
  <c r="N474" i="2"/>
  <c r="N457" i="2"/>
  <c r="N262" i="2"/>
  <c r="N626" i="2"/>
  <c r="N635" i="2"/>
  <c r="N352" i="2"/>
  <c r="N679" i="2"/>
  <c r="N705" i="2"/>
  <c r="N445" i="2"/>
  <c r="N444" i="2"/>
  <c r="N201" i="2"/>
  <c r="N318" i="2"/>
  <c r="N88" i="2"/>
  <c r="N380" i="2"/>
  <c r="N495" i="2"/>
  <c r="N99" i="2"/>
  <c r="N248" i="2"/>
  <c r="N519" i="2"/>
  <c r="N73" i="2"/>
  <c r="N616" i="2"/>
  <c r="N598" i="2"/>
  <c r="N561" i="2"/>
  <c r="N530" i="2"/>
  <c r="N224" i="2"/>
  <c r="N541" i="2"/>
  <c r="N412" i="2"/>
  <c r="N82" i="2"/>
  <c r="N116" i="2"/>
  <c r="N158" i="2"/>
  <c r="N128" i="2"/>
  <c r="N716" i="2"/>
  <c r="N313" i="2"/>
  <c r="N163" i="2"/>
  <c r="N475" i="2"/>
  <c r="N599" i="2"/>
  <c r="N293" i="2"/>
  <c r="N60" i="2"/>
  <c r="N218" i="2"/>
  <c r="N416" i="2"/>
  <c r="N666" i="2"/>
  <c r="N51" i="2"/>
  <c r="N74" i="2"/>
  <c r="N720" i="2"/>
  <c r="N389" i="2"/>
  <c r="N314" i="2"/>
  <c r="N467" i="2"/>
  <c r="N290" i="2"/>
  <c r="N532" i="2"/>
  <c r="N256" i="2"/>
  <c r="N225" i="2"/>
  <c r="N375" i="2"/>
  <c r="N91" i="2"/>
  <c r="N359" i="2"/>
  <c r="N19" i="2"/>
  <c r="N54" i="2"/>
  <c r="N361" i="2"/>
  <c r="N209" i="2"/>
  <c r="N402" i="2"/>
  <c r="N471" i="2"/>
  <c r="N190" i="2"/>
  <c r="N449" i="2"/>
  <c r="N577" i="2"/>
  <c r="N368" i="2"/>
  <c r="N283" i="2"/>
  <c r="N658" i="2"/>
  <c r="N544" i="2"/>
  <c r="N649" i="2"/>
  <c r="N3" i="2"/>
  <c r="N473" i="2"/>
  <c r="N463" i="2"/>
  <c r="N580" i="2"/>
  <c r="N44" i="2"/>
  <c r="N388" i="2"/>
  <c r="N100" i="2"/>
  <c r="N430" i="2"/>
  <c r="N686" i="2"/>
  <c r="N4" i="2"/>
  <c r="N726" i="2"/>
  <c r="N185" i="2"/>
  <c r="N325" i="2"/>
  <c r="N547" i="2"/>
  <c r="N34" i="2"/>
  <c r="N192" i="2"/>
  <c r="N42" i="2"/>
  <c r="N217" i="2"/>
  <c r="N119" i="2"/>
  <c r="N454" i="2"/>
  <c r="N584" i="2"/>
  <c r="N428" i="2"/>
  <c r="N8" i="2"/>
  <c r="N79" i="2"/>
  <c r="N503" i="2"/>
  <c r="N513" i="2"/>
  <c r="N501" i="2"/>
  <c r="N490" i="2"/>
  <c r="N400" i="2"/>
  <c r="N594" i="2"/>
  <c r="N491" i="2"/>
  <c r="N643" i="2"/>
  <c r="N266" i="2"/>
  <c r="N220" i="2"/>
  <c r="N362" i="2"/>
  <c r="N164" i="2"/>
  <c r="N49" i="2"/>
  <c r="N591" i="2"/>
  <c r="N722" i="2"/>
  <c r="N568" i="2"/>
  <c r="N11" i="2"/>
  <c r="N329" i="2"/>
  <c r="N413" i="2"/>
  <c r="N230" i="2"/>
  <c r="N341" i="2"/>
  <c r="N250" i="2"/>
  <c r="N396" i="2"/>
  <c r="N502" i="2"/>
  <c r="N685" i="2"/>
  <c r="N15" i="2"/>
  <c r="N198" i="2"/>
  <c r="N33" i="2"/>
  <c r="N527" i="2"/>
  <c r="N718" i="2"/>
  <c r="N92" i="2"/>
  <c r="N46" i="2"/>
  <c r="N640" i="2"/>
  <c r="N350" i="2"/>
  <c r="N179" i="2"/>
  <c r="N345" i="2"/>
  <c r="N109" i="2"/>
  <c r="N483" i="2"/>
  <c r="N706" i="2"/>
  <c r="N166" i="2"/>
  <c r="N555" i="2"/>
  <c r="N150" i="2"/>
  <c r="N695" i="2"/>
  <c r="N492" i="2"/>
  <c r="N512" i="2"/>
  <c r="N242" i="2"/>
  <c r="N95" i="2"/>
  <c r="N55" i="2"/>
  <c r="N258" i="2"/>
  <c r="N146" i="2"/>
  <c r="N151" i="2"/>
  <c r="N447" i="2"/>
  <c r="N335" i="2"/>
  <c r="N322" i="2"/>
  <c r="N697" i="2"/>
  <c r="N403" i="2"/>
  <c r="N24" i="2"/>
  <c r="N498" i="2"/>
  <c r="N489" i="2"/>
  <c r="N477" i="2"/>
  <c r="N216" i="2"/>
  <c r="N26" i="2"/>
  <c r="N174" i="2"/>
  <c r="N339" i="2"/>
  <c r="N506" i="2"/>
  <c r="N570" i="2"/>
  <c r="N222" i="2"/>
  <c r="N677" i="2"/>
  <c r="N486" i="2"/>
  <c r="N118" i="2"/>
  <c r="N499" i="2"/>
  <c r="N90" i="2"/>
  <c r="N435" i="2"/>
  <c r="N552" i="2"/>
  <c r="N385" i="2"/>
  <c r="N219" i="2"/>
  <c r="N397" i="2"/>
  <c r="N17" i="2"/>
  <c r="N188" i="2"/>
  <c r="N300" i="2"/>
  <c r="N113" i="2"/>
  <c r="N312" i="2"/>
  <c r="N110" i="2"/>
  <c r="N21" i="2"/>
  <c r="N71" i="2"/>
  <c r="N680" i="2"/>
  <c r="N531" i="2"/>
  <c r="N480" i="2"/>
  <c r="N364" i="2"/>
  <c r="N30" i="2"/>
  <c r="N659" i="2"/>
  <c r="N538" i="2"/>
  <c r="N620" i="2"/>
  <c r="N191" i="2"/>
  <c r="N578" i="2"/>
  <c r="N41" i="2"/>
  <c r="N105" i="2"/>
  <c r="N227" i="2"/>
  <c r="N131" i="2"/>
  <c r="N363" i="2"/>
  <c r="N161" i="2"/>
  <c r="N67" i="2"/>
  <c r="N427" i="2"/>
  <c r="N279" i="2"/>
  <c r="N142" i="2"/>
  <c r="N395" i="2"/>
  <c r="N670" i="2"/>
  <c r="N710" i="2"/>
  <c r="N566" i="2"/>
  <c r="N125" i="2"/>
  <c r="N265" i="2"/>
  <c r="N84" i="2"/>
  <c r="N184" i="2"/>
  <c r="N425" i="2"/>
  <c r="N229" i="2"/>
  <c r="N357" i="2"/>
  <c r="N141" i="2"/>
  <c r="N481" i="2"/>
  <c r="N387" i="2"/>
  <c r="N144" i="2"/>
  <c r="N127" i="2"/>
  <c r="N207" i="2"/>
  <c r="N257" i="2"/>
  <c r="N147" i="2"/>
  <c r="N340" i="2"/>
  <c r="N592" i="2"/>
  <c r="N682" i="2"/>
  <c r="N484" i="2"/>
  <c r="N652" i="2"/>
  <c r="N330" i="2"/>
  <c r="N586" i="2"/>
  <c r="N376" i="2"/>
  <c r="N130" i="2"/>
  <c r="N273" i="2"/>
  <c r="N231" i="2"/>
  <c r="N268" i="2"/>
  <c r="N715" i="2"/>
  <c r="N517" i="2"/>
  <c r="N16" i="2"/>
  <c r="N311" i="2"/>
  <c r="N549" i="2"/>
  <c r="N440" i="2"/>
  <c r="N639" i="2"/>
  <c r="N176" i="2"/>
  <c r="N20" i="2"/>
  <c r="N390" i="2"/>
  <c r="N108" i="2"/>
  <c r="N567" i="2"/>
  <c r="N461" i="2"/>
  <c r="N213" i="2"/>
  <c r="N187" i="2"/>
  <c r="N36" i="2"/>
  <c r="N261" i="2"/>
  <c r="N235" i="2"/>
  <c r="N366" i="2"/>
  <c r="N604" i="2"/>
  <c r="N43" i="2"/>
  <c r="N386" i="2"/>
  <c r="N289" i="2"/>
  <c r="N608" i="2"/>
  <c r="N309" i="2"/>
  <c r="N426" i="2"/>
  <c r="N77" i="2"/>
  <c r="N533" i="2"/>
  <c r="N724" i="2"/>
  <c r="N337" i="2"/>
  <c r="N59" i="2"/>
  <c r="N623" i="2"/>
  <c r="N193" i="2"/>
  <c r="N420" i="2"/>
  <c r="N189" i="2"/>
  <c r="N270" i="2"/>
  <c r="N305" i="2"/>
  <c r="N25" i="2"/>
  <c r="N9" i="2"/>
  <c r="N291" i="2"/>
  <c r="N546" i="2"/>
  <c r="N535" i="2"/>
  <c r="N520" i="2"/>
  <c r="N551" i="2"/>
  <c r="N536" i="2"/>
  <c r="N244" i="2"/>
  <c r="N263" i="2"/>
  <c r="N240" i="2"/>
  <c r="N31" i="2"/>
  <c r="N721" i="2"/>
  <c r="N81" i="2"/>
  <c r="N593" i="2"/>
  <c r="N521" i="2"/>
  <c r="N409" i="2"/>
  <c r="N101" i="2"/>
  <c r="N114" i="2"/>
  <c r="N65" i="2"/>
  <c r="N668" i="2"/>
  <c r="N472" i="2"/>
  <c r="N411" i="2"/>
  <c r="N379" i="2"/>
  <c r="N6" i="2"/>
  <c r="N171" i="2"/>
  <c r="N476" i="2"/>
  <c r="N87" i="2"/>
  <c r="N369" i="2"/>
  <c r="N302" i="2"/>
  <c r="N50" i="2"/>
  <c r="N165" i="2"/>
  <c r="N132" i="2"/>
  <c r="N645" i="2"/>
  <c r="N288" i="2"/>
  <c r="N669" i="2"/>
  <c r="N280" i="2"/>
  <c r="N460" i="2"/>
  <c r="N583" i="2"/>
  <c r="N152" i="2"/>
  <c r="N324" i="2"/>
  <c r="N320" i="2"/>
  <c r="N419" i="2"/>
  <c r="N452" i="2"/>
  <c r="N572" i="2"/>
  <c r="N200" i="2"/>
  <c r="N653" i="2"/>
  <c r="N373" i="2"/>
  <c r="N285" i="2"/>
  <c r="N500" i="2"/>
  <c r="N507" i="2"/>
  <c r="N326" i="2"/>
  <c r="N485" i="2"/>
  <c r="N607" i="2"/>
  <c r="N487" i="2"/>
  <c r="N332" i="2"/>
  <c r="N347" i="2"/>
  <c r="N558" i="2"/>
  <c r="N636" i="2"/>
  <c r="N587" i="2"/>
  <c r="N717" i="2"/>
  <c r="N407" i="2"/>
  <c r="N378" i="2"/>
  <c r="N725" i="2"/>
  <c r="N488" i="2"/>
  <c r="N438" i="2"/>
  <c r="N269" i="2"/>
  <c r="N96" i="2"/>
  <c r="N253" i="2"/>
  <c r="N252" i="2"/>
  <c r="N274" i="2"/>
  <c r="N39" i="2"/>
  <c r="N27" i="2"/>
  <c r="N704" i="2"/>
  <c r="N370" i="2"/>
  <c r="N278" i="2"/>
  <c r="N254" i="2"/>
  <c r="N104" i="2"/>
  <c r="N40" i="2"/>
  <c r="N399" i="2"/>
  <c r="N656" i="2"/>
  <c r="N23" i="2"/>
  <c r="N613" i="2"/>
  <c r="N464" i="2"/>
  <c r="N663" i="2"/>
  <c r="N37" i="2"/>
  <c r="N271" i="2"/>
  <c r="N667" i="2"/>
  <c r="N439" i="2"/>
  <c r="N277" i="2"/>
  <c r="N672" i="2"/>
  <c r="N47" i="2"/>
  <c r="N56" i="2"/>
  <c r="N199" i="2"/>
  <c r="N602" i="2"/>
  <c r="N479" i="2"/>
  <c r="N68" i="2"/>
  <c r="N398" i="2"/>
  <c r="N556" i="2"/>
  <c r="N334" i="2"/>
  <c r="N264" i="2"/>
  <c r="N327" i="2"/>
  <c r="N671" i="2"/>
  <c r="N384" i="2"/>
  <c r="N629" i="2"/>
  <c r="N393" i="2"/>
  <c r="N316" i="2"/>
  <c r="N691" i="2"/>
  <c r="N117" i="2"/>
  <c r="N693" i="2"/>
  <c r="N406" i="2"/>
  <c r="N186" i="2"/>
  <c r="N139" i="2"/>
  <c r="N394" i="2"/>
  <c r="N698" i="2"/>
  <c r="N194" i="2"/>
  <c r="N251" i="2"/>
  <c r="N102" i="2"/>
  <c r="N61" i="2"/>
  <c r="N528" i="2"/>
  <c r="N422" i="2"/>
  <c r="N466" i="2"/>
  <c r="N699" i="2"/>
  <c r="N140" i="2"/>
  <c r="N465" i="2"/>
  <c r="N232" i="2"/>
  <c r="N121" i="2"/>
  <c r="N93" i="2"/>
  <c r="N276" i="2"/>
  <c r="N627" i="2"/>
  <c r="N112" i="2"/>
  <c r="N597" i="2"/>
  <c r="N611" i="2"/>
  <c r="N267" i="2"/>
  <c r="N328" i="2"/>
  <c r="N703" i="2"/>
  <c r="N565" i="2"/>
  <c r="N455" i="2"/>
  <c r="N315" i="2"/>
  <c r="N122" i="2"/>
  <c r="N111" i="2"/>
  <c r="N605" i="2"/>
  <c r="N228" i="2"/>
  <c r="N153" i="2"/>
  <c r="N557" i="2"/>
  <c r="N516" i="2"/>
  <c r="N405" i="2"/>
  <c r="N134" i="2"/>
  <c r="N571" i="2"/>
  <c r="N441" i="2"/>
  <c r="N63" i="2"/>
  <c r="N333" i="2"/>
  <c r="N707" i="2"/>
  <c r="N543" i="2"/>
  <c r="N631" i="2"/>
  <c r="N53" i="2"/>
  <c r="N148" i="2"/>
  <c r="N292" i="2"/>
  <c r="N610" i="2"/>
  <c r="N98" i="2"/>
  <c r="N208" i="2"/>
  <c r="N247" i="2"/>
  <c r="N709" i="2"/>
  <c r="N641" i="2"/>
  <c r="N260" i="2"/>
  <c r="N542" i="2"/>
  <c r="N450" i="2"/>
  <c r="N349" i="2"/>
  <c r="N554" i="2"/>
  <c r="N606" i="2"/>
  <c r="N281" i="2"/>
  <c r="N155" i="2"/>
  <c r="N678" i="2"/>
  <c r="N106" i="2"/>
  <c r="N615" i="2"/>
  <c r="N299" i="2"/>
  <c r="N237" i="2"/>
  <c r="N708" i="2"/>
  <c r="N644" i="2"/>
  <c r="N493" i="2"/>
  <c r="N206" i="2"/>
  <c r="N633" i="2"/>
  <c r="N442" i="2"/>
  <c r="N600" i="2"/>
  <c r="N287" i="2"/>
  <c r="N298" i="2"/>
  <c r="N574" i="2"/>
  <c r="N115" i="2"/>
  <c r="N665" i="2"/>
  <c r="N246" i="2"/>
  <c r="N306" i="2"/>
  <c r="N683" i="2"/>
  <c r="N374" i="2"/>
  <c r="N173" i="2"/>
  <c r="N585" i="2"/>
  <c r="N338" i="2"/>
  <c r="N618" i="2"/>
  <c r="N342" i="2"/>
  <c r="N590" i="2"/>
  <c r="N353" i="2"/>
  <c r="N582" i="2"/>
  <c r="N596" i="2"/>
  <c r="N241" i="2"/>
  <c r="N137" i="2"/>
  <c r="N371" i="2"/>
  <c r="N650" i="2"/>
  <c r="N259" i="2"/>
  <c r="N448" i="2"/>
  <c r="N514" i="2"/>
  <c r="N518" i="2"/>
  <c r="N443" i="2"/>
  <c r="N508" i="2"/>
  <c r="N496" i="2"/>
  <c r="N550" i="2"/>
  <c r="N482" i="2"/>
  <c r="N245" i="2"/>
  <c r="N674" i="2"/>
  <c r="N511" i="2"/>
  <c r="N355" i="2"/>
  <c r="N504" i="2"/>
  <c r="N612" i="2"/>
  <c r="N711" i="2"/>
  <c r="N381" i="2"/>
  <c r="N581" i="2"/>
  <c r="N560" i="2"/>
  <c r="N692" i="2"/>
  <c r="N510" i="2"/>
  <c r="N681" i="2"/>
  <c r="N424" i="2"/>
  <c r="N429" i="2"/>
  <c r="N249" i="2"/>
  <c r="N662" i="2"/>
  <c r="N621" i="2"/>
  <c r="N344" i="2"/>
  <c r="N456" i="2"/>
  <c r="N624" i="2"/>
  <c r="N391" i="2"/>
  <c r="N548" i="2"/>
  <c r="N660" i="2"/>
  <c r="N694" i="2"/>
  <c r="N423" i="2"/>
  <c r="N453" i="2"/>
  <c r="N675" i="2"/>
  <c r="N275" i="2"/>
  <c r="N343" i="2"/>
  <c r="N700" i="2"/>
  <c r="N588" i="2"/>
  <c r="N651" i="2"/>
  <c r="N642" i="2"/>
  <c r="N462" i="2"/>
  <c r="N646" i="2"/>
  <c r="N421" i="2"/>
  <c r="N632" i="2"/>
  <c r="N614" i="2"/>
  <c r="N676" i="2"/>
  <c r="N701" i="2"/>
  <c r="N622" i="2"/>
  <c r="N696" i="2"/>
  <c r="N494" i="2"/>
  <c r="N673" i="2"/>
  <c r="N509" i="2"/>
  <c r="N469" i="2"/>
  <c r="N529" i="2"/>
  <c r="N638" i="2"/>
  <c r="N630" i="2"/>
  <c r="N690" i="2"/>
  <c r="N647" i="2"/>
  <c r="N654" i="2"/>
  <c r="N713" i="2"/>
  <c r="N657" i="2"/>
  <c r="N684" i="2"/>
  <c r="N723" i="2"/>
  <c r="L401" i="2"/>
  <c r="L579" i="2"/>
  <c r="L664" i="2"/>
  <c r="L156" i="2"/>
  <c r="L351" i="2"/>
  <c r="L284" i="2"/>
  <c r="L603" i="2"/>
  <c r="L431" i="2"/>
  <c r="L689" i="2"/>
  <c r="L553" i="2"/>
  <c r="L331" i="2"/>
  <c r="L661" i="2"/>
  <c r="L540" i="2"/>
  <c r="L432" i="2"/>
  <c r="L436" i="2"/>
  <c r="L202" i="2"/>
  <c r="L295" i="2"/>
  <c r="L415" i="2"/>
  <c r="L13" i="2"/>
  <c r="L687" i="2"/>
  <c r="L169" i="2"/>
  <c r="L72" i="2"/>
  <c r="L221" i="2"/>
  <c r="L392" i="2"/>
  <c r="L196" i="2"/>
  <c r="L478" i="2"/>
  <c r="L180" i="2"/>
  <c r="L524" i="2"/>
  <c r="L177" i="2"/>
  <c r="L321" i="2"/>
  <c r="L714" i="2"/>
  <c r="L45" i="2"/>
  <c r="L124" i="2"/>
  <c r="L80" i="2"/>
  <c r="L525" i="2"/>
  <c r="L133" i="2"/>
  <c r="L655" i="2"/>
  <c r="L619" i="2"/>
  <c r="L215" i="2"/>
  <c r="L563" i="2"/>
  <c r="L32" i="2"/>
  <c r="L22" i="2"/>
  <c r="L346" i="2"/>
  <c r="L360" i="2"/>
  <c r="L120" i="2"/>
  <c r="L238" i="2"/>
  <c r="L10" i="2"/>
  <c r="L282" i="2"/>
  <c r="L69" i="2"/>
  <c r="L138" i="2"/>
  <c r="L223" i="2"/>
  <c r="L286" i="2"/>
  <c r="L89" i="2"/>
  <c r="L204" i="2"/>
  <c r="L648" i="2"/>
  <c r="L534" i="2"/>
  <c r="L358" i="2"/>
  <c r="L172" i="2"/>
  <c r="L107" i="2"/>
  <c r="L559" i="2"/>
  <c r="L175" i="2"/>
  <c r="L86" i="2"/>
  <c r="L458" i="2"/>
  <c r="L459" i="2"/>
  <c r="L301" i="2"/>
  <c r="L136" i="2"/>
  <c r="L159" i="2"/>
  <c r="L167" i="2"/>
  <c r="L323" i="2"/>
  <c r="L569" i="2"/>
  <c r="L52" i="2"/>
  <c r="L702" i="2"/>
  <c r="L410" i="2"/>
  <c r="L545" i="2"/>
  <c r="L365" i="2"/>
  <c r="L123" i="2"/>
  <c r="L297" i="2"/>
  <c r="L408" i="2"/>
  <c r="L319" i="2"/>
  <c r="L617" i="2"/>
  <c r="L211" i="2"/>
  <c r="L182" i="2"/>
  <c r="L537" i="2"/>
  <c r="L35" i="2"/>
  <c r="L76" i="2"/>
  <c r="L234" i="2"/>
  <c r="L637" i="2"/>
  <c r="L226" i="2"/>
  <c r="L145" i="2"/>
  <c r="L183" i="2"/>
  <c r="L573" i="2"/>
  <c r="L48" i="2"/>
  <c r="L149" i="2"/>
  <c r="L564" i="2"/>
  <c r="L243" i="2"/>
  <c r="L634" i="2"/>
  <c r="L181" i="2"/>
  <c r="L143" i="2"/>
  <c r="L94" i="2"/>
  <c r="L539" i="2"/>
  <c r="L382" i="2"/>
  <c r="L336" i="2"/>
  <c r="L214" i="2"/>
  <c r="L29" i="2"/>
  <c r="L304" i="2"/>
  <c r="L383" i="2"/>
  <c r="L470" i="2"/>
  <c r="L576" i="2"/>
  <c r="L5" i="2"/>
  <c r="L78" i="2"/>
  <c r="L505" i="2"/>
  <c r="L129" i="2"/>
  <c r="L348" i="2"/>
  <c r="L160" i="2"/>
  <c r="L562" i="2"/>
  <c r="L7" i="2"/>
  <c r="L310" i="2"/>
  <c r="L589" i="2"/>
  <c r="L308" i="2"/>
  <c r="L354" i="2"/>
  <c r="L203" i="2"/>
  <c r="L38" i="2"/>
  <c r="L178" i="2"/>
  <c r="L437" i="2"/>
  <c r="L64" i="2"/>
  <c r="L28" i="2"/>
  <c r="L255" i="2"/>
  <c r="L356" i="2"/>
  <c r="L162" i="2"/>
  <c r="L575" i="2"/>
  <c r="L70" i="2"/>
  <c r="L154" i="2"/>
  <c r="L103" i="2"/>
  <c r="L446" i="2"/>
  <c r="L433" i="2"/>
  <c r="L303" i="2"/>
  <c r="L307" i="2"/>
  <c r="L85" i="2"/>
  <c r="L195" i="2"/>
  <c r="L712" i="2"/>
  <c r="L197" i="2"/>
  <c r="L236" i="2"/>
  <c r="L83" i="2"/>
  <c r="L157" i="2"/>
  <c r="L97" i="2"/>
  <c r="L168" i="2"/>
  <c r="L212" i="2"/>
  <c r="L414" i="2"/>
  <c r="L58" i="2"/>
  <c r="L377" i="2"/>
  <c r="L317" i="2"/>
  <c r="L417" i="2"/>
  <c r="L404" i="2"/>
  <c r="L468" i="2"/>
  <c r="L75" i="2"/>
  <c r="L2" i="2"/>
  <c r="L522" i="2"/>
  <c r="L18" i="2"/>
  <c r="L719" i="2"/>
  <c r="L170" i="2"/>
  <c r="L451" i="2"/>
  <c r="L601" i="2"/>
  <c r="L609" i="2"/>
  <c r="L14" i="2"/>
  <c r="L12" i="2"/>
  <c r="L434" i="2"/>
  <c r="L523" i="2"/>
  <c r="L210" i="2"/>
  <c r="L628" i="2"/>
  <c r="L515" i="2"/>
  <c r="L497" i="2"/>
  <c r="L526" i="2"/>
  <c r="L62" i="2"/>
  <c r="L418" i="2"/>
  <c r="L57" i="2"/>
  <c r="L272" i="2"/>
  <c r="L625" i="2"/>
  <c r="L367" i="2"/>
  <c r="L688" i="2"/>
  <c r="L296" i="2"/>
  <c r="L66" i="2"/>
  <c r="L239" i="2"/>
  <c r="L372" i="2"/>
  <c r="L595" i="2"/>
  <c r="L294" i="2"/>
  <c r="L135" i="2"/>
  <c r="L233" i="2"/>
  <c r="L126" i="2"/>
  <c r="L205" i="2"/>
  <c r="L474" i="2"/>
  <c r="L457" i="2"/>
  <c r="L262" i="2"/>
  <c r="L626" i="2"/>
  <c r="L635" i="2"/>
  <c r="L352" i="2"/>
  <c r="L679" i="2"/>
  <c r="L705" i="2"/>
  <c r="L445" i="2"/>
  <c r="L444" i="2"/>
  <c r="L201" i="2"/>
  <c r="L318" i="2"/>
  <c r="L88" i="2"/>
  <c r="L380" i="2"/>
  <c r="L495" i="2"/>
  <c r="L99" i="2"/>
  <c r="L248" i="2"/>
  <c r="L519" i="2"/>
  <c r="L73" i="2"/>
  <c r="L616" i="2"/>
  <c r="L598" i="2"/>
  <c r="L561" i="2"/>
  <c r="L530" i="2"/>
  <c r="L224" i="2"/>
  <c r="L541" i="2"/>
  <c r="L412" i="2"/>
  <c r="L82" i="2"/>
  <c r="L116" i="2"/>
  <c r="L158" i="2"/>
  <c r="L128" i="2"/>
  <c r="L716" i="2"/>
  <c r="L313" i="2"/>
  <c r="L163" i="2"/>
  <c r="L475" i="2"/>
  <c r="L599" i="2"/>
  <c r="L293" i="2"/>
  <c r="L60" i="2"/>
  <c r="L218" i="2"/>
  <c r="L416" i="2"/>
  <c r="L666" i="2"/>
  <c r="L51" i="2"/>
  <c r="L74" i="2"/>
  <c r="L720" i="2"/>
  <c r="L389" i="2"/>
  <c r="L314" i="2"/>
  <c r="L467" i="2"/>
  <c r="L290" i="2"/>
  <c r="L532" i="2"/>
  <c r="L256" i="2"/>
  <c r="L225" i="2"/>
  <c r="L375" i="2"/>
  <c r="L91" i="2"/>
  <c r="L359" i="2"/>
  <c r="L19" i="2"/>
  <c r="L54" i="2"/>
  <c r="L361" i="2"/>
  <c r="L209" i="2"/>
  <c r="L402" i="2"/>
  <c r="L471" i="2"/>
  <c r="L190" i="2"/>
  <c r="L449" i="2"/>
  <c r="L577" i="2"/>
  <c r="L368" i="2"/>
  <c r="L283" i="2"/>
  <c r="L658" i="2"/>
  <c r="L544" i="2"/>
  <c r="L649" i="2"/>
  <c r="L3" i="2"/>
  <c r="L473" i="2"/>
  <c r="L463" i="2"/>
  <c r="L580" i="2"/>
  <c r="L44" i="2"/>
  <c r="L388" i="2"/>
  <c r="L100" i="2"/>
  <c r="L430" i="2"/>
  <c r="L686" i="2"/>
  <c r="L4" i="2"/>
  <c r="L726" i="2"/>
  <c r="L185" i="2"/>
  <c r="L325" i="2"/>
  <c r="L547" i="2"/>
  <c r="L34" i="2"/>
  <c r="L192" i="2"/>
  <c r="L42" i="2"/>
  <c r="L217" i="2"/>
  <c r="L119" i="2"/>
  <c r="L454" i="2"/>
  <c r="L584" i="2"/>
  <c r="L428" i="2"/>
  <c r="L8" i="2"/>
  <c r="L79" i="2"/>
  <c r="L503" i="2"/>
  <c r="L513" i="2"/>
  <c r="L501" i="2"/>
  <c r="L490" i="2"/>
  <c r="L400" i="2"/>
  <c r="L594" i="2"/>
  <c r="L491" i="2"/>
  <c r="L643" i="2"/>
  <c r="L266" i="2"/>
  <c r="L220" i="2"/>
  <c r="L362" i="2"/>
  <c r="L164" i="2"/>
  <c r="L49" i="2"/>
  <c r="L591" i="2"/>
  <c r="L722" i="2"/>
  <c r="L568" i="2"/>
  <c r="L11" i="2"/>
  <c r="L329" i="2"/>
  <c r="L413" i="2"/>
  <c r="L230" i="2"/>
  <c r="L341" i="2"/>
  <c r="L250" i="2"/>
  <c r="L396" i="2"/>
  <c r="L502" i="2"/>
  <c r="L685" i="2"/>
  <c r="L15" i="2"/>
  <c r="L198" i="2"/>
  <c r="L33" i="2"/>
  <c r="L527" i="2"/>
  <c r="L718" i="2"/>
  <c r="L92" i="2"/>
  <c r="L46" i="2"/>
  <c r="L640" i="2"/>
  <c r="L350" i="2"/>
  <c r="L179" i="2"/>
  <c r="L345" i="2"/>
  <c r="L109" i="2"/>
  <c r="L483" i="2"/>
  <c r="L706" i="2"/>
  <c r="L166" i="2"/>
  <c r="L555" i="2"/>
  <c r="L150" i="2"/>
  <c r="L695" i="2"/>
  <c r="L492" i="2"/>
  <c r="L512" i="2"/>
  <c r="L242" i="2"/>
  <c r="L95" i="2"/>
  <c r="L55" i="2"/>
  <c r="L258" i="2"/>
  <c r="L146" i="2"/>
  <c r="L151" i="2"/>
  <c r="L447" i="2"/>
  <c r="L335" i="2"/>
  <c r="L322" i="2"/>
  <c r="L697" i="2"/>
  <c r="L403" i="2"/>
  <c r="L24" i="2"/>
  <c r="L498" i="2"/>
  <c r="L489" i="2"/>
  <c r="L477" i="2"/>
  <c r="L216" i="2"/>
  <c r="L26" i="2"/>
  <c r="L174" i="2"/>
  <c r="L339" i="2"/>
  <c r="L506" i="2"/>
  <c r="L570" i="2"/>
  <c r="L222" i="2"/>
  <c r="L677" i="2"/>
  <c r="L486" i="2"/>
  <c r="L118" i="2"/>
  <c r="L499" i="2"/>
  <c r="L90" i="2"/>
  <c r="L435" i="2"/>
  <c r="L552" i="2"/>
  <c r="L385" i="2"/>
  <c r="L219" i="2"/>
  <c r="L397" i="2"/>
  <c r="L17" i="2"/>
  <c r="L188" i="2"/>
  <c r="L300" i="2"/>
  <c r="L113" i="2"/>
  <c r="L312" i="2"/>
  <c r="L110" i="2"/>
  <c r="L21" i="2"/>
  <c r="L71" i="2"/>
  <c r="L680" i="2"/>
  <c r="L531" i="2"/>
  <c r="L480" i="2"/>
  <c r="L364" i="2"/>
  <c r="L30" i="2"/>
  <c r="L659" i="2"/>
  <c r="L538" i="2"/>
  <c r="L620" i="2"/>
  <c r="L191" i="2"/>
  <c r="L578" i="2"/>
  <c r="L41" i="2"/>
  <c r="L105" i="2"/>
  <c r="L227" i="2"/>
  <c r="L131" i="2"/>
  <c r="L363" i="2"/>
  <c r="L161" i="2"/>
  <c r="L67" i="2"/>
  <c r="L427" i="2"/>
  <c r="L279" i="2"/>
  <c r="L142" i="2"/>
  <c r="L395" i="2"/>
  <c r="L670" i="2"/>
  <c r="L710" i="2"/>
  <c r="L566" i="2"/>
  <c r="L125" i="2"/>
  <c r="L265" i="2"/>
  <c r="L84" i="2"/>
  <c r="L184" i="2"/>
  <c r="L425" i="2"/>
  <c r="L229" i="2"/>
  <c r="L357" i="2"/>
  <c r="L141" i="2"/>
  <c r="L481" i="2"/>
  <c r="L387" i="2"/>
  <c r="L144" i="2"/>
  <c r="L127" i="2"/>
  <c r="L207" i="2"/>
  <c r="L257" i="2"/>
  <c r="L147" i="2"/>
  <c r="L340" i="2"/>
  <c r="L592" i="2"/>
  <c r="L682" i="2"/>
  <c r="L484" i="2"/>
  <c r="L652" i="2"/>
  <c r="L330" i="2"/>
  <c r="L586" i="2"/>
  <c r="L376" i="2"/>
  <c r="L130" i="2"/>
  <c r="L273" i="2"/>
  <c r="L231" i="2"/>
  <c r="L268" i="2"/>
  <c r="L715" i="2"/>
  <c r="L517" i="2"/>
  <c r="L16" i="2"/>
  <c r="L311" i="2"/>
  <c r="L549" i="2"/>
  <c r="L440" i="2"/>
  <c r="L639" i="2"/>
  <c r="L176" i="2"/>
  <c r="L20" i="2"/>
  <c r="L390" i="2"/>
  <c r="L108" i="2"/>
  <c r="L567" i="2"/>
  <c r="L461" i="2"/>
  <c r="L213" i="2"/>
  <c r="L187" i="2"/>
  <c r="L36" i="2"/>
  <c r="L261" i="2"/>
  <c r="L235" i="2"/>
  <c r="L366" i="2"/>
  <c r="L604" i="2"/>
  <c r="L43" i="2"/>
  <c r="L386" i="2"/>
  <c r="L289" i="2"/>
  <c r="L608" i="2"/>
  <c r="L309" i="2"/>
  <c r="L426" i="2"/>
  <c r="L77" i="2"/>
  <c r="L533" i="2"/>
  <c r="L724" i="2"/>
  <c r="L337" i="2"/>
  <c r="L59" i="2"/>
  <c r="L623" i="2"/>
  <c r="L193" i="2"/>
  <c r="L420" i="2"/>
  <c r="L189" i="2"/>
  <c r="L270" i="2"/>
  <c r="L305" i="2"/>
  <c r="L25" i="2"/>
  <c r="L9" i="2"/>
  <c r="L291" i="2"/>
  <c r="L546" i="2"/>
  <c r="L535" i="2"/>
  <c r="L520" i="2"/>
  <c r="L551" i="2"/>
  <c r="L536" i="2"/>
  <c r="L244" i="2"/>
  <c r="L263" i="2"/>
  <c r="L240" i="2"/>
  <c r="L31" i="2"/>
  <c r="L721" i="2"/>
  <c r="L81" i="2"/>
  <c r="L593" i="2"/>
  <c r="L521" i="2"/>
  <c r="L409" i="2"/>
  <c r="L101" i="2"/>
  <c r="L114" i="2"/>
  <c r="L65" i="2"/>
  <c r="L668" i="2"/>
  <c r="L472" i="2"/>
  <c r="L411" i="2"/>
  <c r="L379" i="2"/>
  <c r="L6" i="2"/>
  <c r="L171" i="2"/>
  <c r="L476" i="2"/>
  <c r="L87" i="2"/>
  <c r="L369" i="2"/>
  <c r="L302" i="2"/>
  <c r="L50" i="2"/>
  <c r="L165" i="2"/>
  <c r="L132" i="2"/>
  <c r="L645" i="2"/>
  <c r="L288" i="2"/>
  <c r="L669" i="2"/>
  <c r="L280" i="2"/>
  <c r="L460" i="2"/>
  <c r="L583" i="2"/>
  <c r="L152" i="2"/>
  <c r="L324" i="2"/>
  <c r="L320" i="2"/>
  <c r="L419" i="2"/>
  <c r="L452" i="2"/>
  <c r="L572" i="2"/>
  <c r="L200" i="2"/>
  <c r="L653" i="2"/>
  <c r="L373" i="2"/>
  <c r="L285" i="2"/>
  <c r="L500" i="2"/>
  <c r="L507" i="2"/>
  <c r="L326" i="2"/>
  <c r="L485" i="2"/>
  <c r="L607" i="2"/>
  <c r="L487" i="2"/>
  <c r="L332" i="2"/>
  <c r="L347" i="2"/>
  <c r="L558" i="2"/>
  <c r="L636" i="2"/>
  <c r="L587" i="2"/>
  <c r="L717" i="2"/>
  <c r="L407" i="2"/>
  <c r="L378" i="2"/>
  <c r="L725" i="2"/>
  <c r="L488" i="2"/>
  <c r="L438" i="2"/>
  <c r="L269" i="2"/>
  <c r="L96" i="2"/>
  <c r="L253" i="2"/>
  <c r="L252" i="2"/>
  <c r="L274" i="2"/>
  <c r="L39" i="2"/>
  <c r="L27" i="2"/>
  <c r="L704" i="2"/>
  <c r="L370" i="2"/>
  <c r="L278" i="2"/>
  <c r="L254" i="2"/>
  <c r="L104" i="2"/>
  <c r="L40" i="2"/>
  <c r="L399" i="2"/>
  <c r="L656" i="2"/>
  <c r="L23" i="2"/>
  <c r="L613" i="2"/>
  <c r="L464" i="2"/>
  <c r="L663" i="2"/>
  <c r="L37" i="2"/>
  <c r="L271" i="2"/>
  <c r="L667" i="2"/>
  <c r="L439" i="2"/>
  <c r="L277" i="2"/>
  <c r="L672" i="2"/>
  <c r="L47" i="2"/>
  <c r="L56" i="2"/>
  <c r="L199" i="2"/>
  <c r="L602" i="2"/>
  <c r="L479" i="2"/>
  <c r="L68" i="2"/>
  <c r="L398" i="2"/>
  <c r="L556" i="2"/>
  <c r="L334" i="2"/>
  <c r="L264" i="2"/>
  <c r="L327" i="2"/>
  <c r="L671" i="2"/>
  <c r="L384" i="2"/>
  <c r="L629" i="2"/>
  <c r="L393" i="2"/>
  <c r="L316" i="2"/>
  <c r="L691" i="2"/>
  <c r="L117" i="2"/>
  <c r="L693" i="2"/>
  <c r="L406" i="2"/>
  <c r="L186" i="2"/>
  <c r="L139" i="2"/>
  <c r="L394" i="2"/>
  <c r="L698" i="2"/>
  <c r="L194" i="2"/>
  <c r="L251" i="2"/>
  <c r="L102" i="2"/>
  <c r="L61" i="2"/>
  <c r="L528" i="2"/>
  <c r="L422" i="2"/>
  <c r="L466" i="2"/>
  <c r="L699" i="2"/>
  <c r="L140" i="2"/>
  <c r="L465" i="2"/>
  <c r="L232" i="2"/>
  <c r="L121" i="2"/>
  <c r="L93" i="2"/>
  <c r="L276" i="2"/>
  <c r="L627" i="2"/>
  <c r="L112" i="2"/>
  <c r="L597" i="2"/>
  <c r="L611" i="2"/>
  <c r="L267" i="2"/>
  <c r="L328" i="2"/>
  <c r="L703" i="2"/>
  <c r="L565" i="2"/>
  <c r="L455" i="2"/>
  <c r="L315" i="2"/>
  <c r="L122" i="2"/>
  <c r="L111" i="2"/>
  <c r="L605" i="2"/>
  <c r="L228" i="2"/>
  <c r="L153" i="2"/>
  <c r="L557" i="2"/>
  <c r="L516" i="2"/>
  <c r="L405" i="2"/>
  <c r="L134" i="2"/>
  <c r="L571" i="2"/>
  <c r="L441" i="2"/>
  <c r="L63" i="2"/>
  <c r="L333" i="2"/>
  <c r="L707" i="2"/>
  <c r="L543" i="2"/>
  <c r="L631" i="2"/>
  <c r="L53" i="2"/>
  <c r="L148" i="2"/>
  <c r="L292" i="2"/>
  <c r="L610" i="2"/>
  <c r="L98" i="2"/>
  <c r="L208" i="2"/>
  <c r="L247" i="2"/>
  <c r="L709" i="2"/>
  <c r="L641" i="2"/>
  <c r="L260" i="2"/>
  <c r="L542" i="2"/>
  <c r="L450" i="2"/>
  <c r="L349" i="2"/>
  <c r="L554" i="2"/>
  <c r="L606" i="2"/>
  <c r="L281" i="2"/>
  <c r="L155" i="2"/>
  <c r="L678" i="2"/>
  <c r="L106" i="2"/>
  <c r="L615" i="2"/>
  <c r="L299" i="2"/>
  <c r="L237" i="2"/>
  <c r="L708" i="2"/>
  <c r="L644" i="2"/>
  <c r="L493" i="2"/>
  <c r="L206" i="2"/>
  <c r="L633" i="2"/>
  <c r="L442" i="2"/>
  <c r="L600" i="2"/>
  <c r="L287" i="2"/>
  <c r="L298" i="2"/>
  <c r="L574" i="2"/>
  <c r="L115" i="2"/>
  <c r="L665" i="2"/>
  <c r="L246" i="2"/>
  <c r="L306" i="2"/>
  <c r="L683" i="2"/>
  <c r="L374" i="2"/>
  <c r="L173" i="2"/>
  <c r="L585" i="2"/>
  <c r="L338" i="2"/>
  <c r="L618" i="2"/>
  <c r="L342" i="2"/>
  <c r="L590" i="2"/>
  <c r="L353" i="2"/>
  <c r="L582" i="2"/>
  <c r="L596" i="2"/>
  <c r="L241" i="2"/>
  <c r="L137" i="2"/>
  <c r="L371" i="2"/>
  <c r="L650" i="2"/>
  <c r="L259" i="2"/>
  <c r="L448" i="2"/>
  <c r="L514" i="2"/>
  <c r="L518" i="2"/>
  <c r="L443" i="2"/>
  <c r="L508" i="2"/>
  <c r="L496" i="2"/>
  <c r="L550" i="2"/>
  <c r="L482" i="2"/>
  <c r="L245" i="2"/>
  <c r="L674" i="2"/>
  <c r="L511" i="2"/>
  <c r="L355" i="2"/>
  <c r="L504" i="2"/>
  <c r="L612" i="2"/>
  <c r="L711" i="2"/>
  <c r="L381" i="2"/>
  <c r="L581" i="2"/>
  <c r="L560" i="2"/>
  <c r="L692" i="2"/>
  <c r="L510" i="2"/>
  <c r="L681" i="2"/>
  <c r="L424" i="2"/>
  <c r="L429" i="2"/>
  <c r="L249" i="2"/>
  <c r="L662" i="2"/>
  <c r="L621" i="2"/>
  <c r="L344" i="2"/>
  <c r="L456" i="2"/>
  <c r="L624" i="2"/>
  <c r="L391" i="2"/>
  <c r="L548" i="2"/>
  <c r="L660" i="2"/>
  <c r="L694" i="2"/>
  <c r="L423" i="2"/>
  <c r="L453" i="2"/>
  <c r="L675" i="2"/>
  <c r="L275" i="2"/>
  <c r="L343" i="2"/>
  <c r="L700" i="2"/>
  <c r="L588" i="2"/>
  <c r="L651" i="2"/>
  <c r="L642" i="2"/>
  <c r="L462" i="2"/>
  <c r="L646" i="2"/>
  <c r="L421" i="2"/>
  <c r="L632" i="2"/>
  <c r="L614" i="2"/>
  <c r="L676" i="2"/>
  <c r="L701" i="2"/>
  <c r="L622" i="2"/>
  <c r="L696" i="2"/>
  <c r="L494" i="2"/>
  <c r="L673" i="2"/>
  <c r="L509" i="2"/>
  <c r="L469" i="2"/>
  <c r="L529" i="2"/>
  <c r="L638" i="2"/>
  <c r="L630" i="2"/>
  <c r="L690" i="2"/>
  <c r="L647" i="2"/>
  <c r="L654" i="2"/>
  <c r="L713" i="2"/>
  <c r="L657" i="2"/>
  <c r="AT657" i="2" s="1"/>
  <c r="L684" i="2"/>
  <c r="L723" i="2"/>
  <c r="AT723" i="2" s="1"/>
  <c r="J401" i="2"/>
  <c r="J579" i="2"/>
  <c r="J664" i="2"/>
  <c r="J156" i="2"/>
  <c r="J351" i="2"/>
  <c r="J284" i="2"/>
  <c r="J603" i="2"/>
  <c r="J431" i="2"/>
  <c r="J689" i="2"/>
  <c r="J553" i="2"/>
  <c r="J331" i="2"/>
  <c r="J661" i="2"/>
  <c r="J540" i="2"/>
  <c r="J432" i="2"/>
  <c r="J436" i="2"/>
  <c r="J202" i="2"/>
  <c r="J295" i="2"/>
  <c r="J415" i="2"/>
  <c r="J13" i="2"/>
  <c r="J687" i="2"/>
  <c r="J169" i="2"/>
  <c r="J72" i="2"/>
  <c r="J221" i="2"/>
  <c r="J392" i="2"/>
  <c r="J196" i="2"/>
  <c r="J478" i="2"/>
  <c r="J180" i="2"/>
  <c r="J524" i="2"/>
  <c r="J177" i="2"/>
  <c r="J321" i="2"/>
  <c r="J714" i="2"/>
  <c r="J45" i="2"/>
  <c r="J124" i="2"/>
  <c r="J80" i="2"/>
  <c r="J525" i="2"/>
  <c r="J133" i="2"/>
  <c r="J655" i="2"/>
  <c r="J619" i="2"/>
  <c r="J215" i="2"/>
  <c r="J563" i="2"/>
  <c r="J32" i="2"/>
  <c r="J22" i="2"/>
  <c r="J346" i="2"/>
  <c r="J360" i="2"/>
  <c r="J120" i="2"/>
  <c r="J238" i="2"/>
  <c r="J10" i="2"/>
  <c r="J282" i="2"/>
  <c r="J69" i="2"/>
  <c r="J138" i="2"/>
  <c r="J223" i="2"/>
  <c r="J286" i="2"/>
  <c r="J89" i="2"/>
  <c r="J204" i="2"/>
  <c r="J648" i="2"/>
  <c r="J534" i="2"/>
  <c r="J358" i="2"/>
  <c r="J172" i="2"/>
  <c r="J107" i="2"/>
  <c r="J559" i="2"/>
  <c r="J175" i="2"/>
  <c r="J86" i="2"/>
  <c r="J458" i="2"/>
  <c r="J459" i="2"/>
  <c r="J301" i="2"/>
  <c r="J136" i="2"/>
  <c r="J159" i="2"/>
  <c r="J167" i="2"/>
  <c r="J323" i="2"/>
  <c r="J569" i="2"/>
  <c r="J52" i="2"/>
  <c r="J702" i="2"/>
  <c r="J410" i="2"/>
  <c r="J545" i="2"/>
  <c r="J365" i="2"/>
  <c r="J123" i="2"/>
  <c r="J297" i="2"/>
  <c r="J408" i="2"/>
  <c r="J319" i="2"/>
  <c r="J617" i="2"/>
  <c r="J211" i="2"/>
  <c r="J182" i="2"/>
  <c r="J537" i="2"/>
  <c r="J35" i="2"/>
  <c r="J76" i="2"/>
  <c r="J234" i="2"/>
  <c r="J637" i="2"/>
  <c r="J226" i="2"/>
  <c r="J145" i="2"/>
  <c r="J183" i="2"/>
  <c r="J573" i="2"/>
  <c r="J48" i="2"/>
  <c r="J149" i="2"/>
  <c r="J564" i="2"/>
  <c r="J243" i="2"/>
  <c r="J634" i="2"/>
  <c r="J181" i="2"/>
  <c r="J143" i="2"/>
  <c r="J94" i="2"/>
  <c r="J539" i="2"/>
  <c r="J382" i="2"/>
  <c r="J336" i="2"/>
  <c r="J214" i="2"/>
  <c r="J29" i="2"/>
  <c r="J304" i="2"/>
  <c r="J383" i="2"/>
  <c r="J470" i="2"/>
  <c r="J576" i="2"/>
  <c r="J5" i="2"/>
  <c r="J78" i="2"/>
  <c r="J505" i="2"/>
  <c r="J129" i="2"/>
  <c r="J348" i="2"/>
  <c r="J160" i="2"/>
  <c r="J562" i="2"/>
  <c r="J7" i="2"/>
  <c r="J310" i="2"/>
  <c r="J589" i="2"/>
  <c r="J308" i="2"/>
  <c r="J354" i="2"/>
  <c r="J203" i="2"/>
  <c r="J38" i="2"/>
  <c r="J178" i="2"/>
  <c r="J437" i="2"/>
  <c r="J64" i="2"/>
  <c r="J28" i="2"/>
  <c r="J255" i="2"/>
  <c r="J356" i="2"/>
  <c r="J162" i="2"/>
  <c r="J575" i="2"/>
  <c r="J70" i="2"/>
  <c r="J154" i="2"/>
  <c r="J103" i="2"/>
  <c r="J446" i="2"/>
  <c r="J433" i="2"/>
  <c r="J303" i="2"/>
  <c r="J307" i="2"/>
  <c r="J85" i="2"/>
  <c r="J195" i="2"/>
  <c r="J712" i="2"/>
  <c r="J197" i="2"/>
  <c r="J236" i="2"/>
  <c r="J83" i="2"/>
  <c r="J157" i="2"/>
  <c r="J97" i="2"/>
  <c r="J168" i="2"/>
  <c r="J212" i="2"/>
  <c r="J414" i="2"/>
  <c r="J58" i="2"/>
  <c r="J377" i="2"/>
  <c r="J317" i="2"/>
  <c r="J417" i="2"/>
  <c r="J404" i="2"/>
  <c r="J468" i="2"/>
  <c r="J75" i="2"/>
  <c r="J2" i="2"/>
  <c r="J522" i="2"/>
  <c r="J18" i="2"/>
  <c r="J719" i="2"/>
  <c r="J170" i="2"/>
  <c r="J451" i="2"/>
  <c r="J601" i="2"/>
  <c r="J609" i="2"/>
  <c r="J14" i="2"/>
  <c r="J12" i="2"/>
  <c r="J434" i="2"/>
  <c r="J523" i="2"/>
  <c r="J210" i="2"/>
  <c r="J628" i="2"/>
  <c r="J515" i="2"/>
  <c r="J497" i="2"/>
  <c r="J526" i="2"/>
  <c r="J62" i="2"/>
  <c r="J418" i="2"/>
  <c r="J57" i="2"/>
  <c r="J272" i="2"/>
  <c r="J625" i="2"/>
  <c r="J367" i="2"/>
  <c r="J688" i="2"/>
  <c r="J296" i="2"/>
  <c r="J66" i="2"/>
  <c r="J239" i="2"/>
  <c r="J372" i="2"/>
  <c r="J595" i="2"/>
  <c r="J294" i="2"/>
  <c r="J135" i="2"/>
  <c r="J233" i="2"/>
  <c r="J126" i="2"/>
  <c r="J205" i="2"/>
  <c r="J474" i="2"/>
  <c r="J457" i="2"/>
  <c r="J262" i="2"/>
  <c r="J626" i="2"/>
  <c r="J635" i="2"/>
  <c r="J352" i="2"/>
  <c r="J679" i="2"/>
  <c r="J705" i="2"/>
  <c r="J445" i="2"/>
  <c r="J444" i="2"/>
  <c r="J201" i="2"/>
  <c r="J318" i="2"/>
  <c r="J88" i="2"/>
  <c r="J380" i="2"/>
  <c r="J495" i="2"/>
  <c r="J99" i="2"/>
  <c r="J248" i="2"/>
  <c r="J519" i="2"/>
  <c r="J73" i="2"/>
  <c r="J616" i="2"/>
  <c r="J598" i="2"/>
  <c r="J561" i="2"/>
  <c r="J530" i="2"/>
  <c r="J224" i="2"/>
  <c r="J541" i="2"/>
  <c r="J412" i="2"/>
  <c r="J82" i="2"/>
  <c r="J116" i="2"/>
  <c r="J158" i="2"/>
  <c r="J128" i="2"/>
  <c r="J716" i="2"/>
  <c r="J313" i="2"/>
  <c r="J163" i="2"/>
  <c r="J475" i="2"/>
  <c r="J599" i="2"/>
  <c r="J293" i="2"/>
  <c r="J60" i="2"/>
  <c r="J218" i="2"/>
  <c r="J416" i="2"/>
  <c r="J666" i="2"/>
  <c r="J51" i="2"/>
  <c r="J74" i="2"/>
  <c r="J720" i="2"/>
  <c r="J389" i="2"/>
  <c r="J314" i="2"/>
  <c r="J467" i="2"/>
  <c r="J290" i="2"/>
  <c r="J532" i="2"/>
  <c r="J256" i="2"/>
  <c r="J225" i="2"/>
  <c r="J375" i="2"/>
  <c r="J91" i="2"/>
  <c r="J359" i="2"/>
  <c r="J19" i="2"/>
  <c r="J54" i="2"/>
  <c r="J361" i="2"/>
  <c r="J209" i="2"/>
  <c r="J402" i="2"/>
  <c r="J471" i="2"/>
  <c r="J190" i="2"/>
  <c r="J449" i="2"/>
  <c r="J577" i="2"/>
  <c r="J368" i="2"/>
  <c r="J283" i="2"/>
  <c r="J658" i="2"/>
  <c r="J544" i="2"/>
  <c r="J649" i="2"/>
  <c r="J3" i="2"/>
  <c r="J473" i="2"/>
  <c r="J463" i="2"/>
  <c r="J580" i="2"/>
  <c r="J44" i="2"/>
  <c r="J388" i="2"/>
  <c r="J100" i="2"/>
  <c r="J430" i="2"/>
  <c r="J686" i="2"/>
  <c r="J4" i="2"/>
  <c r="J726" i="2"/>
  <c r="J185" i="2"/>
  <c r="J325" i="2"/>
  <c r="J547" i="2"/>
  <c r="J34" i="2"/>
  <c r="J192" i="2"/>
  <c r="J42" i="2"/>
  <c r="J217" i="2"/>
  <c r="J119" i="2"/>
  <c r="J454" i="2"/>
  <c r="J584" i="2"/>
  <c r="J428" i="2"/>
  <c r="J8" i="2"/>
  <c r="J79" i="2"/>
  <c r="J503" i="2"/>
  <c r="J513" i="2"/>
  <c r="J501" i="2"/>
  <c r="J490" i="2"/>
  <c r="J400" i="2"/>
  <c r="J594" i="2"/>
  <c r="J491" i="2"/>
  <c r="J643" i="2"/>
  <c r="J266" i="2"/>
  <c r="J220" i="2"/>
  <c r="J362" i="2"/>
  <c r="J164" i="2"/>
  <c r="J49" i="2"/>
  <c r="J591" i="2"/>
  <c r="J722" i="2"/>
  <c r="J568" i="2"/>
  <c r="J11" i="2"/>
  <c r="J329" i="2"/>
  <c r="J413" i="2"/>
  <c r="J230" i="2"/>
  <c r="J341" i="2"/>
  <c r="J250" i="2"/>
  <c r="J396" i="2"/>
  <c r="J502" i="2"/>
  <c r="J685" i="2"/>
  <c r="J15" i="2"/>
  <c r="J198" i="2"/>
  <c r="J33" i="2"/>
  <c r="J527" i="2"/>
  <c r="J718" i="2"/>
  <c r="J92" i="2"/>
  <c r="J46" i="2"/>
  <c r="J640" i="2"/>
  <c r="J350" i="2"/>
  <c r="J179" i="2"/>
  <c r="J345" i="2"/>
  <c r="J109" i="2"/>
  <c r="J483" i="2"/>
  <c r="J706" i="2"/>
  <c r="J166" i="2"/>
  <c r="J555" i="2"/>
  <c r="J150" i="2"/>
  <c r="J695" i="2"/>
  <c r="J492" i="2"/>
  <c r="J512" i="2"/>
  <c r="J242" i="2"/>
  <c r="J95" i="2"/>
  <c r="J55" i="2"/>
  <c r="J258" i="2"/>
  <c r="J146" i="2"/>
  <c r="J151" i="2"/>
  <c r="J447" i="2"/>
  <c r="J335" i="2"/>
  <c r="J322" i="2"/>
  <c r="J697" i="2"/>
  <c r="J403" i="2"/>
  <c r="J24" i="2"/>
  <c r="J498" i="2"/>
  <c r="J489" i="2"/>
  <c r="J477" i="2"/>
  <c r="J216" i="2"/>
  <c r="J26" i="2"/>
  <c r="J174" i="2"/>
  <c r="J339" i="2"/>
  <c r="J506" i="2"/>
  <c r="J570" i="2"/>
  <c r="J222" i="2"/>
  <c r="J677" i="2"/>
  <c r="J486" i="2"/>
  <c r="J118" i="2"/>
  <c r="J499" i="2"/>
  <c r="J90" i="2"/>
  <c r="J435" i="2"/>
  <c r="J552" i="2"/>
  <c r="J385" i="2"/>
  <c r="J219" i="2"/>
  <c r="J397" i="2"/>
  <c r="J17" i="2"/>
  <c r="J188" i="2"/>
  <c r="J300" i="2"/>
  <c r="J113" i="2"/>
  <c r="J312" i="2"/>
  <c r="J110" i="2"/>
  <c r="J21" i="2"/>
  <c r="J71" i="2"/>
  <c r="J680" i="2"/>
  <c r="J531" i="2"/>
  <c r="J480" i="2"/>
  <c r="J364" i="2"/>
  <c r="J30" i="2"/>
  <c r="J659" i="2"/>
  <c r="J538" i="2"/>
  <c r="J620" i="2"/>
  <c r="J191" i="2"/>
  <c r="J578" i="2"/>
  <c r="J41" i="2"/>
  <c r="J105" i="2"/>
  <c r="J227" i="2"/>
  <c r="J131" i="2"/>
  <c r="J363" i="2"/>
  <c r="J161" i="2"/>
  <c r="J67" i="2"/>
  <c r="J427" i="2"/>
  <c r="J279" i="2"/>
  <c r="J142" i="2"/>
  <c r="J395" i="2"/>
  <c r="J670" i="2"/>
  <c r="J710" i="2"/>
  <c r="J566" i="2"/>
  <c r="J125" i="2"/>
  <c r="J265" i="2"/>
  <c r="J84" i="2"/>
  <c r="J184" i="2"/>
  <c r="J425" i="2"/>
  <c r="J229" i="2"/>
  <c r="J357" i="2"/>
  <c r="J141" i="2"/>
  <c r="J481" i="2"/>
  <c r="J387" i="2"/>
  <c r="J144" i="2"/>
  <c r="J127" i="2"/>
  <c r="J207" i="2"/>
  <c r="J257" i="2"/>
  <c r="J147" i="2"/>
  <c r="J340" i="2"/>
  <c r="J592" i="2"/>
  <c r="J682" i="2"/>
  <c r="J484" i="2"/>
  <c r="J652" i="2"/>
  <c r="J330" i="2"/>
  <c r="J586" i="2"/>
  <c r="J376" i="2"/>
  <c r="J130" i="2"/>
  <c r="J273" i="2"/>
  <c r="J231" i="2"/>
  <c r="J268" i="2"/>
  <c r="J715" i="2"/>
  <c r="J517" i="2"/>
  <c r="J16" i="2"/>
  <c r="J311" i="2"/>
  <c r="J549" i="2"/>
  <c r="J440" i="2"/>
  <c r="J639" i="2"/>
  <c r="J176" i="2"/>
  <c r="J20" i="2"/>
  <c r="J390" i="2"/>
  <c r="J108" i="2"/>
  <c r="J567" i="2"/>
  <c r="J461" i="2"/>
  <c r="J213" i="2"/>
  <c r="J187" i="2"/>
  <c r="J36" i="2"/>
  <c r="J261" i="2"/>
  <c r="J235" i="2"/>
  <c r="J366" i="2"/>
  <c r="J604" i="2"/>
  <c r="J43" i="2"/>
  <c r="J386" i="2"/>
  <c r="J289" i="2"/>
  <c r="J608" i="2"/>
  <c r="J309" i="2"/>
  <c r="J426" i="2"/>
  <c r="J77" i="2"/>
  <c r="J533" i="2"/>
  <c r="J724" i="2"/>
  <c r="J337" i="2"/>
  <c r="J59" i="2"/>
  <c r="J623" i="2"/>
  <c r="J193" i="2"/>
  <c r="J420" i="2"/>
  <c r="J189" i="2"/>
  <c r="J270" i="2"/>
  <c r="J305" i="2"/>
  <c r="J25" i="2"/>
  <c r="J9" i="2"/>
  <c r="J291" i="2"/>
  <c r="J546" i="2"/>
  <c r="J535" i="2"/>
  <c r="J520" i="2"/>
  <c r="J551" i="2"/>
  <c r="J536" i="2"/>
  <c r="J244" i="2"/>
  <c r="J263" i="2"/>
  <c r="J240" i="2"/>
  <c r="J31" i="2"/>
  <c r="J721" i="2"/>
  <c r="J81" i="2"/>
  <c r="J593" i="2"/>
  <c r="J521" i="2"/>
  <c r="J409" i="2"/>
  <c r="J101" i="2"/>
  <c r="J114" i="2"/>
  <c r="J65" i="2"/>
  <c r="J668" i="2"/>
  <c r="J472" i="2"/>
  <c r="J411" i="2"/>
  <c r="J379" i="2"/>
  <c r="J6" i="2"/>
  <c r="J171" i="2"/>
  <c r="J476" i="2"/>
  <c r="J87" i="2"/>
  <c r="J369" i="2"/>
  <c r="J302" i="2"/>
  <c r="J50" i="2"/>
  <c r="J165" i="2"/>
  <c r="J132" i="2"/>
  <c r="J645" i="2"/>
  <c r="J288" i="2"/>
  <c r="J669" i="2"/>
  <c r="J280" i="2"/>
  <c r="J460" i="2"/>
  <c r="J583" i="2"/>
  <c r="J152" i="2"/>
  <c r="J324" i="2"/>
  <c r="J320" i="2"/>
  <c r="J419" i="2"/>
  <c r="J452" i="2"/>
  <c r="J572" i="2"/>
  <c r="J200" i="2"/>
  <c r="J653" i="2"/>
  <c r="J373" i="2"/>
  <c r="J285" i="2"/>
  <c r="J500" i="2"/>
  <c r="J507" i="2"/>
  <c r="J326" i="2"/>
  <c r="J485" i="2"/>
  <c r="J607" i="2"/>
  <c r="J487" i="2"/>
  <c r="J332" i="2"/>
  <c r="J347" i="2"/>
  <c r="J558" i="2"/>
  <c r="J636" i="2"/>
  <c r="J587" i="2"/>
  <c r="J717" i="2"/>
  <c r="J407" i="2"/>
  <c r="J378" i="2"/>
  <c r="J725" i="2"/>
  <c r="J488" i="2"/>
  <c r="J438" i="2"/>
  <c r="J269" i="2"/>
  <c r="J96" i="2"/>
  <c r="J253" i="2"/>
  <c r="J252" i="2"/>
  <c r="J274" i="2"/>
  <c r="J39" i="2"/>
  <c r="J27" i="2"/>
  <c r="J704" i="2"/>
  <c r="J370" i="2"/>
  <c r="J278" i="2"/>
  <c r="J254" i="2"/>
  <c r="J104" i="2"/>
  <c r="J40" i="2"/>
  <c r="J399" i="2"/>
  <c r="J656" i="2"/>
  <c r="J23" i="2"/>
  <c r="J613" i="2"/>
  <c r="J464" i="2"/>
  <c r="J663" i="2"/>
  <c r="J37" i="2"/>
  <c r="J271" i="2"/>
  <c r="J667" i="2"/>
  <c r="J439" i="2"/>
  <c r="J277" i="2"/>
  <c r="J672" i="2"/>
  <c r="J47" i="2"/>
  <c r="J56" i="2"/>
  <c r="J199" i="2"/>
  <c r="J602" i="2"/>
  <c r="J479" i="2"/>
  <c r="J68" i="2"/>
  <c r="J398" i="2"/>
  <c r="J556" i="2"/>
  <c r="J334" i="2"/>
  <c r="J264" i="2"/>
  <c r="J327" i="2"/>
  <c r="J671" i="2"/>
  <c r="J384" i="2"/>
  <c r="J629" i="2"/>
  <c r="J393" i="2"/>
  <c r="J316" i="2"/>
  <c r="J691" i="2"/>
  <c r="J117" i="2"/>
  <c r="J693" i="2"/>
  <c r="J406" i="2"/>
  <c r="J186" i="2"/>
  <c r="J139" i="2"/>
  <c r="J394" i="2"/>
  <c r="J698" i="2"/>
  <c r="J194" i="2"/>
  <c r="J251" i="2"/>
  <c r="J102" i="2"/>
  <c r="J61" i="2"/>
  <c r="J528" i="2"/>
  <c r="J422" i="2"/>
  <c r="J466" i="2"/>
  <c r="J699" i="2"/>
  <c r="J140" i="2"/>
  <c r="J465" i="2"/>
  <c r="J232" i="2"/>
  <c r="J121" i="2"/>
  <c r="J93" i="2"/>
  <c r="J276" i="2"/>
  <c r="J627" i="2"/>
  <c r="J112" i="2"/>
  <c r="J597" i="2"/>
  <c r="J611" i="2"/>
  <c r="J267" i="2"/>
  <c r="J328" i="2"/>
  <c r="J703" i="2"/>
  <c r="J565" i="2"/>
  <c r="J455" i="2"/>
  <c r="J315" i="2"/>
  <c r="J122" i="2"/>
  <c r="J111" i="2"/>
  <c r="J605" i="2"/>
  <c r="J228" i="2"/>
  <c r="J153" i="2"/>
  <c r="J557" i="2"/>
  <c r="J516" i="2"/>
  <c r="J405" i="2"/>
  <c r="J134" i="2"/>
  <c r="J571" i="2"/>
  <c r="J441" i="2"/>
  <c r="J63" i="2"/>
  <c r="J333" i="2"/>
  <c r="J707" i="2"/>
  <c r="J543" i="2"/>
  <c r="J631" i="2"/>
  <c r="J53" i="2"/>
  <c r="J148" i="2"/>
  <c r="J292" i="2"/>
  <c r="J610" i="2"/>
  <c r="J98" i="2"/>
  <c r="J208" i="2"/>
  <c r="J247" i="2"/>
  <c r="J709" i="2"/>
  <c r="J641" i="2"/>
  <c r="J260" i="2"/>
  <c r="J542" i="2"/>
  <c r="J450" i="2"/>
  <c r="J349" i="2"/>
  <c r="J554" i="2"/>
  <c r="J606" i="2"/>
  <c r="J281" i="2"/>
  <c r="J155" i="2"/>
  <c r="J678" i="2"/>
  <c r="J106" i="2"/>
  <c r="J615" i="2"/>
  <c r="J299" i="2"/>
  <c r="J237" i="2"/>
  <c r="J708" i="2"/>
  <c r="J644" i="2"/>
  <c r="J493" i="2"/>
  <c r="J206" i="2"/>
  <c r="J633" i="2"/>
  <c r="J442" i="2"/>
  <c r="J600" i="2"/>
  <c r="J287" i="2"/>
  <c r="J298" i="2"/>
  <c r="J574" i="2"/>
  <c r="J115" i="2"/>
  <c r="J665" i="2"/>
  <c r="J246" i="2"/>
  <c r="J306" i="2"/>
  <c r="J683" i="2"/>
  <c r="J374" i="2"/>
  <c r="J173" i="2"/>
  <c r="J585" i="2"/>
  <c r="J338" i="2"/>
  <c r="J618" i="2"/>
  <c r="J342" i="2"/>
  <c r="J590" i="2"/>
  <c r="J353" i="2"/>
  <c r="J582" i="2"/>
  <c r="J596" i="2"/>
  <c r="J241" i="2"/>
  <c r="J137" i="2"/>
  <c r="J371" i="2"/>
  <c r="J650" i="2"/>
  <c r="J259" i="2"/>
  <c r="J448" i="2"/>
  <c r="J514" i="2"/>
  <c r="J518" i="2"/>
  <c r="J443" i="2"/>
  <c r="J508" i="2"/>
  <c r="J496" i="2"/>
  <c r="J550" i="2"/>
  <c r="J482" i="2"/>
  <c r="J245" i="2"/>
  <c r="J674" i="2"/>
  <c r="J511" i="2"/>
  <c r="J355" i="2"/>
  <c r="J504" i="2"/>
  <c r="J612" i="2"/>
  <c r="J711" i="2"/>
  <c r="J381" i="2"/>
  <c r="J581" i="2"/>
  <c r="J560" i="2"/>
  <c r="J692" i="2"/>
  <c r="J510" i="2"/>
  <c r="J681" i="2"/>
  <c r="J424" i="2"/>
  <c r="J429" i="2"/>
  <c r="J249" i="2"/>
  <c r="J662" i="2"/>
  <c r="J621" i="2"/>
  <c r="J344" i="2"/>
  <c r="J456" i="2"/>
  <c r="J624" i="2"/>
  <c r="J391" i="2"/>
  <c r="J548" i="2"/>
  <c r="J660" i="2"/>
  <c r="J694" i="2"/>
  <c r="J423" i="2"/>
  <c r="J453" i="2"/>
  <c r="J675" i="2"/>
  <c r="J275" i="2"/>
  <c r="J343" i="2"/>
  <c r="J700" i="2"/>
  <c r="J588" i="2"/>
  <c r="J651" i="2"/>
  <c r="J642" i="2"/>
  <c r="J462" i="2"/>
  <c r="J646" i="2"/>
  <c r="J421" i="2"/>
  <c r="J632" i="2"/>
  <c r="J614" i="2"/>
  <c r="J676" i="2"/>
  <c r="J701" i="2"/>
  <c r="J622" i="2"/>
  <c r="J696" i="2"/>
  <c r="J494" i="2"/>
  <c r="J673" i="2"/>
  <c r="J509" i="2"/>
  <c r="J469" i="2"/>
  <c r="J529" i="2"/>
  <c r="J638" i="2"/>
  <c r="J630" i="2"/>
  <c r="J690" i="2"/>
  <c r="J647" i="2"/>
  <c r="J654" i="2"/>
  <c r="J713" i="2"/>
  <c r="J657" i="2"/>
  <c r="J684" i="2"/>
  <c r="J723" i="2"/>
  <c r="H401" i="2"/>
  <c r="H579" i="2"/>
  <c r="H664" i="2"/>
  <c r="H156" i="2"/>
  <c r="H351" i="2"/>
  <c r="H284" i="2"/>
  <c r="H603" i="2"/>
  <c r="H431" i="2"/>
  <c r="H689" i="2"/>
  <c r="H553" i="2"/>
  <c r="H331" i="2"/>
  <c r="H661" i="2"/>
  <c r="H540" i="2"/>
  <c r="H432" i="2"/>
  <c r="H436" i="2"/>
  <c r="H202" i="2"/>
  <c r="H295" i="2"/>
  <c r="H415" i="2"/>
  <c r="H13" i="2"/>
  <c r="H687" i="2"/>
  <c r="H169" i="2"/>
  <c r="H72" i="2"/>
  <c r="H221" i="2"/>
  <c r="H392" i="2"/>
  <c r="H196" i="2"/>
  <c r="H478" i="2"/>
  <c r="H180" i="2"/>
  <c r="H524" i="2"/>
  <c r="H177" i="2"/>
  <c r="H321" i="2"/>
  <c r="H714" i="2"/>
  <c r="H45" i="2"/>
  <c r="H124" i="2"/>
  <c r="H80" i="2"/>
  <c r="H525" i="2"/>
  <c r="H133" i="2"/>
  <c r="H655" i="2"/>
  <c r="H619" i="2"/>
  <c r="H215" i="2"/>
  <c r="H563" i="2"/>
  <c r="H32" i="2"/>
  <c r="H22" i="2"/>
  <c r="H346" i="2"/>
  <c r="H360" i="2"/>
  <c r="H120" i="2"/>
  <c r="H238" i="2"/>
  <c r="H10" i="2"/>
  <c r="H282" i="2"/>
  <c r="H69" i="2"/>
  <c r="H138" i="2"/>
  <c r="H223" i="2"/>
  <c r="H286" i="2"/>
  <c r="H89" i="2"/>
  <c r="H204" i="2"/>
  <c r="H648" i="2"/>
  <c r="H534" i="2"/>
  <c r="H358" i="2"/>
  <c r="H172" i="2"/>
  <c r="H107" i="2"/>
  <c r="H559" i="2"/>
  <c r="H175" i="2"/>
  <c r="H86" i="2"/>
  <c r="H458" i="2"/>
  <c r="H459" i="2"/>
  <c r="H301" i="2"/>
  <c r="H136" i="2"/>
  <c r="H159" i="2"/>
  <c r="H167" i="2"/>
  <c r="H323" i="2"/>
  <c r="H569" i="2"/>
  <c r="H52" i="2"/>
  <c r="H702" i="2"/>
  <c r="H410" i="2"/>
  <c r="H545" i="2"/>
  <c r="H365" i="2"/>
  <c r="H123" i="2"/>
  <c r="H297" i="2"/>
  <c r="H408" i="2"/>
  <c r="H319" i="2"/>
  <c r="H617" i="2"/>
  <c r="H211" i="2"/>
  <c r="H182" i="2"/>
  <c r="H537" i="2"/>
  <c r="H35" i="2"/>
  <c r="H76" i="2"/>
  <c r="H234" i="2"/>
  <c r="H637" i="2"/>
  <c r="H226" i="2"/>
  <c r="H145" i="2"/>
  <c r="H183" i="2"/>
  <c r="H573" i="2"/>
  <c r="H48" i="2"/>
  <c r="H149" i="2"/>
  <c r="H564" i="2"/>
  <c r="H243" i="2"/>
  <c r="H634" i="2"/>
  <c r="H181" i="2"/>
  <c r="H143" i="2"/>
  <c r="H94" i="2"/>
  <c r="H539" i="2"/>
  <c r="H382" i="2"/>
  <c r="H336" i="2"/>
  <c r="H214" i="2"/>
  <c r="H29" i="2"/>
  <c r="H304" i="2"/>
  <c r="H383" i="2"/>
  <c r="H470" i="2"/>
  <c r="H576" i="2"/>
  <c r="H5" i="2"/>
  <c r="H78" i="2"/>
  <c r="H505" i="2"/>
  <c r="H129" i="2"/>
  <c r="H348" i="2"/>
  <c r="H160" i="2"/>
  <c r="H562" i="2"/>
  <c r="H7" i="2"/>
  <c r="H310" i="2"/>
  <c r="H589" i="2"/>
  <c r="H308" i="2"/>
  <c r="H354" i="2"/>
  <c r="H203" i="2"/>
  <c r="H38" i="2"/>
  <c r="H178" i="2"/>
  <c r="H437" i="2"/>
  <c r="H64" i="2"/>
  <c r="H28" i="2"/>
  <c r="H255" i="2"/>
  <c r="H356" i="2"/>
  <c r="H162" i="2"/>
  <c r="H575" i="2"/>
  <c r="H70" i="2"/>
  <c r="H154" i="2"/>
  <c r="H103" i="2"/>
  <c r="H446" i="2"/>
  <c r="H433" i="2"/>
  <c r="H303" i="2"/>
  <c r="H307" i="2"/>
  <c r="H85" i="2"/>
  <c r="H195" i="2"/>
  <c r="H712" i="2"/>
  <c r="H197" i="2"/>
  <c r="H236" i="2"/>
  <c r="H83" i="2"/>
  <c r="H157" i="2"/>
  <c r="H97" i="2"/>
  <c r="H168" i="2"/>
  <c r="H212" i="2"/>
  <c r="H414" i="2"/>
  <c r="H58" i="2"/>
  <c r="H377" i="2"/>
  <c r="H317" i="2"/>
  <c r="H417" i="2"/>
  <c r="H404" i="2"/>
  <c r="H468" i="2"/>
  <c r="H75" i="2"/>
  <c r="H2" i="2"/>
  <c r="H522" i="2"/>
  <c r="H18" i="2"/>
  <c r="H719" i="2"/>
  <c r="H170" i="2"/>
  <c r="H451" i="2"/>
  <c r="H601" i="2"/>
  <c r="H609" i="2"/>
  <c r="H14" i="2"/>
  <c r="H12" i="2"/>
  <c r="H434" i="2"/>
  <c r="H523" i="2"/>
  <c r="H210" i="2"/>
  <c r="H628" i="2"/>
  <c r="H515" i="2"/>
  <c r="H497" i="2"/>
  <c r="H526" i="2"/>
  <c r="H62" i="2"/>
  <c r="H418" i="2"/>
  <c r="H57" i="2"/>
  <c r="H272" i="2"/>
  <c r="H625" i="2"/>
  <c r="H367" i="2"/>
  <c r="H688" i="2"/>
  <c r="H296" i="2"/>
  <c r="H66" i="2"/>
  <c r="H239" i="2"/>
  <c r="H372" i="2"/>
  <c r="H595" i="2"/>
  <c r="H294" i="2"/>
  <c r="H135" i="2"/>
  <c r="H233" i="2"/>
  <c r="H126" i="2"/>
  <c r="H205" i="2"/>
  <c r="H474" i="2"/>
  <c r="H457" i="2"/>
  <c r="H262" i="2"/>
  <c r="H626" i="2"/>
  <c r="H635" i="2"/>
  <c r="H352" i="2"/>
  <c r="H679" i="2"/>
  <c r="H705" i="2"/>
  <c r="H445" i="2"/>
  <c r="H444" i="2"/>
  <c r="H201" i="2"/>
  <c r="H318" i="2"/>
  <c r="H88" i="2"/>
  <c r="H380" i="2"/>
  <c r="H495" i="2"/>
  <c r="H99" i="2"/>
  <c r="H248" i="2"/>
  <c r="H519" i="2"/>
  <c r="H73" i="2"/>
  <c r="H616" i="2"/>
  <c r="H598" i="2"/>
  <c r="H561" i="2"/>
  <c r="H530" i="2"/>
  <c r="H224" i="2"/>
  <c r="H541" i="2"/>
  <c r="H412" i="2"/>
  <c r="H82" i="2"/>
  <c r="H116" i="2"/>
  <c r="H158" i="2"/>
  <c r="H128" i="2"/>
  <c r="H716" i="2"/>
  <c r="H313" i="2"/>
  <c r="H163" i="2"/>
  <c r="H475" i="2"/>
  <c r="H599" i="2"/>
  <c r="H293" i="2"/>
  <c r="H60" i="2"/>
  <c r="H218" i="2"/>
  <c r="H416" i="2"/>
  <c r="H666" i="2"/>
  <c r="H51" i="2"/>
  <c r="H74" i="2"/>
  <c r="H720" i="2"/>
  <c r="H389" i="2"/>
  <c r="H314" i="2"/>
  <c r="H467" i="2"/>
  <c r="H290" i="2"/>
  <c r="H532" i="2"/>
  <c r="H256" i="2"/>
  <c r="H225" i="2"/>
  <c r="H375" i="2"/>
  <c r="H91" i="2"/>
  <c r="H359" i="2"/>
  <c r="H19" i="2"/>
  <c r="H54" i="2"/>
  <c r="H361" i="2"/>
  <c r="H209" i="2"/>
  <c r="H402" i="2"/>
  <c r="H471" i="2"/>
  <c r="H190" i="2"/>
  <c r="H449" i="2"/>
  <c r="H577" i="2"/>
  <c r="H368" i="2"/>
  <c r="H283" i="2"/>
  <c r="H658" i="2"/>
  <c r="H544" i="2"/>
  <c r="H649" i="2"/>
  <c r="H3" i="2"/>
  <c r="H473" i="2"/>
  <c r="H463" i="2"/>
  <c r="H580" i="2"/>
  <c r="H44" i="2"/>
  <c r="H388" i="2"/>
  <c r="H100" i="2"/>
  <c r="H430" i="2"/>
  <c r="H686" i="2"/>
  <c r="H4" i="2"/>
  <c r="H726" i="2"/>
  <c r="H185" i="2"/>
  <c r="H325" i="2"/>
  <c r="H547" i="2"/>
  <c r="H34" i="2"/>
  <c r="H192" i="2"/>
  <c r="H42" i="2"/>
  <c r="H217" i="2"/>
  <c r="H119" i="2"/>
  <c r="H454" i="2"/>
  <c r="H584" i="2"/>
  <c r="H428" i="2"/>
  <c r="H8" i="2"/>
  <c r="H79" i="2"/>
  <c r="H503" i="2"/>
  <c r="H513" i="2"/>
  <c r="H501" i="2"/>
  <c r="H490" i="2"/>
  <c r="H400" i="2"/>
  <c r="H594" i="2"/>
  <c r="H491" i="2"/>
  <c r="H643" i="2"/>
  <c r="H266" i="2"/>
  <c r="H220" i="2"/>
  <c r="H362" i="2"/>
  <c r="H164" i="2"/>
  <c r="H49" i="2"/>
  <c r="H591" i="2"/>
  <c r="H722" i="2"/>
  <c r="H568" i="2"/>
  <c r="H11" i="2"/>
  <c r="H329" i="2"/>
  <c r="H413" i="2"/>
  <c r="H230" i="2"/>
  <c r="H341" i="2"/>
  <c r="H250" i="2"/>
  <c r="H396" i="2"/>
  <c r="H502" i="2"/>
  <c r="H685" i="2"/>
  <c r="H15" i="2"/>
  <c r="H198" i="2"/>
  <c r="H33" i="2"/>
  <c r="H527" i="2"/>
  <c r="H718" i="2"/>
  <c r="H92" i="2"/>
  <c r="H46" i="2"/>
  <c r="H640" i="2"/>
  <c r="H350" i="2"/>
  <c r="H179" i="2"/>
  <c r="H345" i="2"/>
  <c r="H109" i="2"/>
  <c r="H483" i="2"/>
  <c r="H706" i="2"/>
  <c r="H166" i="2"/>
  <c r="H555" i="2"/>
  <c r="H150" i="2"/>
  <c r="H695" i="2"/>
  <c r="H492" i="2"/>
  <c r="H512" i="2"/>
  <c r="H242" i="2"/>
  <c r="H95" i="2"/>
  <c r="H55" i="2"/>
  <c r="H258" i="2"/>
  <c r="H146" i="2"/>
  <c r="H151" i="2"/>
  <c r="H447" i="2"/>
  <c r="H335" i="2"/>
  <c r="H322" i="2"/>
  <c r="H697" i="2"/>
  <c r="H403" i="2"/>
  <c r="H24" i="2"/>
  <c r="H498" i="2"/>
  <c r="H489" i="2"/>
  <c r="H477" i="2"/>
  <c r="H216" i="2"/>
  <c r="H26" i="2"/>
  <c r="H174" i="2"/>
  <c r="H339" i="2"/>
  <c r="H506" i="2"/>
  <c r="H570" i="2"/>
  <c r="H222" i="2"/>
  <c r="H677" i="2"/>
  <c r="H486" i="2"/>
  <c r="H118" i="2"/>
  <c r="H499" i="2"/>
  <c r="H90" i="2"/>
  <c r="H435" i="2"/>
  <c r="H552" i="2"/>
  <c r="H385" i="2"/>
  <c r="H219" i="2"/>
  <c r="H397" i="2"/>
  <c r="H17" i="2"/>
  <c r="H188" i="2"/>
  <c r="H300" i="2"/>
  <c r="H113" i="2"/>
  <c r="H312" i="2"/>
  <c r="H110" i="2"/>
  <c r="H21" i="2"/>
  <c r="H71" i="2"/>
  <c r="H680" i="2"/>
  <c r="H531" i="2"/>
  <c r="H480" i="2"/>
  <c r="H364" i="2"/>
  <c r="H30" i="2"/>
  <c r="H659" i="2"/>
  <c r="H538" i="2"/>
  <c r="H620" i="2"/>
  <c r="H191" i="2"/>
  <c r="H578" i="2"/>
  <c r="H41" i="2"/>
  <c r="H105" i="2"/>
  <c r="H227" i="2"/>
  <c r="H131" i="2"/>
  <c r="H363" i="2"/>
  <c r="H161" i="2"/>
  <c r="H67" i="2"/>
  <c r="H427" i="2"/>
  <c r="H279" i="2"/>
  <c r="H142" i="2"/>
  <c r="H395" i="2"/>
  <c r="H670" i="2"/>
  <c r="H710" i="2"/>
  <c r="H566" i="2"/>
  <c r="H125" i="2"/>
  <c r="H265" i="2"/>
  <c r="H84" i="2"/>
  <c r="H184" i="2"/>
  <c r="H425" i="2"/>
  <c r="H229" i="2"/>
  <c r="H357" i="2"/>
  <c r="H141" i="2"/>
  <c r="H481" i="2"/>
  <c r="H387" i="2"/>
  <c r="H144" i="2"/>
  <c r="H127" i="2"/>
  <c r="H207" i="2"/>
  <c r="H257" i="2"/>
  <c r="H147" i="2"/>
  <c r="H340" i="2"/>
  <c r="H592" i="2"/>
  <c r="H682" i="2"/>
  <c r="H484" i="2"/>
  <c r="H652" i="2"/>
  <c r="H330" i="2"/>
  <c r="H586" i="2"/>
  <c r="H376" i="2"/>
  <c r="H130" i="2"/>
  <c r="H273" i="2"/>
  <c r="H231" i="2"/>
  <c r="H268" i="2"/>
  <c r="H715" i="2"/>
  <c r="H517" i="2"/>
  <c r="H16" i="2"/>
  <c r="H311" i="2"/>
  <c r="H549" i="2"/>
  <c r="H440" i="2"/>
  <c r="H639" i="2"/>
  <c r="H176" i="2"/>
  <c r="H20" i="2"/>
  <c r="H390" i="2"/>
  <c r="H108" i="2"/>
  <c r="H567" i="2"/>
  <c r="H461" i="2"/>
  <c r="H213" i="2"/>
  <c r="H187" i="2"/>
  <c r="H36" i="2"/>
  <c r="H261" i="2"/>
  <c r="H235" i="2"/>
  <c r="H366" i="2"/>
  <c r="H604" i="2"/>
  <c r="H43" i="2"/>
  <c r="H386" i="2"/>
  <c r="H289" i="2"/>
  <c r="H608" i="2"/>
  <c r="H309" i="2"/>
  <c r="H426" i="2"/>
  <c r="H77" i="2"/>
  <c r="H533" i="2"/>
  <c r="H724" i="2"/>
  <c r="H337" i="2"/>
  <c r="H59" i="2"/>
  <c r="H623" i="2"/>
  <c r="H193" i="2"/>
  <c r="H420" i="2"/>
  <c r="H189" i="2"/>
  <c r="H270" i="2"/>
  <c r="H305" i="2"/>
  <c r="H25" i="2"/>
  <c r="H9" i="2"/>
  <c r="H291" i="2"/>
  <c r="H546" i="2"/>
  <c r="H535" i="2"/>
  <c r="H520" i="2"/>
  <c r="H551" i="2"/>
  <c r="H536" i="2"/>
  <c r="H244" i="2"/>
  <c r="H263" i="2"/>
  <c r="H240" i="2"/>
  <c r="H31" i="2"/>
  <c r="H721" i="2"/>
  <c r="H81" i="2"/>
  <c r="H593" i="2"/>
  <c r="H521" i="2"/>
  <c r="H409" i="2"/>
  <c r="H101" i="2"/>
  <c r="H114" i="2"/>
  <c r="H65" i="2"/>
  <c r="H668" i="2"/>
  <c r="H472" i="2"/>
  <c r="H411" i="2"/>
  <c r="H379" i="2"/>
  <c r="H6" i="2"/>
  <c r="H171" i="2"/>
  <c r="H476" i="2"/>
  <c r="H87" i="2"/>
  <c r="H369" i="2"/>
  <c r="H302" i="2"/>
  <c r="H50" i="2"/>
  <c r="H165" i="2"/>
  <c r="H132" i="2"/>
  <c r="H645" i="2"/>
  <c r="H288" i="2"/>
  <c r="H669" i="2"/>
  <c r="H280" i="2"/>
  <c r="H460" i="2"/>
  <c r="H583" i="2"/>
  <c r="H152" i="2"/>
  <c r="H324" i="2"/>
  <c r="H320" i="2"/>
  <c r="H419" i="2"/>
  <c r="H452" i="2"/>
  <c r="H572" i="2"/>
  <c r="H200" i="2"/>
  <c r="H653" i="2"/>
  <c r="H373" i="2"/>
  <c r="H285" i="2"/>
  <c r="H500" i="2"/>
  <c r="H507" i="2"/>
  <c r="H326" i="2"/>
  <c r="H485" i="2"/>
  <c r="H607" i="2"/>
  <c r="H487" i="2"/>
  <c r="H332" i="2"/>
  <c r="H347" i="2"/>
  <c r="H558" i="2"/>
  <c r="H636" i="2"/>
  <c r="H587" i="2"/>
  <c r="H717" i="2"/>
  <c r="H407" i="2"/>
  <c r="H378" i="2"/>
  <c r="H725" i="2"/>
  <c r="H488" i="2"/>
  <c r="H438" i="2"/>
  <c r="H269" i="2"/>
  <c r="H96" i="2"/>
  <c r="H253" i="2"/>
  <c r="H252" i="2"/>
  <c r="H274" i="2"/>
  <c r="H39" i="2"/>
  <c r="H27" i="2"/>
  <c r="H704" i="2"/>
  <c r="H370" i="2"/>
  <c r="H278" i="2"/>
  <c r="H254" i="2"/>
  <c r="H104" i="2"/>
  <c r="H40" i="2"/>
  <c r="H399" i="2"/>
  <c r="H656" i="2"/>
  <c r="H23" i="2"/>
  <c r="H613" i="2"/>
  <c r="H464" i="2"/>
  <c r="H663" i="2"/>
  <c r="H37" i="2"/>
  <c r="H271" i="2"/>
  <c r="H667" i="2"/>
  <c r="H439" i="2"/>
  <c r="H277" i="2"/>
  <c r="H672" i="2"/>
  <c r="H47" i="2"/>
  <c r="H56" i="2"/>
  <c r="H199" i="2"/>
  <c r="H602" i="2"/>
  <c r="H479" i="2"/>
  <c r="H68" i="2"/>
  <c r="H398" i="2"/>
  <c r="H556" i="2"/>
  <c r="H334" i="2"/>
  <c r="H264" i="2"/>
  <c r="H327" i="2"/>
  <c r="H671" i="2"/>
  <c r="H384" i="2"/>
  <c r="H629" i="2"/>
  <c r="H393" i="2"/>
  <c r="H316" i="2"/>
  <c r="H691" i="2"/>
  <c r="H117" i="2"/>
  <c r="H693" i="2"/>
  <c r="H406" i="2"/>
  <c r="H186" i="2"/>
  <c r="H139" i="2"/>
  <c r="H394" i="2"/>
  <c r="H698" i="2"/>
  <c r="H194" i="2"/>
  <c r="H251" i="2"/>
  <c r="H102" i="2"/>
  <c r="H61" i="2"/>
  <c r="H528" i="2"/>
  <c r="H422" i="2"/>
  <c r="H466" i="2"/>
  <c r="H699" i="2"/>
  <c r="H140" i="2"/>
  <c r="H465" i="2"/>
  <c r="H232" i="2"/>
  <c r="H121" i="2"/>
  <c r="H93" i="2"/>
  <c r="H276" i="2"/>
  <c r="H627" i="2"/>
  <c r="H112" i="2"/>
  <c r="H597" i="2"/>
  <c r="H611" i="2"/>
  <c r="H267" i="2"/>
  <c r="H328" i="2"/>
  <c r="H703" i="2"/>
  <c r="H565" i="2"/>
  <c r="H455" i="2"/>
  <c r="H315" i="2"/>
  <c r="H122" i="2"/>
  <c r="H111" i="2"/>
  <c r="H605" i="2"/>
  <c r="H228" i="2"/>
  <c r="H153" i="2"/>
  <c r="H557" i="2"/>
  <c r="H516" i="2"/>
  <c r="H405" i="2"/>
  <c r="H134" i="2"/>
  <c r="H571" i="2"/>
  <c r="H441" i="2"/>
  <c r="H63" i="2"/>
  <c r="H333" i="2"/>
  <c r="H707" i="2"/>
  <c r="H543" i="2"/>
  <c r="H631" i="2"/>
  <c r="H53" i="2"/>
  <c r="H148" i="2"/>
  <c r="H292" i="2"/>
  <c r="H610" i="2"/>
  <c r="H98" i="2"/>
  <c r="H208" i="2"/>
  <c r="H247" i="2"/>
  <c r="H709" i="2"/>
  <c r="H641" i="2"/>
  <c r="H260" i="2"/>
  <c r="H542" i="2"/>
  <c r="H450" i="2"/>
  <c r="H349" i="2"/>
  <c r="H554" i="2"/>
  <c r="H606" i="2"/>
  <c r="H281" i="2"/>
  <c r="H155" i="2"/>
  <c r="H678" i="2"/>
  <c r="H106" i="2"/>
  <c r="H615" i="2"/>
  <c r="H299" i="2"/>
  <c r="H237" i="2"/>
  <c r="H708" i="2"/>
  <c r="H644" i="2"/>
  <c r="H493" i="2"/>
  <c r="H206" i="2"/>
  <c r="H633" i="2"/>
  <c r="H442" i="2"/>
  <c r="H600" i="2"/>
  <c r="H287" i="2"/>
  <c r="H298" i="2"/>
  <c r="H574" i="2"/>
  <c r="H115" i="2"/>
  <c r="H665" i="2"/>
  <c r="H246" i="2"/>
  <c r="H306" i="2"/>
  <c r="H683" i="2"/>
  <c r="H374" i="2"/>
  <c r="H173" i="2"/>
  <c r="H585" i="2"/>
  <c r="H338" i="2"/>
  <c r="H618" i="2"/>
  <c r="H342" i="2"/>
  <c r="H590" i="2"/>
  <c r="H353" i="2"/>
  <c r="H582" i="2"/>
  <c r="H596" i="2"/>
  <c r="H241" i="2"/>
  <c r="H137" i="2"/>
  <c r="H371" i="2"/>
  <c r="H650" i="2"/>
  <c r="H259" i="2"/>
  <c r="H448" i="2"/>
  <c r="H514" i="2"/>
  <c r="H518" i="2"/>
  <c r="H443" i="2"/>
  <c r="H508" i="2"/>
  <c r="H496" i="2"/>
  <c r="H550" i="2"/>
  <c r="H482" i="2"/>
  <c r="H245" i="2"/>
  <c r="H674" i="2"/>
  <c r="H511" i="2"/>
  <c r="H355" i="2"/>
  <c r="H504" i="2"/>
  <c r="H612" i="2"/>
  <c r="H711" i="2"/>
  <c r="H381" i="2"/>
  <c r="H581" i="2"/>
  <c r="H560" i="2"/>
  <c r="H692" i="2"/>
  <c r="H510" i="2"/>
  <c r="H681" i="2"/>
  <c r="H424" i="2"/>
  <c r="H429" i="2"/>
  <c r="H249" i="2"/>
  <c r="H662" i="2"/>
  <c r="H621" i="2"/>
  <c r="H344" i="2"/>
  <c r="H456" i="2"/>
  <c r="H624" i="2"/>
  <c r="H391" i="2"/>
  <c r="H548" i="2"/>
  <c r="H660" i="2"/>
  <c r="H694" i="2"/>
  <c r="H423" i="2"/>
  <c r="H453" i="2"/>
  <c r="H675" i="2"/>
  <c r="H275" i="2"/>
  <c r="H343" i="2"/>
  <c r="H700" i="2"/>
  <c r="H588" i="2"/>
  <c r="H651" i="2"/>
  <c r="H642" i="2"/>
  <c r="H462" i="2"/>
  <c r="AS462" i="2" s="1"/>
  <c r="H646" i="2"/>
  <c r="H421" i="2"/>
  <c r="H632" i="2"/>
  <c r="H614" i="2"/>
  <c r="H676" i="2"/>
  <c r="H701" i="2"/>
  <c r="H622" i="2"/>
  <c r="H696" i="2"/>
  <c r="H494" i="2"/>
  <c r="H673" i="2"/>
  <c r="H509" i="2"/>
  <c r="H469" i="2"/>
  <c r="AS469" i="2" s="1"/>
  <c r="H529" i="2"/>
  <c r="H638" i="2"/>
  <c r="H630" i="2"/>
  <c r="H690" i="2"/>
  <c r="H647" i="2"/>
  <c r="H654" i="2"/>
  <c r="H713" i="2"/>
  <c r="H657" i="2"/>
  <c r="H684" i="2"/>
  <c r="H723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I37" i="3" l="1"/>
  <c r="I68" i="3"/>
  <c r="I67" i="3"/>
  <c r="I108" i="3"/>
  <c r="I118" i="3"/>
  <c r="I63" i="3"/>
  <c r="I117" i="3"/>
  <c r="I56" i="3"/>
  <c r="I50" i="3"/>
  <c r="I78" i="3"/>
  <c r="I41" i="3"/>
  <c r="I24" i="3"/>
  <c r="I26" i="3"/>
  <c r="I10" i="3"/>
  <c r="I115" i="3"/>
  <c r="I62" i="3"/>
  <c r="I116" i="3"/>
  <c r="I77" i="3"/>
  <c r="I45" i="3"/>
  <c r="I73" i="3"/>
  <c r="I85" i="3"/>
  <c r="I15" i="3"/>
  <c r="I20" i="3"/>
  <c r="I7" i="3"/>
  <c r="I48" i="3"/>
  <c r="I71" i="3"/>
  <c r="I31" i="3"/>
  <c r="I32" i="3"/>
  <c r="I105" i="3"/>
  <c r="I99" i="3"/>
  <c r="I61" i="3"/>
  <c r="I64" i="3"/>
  <c r="I35" i="3"/>
  <c r="I57" i="3"/>
  <c r="I13" i="3"/>
  <c r="I16" i="3"/>
  <c r="I4" i="3"/>
  <c r="I90" i="3"/>
  <c r="I47" i="3"/>
  <c r="I112" i="3"/>
  <c r="I97" i="3"/>
  <c r="I96" i="3"/>
  <c r="I55" i="3"/>
  <c r="I12" i="3"/>
  <c r="I19" i="3"/>
  <c r="I3" i="3"/>
  <c r="I113" i="3"/>
  <c r="I49" i="3"/>
  <c r="I34" i="3"/>
  <c r="I75" i="3"/>
  <c r="I122" i="3"/>
  <c r="I84" i="3"/>
  <c r="I60" i="3"/>
  <c r="I98" i="3"/>
  <c r="I72" i="3"/>
  <c r="I42" i="3"/>
  <c r="I69" i="3"/>
  <c r="I88" i="3"/>
  <c r="I36" i="3"/>
  <c r="I22" i="3"/>
  <c r="I2" i="3"/>
  <c r="AU709" i="2"/>
  <c r="AU672" i="2"/>
  <c r="AU551" i="2"/>
  <c r="AU710" i="2"/>
  <c r="AU345" i="2"/>
  <c r="AU54" i="2"/>
  <c r="AU526" i="2"/>
  <c r="AU539" i="2"/>
  <c r="AU524" i="2"/>
  <c r="AU696" i="2"/>
  <c r="AU298" i="2"/>
  <c r="AU394" i="2"/>
  <c r="AU320" i="2"/>
  <c r="AU639" i="2"/>
  <c r="AU499" i="2"/>
  <c r="AU8" i="2"/>
  <c r="AU519" i="2"/>
  <c r="AR433" i="2"/>
  <c r="AU433" i="2"/>
  <c r="AU458" i="2"/>
  <c r="AU713" i="2"/>
  <c r="AU618" i="2"/>
  <c r="AU287" i="2"/>
  <c r="AU678" i="2"/>
  <c r="AU208" i="2"/>
  <c r="AU571" i="2"/>
  <c r="AU565" i="2"/>
  <c r="AU465" i="2"/>
  <c r="AU139" i="2"/>
  <c r="AU264" i="2"/>
  <c r="AU439" i="2"/>
  <c r="AU254" i="2"/>
  <c r="AU488" i="2"/>
  <c r="AU485" i="2"/>
  <c r="AU324" i="2"/>
  <c r="AR369" i="2"/>
  <c r="AU369" i="2"/>
  <c r="AU409" i="2"/>
  <c r="AU535" i="2"/>
  <c r="AU337" i="2"/>
  <c r="AU235" i="2"/>
  <c r="AU440" i="2"/>
  <c r="AU330" i="2"/>
  <c r="AU481" i="2"/>
  <c r="AU395" i="2"/>
  <c r="AU191" i="2"/>
  <c r="AU312" i="2"/>
  <c r="AU118" i="2"/>
  <c r="AU498" i="2"/>
  <c r="AU242" i="2"/>
  <c r="AU350" i="2"/>
  <c r="AU443" i="2"/>
  <c r="AU315" i="2"/>
  <c r="AU269" i="2"/>
  <c r="AU623" i="2"/>
  <c r="AU41" i="2"/>
  <c r="AU502" i="2"/>
  <c r="AU720" i="2"/>
  <c r="AU170" i="2"/>
  <c r="AU226" i="2"/>
  <c r="AU202" i="2"/>
  <c r="AU344" i="2"/>
  <c r="AU247" i="2"/>
  <c r="AU277" i="2"/>
  <c r="AU520" i="2"/>
  <c r="AU670" i="2"/>
  <c r="AU95" i="2"/>
  <c r="AU544" i="2"/>
  <c r="AU497" i="2"/>
  <c r="AU505" i="2"/>
  <c r="AR505" i="2"/>
  <c r="AU215" i="2"/>
  <c r="AU612" i="2"/>
  <c r="AU249" i="2"/>
  <c r="AU281" i="2"/>
  <c r="AU406" i="2"/>
  <c r="AU507" i="2"/>
  <c r="AU533" i="2"/>
  <c r="AU279" i="2"/>
  <c r="AU403" i="2"/>
  <c r="AU643" i="2"/>
  <c r="AU430" i="2"/>
  <c r="AU375" i="2"/>
  <c r="AU63" i="2"/>
  <c r="AU40" i="2"/>
  <c r="AU114" i="2"/>
  <c r="AU144" i="2"/>
  <c r="AU55" i="2"/>
  <c r="AU185" i="2"/>
  <c r="AU679" i="2"/>
  <c r="AU437" i="2"/>
  <c r="AU286" i="2"/>
  <c r="AU711" i="2"/>
  <c r="AU441" i="2"/>
  <c r="AU104" i="2"/>
  <c r="AU101" i="2"/>
  <c r="AU387" i="2"/>
  <c r="AU179" i="2"/>
  <c r="AU19" i="2"/>
  <c r="AU372" i="2"/>
  <c r="AR94" i="2"/>
  <c r="AU94" i="2"/>
  <c r="AU223" i="2"/>
  <c r="AU622" i="2"/>
  <c r="AU355" i="2"/>
  <c r="AU610" i="2"/>
  <c r="AU556" i="2"/>
  <c r="AU583" i="2"/>
  <c r="AU36" i="2"/>
  <c r="AU538" i="2"/>
  <c r="AU492" i="2"/>
  <c r="AU454" i="2"/>
  <c r="AU368" i="2"/>
  <c r="AU416" i="2"/>
  <c r="AU574" i="2"/>
  <c r="AU698" i="2"/>
  <c r="AU419" i="2"/>
  <c r="AU176" i="2"/>
  <c r="AU90" i="2"/>
  <c r="AU79" i="2"/>
  <c r="AU73" i="2"/>
  <c r="AR303" i="2"/>
  <c r="AU303" i="2"/>
  <c r="AU459" i="2"/>
  <c r="AU657" i="2"/>
  <c r="AU342" i="2"/>
  <c r="AU232" i="2"/>
  <c r="AU607" i="2"/>
  <c r="AU366" i="2"/>
  <c r="AU578" i="2"/>
  <c r="AU396" i="2"/>
  <c r="AU128" i="2"/>
  <c r="AR212" i="2"/>
  <c r="AU212" i="2"/>
  <c r="AU637" i="2"/>
  <c r="AU436" i="2"/>
  <c r="AU343" i="2"/>
  <c r="AU647" i="2"/>
  <c r="AU259" i="2"/>
  <c r="AU405" i="2"/>
  <c r="AU271" i="2"/>
  <c r="AU476" i="2"/>
  <c r="AU484" i="2"/>
  <c r="AU615" i="2"/>
  <c r="AU671" i="2"/>
  <c r="AU50" i="2"/>
  <c r="AU376" i="2"/>
  <c r="AU477" i="2"/>
  <c r="AU649" i="2"/>
  <c r="AU595" i="2"/>
  <c r="AU129" i="2"/>
  <c r="AU563" i="2"/>
  <c r="AU700" i="2"/>
  <c r="AU106" i="2"/>
  <c r="AU327" i="2"/>
  <c r="AU302" i="2"/>
  <c r="AR586" i="2"/>
  <c r="AU586" i="2"/>
  <c r="AU489" i="2"/>
  <c r="AU726" i="2"/>
  <c r="AU352" i="2"/>
  <c r="AU178" i="2"/>
  <c r="AU180" i="2"/>
  <c r="AU514" i="2"/>
  <c r="AU676" i="2"/>
  <c r="AU585" i="2"/>
  <c r="AU328" i="2"/>
  <c r="AU370" i="2"/>
  <c r="AU593" i="2"/>
  <c r="AU311" i="2"/>
  <c r="AU300" i="2"/>
  <c r="AU46" i="2"/>
  <c r="AU590" i="2"/>
  <c r="AU121" i="2"/>
  <c r="AU487" i="2"/>
  <c r="AR487" i="2"/>
  <c r="AU604" i="2"/>
  <c r="AR21" i="2"/>
  <c r="AU21" i="2"/>
  <c r="AU164" i="2"/>
  <c r="AU716" i="2"/>
  <c r="AU414" i="2"/>
  <c r="AU123" i="2"/>
  <c r="AU156" i="2"/>
  <c r="AU518" i="2"/>
  <c r="AU455" i="2"/>
  <c r="AU438" i="2"/>
  <c r="AU59" i="2"/>
  <c r="AU110" i="2"/>
  <c r="AU362" i="2"/>
  <c r="AR74" i="2"/>
  <c r="AU74" i="2"/>
  <c r="AU719" i="2"/>
  <c r="AU365" i="2"/>
  <c r="AU664" i="2"/>
  <c r="AU621" i="2"/>
  <c r="AU675" i="2"/>
  <c r="AU442" i="2"/>
  <c r="AU699" i="2"/>
  <c r="AU378" i="2"/>
  <c r="AU291" i="2"/>
  <c r="AU357" i="2"/>
  <c r="AU677" i="2"/>
  <c r="AU230" i="2"/>
  <c r="AU250" i="2"/>
  <c r="AU220" i="2"/>
  <c r="AU428" i="2"/>
  <c r="AU4" i="2"/>
  <c r="AU658" i="2"/>
  <c r="AU359" i="2"/>
  <c r="AU51" i="2"/>
  <c r="AU158" i="2"/>
  <c r="AU248" i="2"/>
  <c r="AU635" i="2"/>
  <c r="AR239" i="2"/>
  <c r="AU239" i="2"/>
  <c r="AU515" i="2"/>
  <c r="AU18" i="2"/>
  <c r="AR168" i="2"/>
  <c r="AU168" i="2"/>
  <c r="AU446" i="2"/>
  <c r="AU38" i="2"/>
  <c r="AU78" i="2"/>
  <c r="AU143" i="2"/>
  <c r="AU234" i="2"/>
  <c r="AU545" i="2"/>
  <c r="AU86" i="2"/>
  <c r="AU138" i="2"/>
  <c r="AU619" i="2"/>
  <c r="AU478" i="2"/>
  <c r="AU432" i="2"/>
  <c r="AU579" i="2"/>
  <c r="AU654" i="2"/>
  <c r="AU701" i="2"/>
  <c r="AU275" i="2"/>
  <c r="AU662" i="2"/>
  <c r="AU504" i="2"/>
  <c r="AU448" i="2"/>
  <c r="AU338" i="2"/>
  <c r="AU600" i="2"/>
  <c r="AU155" i="2"/>
  <c r="AU98" i="2"/>
  <c r="AU134" i="2"/>
  <c r="AU703" i="2"/>
  <c r="AU140" i="2"/>
  <c r="AU186" i="2"/>
  <c r="AU334" i="2"/>
  <c r="AU667" i="2"/>
  <c r="AU278" i="2"/>
  <c r="AU725" i="2"/>
  <c r="AU326" i="2"/>
  <c r="AU152" i="2"/>
  <c r="AR87" i="2"/>
  <c r="AU87" i="2"/>
  <c r="AU521" i="2"/>
  <c r="AU546" i="2"/>
  <c r="AU724" i="2"/>
  <c r="AU261" i="2"/>
  <c r="AU549" i="2"/>
  <c r="AU652" i="2"/>
  <c r="AU141" i="2"/>
  <c r="AU142" i="2"/>
  <c r="AU620" i="2"/>
  <c r="AR113" i="2"/>
  <c r="AU113" i="2"/>
  <c r="AU486" i="2"/>
  <c r="AU24" i="2"/>
  <c r="AU512" i="2"/>
  <c r="AU640" i="2"/>
  <c r="AU341" i="2"/>
  <c r="AU266" i="2"/>
  <c r="AU584" i="2"/>
  <c r="AU686" i="2"/>
  <c r="AU283" i="2"/>
  <c r="AU91" i="2"/>
  <c r="AU666" i="2"/>
  <c r="AU116" i="2"/>
  <c r="AU99" i="2"/>
  <c r="AU626" i="2"/>
  <c r="AU66" i="2"/>
  <c r="AU628" i="2"/>
  <c r="AU522" i="2"/>
  <c r="AU97" i="2"/>
  <c r="AR103" i="2"/>
  <c r="AU103" i="2"/>
  <c r="AR203" i="2"/>
  <c r="AU203" i="2"/>
  <c r="AU5" i="2"/>
  <c r="AR181" i="2"/>
  <c r="AU181" i="2"/>
  <c r="AU76" i="2"/>
  <c r="AR410" i="2"/>
  <c r="AU410" i="2"/>
  <c r="AU175" i="2"/>
  <c r="AU69" i="2"/>
  <c r="AU655" i="2"/>
  <c r="AU196" i="2"/>
  <c r="AU540" i="2"/>
  <c r="AU401" i="2"/>
  <c r="AR596" i="2"/>
  <c r="AR246" i="2"/>
  <c r="AR174" i="2"/>
  <c r="AU82" i="2"/>
  <c r="AU2" i="2"/>
  <c r="AU634" i="2"/>
  <c r="AU392" i="2"/>
  <c r="AS548" i="2"/>
  <c r="AS708" i="2"/>
  <c r="AV708" i="2" s="1"/>
  <c r="AS102" i="2"/>
  <c r="AS558" i="2"/>
  <c r="AV558" i="2" s="1"/>
  <c r="AS289" i="2"/>
  <c r="AV289" i="2" s="1"/>
  <c r="AS131" i="2"/>
  <c r="AV131" i="2" s="1"/>
  <c r="AS151" i="2"/>
  <c r="AS501" i="2"/>
  <c r="AS475" i="2"/>
  <c r="AS609" i="2"/>
  <c r="AS214" i="2"/>
  <c r="AS346" i="2"/>
  <c r="AS509" i="2"/>
  <c r="AS582" i="2"/>
  <c r="AV582" i="2" s="1"/>
  <c r="AS111" i="2"/>
  <c r="AS656" i="2"/>
  <c r="AV656" i="2" s="1"/>
  <c r="AS668" i="2"/>
  <c r="AV668" i="2" s="1"/>
  <c r="AS273" i="2"/>
  <c r="AS552" i="2"/>
  <c r="AS591" i="2"/>
  <c r="AS314" i="2"/>
  <c r="AS418" i="2"/>
  <c r="AS160" i="2"/>
  <c r="AS204" i="2"/>
  <c r="AT684" i="2"/>
  <c r="AU296" i="2"/>
  <c r="AU354" i="2"/>
  <c r="AU559" i="2"/>
  <c r="AS596" i="2"/>
  <c r="AV596" i="2" s="1"/>
  <c r="AS605" i="2"/>
  <c r="AS23" i="2"/>
  <c r="AS472" i="2"/>
  <c r="AS231" i="2"/>
  <c r="AS385" i="2"/>
  <c r="AS722" i="2"/>
  <c r="AS467" i="2"/>
  <c r="AV467" i="2" s="1"/>
  <c r="AS57" i="2"/>
  <c r="AS562" i="2"/>
  <c r="AS648" i="2"/>
  <c r="AS560" i="2"/>
  <c r="AV560" i="2" s="1"/>
  <c r="AS260" i="2"/>
  <c r="AV260" i="2" s="1"/>
  <c r="AS629" i="2"/>
  <c r="AS572" i="2"/>
  <c r="AS386" i="2"/>
  <c r="AS227" i="2"/>
  <c r="AS483" i="2"/>
  <c r="AS473" i="2"/>
  <c r="AV473" i="2" s="1"/>
  <c r="AS445" i="2"/>
  <c r="AR377" i="2"/>
  <c r="AS377" i="2"/>
  <c r="AS183" i="2"/>
  <c r="AV183" i="2" s="1"/>
  <c r="AS321" i="2"/>
  <c r="AV321" i="2" s="1"/>
  <c r="AS624" i="2"/>
  <c r="AV624" i="2" s="1"/>
  <c r="AS115" i="2"/>
  <c r="AS122" i="2"/>
  <c r="AS384" i="2"/>
  <c r="AS332" i="2"/>
  <c r="AS536" i="2"/>
  <c r="AS130" i="2"/>
  <c r="AS71" i="2"/>
  <c r="AV71" i="2" s="1"/>
  <c r="AS109" i="2"/>
  <c r="AS325" i="2"/>
  <c r="AS313" i="2"/>
  <c r="AV313" i="2" s="1"/>
  <c r="AS62" i="2"/>
  <c r="AV62" i="2" s="1"/>
  <c r="AS64" i="2"/>
  <c r="AS297" i="2"/>
  <c r="AS177" i="2"/>
  <c r="AT696" i="2"/>
  <c r="AU210" i="2"/>
  <c r="AU576" i="2"/>
  <c r="AU282" i="2"/>
  <c r="AS692" i="2"/>
  <c r="AS542" i="2"/>
  <c r="AV542" i="2" s="1"/>
  <c r="AS393" i="2"/>
  <c r="AS200" i="2"/>
  <c r="AV200" i="2" s="1"/>
  <c r="AS189" i="2"/>
  <c r="AV189" i="2" s="1"/>
  <c r="AS265" i="2"/>
  <c r="AS706" i="2"/>
  <c r="AS34" i="2"/>
  <c r="AS561" i="2"/>
  <c r="AS317" i="2"/>
  <c r="AS573" i="2"/>
  <c r="AS714" i="2"/>
  <c r="AS496" i="2"/>
  <c r="AV496" i="2" s="1"/>
  <c r="AS707" i="2"/>
  <c r="AS56" i="2"/>
  <c r="AS132" i="2"/>
  <c r="AS390" i="2"/>
  <c r="AS680" i="2"/>
  <c r="AV680" i="2" s="1"/>
  <c r="AS15" i="2"/>
  <c r="AS209" i="2"/>
  <c r="AS135" i="2"/>
  <c r="AS28" i="2"/>
  <c r="AS136" i="2"/>
  <c r="AS284" i="2"/>
  <c r="AS723" i="2"/>
  <c r="AS581" i="2"/>
  <c r="AV581" i="2" s="1"/>
  <c r="AS299" i="2"/>
  <c r="AS93" i="2"/>
  <c r="AS399" i="2"/>
  <c r="AV399" i="2" s="1"/>
  <c r="AS165" i="2"/>
  <c r="AV165" i="2" s="1"/>
  <c r="AS43" i="2"/>
  <c r="AS566" i="2"/>
  <c r="AS216" i="2"/>
  <c r="AS49" i="2"/>
  <c r="AS361" i="2"/>
  <c r="AS705" i="2"/>
  <c r="AS58" i="2"/>
  <c r="AS382" i="2"/>
  <c r="AV382" i="2" s="1"/>
  <c r="AS89" i="2"/>
  <c r="AS351" i="2"/>
  <c r="AS684" i="2"/>
  <c r="AV684" i="2" s="1"/>
  <c r="AS456" i="2"/>
  <c r="AV456" i="2" s="1"/>
  <c r="AS590" i="2"/>
  <c r="AS709" i="2"/>
  <c r="AS121" i="2"/>
  <c r="AS672" i="2"/>
  <c r="AS487" i="2"/>
  <c r="AS114" i="2"/>
  <c r="AS604" i="2"/>
  <c r="AV604" i="2" s="1"/>
  <c r="AS144" i="2"/>
  <c r="AV144" i="2" s="1"/>
  <c r="AS21" i="2"/>
  <c r="AS55" i="2"/>
  <c r="AS164" i="2"/>
  <c r="AS649" i="2"/>
  <c r="AV649" i="2" s="1"/>
  <c r="AS716" i="2"/>
  <c r="AS595" i="2"/>
  <c r="AS437" i="2"/>
  <c r="AS226" i="2"/>
  <c r="AS123" i="2"/>
  <c r="AS459" i="2"/>
  <c r="AV459" i="2" s="1"/>
  <c r="AS286" i="2"/>
  <c r="AS563" i="2"/>
  <c r="AV563" i="2" s="1"/>
  <c r="AS524" i="2"/>
  <c r="AU262" i="2"/>
  <c r="AU154" i="2"/>
  <c r="AU702" i="2"/>
  <c r="AU133" i="2"/>
  <c r="AS246" i="2"/>
  <c r="AS627" i="2"/>
  <c r="AS252" i="2"/>
  <c r="AS263" i="2"/>
  <c r="AS257" i="2"/>
  <c r="AS174" i="2"/>
  <c r="AV174" i="2" s="1"/>
  <c r="AS463" i="2"/>
  <c r="AS444" i="2"/>
  <c r="AS195" i="2"/>
  <c r="AS319" i="2"/>
  <c r="AV319" i="2" s="1"/>
  <c r="AS13" i="2"/>
  <c r="AS391" i="2"/>
  <c r="AS237" i="2"/>
  <c r="AS251" i="2"/>
  <c r="AS347" i="2"/>
  <c r="AS420" i="2"/>
  <c r="AS125" i="2"/>
  <c r="AV125" i="2" s="1"/>
  <c r="AS146" i="2"/>
  <c r="AS547" i="2"/>
  <c r="AS598" i="2"/>
  <c r="AS85" i="2"/>
  <c r="AS408" i="2"/>
  <c r="AV408" i="2" s="1"/>
  <c r="AS415" i="2"/>
  <c r="AS651" i="2"/>
  <c r="AS353" i="2"/>
  <c r="AS333" i="2"/>
  <c r="AS47" i="2"/>
  <c r="AS452" i="2"/>
  <c r="AV452" i="2" s="1"/>
  <c r="AS193" i="2"/>
  <c r="AV193" i="2" s="1"/>
  <c r="AS127" i="2"/>
  <c r="AV127" i="2" s="1"/>
  <c r="AS435" i="2"/>
  <c r="AS685" i="2"/>
  <c r="AV685" i="2" s="1"/>
  <c r="AS3" i="2"/>
  <c r="AV3" i="2" s="1"/>
  <c r="AS616" i="2"/>
  <c r="AV616" i="2" s="1"/>
  <c r="AS451" i="2"/>
  <c r="AS348" i="2"/>
  <c r="AS301" i="2"/>
  <c r="AS295" i="2"/>
  <c r="AS494" i="2"/>
  <c r="AS381" i="2"/>
  <c r="AV381" i="2" s="1"/>
  <c r="AS574" i="2"/>
  <c r="AV574" i="2" s="1"/>
  <c r="AS63" i="2"/>
  <c r="AS698" i="2"/>
  <c r="AS40" i="2"/>
  <c r="AV40" i="2" s="1"/>
  <c r="AS419" i="2"/>
  <c r="AV419" i="2" s="1"/>
  <c r="AS551" i="2"/>
  <c r="AV551" i="2" s="1"/>
  <c r="AS176" i="2"/>
  <c r="AS710" i="2"/>
  <c r="AS90" i="2"/>
  <c r="AS502" i="2"/>
  <c r="AS185" i="2"/>
  <c r="AS720" i="2"/>
  <c r="AV720" i="2" s="1"/>
  <c r="AS73" i="2"/>
  <c r="AV73" i="2" s="1"/>
  <c r="AS526" i="2"/>
  <c r="AS414" i="2"/>
  <c r="AS539" i="2"/>
  <c r="AU495" i="2"/>
  <c r="AU157" i="2"/>
  <c r="AU35" i="2"/>
  <c r="AU661" i="2"/>
  <c r="AS550" i="2"/>
  <c r="AS543" i="2"/>
  <c r="AS199" i="2"/>
  <c r="AS645" i="2"/>
  <c r="AR108" i="2"/>
  <c r="AS108" i="2"/>
  <c r="AS531" i="2"/>
  <c r="AS198" i="2"/>
  <c r="AS402" i="2"/>
  <c r="AS233" i="2"/>
  <c r="AV233" i="2" s="1"/>
  <c r="AS255" i="2"/>
  <c r="AS159" i="2"/>
  <c r="AS603" i="2"/>
  <c r="AS642" i="2"/>
  <c r="AS665" i="2"/>
  <c r="AS276" i="2"/>
  <c r="AS253" i="2"/>
  <c r="AV253" i="2" s="1"/>
  <c r="AS244" i="2"/>
  <c r="AS207" i="2"/>
  <c r="AS26" i="2"/>
  <c r="AS513" i="2"/>
  <c r="AS163" i="2"/>
  <c r="AV163" i="2" s="1"/>
  <c r="AS601" i="2"/>
  <c r="AS336" i="2"/>
  <c r="AS22" i="2"/>
  <c r="AS673" i="2"/>
  <c r="AS508" i="2"/>
  <c r="AS641" i="2"/>
  <c r="AS194" i="2"/>
  <c r="AS96" i="2"/>
  <c r="AV96" i="2" s="1"/>
  <c r="AS65" i="2"/>
  <c r="AS20" i="2"/>
  <c r="AS105" i="2"/>
  <c r="AV105" i="2" s="1"/>
  <c r="AS258" i="2"/>
  <c r="AV258" i="2" s="1"/>
  <c r="AS503" i="2"/>
  <c r="AR389" i="2"/>
  <c r="AS389" i="2"/>
  <c r="AS294" i="2"/>
  <c r="AS307" i="2"/>
  <c r="AR145" i="2"/>
  <c r="AS145" i="2"/>
  <c r="AV145" i="2" s="1"/>
  <c r="AS32" i="2"/>
  <c r="AV32" i="2" s="1"/>
  <c r="AS588" i="2"/>
  <c r="AS443" i="2"/>
  <c r="AV443" i="2" s="1"/>
  <c r="AS615" i="2"/>
  <c r="AS315" i="2"/>
  <c r="AV315" i="2" s="1"/>
  <c r="AS671" i="2"/>
  <c r="AS269" i="2"/>
  <c r="AS50" i="2"/>
  <c r="AS623" i="2"/>
  <c r="AS376" i="2"/>
  <c r="AS41" i="2"/>
  <c r="AS477" i="2"/>
  <c r="AV477" i="2" s="1"/>
  <c r="AS345" i="2"/>
  <c r="AS79" i="2"/>
  <c r="AS54" i="2"/>
  <c r="AV54" i="2" s="1"/>
  <c r="AS679" i="2"/>
  <c r="AV679" i="2" s="1"/>
  <c r="AS170" i="2"/>
  <c r="AV170" i="2" s="1"/>
  <c r="AS303" i="2"/>
  <c r="AS129" i="2"/>
  <c r="AS156" i="2"/>
  <c r="AT713" i="2"/>
  <c r="AT618" i="2"/>
  <c r="AT465" i="2"/>
  <c r="AT485" i="2"/>
  <c r="AT235" i="2"/>
  <c r="AT312" i="2"/>
  <c r="AT220" i="2"/>
  <c r="AT158" i="2"/>
  <c r="AT248" i="2"/>
  <c r="AT446" i="2"/>
  <c r="AT38" i="2"/>
  <c r="AT78" i="2"/>
  <c r="AT143" i="2"/>
  <c r="AT234" i="2"/>
  <c r="AT545" i="2"/>
  <c r="AT86" i="2"/>
  <c r="AT138" i="2"/>
  <c r="AT619" i="2"/>
  <c r="AT478" i="2"/>
  <c r="AT432" i="2"/>
  <c r="AT579" i="2"/>
  <c r="AU690" i="2"/>
  <c r="AU614" i="2"/>
  <c r="AU453" i="2"/>
  <c r="AU429" i="2"/>
  <c r="AU511" i="2"/>
  <c r="AU650" i="2"/>
  <c r="AU173" i="2"/>
  <c r="AU633" i="2"/>
  <c r="AU606" i="2"/>
  <c r="AU292" i="2"/>
  <c r="AU516" i="2"/>
  <c r="AU267" i="2"/>
  <c r="AU466" i="2"/>
  <c r="AU693" i="2"/>
  <c r="AU398" i="2"/>
  <c r="AU37" i="2"/>
  <c r="AU704" i="2"/>
  <c r="AU407" i="2"/>
  <c r="AU500" i="2"/>
  <c r="AU460" i="2"/>
  <c r="AU171" i="2"/>
  <c r="AU81" i="2"/>
  <c r="AU9" i="2"/>
  <c r="AU77" i="2"/>
  <c r="AU187" i="2"/>
  <c r="AU16" i="2"/>
  <c r="AU682" i="2"/>
  <c r="AU229" i="2"/>
  <c r="AU427" i="2"/>
  <c r="AU659" i="2"/>
  <c r="AU188" i="2"/>
  <c r="AU222" i="2"/>
  <c r="AU697" i="2"/>
  <c r="AU695" i="2"/>
  <c r="AU92" i="2"/>
  <c r="AU413" i="2"/>
  <c r="AU491" i="2"/>
  <c r="AU119" i="2"/>
  <c r="AU100" i="2"/>
  <c r="AU577" i="2"/>
  <c r="AU225" i="2"/>
  <c r="AU218" i="2"/>
  <c r="AU412" i="2"/>
  <c r="AU380" i="2"/>
  <c r="AU457" i="2"/>
  <c r="AU688" i="2"/>
  <c r="AU523" i="2"/>
  <c r="AU75" i="2"/>
  <c r="AU83" i="2"/>
  <c r="AU70" i="2"/>
  <c r="AU308" i="2"/>
  <c r="AU470" i="2"/>
  <c r="AU243" i="2"/>
  <c r="AU537" i="2"/>
  <c r="AU52" i="2"/>
  <c r="AU107" i="2"/>
  <c r="AU10" i="2"/>
  <c r="AU525" i="2"/>
  <c r="AU221" i="2"/>
  <c r="AU331" i="2"/>
  <c r="AR332" i="2"/>
  <c r="AR62" i="2"/>
  <c r="AR301" i="2"/>
  <c r="AS202" i="2"/>
  <c r="AT622" i="2"/>
  <c r="AT287" i="2"/>
  <c r="AT139" i="2"/>
  <c r="AT324" i="2"/>
  <c r="AT440" i="2"/>
  <c r="AT118" i="2"/>
  <c r="AT428" i="2"/>
  <c r="AT239" i="2"/>
  <c r="AS696" i="2"/>
  <c r="AS342" i="2"/>
  <c r="AS455" i="2"/>
  <c r="AS104" i="2"/>
  <c r="AS101" i="2"/>
  <c r="AS586" i="2"/>
  <c r="AS499" i="2"/>
  <c r="AV499" i="2" s="1"/>
  <c r="AS362" i="2"/>
  <c r="AV362" i="2" s="1"/>
  <c r="AS74" i="2"/>
  <c r="AS497" i="2"/>
  <c r="AS505" i="2"/>
  <c r="AS215" i="2"/>
  <c r="AV215" i="2" s="1"/>
  <c r="AT275" i="2"/>
  <c r="AT600" i="2"/>
  <c r="AT140" i="2"/>
  <c r="AT725" i="2"/>
  <c r="AT326" i="2"/>
  <c r="AT724" i="2"/>
  <c r="AT261" i="2"/>
  <c r="AT549" i="2"/>
  <c r="AT652" i="2"/>
  <c r="AT141" i="2"/>
  <c r="AT142" i="2"/>
  <c r="AT620" i="2"/>
  <c r="AT113" i="2"/>
  <c r="AT486" i="2"/>
  <c r="AT24" i="2"/>
  <c r="AT512" i="2"/>
  <c r="AT640" i="2"/>
  <c r="AT341" i="2"/>
  <c r="AT266" i="2"/>
  <c r="AT584" i="2"/>
  <c r="AT686" i="2"/>
  <c r="AT283" i="2"/>
  <c r="AT91" i="2"/>
  <c r="AT666" i="2"/>
  <c r="AT116" i="2"/>
  <c r="AT99" i="2"/>
  <c r="AT626" i="2"/>
  <c r="AT66" i="2"/>
  <c r="AT628" i="2"/>
  <c r="AT522" i="2"/>
  <c r="AT97" i="2"/>
  <c r="AT103" i="2"/>
  <c r="AT203" i="2"/>
  <c r="AT5" i="2"/>
  <c r="AT181" i="2"/>
  <c r="AT76" i="2"/>
  <c r="AT410" i="2"/>
  <c r="AT175" i="2"/>
  <c r="AT69" i="2"/>
  <c r="AT655" i="2"/>
  <c r="AT196" i="2"/>
  <c r="AT540" i="2"/>
  <c r="AT401" i="2"/>
  <c r="AU630" i="2"/>
  <c r="AU632" i="2"/>
  <c r="AU423" i="2"/>
  <c r="AU424" i="2"/>
  <c r="AU674" i="2"/>
  <c r="AU371" i="2"/>
  <c r="AU374" i="2"/>
  <c r="AU206" i="2"/>
  <c r="AU554" i="2"/>
  <c r="AU148" i="2"/>
  <c r="AU557" i="2"/>
  <c r="AU611" i="2"/>
  <c r="AU422" i="2"/>
  <c r="AU117" i="2"/>
  <c r="AU68" i="2"/>
  <c r="AU663" i="2"/>
  <c r="AT621" i="2"/>
  <c r="AT208" i="2"/>
  <c r="AT439" i="2"/>
  <c r="AT409" i="2"/>
  <c r="AT481" i="2"/>
  <c r="AT242" i="2"/>
  <c r="AT4" i="2"/>
  <c r="AT635" i="2"/>
  <c r="AS657" i="2"/>
  <c r="AV657" i="2" s="1"/>
  <c r="AS518" i="2"/>
  <c r="AS441" i="2"/>
  <c r="AS277" i="2"/>
  <c r="AS302" i="2"/>
  <c r="AV302" i="2" s="1"/>
  <c r="AS639" i="2"/>
  <c r="AS110" i="2"/>
  <c r="AS396" i="2"/>
  <c r="AS19" i="2"/>
  <c r="AS372" i="2"/>
  <c r="AS178" i="2"/>
  <c r="AS458" i="2"/>
  <c r="AS664" i="2"/>
  <c r="AV664" i="2" s="1"/>
  <c r="AT504" i="2"/>
  <c r="AT98" i="2"/>
  <c r="AT334" i="2"/>
  <c r="AT87" i="2"/>
  <c r="AS343" i="2"/>
  <c r="AS618" i="2"/>
  <c r="AS571" i="2"/>
  <c r="AS264" i="2"/>
  <c r="AS485" i="2"/>
  <c r="AS535" i="2"/>
  <c r="AS330" i="2"/>
  <c r="AV330" i="2" s="1"/>
  <c r="AS312" i="2"/>
  <c r="AS350" i="2"/>
  <c r="AS4" i="2"/>
  <c r="AV4" i="2" s="1"/>
  <c r="AS248" i="2"/>
  <c r="AS18" i="2"/>
  <c r="AV18" i="2" s="1"/>
  <c r="AS78" i="2"/>
  <c r="AS86" i="2"/>
  <c r="AS432" i="2"/>
  <c r="AT675" i="2"/>
  <c r="AT585" i="2"/>
  <c r="AT405" i="2"/>
  <c r="AT556" i="2"/>
  <c r="AT370" i="2"/>
  <c r="AT583" i="2"/>
  <c r="AT593" i="2"/>
  <c r="AT291" i="2"/>
  <c r="AT533" i="2"/>
  <c r="AT36" i="2"/>
  <c r="AT311" i="2"/>
  <c r="AT484" i="2"/>
  <c r="AT357" i="2"/>
  <c r="AT279" i="2"/>
  <c r="AT538" i="2"/>
  <c r="AT300" i="2"/>
  <c r="AT677" i="2"/>
  <c r="AT403" i="2"/>
  <c r="AT492" i="2"/>
  <c r="AT46" i="2"/>
  <c r="AT230" i="2"/>
  <c r="AT643" i="2"/>
  <c r="AT454" i="2"/>
  <c r="AT430" i="2"/>
  <c r="AT368" i="2"/>
  <c r="AT375" i="2"/>
  <c r="AT416" i="2"/>
  <c r="AT82" i="2"/>
  <c r="AT495" i="2"/>
  <c r="AT262" i="2"/>
  <c r="AT296" i="2"/>
  <c r="AT210" i="2"/>
  <c r="AT2" i="2"/>
  <c r="AT157" i="2"/>
  <c r="AT154" i="2"/>
  <c r="AT354" i="2"/>
  <c r="AT576" i="2"/>
  <c r="AT634" i="2"/>
  <c r="AT35" i="2"/>
  <c r="AT702" i="2"/>
  <c r="AT559" i="2"/>
  <c r="AT282" i="2"/>
  <c r="AT133" i="2"/>
  <c r="AT392" i="2"/>
  <c r="AT661" i="2"/>
  <c r="AT514" i="2"/>
  <c r="AT565" i="2"/>
  <c r="AT488" i="2"/>
  <c r="AT337" i="2"/>
  <c r="AT395" i="2"/>
  <c r="AT350" i="2"/>
  <c r="AT51" i="2"/>
  <c r="AT168" i="2"/>
  <c r="AS711" i="2"/>
  <c r="AS247" i="2"/>
  <c r="AS327" i="2"/>
  <c r="AS320" i="2"/>
  <c r="AV320" i="2" s="1"/>
  <c r="AS366" i="2"/>
  <c r="AS578" i="2"/>
  <c r="AS179" i="2"/>
  <c r="AS544" i="2"/>
  <c r="AS352" i="2"/>
  <c r="AS433" i="2"/>
  <c r="AS365" i="2"/>
  <c r="AV365" i="2" s="1"/>
  <c r="AS436" i="2"/>
  <c r="AT654" i="2"/>
  <c r="AT448" i="2"/>
  <c r="AT134" i="2"/>
  <c r="AT667" i="2"/>
  <c r="AT546" i="2"/>
  <c r="AS621" i="2"/>
  <c r="AS287" i="2"/>
  <c r="AS565" i="2"/>
  <c r="AV565" i="2" s="1"/>
  <c r="AS439" i="2"/>
  <c r="AS324" i="2"/>
  <c r="AS337" i="2"/>
  <c r="AV337" i="2" s="1"/>
  <c r="AS481" i="2"/>
  <c r="AV481" i="2" s="1"/>
  <c r="AS118" i="2"/>
  <c r="AS250" i="2"/>
  <c r="AS658" i="2"/>
  <c r="AV658" i="2" s="1"/>
  <c r="AS158" i="2"/>
  <c r="AV158" i="2" s="1"/>
  <c r="AS515" i="2"/>
  <c r="AS38" i="2"/>
  <c r="AS545" i="2"/>
  <c r="AS478" i="2"/>
  <c r="AT647" i="2"/>
  <c r="AT355" i="2"/>
  <c r="AT281" i="2"/>
  <c r="AT699" i="2"/>
  <c r="AT378" i="2"/>
  <c r="AS654" i="2"/>
  <c r="AV654" i="2" s="1"/>
  <c r="AS662" i="2"/>
  <c r="AV662" i="2" s="1"/>
  <c r="AS338" i="2"/>
  <c r="AS98" i="2"/>
  <c r="AS140" i="2"/>
  <c r="AV140" i="2" s="1"/>
  <c r="AS667" i="2"/>
  <c r="AS326" i="2"/>
  <c r="AS521" i="2"/>
  <c r="AS261" i="2"/>
  <c r="AS141" i="2"/>
  <c r="AV141" i="2" s="1"/>
  <c r="AS113" i="2"/>
  <c r="AV113" i="2" s="1"/>
  <c r="AS512" i="2"/>
  <c r="AV512" i="2" s="1"/>
  <c r="AS266" i="2"/>
  <c r="AS283" i="2"/>
  <c r="AV283" i="2" s="1"/>
  <c r="AS116" i="2"/>
  <c r="AV116" i="2" s="1"/>
  <c r="AS66" i="2"/>
  <c r="AV66" i="2" s="1"/>
  <c r="AS97" i="2"/>
  <c r="AS5" i="2"/>
  <c r="AS410" i="2"/>
  <c r="AV410" i="2" s="1"/>
  <c r="AS655" i="2"/>
  <c r="AS401" i="2"/>
  <c r="AT453" i="2"/>
  <c r="AT650" i="2"/>
  <c r="AT606" i="2"/>
  <c r="AT267" i="2"/>
  <c r="AT398" i="2"/>
  <c r="AT407" i="2"/>
  <c r="AT171" i="2"/>
  <c r="AT77" i="2"/>
  <c r="AT682" i="2"/>
  <c r="AT659" i="2"/>
  <c r="AT697" i="2"/>
  <c r="AT413" i="2"/>
  <c r="AT100" i="2"/>
  <c r="AT218" i="2"/>
  <c r="AT457" i="2"/>
  <c r="AT75" i="2"/>
  <c r="AT308" i="2"/>
  <c r="AT537" i="2"/>
  <c r="AT10" i="2"/>
  <c r="AT331" i="2"/>
  <c r="AT612" i="2"/>
  <c r="AT571" i="2"/>
  <c r="AT254" i="2"/>
  <c r="AT535" i="2"/>
  <c r="AT191" i="2"/>
  <c r="AT250" i="2"/>
  <c r="AT359" i="2"/>
  <c r="AT18" i="2"/>
  <c r="AS344" i="2"/>
  <c r="AS106" i="2"/>
  <c r="AV106" i="2" s="1"/>
  <c r="AS394" i="2"/>
  <c r="AS607" i="2"/>
  <c r="AS59" i="2"/>
  <c r="AS670" i="2"/>
  <c r="AS95" i="2"/>
  <c r="AS726" i="2"/>
  <c r="AS519" i="2"/>
  <c r="AV519" i="2" s="1"/>
  <c r="AS212" i="2"/>
  <c r="AV212" i="2" s="1"/>
  <c r="AS637" i="2"/>
  <c r="AS180" i="2"/>
  <c r="AT701" i="2"/>
  <c r="AT338" i="2"/>
  <c r="AT703" i="2"/>
  <c r="AT278" i="2"/>
  <c r="AT152" i="2"/>
  <c r="AS713" i="2"/>
  <c r="AV713" i="2" s="1"/>
  <c r="AS612" i="2"/>
  <c r="AV612" i="2" s="1"/>
  <c r="AS678" i="2"/>
  <c r="AS465" i="2"/>
  <c r="AV465" i="2" s="1"/>
  <c r="AS254" i="2"/>
  <c r="AV254" i="2" s="1"/>
  <c r="AS369" i="2"/>
  <c r="AS235" i="2"/>
  <c r="AS395" i="2"/>
  <c r="AV395" i="2" s="1"/>
  <c r="AS498" i="2"/>
  <c r="AV498" i="2" s="1"/>
  <c r="AS220" i="2"/>
  <c r="AS359" i="2"/>
  <c r="AS635" i="2"/>
  <c r="AS168" i="2"/>
  <c r="AS143" i="2"/>
  <c r="AS138" i="2"/>
  <c r="AS579" i="2"/>
  <c r="AT249" i="2"/>
  <c r="AT442" i="2"/>
  <c r="AT328" i="2"/>
  <c r="AT271" i="2"/>
  <c r="AT476" i="2"/>
  <c r="AS275" i="2"/>
  <c r="AS448" i="2"/>
  <c r="AS155" i="2"/>
  <c r="AS703" i="2"/>
  <c r="AV703" i="2" s="1"/>
  <c r="AS334" i="2"/>
  <c r="AS725" i="2"/>
  <c r="AV725" i="2" s="1"/>
  <c r="AS87" i="2"/>
  <c r="AS724" i="2"/>
  <c r="AV724" i="2" s="1"/>
  <c r="AS652" i="2"/>
  <c r="AS620" i="2"/>
  <c r="AS24" i="2"/>
  <c r="AV24" i="2" s="1"/>
  <c r="AS341" i="2"/>
  <c r="AV341" i="2" s="1"/>
  <c r="AS686" i="2"/>
  <c r="AV686" i="2" s="1"/>
  <c r="AS666" i="2"/>
  <c r="AS626" i="2"/>
  <c r="AV626" i="2" s="1"/>
  <c r="AS522" i="2"/>
  <c r="AS203" i="2"/>
  <c r="AS76" i="2"/>
  <c r="AS69" i="2"/>
  <c r="AV69" i="2" s="1"/>
  <c r="AS540" i="2"/>
  <c r="AV540" i="2" s="1"/>
  <c r="AT614" i="2"/>
  <c r="AT511" i="2"/>
  <c r="AT633" i="2"/>
  <c r="AT516" i="2"/>
  <c r="AT693" i="2"/>
  <c r="AT704" i="2"/>
  <c r="AT460" i="2"/>
  <c r="AT9" i="2"/>
  <c r="AT16" i="2"/>
  <c r="AT427" i="2"/>
  <c r="AT222" i="2"/>
  <c r="AT92" i="2"/>
  <c r="AT119" i="2"/>
  <c r="AT225" i="2"/>
  <c r="AT380" i="2"/>
  <c r="AT523" i="2"/>
  <c r="AT70" i="2"/>
  <c r="AT243" i="2"/>
  <c r="AT107" i="2"/>
  <c r="AT221" i="2"/>
  <c r="AS614" i="2"/>
  <c r="AV614" i="2" s="1"/>
  <c r="AS429" i="2"/>
  <c r="AV429" i="2" s="1"/>
  <c r="AS650" i="2"/>
  <c r="AS633" i="2"/>
  <c r="AS292" i="2"/>
  <c r="AS267" i="2"/>
  <c r="AS466" i="2"/>
  <c r="AV466" i="2" s="1"/>
  <c r="AS398" i="2"/>
  <c r="AV398" i="2" s="1"/>
  <c r="AS704" i="2"/>
  <c r="AV704" i="2" s="1"/>
  <c r="AS500" i="2"/>
  <c r="AS171" i="2"/>
  <c r="AV171" i="2" s="1"/>
  <c r="AS9" i="2"/>
  <c r="AS187" i="2"/>
  <c r="AS682" i="2"/>
  <c r="AV682" i="2" s="1"/>
  <c r="AS427" i="2"/>
  <c r="AV427" i="2" s="1"/>
  <c r="AS188" i="2"/>
  <c r="AV188" i="2" s="1"/>
  <c r="AS697" i="2"/>
  <c r="AV697" i="2" s="1"/>
  <c r="AS92" i="2"/>
  <c r="AS491" i="2"/>
  <c r="AV491" i="2" s="1"/>
  <c r="AS577" i="2"/>
  <c r="AV577" i="2" s="1"/>
  <c r="AS218" i="2"/>
  <c r="AS380" i="2"/>
  <c r="AS457" i="2"/>
  <c r="AV457" i="2" s="1"/>
  <c r="AS523" i="2"/>
  <c r="AS83" i="2"/>
  <c r="AS308" i="2"/>
  <c r="AS243" i="2"/>
  <c r="AV243" i="2" s="1"/>
  <c r="AS52" i="2"/>
  <c r="AV52" i="2" s="1"/>
  <c r="AS10" i="2"/>
  <c r="AV10" i="2" s="1"/>
  <c r="AS221" i="2"/>
  <c r="AT343" i="2"/>
  <c r="AT678" i="2"/>
  <c r="AT264" i="2"/>
  <c r="AT369" i="2"/>
  <c r="AT330" i="2"/>
  <c r="AT498" i="2"/>
  <c r="AT658" i="2"/>
  <c r="AT515" i="2"/>
  <c r="AS700" i="2"/>
  <c r="AS298" i="2"/>
  <c r="AS232" i="2"/>
  <c r="AS438" i="2"/>
  <c r="AS520" i="2"/>
  <c r="AV520" i="2" s="1"/>
  <c r="AS387" i="2"/>
  <c r="AS489" i="2"/>
  <c r="AS8" i="2"/>
  <c r="AS128" i="2"/>
  <c r="AS719" i="2"/>
  <c r="AS94" i="2"/>
  <c r="AS223" i="2"/>
  <c r="AT662" i="2"/>
  <c r="AT155" i="2"/>
  <c r="AT186" i="2"/>
  <c r="AT521" i="2"/>
  <c r="AS622" i="2"/>
  <c r="AV622" i="2" s="1"/>
  <c r="AS514" i="2"/>
  <c r="AV514" i="2" s="1"/>
  <c r="AS208" i="2"/>
  <c r="AV208" i="2" s="1"/>
  <c r="AS139" i="2"/>
  <c r="AS488" i="2"/>
  <c r="AV488" i="2" s="1"/>
  <c r="AS409" i="2"/>
  <c r="AV409" i="2" s="1"/>
  <c r="AS440" i="2"/>
  <c r="AS191" i="2"/>
  <c r="AS242" i="2"/>
  <c r="AV242" i="2" s="1"/>
  <c r="AS428" i="2"/>
  <c r="AS51" i="2"/>
  <c r="AS239" i="2"/>
  <c r="AS446" i="2"/>
  <c r="AV446" i="2" s="1"/>
  <c r="AS234" i="2"/>
  <c r="AV234" i="2" s="1"/>
  <c r="AS619" i="2"/>
  <c r="AV619" i="2" s="1"/>
  <c r="AT676" i="2"/>
  <c r="AT259" i="2"/>
  <c r="AT610" i="2"/>
  <c r="AT406" i="2"/>
  <c r="AT507" i="2"/>
  <c r="AS701" i="2"/>
  <c r="AS504" i="2"/>
  <c r="AV504" i="2" s="1"/>
  <c r="AS600" i="2"/>
  <c r="AS134" i="2"/>
  <c r="AS186" i="2"/>
  <c r="AV186" i="2" s="1"/>
  <c r="AS278" i="2"/>
  <c r="AV278" i="2" s="1"/>
  <c r="AS152" i="2"/>
  <c r="AS546" i="2"/>
  <c r="AV546" i="2" s="1"/>
  <c r="AS549" i="2"/>
  <c r="AS142" i="2"/>
  <c r="AS486" i="2"/>
  <c r="AV486" i="2" s="1"/>
  <c r="AS640" i="2"/>
  <c r="AV640" i="2" s="1"/>
  <c r="AS584" i="2"/>
  <c r="AS91" i="2"/>
  <c r="AS99" i="2"/>
  <c r="AV99" i="2" s="1"/>
  <c r="AS628" i="2"/>
  <c r="AV628" i="2" s="1"/>
  <c r="AS103" i="2"/>
  <c r="AV103" i="2" s="1"/>
  <c r="AS181" i="2"/>
  <c r="AV181" i="2" s="1"/>
  <c r="AS175" i="2"/>
  <c r="AS196" i="2"/>
  <c r="AV196" i="2" s="1"/>
  <c r="AT690" i="2"/>
  <c r="AT429" i="2"/>
  <c r="AT173" i="2"/>
  <c r="AT292" i="2"/>
  <c r="AT466" i="2"/>
  <c r="AT37" i="2"/>
  <c r="AT500" i="2"/>
  <c r="AT81" i="2"/>
  <c r="AT187" i="2"/>
  <c r="AT229" i="2"/>
  <c r="AT188" i="2"/>
  <c r="AT695" i="2"/>
  <c r="AT491" i="2"/>
  <c r="AT577" i="2"/>
  <c r="AT412" i="2"/>
  <c r="AT688" i="2"/>
  <c r="AT83" i="2"/>
  <c r="AT470" i="2"/>
  <c r="AT52" i="2"/>
  <c r="AT525" i="2"/>
  <c r="AS690" i="2"/>
  <c r="AV690" i="2" s="1"/>
  <c r="AS453" i="2"/>
  <c r="AV453" i="2" s="1"/>
  <c r="AS511" i="2"/>
  <c r="AS173" i="2"/>
  <c r="AS606" i="2"/>
  <c r="AV606" i="2" s="1"/>
  <c r="AS516" i="2"/>
  <c r="AS693" i="2"/>
  <c r="AV693" i="2" s="1"/>
  <c r="AS37" i="2"/>
  <c r="AS407" i="2"/>
  <c r="AS460" i="2"/>
  <c r="AV460" i="2" s="1"/>
  <c r="AS81" i="2"/>
  <c r="AS77" i="2"/>
  <c r="AS16" i="2"/>
  <c r="AV16" i="2" s="1"/>
  <c r="AS229" i="2"/>
  <c r="AV229" i="2" s="1"/>
  <c r="AS659" i="2"/>
  <c r="AS222" i="2"/>
  <c r="AS695" i="2"/>
  <c r="AS413" i="2"/>
  <c r="AS119" i="2"/>
  <c r="AV119" i="2" s="1"/>
  <c r="AS100" i="2"/>
  <c r="AS225" i="2"/>
  <c r="AV225" i="2" s="1"/>
  <c r="AS412" i="2"/>
  <c r="AV412" i="2" s="1"/>
  <c r="AS688" i="2"/>
  <c r="AS75" i="2"/>
  <c r="AS70" i="2"/>
  <c r="AV70" i="2" s="1"/>
  <c r="AS470" i="2"/>
  <c r="AV470" i="2" s="1"/>
  <c r="AS537" i="2"/>
  <c r="AS107" i="2"/>
  <c r="AS525" i="2"/>
  <c r="AS331" i="2"/>
  <c r="AU27" i="2"/>
  <c r="AU717" i="2"/>
  <c r="AU285" i="2"/>
  <c r="AU280" i="2"/>
  <c r="AU6" i="2"/>
  <c r="AU721" i="2"/>
  <c r="AU25" i="2"/>
  <c r="AU426" i="2"/>
  <c r="AU213" i="2"/>
  <c r="AU517" i="2"/>
  <c r="AU592" i="2"/>
  <c r="AU425" i="2"/>
  <c r="AU67" i="2"/>
  <c r="AU30" i="2"/>
  <c r="AU17" i="2"/>
  <c r="AU570" i="2"/>
  <c r="AU322" i="2"/>
  <c r="AU150" i="2"/>
  <c r="AU718" i="2"/>
  <c r="AU329" i="2"/>
  <c r="AU594" i="2"/>
  <c r="AU217" i="2"/>
  <c r="AU388" i="2"/>
  <c r="AU449" i="2"/>
  <c r="AU256" i="2"/>
  <c r="AU60" i="2"/>
  <c r="AU541" i="2"/>
  <c r="AU88" i="2"/>
  <c r="AU474" i="2"/>
  <c r="AU367" i="2"/>
  <c r="AU434" i="2"/>
  <c r="AU468" i="2"/>
  <c r="AU236" i="2"/>
  <c r="AU575" i="2"/>
  <c r="AU589" i="2"/>
  <c r="AU383" i="2"/>
  <c r="AU564" i="2"/>
  <c r="AU182" i="2"/>
  <c r="AU569" i="2"/>
  <c r="AU172" i="2"/>
  <c r="AU238" i="2"/>
  <c r="AU80" i="2"/>
  <c r="AU72" i="2"/>
  <c r="AU553" i="2"/>
  <c r="AR121" i="2"/>
  <c r="AR623" i="2"/>
  <c r="AR123" i="2"/>
  <c r="AS647" i="2"/>
  <c r="AS676" i="2"/>
  <c r="AV676" i="2" s="1"/>
  <c r="AS675" i="2"/>
  <c r="AV675" i="2" s="1"/>
  <c r="AS249" i="2"/>
  <c r="AS355" i="2"/>
  <c r="AV355" i="2" s="1"/>
  <c r="AS259" i="2"/>
  <c r="AS585" i="2"/>
  <c r="AV585" i="2" s="1"/>
  <c r="AS442" i="2"/>
  <c r="AV442" i="2" s="1"/>
  <c r="AS281" i="2"/>
  <c r="AV281" i="2" s="1"/>
  <c r="AS610" i="2"/>
  <c r="AS405" i="2"/>
  <c r="AS328" i="2"/>
  <c r="AS699" i="2"/>
  <c r="AS406" i="2"/>
  <c r="AV406" i="2" s="1"/>
  <c r="AS556" i="2"/>
  <c r="AS271" i="2"/>
  <c r="AS370" i="2"/>
  <c r="AS378" i="2"/>
  <c r="AS507" i="2"/>
  <c r="AV507" i="2" s="1"/>
  <c r="AS583" i="2"/>
  <c r="AS476" i="2"/>
  <c r="AV476" i="2" s="1"/>
  <c r="AS593" i="2"/>
  <c r="AS291" i="2"/>
  <c r="AS533" i="2"/>
  <c r="AS36" i="2"/>
  <c r="AV36" i="2" s="1"/>
  <c r="AS311" i="2"/>
  <c r="AV311" i="2" s="1"/>
  <c r="AS484" i="2"/>
  <c r="AS357" i="2"/>
  <c r="AV357" i="2" s="1"/>
  <c r="AS279" i="2"/>
  <c r="AV279" i="2" s="1"/>
  <c r="AS538" i="2"/>
  <c r="AS300" i="2"/>
  <c r="AS677" i="2"/>
  <c r="AV677" i="2" s="1"/>
  <c r="AS403" i="2"/>
  <c r="AV403" i="2" s="1"/>
  <c r="AS492" i="2"/>
  <c r="AS46" i="2"/>
  <c r="AS230" i="2"/>
  <c r="AS643" i="2"/>
  <c r="AV643" i="2" s="1"/>
  <c r="AS454" i="2"/>
  <c r="AV454" i="2" s="1"/>
  <c r="AS430" i="2"/>
  <c r="AV430" i="2" s="1"/>
  <c r="AS368" i="2"/>
  <c r="AV368" i="2" s="1"/>
  <c r="AS375" i="2"/>
  <c r="AS416" i="2"/>
  <c r="AS82" i="2"/>
  <c r="AS495" i="2"/>
  <c r="AV495" i="2" s="1"/>
  <c r="AS262" i="2"/>
  <c r="AV262" i="2" s="1"/>
  <c r="AS296" i="2"/>
  <c r="AS210" i="2"/>
  <c r="AS2" i="2"/>
  <c r="AS157" i="2"/>
  <c r="AS154" i="2"/>
  <c r="AS354" i="2"/>
  <c r="AV354" i="2" s="1"/>
  <c r="AS576" i="2"/>
  <c r="AV576" i="2" s="1"/>
  <c r="AS634" i="2"/>
  <c r="AV634" i="2" s="1"/>
  <c r="AS35" i="2"/>
  <c r="AS702" i="2"/>
  <c r="AS559" i="2"/>
  <c r="AV559" i="2" s="1"/>
  <c r="AS282" i="2"/>
  <c r="AV282" i="2" s="1"/>
  <c r="AS133" i="2"/>
  <c r="AS392" i="2"/>
  <c r="AS661" i="2"/>
  <c r="AT630" i="2"/>
  <c r="AT632" i="2"/>
  <c r="AT423" i="2"/>
  <c r="AT424" i="2"/>
  <c r="AT674" i="2"/>
  <c r="AT371" i="2"/>
  <c r="AT374" i="2"/>
  <c r="AT206" i="2"/>
  <c r="AT554" i="2"/>
  <c r="AT148" i="2"/>
  <c r="AT557" i="2"/>
  <c r="AT611" i="2"/>
  <c r="AT422" i="2"/>
  <c r="AT117" i="2"/>
  <c r="AT68" i="2"/>
  <c r="AT663" i="2"/>
  <c r="AT27" i="2"/>
  <c r="AT717" i="2"/>
  <c r="AT285" i="2"/>
  <c r="AT280" i="2"/>
  <c r="AT6" i="2"/>
  <c r="AT721" i="2"/>
  <c r="AT25" i="2"/>
  <c r="AT426" i="2"/>
  <c r="AT213" i="2"/>
  <c r="AT517" i="2"/>
  <c r="AT592" i="2"/>
  <c r="AT425" i="2"/>
  <c r="AT67" i="2"/>
  <c r="AT30" i="2"/>
  <c r="AT17" i="2"/>
  <c r="AT570" i="2"/>
  <c r="AT322" i="2"/>
  <c r="AT150" i="2"/>
  <c r="AT718" i="2"/>
  <c r="AT329" i="2"/>
  <c r="AT594" i="2"/>
  <c r="AT217" i="2"/>
  <c r="AT388" i="2"/>
  <c r="AT449" i="2"/>
  <c r="AT256" i="2"/>
  <c r="AT60" i="2"/>
  <c r="AT541" i="2"/>
  <c r="AT88" i="2"/>
  <c r="AT474" i="2"/>
  <c r="AT367" i="2"/>
  <c r="AT434" i="2"/>
  <c r="AT468" i="2"/>
  <c r="AT236" i="2"/>
  <c r="AT575" i="2"/>
  <c r="AT589" i="2"/>
  <c r="AT383" i="2"/>
  <c r="AT564" i="2"/>
  <c r="AT182" i="2"/>
  <c r="AT569" i="2"/>
  <c r="AT172" i="2"/>
  <c r="AT238" i="2"/>
  <c r="AT80" i="2"/>
  <c r="AT72" i="2"/>
  <c r="AT553" i="2"/>
  <c r="AT638" i="2"/>
  <c r="AT681" i="2"/>
  <c r="AT683" i="2"/>
  <c r="AT53" i="2"/>
  <c r="AT528" i="2"/>
  <c r="AT464" i="2"/>
  <c r="AT373" i="2"/>
  <c r="AT31" i="2"/>
  <c r="AT461" i="2"/>
  <c r="AT184" i="2"/>
  <c r="AT397" i="2"/>
  <c r="AT555" i="2"/>
  <c r="AT400" i="2"/>
  <c r="AT190" i="2"/>
  <c r="AT224" i="2"/>
  <c r="AT625" i="2"/>
  <c r="AT197" i="2"/>
  <c r="AT149" i="2"/>
  <c r="AT358" i="2"/>
  <c r="AT169" i="2"/>
  <c r="AU646" i="2"/>
  <c r="AU510" i="2"/>
  <c r="AU241" i="2"/>
  <c r="AU644" i="2"/>
  <c r="AU631" i="2"/>
  <c r="AU112" i="2"/>
  <c r="AU316" i="2"/>
  <c r="AU613" i="2"/>
  <c r="AU636" i="2"/>
  <c r="AU288" i="2"/>
  <c r="AU240" i="2"/>
  <c r="AU608" i="2"/>
  <c r="AU268" i="2"/>
  <c r="AU84" i="2"/>
  <c r="AU480" i="2"/>
  <c r="AU339" i="2"/>
  <c r="AU166" i="2"/>
  <c r="AU568" i="2"/>
  <c r="AU192" i="2"/>
  <c r="AU471" i="2"/>
  <c r="AU599" i="2"/>
  <c r="AU201" i="2"/>
  <c r="AU272" i="2"/>
  <c r="AU417" i="2"/>
  <c r="AU356" i="2"/>
  <c r="AU29" i="2"/>
  <c r="AU617" i="2"/>
  <c r="AU534" i="2"/>
  <c r="AU360" i="2"/>
  <c r="AU687" i="2"/>
  <c r="AR287" i="2"/>
  <c r="AS630" i="2"/>
  <c r="AS423" i="2"/>
  <c r="AV423" i="2" s="1"/>
  <c r="AS674" i="2"/>
  <c r="AS374" i="2"/>
  <c r="AV374" i="2" s="1"/>
  <c r="AS554" i="2"/>
  <c r="AS557" i="2"/>
  <c r="AV557" i="2" s="1"/>
  <c r="AS422" i="2"/>
  <c r="AS68" i="2"/>
  <c r="AS27" i="2"/>
  <c r="AS285" i="2"/>
  <c r="AS6" i="2"/>
  <c r="AS25" i="2"/>
  <c r="AS213" i="2"/>
  <c r="AV213" i="2" s="1"/>
  <c r="AS592" i="2"/>
  <c r="AV592" i="2" s="1"/>
  <c r="AS67" i="2"/>
  <c r="AS17" i="2"/>
  <c r="AS322" i="2"/>
  <c r="AS718" i="2"/>
  <c r="AV718" i="2" s="1"/>
  <c r="AS594" i="2"/>
  <c r="AV594" i="2" s="1"/>
  <c r="AS388" i="2"/>
  <c r="AS256" i="2"/>
  <c r="AS541" i="2"/>
  <c r="AS474" i="2"/>
  <c r="AS434" i="2"/>
  <c r="AS236" i="2"/>
  <c r="AV236" i="2" s="1"/>
  <c r="AS575" i="2"/>
  <c r="AV575" i="2" s="1"/>
  <c r="AS383" i="2"/>
  <c r="AS182" i="2"/>
  <c r="AV182" i="2" s="1"/>
  <c r="AS172" i="2"/>
  <c r="AV172" i="2" s="1"/>
  <c r="AS80" i="2"/>
  <c r="AV80" i="2" s="1"/>
  <c r="AS553" i="2"/>
  <c r="AT529" i="2"/>
  <c r="AT646" i="2"/>
  <c r="AT660" i="2"/>
  <c r="AT510" i="2"/>
  <c r="AT482" i="2"/>
  <c r="AT241" i="2"/>
  <c r="AT306" i="2"/>
  <c r="AT644" i="2"/>
  <c r="AT450" i="2"/>
  <c r="AT631" i="2"/>
  <c r="AT228" i="2"/>
  <c r="AT112" i="2"/>
  <c r="AT61" i="2"/>
  <c r="AT316" i="2"/>
  <c r="AT602" i="2"/>
  <c r="AT613" i="2"/>
  <c r="AT274" i="2"/>
  <c r="AT636" i="2"/>
  <c r="AT653" i="2"/>
  <c r="AT288" i="2"/>
  <c r="AT411" i="2"/>
  <c r="AT240" i="2"/>
  <c r="AT270" i="2"/>
  <c r="AT608" i="2"/>
  <c r="AT567" i="2"/>
  <c r="AT268" i="2"/>
  <c r="AT147" i="2"/>
  <c r="AT84" i="2"/>
  <c r="AT363" i="2"/>
  <c r="AT480" i="2"/>
  <c r="AT219" i="2"/>
  <c r="AT339" i="2"/>
  <c r="AT447" i="2"/>
  <c r="AT166" i="2"/>
  <c r="AT33" i="2"/>
  <c r="AT568" i="2"/>
  <c r="AT490" i="2"/>
  <c r="AT192" i="2"/>
  <c r="AT580" i="2"/>
  <c r="AT471" i="2"/>
  <c r="AT290" i="2"/>
  <c r="AT599" i="2"/>
  <c r="AT530" i="2"/>
  <c r="AT201" i="2"/>
  <c r="AT126" i="2"/>
  <c r="AT272" i="2"/>
  <c r="AT14" i="2"/>
  <c r="AT417" i="2"/>
  <c r="AT712" i="2"/>
  <c r="AT356" i="2"/>
  <c r="AT7" i="2"/>
  <c r="AT29" i="2"/>
  <c r="AT48" i="2"/>
  <c r="AT617" i="2"/>
  <c r="AT167" i="2"/>
  <c r="AT534" i="2"/>
  <c r="AT360" i="2"/>
  <c r="AT45" i="2"/>
  <c r="AT687" i="2"/>
  <c r="AT431" i="2"/>
  <c r="AT421" i="2"/>
  <c r="AT245" i="2"/>
  <c r="AT493" i="2"/>
  <c r="AT153" i="2"/>
  <c r="AT691" i="2"/>
  <c r="AT39" i="2"/>
  <c r="AT669" i="2"/>
  <c r="AT305" i="2"/>
  <c r="AT715" i="2"/>
  <c r="AT161" i="2"/>
  <c r="AT506" i="2"/>
  <c r="AT527" i="2"/>
  <c r="AT42" i="2"/>
  <c r="AT532" i="2"/>
  <c r="AT318" i="2"/>
  <c r="AT12" i="2"/>
  <c r="AT162" i="2"/>
  <c r="AT304" i="2"/>
  <c r="AT323" i="2"/>
  <c r="AT124" i="2"/>
  <c r="AU529" i="2"/>
  <c r="AU660" i="2"/>
  <c r="AU482" i="2"/>
  <c r="AU306" i="2"/>
  <c r="AU450" i="2"/>
  <c r="AU228" i="2"/>
  <c r="AU61" i="2"/>
  <c r="AU602" i="2"/>
  <c r="AU274" i="2"/>
  <c r="AU653" i="2"/>
  <c r="AU411" i="2"/>
  <c r="AU270" i="2"/>
  <c r="AU567" i="2"/>
  <c r="AU147" i="2"/>
  <c r="AU363" i="2"/>
  <c r="AU219" i="2"/>
  <c r="AU447" i="2"/>
  <c r="AU33" i="2"/>
  <c r="AU490" i="2"/>
  <c r="AU580" i="2"/>
  <c r="AU290" i="2"/>
  <c r="AU530" i="2"/>
  <c r="AU126" i="2"/>
  <c r="AU14" i="2"/>
  <c r="AU712" i="2"/>
  <c r="AU7" i="2"/>
  <c r="AU48" i="2"/>
  <c r="AU167" i="2"/>
  <c r="AU45" i="2"/>
  <c r="AU431" i="2"/>
  <c r="AS632" i="2"/>
  <c r="AV632" i="2" s="1"/>
  <c r="AS424" i="2"/>
  <c r="AS371" i="2"/>
  <c r="AV371" i="2" s="1"/>
  <c r="AS206" i="2"/>
  <c r="AS148" i="2"/>
  <c r="AV148" i="2" s="1"/>
  <c r="AS611" i="2"/>
  <c r="AS117" i="2"/>
  <c r="AV117" i="2" s="1"/>
  <c r="AS663" i="2"/>
  <c r="AV663" i="2" s="1"/>
  <c r="AS717" i="2"/>
  <c r="AV717" i="2" s="1"/>
  <c r="AS280" i="2"/>
  <c r="AS721" i="2"/>
  <c r="AS426" i="2"/>
  <c r="AS517" i="2"/>
  <c r="AV517" i="2" s="1"/>
  <c r="AS425" i="2"/>
  <c r="AS30" i="2"/>
  <c r="AV30" i="2" s="1"/>
  <c r="AS570" i="2"/>
  <c r="AS150" i="2"/>
  <c r="AV150" i="2" s="1"/>
  <c r="AS329" i="2"/>
  <c r="AS217" i="2"/>
  <c r="AV217" i="2" s="1"/>
  <c r="AS449" i="2"/>
  <c r="AV449" i="2" s="1"/>
  <c r="AS60" i="2"/>
  <c r="AV60" i="2" s="1"/>
  <c r="AS88" i="2"/>
  <c r="AS367" i="2"/>
  <c r="AS468" i="2"/>
  <c r="AS589" i="2"/>
  <c r="AS564" i="2"/>
  <c r="AS569" i="2"/>
  <c r="AS238" i="2"/>
  <c r="AS72" i="2"/>
  <c r="AS638" i="2"/>
  <c r="AS421" i="2"/>
  <c r="AS694" i="2"/>
  <c r="AS681" i="2"/>
  <c r="AS245" i="2"/>
  <c r="AS137" i="2"/>
  <c r="AS683" i="2"/>
  <c r="AS493" i="2"/>
  <c r="AS349" i="2"/>
  <c r="AS53" i="2"/>
  <c r="AS153" i="2"/>
  <c r="AS597" i="2"/>
  <c r="AS528" i="2"/>
  <c r="AS691" i="2"/>
  <c r="AS479" i="2"/>
  <c r="AS464" i="2"/>
  <c r="AS39" i="2"/>
  <c r="AS587" i="2"/>
  <c r="AS373" i="2"/>
  <c r="AS669" i="2"/>
  <c r="AS379" i="2"/>
  <c r="AS31" i="2"/>
  <c r="AS305" i="2"/>
  <c r="AS309" i="2"/>
  <c r="AS461" i="2"/>
  <c r="AS715" i="2"/>
  <c r="AS340" i="2"/>
  <c r="AS184" i="2"/>
  <c r="AS161" i="2"/>
  <c r="AS364" i="2"/>
  <c r="AS397" i="2"/>
  <c r="AS506" i="2"/>
  <c r="AS335" i="2"/>
  <c r="AS555" i="2"/>
  <c r="AS527" i="2"/>
  <c r="AS11" i="2"/>
  <c r="AS400" i="2"/>
  <c r="AS42" i="2"/>
  <c r="AS44" i="2"/>
  <c r="AS190" i="2"/>
  <c r="AS532" i="2"/>
  <c r="AS293" i="2"/>
  <c r="AS224" i="2"/>
  <c r="AS318" i="2"/>
  <c r="AS205" i="2"/>
  <c r="AS625" i="2"/>
  <c r="AS12" i="2"/>
  <c r="AS404" i="2"/>
  <c r="AS197" i="2"/>
  <c r="AS162" i="2"/>
  <c r="AS310" i="2"/>
  <c r="AS304" i="2"/>
  <c r="AS149" i="2"/>
  <c r="AS211" i="2"/>
  <c r="AS323" i="2"/>
  <c r="AS358" i="2"/>
  <c r="AS120" i="2"/>
  <c r="AS124" i="2"/>
  <c r="AS169" i="2"/>
  <c r="AS689" i="2"/>
  <c r="AT469" i="2"/>
  <c r="AT462" i="2"/>
  <c r="AV462" i="2" s="1"/>
  <c r="AT548" i="2"/>
  <c r="AT692" i="2"/>
  <c r="AT550" i="2"/>
  <c r="AT596" i="2"/>
  <c r="AT246" i="2"/>
  <c r="AT708" i="2"/>
  <c r="AT542" i="2"/>
  <c r="AT543" i="2"/>
  <c r="AT605" i="2"/>
  <c r="AT627" i="2"/>
  <c r="AT102" i="2"/>
  <c r="AT393" i="2"/>
  <c r="AT199" i="2"/>
  <c r="AT23" i="2"/>
  <c r="AT252" i="2"/>
  <c r="AT558" i="2"/>
  <c r="AT200" i="2"/>
  <c r="AT645" i="2"/>
  <c r="AT472" i="2"/>
  <c r="AT263" i="2"/>
  <c r="AT189" i="2"/>
  <c r="AT289" i="2"/>
  <c r="AT108" i="2"/>
  <c r="AT231" i="2"/>
  <c r="AT257" i="2"/>
  <c r="AT265" i="2"/>
  <c r="AT131" i="2"/>
  <c r="AT531" i="2"/>
  <c r="AT385" i="2"/>
  <c r="AT174" i="2"/>
  <c r="AT151" i="2"/>
  <c r="AT706" i="2"/>
  <c r="AT198" i="2"/>
  <c r="AT722" i="2"/>
  <c r="AT501" i="2"/>
  <c r="AT34" i="2"/>
  <c r="AT463" i="2"/>
  <c r="AT402" i="2"/>
  <c r="AT694" i="2"/>
  <c r="AT137" i="2"/>
  <c r="AT349" i="2"/>
  <c r="AT597" i="2"/>
  <c r="AT479" i="2"/>
  <c r="AT587" i="2"/>
  <c r="AT379" i="2"/>
  <c r="AT309" i="2"/>
  <c r="AT340" i="2"/>
  <c r="AT364" i="2"/>
  <c r="AT335" i="2"/>
  <c r="AT11" i="2"/>
  <c r="AT44" i="2"/>
  <c r="AT293" i="2"/>
  <c r="AT205" i="2"/>
  <c r="AT404" i="2"/>
  <c r="AT310" i="2"/>
  <c r="AT211" i="2"/>
  <c r="AT120" i="2"/>
  <c r="AT689" i="2"/>
  <c r="AS529" i="2"/>
  <c r="AS646" i="2"/>
  <c r="AS660" i="2"/>
  <c r="AV660" i="2" s="1"/>
  <c r="AS510" i="2"/>
  <c r="AV510" i="2" s="1"/>
  <c r="AS482" i="2"/>
  <c r="AS241" i="2"/>
  <c r="AS306" i="2"/>
  <c r="AS644" i="2"/>
  <c r="AV644" i="2" s="1"/>
  <c r="AS450" i="2"/>
  <c r="AS631" i="2"/>
  <c r="AS228" i="2"/>
  <c r="AS112" i="2"/>
  <c r="AV112" i="2" s="1"/>
  <c r="AS61" i="2"/>
  <c r="AV61" i="2" s="1"/>
  <c r="AS316" i="2"/>
  <c r="AV316" i="2" s="1"/>
  <c r="AS602" i="2"/>
  <c r="AV602" i="2" s="1"/>
  <c r="AS613" i="2"/>
  <c r="AV613" i="2" s="1"/>
  <c r="AS274" i="2"/>
  <c r="AS636" i="2"/>
  <c r="AS653" i="2"/>
  <c r="AS288" i="2"/>
  <c r="AV288" i="2" s="1"/>
  <c r="AS411" i="2"/>
  <c r="AS240" i="2"/>
  <c r="AS270" i="2"/>
  <c r="AS608" i="2"/>
  <c r="AS567" i="2"/>
  <c r="AS268" i="2"/>
  <c r="AS147" i="2"/>
  <c r="AV147" i="2" s="1"/>
  <c r="AS84" i="2"/>
  <c r="AV84" i="2" s="1"/>
  <c r="AS363" i="2"/>
  <c r="AS480" i="2"/>
  <c r="AS219" i="2"/>
  <c r="AS339" i="2"/>
  <c r="AV339" i="2" s="1"/>
  <c r="AS447" i="2"/>
  <c r="AS166" i="2"/>
  <c r="AS33" i="2"/>
  <c r="AS568" i="2"/>
  <c r="AV568" i="2" s="1"/>
  <c r="AS490" i="2"/>
  <c r="AV490" i="2" s="1"/>
  <c r="AS192" i="2"/>
  <c r="AV192" i="2" s="1"/>
  <c r="AS580" i="2"/>
  <c r="AV580" i="2" s="1"/>
  <c r="AR471" i="2"/>
  <c r="AS471" i="2"/>
  <c r="AS290" i="2"/>
  <c r="AS599" i="2"/>
  <c r="AS530" i="2"/>
  <c r="AS201" i="2"/>
  <c r="AV201" i="2" s="1"/>
  <c r="AS126" i="2"/>
  <c r="AS272" i="2"/>
  <c r="AS14" i="2"/>
  <c r="AR417" i="2"/>
  <c r="AS417" i="2"/>
  <c r="AS712" i="2"/>
  <c r="AV712" i="2" s="1"/>
  <c r="AS356" i="2"/>
  <c r="AV356" i="2" s="1"/>
  <c r="AS7" i="2"/>
  <c r="AS29" i="2"/>
  <c r="AV29" i="2" s="1"/>
  <c r="AS48" i="2"/>
  <c r="AS617" i="2"/>
  <c r="AS167" i="2"/>
  <c r="AR534" i="2"/>
  <c r="AS534" i="2"/>
  <c r="AV534" i="2" s="1"/>
  <c r="AS360" i="2"/>
  <c r="AV360" i="2" s="1"/>
  <c r="AS45" i="2"/>
  <c r="AS687" i="2"/>
  <c r="AS431" i="2"/>
  <c r="AV431" i="2" s="1"/>
  <c r="AT509" i="2"/>
  <c r="AT642" i="2"/>
  <c r="AT391" i="2"/>
  <c r="AT560" i="2"/>
  <c r="AT496" i="2"/>
  <c r="AT582" i="2"/>
  <c r="AT665" i="2"/>
  <c r="AT237" i="2"/>
  <c r="AT260" i="2"/>
  <c r="AT707" i="2"/>
  <c r="AT111" i="2"/>
  <c r="AT276" i="2"/>
  <c r="AT251" i="2"/>
  <c r="AT629" i="2"/>
  <c r="AT56" i="2"/>
  <c r="AT656" i="2"/>
  <c r="AT253" i="2"/>
  <c r="AT347" i="2"/>
  <c r="AT572" i="2"/>
  <c r="AT132" i="2"/>
  <c r="AT668" i="2"/>
  <c r="AT244" i="2"/>
  <c r="AT420" i="2"/>
  <c r="AT386" i="2"/>
  <c r="AT390" i="2"/>
  <c r="AT273" i="2"/>
  <c r="AT207" i="2"/>
  <c r="AT125" i="2"/>
  <c r="AT227" i="2"/>
  <c r="AT680" i="2"/>
  <c r="AT552" i="2"/>
  <c r="AT26" i="2"/>
  <c r="AT146" i="2"/>
  <c r="AT483" i="2"/>
  <c r="AT15" i="2"/>
  <c r="AT591" i="2"/>
  <c r="AT513" i="2"/>
  <c r="AT547" i="2"/>
  <c r="AT473" i="2"/>
  <c r="AT209" i="2"/>
  <c r="AT314" i="2"/>
  <c r="AT163" i="2"/>
  <c r="AT598" i="2"/>
  <c r="AT445" i="2"/>
  <c r="AT135" i="2"/>
  <c r="AT418" i="2"/>
  <c r="AT601" i="2"/>
  <c r="AT377" i="2"/>
  <c r="AT85" i="2"/>
  <c r="AT28" i="2"/>
  <c r="AR160" i="2"/>
  <c r="AT160" i="2"/>
  <c r="AT336" i="2"/>
  <c r="AT183" i="2"/>
  <c r="AT408" i="2"/>
  <c r="AT136" i="2"/>
  <c r="AT204" i="2"/>
  <c r="AT22" i="2"/>
  <c r="AT321" i="2"/>
  <c r="AT415" i="2"/>
  <c r="AT284" i="2"/>
  <c r="AT467" i="2"/>
  <c r="AT475" i="2"/>
  <c r="AT561" i="2"/>
  <c r="AT444" i="2"/>
  <c r="AT233" i="2"/>
  <c r="AT57" i="2"/>
  <c r="AT609" i="2"/>
  <c r="AT317" i="2"/>
  <c r="AT195" i="2"/>
  <c r="AT255" i="2"/>
  <c r="AT562" i="2"/>
  <c r="AT214" i="2"/>
  <c r="AT573" i="2"/>
  <c r="AT319" i="2"/>
  <c r="AT159" i="2"/>
  <c r="AT648" i="2"/>
  <c r="AT346" i="2"/>
  <c r="AT714" i="2"/>
  <c r="AT13" i="2"/>
  <c r="AT603" i="2"/>
  <c r="AU638" i="2"/>
  <c r="AU421" i="2"/>
  <c r="AU694" i="2"/>
  <c r="AU681" i="2"/>
  <c r="AU245" i="2"/>
  <c r="AU137" i="2"/>
  <c r="AU683" i="2"/>
  <c r="AU493" i="2"/>
  <c r="AU349" i="2"/>
  <c r="AU53" i="2"/>
  <c r="AU153" i="2"/>
  <c r="AU597" i="2"/>
  <c r="AU528" i="2"/>
  <c r="AU691" i="2"/>
  <c r="AU479" i="2"/>
  <c r="AU464" i="2"/>
  <c r="AU39" i="2"/>
  <c r="AU587" i="2"/>
  <c r="AU373" i="2"/>
  <c r="AU669" i="2"/>
  <c r="AU379" i="2"/>
  <c r="AU31" i="2"/>
  <c r="AU305" i="2"/>
  <c r="AU309" i="2"/>
  <c r="AU461" i="2"/>
  <c r="AU715" i="2"/>
  <c r="AU340" i="2"/>
  <c r="AU184" i="2"/>
  <c r="AU161" i="2"/>
  <c r="AU364" i="2"/>
  <c r="AU397" i="2"/>
  <c r="AU506" i="2"/>
  <c r="AU335" i="2"/>
  <c r="AU555" i="2"/>
  <c r="AU527" i="2"/>
  <c r="AU11" i="2"/>
  <c r="AU400" i="2"/>
  <c r="AU42" i="2"/>
  <c r="AU44" i="2"/>
  <c r="AU190" i="2"/>
  <c r="AU532" i="2"/>
  <c r="AU293" i="2"/>
  <c r="AU224" i="2"/>
  <c r="AU318" i="2"/>
  <c r="AU205" i="2"/>
  <c r="AU625" i="2"/>
  <c r="AU12" i="2"/>
  <c r="AU404" i="2"/>
  <c r="AU197" i="2"/>
  <c r="AU162" i="2"/>
  <c r="AU310" i="2"/>
  <c r="AU304" i="2"/>
  <c r="AU149" i="2"/>
  <c r="AU211" i="2"/>
  <c r="AU323" i="2"/>
  <c r="AU358" i="2"/>
  <c r="AU120" i="2"/>
  <c r="AU124" i="2"/>
  <c r="AU169" i="2"/>
  <c r="AU689" i="2"/>
  <c r="AR394" i="2"/>
  <c r="AR101" i="2"/>
  <c r="AT673" i="2"/>
  <c r="AT651" i="2"/>
  <c r="AT624" i="2"/>
  <c r="AT581" i="2"/>
  <c r="AT508" i="2"/>
  <c r="AT353" i="2"/>
  <c r="AT115" i="2"/>
  <c r="AT299" i="2"/>
  <c r="AT641" i="2"/>
  <c r="AT333" i="2"/>
  <c r="AT122" i="2"/>
  <c r="AT93" i="2"/>
  <c r="AT194" i="2"/>
  <c r="AT384" i="2"/>
  <c r="AT47" i="2"/>
  <c r="AT399" i="2"/>
  <c r="AT96" i="2"/>
  <c r="AT332" i="2"/>
  <c r="AT452" i="2"/>
  <c r="AT165" i="2"/>
  <c r="AT65" i="2"/>
  <c r="AT536" i="2"/>
  <c r="AT193" i="2"/>
  <c r="AT43" i="2"/>
  <c r="AT20" i="2"/>
  <c r="AT130" i="2"/>
  <c r="AT127" i="2"/>
  <c r="AT566" i="2"/>
  <c r="AT105" i="2"/>
  <c r="AT71" i="2"/>
  <c r="AT435" i="2"/>
  <c r="AT216" i="2"/>
  <c r="AT258" i="2"/>
  <c r="AT109" i="2"/>
  <c r="AT685" i="2"/>
  <c r="AT49" i="2"/>
  <c r="AT503" i="2"/>
  <c r="AT325" i="2"/>
  <c r="AT3" i="2"/>
  <c r="AT361" i="2"/>
  <c r="AT389" i="2"/>
  <c r="AT313" i="2"/>
  <c r="AT616" i="2"/>
  <c r="AT705" i="2"/>
  <c r="AT294" i="2"/>
  <c r="AT62" i="2"/>
  <c r="AT451" i="2"/>
  <c r="AT58" i="2"/>
  <c r="AT307" i="2"/>
  <c r="AT64" i="2"/>
  <c r="AT348" i="2"/>
  <c r="AT382" i="2"/>
  <c r="AT145" i="2"/>
  <c r="AT297" i="2"/>
  <c r="AT301" i="2"/>
  <c r="AT89" i="2"/>
  <c r="AT32" i="2"/>
  <c r="AT177" i="2"/>
  <c r="AT295" i="2"/>
  <c r="AT351" i="2"/>
  <c r="AU469" i="2"/>
  <c r="AV469" i="2" s="1"/>
  <c r="AU462" i="2"/>
  <c r="AU548" i="2"/>
  <c r="AU692" i="2"/>
  <c r="AU550" i="2"/>
  <c r="AU596" i="2"/>
  <c r="AU246" i="2"/>
  <c r="AU708" i="2"/>
  <c r="AU542" i="2"/>
  <c r="AU543" i="2"/>
  <c r="AU605" i="2"/>
  <c r="AU627" i="2"/>
  <c r="AU102" i="2"/>
  <c r="AU393" i="2"/>
  <c r="AU199" i="2"/>
  <c r="AU23" i="2"/>
  <c r="AU252" i="2"/>
  <c r="AU558" i="2"/>
  <c r="AU200" i="2"/>
  <c r="AU645" i="2"/>
  <c r="AU472" i="2"/>
  <c r="AU263" i="2"/>
  <c r="AU189" i="2"/>
  <c r="AU289" i="2"/>
  <c r="AU108" i="2"/>
  <c r="AU231" i="2"/>
  <c r="AU257" i="2"/>
  <c r="AU265" i="2"/>
  <c r="AU131" i="2"/>
  <c r="AU531" i="2"/>
  <c r="AU385" i="2"/>
  <c r="AU174" i="2"/>
  <c r="AU151" i="2"/>
  <c r="AU706" i="2"/>
  <c r="AU198" i="2"/>
  <c r="AU722" i="2"/>
  <c r="AU501" i="2"/>
  <c r="AU34" i="2"/>
  <c r="AU463" i="2"/>
  <c r="AU402" i="2"/>
  <c r="AU467" i="2"/>
  <c r="AU475" i="2"/>
  <c r="AU561" i="2"/>
  <c r="AU444" i="2"/>
  <c r="AU233" i="2"/>
  <c r="AU57" i="2"/>
  <c r="AU609" i="2"/>
  <c r="AU317" i="2"/>
  <c r="AU195" i="2"/>
  <c r="AU255" i="2"/>
  <c r="AU562" i="2"/>
  <c r="AU214" i="2"/>
  <c r="AU573" i="2"/>
  <c r="AU319" i="2"/>
  <c r="AU159" i="2"/>
  <c r="AU648" i="2"/>
  <c r="AU346" i="2"/>
  <c r="AU714" i="2"/>
  <c r="AU13" i="2"/>
  <c r="AU603" i="2"/>
  <c r="AT494" i="2"/>
  <c r="AT588" i="2"/>
  <c r="AT456" i="2"/>
  <c r="AT381" i="2"/>
  <c r="AT443" i="2"/>
  <c r="AT590" i="2"/>
  <c r="AT574" i="2"/>
  <c r="AT615" i="2"/>
  <c r="AT709" i="2"/>
  <c r="AT63" i="2"/>
  <c r="AT315" i="2"/>
  <c r="AT121" i="2"/>
  <c r="AT698" i="2"/>
  <c r="AT671" i="2"/>
  <c r="AT672" i="2"/>
  <c r="AT40" i="2"/>
  <c r="AT269" i="2"/>
  <c r="AT487" i="2"/>
  <c r="AT419" i="2"/>
  <c r="AT50" i="2"/>
  <c r="AT114" i="2"/>
  <c r="AT551" i="2"/>
  <c r="AT623" i="2"/>
  <c r="AT604" i="2"/>
  <c r="AT176" i="2"/>
  <c r="AT376" i="2"/>
  <c r="AT144" i="2"/>
  <c r="AT710" i="2"/>
  <c r="AT41" i="2"/>
  <c r="AT21" i="2"/>
  <c r="AT90" i="2"/>
  <c r="AT477" i="2"/>
  <c r="AT55" i="2"/>
  <c r="AT345" i="2"/>
  <c r="AT502" i="2"/>
  <c r="AT164" i="2"/>
  <c r="AT79" i="2"/>
  <c r="AT185" i="2"/>
  <c r="AT649" i="2"/>
  <c r="AT54" i="2"/>
  <c r="AT720" i="2"/>
  <c r="AT716" i="2"/>
  <c r="AT73" i="2"/>
  <c r="AT679" i="2"/>
  <c r="AT595" i="2"/>
  <c r="AT526" i="2"/>
  <c r="AT170" i="2"/>
  <c r="AT414" i="2"/>
  <c r="AT303" i="2"/>
  <c r="AT437" i="2"/>
  <c r="AT129" i="2"/>
  <c r="AT539" i="2"/>
  <c r="AT226" i="2"/>
  <c r="AT123" i="2"/>
  <c r="AT459" i="2"/>
  <c r="AT286" i="2"/>
  <c r="AT563" i="2"/>
  <c r="AT524" i="2"/>
  <c r="AT202" i="2"/>
  <c r="AT156" i="2"/>
  <c r="AU509" i="2"/>
  <c r="AU642" i="2"/>
  <c r="AU391" i="2"/>
  <c r="AU560" i="2"/>
  <c r="AU496" i="2"/>
  <c r="AU582" i="2"/>
  <c r="AU665" i="2"/>
  <c r="AU237" i="2"/>
  <c r="AU260" i="2"/>
  <c r="AU707" i="2"/>
  <c r="AU111" i="2"/>
  <c r="AU276" i="2"/>
  <c r="AU251" i="2"/>
  <c r="AU629" i="2"/>
  <c r="AU56" i="2"/>
  <c r="AU656" i="2"/>
  <c r="AU253" i="2"/>
  <c r="AU347" i="2"/>
  <c r="AU572" i="2"/>
  <c r="AU132" i="2"/>
  <c r="AU668" i="2"/>
  <c r="AU244" i="2"/>
  <c r="AU420" i="2"/>
  <c r="AU386" i="2"/>
  <c r="AU390" i="2"/>
  <c r="AU273" i="2"/>
  <c r="AU207" i="2"/>
  <c r="AU125" i="2"/>
  <c r="AU227" i="2"/>
  <c r="AU680" i="2"/>
  <c r="AU552" i="2"/>
  <c r="AU26" i="2"/>
  <c r="AU146" i="2"/>
  <c r="AU483" i="2"/>
  <c r="AU15" i="2"/>
  <c r="AU591" i="2"/>
  <c r="AU513" i="2"/>
  <c r="AU547" i="2"/>
  <c r="AU473" i="2"/>
  <c r="AU209" i="2"/>
  <c r="AU314" i="2"/>
  <c r="AU163" i="2"/>
  <c r="AU598" i="2"/>
  <c r="AU445" i="2"/>
  <c r="AU135" i="2"/>
  <c r="AU418" i="2"/>
  <c r="AU601" i="2"/>
  <c r="AU377" i="2"/>
  <c r="AU85" i="2"/>
  <c r="AU28" i="2"/>
  <c r="AU160" i="2"/>
  <c r="AU336" i="2"/>
  <c r="AU183" i="2"/>
  <c r="AU408" i="2"/>
  <c r="AU136" i="2"/>
  <c r="AU204" i="2"/>
  <c r="AU22" i="2"/>
  <c r="AU321" i="2"/>
  <c r="AU415" i="2"/>
  <c r="AU284" i="2"/>
  <c r="AT700" i="2"/>
  <c r="AT344" i="2"/>
  <c r="AT711" i="2"/>
  <c r="AT518" i="2"/>
  <c r="AT342" i="2"/>
  <c r="AT298" i="2"/>
  <c r="AT106" i="2"/>
  <c r="AT247" i="2"/>
  <c r="AT441" i="2"/>
  <c r="AT455" i="2"/>
  <c r="AT232" i="2"/>
  <c r="AT394" i="2"/>
  <c r="AT327" i="2"/>
  <c r="AT277" i="2"/>
  <c r="AT104" i="2"/>
  <c r="AT438" i="2"/>
  <c r="AT607" i="2"/>
  <c r="AT320" i="2"/>
  <c r="AT302" i="2"/>
  <c r="AT101" i="2"/>
  <c r="AT520" i="2"/>
  <c r="AT59" i="2"/>
  <c r="AT366" i="2"/>
  <c r="AT639" i="2"/>
  <c r="AT586" i="2"/>
  <c r="AT387" i="2"/>
  <c r="AT670" i="2"/>
  <c r="AT578" i="2"/>
  <c r="AT110" i="2"/>
  <c r="AT499" i="2"/>
  <c r="AT489" i="2"/>
  <c r="AT95" i="2"/>
  <c r="AT179" i="2"/>
  <c r="AT396" i="2"/>
  <c r="AT362" i="2"/>
  <c r="AT8" i="2"/>
  <c r="AT726" i="2"/>
  <c r="AT544" i="2"/>
  <c r="AT19" i="2"/>
  <c r="AT74" i="2"/>
  <c r="AT128" i="2"/>
  <c r="AT519" i="2"/>
  <c r="AT352" i="2"/>
  <c r="AT372" i="2"/>
  <c r="AT497" i="2"/>
  <c r="AT719" i="2"/>
  <c r="AT212" i="2"/>
  <c r="AT433" i="2"/>
  <c r="AT178" i="2"/>
  <c r="AT505" i="2"/>
  <c r="AT94" i="2"/>
  <c r="AT637" i="2"/>
  <c r="AT365" i="2"/>
  <c r="AT458" i="2"/>
  <c r="AT223" i="2"/>
  <c r="AT215" i="2"/>
  <c r="AT180" i="2"/>
  <c r="AT436" i="2"/>
  <c r="AT664" i="2"/>
  <c r="AU723" i="2"/>
  <c r="AU673" i="2"/>
  <c r="AU651" i="2"/>
  <c r="AU624" i="2"/>
  <c r="AU581" i="2"/>
  <c r="AU508" i="2"/>
  <c r="AU353" i="2"/>
  <c r="AU115" i="2"/>
  <c r="AU299" i="2"/>
  <c r="AU641" i="2"/>
  <c r="AU333" i="2"/>
  <c r="AU122" i="2"/>
  <c r="AU93" i="2"/>
  <c r="AU194" i="2"/>
  <c r="AU384" i="2"/>
  <c r="AU47" i="2"/>
  <c r="AU399" i="2"/>
  <c r="AU96" i="2"/>
  <c r="AU332" i="2"/>
  <c r="AU452" i="2"/>
  <c r="AU165" i="2"/>
  <c r="AU65" i="2"/>
  <c r="AU536" i="2"/>
  <c r="AU193" i="2"/>
  <c r="AU43" i="2"/>
  <c r="AU20" i="2"/>
  <c r="AU130" i="2"/>
  <c r="AU127" i="2"/>
  <c r="AU566" i="2"/>
  <c r="AU105" i="2"/>
  <c r="AU71" i="2"/>
  <c r="AU435" i="2"/>
  <c r="AU216" i="2"/>
  <c r="AU258" i="2"/>
  <c r="AU109" i="2"/>
  <c r="AU685" i="2"/>
  <c r="AU49" i="2"/>
  <c r="AU503" i="2"/>
  <c r="AU325" i="2"/>
  <c r="AU3" i="2"/>
  <c r="AU361" i="2"/>
  <c r="AU389" i="2"/>
  <c r="AU313" i="2"/>
  <c r="AU616" i="2"/>
  <c r="AU705" i="2"/>
  <c r="AU294" i="2"/>
  <c r="AU62" i="2"/>
  <c r="AU451" i="2"/>
  <c r="AU58" i="2"/>
  <c r="AU307" i="2"/>
  <c r="AU64" i="2"/>
  <c r="AU348" i="2"/>
  <c r="AU382" i="2"/>
  <c r="AU145" i="2"/>
  <c r="AU297" i="2"/>
  <c r="AU301" i="2"/>
  <c r="AU89" i="2"/>
  <c r="AU32" i="2"/>
  <c r="AU177" i="2"/>
  <c r="AU295" i="2"/>
  <c r="AU351" i="2"/>
  <c r="AR151" i="2"/>
  <c r="AR346" i="2"/>
  <c r="AR319" i="2"/>
  <c r="AR22" i="2"/>
  <c r="AR617" i="2"/>
  <c r="AR408" i="2"/>
  <c r="AR284" i="2"/>
  <c r="AR360" i="2"/>
  <c r="AR135" i="2"/>
  <c r="AR363" i="2"/>
  <c r="AR580" i="2"/>
  <c r="AR198" i="2"/>
  <c r="AR255" i="2"/>
  <c r="AR271" i="2"/>
  <c r="AR593" i="2"/>
  <c r="AR311" i="2"/>
  <c r="AR492" i="2"/>
  <c r="AR82" i="2"/>
  <c r="AR210" i="2"/>
  <c r="AR133" i="2"/>
  <c r="AR288" i="2"/>
  <c r="AR431" i="2"/>
  <c r="AR463" i="2"/>
  <c r="AR511" i="2"/>
  <c r="AR606" i="2"/>
  <c r="AR9" i="2"/>
  <c r="AR577" i="2"/>
  <c r="AR412" i="2"/>
  <c r="AR75" i="2"/>
  <c r="H58" i="3"/>
  <c r="H25" i="3"/>
  <c r="H24" i="3"/>
  <c r="H117" i="3"/>
  <c r="H23" i="3"/>
  <c r="H42" i="3"/>
  <c r="H111" i="3"/>
  <c r="H110" i="3"/>
  <c r="H73" i="3"/>
  <c r="H78" i="3"/>
  <c r="H97" i="3"/>
  <c r="H101" i="3"/>
  <c r="H66" i="3"/>
  <c r="H80" i="3"/>
  <c r="H60" i="3"/>
  <c r="H59" i="3"/>
  <c r="H16" i="3"/>
  <c r="H72" i="3"/>
  <c r="H53" i="3"/>
  <c r="H21" i="3"/>
  <c r="H2" i="3"/>
  <c r="H116" i="3"/>
  <c r="H33" i="3"/>
  <c r="H35" i="3"/>
  <c r="H30" i="3"/>
  <c r="H43" i="3"/>
  <c r="H95" i="3"/>
  <c r="H96" i="3"/>
  <c r="H32" i="3"/>
  <c r="H55" i="3"/>
  <c r="H14" i="3"/>
  <c r="H37" i="3"/>
  <c r="H40" i="3"/>
  <c r="H82" i="3"/>
  <c r="H49" i="3"/>
  <c r="H41" i="3"/>
  <c r="H29" i="3"/>
  <c r="H108" i="3"/>
  <c r="H64" i="3"/>
  <c r="H27" i="3"/>
  <c r="H3" i="3"/>
  <c r="H105" i="3"/>
  <c r="H13" i="3"/>
  <c r="H115" i="3"/>
  <c r="H18" i="3"/>
  <c r="H90" i="3"/>
  <c r="H34" i="3"/>
  <c r="H19" i="3"/>
  <c r="H71" i="3"/>
  <c r="H94" i="3"/>
  <c r="H63" i="3"/>
  <c r="H38" i="3"/>
  <c r="H84" i="3"/>
  <c r="H50" i="3"/>
  <c r="H15" i="3"/>
  <c r="AR143" i="2"/>
  <c r="AR550" i="2"/>
  <c r="AR543" i="2"/>
  <c r="AR102" i="2"/>
  <c r="AR23" i="2"/>
  <c r="AR200" i="2"/>
  <c r="AR501" i="2"/>
  <c r="AR34" i="2"/>
  <c r="AR402" i="2"/>
  <c r="AR561" i="2"/>
  <c r="AR444" i="2"/>
  <c r="AR57" i="2"/>
  <c r="AR195" i="2"/>
  <c r="AR214" i="2"/>
  <c r="AR462" i="2"/>
  <c r="AR254" i="2"/>
  <c r="AR535" i="2"/>
  <c r="AR324" i="2"/>
  <c r="AR440" i="2"/>
  <c r="AR155" i="2"/>
  <c r="AR334" i="2"/>
  <c r="AR122" i="2"/>
  <c r="AR384" i="2"/>
  <c r="AR96" i="2"/>
  <c r="AR452" i="2"/>
  <c r="AR165" i="2"/>
  <c r="AR20" i="2"/>
  <c r="AR566" i="2"/>
  <c r="AR435" i="2"/>
  <c r="AR109" i="2"/>
  <c r="AR451" i="2"/>
  <c r="AR64" i="2"/>
  <c r="AR89" i="2"/>
  <c r="AR177" i="2"/>
  <c r="AR374" i="2"/>
  <c r="AR206" i="2"/>
  <c r="AR554" i="2"/>
  <c r="AR148" i="2"/>
  <c r="AR557" i="2"/>
  <c r="AR422" i="2"/>
  <c r="AR117" i="2"/>
  <c r="AR68" i="2"/>
  <c r="AR27" i="2"/>
  <c r="AR285" i="2"/>
  <c r="AR280" i="2"/>
  <c r="AR6" i="2"/>
  <c r="AR25" i="2"/>
  <c r="AR426" i="2"/>
  <c r="AR213" i="2"/>
  <c r="AR517" i="2"/>
  <c r="AR425" i="2"/>
  <c r="AR67" i="2"/>
  <c r="AR17" i="2"/>
  <c r="AR570" i="2"/>
  <c r="AR150" i="2"/>
  <c r="AR594" i="2"/>
  <c r="AR217" i="2"/>
  <c r="AR449" i="2"/>
  <c r="AR256" i="2"/>
  <c r="AR60" i="2"/>
  <c r="AR541" i="2"/>
  <c r="AR88" i="2"/>
  <c r="AR474" i="2"/>
  <c r="AR367" i="2"/>
  <c r="AR468" i="2"/>
  <c r="AR236" i="2"/>
  <c r="AR383" i="2"/>
  <c r="AR569" i="2"/>
  <c r="AR172" i="2"/>
  <c r="AR72" i="2"/>
  <c r="AR424" i="2"/>
  <c r="AR249" i="2"/>
  <c r="AR259" i="2"/>
  <c r="AR585" i="2"/>
  <c r="AR281" i="2"/>
  <c r="AR328" i="2"/>
  <c r="AR300" i="2"/>
  <c r="AR230" i="2"/>
  <c r="AR643" i="2"/>
  <c r="AR430" i="2"/>
  <c r="AR368" i="2"/>
  <c r="AR416" i="2"/>
  <c r="AR262" i="2"/>
  <c r="AR2" i="2"/>
  <c r="AR423" i="2"/>
  <c r="AR371" i="2"/>
  <c r="AR322" i="2"/>
  <c r="AR329" i="2"/>
  <c r="AR388" i="2"/>
  <c r="AR31" i="2"/>
  <c r="AR461" i="2"/>
  <c r="AR184" i="2"/>
  <c r="AR252" i="2"/>
  <c r="AR263" i="2"/>
  <c r="AR385" i="2"/>
  <c r="AR573" i="2"/>
  <c r="AR13" i="2"/>
  <c r="AR453" i="2"/>
  <c r="AR429" i="2"/>
  <c r="AR173" i="2"/>
  <c r="AR267" i="2"/>
  <c r="AR398" i="2"/>
  <c r="AR407" i="2"/>
  <c r="AR229" i="2"/>
  <c r="AR188" i="2"/>
  <c r="AR413" i="2"/>
  <c r="AR218" i="2"/>
  <c r="AR457" i="2"/>
  <c r="AR10" i="2"/>
  <c r="AR331" i="2"/>
  <c r="AR53" i="2"/>
  <c r="AR528" i="2"/>
  <c r="AR373" i="2"/>
  <c r="AR397" i="2"/>
  <c r="AR555" i="2"/>
  <c r="AR190" i="2"/>
  <c r="AR224" i="2"/>
  <c r="AR625" i="2"/>
  <c r="AR197" i="2"/>
  <c r="J119" i="3"/>
  <c r="J106" i="3"/>
  <c r="AR76" i="2"/>
  <c r="AR69" i="2"/>
  <c r="AR540" i="2"/>
  <c r="AR189" i="2"/>
  <c r="AR231" i="2"/>
  <c r="AR131" i="2"/>
  <c r="AR378" i="2"/>
  <c r="AR296" i="2"/>
  <c r="AR157" i="2"/>
  <c r="AR354" i="2"/>
  <c r="AR35" i="2"/>
  <c r="AR282" i="2"/>
  <c r="AR612" i="2"/>
  <c r="AR139" i="2"/>
  <c r="AR395" i="2"/>
  <c r="AR118" i="2"/>
  <c r="AR350" i="2"/>
  <c r="AR359" i="2"/>
  <c r="AR248" i="2"/>
  <c r="AR446" i="2"/>
  <c r="AR275" i="2"/>
  <c r="AR620" i="2"/>
  <c r="AR24" i="2"/>
  <c r="AR341" i="2"/>
  <c r="C54" i="3"/>
  <c r="AR507" i="2"/>
  <c r="AR476" i="2"/>
  <c r="AR36" i="2"/>
  <c r="AR484" i="2"/>
  <c r="AR357" i="2"/>
  <c r="AR538" i="2"/>
  <c r="AR403" i="2"/>
  <c r="AR576" i="2"/>
  <c r="AR581" i="2"/>
  <c r="AR508" i="2"/>
  <c r="AR333" i="2"/>
  <c r="AR194" i="2"/>
  <c r="AR399" i="2"/>
  <c r="AR130" i="2"/>
  <c r="AR105" i="2"/>
  <c r="AR216" i="2"/>
  <c r="AR503" i="2"/>
  <c r="AR325" i="2"/>
  <c r="AR361" i="2"/>
  <c r="AR616" i="2"/>
  <c r="AR307" i="2"/>
  <c r="AR382" i="2"/>
  <c r="AR292" i="2"/>
  <c r="AR466" i="2"/>
  <c r="AR37" i="2"/>
  <c r="AR500" i="2"/>
  <c r="AR171" i="2"/>
  <c r="AR77" i="2"/>
  <c r="AR187" i="2"/>
  <c r="AR83" i="2"/>
  <c r="AR470" i="2"/>
  <c r="AR52" i="2"/>
  <c r="AR525" i="2"/>
  <c r="C57" i="3"/>
  <c r="J99" i="3"/>
  <c r="K70" i="3"/>
  <c r="AR469" i="2"/>
  <c r="N107" i="3"/>
  <c r="D84" i="3"/>
  <c r="F94" i="3"/>
  <c r="G80" i="3"/>
  <c r="D72" i="3"/>
  <c r="E105" i="3"/>
  <c r="E34" i="3"/>
  <c r="L62" i="3"/>
  <c r="L12" i="3"/>
  <c r="O70" i="3"/>
  <c r="F64" i="3"/>
  <c r="D21" i="3"/>
  <c r="L73" i="3"/>
  <c r="J2" i="3"/>
  <c r="J107" i="3"/>
  <c r="J3" i="3"/>
  <c r="J31" i="3"/>
  <c r="L99" i="3"/>
  <c r="M118" i="3"/>
  <c r="M41" i="3"/>
  <c r="C14" i="3"/>
  <c r="E57" i="3"/>
  <c r="G25" i="3"/>
  <c r="J38" i="3"/>
  <c r="K21" i="3"/>
  <c r="L111" i="3"/>
  <c r="M115" i="3"/>
  <c r="O5" i="3"/>
  <c r="D18" i="3"/>
  <c r="E98" i="3"/>
  <c r="G24" i="3"/>
  <c r="C110" i="3"/>
  <c r="K13" i="3"/>
  <c r="K91" i="3"/>
  <c r="O122" i="3"/>
  <c r="E49" i="3"/>
  <c r="G98" i="3"/>
  <c r="K108" i="3"/>
  <c r="C116" i="3"/>
  <c r="O13" i="3"/>
  <c r="M12" i="3"/>
  <c r="N8" i="3"/>
  <c r="E64" i="3"/>
  <c r="F37" i="3"/>
  <c r="M14" i="3"/>
  <c r="O111" i="3"/>
  <c r="C32" i="3"/>
  <c r="C2" i="3"/>
  <c r="D41" i="3"/>
  <c r="E21" i="3"/>
  <c r="K40" i="3"/>
  <c r="AR381" i="2"/>
  <c r="AR41" i="2"/>
  <c r="AR502" i="2"/>
  <c r="AR170" i="2"/>
  <c r="AR129" i="2"/>
  <c r="AR286" i="2"/>
  <c r="AR245" i="2"/>
  <c r="AR153" i="2"/>
  <c r="AR39" i="2"/>
  <c r="AR305" i="2"/>
  <c r="AR161" i="2"/>
  <c r="AR149" i="2"/>
  <c r="AR298" i="2"/>
  <c r="AR232" i="2"/>
  <c r="AR8" i="2"/>
  <c r="AR519" i="2"/>
  <c r="AR365" i="2"/>
  <c r="AR215" i="2"/>
  <c r="AR664" i="2"/>
  <c r="J104" i="3"/>
  <c r="C79" i="3"/>
  <c r="AR514" i="2"/>
  <c r="AR488" i="2"/>
  <c r="AR337" i="2"/>
  <c r="AR4" i="2"/>
  <c r="AR78" i="2"/>
  <c r="C92" i="3"/>
  <c r="AR138" i="2"/>
  <c r="AR443" i="2"/>
  <c r="AR63" i="2"/>
  <c r="AR40" i="2"/>
  <c r="AR551" i="2"/>
  <c r="AR345" i="2"/>
  <c r="AR54" i="2"/>
  <c r="AR437" i="2"/>
  <c r="AR202" i="2"/>
  <c r="AR156" i="2"/>
  <c r="AR441" i="2"/>
  <c r="AR104" i="2"/>
  <c r="AR520" i="2"/>
  <c r="AR179" i="2"/>
  <c r="AR19" i="2"/>
  <c r="AR497" i="2"/>
  <c r="AR223" i="2"/>
  <c r="AR180" i="2"/>
  <c r="C46" i="3"/>
  <c r="AR343" i="2"/>
  <c r="AR409" i="2"/>
  <c r="AR312" i="2"/>
  <c r="AR250" i="2"/>
  <c r="AR158" i="2"/>
  <c r="AR234" i="2"/>
  <c r="AR478" i="2"/>
  <c r="C72" i="3"/>
  <c r="AR98" i="2"/>
  <c r="AR186" i="2"/>
  <c r="AR326" i="2"/>
  <c r="C37" i="3"/>
  <c r="AR283" i="2"/>
  <c r="AR355" i="2"/>
  <c r="C38" i="3"/>
  <c r="AR405" i="2"/>
  <c r="AR406" i="2"/>
  <c r="AR583" i="2"/>
  <c r="AR291" i="2"/>
  <c r="AR279" i="2"/>
  <c r="AR46" i="2"/>
  <c r="AR454" i="2"/>
  <c r="C104" i="3"/>
  <c r="AR375" i="2"/>
  <c r="AR495" i="2"/>
  <c r="AR154" i="2"/>
  <c r="AR634" i="2"/>
  <c r="AR559" i="2"/>
  <c r="AR392" i="2"/>
  <c r="AR624" i="2"/>
  <c r="AR353" i="2"/>
  <c r="AR93" i="2"/>
  <c r="AR47" i="2"/>
  <c r="AR65" i="2"/>
  <c r="AR43" i="2"/>
  <c r="AR127" i="2"/>
  <c r="AR258" i="2"/>
  <c r="AR49" i="2"/>
  <c r="AR3" i="2"/>
  <c r="AR313" i="2"/>
  <c r="AR294" i="2"/>
  <c r="AR58" i="2"/>
  <c r="AR348" i="2"/>
  <c r="AR297" i="2"/>
  <c r="AR32" i="2"/>
  <c r="AR351" i="2"/>
  <c r="AR590" i="2"/>
  <c r="AR176" i="2"/>
  <c r="AR477" i="2"/>
  <c r="AR185" i="2"/>
  <c r="AR595" i="2"/>
  <c r="AR320" i="2"/>
  <c r="AR366" i="2"/>
  <c r="AR396" i="2"/>
  <c r="AR178" i="2"/>
  <c r="C24" i="3"/>
  <c r="AR458" i="2"/>
  <c r="AR264" i="2"/>
  <c r="AR242" i="2"/>
  <c r="C22" i="3"/>
  <c r="AR51" i="2"/>
  <c r="AR18" i="2"/>
  <c r="AR545" i="2"/>
  <c r="AR432" i="2"/>
  <c r="AR140" i="2"/>
  <c r="AR278" i="2"/>
  <c r="AR521" i="2"/>
  <c r="AR549" i="2"/>
  <c r="AR628" i="2"/>
  <c r="J40" i="3"/>
  <c r="AR427" i="2"/>
  <c r="AR92" i="2"/>
  <c r="AR119" i="2"/>
  <c r="AR380" i="2"/>
  <c r="AR70" i="2"/>
  <c r="C25" i="3"/>
  <c r="AR107" i="2"/>
  <c r="C49" i="3"/>
  <c r="AR221" i="2"/>
  <c r="K5" i="3"/>
  <c r="E5" i="3"/>
  <c r="K12" i="3"/>
  <c r="G12" i="3"/>
  <c r="D12" i="3"/>
  <c r="E12" i="3"/>
  <c r="F99" i="3"/>
  <c r="G99" i="3"/>
  <c r="D99" i="3"/>
  <c r="C77" i="3"/>
  <c r="G77" i="3"/>
  <c r="E77" i="3"/>
  <c r="T122" i="3"/>
  <c r="F122" i="3"/>
  <c r="E122" i="3"/>
  <c r="O22" i="3"/>
  <c r="D22" i="3"/>
  <c r="F22" i="3"/>
  <c r="F104" i="3"/>
  <c r="G104" i="3"/>
  <c r="M91" i="3"/>
  <c r="C51" i="3"/>
  <c r="G51" i="3"/>
  <c r="C100" i="3"/>
  <c r="E100" i="3"/>
  <c r="F100" i="3"/>
  <c r="D5" i="3"/>
  <c r="F91" i="3"/>
  <c r="AR588" i="2"/>
  <c r="AR615" i="2"/>
  <c r="AR114" i="2"/>
  <c r="AR144" i="2"/>
  <c r="AR55" i="2"/>
  <c r="AR526" i="2"/>
  <c r="AR421" i="2"/>
  <c r="AR42" i="2"/>
  <c r="AR318" i="2"/>
  <c r="AR358" i="2"/>
  <c r="AR342" i="2"/>
  <c r="AR455" i="2"/>
  <c r="AR438" i="2"/>
  <c r="AR59" i="2"/>
  <c r="AR110" i="2"/>
  <c r="AR362" i="2"/>
  <c r="C53" i="3"/>
  <c r="AR494" i="2"/>
  <c r="AR574" i="2"/>
  <c r="AR604" i="2"/>
  <c r="AR79" i="2"/>
  <c r="AR226" i="2"/>
  <c r="AR459" i="2"/>
  <c r="C113" i="3"/>
  <c r="AR344" i="2"/>
  <c r="AR247" i="2"/>
  <c r="AR277" i="2"/>
  <c r="AR387" i="2"/>
  <c r="AR372" i="2"/>
  <c r="AR621" i="2"/>
  <c r="AR481" i="2"/>
  <c r="AR220" i="2"/>
  <c r="AR635" i="2"/>
  <c r="AR38" i="2"/>
  <c r="AR86" i="2"/>
  <c r="C90" i="3"/>
  <c r="AR579" i="2"/>
  <c r="O103" i="3"/>
  <c r="AR338" i="2"/>
  <c r="AR546" i="2"/>
  <c r="AR141" i="2"/>
  <c r="AR486" i="2"/>
  <c r="AR266" i="2"/>
  <c r="AR91" i="2"/>
  <c r="J34" i="3"/>
  <c r="J70" i="3"/>
  <c r="E70" i="3"/>
  <c r="M70" i="3"/>
  <c r="J67" i="3"/>
  <c r="D67" i="3"/>
  <c r="P67" i="3"/>
  <c r="F47" i="3"/>
  <c r="E47" i="3"/>
  <c r="C8" i="3"/>
  <c r="D8" i="3"/>
  <c r="F8" i="3"/>
  <c r="O90" i="3"/>
  <c r="D70" i="3"/>
  <c r="E25" i="3"/>
  <c r="AR597" i="2"/>
  <c r="AR309" i="2"/>
  <c r="AR340" i="2"/>
  <c r="AR364" i="2"/>
  <c r="AR335" i="2"/>
  <c r="AR11" i="2"/>
  <c r="AR44" i="2"/>
  <c r="AR205" i="2"/>
  <c r="AR211" i="2"/>
  <c r="AR120" i="2"/>
  <c r="AR456" i="2"/>
  <c r="AR672" i="2"/>
  <c r="AR50" i="2"/>
  <c r="AR90" i="2"/>
  <c r="AR164" i="2"/>
  <c r="AR414" i="2"/>
  <c r="AR563" i="2"/>
  <c r="AR12" i="2"/>
  <c r="AR169" i="2"/>
  <c r="AR106" i="2"/>
  <c r="AR302" i="2"/>
  <c r="AR95" i="2"/>
  <c r="AR352" i="2"/>
  <c r="AR637" i="2"/>
  <c r="AR618" i="2"/>
  <c r="AR439" i="2"/>
  <c r="C12" i="3"/>
  <c r="AR191" i="2"/>
  <c r="AR619" i="2"/>
  <c r="L22" i="3"/>
  <c r="AR600" i="2"/>
  <c r="AR152" i="2"/>
  <c r="AR261" i="2"/>
  <c r="AR142" i="2"/>
  <c r="AR512" i="2"/>
  <c r="AR584" i="2"/>
  <c r="AR116" i="2"/>
  <c r="AR66" i="2"/>
  <c r="AR97" i="2"/>
  <c r="AR5" i="2"/>
  <c r="AR175" i="2"/>
  <c r="AR196" i="2"/>
  <c r="C80" i="3"/>
  <c r="AR401" i="2"/>
  <c r="J43" i="3"/>
  <c r="AR460" i="2"/>
  <c r="AR16" i="2"/>
  <c r="AR222" i="2"/>
  <c r="AR225" i="2"/>
  <c r="V32" i="3"/>
  <c r="D32" i="3"/>
  <c r="S111" i="3"/>
  <c r="Q111" i="3"/>
  <c r="D111" i="3"/>
  <c r="D38" i="3"/>
  <c r="E38" i="3"/>
  <c r="T116" i="3"/>
  <c r="P116" i="3"/>
  <c r="D116" i="3"/>
  <c r="AR81" i="2"/>
  <c r="D79" i="3"/>
  <c r="N56" i="3"/>
  <c r="D56" i="3"/>
  <c r="F56" i="3"/>
  <c r="S9" i="3"/>
  <c r="D9" i="3"/>
  <c r="E61" i="3"/>
  <c r="G76" i="3"/>
  <c r="D76" i="3"/>
  <c r="K43" i="3"/>
  <c r="G43" i="3"/>
  <c r="E43" i="3"/>
  <c r="E36" i="3"/>
  <c r="F36" i="3"/>
  <c r="Q92" i="3"/>
  <c r="P92" i="3"/>
  <c r="G118" i="3"/>
  <c r="E118" i="3"/>
  <c r="F118" i="3"/>
  <c r="C5" i="3"/>
  <c r="E32" i="3"/>
  <c r="AR627" i="2"/>
  <c r="AR199" i="2"/>
  <c r="AR558" i="2"/>
  <c r="AR472" i="2"/>
  <c r="AR289" i="2"/>
  <c r="AR257" i="2"/>
  <c r="AR531" i="2"/>
  <c r="AR475" i="2"/>
  <c r="AR233" i="2"/>
  <c r="AR317" i="2"/>
  <c r="AR603" i="2"/>
  <c r="G111" i="3"/>
  <c r="R38" i="3"/>
  <c r="J117" i="3"/>
  <c r="C70" i="3"/>
  <c r="C40" i="3"/>
  <c r="C78" i="3"/>
  <c r="E4" i="3"/>
  <c r="D4" i="3"/>
  <c r="J95" i="3"/>
  <c r="J28" i="3"/>
  <c r="F28" i="3"/>
  <c r="P28" i="3"/>
  <c r="U31" i="3"/>
  <c r="O112" i="3"/>
  <c r="J73" i="3"/>
  <c r="L110" i="3"/>
  <c r="F110" i="3"/>
  <c r="E110" i="3"/>
  <c r="G103" i="3"/>
  <c r="L88" i="3"/>
  <c r="E88" i="3"/>
  <c r="C3" i="3"/>
  <c r="C87" i="3"/>
  <c r="J69" i="3"/>
  <c r="C114" i="3"/>
  <c r="J46" i="3"/>
  <c r="F103" i="3"/>
  <c r="K47" i="3"/>
  <c r="M34" i="3"/>
  <c r="AR529" i="2"/>
  <c r="AR646" i="2"/>
  <c r="AR510" i="2"/>
  <c r="AR482" i="2"/>
  <c r="AR241" i="2"/>
  <c r="AR306" i="2"/>
  <c r="AR228" i="2"/>
  <c r="AR112" i="2"/>
  <c r="AR61" i="2"/>
  <c r="AR316" i="2"/>
  <c r="AR274" i="2"/>
  <c r="AR240" i="2"/>
  <c r="AR270" i="2"/>
  <c r="AR567" i="2"/>
  <c r="AR147" i="2"/>
  <c r="AR84" i="2"/>
  <c r="AR480" i="2"/>
  <c r="AR339" i="2"/>
  <c r="AR166" i="2"/>
  <c r="AR33" i="2"/>
  <c r="AR192" i="2"/>
  <c r="AR201" i="2"/>
  <c r="AR126" i="2"/>
  <c r="AR14" i="2"/>
  <c r="C122" i="3"/>
  <c r="AR7" i="2"/>
  <c r="AR29" i="2"/>
  <c r="AR48" i="2"/>
  <c r="AR167" i="2"/>
  <c r="AR45" i="2"/>
  <c r="AR496" i="2"/>
  <c r="AR237" i="2"/>
  <c r="AR260" i="2"/>
  <c r="AR111" i="2"/>
  <c r="AR276" i="2"/>
  <c r="AR251" i="2"/>
  <c r="AR56" i="2"/>
  <c r="AR253" i="2"/>
  <c r="AR572" i="2"/>
  <c r="AR132" i="2"/>
  <c r="AR668" i="2"/>
  <c r="AR244" i="2"/>
  <c r="AR420" i="2"/>
  <c r="AR386" i="2"/>
  <c r="AR390" i="2"/>
  <c r="AR273" i="2"/>
  <c r="AR207" i="2"/>
  <c r="AR227" i="2"/>
  <c r="AR552" i="2"/>
  <c r="AR26" i="2"/>
  <c r="AR146" i="2"/>
  <c r="AR15" i="2"/>
  <c r="AR513" i="2"/>
  <c r="AR547" i="2"/>
  <c r="AR473" i="2"/>
  <c r="AR314" i="2"/>
  <c r="AR163" i="2"/>
  <c r="AR445" i="2"/>
  <c r="AR418" i="2"/>
  <c r="AR601" i="2"/>
  <c r="AR336" i="2"/>
  <c r="AR183" i="2"/>
  <c r="C67" i="3"/>
  <c r="C88" i="3"/>
  <c r="S60" i="3"/>
  <c r="K11" i="3"/>
  <c r="D11" i="3"/>
  <c r="M75" i="3"/>
  <c r="C48" i="3"/>
  <c r="C83" i="3"/>
  <c r="C74" i="3"/>
  <c r="D108" i="3"/>
  <c r="E94" i="3"/>
  <c r="G34" i="3"/>
  <c r="AR712" i="2"/>
  <c r="K85" i="3"/>
  <c r="C107" i="3"/>
  <c r="C52" i="3"/>
  <c r="C81" i="3"/>
  <c r="D117" i="3"/>
  <c r="AR204" i="2"/>
  <c r="AR415" i="2"/>
  <c r="J44" i="3"/>
  <c r="J17" i="3"/>
  <c r="C121" i="3"/>
  <c r="F18" i="3"/>
  <c r="L89" i="3"/>
  <c r="O39" i="3"/>
  <c r="C10" i="3"/>
  <c r="M101" i="3"/>
  <c r="M7" i="3"/>
  <c r="L81" i="3"/>
  <c r="N54" i="3"/>
  <c r="C71" i="3"/>
  <c r="C96" i="3"/>
  <c r="C68" i="3"/>
  <c r="L113" i="3"/>
  <c r="J15" i="3"/>
  <c r="C6" i="3"/>
  <c r="D69" i="3"/>
  <c r="K69" i="3"/>
  <c r="F114" i="3"/>
  <c r="F44" i="3"/>
  <c r="C95" i="3"/>
  <c r="D15" i="3"/>
  <c r="E39" i="3"/>
  <c r="F31" i="3"/>
  <c r="G71" i="3"/>
  <c r="J76" i="3"/>
  <c r="C94" i="3"/>
  <c r="D57" i="3"/>
  <c r="D100" i="3"/>
  <c r="E35" i="3"/>
  <c r="F48" i="3"/>
  <c r="G54" i="3"/>
  <c r="K57" i="3"/>
  <c r="C73" i="3"/>
  <c r="C99" i="3"/>
  <c r="C28" i="3"/>
  <c r="D107" i="3"/>
  <c r="D25" i="3"/>
  <c r="D47" i="3"/>
  <c r="D80" i="3"/>
  <c r="D90" i="3"/>
  <c r="E87" i="3"/>
  <c r="E116" i="3"/>
  <c r="E51" i="3"/>
  <c r="E26" i="3"/>
  <c r="F79" i="3"/>
  <c r="F15" i="3"/>
  <c r="G122" i="3"/>
  <c r="G49" i="3"/>
  <c r="J47" i="3"/>
  <c r="K73" i="3"/>
  <c r="K100" i="3"/>
  <c r="L95" i="3"/>
  <c r="N110" i="3"/>
  <c r="O48" i="3"/>
  <c r="R92" i="3"/>
  <c r="E89" i="3"/>
  <c r="K81" i="3"/>
  <c r="Q94" i="3"/>
  <c r="D71" i="3"/>
  <c r="D61" i="3"/>
  <c r="D74" i="3"/>
  <c r="F69" i="3"/>
  <c r="G27" i="3"/>
  <c r="K60" i="3"/>
  <c r="M26" i="3"/>
  <c r="R4" i="3"/>
  <c r="D91" i="3"/>
  <c r="D51" i="3"/>
  <c r="E99" i="3"/>
  <c r="E48" i="3"/>
  <c r="F6" i="3"/>
  <c r="G57" i="3"/>
  <c r="L75" i="3"/>
  <c r="C56" i="3"/>
  <c r="C76" i="3"/>
  <c r="D122" i="3"/>
  <c r="D31" i="3"/>
  <c r="D14" i="3"/>
  <c r="D77" i="3"/>
  <c r="D29" i="3"/>
  <c r="E91" i="3"/>
  <c r="E78" i="3"/>
  <c r="F77" i="3"/>
  <c r="G3" i="3"/>
  <c r="G64" i="3"/>
  <c r="K89" i="3"/>
  <c r="K90" i="3"/>
  <c r="M5" i="3"/>
  <c r="N91" i="3"/>
  <c r="O92" i="3"/>
  <c r="C89" i="3"/>
  <c r="D7" i="3"/>
  <c r="K63" i="3"/>
  <c r="C105" i="3"/>
  <c r="D48" i="3"/>
  <c r="C63" i="3"/>
  <c r="C9" i="3"/>
  <c r="D6" i="3"/>
  <c r="D118" i="3"/>
  <c r="G56" i="3"/>
  <c r="C19" i="3"/>
  <c r="C85" i="3"/>
  <c r="C47" i="3"/>
  <c r="D3" i="3"/>
  <c r="D52" i="3"/>
  <c r="D104" i="3"/>
  <c r="E108" i="3"/>
  <c r="E9" i="3"/>
  <c r="E46" i="3"/>
  <c r="E22" i="3"/>
  <c r="F5" i="3"/>
  <c r="G61" i="3"/>
  <c r="J60" i="3"/>
  <c r="K32" i="3"/>
  <c r="M67" i="3"/>
  <c r="N88" i="3"/>
  <c r="P76" i="3"/>
  <c r="V20" i="3"/>
  <c r="T20" i="3"/>
  <c r="Q20" i="3"/>
  <c r="U20" i="3"/>
  <c r="S20" i="3"/>
  <c r="M20" i="3"/>
  <c r="P20" i="3"/>
  <c r="R20" i="3"/>
  <c r="L20" i="3"/>
  <c r="F20" i="3"/>
  <c r="D20" i="3"/>
  <c r="V65" i="3"/>
  <c r="U65" i="3"/>
  <c r="S65" i="3"/>
  <c r="R65" i="3"/>
  <c r="T65" i="3"/>
  <c r="O65" i="3"/>
  <c r="L65" i="3"/>
  <c r="P65" i="3"/>
  <c r="Q65" i="3"/>
  <c r="K65" i="3"/>
  <c r="N65" i="3"/>
  <c r="G65" i="3"/>
  <c r="J65" i="3"/>
  <c r="D65" i="3"/>
  <c r="C65" i="3"/>
  <c r="V58" i="3"/>
  <c r="U58" i="3"/>
  <c r="S58" i="3"/>
  <c r="O58" i="3"/>
  <c r="P58" i="3"/>
  <c r="N58" i="3"/>
  <c r="K58" i="3"/>
  <c r="Q58" i="3"/>
  <c r="L58" i="3"/>
  <c r="M58" i="3"/>
  <c r="J58" i="3"/>
  <c r="D58" i="3"/>
  <c r="E58" i="3"/>
  <c r="C58" i="3"/>
  <c r="V33" i="3"/>
  <c r="P33" i="3"/>
  <c r="Q33" i="3"/>
  <c r="R33" i="3"/>
  <c r="U33" i="3"/>
  <c r="S33" i="3"/>
  <c r="O33" i="3"/>
  <c r="T33" i="3"/>
  <c r="F33" i="3"/>
  <c r="G33" i="3"/>
  <c r="L33" i="3"/>
  <c r="M33" i="3"/>
  <c r="N33" i="3"/>
  <c r="D97" i="3"/>
  <c r="V102" i="3"/>
  <c r="U102" i="3"/>
  <c r="S102" i="3"/>
  <c r="Q102" i="3"/>
  <c r="R102" i="3"/>
  <c r="O102" i="3"/>
  <c r="N102" i="3"/>
  <c r="L102" i="3"/>
  <c r="T102" i="3"/>
  <c r="P102" i="3"/>
  <c r="M102" i="3"/>
  <c r="D102" i="3"/>
  <c r="E102" i="3"/>
  <c r="C102" i="3"/>
  <c r="J102" i="3"/>
  <c r="O86" i="3"/>
  <c r="R86" i="3"/>
  <c r="S86" i="3"/>
  <c r="K86" i="3"/>
  <c r="J86" i="3"/>
  <c r="U86" i="3"/>
  <c r="P86" i="3"/>
  <c r="M86" i="3"/>
  <c r="G86" i="3"/>
  <c r="T86" i="3"/>
  <c r="N86" i="3"/>
  <c r="L86" i="3"/>
  <c r="V86" i="3"/>
  <c r="F86" i="3"/>
  <c r="C17" i="3"/>
  <c r="D86" i="3"/>
  <c r="V39" i="3"/>
  <c r="T39" i="3"/>
  <c r="P39" i="3"/>
  <c r="R39" i="3"/>
  <c r="S39" i="3"/>
  <c r="U39" i="3"/>
  <c r="Q39" i="3"/>
  <c r="L39" i="3"/>
  <c r="J39" i="3"/>
  <c r="F39" i="3"/>
  <c r="M39" i="3"/>
  <c r="D39" i="3"/>
  <c r="K39" i="3"/>
  <c r="V81" i="3"/>
  <c r="T81" i="3"/>
  <c r="U81" i="3"/>
  <c r="N81" i="3"/>
  <c r="S81" i="3"/>
  <c r="P81" i="3"/>
  <c r="M81" i="3"/>
  <c r="F81" i="3"/>
  <c r="Q81" i="3"/>
  <c r="O81" i="3"/>
  <c r="J81" i="3"/>
  <c r="R81" i="3"/>
  <c r="G81" i="3"/>
  <c r="V62" i="3"/>
  <c r="U62" i="3"/>
  <c r="T62" i="3"/>
  <c r="S62" i="3"/>
  <c r="Q62" i="3"/>
  <c r="O62" i="3"/>
  <c r="N62" i="3"/>
  <c r="P62" i="3"/>
  <c r="R62" i="3"/>
  <c r="M62" i="3"/>
  <c r="K62" i="3"/>
  <c r="J62" i="3"/>
  <c r="G62" i="3"/>
  <c r="E62" i="3"/>
  <c r="U113" i="3"/>
  <c r="V113" i="3"/>
  <c r="P113" i="3"/>
  <c r="T113" i="3"/>
  <c r="G113" i="3"/>
  <c r="S113" i="3"/>
  <c r="N113" i="3"/>
  <c r="Q113" i="3"/>
  <c r="M113" i="3"/>
  <c r="E113" i="3"/>
  <c r="J113" i="3"/>
  <c r="K113" i="3"/>
  <c r="C82" i="3"/>
  <c r="D109" i="3"/>
  <c r="D106" i="3"/>
  <c r="D46" i="3"/>
  <c r="D27" i="3"/>
  <c r="E20" i="3"/>
  <c r="E10" i="3"/>
  <c r="F98" i="3"/>
  <c r="G30" i="3"/>
  <c r="K66" i="3"/>
  <c r="K94" i="3"/>
  <c r="L30" i="3"/>
  <c r="L94" i="3"/>
  <c r="N35" i="3"/>
  <c r="O109" i="3"/>
  <c r="T17" i="3"/>
  <c r="V45" i="3"/>
  <c r="U45" i="3"/>
  <c r="T45" i="3"/>
  <c r="R45" i="3"/>
  <c r="P45" i="3"/>
  <c r="N45" i="3"/>
  <c r="M45" i="3"/>
  <c r="S45" i="3"/>
  <c r="L45" i="3"/>
  <c r="O45" i="3"/>
  <c r="K45" i="3"/>
  <c r="G45" i="3"/>
  <c r="F45" i="3"/>
  <c r="C45" i="3"/>
  <c r="S93" i="3"/>
  <c r="R93" i="3"/>
  <c r="Q93" i="3"/>
  <c r="P93" i="3"/>
  <c r="N93" i="3"/>
  <c r="T93" i="3"/>
  <c r="U93" i="3"/>
  <c r="L93" i="3"/>
  <c r="V93" i="3"/>
  <c r="K93" i="3"/>
  <c r="J93" i="3"/>
  <c r="M93" i="3"/>
  <c r="O93" i="3"/>
  <c r="F93" i="3"/>
  <c r="G93" i="3"/>
  <c r="E93" i="3"/>
  <c r="T109" i="3"/>
  <c r="V44" i="3"/>
  <c r="U44" i="3"/>
  <c r="T44" i="3"/>
  <c r="R44" i="3"/>
  <c r="S44" i="3"/>
  <c r="O44" i="3"/>
  <c r="K44" i="3"/>
  <c r="Q44" i="3"/>
  <c r="N44" i="3"/>
  <c r="L44" i="3"/>
  <c r="M44" i="3"/>
  <c r="P44" i="3"/>
  <c r="E44" i="3"/>
  <c r="C44" i="3"/>
  <c r="V69" i="3"/>
  <c r="U69" i="3"/>
  <c r="T69" i="3"/>
  <c r="S69" i="3"/>
  <c r="Q69" i="3"/>
  <c r="R69" i="3"/>
  <c r="O69" i="3"/>
  <c r="L69" i="3"/>
  <c r="M69" i="3"/>
  <c r="P69" i="3"/>
  <c r="E69" i="3"/>
  <c r="F65" i="3"/>
  <c r="V16" i="3"/>
  <c r="S16" i="3"/>
  <c r="T16" i="3"/>
  <c r="U16" i="3"/>
  <c r="P16" i="3"/>
  <c r="L16" i="3"/>
  <c r="R16" i="3"/>
  <c r="F16" i="3"/>
  <c r="O16" i="3"/>
  <c r="M16" i="3"/>
  <c r="K16" i="3"/>
  <c r="Q16" i="3"/>
  <c r="N16" i="3"/>
  <c r="J16" i="3"/>
  <c r="E16" i="3"/>
  <c r="V120" i="3"/>
  <c r="Q120" i="3"/>
  <c r="R120" i="3"/>
  <c r="S120" i="3"/>
  <c r="T120" i="3"/>
  <c r="P120" i="3"/>
  <c r="U120" i="3"/>
  <c r="L120" i="3"/>
  <c r="J120" i="3"/>
  <c r="M120" i="3"/>
  <c r="N120" i="3"/>
  <c r="G120" i="3"/>
  <c r="F120" i="3"/>
  <c r="K120" i="3"/>
  <c r="O120" i="3"/>
  <c r="D120" i="3"/>
  <c r="J45" i="3"/>
  <c r="Q68" i="3"/>
  <c r="U68" i="3"/>
  <c r="J68" i="3"/>
  <c r="R68" i="3"/>
  <c r="S68" i="3"/>
  <c r="M68" i="3"/>
  <c r="T68" i="3"/>
  <c r="V68" i="3"/>
  <c r="O68" i="3"/>
  <c r="G68" i="3"/>
  <c r="N68" i="3"/>
  <c r="K68" i="3"/>
  <c r="F68" i="3"/>
  <c r="L68" i="3"/>
  <c r="C66" i="3"/>
  <c r="F121" i="3"/>
  <c r="G101" i="3"/>
  <c r="N69" i="3"/>
  <c r="E52" i="3"/>
  <c r="E28" i="3"/>
  <c r="F2" i="3"/>
  <c r="F10" i="3"/>
  <c r="F113" i="3"/>
  <c r="G66" i="3"/>
  <c r="G94" i="3"/>
  <c r="K35" i="3"/>
  <c r="M19" i="3"/>
  <c r="M121" i="3"/>
  <c r="U114" i="3"/>
  <c r="S97" i="3"/>
  <c r="R97" i="3"/>
  <c r="Q97" i="3"/>
  <c r="P97" i="3"/>
  <c r="O97" i="3"/>
  <c r="N97" i="3"/>
  <c r="T97" i="3"/>
  <c r="L97" i="3"/>
  <c r="U97" i="3"/>
  <c r="V97" i="3"/>
  <c r="J97" i="3"/>
  <c r="M97" i="3"/>
  <c r="E97" i="3"/>
  <c r="V23" i="3"/>
  <c r="U23" i="3"/>
  <c r="S23" i="3"/>
  <c r="Q23" i="3"/>
  <c r="R23" i="3"/>
  <c r="P23" i="3"/>
  <c r="T23" i="3"/>
  <c r="O23" i="3"/>
  <c r="L23" i="3"/>
  <c r="N23" i="3"/>
  <c r="K23" i="3"/>
  <c r="G23" i="3"/>
  <c r="D23" i="3"/>
  <c r="C23" i="3"/>
  <c r="J23" i="3"/>
  <c r="V30" i="3"/>
  <c r="U30" i="3"/>
  <c r="T30" i="3"/>
  <c r="R30" i="3"/>
  <c r="N30" i="3"/>
  <c r="Q30" i="3"/>
  <c r="O30" i="3"/>
  <c r="K30" i="3"/>
  <c r="J30" i="3"/>
  <c r="C30" i="3"/>
  <c r="F30" i="3"/>
  <c r="P30" i="3"/>
  <c r="R50" i="3"/>
  <c r="Q50" i="3"/>
  <c r="P50" i="3"/>
  <c r="O50" i="3"/>
  <c r="T50" i="3"/>
  <c r="M50" i="3"/>
  <c r="U50" i="3"/>
  <c r="V50" i="3"/>
  <c r="K50" i="3"/>
  <c r="N50" i="3"/>
  <c r="G50" i="3"/>
  <c r="J50" i="3"/>
  <c r="E50" i="3"/>
  <c r="L50" i="3"/>
  <c r="R58" i="3"/>
  <c r="V59" i="3"/>
  <c r="U59" i="3"/>
  <c r="S59" i="3"/>
  <c r="T59" i="3"/>
  <c r="L59" i="3"/>
  <c r="R59" i="3"/>
  <c r="M59" i="3"/>
  <c r="N59" i="3"/>
  <c r="F59" i="3"/>
  <c r="D59" i="3"/>
  <c r="C59" i="3"/>
  <c r="G59" i="3"/>
  <c r="U46" i="3"/>
  <c r="T46" i="3"/>
  <c r="S46" i="3"/>
  <c r="R46" i="3"/>
  <c r="P46" i="3"/>
  <c r="Q46" i="3"/>
  <c r="N46" i="3"/>
  <c r="M46" i="3"/>
  <c r="O46" i="3"/>
  <c r="L46" i="3"/>
  <c r="F46" i="3"/>
  <c r="V46" i="3"/>
  <c r="K46" i="3"/>
  <c r="V7" i="3"/>
  <c r="O7" i="3"/>
  <c r="J7" i="3"/>
  <c r="U7" i="3"/>
  <c r="R7" i="3"/>
  <c r="S7" i="3"/>
  <c r="Q7" i="3"/>
  <c r="G7" i="3"/>
  <c r="L7" i="3"/>
  <c r="P7" i="3"/>
  <c r="N7" i="3"/>
  <c r="E7" i="3"/>
  <c r="T7" i="3"/>
  <c r="K7" i="3"/>
  <c r="L87" i="3"/>
  <c r="Q41" i="3"/>
  <c r="T41" i="3"/>
  <c r="L41" i="3"/>
  <c r="U41" i="3"/>
  <c r="V41" i="3"/>
  <c r="P41" i="3"/>
  <c r="R41" i="3"/>
  <c r="K41" i="3"/>
  <c r="S41" i="3"/>
  <c r="O41" i="3"/>
  <c r="J41" i="3"/>
  <c r="N41" i="3"/>
  <c r="T15" i="3"/>
  <c r="S15" i="3"/>
  <c r="R15" i="3"/>
  <c r="Q15" i="3"/>
  <c r="O15" i="3"/>
  <c r="M15" i="3"/>
  <c r="N15" i="3"/>
  <c r="L15" i="3"/>
  <c r="U15" i="3"/>
  <c r="V15" i="3"/>
  <c r="K15" i="3"/>
  <c r="E15" i="3"/>
  <c r="G15" i="3"/>
  <c r="F89" i="3"/>
  <c r="T119" i="3"/>
  <c r="V60" i="3"/>
  <c r="T60" i="3"/>
  <c r="U60" i="3"/>
  <c r="O60" i="3"/>
  <c r="M60" i="3"/>
  <c r="P60" i="3"/>
  <c r="Q60" i="3"/>
  <c r="L60" i="3"/>
  <c r="N60" i="3"/>
  <c r="G60" i="3"/>
  <c r="D60" i="3"/>
  <c r="R60" i="3"/>
  <c r="U29" i="3"/>
  <c r="V29" i="3"/>
  <c r="O29" i="3"/>
  <c r="N29" i="3"/>
  <c r="R29" i="3"/>
  <c r="S29" i="3"/>
  <c r="P29" i="3"/>
  <c r="G29" i="3"/>
  <c r="L29" i="3"/>
  <c r="J29" i="3"/>
  <c r="M29" i="3"/>
  <c r="T29" i="3"/>
  <c r="Q29" i="3"/>
  <c r="E29" i="3"/>
  <c r="V83" i="3"/>
  <c r="T83" i="3"/>
  <c r="O83" i="3"/>
  <c r="N83" i="3"/>
  <c r="P83" i="3"/>
  <c r="S83" i="3"/>
  <c r="U83" i="3"/>
  <c r="R83" i="3"/>
  <c r="J83" i="3"/>
  <c r="F83" i="3"/>
  <c r="Q83" i="3"/>
  <c r="M83" i="3"/>
  <c r="D83" i="3"/>
  <c r="L83" i="3"/>
  <c r="K83" i="3"/>
  <c r="V94" i="3"/>
  <c r="T94" i="3"/>
  <c r="R94" i="3"/>
  <c r="N94" i="3"/>
  <c r="S94" i="3"/>
  <c r="M94" i="3"/>
  <c r="P94" i="3"/>
  <c r="O94" i="3"/>
  <c r="D94" i="3"/>
  <c r="J94" i="3"/>
  <c r="C62" i="3"/>
  <c r="T4" i="3"/>
  <c r="U4" i="3"/>
  <c r="V4" i="3"/>
  <c r="S4" i="3"/>
  <c r="M4" i="3"/>
  <c r="J4" i="3"/>
  <c r="Q4" i="3"/>
  <c r="N4" i="3"/>
  <c r="G4" i="3"/>
  <c r="K4" i="3"/>
  <c r="P4" i="3"/>
  <c r="O4" i="3"/>
  <c r="L4" i="3"/>
  <c r="U95" i="3"/>
  <c r="Q95" i="3"/>
  <c r="O95" i="3"/>
  <c r="R95" i="3"/>
  <c r="S95" i="3"/>
  <c r="T95" i="3"/>
  <c r="V95" i="3"/>
  <c r="N95" i="3"/>
  <c r="G95" i="3"/>
  <c r="P95" i="3"/>
  <c r="K95" i="3"/>
  <c r="E95" i="3"/>
  <c r="M95" i="3"/>
  <c r="F95" i="3"/>
  <c r="V115" i="3"/>
  <c r="U115" i="3"/>
  <c r="T115" i="3"/>
  <c r="R115" i="3"/>
  <c r="S115" i="3"/>
  <c r="N115" i="3"/>
  <c r="Q115" i="3"/>
  <c r="P115" i="3"/>
  <c r="O115" i="3"/>
  <c r="L115" i="3"/>
  <c r="K115" i="3"/>
  <c r="G115" i="3"/>
  <c r="J115" i="3"/>
  <c r="F115" i="3"/>
  <c r="C115" i="3"/>
  <c r="V112" i="3"/>
  <c r="U112" i="3"/>
  <c r="S112" i="3"/>
  <c r="P112" i="3"/>
  <c r="K112" i="3"/>
  <c r="T112" i="3"/>
  <c r="N112" i="3"/>
  <c r="M112" i="3"/>
  <c r="G112" i="3"/>
  <c r="R112" i="3"/>
  <c r="L112" i="3"/>
  <c r="F112" i="3"/>
  <c r="J112" i="3"/>
  <c r="D112" i="3"/>
  <c r="C112" i="3"/>
  <c r="U84" i="3"/>
  <c r="T84" i="3"/>
  <c r="S84" i="3"/>
  <c r="R84" i="3"/>
  <c r="P84" i="3"/>
  <c r="V84" i="3"/>
  <c r="N84" i="3"/>
  <c r="M84" i="3"/>
  <c r="Q84" i="3"/>
  <c r="J84" i="3"/>
  <c r="O84" i="3"/>
  <c r="L84" i="3"/>
  <c r="C39" i="3"/>
  <c r="C93" i="3"/>
  <c r="D68" i="3"/>
  <c r="D119" i="3"/>
  <c r="C31" i="3"/>
  <c r="D81" i="3"/>
  <c r="E81" i="3"/>
  <c r="F41" i="3"/>
  <c r="J85" i="3"/>
  <c r="P68" i="3"/>
  <c r="Q59" i="3"/>
  <c r="C97" i="3"/>
  <c r="C101" i="3"/>
  <c r="D88" i="3"/>
  <c r="D53" i="3"/>
  <c r="D113" i="3"/>
  <c r="D28" i="3"/>
  <c r="E18" i="3"/>
  <c r="E68" i="3"/>
  <c r="E13" i="3"/>
  <c r="E72" i="3"/>
  <c r="E92" i="3"/>
  <c r="F58" i="3"/>
  <c r="F4" i="3"/>
  <c r="F76" i="3"/>
  <c r="G97" i="3"/>
  <c r="G102" i="3"/>
  <c r="J20" i="3"/>
  <c r="J11" i="3"/>
  <c r="K97" i="3"/>
  <c r="K29" i="3"/>
  <c r="N24" i="3"/>
  <c r="Q86" i="3"/>
  <c r="S109" i="3"/>
  <c r="R109" i="3"/>
  <c r="Q109" i="3"/>
  <c r="P109" i="3"/>
  <c r="N109" i="3"/>
  <c r="L109" i="3"/>
  <c r="V109" i="3"/>
  <c r="J109" i="3"/>
  <c r="U109" i="3"/>
  <c r="M109" i="3"/>
  <c r="K109" i="3"/>
  <c r="U42" i="3"/>
  <c r="T42" i="3"/>
  <c r="S42" i="3"/>
  <c r="R42" i="3"/>
  <c r="P42" i="3"/>
  <c r="V42" i="3"/>
  <c r="Q42" i="3"/>
  <c r="M42" i="3"/>
  <c r="K42" i="3"/>
  <c r="O42" i="3"/>
  <c r="L42" i="3"/>
  <c r="J42" i="3"/>
  <c r="N42" i="3"/>
  <c r="E42" i="3"/>
  <c r="V121" i="3"/>
  <c r="T121" i="3"/>
  <c r="U121" i="3"/>
  <c r="O121" i="3"/>
  <c r="K121" i="3"/>
  <c r="N121" i="3"/>
  <c r="Q121" i="3"/>
  <c r="P121" i="3"/>
  <c r="S121" i="3"/>
  <c r="J121" i="3"/>
  <c r="R121" i="3"/>
  <c r="E121" i="3"/>
  <c r="L121" i="3"/>
  <c r="D121" i="3"/>
  <c r="G121" i="3"/>
  <c r="C27" i="3"/>
  <c r="M30" i="3"/>
  <c r="U55" i="3"/>
  <c r="T55" i="3"/>
  <c r="S55" i="3"/>
  <c r="R55" i="3"/>
  <c r="P55" i="3"/>
  <c r="M55" i="3"/>
  <c r="V55" i="3"/>
  <c r="Q55" i="3"/>
  <c r="L55" i="3"/>
  <c r="N55" i="3"/>
  <c r="K55" i="3"/>
  <c r="O55" i="3"/>
  <c r="F55" i="3"/>
  <c r="C20" i="3"/>
  <c r="G42" i="3"/>
  <c r="S10" i="3"/>
  <c r="R10" i="3"/>
  <c r="Q10" i="3"/>
  <c r="P10" i="3"/>
  <c r="T10" i="3"/>
  <c r="N10" i="3"/>
  <c r="U10" i="3"/>
  <c r="V10" i="3"/>
  <c r="L10" i="3"/>
  <c r="K10" i="3"/>
  <c r="J10" i="3"/>
  <c r="M10" i="3"/>
  <c r="O10" i="3"/>
  <c r="G10" i="3"/>
  <c r="T54" i="3"/>
  <c r="S54" i="3"/>
  <c r="R54" i="3"/>
  <c r="Q54" i="3"/>
  <c r="O54" i="3"/>
  <c r="P54" i="3"/>
  <c r="M54" i="3"/>
  <c r="L54" i="3"/>
  <c r="V54" i="3"/>
  <c r="E54" i="3"/>
  <c r="J54" i="3"/>
  <c r="U54" i="3"/>
  <c r="K54" i="3"/>
  <c r="F54" i="3"/>
  <c r="N39" i="3"/>
  <c r="V71" i="3"/>
  <c r="U71" i="3"/>
  <c r="T71" i="3"/>
  <c r="S71" i="3"/>
  <c r="Q71" i="3"/>
  <c r="O71" i="3"/>
  <c r="N71" i="3"/>
  <c r="M71" i="3"/>
  <c r="R71" i="3"/>
  <c r="P71" i="3"/>
  <c r="K71" i="3"/>
  <c r="J71" i="3"/>
  <c r="V105" i="3"/>
  <c r="P105" i="3"/>
  <c r="Q105" i="3"/>
  <c r="R105" i="3"/>
  <c r="N105" i="3"/>
  <c r="S105" i="3"/>
  <c r="L105" i="3"/>
  <c r="O105" i="3"/>
  <c r="J105" i="3"/>
  <c r="F105" i="3"/>
  <c r="U105" i="3"/>
  <c r="M105" i="3"/>
  <c r="T105" i="3"/>
  <c r="G105" i="3"/>
  <c r="C33" i="3"/>
  <c r="F62" i="3"/>
  <c r="G106" i="3"/>
  <c r="R113" i="3"/>
  <c r="T11" i="3"/>
  <c r="S11" i="3"/>
  <c r="R11" i="3"/>
  <c r="Q11" i="3"/>
  <c r="O11" i="3"/>
  <c r="U11" i="3"/>
  <c r="V11" i="3"/>
  <c r="M11" i="3"/>
  <c r="L11" i="3"/>
  <c r="N11" i="3"/>
  <c r="F11" i="3"/>
  <c r="E11" i="3"/>
  <c r="P11" i="3"/>
  <c r="G11" i="3"/>
  <c r="V75" i="3"/>
  <c r="U75" i="3"/>
  <c r="T75" i="3"/>
  <c r="S75" i="3"/>
  <c r="Q75" i="3"/>
  <c r="P75" i="3"/>
  <c r="R75" i="3"/>
  <c r="O75" i="3"/>
  <c r="J75" i="3"/>
  <c r="K75" i="3"/>
  <c r="G75" i="3"/>
  <c r="F75" i="3"/>
  <c r="N75" i="3"/>
  <c r="E75" i="3"/>
  <c r="U48" i="3"/>
  <c r="T48" i="3"/>
  <c r="S48" i="3"/>
  <c r="R48" i="3"/>
  <c r="P48" i="3"/>
  <c r="M48" i="3"/>
  <c r="Q48" i="3"/>
  <c r="N48" i="3"/>
  <c r="L48" i="3"/>
  <c r="V48" i="3"/>
  <c r="J48" i="3"/>
  <c r="K48" i="3"/>
  <c r="G48" i="3"/>
  <c r="Q74" i="3"/>
  <c r="P74" i="3"/>
  <c r="O74" i="3"/>
  <c r="N74" i="3"/>
  <c r="T74" i="3"/>
  <c r="U74" i="3"/>
  <c r="L74" i="3"/>
  <c r="V74" i="3"/>
  <c r="K74" i="3"/>
  <c r="R74" i="3"/>
  <c r="S74" i="3"/>
  <c r="F74" i="3"/>
  <c r="J74" i="3"/>
  <c r="M74" i="3"/>
  <c r="G74" i="3"/>
  <c r="E74" i="3"/>
  <c r="C75" i="3"/>
  <c r="D30" i="3"/>
  <c r="Q19" i="3"/>
  <c r="R19" i="3"/>
  <c r="L19" i="3"/>
  <c r="S19" i="3"/>
  <c r="T19" i="3"/>
  <c r="U19" i="3"/>
  <c r="O19" i="3"/>
  <c r="N19" i="3"/>
  <c r="K19" i="3"/>
  <c r="P19" i="3"/>
  <c r="G19" i="3"/>
  <c r="F19" i="3"/>
  <c r="V19" i="3"/>
  <c r="P37" i="3"/>
  <c r="R37" i="3"/>
  <c r="S37" i="3"/>
  <c r="T37" i="3"/>
  <c r="U37" i="3"/>
  <c r="J37" i="3"/>
  <c r="V37" i="3"/>
  <c r="K37" i="3"/>
  <c r="N37" i="3"/>
  <c r="G37" i="3"/>
  <c r="O37" i="3"/>
  <c r="M37" i="3"/>
  <c r="Q37" i="3"/>
  <c r="V28" i="3"/>
  <c r="U28" i="3"/>
  <c r="T28" i="3"/>
  <c r="S28" i="3"/>
  <c r="Q28" i="3"/>
  <c r="M28" i="3"/>
  <c r="K28" i="3"/>
  <c r="R28" i="3"/>
  <c r="O28" i="3"/>
  <c r="L28" i="3"/>
  <c r="G28" i="3"/>
  <c r="N28" i="3"/>
  <c r="R31" i="3"/>
  <c r="Q31" i="3"/>
  <c r="P31" i="3"/>
  <c r="O31" i="3"/>
  <c r="M31" i="3"/>
  <c r="K31" i="3"/>
  <c r="V31" i="3"/>
  <c r="T31" i="3"/>
  <c r="S31" i="3"/>
  <c r="L31" i="3"/>
  <c r="G31" i="3"/>
  <c r="E31" i="3"/>
  <c r="S49" i="3"/>
  <c r="R49" i="3"/>
  <c r="Q49" i="3"/>
  <c r="P49" i="3"/>
  <c r="N49" i="3"/>
  <c r="L49" i="3"/>
  <c r="K49" i="3"/>
  <c r="T49" i="3"/>
  <c r="J49" i="3"/>
  <c r="V49" i="3"/>
  <c r="O49" i="3"/>
  <c r="M49" i="3"/>
  <c r="F49" i="3"/>
  <c r="C60" i="3"/>
  <c r="C16" i="3"/>
  <c r="C42" i="3"/>
  <c r="D85" i="3"/>
  <c r="D54" i="3"/>
  <c r="C7" i="3"/>
  <c r="C69" i="3"/>
  <c r="C50" i="3"/>
  <c r="D17" i="3"/>
  <c r="D115" i="3"/>
  <c r="E106" i="3"/>
  <c r="E84" i="3"/>
  <c r="F60" i="3"/>
  <c r="F84" i="3"/>
  <c r="G39" i="3"/>
  <c r="J64" i="3"/>
  <c r="K84" i="3"/>
  <c r="N20" i="3"/>
  <c r="U108" i="3"/>
  <c r="T108" i="3"/>
  <c r="S108" i="3"/>
  <c r="R108" i="3"/>
  <c r="P108" i="3"/>
  <c r="N108" i="3"/>
  <c r="M108" i="3"/>
  <c r="V108" i="3"/>
  <c r="O108" i="3"/>
  <c r="L108" i="3"/>
  <c r="J108" i="3"/>
  <c r="F108" i="3"/>
  <c r="Q108" i="3"/>
  <c r="U73" i="3"/>
  <c r="T73" i="3"/>
  <c r="S73" i="3"/>
  <c r="R73" i="3"/>
  <c r="P73" i="3"/>
  <c r="N73" i="3"/>
  <c r="M73" i="3"/>
  <c r="Q73" i="3"/>
  <c r="V73" i="3"/>
  <c r="O73" i="3"/>
  <c r="F73" i="3"/>
  <c r="G73" i="3"/>
  <c r="E73" i="3"/>
  <c r="T40" i="3"/>
  <c r="S40" i="3"/>
  <c r="R40" i="3"/>
  <c r="Q40" i="3"/>
  <c r="O40" i="3"/>
  <c r="U40" i="3"/>
  <c r="M40" i="3"/>
  <c r="V40" i="3"/>
  <c r="L40" i="3"/>
  <c r="N40" i="3"/>
  <c r="G40" i="3"/>
  <c r="E40" i="3"/>
  <c r="F40" i="3"/>
  <c r="V34" i="3"/>
  <c r="U34" i="3"/>
  <c r="S34" i="3"/>
  <c r="T34" i="3"/>
  <c r="O34" i="3"/>
  <c r="Q34" i="3"/>
  <c r="R34" i="3"/>
  <c r="P34" i="3"/>
  <c r="K34" i="3"/>
  <c r="N34" i="3"/>
  <c r="L34" i="3"/>
  <c r="D34" i="3"/>
  <c r="C34" i="3"/>
  <c r="U14" i="3"/>
  <c r="T14" i="3"/>
  <c r="V14" i="3"/>
  <c r="O14" i="3"/>
  <c r="N14" i="3"/>
  <c r="P14" i="3"/>
  <c r="G14" i="3"/>
  <c r="Q14" i="3"/>
  <c r="S14" i="3"/>
  <c r="F14" i="3"/>
  <c r="E14" i="3"/>
  <c r="K14" i="3"/>
  <c r="J14" i="3"/>
  <c r="R14" i="3"/>
  <c r="R110" i="3"/>
  <c r="Q110" i="3"/>
  <c r="P110" i="3"/>
  <c r="O110" i="3"/>
  <c r="M110" i="3"/>
  <c r="U110" i="3"/>
  <c r="J110" i="3"/>
  <c r="T110" i="3"/>
  <c r="V110" i="3"/>
  <c r="K110" i="3"/>
  <c r="S110" i="3"/>
  <c r="G110" i="3"/>
  <c r="V3" i="3"/>
  <c r="Q3" i="3"/>
  <c r="R3" i="3"/>
  <c r="S3" i="3"/>
  <c r="O3" i="3"/>
  <c r="L3" i="3"/>
  <c r="T3" i="3"/>
  <c r="M3" i="3"/>
  <c r="N3" i="3"/>
  <c r="F3" i="3"/>
  <c r="U3" i="3"/>
  <c r="K3" i="3"/>
  <c r="V13" i="3"/>
  <c r="T13" i="3"/>
  <c r="Q13" i="3"/>
  <c r="M13" i="3"/>
  <c r="R13" i="3"/>
  <c r="J13" i="3"/>
  <c r="L13" i="3"/>
  <c r="P13" i="3"/>
  <c r="G13" i="3"/>
  <c r="D13" i="3"/>
  <c r="F13" i="3"/>
  <c r="V103" i="3"/>
  <c r="U103" i="3"/>
  <c r="S103" i="3"/>
  <c r="T103" i="3"/>
  <c r="P103" i="3"/>
  <c r="L103" i="3"/>
  <c r="N103" i="3"/>
  <c r="Q103" i="3"/>
  <c r="M103" i="3"/>
  <c r="K103" i="3"/>
  <c r="J103" i="3"/>
  <c r="R103" i="3"/>
  <c r="E103" i="3"/>
  <c r="D103" i="3"/>
  <c r="C103" i="3"/>
  <c r="R88" i="3"/>
  <c r="Q88" i="3"/>
  <c r="P88" i="3"/>
  <c r="O88" i="3"/>
  <c r="M88" i="3"/>
  <c r="K88" i="3"/>
  <c r="S88" i="3"/>
  <c r="T88" i="3"/>
  <c r="V88" i="3"/>
  <c r="J88" i="3"/>
  <c r="G88" i="3"/>
  <c r="F88" i="3"/>
  <c r="U88" i="3"/>
  <c r="R80" i="3"/>
  <c r="Q80" i="3"/>
  <c r="P80" i="3"/>
  <c r="O80" i="3"/>
  <c r="M80" i="3"/>
  <c r="S80" i="3"/>
  <c r="T80" i="3"/>
  <c r="N80" i="3"/>
  <c r="K80" i="3"/>
  <c r="U80" i="3"/>
  <c r="V80" i="3"/>
  <c r="J80" i="3"/>
  <c r="F80" i="3"/>
  <c r="C86" i="3"/>
  <c r="C117" i="3"/>
  <c r="C15" i="3"/>
  <c r="D10" i="3"/>
  <c r="D64" i="3"/>
  <c r="D33" i="3"/>
  <c r="D45" i="3"/>
  <c r="D55" i="3"/>
  <c r="E109" i="3"/>
  <c r="E3" i="3"/>
  <c r="E23" i="3"/>
  <c r="E119" i="3"/>
  <c r="E112" i="3"/>
  <c r="F85" i="3"/>
  <c r="F7" i="3"/>
  <c r="F119" i="3"/>
  <c r="F101" i="3"/>
  <c r="G41" i="3"/>
  <c r="G44" i="3"/>
  <c r="G83" i="3"/>
  <c r="J59" i="3"/>
  <c r="J55" i="3"/>
  <c r="K17" i="3"/>
  <c r="L37" i="3"/>
  <c r="N31" i="3"/>
  <c r="S30" i="3"/>
  <c r="U49" i="3"/>
  <c r="R119" i="3"/>
  <c r="Q119" i="3"/>
  <c r="P119" i="3"/>
  <c r="O119" i="3"/>
  <c r="V119" i="3"/>
  <c r="N119" i="3"/>
  <c r="M119" i="3"/>
  <c r="K119" i="3"/>
  <c r="S119" i="3"/>
  <c r="U119" i="3"/>
  <c r="L119" i="3"/>
  <c r="G119" i="3"/>
  <c r="C109" i="3"/>
  <c r="T82" i="3"/>
  <c r="S82" i="3"/>
  <c r="R82" i="3"/>
  <c r="Q82" i="3"/>
  <c r="O82" i="3"/>
  <c r="M82" i="3"/>
  <c r="U82" i="3"/>
  <c r="L82" i="3"/>
  <c r="V82" i="3"/>
  <c r="N82" i="3"/>
  <c r="E82" i="3"/>
  <c r="F82" i="3"/>
  <c r="J82" i="3"/>
  <c r="G82" i="3"/>
  <c r="K82" i="3"/>
  <c r="V27" i="3"/>
  <c r="U27" i="3"/>
  <c r="T27" i="3"/>
  <c r="S27" i="3"/>
  <c r="Q27" i="3"/>
  <c r="P27" i="3"/>
  <c r="R27" i="3"/>
  <c r="M27" i="3"/>
  <c r="N27" i="3"/>
  <c r="L27" i="3"/>
  <c r="K27" i="3"/>
  <c r="O27" i="3"/>
  <c r="F27" i="3"/>
  <c r="C119" i="3"/>
  <c r="T58" i="3"/>
  <c r="R63" i="3"/>
  <c r="Q63" i="3"/>
  <c r="P63" i="3"/>
  <c r="O63" i="3"/>
  <c r="M63" i="3"/>
  <c r="S63" i="3"/>
  <c r="T63" i="3"/>
  <c r="U63" i="3"/>
  <c r="L63" i="3"/>
  <c r="J63" i="3"/>
  <c r="N63" i="3"/>
  <c r="V63" i="3"/>
  <c r="G63" i="3"/>
  <c r="F63" i="3"/>
  <c r="S114" i="3"/>
  <c r="R114" i="3"/>
  <c r="Q114" i="3"/>
  <c r="P114" i="3"/>
  <c r="N114" i="3"/>
  <c r="O114" i="3"/>
  <c r="L114" i="3"/>
  <c r="V114" i="3"/>
  <c r="J114" i="3"/>
  <c r="T114" i="3"/>
  <c r="K114" i="3"/>
  <c r="M114" i="3"/>
  <c r="G114" i="3"/>
  <c r="E114" i="3"/>
  <c r="E30" i="3"/>
  <c r="V89" i="3"/>
  <c r="T89" i="3"/>
  <c r="S89" i="3"/>
  <c r="U89" i="3"/>
  <c r="M89" i="3"/>
  <c r="P89" i="3"/>
  <c r="J89" i="3"/>
  <c r="R89" i="3"/>
  <c r="N89" i="3"/>
  <c r="Q89" i="3"/>
  <c r="O89" i="3"/>
  <c r="D89" i="3"/>
  <c r="V26" i="3"/>
  <c r="U26" i="3"/>
  <c r="T26" i="3"/>
  <c r="R26" i="3"/>
  <c r="O26" i="3"/>
  <c r="N26" i="3"/>
  <c r="Q26" i="3"/>
  <c r="P26" i="3"/>
  <c r="L26" i="3"/>
  <c r="S26" i="3"/>
  <c r="J26" i="3"/>
  <c r="K26" i="3"/>
  <c r="D26" i="3"/>
  <c r="C26" i="3"/>
  <c r="F50" i="3"/>
  <c r="R96" i="3"/>
  <c r="Q96" i="3"/>
  <c r="P96" i="3"/>
  <c r="O96" i="3"/>
  <c r="M96" i="3"/>
  <c r="K96" i="3"/>
  <c r="T96" i="3"/>
  <c r="N96" i="3"/>
  <c r="V96" i="3"/>
  <c r="U96" i="3"/>
  <c r="S96" i="3"/>
  <c r="L96" i="3"/>
  <c r="J96" i="3"/>
  <c r="F96" i="3"/>
  <c r="G96" i="3"/>
  <c r="C55" i="3"/>
  <c r="F109" i="3"/>
  <c r="K105" i="3"/>
  <c r="M23" i="3"/>
  <c r="O113" i="3"/>
  <c r="E55" i="3"/>
  <c r="F26" i="3"/>
  <c r="U79" i="3"/>
  <c r="R79" i="3"/>
  <c r="S79" i="3"/>
  <c r="T79" i="3"/>
  <c r="P79" i="3"/>
  <c r="O79" i="3"/>
  <c r="L79" i="3"/>
  <c r="G79" i="3"/>
  <c r="N79" i="3"/>
  <c r="E79" i="3"/>
  <c r="V79" i="3"/>
  <c r="K79" i="3"/>
  <c r="M79" i="3"/>
  <c r="J79" i="3"/>
  <c r="Q79" i="3"/>
  <c r="T56" i="3"/>
  <c r="S56" i="3"/>
  <c r="R56" i="3"/>
  <c r="Q56" i="3"/>
  <c r="O56" i="3"/>
  <c r="M56" i="3"/>
  <c r="P56" i="3"/>
  <c r="L56" i="3"/>
  <c r="K56" i="3"/>
  <c r="V56" i="3"/>
  <c r="U56" i="3"/>
  <c r="E56" i="3"/>
  <c r="J56" i="3"/>
  <c r="V9" i="3"/>
  <c r="U9" i="3"/>
  <c r="P9" i="3"/>
  <c r="Q9" i="3"/>
  <c r="T9" i="3"/>
  <c r="N9" i="3"/>
  <c r="J9" i="3"/>
  <c r="O9" i="3"/>
  <c r="L9" i="3"/>
  <c r="R9" i="3"/>
  <c r="F9" i="3"/>
  <c r="M9" i="3"/>
  <c r="K9" i="3"/>
  <c r="V61" i="3"/>
  <c r="U61" i="3"/>
  <c r="T61" i="3"/>
  <c r="R61" i="3"/>
  <c r="Q61" i="3"/>
  <c r="N61" i="3"/>
  <c r="M61" i="3"/>
  <c r="S61" i="3"/>
  <c r="P61" i="3"/>
  <c r="F61" i="3"/>
  <c r="L61" i="3"/>
  <c r="C61" i="3"/>
  <c r="O61" i="3"/>
  <c r="K61" i="3"/>
  <c r="J61" i="3"/>
  <c r="Q76" i="3"/>
  <c r="U76" i="3"/>
  <c r="V76" i="3"/>
  <c r="L76" i="3"/>
  <c r="O76" i="3"/>
  <c r="N76" i="3"/>
  <c r="R76" i="3"/>
  <c r="S76" i="3"/>
  <c r="M76" i="3"/>
  <c r="K76" i="3"/>
  <c r="T76" i="3"/>
  <c r="E76" i="3"/>
  <c r="Q43" i="3"/>
  <c r="P43" i="3"/>
  <c r="O43" i="3"/>
  <c r="N43" i="3"/>
  <c r="L43" i="3"/>
  <c r="T43" i="3"/>
  <c r="V43" i="3"/>
  <c r="R43" i="3"/>
  <c r="U43" i="3"/>
  <c r="S43" i="3"/>
  <c r="V36" i="3"/>
  <c r="U36" i="3"/>
  <c r="S36" i="3"/>
  <c r="P36" i="3"/>
  <c r="Q36" i="3"/>
  <c r="L36" i="3"/>
  <c r="N36" i="3"/>
  <c r="M36" i="3"/>
  <c r="T36" i="3"/>
  <c r="R36" i="3"/>
  <c r="K36" i="3"/>
  <c r="J36" i="3"/>
  <c r="O36" i="3"/>
  <c r="D36" i="3"/>
  <c r="C36" i="3"/>
  <c r="V92" i="3"/>
  <c r="T92" i="3"/>
  <c r="U92" i="3"/>
  <c r="M92" i="3"/>
  <c r="S92" i="3"/>
  <c r="N92" i="3"/>
  <c r="J92" i="3"/>
  <c r="K92" i="3"/>
  <c r="G92" i="3"/>
  <c r="F92" i="3"/>
  <c r="D92" i="3"/>
  <c r="L92" i="3"/>
  <c r="V118" i="3"/>
  <c r="U118" i="3"/>
  <c r="T118" i="3"/>
  <c r="R118" i="3"/>
  <c r="O118" i="3"/>
  <c r="Q118" i="3"/>
  <c r="P118" i="3"/>
  <c r="J118" i="3"/>
  <c r="S118" i="3"/>
  <c r="N118" i="3"/>
  <c r="L118" i="3"/>
  <c r="K118" i="3"/>
  <c r="C118" i="3"/>
  <c r="U78" i="3"/>
  <c r="T78" i="3"/>
  <c r="S78" i="3"/>
  <c r="R78" i="3"/>
  <c r="P78" i="3"/>
  <c r="V78" i="3"/>
  <c r="Q78" i="3"/>
  <c r="M78" i="3"/>
  <c r="O78" i="3"/>
  <c r="N78" i="3"/>
  <c r="G78" i="3"/>
  <c r="F78" i="3"/>
  <c r="L78" i="3"/>
  <c r="K78" i="3"/>
  <c r="C108" i="3"/>
  <c r="C41" i="3"/>
  <c r="C120" i="3"/>
  <c r="C13" i="3"/>
  <c r="C84" i="3"/>
  <c r="C43" i="3"/>
  <c r="D62" i="3"/>
  <c r="D37" i="3"/>
  <c r="D75" i="3"/>
  <c r="D82" i="3"/>
  <c r="E63" i="3"/>
  <c r="E86" i="3"/>
  <c r="E17" i="3"/>
  <c r="E45" i="3"/>
  <c r="E83" i="3"/>
  <c r="F71" i="3"/>
  <c r="F43" i="3"/>
  <c r="G109" i="3"/>
  <c r="G9" i="3"/>
  <c r="G69" i="3"/>
  <c r="G36" i="3"/>
  <c r="J27" i="3"/>
  <c r="K20" i="3"/>
  <c r="K33" i="3"/>
  <c r="L71" i="3"/>
  <c r="L14" i="3"/>
  <c r="M65" i="3"/>
  <c r="M43" i="3"/>
  <c r="N13" i="3"/>
  <c r="O20" i="3"/>
  <c r="P59" i="3"/>
  <c r="Q112" i="3"/>
  <c r="S13" i="3"/>
  <c r="Q106" i="3"/>
  <c r="L106" i="3"/>
  <c r="K106" i="3"/>
  <c r="U106" i="3"/>
  <c r="R106" i="3"/>
  <c r="N106" i="3"/>
  <c r="S106" i="3"/>
  <c r="P106" i="3"/>
  <c r="T106" i="3"/>
  <c r="M106" i="3"/>
  <c r="O106" i="3"/>
  <c r="V106" i="3"/>
  <c r="C106" i="3"/>
  <c r="V35" i="3"/>
  <c r="U35" i="3"/>
  <c r="T35" i="3"/>
  <c r="R35" i="3"/>
  <c r="S35" i="3"/>
  <c r="O35" i="3"/>
  <c r="Q35" i="3"/>
  <c r="L35" i="3"/>
  <c r="P35" i="3"/>
  <c r="J35" i="3"/>
  <c r="C35" i="3"/>
  <c r="G35" i="3"/>
  <c r="Q17" i="3"/>
  <c r="O17" i="3"/>
  <c r="N17" i="3"/>
  <c r="L17" i="3"/>
  <c r="P17" i="3"/>
  <c r="V17" i="3"/>
  <c r="R17" i="3"/>
  <c r="M17" i="3"/>
  <c r="U17" i="3"/>
  <c r="G17" i="3"/>
  <c r="S17" i="3"/>
  <c r="F17" i="3"/>
  <c r="F106" i="3"/>
  <c r="R87" i="3"/>
  <c r="Q87" i="3"/>
  <c r="P87" i="3"/>
  <c r="O87" i="3"/>
  <c r="S87" i="3"/>
  <c r="M87" i="3"/>
  <c r="T87" i="3"/>
  <c r="U87" i="3"/>
  <c r="V87" i="3"/>
  <c r="N87" i="3"/>
  <c r="J87" i="3"/>
  <c r="K87" i="3"/>
  <c r="G87" i="3"/>
  <c r="F87" i="3"/>
  <c r="V66" i="3"/>
  <c r="T66" i="3"/>
  <c r="Q66" i="3"/>
  <c r="R66" i="3"/>
  <c r="S66" i="3"/>
  <c r="P66" i="3"/>
  <c r="O66" i="3"/>
  <c r="U66" i="3"/>
  <c r="N66" i="3"/>
  <c r="L66" i="3"/>
  <c r="J66" i="3"/>
  <c r="F66" i="3"/>
  <c r="D66" i="3"/>
  <c r="M66" i="3"/>
  <c r="D87" i="3"/>
  <c r="S101" i="3"/>
  <c r="R101" i="3"/>
  <c r="Q101" i="3"/>
  <c r="P101" i="3"/>
  <c r="N101" i="3"/>
  <c r="L101" i="3"/>
  <c r="O101" i="3"/>
  <c r="K101" i="3"/>
  <c r="T101" i="3"/>
  <c r="J101" i="3"/>
  <c r="U101" i="3"/>
  <c r="V101" i="3"/>
  <c r="E101" i="3"/>
  <c r="F35" i="3"/>
  <c r="G89" i="3"/>
  <c r="Q64" i="3"/>
  <c r="O64" i="3"/>
  <c r="L64" i="3"/>
  <c r="R64" i="3"/>
  <c r="S64" i="3"/>
  <c r="T64" i="3"/>
  <c r="V64" i="3"/>
  <c r="N64" i="3"/>
  <c r="P64" i="3"/>
  <c r="M64" i="3"/>
  <c r="K64" i="3"/>
  <c r="Q6" i="3"/>
  <c r="L6" i="3"/>
  <c r="R6" i="3"/>
  <c r="O6" i="3"/>
  <c r="U6" i="3"/>
  <c r="V6" i="3"/>
  <c r="S6" i="3"/>
  <c r="P6" i="3"/>
  <c r="M6" i="3"/>
  <c r="T6" i="3"/>
  <c r="G6" i="3"/>
  <c r="E6" i="3"/>
  <c r="K6" i="3"/>
  <c r="N6" i="3"/>
  <c r="J6" i="3"/>
  <c r="C64" i="3"/>
  <c r="V98" i="3"/>
  <c r="U98" i="3"/>
  <c r="S98" i="3"/>
  <c r="P98" i="3"/>
  <c r="T98" i="3"/>
  <c r="R98" i="3"/>
  <c r="O98" i="3"/>
  <c r="N98" i="3"/>
  <c r="K98" i="3"/>
  <c r="J98" i="3"/>
  <c r="L98" i="3"/>
  <c r="M98" i="3"/>
  <c r="Q98" i="3"/>
  <c r="D98" i="3"/>
  <c r="C98" i="3"/>
  <c r="U57" i="3"/>
  <c r="T57" i="3"/>
  <c r="S57" i="3"/>
  <c r="R57" i="3"/>
  <c r="P57" i="3"/>
  <c r="V57" i="3"/>
  <c r="N57" i="3"/>
  <c r="M57" i="3"/>
  <c r="Q57" i="3"/>
  <c r="J57" i="3"/>
  <c r="F57" i="3"/>
  <c r="O57" i="3"/>
  <c r="T18" i="3"/>
  <c r="S18" i="3"/>
  <c r="R18" i="3"/>
  <c r="Q18" i="3"/>
  <c r="O18" i="3"/>
  <c r="M18" i="3"/>
  <c r="L18" i="3"/>
  <c r="V18" i="3"/>
  <c r="P18" i="3"/>
  <c r="K18" i="3"/>
  <c r="U18" i="3"/>
  <c r="J18" i="3"/>
  <c r="N18" i="3"/>
  <c r="U2" i="3"/>
  <c r="T2" i="3"/>
  <c r="V2" i="3"/>
  <c r="R2" i="3"/>
  <c r="G2" i="3"/>
  <c r="P2" i="3"/>
  <c r="N2" i="3"/>
  <c r="K2" i="3"/>
  <c r="S2" i="3"/>
  <c r="Q2" i="3"/>
  <c r="M2" i="3"/>
  <c r="L2" i="3"/>
  <c r="O2" i="3"/>
  <c r="E2" i="3"/>
  <c r="U85" i="3"/>
  <c r="V85" i="3"/>
  <c r="T85" i="3"/>
  <c r="N85" i="3"/>
  <c r="Q85" i="3"/>
  <c r="G85" i="3"/>
  <c r="O85" i="3"/>
  <c r="P85" i="3"/>
  <c r="L85" i="3"/>
  <c r="R85" i="3"/>
  <c r="S85" i="3"/>
  <c r="E85" i="3"/>
  <c r="M85" i="3"/>
  <c r="S72" i="3"/>
  <c r="R72" i="3"/>
  <c r="Q72" i="3"/>
  <c r="P72" i="3"/>
  <c r="N72" i="3"/>
  <c r="U72" i="3"/>
  <c r="V72" i="3"/>
  <c r="L72" i="3"/>
  <c r="K72" i="3"/>
  <c r="T72" i="3"/>
  <c r="J72" i="3"/>
  <c r="O72" i="3"/>
  <c r="M72" i="3"/>
  <c r="G72" i="3"/>
  <c r="T107" i="3"/>
  <c r="S107" i="3"/>
  <c r="R107" i="3"/>
  <c r="Q107" i="3"/>
  <c r="O107" i="3"/>
  <c r="U107" i="3"/>
  <c r="V107" i="3"/>
  <c r="P107" i="3"/>
  <c r="M107" i="3"/>
  <c r="L107" i="3"/>
  <c r="K107" i="3"/>
  <c r="E107" i="3"/>
  <c r="G107" i="3"/>
  <c r="F107" i="3"/>
  <c r="T24" i="3"/>
  <c r="S24" i="3"/>
  <c r="R24" i="3"/>
  <c r="Q24" i="3"/>
  <c r="O24" i="3"/>
  <c r="M24" i="3"/>
  <c r="L24" i="3"/>
  <c r="V24" i="3"/>
  <c r="K24" i="3"/>
  <c r="U24" i="3"/>
  <c r="P24" i="3"/>
  <c r="E24" i="3"/>
  <c r="U117" i="3"/>
  <c r="O117" i="3"/>
  <c r="S117" i="3"/>
  <c r="Q117" i="3"/>
  <c r="T117" i="3"/>
  <c r="M117" i="3"/>
  <c r="K117" i="3"/>
  <c r="G117" i="3"/>
  <c r="R117" i="3"/>
  <c r="L117" i="3"/>
  <c r="V117" i="3"/>
  <c r="E117" i="3"/>
  <c r="N117" i="3"/>
  <c r="P117" i="3"/>
  <c r="P21" i="3"/>
  <c r="Q21" i="3"/>
  <c r="O21" i="3"/>
  <c r="R21" i="3"/>
  <c r="N21" i="3"/>
  <c r="T21" i="3"/>
  <c r="J21" i="3"/>
  <c r="V21" i="3"/>
  <c r="L21" i="3"/>
  <c r="G21" i="3"/>
  <c r="U21" i="3"/>
  <c r="S21" i="3"/>
  <c r="P53" i="3"/>
  <c r="M53" i="3"/>
  <c r="J53" i="3"/>
  <c r="R53" i="3"/>
  <c r="Q53" i="3"/>
  <c r="U53" i="3"/>
  <c r="S53" i="3"/>
  <c r="O53" i="3"/>
  <c r="L53" i="3"/>
  <c r="G53" i="3"/>
  <c r="V53" i="3"/>
  <c r="N53" i="3"/>
  <c r="T53" i="3"/>
  <c r="K53" i="3"/>
  <c r="F53" i="3"/>
  <c r="V52" i="3"/>
  <c r="U52" i="3"/>
  <c r="T52" i="3"/>
  <c r="S52" i="3"/>
  <c r="Q52" i="3"/>
  <c r="N52" i="3"/>
  <c r="M52" i="3"/>
  <c r="P52" i="3"/>
  <c r="K52" i="3"/>
  <c r="O52" i="3"/>
  <c r="R52" i="3"/>
  <c r="J52" i="3"/>
  <c r="G52" i="3"/>
  <c r="L52" i="3"/>
  <c r="F52" i="3"/>
  <c r="C18" i="3"/>
  <c r="C4" i="3"/>
  <c r="C11" i="3"/>
  <c r="C21" i="3"/>
  <c r="C29" i="3"/>
  <c r="D114" i="3"/>
  <c r="D16" i="3"/>
  <c r="D44" i="3"/>
  <c r="D42" i="3"/>
  <c r="D93" i="3"/>
  <c r="E19" i="3"/>
  <c r="E65" i="3"/>
  <c r="E120" i="3"/>
  <c r="E53" i="3"/>
  <c r="E96" i="3"/>
  <c r="F24" i="3"/>
  <c r="F23" i="3"/>
  <c r="F102" i="3"/>
  <c r="F21" i="3"/>
  <c r="G58" i="3"/>
  <c r="G20" i="3"/>
  <c r="G46" i="3"/>
  <c r="G26" i="3"/>
  <c r="J19" i="3"/>
  <c r="J24" i="3"/>
  <c r="J33" i="3"/>
  <c r="J78" i="3"/>
  <c r="K59" i="3"/>
  <c r="K102" i="3"/>
  <c r="L57" i="3"/>
  <c r="L80" i="3"/>
  <c r="M35" i="3"/>
  <c r="M21" i="3"/>
  <c r="O59" i="3"/>
  <c r="P40" i="3"/>
  <c r="Q45" i="3"/>
  <c r="S50" i="3"/>
  <c r="U94" i="3"/>
  <c r="L91" i="3"/>
  <c r="S5" i="3"/>
  <c r="T5" i="3"/>
  <c r="U5" i="3"/>
  <c r="V5" i="3"/>
  <c r="Q5" i="3"/>
  <c r="P5" i="3"/>
  <c r="J5" i="3"/>
  <c r="R5" i="3"/>
  <c r="G5" i="3"/>
  <c r="V12" i="3"/>
  <c r="U12" i="3"/>
  <c r="T12" i="3"/>
  <c r="S12" i="3"/>
  <c r="Q12" i="3"/>
  <c r="N12" i="3"/>
  <c r="P12" i="3"/>
  <c r="R12" i="3"/>
  <c r="O12" i="3"/>
  <c r="R99" i="3"/>
  <c r="Q99" i="3"/>
  <c r="P99" i="3"/>
  <c r="O99" i="3"/>
  <c r="T99" i="3"/>
  <c r="U99" i="3"/>
  <c r="M99" i="3"/>
  <c r="V99" i="3"/>
  <c r="K99" i="3"/>
  <c r="S99" i="3"/>
  <c r="N99" i="3"/>
  <c r="Q77" i="3"/>
  <c r="P77" i="3"/>
  <c r="O77" i="3"/>
  <c r="N77" i="3"/>
  <c r="S77" i="3"/>
  <c r="L77" i="3"/>
  <c r="T77" i="3"/>
  <c r="U77" i="3"/>
  <c r="V77" i="3"/>
  <c r="R77" i="3"/>
  <c r="M77" i="3"/>
  <c r="K77" i="3"/>
  <c r="S122" i="3"/>
  <c r="R122" i="3"/>
  <c r="Q122" i="3"/>
  <c r="P122" i="3"/>
  <c r="V122" i="3"/>
  <c r="N122" i="3"/>
  <c r="L122" i="3"/>
  <c r="U122" i="3"/>
  <c r="J122" i="3"/>
  <c r="M122" i="3"/>
  <c r="P22" i="3"/>
  <c r="T22" i="3"/>
  <c r="U22" i="3"/>
  <c r="V22" i="3"/>
  <c r="R22" i="3"/>
  <c r="J22" i="3"/>
  <c r="S22" i="3"/>
  <c r="M22" i="3"/>
  <c r="K22" i="3"/>
  <c r="G22" i="3"/>
  <c r="Q22" i="3"/>
  <c r="N22" i="3"/>
  <c r="T104" i="3"/>
  <c r="S104" i="3"/>
  <c r="R104" i="3"/>
  <c r="Q104" i="3"/>
  <c r="O104" i="3"/>
  <c r="V104" i="3"/>
  <c r="M104" i="3"/>
  <c r="L104" i="3"/>
  <c r="U104" i="3"/>
  <c r="E104" i="3"/>
  <c r="P104" i="3"/>
  <c r="K104" i="3"/>
  <c r="V91" i="3"/>
  <c r="U91" i="3"/>
  <c r="T91" i="3"/>
  <c r="R91" i="3"/>
  <c r="P91" i="3"/>
  <c r="O91" i="3"/>
  <c r="J91" i="3"/>
  <c r="S51" i="3"/>
  <c r="R51" i="3"/>
  <c r="Q51" i="3"/>
  <c r="P51" i="3"/>
  <c r="N51" i="3"/>
  <c r="O51" i="3"/>
  <c r="L51" i="3"/>
  <c r="T51" i="3"/>
  <c r="K51" i="3"/>
  <c r="U51" i="3"/>
  <c r="J51" i="3"/>
  <c r="V51" i="3"/>
  <c r="F51" i="3"/>
  <c r="M51" i="3"/>
  <c r="P100" i="3"/>
  <c r="U100" i="3"/>
  <c r="V100" i="3"/>
  <c r="J100" i="3"/>
  <c r="Q100" i="3"/>
  <c r="R100" i="3"/>
  <c r="S100" i="3"/>
  <c r="M100" i="3"/>
  <c r="N100" i="3"/>
  <c r="G100" i="3"/>
  <c r="O100" i="3"/>
  <c r="J77" i="3"/>
  <c r="K122" i="3"/>
  <c r="S91" i="3"/>
  <c r="V70" i="3"/>
  <c r="T70" i="3"/>
  <c r="U70" i="3"/>
  <c r="L70" i="3"/>
  <c r="R70" i="3"/>
  <c r="S70" i="3"/>
  <c r="G70" i="3"/>
  <c r="Q70" i="3"/>
  <c r="P70" i="3"/>
  <c r="N70" i="3"/>
  <c r="F70" i="3"/>
  <c r="U32" i="3"/>
  <c r="T32" i="3"/>
  <c r="S32" i="3"/>
  <c r="R32" i="3"/>
  <c r="P32" i="3"/>
  <c r="N32" i="3"/>
  <c r="M32" i="3"/>
  <c r="Q32" i="3"/>
  <c r="L32" i="3"/>
  <c r="O32" i="3"/>
  <c r="F32" i="3"/>
  <c r="V111" i="3"/>
  <c r="U111" i="3"/>
  <c r="T111" i="3"/>
  <c r="R111" i="3"/>
  <c r="P111" i="3"/>
  <c r="N111" i="3"/>
  <c r="M111" i="3"/>
  <c r="J111" i="3"/>
  <c r="K111" i="3"/>
  <c r="V38" i="3"/>
  <c r="U38" i="3"/>
  <c r="T38" i="3"/>
  <c r="S38" i="3"/>
  <c r="Q38" i="3"/>
  <c r="N38" i="3"/>
  <c r="O38" i="3"/>
  <c r="M38" i="3"/>
  <c r="P38" i="3"/>
  <c r="K38" i="3"/>
  <c r="G38" i="3"/>
  <c r="U25" i="3"/>
  <c r="T25" i="3"/>
  <c r="S25" i="3"/>
  <c r="R25" i="3"/>
  <c r="P25" i="3"/>
  <c r="V25" i="3"/>
  <c r="Q25" i="3"/>
  <c r="N25" i="3"/>
  <c r="O25" i="3"/>
  <c r="M25" i="3"/>
  <c r="L25" i="3"/>
  <c r="F25" i="3"/>
  <c r="K25" i="3"/>
  <c r="J25" i="3"/>
  <c r="V116" i="3"/>
  <c r="U116" i="3"/>
  <c r="R116" i="3"/>
  <c r="L116" i="3"/>
  <c r="K116" i="3"/>
  <c r="S116" i="3"/>
  <c r="Q116" i="3"/>
  <c r="M116" i="3"/>
  <c r="J116" i="3"/>
  <c r="F116" i="3"/>
  <c r="U67" i="3"/>
  <c r="R67" i="3"/>
  <c r="S67" i="3"/>
  <c r="N67" i="3"/>
  <c r="O67" i="3"/>
  <c r="T67" i="3"/>
  <c r="G67" i="3"/>
  <c r="V67" i="3"/>
  <c r="Q67" i="3"/>
  <c r="L67" i="3"/>
  <c r="K67" i="3"/>
  <c r="E67" i="3"/>
  <c r="V47" i="3"/>
  <c r="U47" i="3"/>
  <c r="T47" i="3"/>
  <c r="S47" i="3"/>
  <c r="Q47" i="3"/>
  <c r="R47" i="3"/>
  <c r="N47" i="3"/>
  <c r="M47" i="3"/>
  <c r="L47" i="3"/>
  <c r="P47" i="3"/>
  <c r="O47" i="3"/>
  <c r="U8" i="3"/>
  <c r="Q8" i="3"/>
  <c r="R8" i="3"/>
  <c r="S8" i="3"/>
  <c r="O8" i="3"/>
  <c r="K8" i="3"/>
  <c r="L8" i="3"/>
  <c r="G8" i="3"/>
  <c r="T8" i="3"/>
  <c r="V8" i="3"/>
  <c r="P8" i="3"/>
  <c r="J8" i="3"/>
  <c r="M8" i="3"/>
  <c r="E8" i="3"/>
  <c r="V90" i="3"/>
  <c r="Q90" i="3"/>
  <c r="R90" i="3"/>
  <c r="S90" i="3"/>
  <c r="L90" i="3"/>
  <c r="U90" i="3"/>
  <c r="P90" i="3"/>
  <c r="M90" i="3"/>
  <c r="N90" i="3"/>
  <c r="J90" i="3"/>
  <c r="F90" i="3"/>
  <c r="G90" i="3"/>
  <c r="C111" i="3"/>
  <c r="C91" i="3"/>
  <c r="E111" i="3"/>
  <c r="F67" i="3"/>
  <c r="F12" i="3"/>
  <c r="G91" i="3"/>
  <c r="L100" i="3"/>
  <c r="T100" i="3"/>
  <c r="G47" i="3"/>
  <c r="J12" i="3"/>
  <c r="L38" i="3"/>
  <c r="N5" i="3"/>
  <c r="N116" i="3"/>
  <c r="N104" i="3"/>
  <c r="Q91" i="3"/>
  <c r="T90" i="3"/>
  <c r="J32" i="3"/>
  <c r="L5" i="3"/>
  <c r="O116" i="3"/>
  <c r="AV464" i="2" l="1"/>
  <c r="AV387" i="2"/>
  <c r="AV44" i="2"/>
  <c r="AV344" i="2"/>
  <c r="AV327" i="2"/>
  <c r="AV615" i="2"/>
  <c r="AV85" i="2"/>
  <c r="AV390" i="2"/>
  <c r="AV687" i="2"/>
  <c r="AV417" i="2"/>
  <c r="AV268" i="2"/>
  <c r="AV646" i="2"/>
  <c r="AV162" i="2"/>
  <c r="AV42" i="2"/>
  <c r="AV715" i="2"/>
  <c r="AV691" i="2"/>
  <c r="AV421" i="2"/>
  <c r="AV17" i="2"/>
  <c r="AV702" i="2"/>
  <c r="AV82" i="2"/>
  <c r="AV300" i="2"/>
  <c r="AV75" i="2"/>
  <c r="AV77" i="2"/>
  <c r="AV134" i="2"/>
  <c r="AV239" i="2"/>
  <c r="AV438" i="2"/>
  <c r="AV221" i="2"/>
  <c r="AV92" i="2"/>
  <c r="AV267" i="2"/>
  <c r="AV620" i="2"/>
  <c r="AV235" i="2"/>
  <c r="AV180" i="2"/>
  <c r="AV266" i="2"/>
  <c r="AV250" i="2"/>
  <c r="AV247" i="2"/>
  <c r="AV441" i="2"/>
  <c r="AV497" i="2"/>
  <c r="AV20" i="2"/>
  <c r="AV26" i="2"/>
  <c r="AV198" i="2"/>
  <c r="AV539" i="2"/>
  <c r="AV598" i="2"/>
  <c r="AV444" i="2"/>
  <c r="AV55" i="2"/>
  <c r="AV351" i="2"/>
  <c r="AV93" i="2"/>
  <c r="AV132" i="2"/>
  <c r="AV648" i="2"/>
  <c r="AV45" i="2"/>
  <c r="AV567" i="2"/>
  <c r="AV529" i="2"/>
  <c r="AV197" i="2"/>
  <c r="AV400" i="2"/>
  <c r="AV461" i="2"/>
  <c r="AV528" i="2"/>
  <c r="AV638" i="2"/>
  <c r="AV329" i="2"/>
  <c r="AV611" i="2"/>
  <c r="AV383" i="2"/>
  <c r="AV67" i="2"/>
  <c r="AV674" i="2"/>
  <c r="AV35" i="2"/>
  <c r="AV416" i="2"/>
  <c r="AV538" i="2"/>
  <c r="AV378" i="2"/>
  <c r="AV259" i="2"/>
  <c r="AV688" i="2"/>
  <c r="AV81" i="2"/>
  <c r="AV600" i="2"/>
  <c r="AV51" i="2"/>
  <c r="AV232" i="2"/>
  <c r="AV292" i="2"/>
  <c r="AV652" i="2"/>
  <c r="AV369" i="2"/>
  <c r="AV637" i="2"/>
  <c r="AV118" i="2"/>
  <c r="AV711" i="2"/>
  <c r="AV350" i="2"/>
  <c r="AV518" i="2"/>
  <c r="AV74" i="2"/>
  <c r="AV79" i="2"/>
  <c r="AV588" i="2"/>
  <c r="AV65" i="2"/>
  <c r="AV207" i="2"/>
  <c r="AV531" i="2"/>
  <c r="AV414" i="2"/>
  <c r="AV698" i="2"/>
  <c r="AV435" i="2"/>
  <c r="AV547" i="2"/>
  <c r="AV463" i="2"/>
  <c r="AV524" i="2"/>
  <c r="AV21" i="2"/>
  <c r="AV89" i="2"/>
  <c r="AV299" i="2"/>
  <c r="AV56" i="2"/>
  <c r="AV393" i="2"/>
  <c r="AV325" i="2"/>
  <c r="AV377" i="2"/>
  <c r="AV562" i="2"/>
  <c r="AV111" i="2"/>
  <c r="AV102" i="2"/>
  <c r="AV190" i="2"/>
  <c r="AV265" i="2"/>
  <c r="AV694" i="2"/>
  <c r="AV513" i="2"/>
  <c r="AV195" i="2"/>
  <c r="AV597" i="2"/>
  <c r="AV428" i="2"/>
  <c r="AV633" i="2"/>
  <c r="AV108" i="2"/>
  <c r="AV109" i="2"/>
  <c r="AV681" i="2"/>
  <c r="AV338" i="2"/>
  <c r="AV310" i="2"/>
  <c r="AV322" i="2"/>
  <c r="AV164" i="2"/>
  <c r="AV608" i="2"/>
  <c r="AV309" i="2"/>
  <c r="AV436" i="2"/>
  <c r="AV526" i="2"/>
  <c r="AV146" i="2"/>
  <c r="AV707" i="2"/>
  <c r="AV57" i="2"/>
  <c r="AV169" i="2"/>
  <c r="AV238" i="2"/>
  <c r="AV458" i="2"/>
  <c r="AV257" i="2"/>
  <c r="AV723" i="2"/>
  <c r="AV445" i="2"/>
  <c r="AV548" i="2"/>
  <c r="AV126" i="2"/>
  <c r="AV31" i="2"/>
  <c r="AV191" i="2"/>
  <c r="AV76" i="2"/>
  <c r="AV726" i="2"/>
  <c r="AV261" i="2"/>
  <c r="AV535" i="2"/>
  <c r="AV276" i="2"/>
  <c r="AV114" i="2"/>
  <c r="AV722" i="2"/>
  <c r="AV167" i="2"/>
  <c r="AV447" i="2"/>
  <c r="AV411" i="2"/>
  <c r="AV450" i="2"/>
  <c r="AV120" i="2"/>
  <c r="AV205" i="2"/>
  <c r="AV335" i="2"/>
  <c r="AV379" i="2"/>
  <c r="AV349" i="2"/>
  <c r="AV564" i="2"/>
  <c r="AV425" i="2"/>
  <c r="AV424" i="2"/>
  <c r="AV474" i="2"/>
  <c r="AV6" i="2"/>
  <c r="AV154" i="2"/>
  <c r="AV440" i="2"/>
  <c r="AV94" i="2"/>
  <c r="AV83" i="2"/>
  <c r="AV187" i="2"/>
  <c r="AV203" i="2"/>
  <c r="AV334" i="2"/>
  <c r="AV143" i="2"/>
  <c r="AV95" i="2"/>
  <c r="AV655" i="2"/>
  <c r="AV521" i="2"/>
  <c r="AV439" i="2"/>
  <c r="AV352" i="2"/>
  <c r="AV485" i="2"/>
  <c r="AV372" i="2"/>
  <c r="AV101" i="2"/>
  <c r="AV376" i="2"/>
  <c r="AV307" i="2"/>
  <c r="AV508" i="2"/>
  <c r="AV665" i="2"/>
  <c r="AV199" i="2"/>
  <c r="AV185" i="2"/>
  <c r="AV494" i="2"/>
  <c r="AV47" i="2"/>
  <c r="AV347" i="2"/>
  <c r="AV252" i="2"/>
  <c r="AV123" i="2"/>
  <c r="AV487" i="2"/>
  <c r="AV361" i="2"/>
  <c r="AV136" i="2"/>
  <c r="AV573" i="2"/>
  <c r="AV536" i="2"/>
  <c r="AV483" i="2"/>
  <c r="AV385" i="2"/>
  <c r="AV160" i="2"/>
  <c r="AV214" i="2"/>
  <c r="AV304" i="2"/>
  <c r="AV273" i="2"/>
  <c r="AV479" i="2"/>
  <c r="AV277" i="2"/>
  <c r="AV505" i="2"/>
  <c r="AV689" i="2"/>
  <c r="AV72" i="2"/>
  <c r="AV375" i="2"/>
  <c r="AV228" i="2"/>
  <c r="AV527" i="2"/>
  <c r="AV630" i="2"/>
  <c r="AV249" i="2"/>
  <c r="AV701" i="2"/>
  <c r="AV579" i="2"/>
  <c r="AV617" i="2"/>
  <c r="AV530" i="2"/>
  <c r="AV358" i="2"/>
  <c r="AV318" i="2"/>
  <c r="AV506" i="2"/>
  <c r="AV669" i="2"/>
  <c r="AV493" i="2"/>
  <c r="AV589" i="2"/>
  <c r="AV541" i="2"/>
  <c r="AV285" i="2"/>
  <c r="AV157" i="2"/>
  <c r="AV699" i="2"/>
  <c r="AV647" i="2"/>
  <c r="AV331" i="2"/>
  <c r="AV413" i="2"/>
  <c r="AV516" i="2"/>
  <c r="AV142" i="2"/>
  <c r="AV719" i="2"/>
  <c r="AV523" i="2"/>
  <c r="AV9" i="2"/>
  <c r="AV522" i="2"/>
  <c r="AV168" i="2"/>
  <c r="AV670" i="2"/>
  <c r="AV326" i="2"/>
  <c r="AV478" i="2"/>
  <c r="AV544" i="2"/>
  <c r="AV264" i="2"/>
  <c r="AV19" i="2"/>
  <c r="AV104" i="2"/>
  <c r="AV202" i="2"/>
  <c r="AV623" i="2"/>
  <c r="AV294" i="2"/>
  <c r="AV673" i="2"/>
  <c r="AV642" i="2"/>
  <c r="AV543" i="2"/>
  <c r="AV502" i="2"/>
  <c r="AV295" i="2"/>
  <c r="AV333" i="2"/>
  <c r="AV251" i="2"/>
  <c r="AV627" i="2"/>
  <c r="AV226" i="2"/>
  <c r="AV672" i="2"/>
  <c r="AV49" i="2"/>
  <c r="AV28" i="2"/>
  <c r="AV317" i="2"/>
  <c r="AV332" i="2"/>
  <c r="AV227" i="2"/>
  <c r="AV231" i="2"/>
  <c r="AV418" i="2"/>
  <c r="AV609" i="2"/>
  <c r="AV64" i="2"/>
  <c r="AV554" i="2"/>
  <c r="AV402" i="2"/>
  <c r="AV11" i="2"/>
  <c r="AV370" i="2"/>
  <c r="AV298" i="2"/>
  <c r="AV312" i="2"/>
  <c r="AV345" i="2"/>
  <c r="AV244" i="2"/>
  <c r="AV63" i="2"/>
  <c r="AV272" i="2"/>
  <c r="AV12" i="2"/>
  <c r="AV570" i="2"/>
  <c r="AV700" i="2"/>
  <c r="AV194" i="2"/>
  <c r="AV58" i="2"/>
  <c r="AV166" i="2"/>
  <c r="AV124" i="2"/>
  <c r="AV53" i="2"/>
  <c r="AV556" i="2"/>
  <c r="AV223" i="2"/>
  <c r="AV138" i="2"/>
  <c r="AV324" i="2"/>
  <c r="AV586" i="2"/>
  <c r="AV645" i="2"/>
  <c r="AV420" i="2"/>
  <c r="AV705" i="2"/>
  <c r="AV130" i="2"/>
  <c r="AV346" i="2"/>
  <c r="AV48" i="2"/>
  <c r="AV599" i="2"/>
  <c r="AV219" i="2"/>
  <c r="AV653" i="2"/>
  <c r="AV306" i="2"/>
  <c r="AV323" i="2"/>
  <c r="AV224" i="2"/>
  <c r="AV397" i="2"/>
  <c r="AV373" i="2"/>
  <c r="AV683" i="2"/>
  <c r="AV468" i="2"/>
  <c r="AV426" i="2"/>
  <c r="AV256" i="2"/>
  <c r="AV27" i="2"/>
  <c r="AV661" i="2"/>
  <c r="AV2" i="2"/>
  <c r="AV230" i="2"/>
  <c r="AV533" i="2"/>
  <c r="AV328" i="2"/>
  <c r="AV525" i="2"/>
  <c r="AV695" i="2"/>
  <c r="AV549" i="2"/>
  <c r="AV128" i="2"/>
  <c r="AV155" i="2"/>
  <c r="AV635" i="2"/>
  <c r="AV59" i="2"/>
  <c r="AV5" i="2"/>
  <c r="AV667" i="2"/>
  <c r="AV545" i="2"/>
  <c r="AV287" i="2"/>
  <c r="AV179" i="2"/>
  <c r="AV432" i="2"/>
  <c r="AV571" i="2"/>
  <c r="AV396" i="2"/>
  <c r="AV455" i="2"/>
  <c r="AV156" i="2"/>
  <c r="AV50" i="2"/>
  <c r="AV389" i="2"/>
  <c r="AV22" i="2"/>
  <c r="AV603" i="2"/>
  <c r="AV550" i="2"/>
  <c r="AV90" i="2"/>
  <c r="AV301" i="2"/>
  <c r="AV353" i="2"/>
  <c r="AV237" i="2"/>
  <c r="AV246" i="2"/>
  <c r="AV437" i="2"/>
  <c r="AV121" i="2"/>
  <c r="AV216" i="2"/>
  <c r="AV135" i="2"/>
  <c r="AV561" i="2"/>
  <c r="AV384" i="2"/>
  <c r="AV386" i="2"/>
  <c r="AV472" i="2"/>
  <c r="AV314" i="2"/>
  <c r="AV475" i="2"/>
  <c r="AV184" i="2"/>
  <c r="AV340" i="2"/>
  <c r="AV583" i="2"/>
  <c r="AV248" i="2"/>
  <c r="AV14" i="2"/>
  <c r="AV404" i="2"/>
  <c r="AV91" i="2"/>
  <c r="AV33" i="2"/>
  <c r="AV153" i="2"/>
  <c r="AV407" i="2"/>
  <c r="AV650" i="2"/>
  <c r="AV692" i="2"/>
  <c r="AV509" i="2"/>
  <c r="AV631" i="2"/>
  <c r="AV555" i="2"/>
  <c r="AV25" i="2"/>
  <c r="AV100" i="2"/>
  <c r="AV678" i="2"/>
  <c r="AV401" i="2"/>
  <c r="AV433" i="2"/>
  <c r="AV641" i="2"/>
  <c r="AV714" i="2"/>
  <c r="AV204" i="2"/>
  <c r="AV290" i="2"/>
  <c r="AV480" i="2"/>
  <c r="AV636" i="2"/>
  <c r="AV241" i="2"/>
  <c r="AV211" i="2"/>
  <c r="AV293" i="2"/>
  <c r="AV364" i="2"/>
  <c r="AV587" i="2"/>
  <c r="AV137" i="2"/>
  <c r="AV367" i="2"/>
  <c r="AV721" i="2"/>
  <c r="AV388" i="2"/>
  <c r="AV68" i="2"/>
  <c r="AV392" i="2"/>
  <c r="AV210" i="2"/>
  <c r="AV46" i="2"/>
  <c r="AV291" i="2"/>
  <c r="AV405" i="2"/>
  <c r="AV107" i="2"/>
  <c r="AV222" i="2"/>
  <c r="AV173" i="2"/>
  <c r="AV139" i="2"/>
  <c r="AV8" i="2"/>
  <c r="AV380" i="2"/>
  <c r="AV500" i="2"/>
  <c r="AV666" i="2"/>
  <c r="AV448" i="2"/>
  <c r="AV359" i="2"/>
  <c r="AV607" i="2"/>
  <c r="AV97" i="2"/>
  <c r="AV38" i="2"/>
  <c r="AV621" i="2"/>
  <c r="AV578" i="2"/>
  <c r="AV86" i="2"/>
  <c r="AV618" i="2"/>
  <c r="AV110" i="2"/>
  <c r="AV342" i="2"/>
  <c r="AV129" i="2"/>
  <c r="AV269" i="2"/>
  <c r="AV336" i="2"/>
  <c r="AV159" i="2"/>
  <c r="AV710" i="2"/>
  <c r="AV348" i="2"/>
  <c r="AV651" i="2"/>
  <c r="AV391" i="2"/>
  <c r="AV595" i="2"/>
  <c r="AV709" i="2"/>
  <c r="AV566" i="2"/>
  <c r="AV209" i="2"/>
  <c r="AV34" i="2"/>
  <c r="AV177" i="2"/>
  <c r="AV122" i="2"/>
  <c r="AV572" i="2"/>
  <c r="AV23" i="2"/>
  <c r="AV591" i="2"/>
  <c r="AV501" i="2"/>
  <c r="AV270" i="2"/>
  <c r="AV305" i="2"/>
  <c r="AV206" i="2"/>
  <c r="AV271" i="2"/>
  <c r="AV584" i="2"/>
  <c r="AV87" i="2"/>
  <c r="AV286" i="2"/>
  <c r="AV240" i="2"/>
  <c r="AV625" i="2"/>
  <c r="AV569" i="2"/>
  <c r="AV434" i="2"/>
  <c r="AV484" i="2"/>
  <c r="AV37" i="2"/>
  <c r="AV308" i="2"/>
  <c r="AV178" i="2"/>
  <c r="AV41" i="2"/>
  <c r="AV263" i="2"/>
  <c r="AV284" i="2"/>
  <c r="AV7" i="2"/>
  <c r="AV471" i="2"/>
  <c r="AV363" i="2"/>
  <c r="AV274" i="2"/>
  <c r="AV482" i="2"/>
  <c r="AV149" i="2"/>
  <c r="AV532" i="2"/>
  <c r="AV161" i="2"/>
  <c r="AV39" i="2"/>
  <c r="AV245" i="2"/>
  <c r="AV88" i="2"/>
  <c r="AV280" i="2"/>
  <c r="AV553" i="2"/>
  <c r="AV422" i="2"/>
  <c r="AV133" i="2"/>
  <c r="AV296" i="2"/>
  <c r="AV492" i="2"/>
  <c r="AV593" i="2"/>
  <c r="AV610" i="2"/>
  <c r="AV537" i="2"/>
  <c r="AV659" i="2"/>
  <c r="AV511" i="2"/>
  <c r="AV175" i="2"/>
  <c r="AV152" i="2"/>
  <c r="AV489" i="2"/>
  <c r="AV218" i="2"/>
  <c r="AV275" i="2"/>
  <c r="AV220" i="2"/>
  <c r="AV394" i="2"/>
  <c r="AV98" i="2"/>
  <c r="AV515" i="2"/>
  <c r="AV366" i="2"/>
  <c r="AV78" i="2"/>
  <c r="AV343" i="2"/>
  <c r="AV639" i="2"/>
  <c r="AV696" i="2"/>
  <c r="AV303" i="2"/>
  <c r="AV671" i="2"/>
  <c r="AV503" i="2"/>
  <c r="AV601" i="2"/>
  <c r="AV255" i="2"/>
  <c r="AV176" i="2"/>
  <c r="AV451" i="2"/>
  <c r="AV415" i="2"/>
  <c r="AV13" i="2"/>
  <c r="AV716" i="2"/>
  <c r="AV590" i="2"/>
  <c r="AV43" i="2"/>
  <c r="AV15" i="2"/>
  <c r="AV706" i="2"/>
  <c r="AV297" i="2"/>
  <c r="AV115" i="2"/>
  <c r="AV629" i="2"/>
  <c r="AV605" i="2"/>
  <c r="AV552" i="2"/>
  <c r="AV151" i="2"/>
  <c r="Y72" i="3"/>
  <c r="Y52" i="3"/>
  <c r="Y44" i="3"/>
  <c r="Y104" i="3"/>
  <c r="Y61" i="3"/>
  <c r="Y9" i="3"/>
  <c r="Y109" i="3"/>
  <c r="Y73" i="3"/>
  <c r="Y115" i="3"/>
  <c r="Y121" i="3"/>
  <c r="Y48" i="3"/>
  <c r="Y114" i="3"/>
  <c r="Y91" i="3"/>
  <c r="Y99" i="3"/>
  <c r="Y116" i="3"/>
  <c r="Y78" i="3"/>
  <c r="Y82" i="3"/>
  <c r="Y108" i="3"/>
  <c r="Y105" i="3"/>
  <c r="Y46" i="3"/>
  <c r="Y22" i="3"/>
  <c r="Y94" i="3"/>
  <c r="Y25" i="3"/>
  <c r="Y63" i="3"/>
  <c r="Y101" i="3"/>
  <c r="Y13" i="3"/>
  <c r="Y75" i="3"/>
  <c r="Y54" i="3"/>
  <c r="Y89" i="3"/>
  <c r="Y65" i="3"/>
  <c r="Y81" i="3"/>
  <c r="Y39" i="3"/>
  <c r="Y33" i="3"/>
  <c r="Y69" i="3"/>
  <c r="Y28" i="3"/>
  <c r="Y118" i="3"/>
  <c r="Y100" i="3"/>
  <c r="Y83" i="3"/>
  <c r="Y32" i="3"/>
  <c r="Y53" i="3"/>
  <c r="Y95" i="3"/>
  <c r="Y59" i="3"/>
  <c r="Y68" i="3"/>
  <c r="Y86" i="3"/>
  <c r="Y8" i="3"/>
  <c r="Y42" i="3"/>
  <c r="Y119" i="3"/>
  <c r="Y3" i="3"/>
  <c r="Y19" i="3"/>
  <c r="Y12" i="3"/>
  <c r="Y21" i="3"/>
  <c r="Y7" i="3"/>
  <c r="Y76" i="3"/>
  <c r="Y18" i="3"/>
  <c r="Y97" i="3"/>
  <c r="Y70" i="3"/>
  <c r="Y87" i="3"/>
  <c r="Y67" i="3"/>
  <c r="Y102" i="3"/>
  <c r="Y85" i="3"/>
  <c r="Y4" i="3"/>
  <c r="Y113" i="3"/>
  <c r="Y16" i="3"/>
  <c r="Y77" i="3"/>
  <c r="Y6" i="3"/>
  <c r="Y122" i="3"/>
  <c r="Y64" i="3"/>
  <c r="Y117" i="3"/>
  <c r="Y57" i="3"/>
  <c r="Y45" i="3"/>
  <c r="Y5" i="3"/>
  <c r="Y66" i="3"/>
  <c r="Y96" i="3"/>
  <c r="Y43" i="3"/>
  <c r="Y92" i="3"/>
  <c r="Y23" i="3"/>
  <c r="Y106" i="3"/>
  <c r="Y71" i="3"/>
  <c r="Y26" i="3"/>
  <c r="Y50" i="3"/>
  <c r="Y84" i="3"/>
  <c r="Y11" i="3"/>
  <c r="Y58" i="3"/>
  <c r="Y30" i="3"/>
  <c r="Y10" i="3"/>
  <c r="Y56" i="3"/>
  <c r="Y51" i="3"/>
  <c r="Y24" i="3"/>
  <c r="Y17" i="3"/>
  <c r="Y27" i="3"/>
  <c r="Y80" i="3"/>
  <c r="Y14" i="3"/>
  <c r="Y40" i="3"/>
  <c r="Y60" i="3"/>
  <c r="Y62" i="3"/>
  <c r="Y2" i="3"/>
  <c r="Y93" i="3"/>
  <c r="Y20" i="3"/>
  <c r="Y15" i="3"/>
  <c r="Y31" i="3"/>
  <c r="Y36" i="3"/>
  <c r="Y37" i="3"/>
  <c r="Y34" i="3"/>
  <c r="Y49" i="3"/>
  <c r="Y120" i="3"/>
  <c r="Y79" i="3"/>
  <c r="Y110" i="3"/>
  <c r="Y47" i="3"/>
  <c r="Y38" i="3"/>
  <c r="Y35" i="3"/>
  <c r="Y103" i="3"/>
  <c r="Y111" i="3"/>
  <c r="Y90" i="3"/>
  <c r="Y107" i="3"/>
  <c r="Y88" i="3"/>
  <c r="Y74" i="3"/>
  <c r="Y55" i="3"/>
  <c r="Y41" i="3"/>
  <c r="Y112" i="3"/>
  <c r="Y98" i="3"/>
  <c r="Z98" i="3" s="1"/>
  <c r="Y29" i="3"/>
  <c r="W63" i="3"/>
  <c r="W6" i="3"/>
  <c r="W88" i="3"/>
  <c r="W104" i="3"/>
  <c r="W79" i="3"/>
  <c r="W2" i="3"/>
  <c r="W43" i="3"/>
  <c r="W15" i="3"/>
  <c r="W101" i="3"/>
  <c r="W93" i="3"/>
  <c r="W94" i="3"/>
  <c r="W67" i="3"/>
  <c r="W100" i="3"/>
  <c r="W32" i="3"/>
  <c r="W65" i="3"/>
  <c r="W36" i="3"/>
  <c r="W84" i="3"/>
  <c r="W105" i="3"/>
  <c r="W8" i="3"/>
  <c r="W54" i="3"/>
  <c r="W29" i="3"/>
  <c r="W13" i="3"/>
  <c r="W119" i="3"/>
  <c r="W86" i="3"/>
  <c r="W16" i="3"/>
  <c r="W23" i="3"/>
  <c r="W102" i="3"/>
  <c r="W28" i="3"/>
  <c r="W68" i="3"/>
  <c r="W122" i="3"/>
  <c r="W24" i="3"/>
  <c r="W72" i="3"/>
  <c r="W14" i="3"/>
  <c r="W118" i="3"/>
  <c r="W46" i="3"/>
  <c r="W80" i="3"/>
  <c r="W91" i="3"/>
  <c r="W21" i="3"/>
  <c r="W120" i="3"/>
  <c r="W26" i="3"/>
  <c r="W60" i="3"/>
  <c r="W112" i="3"/>
  <c r="W62" i="3"/>
  <c r="W30" i="3"/>
  <c r="W47" i="3"/>
  <c r="W99" i="3"/>
  <c r="W96" i="3"/>
  <c r="W74" i="3"/>
  <c r="W78" i="3"/>
  <c r="W53" i="3"/>
  <c r="W51" i="3"/>
  <c r="W110" i="3"/>
  <c r="W57" i="3"/>
  <c r="W7" i="3"/>
  <c r="W34" i="3"/>
  <c r="W33" i="3"/>
  <c r="W85" i="3"/>
  <c r="W89" i="3"/>
  <c r="W73" i="3"/>
  <c r="W71" i="3"/>
  <c r="W83" i="3"/>
  <c r="W40" i="3"/>
  <c r="W49" i="3"/>
  <c r="W9" i="3"/>
  <c r="W42" i="3"/>
  <c r="W111" i="3"/>
  <c r="W35" i="3"/>
  <c r="W108" i="3"/>
  <c r="W20" i="3"/>
  <c r="W19" i="3"/>
  <c r="W70" i="3"/>
  <c r="W12" i="3"/>
  <c r="W77" i="3"/>
  <c r="W92" i="3"/>
  <c r="W39" i="3"/>
  <c r="W82" i="3"/>
  <c r="W106" i="3"/>
  <c r="W98" i="3"/>
  <c r="W61" i="3"/>
  <c r="W45" i="3"/>
  <c r="W95" i="3"/>
  <c r="W48" i="3"/>
  <c r="W25" i="3"/>
  <c r="W17" i="3"/>
  <c r="W4" i="3"/>
  <c r="W18" i="3"/>
  <c r="W103" i="3"/>
  <c r="W115" i="3"/>
  <c r="W81" i="3"/>
  <c r="W114" i="3"/>
  <c r="W38" i="3"/>
  <c r="W3" i="3"/>
  <c r="W37" i="3"/>
  <c r="W117" i="3"/>
  <c r="W97" i="3"/>
  <c r="W121" i="3"/>
  <c r="W41" i="3"/>
  <c r="W50" i="3"/>
  <c r="W27" i="3"/>
  <c r="W58" i="3"/>
  <c r="W52" i="3"/>
  <c r="W90" i="3"/>
  <c r="W113" i="3"/>
  <c r="W116" i="3"/>
  <c r="W64" i="3"/>
  <c r="W44" i="3"/>
  <c r="W56" i="3"/>
  <c r="W22" i="3"/>
  <c r="W75" i="3"/>
  <c r="W11" i="3"/>
  <c r="W55" i="3"/>
  <c r="W109" i="3"/>
  <c r="W69" i="3"/>
  <c r="W31" i="3"/>
  <c r="W59" i="3"/>
  <c r="W66" i="3"/>
  <c r="W76" i="3"/>
  <c r="W10" i="3"/>
  <c r="W107" i="3"/>
  <c r="W87" i="3"/>
  <c r="W5" i="3"/>
  <c r="Z47" i="3" l="1"/>
  <c r="Z2" i="3"/>
  <c r="Z30" i="3"/>
  <c r="Z114" i="3"/>
  <c r="Z119" i="3"/>
  <c r="Z41" i="3"/>
  <c r="Z79" i="3"/>
  <c r="Z60" i="3"/>
  <c r="Z11" i="3"/>
  <c r="Z45" i="3"/>
  <c r="Z67" i="3"/>
  <c r="Z42" i="3"/>
  <c r="Z69" i="3"/>
  <c r="Z94" i="3"/>
  <c r="Z121" i="3"/>
  <c r="Z3" i="3"/>
  <c r="Z102" i="3"/>
  <c r="Z55" i="3"/>
  <c r="Z120" i="3"/>
  <c r="Z40" i="3"/>
  <c r="Z84" i="3"/>
  <c r="Z57" i="3"/>
  <c r="Z87" i="3"/>
  <c r="Z8" i="3"/>
  <c r="Z33" i="3"/>
  <c r="Z22" i="3"/>
  <c r="Z115" i="3"/>
  <c r="Z62" i="3"/>
  <c r="Z48" i="3"/>
  <c r="Z74" i="3"/>
  <c r="Z49" i="3"/>
  <c r="Z14" i="3"/>
  <c r="Z50" i="3"/>
  <c r="Z117" i="3"/>
  <c r="Z70" i="3"/>
  <c r="Z86" i="3"/>
  <c r="Z39" i="3"/>
  <c r="Z46" i="3"/>
  <c r="Z73" i="3"/>
  <c r="Z110" i="3"/>
  <c r="Z88" i="3"/>
  <c r="Z34" i="3"/>
  <c r="Z80" i="3"/>
  <c r="Z26" i="3"/>
  <c r="Z64" i="3"/>
  <c r="Z97" i="3"/>
  <c r="Z68" i="3"/>
  <c r="Z81" i="3"/>
  <c r="Z105" i="3"/>
  <c r="Z109" i="3"/>
  <c r="Z66" i="3"/>
  <c r="Z5" i="3"/>
  <c r="Z107" i="3"/>
  <c r="Z37" i="3"/>
  <c r="Z27" i="3"/>
  <c r="Z71" i="3"/>
  <c r="Z122" i="3"/>
  <c r="Z18" i="3"/>
  <c r="Z59" i="3"/>
  <c r="Z65" i="3"/>
  <c r="Z108" i="3"/>
  <c r="Z9" i="3"/>
  <c r="Z112" i="3"/>
  <c r="Z25" i="3"/>
  <c r="Z90" i="3"/>
  <c r="Z36" i="3"/>
  <c r="Z17" i="3"/>
  <c r="Z106" i="3"/>
  <c r="Z6" i="3"/>
  <c r="Z76" i="3"/>
  <c r="Z95" i="3"/>
  <c r="Z89" i="3"/>
  <c r="Z82" i="3"/>
  <c r="Z61" i="3"/>
  <c r="Z28" i="3"/>
  <c r="Z111" i="3"/>
  <c r="Z31" i="3"/>
  <c r="Z24" i="3"/>
  <c r="Z23" i="3"/>
  <c r="Z77" i="3"/>
  <c r="Z7" i="3"/>
  <c r="Z53" i="3"/>
  <c r="Z54" i="3"/>
  <c r="Z78" i="3"/>
  <c r="Z104" i="3"/>
  <c r="Z63" i="3"/>
  <c r="Z103" i="3"/>
  <c r="Z15" i="3"/>
  <c r="Z51" i="3"/>
  <c r="Z92" i="3"/>
  <c r="Z16" i="3"/>
  <c r="Z21" i="3"/>
  <c r="Z32" i="3"/>
  <c r="Z75" i="3"/>
  <c r="Z116" i="3"/>
  <c r="Z44" i="3"/>
  <c r="Z118" i="3"/>
  <c r="Z35" i="3"/>
  <c r="Z20" i="3"/>
  <c r="Z56" i="3"/>
  <c r="Z43" i="3"/>
  <c r="Z113" i="3"/>
  <c r="Z12" i="3"/>
  <c r="Z83" i="3"/>
  <c r="Z13" i="3"/>
  <c r="Z99" i="3"/>
  <c r="Z52" i="3"/>
  <c r="Z85" i="3"/>
  <c r="Z58" i="3"/>
  <c r="Z29" i="3"/>
  <c r="Z38" i="3"/>
  <c r="Z93" i="3"/>
  <c r="Z10" i="3"/>
  <c r="Z96" i="3"/>
  <c r="Z4" i="3"/>
  <c r="Z19" i="3"/>
  <c r="Z100" i="3"/>
  <c r="Z101" i="3"/>
  <c r="Z91" i="3"/>
  <c r="Z72" i="3"/>
  <c r="X5" i="3"/>
  <c r="X16" i="3"/>
  <c r="X71" i="3"/>
  <c r="X25" i="3"/>
  <c r="X94" i="3"/>
  <c r="X10" i="3"/>
  <c r="X44" i="3"/>
  <c r="X117" i="3"/>
  <c r="X48" i="3"/>
  <c r="X19" i="3"/>
  <c r="X89" i="3"/>
  <c r="X99" i="3"/>
  <c r="X118" i="3"/>
  <c r="X13" i="3"/>
  <c r="X93" i="3"/>
  <c r="X77" i="3"/>
  <c r="X121" i="3"/>
  <c r="X97" i="3"/>
  <c r="X76" i="3"/>
  <c r="X64" i="3"/>
  <c r="X37" i="3"/>
  <c r="X95" i="3"/>
  <c r="X20" i="3"/>
  <c r="X85" i="3"/>
  <c r="X47" i="3"/>
  <c r="X14" i="3"/>
  <c r="X29" i="3"/>
  <c r="X101" i="3"/>
  <c r="X41" i="3"/>
  <c r="X87" i="3"/>
  <c r="X67" i="3"/>
  <c r="X66" i="3"/>
  <c r="X116" i="3"/>
  <c r="X3" i="3"/>
  <c r="X45" i="3"/>
  <c r="X108" i="3"/>
  <c r="X33" i="3"/>
  <c r="X30" i="3"/>
  <c r="X72" i="3"/>
  <c r="X54" i="3"/>
  <c r="X15" i="3"/>
  <c r="X75" i="3"/>
  <c r="X100" i="3"/>
  <c r="X74" i="3"/>
  <c r="X70" i="3"/>
  <c r="X59" i="3"/>
  <c r="X34" i="3"/>
  <c r="X31" i="3"/>
  <c r="X90" i="3"/>
  <c r="X114" i="3"/>
  <c r="X98" i="3"/>
  <c r="X111" i="3"/>
  <c r="X7" i="3"/>
  <c r="X112" i="3"/>
  <c r="X122" i="3"/>
  <c r="X105" i="3"/>
  <c r="X2" i="3"/>
  <c r="X4" i="3"/>
  <c r="X63" i="3"/>
  <c r="X80" i="3"/>
  <c r="X73" i="3"/>
  <c r="X113" i="3"/>
  <c r="X62" i="3"/>
  <c r="X69" i="3"/>
  <c r="X52" i="3"/>
  <c r="X81" i="3"/>
  <c r="X106" i="3"/>
  <c r="X42" i="3"/>
  <c r="X57" i="3"/>
  <c r="X60" i="3"/>
  <c r="X68" i="3"/>
  <c r="X84" i="3"/>
  <c r="X79" i="3"/>
  <c r="X91" i="3"/>
  <c r="X12" i="3"/>
  <c r="X56" i="3"/>
  <c r="X46" i="3"/>
  <c r="X61" i="3"/>
  <c r="X8" i="3"/>
  <c r="X109" i="3"/>
  <c r="X58" i="3"/>
  <c r="X115" i="3"/>
  <c r="X82" i="3"/>
  <c r="X9" i="3"/>
  <c r="X110" i="3"/>
  <c r="X26" i="3"/>
  <c r="X28" i="3"/>
  <c r="X36" i="3"/>
  <c r="X104" i="3"/>
  <c r="X78" i="3"/>
  <c r="X17" i="3"/>
  <c r="X107" i="3"/>
  <c r="X119" i="3"/>
  <c r="X35" i="3"/>
  <c r="X24" i="3"/>
  <c r="X55" i="3"/>
  <c r="X27" i="3"/>
  <c r="X103" i="3"/>
  <c r="X39" i="3"/>
  <c r="X49" i="3"/>
  <c r="X51" i="3"/>
  <c r="X120" i="3"/>
  <c r="X102" i="3"/>
  <c r="X65" i="3"/>
  <c r="X88" i="3"/>
  <c r="X83" i="3"/>
  <c r="X22" i="3"/>
  <c r="X86" i="3"/>
  <c r="X96" i="3"/>
  <c r="X38" i="3"/>
  <c r="X43" i="3"/>
  <c r="X11" i="3"/>
  <c r="X50" i="3"/>
  <c r="X18" i="3"/>
  <c r="X92" i="3"/>
  <c r="X40" i="3"/>
  <c r="X53" i="3"/>
  <c r="X21" i="3"/>
  <c r="X23" i="3"/>
  <c r="X32" i="3"/>
  <c r="X6" i="3"/>
</calcChain>
</file>

<file path=xl/sharedStrings.xml><?xml version="1.0" encoding="utf-8"?>
<sst xmlns="http://schemas.openxmlformats.org/spreadsheetml/2006/main" count="19143" uniqueCount="10480">
  <si>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</si>
  <si>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</si>
  <si>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</si>
  <si>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</si>
  <si>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</si>
  <si>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</si>
  <si>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</si>
  <si>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</si>
  <si>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</si>
  <si>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</si>
  <si>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</si>
  <si>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</si>
  <si>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</si>
  <si>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</si>
  <si>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</si>
  <si>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</si>
  <si>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</si>
  <si>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</si>
  <si>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</si>
  <si>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</si>
  <si>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</si>
  <si>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</si>
  <si>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</si>
  <si>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</si>
  <si>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</si>
  <si>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</si>
  <si>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</si>
  <si>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</si>
  <si>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</si>
  <si>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</si>
  <si>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State Bank of India</t>
  </si>
  <si>
    <t>SBIN</t>
  </si>
  <si>
    <t>Public Banks</t>
  </si>
  <si>
    <t>Infosys Ltd</t>
  </si>
  <si>
    <t>INFY</t>
  </si>
  <si>
    <t>Life Insurance Corporation Of India</t>
  </si>
  <si>
    <t>LICI</t>
  </si>
  <si>
    <t>Insurance</t>
  </si>
  <si>
    <t>Hindustan Unilever Ltd</t>
  </si>
  <si>
    <t>HINDUNILVR</t>
  </si>
  <si>
    <t>FMCG - Household Products</t>
  </si>
  <si>
    <t>ITC Ltd</t>
  </si>
  <si>
    <t>ITC</t>
  </si>
  <si>
    <t>FMCG - Tobacco</t>
  </si>
  <si>
    <t>Larsen and Toubro Ltd</t>
  </si>
  <si>
    <t>LT</t>
  </si>
  <si>
    <t>Construction &amp; Engineering</t>
  </si>
  <si>
    <t>Bajaj Finance Ltd</t>
  </si>
  <si>
    <t>BAJFINANCE</t>
  </si>
  <si>
    <t>Consumer Finance</t>
  </si>
  <si>
    <t>HCL Technologies Ltd</t>
  </si>
  <si>
    <t>HCLTECH</t>
  </si>
  <si>
    <t>Axis Bank Ltd</t>
  </si>
  <si>
    <t>AXISBANK</t>
  </si>
  <si>
    <t>Maruti Suzuki India Ltd</t>
  </si>
  <si>
    <t>MARUTI</t>
  </si>
  <si>
    <t>Four Wheelers</t>
  </si>
  <si>
    <t>Tata Motors Ltd</t>
  </si>
  <si>
    <t>TATAMOTORS</t>
  </si>
  <si>
    <t>Sun Pharmaceutical Industries Ltd</t>
  </si>
  <si>
    <t>SUNPHARMA</t>
  </si>
  <si>
    <t>Pharmaceuticals</t>
  </si>
  <si>
    <t>Adani Enterprises Ltd</t>
  </si>
  <si>
    <t>ADANIENT</t>
  </si>
  <si>
    <t>Commodities Trading</t>
  </si>
  <si>
    <t>Hindustan Aeronautics Ltd</t>
  </si>
  <si>
    <t>HAL</t>
  </si>
  <si>
    <t>Aerospace &amp; Defense Equipments</t>
  </si>
  <si>
    <t>Kotak Mahindra Bank Ltd</t>
  </si>
  <si>
    <t>KOTAKBANK</t>
  </si>
  <si>
    <t>NTPC Ltd</t>
  </si>
  <si>
    <t>NTPC</t>
  </si>
  <si>
    <t>Power Generation</t>
  </si>
  <si>
    <t>Mahindra and Mahindra Ltd</t>
  </si>
  <si>
    <t>M&amp;M</t>
  </si>
  <si>
    <t>Oil and Natural Gas Corporation Ltd</t>
  </si>
  <si>
    <t>ONGC</t>
  </si>
  <si>
    <t>Oil &amp; Gas - Exploration &amp; Production</t>
  </si>
  <si>
    <t>UltraTech Cement Ltd</t>
  </si>
  <si>
    <t>ULTRACEMCO</t>
  </si>
  <si>
    <t>Cement</t>
  </si>
  <si>
    <t>Adani Ports and Special Economic Zone Ltd</t>
  </si>
  <si>
    <t>ADANIPORTS</t>
  </si>
  <si>
    <t>Ports</t>
  </si>
  <si>
    <t>Avenue Supermarts Ltd</t>
  </si>
  <si>
    <t>DMART</t>
  </si>
  <si>
    <t>Retail - Department Stores</t>
  </si>
  <si>
    <t>Power Grid Corporation of India Ltd</t>
  </si>
  <si>
    <t>POWERGRID</t>
  </si>
  <si>
    <t>Power Transmission &amp; Distribution</t>
  </si>
  <si>
    <t>Titan Company Ltd</t>
  </si>
  <si>
    <t>TITAN</t>
  </si>
  <si>
    <t>Precious Metals, Jewellery &amp; Watches</t>
  </si>
  <si>
    <t>Coal India Ltd</t>
  </si>
  <si>
    <t>COALINDIA</t>
  </si>
  <si>
    <t>Mining - Coal</t>
  </si>
  <si>
    <t>Adani Green Energy Ltd</t>
  </si>
  <si>
    <t>ADANIGREEN</t>
  </si>
  <si>
    <t>Renewable Energy</t>
  </si>
  <si>
    <t>Asian Paints Ltd</t>
  </si>
  <si>
    <t>ASIANPAINT</t>
  </si>
  <si>
    <t>Paints</t>
  </si>
  <si>
    <t>Siemens Ltd</t>
  </si>
  <si>
    <t>SIEMENS</t>
  </si>
  <si>
    <t>Conglomerates</t>
  </si>
  <si>
    <t>Hindustan Zinc Ltd</t>
  </si>
  <si>
    <t>HINDZINC</t>
  </si>
  <si>
    <t>Mining - Diversified</t>
  </si>
  <si>
    <t>Adani Power Ltd</t>
  </si>
  <si>
    <t>ADANIPOWER</t>
  </si>
  <si>
    <t>Wipro Ltd</t>
  </si>
  <si>
    <t>WIPRO</t>
  </si>
  <si>
    <t>Bajaj Auto Ltd</t>
  </si>
  <si>
    <t>BAJAJ-AUTO</t>
  </si>
  <si>
    <t>Two Wheelers</t>
  </si>
  <si>
    <t>Bajaj Finserv Ltd</t>
  </si>
  <si>
    <t>BAJAJFINSV</t>
  </si>
  <si>
    <t>Nestle India Ltd</t>
  </si>
  <si>
    <t>NESTLEIND</t>
  </si>
  <si>
    <t>FMCG - Foods</t>
  </si>
  <si>
    <t>Indian Oil Corporation Ltd</t>
  </si>
  <si>
    <t>IOC</t>
  </si>
  <si>
    <t>JSW Steel Ltd</t>
  </si>
  <si>
    <t>JSWSTEEL</t>
  </si>
  <si>
    <t>Iron &amp; Steel</t>
  </si>
  <si>
    <t>Bharat Electronics Ltd</t>
  </si>
  <si>
    <t>BEL</t>
  </si>
  <si>
    <t>Electronic Equipments</t>
  </si>
  <si>
    <t>Indian Railway Finance Corp Ltd</t>
  </si>
  <si>
    <t>IRFC</t>
  </si>
  <si>
    <t>Specialized Finance</t>
  </si>
  <si>
    <t>Jio Financial Services Ltd</t>
  </si>
  <si>
    <t>JIOFIN</t>
  </si>
  <si>
    <t>Tata Steel Ltd</t>
  </si>
  <si>
    <t>TATASTEEL</t>
  </si>
  <si>
    <t>Varun Beverages Ltd</t>
  </si>
  <si>
    <t>VBL</t>
  </si>
  <si>
    <t>Soft Drinks</t>
  </si>
  <si>
    <t>DLF Ltd</t>
  </si>
  <si>
    <t>DLF</t>
  </si>
  <si>
    <t>Real Estate</t>
  </si>
  <si>
    <t>Trent Ltd</t>
  </si>
  <si>
    <t>TRENT</t>
  </si>
  <si>
    <t>Retail - Apparel</t>
  </si>
  <si>
    <t>Grasim Industries Ltd</t>
  </si>
  <si>
    <t>GRASIM</t>
  </si>
  <si>
    <t>ABB India Ltd</t>
  </si>
  <si>
    <t>ABB</t>
  </si>
  <si>
    <t>Heavy Electrical Equipments</t>
  </si>
  <si>
    <t>Zomato Ltd</t>
  </si>
  <si>
    <t>ZOMATO</t>
  </si>
  <si>
    <t>Online Services</t>
  </si>
  <si>
    <t>Vedanta Ltd</t>
  </si>
  <si>
    <t>VEDL</t>
  </si>
  <si>
    <t>Metals - Diversified</t>
  </si>
  <si>
    <t>Ambuja Cements Ltd</t>
  </si>
  <si>
    <t>AMBUJACEM</t>
  </si>
  <si>
    <t>Power Finance Corporation Ltd</t>
  </si>
  <si>
    <t>PFC</t>
  </si>
  <si>
    <t>Interglobe Aviation Ltd</t>
  </si>
  <si>
    <t>INDIGO</t>
  </si>
  <si>
    <t>Airlines</t>
  </si>
  <si>
    <t>LTIMindtree Ltd</t>
  </si>
  <si>
    <t>LTIM</t>
  </si>
  <si>
    <t>Pidilite Industries Ltd</t>
  </si>
  <si>
    <t>PIDILITIND</t>
  </si>
  <si>
    <t>Diversified Chemicals</t>
  </si>
  <si>
    <t>Hindalco Industries Ltd</t>
  </si>
  <si>
    <t>HINDALCO</t>
  </si>
  <si>
    <t>Metals - Aluminium</t>
  </si>
  <si>
    <t>TATAMTRDVR</t>
  </si>
  <si>
    <t>Macrotech Developers Ltd</t>
  </si>
  <si>
    <t>LODHA</t>
  </si>
  <si>
    <t>SBI Life Insurance Company Ltd</t>
  </si>
  <si>
    <t>SBILIFE</t>
  </si>
  <si>
    <t>Gail (India) Ltd</t>
  </si>
  <si>
    <t>GAIL</t>
  </si>
  <si>
    <t>Gas Distribution</t>
  </si>
  <si>
    <t>REC Limited</t>
  </si>
  <si>
    <t>RECLTD</t>
  </si>
  <si>
    <t>Tech Mahindra Ltd</t>
  </si>
  <si>
    <t>TECHM</t>
  </si>
  <si>
    <t>Godrej Consumer Products Ltd</t>
  </si>
  <si>
    <t>GODREJCP</t>
  </si>
  <si>
    <t>FMCG - Personal Products</t>
  </si>
  <si>
    <t>Bank of Baroda Ltd</t>
  </si>
  <si>
    <t>BANKBARODA</t>
  </si>
  <si>
    <t>Tata Power Company Ltd</t>
  </si>
  <si>
    <t>TATAPOWER</t>
  </si>
  <si>
    <t>Punjab National Bank</t>
  </si>
  <si>
    <t>PNB</t>
  </si>
  <si>
    <t>Samvardhana Motherson International Ltd</t>
  </si>
  <si>
    <t>MOTHERSON</t>
  </si>
  <si>
    <t>Auto Parts</t>
  </si>
  <si>
    <t>Bharat Petroleum Corporation Ltd</t>
  </si>
  <si>
    <t>BPCL</t>
  </si>
  <si>
    <t>Britannia Industries Ltd</t>
  </si>
  <si>
    <t>BRITANNIA</t>
  </si>
  <si>
    <t>JSW Energy Ltd</t>
  </si>
  <si>
    <t>JSWENERGY</t>
  </si>
  <si>
    <t>HDFC Life Insurance Company Ltd</t>
  </si>
  <si>
    <t>HDFCLIFE</t>
  </si>
  <si>
    <t>Eicher Motors Ltd</t>
  </si>
  <si>
    <t>EICHERMOT</t>
  </si>
  <si>
    <t>Trucks &amp; Buses</t>
  </si>
  <si>
    <t>Divi's Laboratories Ltd</t>
  </si>
  <si>
    <t>DIVISLAB</t>
  </si>
  <si>
    <t>Labs &amp; Life Sciences Services</t>
  </si>
  <si>
    <t>Cholamandalam Investment and Finance Company Ltd</t>
  </si>
  <si>
    <t>CHOLAFIN</t>
  </si>
  <si>
    <t>Indian Overseas Bank</t>
  </si>
  <si>
    <t>IOB</t>
  </si>
  <si>
    <t>Vodafone Idea Ltd</t>
  </si>
  <si>
    <t>IDEA</t>
  </si>
  <si>
    <t>Cipla Ltd</t>
  </si>
  <si>
    <t>CIPLA</t>
  </si>
  <si>
    <t>Havells India Ltd</t>
  </si>
  <si>
    <t>HAVELLS</t>
  </si>
  <si>
    <t>Electrical Components &amp; Equipments</t>
  </si>
  <si>
    <t>Indusind Bank Ltd</t>
  </si>
  <si>
    <t>INDUSINDBK</t>
  </si>
  <si>
    <t>Hero MotoCorp Ltd</t>
  </si>
  <si>
    <t>HEROMOTOCO</t>
  </si>
  <si>
    <t>TVS Motor Company Ltd</t>
  </si>
  <si>
    <t>TVSMOTOR</t>
  </si>
  <si>
    <t>Adani Energy Solutions Ltd</t>
  </si>
  <si>
    <t>ADANIENSOL</t>
  </si>
  <si>
    <t>Power Infrastructure</t>
  </si>
  <si>
    <t>Cummins India Ltd</t>
  </si>
  <si>
    <t>CUMMINSIND</t>
  </si>
  <si>
    <t>Industrial Machinery</t>
  </si>
  <si>
    <t>CG Power and Industrial Solutions Ltd</t>
  </si>
  <si>
    <t>CGPOWER</t>
  </si>
  <si>
    <t>Shriram Finance Ltd</t>
  </si>
  <si>
    <t>SHRIRAMFIN</t>
  </si>
  <si>
    <t>Dabur India Ltd</t>
  </si>
  <si>
    <t>DABUR</t>
  </si>
  <si>
    <t>Zydus Lifesciences Ltd</t>
  </si>
  <si>
    <t>ZYDUSLIFE</t>
  </si>
  <si>
    <t>Canara Bank Ltd</t>
  </si>
  <si>
    <t>CANBK</t>
  </si>
  <si>
    <t>Jindal Steel And Power Ltd</t>
  </si>
  <si>
    <t>JINDALSTEL</t>
  </si>
  <si>
    <t>Dr Reddy's Laboratories Ltd</t>
  </si>
  <si>
    <t>DRREDDY</t>
  </si>
  <si>
    <t>Bharat Heavy Electricals Ltd</t>
  </si>
  <si>
    <t>BHEL</t>
  </si>
  <si>
    <t>Indus Towers Ltd</t>
  </si>
  <si>
    <t>INDUSTOWER</t>
  </si>
  <si>
    <t>Telecom Infrastructure</t>
  </si>
  <si>
    <t>Tata Consumer Products Ltd</t>
  </si>
  <si>
    <t>TATACONSUM</t>
  </si>
  <si>
    <t>Tea &amp; Coffee</t>
  </si>
  <si>
    <t>Union Bank of India Ltd</t>
  </si>
  <si>
    <t>UNIONBANK</t>
  </si>
  <si>
    <t>Shree Cement Ltd</t>
  </si>
  <si>
    <t>SHREECEM</t>
  </si>
  <si>
    <t>Polycab India Ltd</t>
  </si>
  <si>
    <t>POLYCAB</t>
  </si>
  <si>
    <t>Bosch Ltd</t>
  </si>
  <si>
    <t>BOSCHLTD</t>
  </si>
  <si>
    <t>NHPC Ltd</t>
  </si>
  <si>
    <t>NHPC</t>
  </si>
  <si>
    <t>Adani Total Gas Ltd</t>
  </si>
  <si>
    <t>ATGL</t>
  </si>
  <si>
    <t>Bajaj Holdings and Investment Ltd</t>
  </si>
  <si>
    <t>BAJAJHLDNG</t>
  </si>
  <si>
    <t>Asset Management</t>
  </si>
  <si>
    <t>Torrent Pharmaceuticals Ltd</t>
  </si>
  <si>
    <t>TORNTPHARM</t>
  </si>
  <si>
    <t>Max Healthcare Institute Ltd</t>
  </si>
  <si>
    <t>MAXHEALTH</t>
  </si>
  <si>
    <t>Hospitals &amp; Diagnostic Centres</t>
  </si>
  <si>
    <t>United Spirits Ltd</t>
  </si>
  <si>
    <t>UNITDSPR</t>
  </si>
  <si>
    <t>Alcoholic Beverages</t>
  </si>
  <si>
    <t>Solar Industries India Ltd</t>
  </si>
  <si>
    <t>SOLARINDS</t>
  </si>
  <si>
    <t>Commodity Chemicals</t>
  </si>
  <si>
    <t>IDBI Bank Ltd</t>
  </si>
  <si>
    <t>IDBI</t>
  </si>
  <si>
    <t>Private Bank</t>
  </si>
  <si>
    <t>Info Edge (India) Ltd</t>
  </si>
  <si>
    <t>NAUKRI</t>
  </si>
  <si>
    <t>ICICI Lombard General Insurance Company Ltd</t>
  </si>
  <si>
    <t>ICICIGI</t>
  </si>
  <si>
    <t>ICICI Prudential Life Insurance Company Ltd</t>
  </si>
  <si>
    <t>ICICIPRULI</t>
  </si>
  <si>
    <t>Mazagon Dock Shipbuilders Ltd</t>
  </si>
  <si>
    <t>MAZDOCK</t>
  </si>
  <si>
    <t>Shipbuilding</t>
  </si>
  <si>
    <t>Oracle Financial Services Software Ltd</t>
  </si>
  <si>
    <t>OFSS</t>
  </si>
  <si>
    <t>Software Services</t>
  </si>
  <si>
    <t>Apollo Hospitals Enterprise Ltd</t>
  </si>
  <si>
    <t>APOLLOHOSP</t>
  </si>
  <si>
    <t>Godrej Properties Ltd</t>
  </si>
  <si>
    <t>GODREJPROP</t>
  </si>
  <si>
    <t>HDFC Asset Management Company Ltd</t>
  </si>
  <si>
    <t>HDFCAMC</t>
  </si>
  <si>
    <t>Indian Hotels Company Ltd</t>
  </si>
  <si>
    <t>INDHOTEL</t>
  </si>
  <si>
    <t>Hotels, Resorts &amp; Cruise Lines</t>
  </si>
  <si>
    <t>Mankind Pharma Ltd</t>
  </si>
  <si>
    <t>MANKIND</t>
  </si>
  <si>
    <t>Rail Vikas Nigam Ltd</t>
  </si>
  <si>
    <t>RVNL</t>
  </si>
  <si>
    <t>Tube Investments of India Ltd</t>
  </si>
  <si>
    <t>TIINDIA</t>
  </si>
  <si>
    <t>Cycles</t>
  </si>
  <si>
    <t>Marico Ltd</t>
  </si>
  <si>
    <t>MARICO</t>
  </si>
  <si>
    <t>Indian Railway Catering and Tourism Corporation Ltd</t>
  </si>
  <si>
    <t>IRCTC</t>
  </si>
  <si>
    <t>Colgate-Palmolive (India) Ltd</t>
  </si>
  <si>
    <t>COLPAL</t>
  </si>
  <si>
    <t>Bharat Forge Ltd</t>
  </si>
  <si>
    <t>BHARATFORG</t>
  </si>
  <si>
    <t>Oil India Ltd</t>
  </si>
  <si>
    <t>OIL</t>
  </si>
  <si>
    <t>Supreme Industries Ltd</t>
  </si>
  <si>
    <t>SUPREMEIND</t>
  </si>
  <si>
    <t>Plastic Products</t>
  </si>
  <si>
    <t>Yes Bank Ltd</t>
  </si>
  <si>
    <t>YESBANK</t>
  </si>
  <si>
    <t>Dixon Technologies (India) Ltd</t>
  </si>
  <si>
    <t>DIXON</t>
  </si>
  <si>
    <t>Home Electronics &amp; Appliances</t>
  </si>
  <si>
    <t>Prestige Estates Projects Ltd</t>
  </si>
  <si>
    <t>PRESTIGE</t>
  </si>
  <si>
    <t>NMDC Ltd</t>
  </si>
  <si>
    <t>NMDC</t>
  </si>
  <si>
    <t>Mining - Iron Ore</t>
  </si>
  <si>
    <t>Lupin Ltd</t>
  </si>
  <si>
    <t>LUPIN</t>
  </si>
  <si>
    <t>Indian Bank</t>
  </si>
  <si>
    <t>INDIANB</t>
  </si>
  <si>
    <t>SRF Ltd</t>
  </si>
  <si>
    <t>SRF</t>
  </si>
  <si>
    <t>JSW Infrastructure Ltd</t>
  </si>
  <si>
    <t>JSWINFRA</t>
  </si>
  <si>
    <t>Suzlon Energy Ltd</t>
  </si>
  <si>
    <t>SUZLON</t>
  </si>
  <si>
    <t>Renewable Energy Equipment &amp; Services</t>
  </si>
  <si>
    <t>Schaeffler India Ltd</t>
  </si>
  <si>
    <t>SCHAEFFLER</t>
  </si>
  <si>
    <t>Linde India Ltd</t>
  </si>
  <si>
    <t>LINDEINDIA</t>
  </si>
  <si>
    <t>Muthoot Finance Ltd</t>
  </si>
  <si>
    <t>MUTHOOTFIN</t>
  </si>
  <si>
    <t>Aurobindo Pharma Ltd</t>
  </si>
  <si>
    <t>AUROPHARMA</t>
  </si>
  <si>
    <t>Hindustan Petroleum Corp Ltd</t>
  </si>
  <si>
    <t>HINDPETRO</t>
  </si>
  <si>
    <t>Ashok Leyland Ltd</t>
  </si>
  <si>
    <t>ASHOKLEY</t>
  </si>
  <si>
    <t>Torrent Power Ltd</t>
  </si>
  <si>
    <t>TORNTPOWER</t>
  </si>
  <si>
    <t>PB Fintech Ltd</t>
  </si>
  <si>
    <t>POLICYBZR</t>
  </si>
  <si>
    <t>SBI Cards and Payment Services Ltd</t>
  </si>
  <si>
    <t>SBICARD</t>
  </si>
  <si>
    <t>Payment Infrastructure</t>
  </si>
  <si>
    <t>Persistent Systems Ltd</t>
  </si>
  <si>
    <t>PERSISTENT</t>
  </si>
  <si>
    <t>General Insurance Corporation of India</t>
  </si>
  <si>
    <t>GICRE</t>
  </si>
  <si>
    <t>Jindal Stainless Ltd</t>
  </si>
  <si>
    <t>JSL</t>
  </si>
  <si>
    <t>Fertilisers And Chemicals Travancore Ltd</t>
  </si>
  <si>
    <t>FACT</t>
  </si>
  <si>
    <t>Fertilizers &amp; Agro Chemicals</t>
  </si>
  <si>
    <t>UNO Minda Ltd</t>
  </si>
  <si>
    <t>UNOMINDA</t>
  </si>
  <si>
    <t>UCO Bank</t>
  </si>
  <si>
    <t>UCOBANK</t>
  </si>
  <si>
    <t>Oberoi Realty Ltd</t>
  </si>
  <si>
    <t>OBEROIRLTY</t>
  </si>
  <si>
    <t>Astral Ltd</t>
  </si>
  <si>
    <t>ASTRAL</t>
  </si>
  <si>
    <t>Building Products - Pipes</t>
  </si>
  <si>
    <t>Phoenix Mills Ltd</t>
  </si>
  <si>
    <t>PHOENIXLTD</t>
  </si>
  <si>
    <t>Container Corporation of India Ltd</t>
  </si>
  <si>
    <t>CONCOR</t>
  </si>
  <si>
    <t>Logistics</t>
  </si>
  <si>
    <t>Aditya Birla Capital Ltd</t>
  </si>
  <si>
    <t>ABCAPITAL</t>
  </si>
  <si>
    <t>Diversified Financials</t>
  </si>
  <si>
    <t>Balkrishna Industries Ltd</t>
  </si>
  <si>
    <t>BALKRISIND</t>
  </si>
  <si>
    <t>Tires &amp; Rubber</t>
  </si>
  <si>
    <t>Steel Authority of India Ltd</t>
  </si>
  <si>
    <t>SAIL</t>
  </si>
  <si>
    <t>Patanjali Foods Ltd</t>
  </si>
  <si>
    <t>PATANJALI</t>
  </si>
  <si>
    <t>Packaged Foods &amp; Meats</t>
  </si>
  <si>
    <t>Thermax Limited</t>
  </si>
  <si>
    <t>THERMAX</t>
  </si>
  <si>
    <t>Cochin Shipyard Ltd</t>
  </si>
  <si>
    <t>COCHINSHIP</t>
  </si>
  <si>
    <t>Alkem Laboratories Ltd</t>
  </si>
  <si>
    <t>ALKEM</t>
  </si>
  <si>
    <t>Bharat Dynamics Ltd</t>
  </si>
  <si>
    <t>BDL</t>
  </si>
  <si>
    <t>Berger Paints India Ltd</t>
  </si>
  <si>
    <t>BERGEPAINT</t>
  </si>
  <si>
    <t>GMR Airports Infrastructure Ltd</t>
  </si>
  <si>
    <t>GMRINFRA</t>
  </si>
  <si>
    <t>Abbott India Ltd</t>
  </si>
  <si>
    <t>ABBOTINDIA</t>
  </si>
  <si>
    <t>PI Industries Ltd</t>
  </si>
  <si>
    <t>PIIND</t>
  </si>
  <si>
    <t>IDFC First Bank Ltd</t>
  </si>
  <si>
    <t>IDFCFIRSTB</t>
  </si>
  <si>
    <t>Housing and Urban Development Corporation Ltd</t>
  </si>
  <si>
    <t>HUDCO</t>
  </si>
  <si>
    <t>Hitachi Energy India Ltd</t>
  </si>
  <si>
    <t>POWERINDIA</t>
  </si>
  <si>
    <t>Bank of India Ltd</t>
  </si>
  <si>
    <t>BANKINDIA</t>
  </si>
  <si>
    <t>MRF Ltd</t>
  </si>
  <si>
    <t>MRF</t>
  </si>
  <si>
    <t>Bharti Hexacom Ltd</t>
  </si>
  <si>
    <t>BHARTIHEXA</t>
  </si>
  <si>
    <t>Central Bank of India Ltd</t>
  </si>
  <si>
    <t>CENTRALBK</t>
  </si>
  <si>
    <t>Procter &amp; Gamble Hygiene and Health Care Ltd</t>
  </si>
  <si>
    <t>PGHH</t>
  </si>
  <si>
    <t>L&amp;T Technology Services Ltd</t>
  </si>
  <si>
    <t>LTTS</t>
  </si>
  <si>
    <t>United Breweries Ltd</t>
  </si>
  <si>
    <t>UBL</t>
  </si>
  <si>
    <t>Tata Communications Ltd</t>
  </si>
  <si>
    <t>TATACOMM</t>
  </si>
  <si>
    <t>Indian Renewable Energy Development Agency Ltd</t>
  </si>
  <si>
    <t>IREDA</t>
  </si>
  <si>
    <t>SJVN Ltd</t>
  </si>
  <si>
    <t>SJVN</t>
  </si>
  <si>
    <t>ACC Ltd</t>
  </si>
  <si>
    <t>ACC</t>
  </si>
  <si>
    <t>Kalyan Jewellers India Ltd</t>
  </si>
  <si>
    <t>KALYANKJIL</t>
  </si>
  <si>
    <t>Sundaram Finance Ltd</t>
  </si>
  <si>
    <t>SUNDARMFIN</t>
  </si>
  <si>
    <t>Fsn E-Commerce Ventures Ltd</t>
  </si>
  <si>
    <t>NYKAA</t>
  </si>
  <si>
    <t>Wellness Services</t>
  </si>
  <si>
    <t>Honeywell Automation India Ltd</t>
  </si>
  <si>
    <t>HONAUT</t>
  </si>
  <si>
    <t>AU Small Finance Bank Ltd</t>
  </si>
  <si>
    <t>AUBANK</t>
  </si>
  <si>
    <t>Petronet LNG Ltd</t>
  </si>
  <si>
    <t>PETRONET</t>
  </si>
  <si>
    <t>Oil &amp; Gas - Storage &amp; Transportation</t>
  </si>
  <si>
    <t>Exide Industries Ltd</t>
  </si>
  <si>
    <t>EXIDEIND</t>
  </si>
  <si>
    <t>Batteries</t>
  </si>
  <si>
    <t>Voltas Ltd</t>
  </si>
  <si>
    <t>VOLTAS</t>
  </si>
  <si>
    <t>L&amp;T Finance Ltd</t>
  </si>
  <si>
    <t>LTF</t>
  </si>
  <si>
    <t>Mphasis Ltd</t>
  </si>
  <si>
    <t>MPHASIS</t>
  </si>
  <si>
    <t>Coromandel International Ltd</t>
  </si>
  <si>
    <t>COROMANDEL</t>
  </si>
  <si>
    <t>Bank of Maharashtra Ltd</t>
  </si>
  <si>
    <t>MAHABANK</t>
  </si>
  <si>
    <t>KPIT Technologies Ltd</t>
  </si>
  <si>
    <t>KPITTECH</t>
  </si>
  <si>
    <t>Escorts Kubota Ltd</t>
  </si>
  <si>
    <t>ESCORTS</t>
  </si>
  <si>
    <t>Tractors</t>
  </si>
  <si>
    <t>LIC Housing Finance Ltd</t>
  </si>
  <si>
    <t>LICHSGFIN</t>
  </si>
  <si>
    <t>Home Financing</t>
  </si>
  <si>
    <t>APL Apollo Tubes Ltd</t>
  </si>
  <si>
    <t>APLAPOLLO</t>
  </si>
  <si>
    <t>Gujarat Gas Ltd</t>
  </si>
  <si>
    <t>GUJGASLTD</t>
  </si>
  <si>
    <t>GlaxoSmithKline Pharmaceuticals Ltd</t>
  </si>
  <si>
    <t>GLAXO</t>
  </si>
  <si>
    <t>Tata Elxsi Ltd</t>
  </si>
  <si>
    <t>TATAELXSI</t>
  </si>
  <si>
    <t>Page Industries Ltd</t>
  </si>
  <si>
    <t>PAGEIND</t>
  </si>
  <si>
    <t>Apparel &amp; Accessories</t>
  </si>
  <si>
    <t>Federal Bank Ltd</t>
  </si>
  <si>
    <t>FEDERALBNK</t>
  </si>
  <si>
    <t>Adani Wilmar Ltd</t>
  </si>
  <si>
    <t>AWL</t>
  </si>
  <si>
    <t>UPL Ltd</t>
  </si>
  <si>
    <t>UPL</t>
  </si>
  <si>
    <t>Biocon Ltd</t>
  </si>
  <si>
    <t>BIOCON</t>
  </si>
  <si>
    <t>Biotechnology</t>
  </si>
  <si>
    <t>3M India Ltd</t>
  </si>
  <si>
    <t>3MINDIA</t>
  </si>
  <si>
    <t>Stationery</t>
  </si>
  <si>
    <t>Nippon Life India Asset Management Ltd</t>
  </si>
  <si>
    <t>NAM-INDIA</t>
  </si>
  <si>
    <t>Tata Technologies Ltd</t>
  </si>
  <si>
    <t>TATATECH</t>
  </si>
  <si>
    <t>New India Assurance Company Ltd</t>
  </si>
  <si>
    <t>NIACL</t>
  </si>
  <si>
    <t>KEI Industries Ltd</t>
  </si>
  <si>
    <t>KEI</t>
  </si>
  <si>
    <t>Cables</t>
  </si>
  <si>
    <t>Punjab &amp; Sind Bank</t>
  </si>
  <si>
    <t>PSB</t>
  </si>
  <si>
    <t>Ge T&amp;D India Ltd</t>
  </si>
  <si>
    <t>GET&amp;D</t>
  </si>
  <si>
    <t>AIA Engineering Ltd</t>
  </si>
  <si>
    <t>AIAENG</t>
  </si>
  <si>
    <t>Sona BLW Precision Forgings Ltd</t>
  </si>
  <si>
    <t>SONACOMS</t>
  </si>
  <si>
    <t>IRB Infrastructure Developers Ltd</t>
  </si>
  <si>
    <t>IRB</t>
  </si>
  <si>
    <t>Endurance Technologies Ltd</t>
  </si>
  <si>
    <t>ENDURANCE</t>
  </si>
  <si>
    <t>Mahindra and Mahindra Financial Services Ltd</t>
  </si>
  <si>
    <t>M&amp;MFIN</t>
  </si>
  <si>
    <t>Mangalore Refinery and Petrochemicals Ltd</t>
  </si>
  <si>
    <t>MRPL</t>
  </si>
  <si>
    <t>Jubilant Foodworks Ltd</t>
  </si>
  <si>
    <t>JUBLFOOD</t>
  </si>
  <si>
    <t>Restaurants &amp; Cafes</t>
  </si>
  <si>
    <t>Coforge Ltd</t>
  </si>
  <si>
    <t>COFORGE</t>
  </si>
  <si>
    <t>Indraprastha Gas Ltd</t>
  </si>
  <si>
    <t>IGL</t>
  </si>
  <si>
    <t>Gujarat Fluorochemicals Ltd</t>
  </si>
  <si>
    <t>FLUOROCHEM</t>
  </si>
  <si>
    <t>Specialty Chemicals</t>
  </si>
  <si>
    <t>Glenmark Pharmaceuticals Ltd</t>
  </si>
  <si>
    <t>GLENMARK</t>
  </si>
  <si>
    <t>Deepak Nitrite Ltd</t>
  </si>
  <si>
    <t>DEEPAKNTR</t>
  </si>
  <si>
    <t>Fortis Healthcare Ltd</t>
  </si>
  <si>
    <t>FORTIS</t>
  </si>
  <si>
    <t>Motilal Oswal Financial Services Ltd</t>
  </si>
  <si>
    <t>MOTILALOFS</t>
  </si>
  <si>
    <t>360 One Wam Ltd</t>
  </si>
  <si>
    <t>360ONE</t>
  </si>
  <si>
    <t>Investment Banking &amp; Brokerage</t>
  </si>
  <si>
    <t>National Aluminium Co Ltd</t>
  </si>
  <si>
    <t>NATIONALUM</t>
  </si>
  <si>
    <t>BSE Ltd</t>
  </si>
  <si>
    <t>BSE</t>
  </si>
  <si>
    <t>Stock Exchanges &amp; Ratings</t>
  </si>
  <si>
    <t>Dalmia Bharat Ltd</t>
  </si>
  <si>
    <t>DALBHARAT</t>
  </si>
  <si>
    <t>Apollo Tyres Ltd</t>
  </si>
  <si>
    <t>APOLLOTYRE</t>
  </si>
  <si>
    <t>Lloyds Metals And Energy Ltd</t>
  </si>
  <si>
    <t>LLOYDSME</t>
  </si>
  <si>
    <t>J K Cement Ltd</t>
  </si>
  <si>
    <t>JKCEMENT</t>
  </si>
  <si>
    <t>Max Financial Services Ltd</t>
  </si>
  <si>
    <t>MFSL</t>
  </si>
  <si>
    <t>Global Health Ltd</t>
  </si>
  <si>
    <t>MEDANTA</t>
  </si>
  <si>
    <t>Apar Industries Ltd</t>
  </si>
  <si>
    <t>APARINDS</t>
  </si>
  <si>
    <t>NLC India Ltd</t>
  </si>
  <si>
    <t>NLCINDIA</t>
  </si>
  <si>
    <t>Metro Brands Ltd</t>
  </si>
  <si>
    <t>METROBRAND</t>
  </si>
  <si>
    <t>Footwear</t>
  </si>
  <si>
    <t>Star Health and Allied Insurance Company Ltd</t>
  </si>
  <si>
    <t>STARHEALTH</t>
  </si>
  <si>
    <t>Tata Investment Corporation Ltd</t>
  </si>
  <si>
    <t>TATAINVEST</t>
  </si>
  <si>
    <t>Blue Star Ltd</t>
  </si>
  <si>
    <t>BLUESTARCO</t>
  </si>
  <si>
    <t>Bandhan Bank Ltd</t>
  </si>
  <si>
    <t>BANDHANBNK</t>
  </si>
  <si>
    <t>Motherson Sumi Wiring India Ltd</t>
  </si>
  <si>
    <t>MSUMI</t>
  </si>
  <si>
    <t>Aditya Birla Fashion and Retail Ltd</t>
  </si>
  <si>
    <t>ABFRL</t>
  </si>
  <si>
    <t>Poonawalla Fincorp Ltd</t>
  </si>
  <si>
    <t>POONAWALLA</t>
  </si>
  <si>
    <t>Timken India Ltd</t>
  </si>
  <si>
    <t>TIMKEN</t>
  </si>
  <si>
    <t>CRISIL Ltd</t>
  </si>
  <si>
    <t>CRISIL</t>
  </si>
  <si>
    <t>SKF India Ltd</t>
  </si>
  <si>
    <t>SKFINDIA</t>
  </si>
  <si>
    <t>Embassy Office Parks REIT</t>
  </si>
  <si>
    <t>EMBASSY</t>
  </si>
  <si>
    <t>Go Digit General Insurance Ltd</t>
  </si>
  <si>
    <t>GODIGIT</t>
  </si>
  <si>
    <t>Carborundum Universal Ltd</t>
  </si>
  <si>
    <t>CARBORUNIV</t>
  </si>
  <si>
    <t>Emami Ltd</t>
  </si>
  <si>
    <t>EMAMILTD</t>
  </si>
  <si>
    <t>Amara Raja Energy &amp; Mobility Ltd</t>
  </si>
  <si>
    <t>ARE&amp;M</t>
  </si>
  <si>
    <t>Grindwell Norton Ltd</t>
  </si>
  <si>
    <t>GRINDWELL</t>
  </si>
  <si>
    <t>TVS Holdings Ltd</t>
  </si>
  <si>
    <t>TVSHLTD</t>
  </si>
  <si>
    <t>Brigade Enterprises Ltd</t>
  </si>
  <si>
    <t>BRIGADE</t>
  </si>
  <si>
    <t>KPR Mill Ltd</t>
  </si>
  <si>
    <t>KPRMILL</t>
  </si>
  <si>
    <t>Textiles</t>
  </si>
  <si>
    <t>Hindustan Copper Ltd</t>
  </si>
  <si>
    <t>HINDCOPPER</t>
  </si>
  <si>
    <t>Mining - Copper</t>
  </si>
  <si>
    <t>Sun Tv Network Ltd</t>
  </si>
  <si>
    <t>SUNTV</t>
  </si>
  <si>
    <t>TV Channels &amp; Broadcasters</t>
  </si>
  <si>
    <t>ZF Commercial Vehicle Control Systems India Ltd</t>
  </si>
  <si>
    <t>ZFCVINDIA</t>
  </si>
  <si>
    <t>Jyoti CNC Automation Ltd</t>
  </si>
  <si>
    <t>JYOTICNC</t>
  </si>
  <si>
    <t>Computer Hardware</t>
  </si>
  <si>
    <t>Cholamandalam Financial Holdings Ltd</t>
  </si>
  <si>
    <t>CHOLAHLDNG</t>
  </si>
  <si>
    <t>Bayer Cropscience Ltd</t>
  </si>
  <si>
    <t>BAYERCROP</t>
  </si>
  <si>
    <t>Aegis Logistics Ltd</t>
  </si>
  <si>
    <t>AEGISLOG</t>
  </si>
  <si>
    <t>Gland Pharma Ltd</t>
  </si>
  <si>
    <t>GLAND</t>
  </si>
  <si>
    <t>Godrej Industries Ltd</t>
  </si>
  <si>
    <t>GODREJIND</t>
  </si>
  <si>
    <t>ITI Ltd</t>
  </si>
  <si>
    <t>ITI</t>
  </si>
  <si>
    <t>Telecom Equipments</t>
  </si>
  <si>
    <t>Delhivery Ltd</t>
  </si>
  <si>
    <t>DELHIVERY</t>
  </si>
  <si>
    <t>IPCA Laboratories Ltd</t>
  </si>
  <si>
    <t>IPCALAB</t>
  </si>
  <si>
    <t>Syngene International Ltd</t>
  </si>
  <si>
    <t>SYNGENE</t>
  </si>
  <si>
    <t>Jupiter Wagons Ltd</t>
  </si>
  <si>
    <t>JWL</t>
  </si>
  <si>
    <t>Rail</t>
  </si>
  <si>
    <t>Sundram Fasteners Ltd</t>
  </si>
  <si>
    <t>SUNDRMFAST</t>
  </si>
  <si>
    <t>Ajanta Pharma Ltd</t>
  </si>
  <si>
    <t>AJANTPHARM</t>
  </si>
  <si>
    <t>Tata Chemicals Ltd</t>
  </si>
  <si>
    <t>TATACHEM</t>
  </si>
  <si>
    <t>NBCC (India) Ltd</t>
  </si>
  <si>
    <t>NBCC</t>
  </si>
  <si>
    <t>J B Chemicals and Pharmaceuticals Ltd</t>
  </si>
  <si>
    <t>JBCHEPHARM</t>
  </si>
  <si>
    <t>KIOCL Ltd</t>
  </si>
  <si>
    <t>KIOCL</t>
  </si>
  <si>
    <t>EIH Ltd</t>
  </si>
  <si>
    <t>EIHOTEL</t>
  </si>
  <si>
    <t>Crompton Greaves Consumer Electricals Ltd</t>
  </si>
  <si>
    <t>CROMPTON</t>
  </si>
  <si>
    <t>Vedant Fashions Ltd</t>
  </si>
  <si>
    <t>MANYAVAR</t>
  </si>
  <si>
    <t>Garden Reach Shipbuilders &amp; Engineers Ltd</t>
  </si>
  <si>
    <t>GRSE</t>
  </si>
  <si>
    <t>One 97 Communications Ltd</t>
  </si>
  <si>
    <t>PAYTM</t>
  </si>
  <si>
    <t>Business Support Services</t>
  </si>
  <si>
    <t>JBM Auto Ltd</t>
  </si>
  <si>
    <t>JBMA</t>
  </si>
  <si>
    <t>Ratnamani Metals and Tubes Ltd</t>
  </si>
  <si>
    <t>RATNAMANI</t>
  </si>
  <si>
    <t>Aarti Industries Ltd</t>
  </si>
  <si>
    <t>AARTIIND</t>
  </si>
  <si>
    <t>Ircon International Ltd</t>
  </si>
  <si>
    <t>IRCON</t>
  </si>
  <si>
    <t>Central Depository Services (India) Ltd</t>
  </si>
  <si>
    <t>CDSL</t>
  </si>
  <si>
    <t>Century Textiles and Industries Ltd</t>
  </si>
  <si>
    <t>CENTURYTEX</t>
  </si>
  <si>
    <t>Paper Products</t>
  </si>
  <si>
    <t>Kaynes Technology India Ltd</t>
  </si>
  <si>
    <t>KAYNES</t>
  </si>
  <si>
    <t>Finolex Cables Ltd</t>
  </si>
  <si>
    <t>FINCABLES</t>
  </si>
  <si>
    <t>Whirlpool of India Ltd</t>
  </si>
  <si>
    <t>WHIRLPOOL</t>
  </si>
  <si>
    <t>ICICI Securities Ltd</t>
  </si>
  <si>
    <t>ISEC</t>
  </si>
  <si>
    <t>Narayana Hrudayalaya Ltd</t>
  </si>
  <si>
    <t>NH</t>
  </si>
  <si>
    <t>Titagarh Rail Systems Ltd</t>
  </si>
  <si>
    <t>TITAGARH</t>
  </si>
  <si>
    <t>Tejas Networks Ltd</t>
  </si>
  <si>
    <t>TEJASNET</t>
  </si>
  <si>
    <t>Five-Star Business Finance Ltd</t>
  </si>
  <si>
    <t>FIVESTAR</t>
  </si>
  <si>
    <t>Sumitomo Chemical India Ltd</t>
  </si>
  <si>
    <t>SUMICHEM</t>
  </si>
  <si>
    <t>Kajaria Ceramics Ltd</t>
  </si>
  <si>
    <t>KAJARIACER</t>
  </si>
  <si>
    <t>Building Products - Ceramics</t>
  </si>
  <si>
    <t>Gillette India Ltd</t>
  </si>
  <si>
    <t>GILLETTE</t>
  </si>
  <si>
    <t>Radico Khaitan Ltd</t>
  </si>
  <si>
    <t>RADICO</t>
  </si>
  <si>
    <t>Dr. Lal PathLabs Ltd</t>
  </si>
  <si>
    <t>LALPATHLAB</t>
  </si>
  <si>
    <t>Hatsun Agro Product Ltd</t>
  </si>
  <si>
    <t>HATSUN</t>
  </si>
  <si>
    <t>Angel One Ltd</t>
  </si>
  <si>
    <t>ANGELONE</t>
  </si>
  <si>
    <t>Laurus Labs Ltd</t>
  </si>
  <si>
    <t>LAURUSLABS</t>
  </si>
  <si>
    <t>Elgi Equipments Ltd</t>
  </si>
  <si>
    <t>ELGIEQUIP</t>
  </si>
  <si>
    <t>CPSE ETF</t>
  </si>
  <si>
    <t>CPSEETF</t>
  </si>
  <si>
    <t>Equity</t>
  </si>
  <si>
    <t>KEC International Ltd</t>
  </si>
  <si>
    <t>KEC</t>
  </si>
  <si>
    <t>CIE Automotive India Ltd</t>
  </si>
  <si>
    <t>CIEINDIA</t>
  </si>
  <si>
    <t>BASF India Ltd</t>
  </si>
  <si>
    <t>BASF</t>
  </si>
  <si>
    <t>Godfrey Phillips India Ltd</t>
  </si>
  <si>
    <t>GODFRYPHLP</t>
  </si>
  <si>
    <t>CreditAccess Grameen Ltd</t>
  </si>
  <si>
    <t>CREDITACC</t>
  </si>
  <si>
    <t>Kansai Nerolac Paints Ltd</t>
  </si>
  <si>
    <t>KANSAINER</t>
  </si>
  <si>
    <t>IIFL Finance Ltd</t>
  </si>
  <si>
    <t>IIFL</t>
  </si>
  <si>
    <t>Schneider Electric Infrastructure Ltd</t>
  </si>
  <si>
    <t>SCHNEIDER</t>
  </si>
  <si>
    <t>Waaree Renewable Technologies Ltd</t>
  </si>
  <si>
    <t>WAAREERTL</t>
  </si>
  <si>
    <t>Natco Pharma Ltd</t>
  </si>
  <si>
    <t>NATCOPHARM</t>
  </si>
  <si>
    <t>Castrol India Ltd</t>
  </si>
  <si>
    <t>CASTROLIND</t>
  </si>
  <si>
    <t>CESC Ltd</t>
  </si>
  <si>
    <t>CESC</t>
  </si>
  <si>
    <t>Pfizer Ltd</t>
  </si>
  <si>
    <t>PFIZER</t>
  </si>
  <si>
    <t>Suven Pharmaceuticals Ltd</t>
  </si>
  <si>
    <t>SUVENPHAR</t>
  </si>
  <si>
    <t>Chambal Fertilisers and Chemicals Ltd</t>
  </si>
  <si>
    <t>CHAMBLFERT</t>
  </si>
  <si>
    <t>Piramal Pharma Ltd</t>
  </si>
  <si>
    <t>PPLPHARMA</t>
  </si>
  <si>
    <t>PNB Housing Finance Ltd</t>
  </si>
  <si>
    <t>PNBHOUSING</t>
  </si>
  <si>
    <t>Relaxo Footwears Ltd</t>
  </si>
  <si>
    <t>RELAXO</t>
  </si>
  <si>
    <t>Piramal Enterprises Ltd</t>
  </si>
  <si>
    <t>PEL</t>
  </si>
  <si>
    <t>Tbo Tek Ltd</t>
  </si>
  <si>
    <t>TBOTEK</t>
  </si>
  <si>
    <t>Tour &amp; Travel Services</t>
  </si>
  <si>
    <t>Kirloskar Oil Engines Ltd</t>
  </si>
  <si>
    <t>KIRLOSENG</t>
  </si>
  <si>
    <t>Finolex Industries Ltd</t>
  </si>
  <si>
    <t>FINPIPE</t>
  </si>
  <si>
    <t>Sobha Ltd</t>
  </si>
  <si>
    <t>SOBHA</t>
  </si>
  <si>
    <t>Cyient Ltd</t>
  </si>
  <si>
    <t>CYIENT</t>
  </si>
  <si>
    <t>Ramco Cements Limited</t>
  </si>
  <si>
    <t>RAMCOCEM</t>
  </si>
  <si>
    <t>Raymond Ltd</t>
  </si>
  <si>
    <t>RAYMOND</t>
  </si>
  <si>
    <t>Nexus Select Trust</t>
  </si>
  <si>
    <t>NXST</t>
  </si>
  <si>
    <t>NCC Ltd</t>
  </si>
  <si>
    <t>NCC</t>
  </si>
  <si>
    <t>Mindspace Business Parks REIT</t>
  </si>
  <si>
    <t>MINDSPACE</t>
  </si>
  <si>
    <t>Devyani International Ltd</t>
  </si>
  <si>
    <t>DEVYANI</t>
  </si>
  <si>
    <t>Signatureglobal (India) Ltd</t>
  </si>
  <si>
    <t>SIGNATURE</t>
  </si>
  <si>
    <t>Shyam Metalics and Energy Ltd</t>
  </si>
  <si>
    <t>SHYAMMETL</t>
  </si>
  <si>
    <t>R R Kabel Ltd</t>
  </si>
  <si>
    <t>RRKABEL</t>
  </si>
  <si>
    <t>Multi Commodity Exchange of India Ltd</t>
  </si>
  <si>
    <t>MCX</t>
  </si>
  <si>
    <t>Birlasoft Ltd</t>
  </si>
  <si>
    <t>BSOFT</t>
  </si>
  <si>
    <t>Vinati Organics Ltd</t>
  </si>
  <si>
    <t>VINATIORGA</t>
  </si>
  <si>
    <t>Himadri Speciality Chemical Ltd</t>
  </si>
  <si>
    <t>HSCL</t>
  </si>
  <si>
    <t>Trident Ltd</t>
  </si>
  <si>
    <t>TRIDENT</t>
  </si>
  <si>
    <t>Atul Ltd</t>
  </si>
  <si>
    <t>ATUL</t>
  </si>
  <si>
    <t>Triveni Turbine Ltd</t>
  </si>
  <si>
    <t>TRITURBINE</t>
  </si>
  <si>
    <t>Blue Dart Express Ltd</t>
  </si>
  <si>
    <t>BLUEDART</t>
  </si>
  <si>
    <t>Swan Energy Ltd</t>
  </si>
  <si>
    <t>SWANENERGY</t>
  </si>
  <si>
    <t>Bata India Ltd</t>
  </si>
  <si>
    <t>BATAINDIA</t>
  </si>
  <si>
    <t>IDFC Ltd</t>
  </si>
  <si>
    <t>IDFC</t>
  </si>
  <si>
    <t>PTC Industries Ltd</t>
  </si>
  <si>
    <t>PTCIL</t>
  </si>
  <si>
    <t>Affle (India) Ltd</t>
  </si>
  <si>
    <t>AFFLE</t>
  </si>
  <si>
    <t>Advertising</t>
  </si>
  <si>
    <t>Poly Medicure Ltd</t>
  </si>
  <si>
    <t>POLYMED</t>
  </si>
  <si>
    <t>Health Care Equipment &amp; Supplies</t>
  </si>
  <si>
    <t>Kalpataru Projects International Ltd</t>
  </si>
  <si>
    <t>KPIL</t>
  </si>
  <si>
    <t>Cello World Ltd</t>
  </si>
  <si>
    <t>CELLO</t>
  </si>
  <si>
    <t>BEML Ltd</t>
  </si>
  <si>
    <t>BEML</t>
  </si>
  <si>
    <t>V Guard Industries Ltd</t>
  </si>
  <si>
    <t>VGUARD</t>
  </si>
  <si>
    <t>Chalet Hotels Ltd</t>
  </si>
  <si>
    <t>CHALET</t>
  </si>
  <si>
    <t>Inox Wind Ltd</t>
  </si>
  <si>
    <t>INOXWIND</t>
  </si>
  <si>
    <t>Aditya Birla Sun Life Amc Ltd</t>
  </si>
  <si>
    <t>ABSLAMC</t>
  </si>
  <si>
    <t>Alembic Pharmaceuticals Ltd</t>
  </si>
  <si>
    <t>APLLTD</t>
  </si>
  <si>
    <t>Computer Age Management Services Ltd</t>
  </si>
  <si>
    <t>CAMS</t>
  </si>
  <si>
    <t>Bikaji Foods International Ltd</t>
  </si>
  <si>
    <t>BIKAJI</t>
  </si>
  <si>
    <t>Navin Fluorine International Ltd</t>
  </si>
  <si>
    <t>NAVINFLUOR</t>
  </si>
  <si>
    <t>Manappuram Finance Ltd</t>
  </si>
  <si>
    <t>MANAPPURAM</t>
  </si>
  <si>
    <t>Lakshmi Machine Works Ltd</t>
  </si>
  <si>
    <t>LAXMIMACH</t>
  </si>
  <si>
    <t>Aadhar Housing Finance Ltd</t>
  </si>
  <si>
    <t>AADHARHFC</t>
  </si>
  <si>
    <t>Kirloskar Brothers Ltd</t>
  </si>
  <si>
    <t>KIRLOSBROS</t>
  </si>
  <si>
    <t>Nuvama Wealth Management Ltd</t>
  </si>
  <si>
    <t>NUVAMA</t>
  </si>
  <si>
    <t>Capri Global Capital Ltd</t>
  </si>
  <si>
    <t>CGCL</t>
  </si>
  <si>
    <t>Aster DM Healthcare Ltd</t>
  </si>
  <si>
    <t>ASTERDM</t>
  </si>
  <si>
    <t>Redington Ltd</t>
  </si>
  <si>
    <t>REDINGTON</t>
  </si>
  <si>
    <t>Technology Hardware</t>
  </si>
  <si>
    <t>Great Eastern Shipping Company Ltd</t>
  </si>
  <si>
    <t>GESHIP</t>
  </si>
  <si>
    <t>Action Construction Equipment Ltd</t>
  </si>
  <si>
    <t>ACE</t>
  </si>
  <si>
    <t>Heavy Machinery</t>
  </si>
  <si>
    <t>Jindal SAW Ltd</t>
  </si>
  <si>
    <t>JINDALSAW</t>
  </si>
  <si>
    <t>Mahanagar Gas Ltd</t>
  </si>
  <si>
    <t>MGL</t>
  </si>
  <si>
    <t>Sonata Software Ltd</t>
  </si>
  <si>
    <t>SONATSOFTW</t>
  </si>
  <si>
    <t>Aptus Value Housing Finance India Ltd</t>
  </si>
  <si>
    <t>APTUS</t>
  </si>
  <si>
    <t>Zensar Technologies Ltd</t>
  </si>
  <si>
    <t>ZENSARTECH</t>
  </si>
  <si>
    <t>Gujarat State Petronet Ltd</t>
  </si>
  <si>
    <t>GSPL</t>
  </si>
  <si>
    <t>Krishna Institute of Medical Sciences Ltd</t>
  </si>
  <si>
    <t>KIMS</t>
  </si>
  <si>
    <t>Data Patterns (India) Ltd</t>
  </si>
  <si>
    <t>DATAPATTNS</t>
  </si>
  <si>
    <t>NMDC Steel Ltd</t>
  </si>
  <si>
    <t>NSLNISP</t>
  </si>
  <si>
    <t>KSB Ltd</t>
  </si>
  <si>
    <t>KSB</t>
  </si>
  <si>
    <t>Indian Energy Exchange Ltd</t>
  </si>
  <si>
    <t>IEX</t>
  </si>
  <si>
    <t>Power Trading &amp; Consultancy</t>
  </si>
  <si>
    <t>Century Plyboards (India) Ltd</t>
  </si>
  <si>
    <t>CENTURYPLY</t>
  </si>
  <si>
    <t>Wood Products</t>
  </si>
  <si>
    <t>Asahi India Glass Ltd</t>
  </si>
  <si>
    <t>ASAHIINDIA</t>
  </si>
  <si>
    <t>Karur Vysya Bank Ltd</t>
  </si>
  <si>
    <t>KARURVYSYA</t>
  </si>
  <si>
    <t>G R Infraprojects Ltd</t>
  </si>
  <si>
    <t>GRINFRA</t>
  </si>
  <si>
    <t>Techno Electric &amp; Engineering Company Ltd</t>
  </si>
  <si>
    <t>TECHNOE</t>
  </si>
  <si>
    <t>RITES Ltd</t>
  </si>
  <si>
    <t>RITES</t>
  </si>
  <si>
    <t>Jyothy Labs Ltd</t>
  </si>
  <si>
    <t>JYOTHYLAB</t>
  </si>
  <si>
    <t>Sterling and Wilson Renewable Energy Ltd</t>
  </si>
  <si>
    <t>SWSOLAR</t>
  </si>
  <si>
    <t>HFCL Ltd</t>
  </si>
  <si>
    <t>HFCL</t>
  </si>
  <si>
    <t>Ramkrishna Forgings Ltd</t>
  </si>
  <si>
    <t>RKFORGE</t>
  </si>
  <si>
    <t>Anand Rathi Wealth Ltd</t>
  </si>
  <si>
    <t>ANANDRATHI</t>
  </si>
  <si>
    <t>Jai Balaji Industries Ltd</t>
  </si>
  <si>
    <t>JAIBALAJI</t>
  </si>
  <si>
    <t>Indiamart Intermesh Ltd</t>
  </si>
  <si>
    <t>INDIAMART</t>
  </si>
  <si>
    <t>RBL Bank Ltd</t>
  </si>
  <si>
    <t>RBLBANK</t>
  </si>
  <si>
    <t>Concord Biotech Ltd</t>
  </si>
  <si>
    <t>CONCORDBIO</t>
  </si>
  <si>
    <t>Astrazeneca Pharma India Ltd</t>
  </si>
  <si>
    <t>ASTRAZEN</t>
  </si>
  <si>
    <t>IFCI Ltd</t>
  </si>
  <si>
    <t>IFCI</t>
  </si>
  <si>
    <t>Clean Science and Technology Ltd</t>
  </si>
  <si>
    <t>CLEAN</t>
  </si>
  <si>
    <t>Fine Organic Industries Ltd</t>
  </si>
  <si>
    <t>FINEORG</t>
  </si>
  <si>
    <t>DCM Shriram Ltd</t>
  </si>
  <si>
    <t>DCMSHRIRAM</t>
  </si>
  <si>
    <t>UTI S&amp;P BSE Sensex ETF</t>
  </si>
  <si>
    <t>UTISENSETF</t>
  </si>
  <si>
    <t>Bls International Services Ltd</t>
  </si>
  <si>
    <t>BLS</t>
  </si>
  <si>
    <t>Outsourced services</t>
  </si>
  <si>
    <t>Tata Teleservices (Maharashtra) Ltd</t>
  </si>
  <si>
    <t>TTML</t>
  </si>
  <si>
    <t>Anant Raj Ltd</t>
  </si>
  <si>
    <t>ANANTRAJ</t>
  </si>
  <si>
    <t>Railtel Corporation of India Ltd</t>
  </si>
  <si>
    <t>RAILTEL</t>
  </si>
  <si>
    <t>Communication &amp; Networking</t>
  </si>
  <si>
    <t>Amber Enterprises India Ltd</t>
  </si>
  <si>
    <t>AMBER</t>
  </si>
  <si>
    <t>Olectra Greentech Ltd</t>
  </si>
  <si>
    <t>OLECTRA</t>
  </si>
  <si>
    <t>Sanofi India Ltd</t>
  </si>
  <si>
    <t>SANOFI</t>
  </si>
  <si>
    <t>Netweb Technologies India Ltd</t>
  </si>
  <si>
    <t>NETWEB</t>
  </si>
  <si>
    <t>Elecon Engineering Company Ltd</t>
  </si>
  <si>
    <t>ELECON</t>
  </si>
  <si>
    <t>Welspun Living Ltd</t>
  </si>
  <si>
    <t>WELSPUNLIV</t>
  </si>
  <si>
    <t>Intellect Design Arena Ltd</t>
  </si>
  <si>
    <t>INTELLECT</t>
  </si>
  <si>
    <t>Godawari Power and Ispat Ltd</t>
  </si>
  <si>
    <t>GPIL</t>
  </si>
  <si>
    <t>Firstsource Solutions Ltd</t>
  </si>
  <si>
    <t>FSL</t>
  </si>
  <si>
    <t>PVR INOX Ltd</t>
  </si>
  <si>
    <t>PVRINOX</t>
  </si>
  <si>
    <t>Theatres</t>
  </si>
  <si>
    <t>Zee Entertainment Enterprises Ltd</t>
  </si>
  <si>
    <t>ZEEL</t>
  </si>
  <si>
    <t>Aavas Financiers Ltd</t>
  </si>
  <si>
    <t>AAVAS</t>
  </si>
  <si>
    <t>Ingersoll-Rand (India) Ltd</t>
  </si>
  <si>
    <t>INGERRAND</t>
  </si>
  <si>
    <t>Welspun Corp Ltd</t>
  </si>
  <si>
    <t>WELCORP</t>
  </si>
  <si>
    <t>Chennai Petroleum Corporation Ltd</t>
  </si>
  <si>
    <t>CHENNPETRO</t>
  </si>
  <si>
    <t>Supreme Petrochem Ltd</t>
  </si>
  <si>
    <t>SPLPETRO</t>
  </si>
  <si>
    <t>Alok Industries Ltd</t>
  </si>
  <si>
    <t>ALOKINDS</t>
  </si>
  <si>
    <t>Bombay Burmah Trading Corporation Ltd</t>
  </si>
  <si>
    <t>BBTC</t>
  </si>
  <si>
    <t>Godrej Agrovet Ltd</t>
  </si>
  <si>
    <t>GODREJAGRO</t>
  </si>
  <si>
    <t>Agro Products</t>
  </si>
  <si>
    <t>Engineers India Ltd</t>
  </si>
  <si>
    <t>ENGINERSIN</t>
  </si>
  <si>
    <t>Honasa Consumer Ltd</t>
  </si>
  <si>
    <t>HONASA</t>
  </si>
  <si>
    <t>Eris Lifesciences Ltd</t>
  </si>
  <si>
    <t>ERIS</t>
  </si>
  <si>
    <t>Vardhman Textiles Ltd</t>
  </si>
  <si>
    <t>VTL</t>
  </si>
  <si>
    <t>Newgen Software Technologies Ltd</t>
  </si>
  <si>
    <t>NEWGEN</t>
  </si>
  <si>
    <t>HBL Power Systems Ltd</t>
  </si>
  <si>
    <t>HBLPOWER</t>
  </si>
  <si>
    <t>Praj Industries Ltd</t>
  </si>
  <si>
    <t>PRAJIND</t>
  </si>
  <si>
    <t>E I D-Parry (India) Ltd</t>
  </si>
  <si>
    <t>EIDPARRY</t>
  </si>
  <si>
    <t>Sugar</t>
  </si>
  <si>
    <t>Jaiprakash Power Ventures Ltd</t>
  </si>
  <si>
    <t>JPPOWER</t>
  </si>
  <si>
    <t>Craftsman Automation Ltd</t>
  </si>
  <si>
    <t>CRAFTSMAN</t>
  </si>
  <si>
    <t>RHI Magnesita India Ltd</t>
  </si>
  <si>
    <t>RHIM</t>
  </si>
  <si>
    <t>Nuvoco Vistas Corporation Ltd</t>
  </si>
  <si>
    <t>NUVOCO</t>
  </si>
  <si>
    <t>Indegene Ltd</t>
  </si>
  <si>
    <t>INDGN</t>
  </si>
  <si>
    <t>UTI Asset Management Company Ltd</t>
  </si>
  <si>
    <t>UTIAMC</t>
  </si>
  <si>
    <t>Tanla Platforms Ltd</t>
  </si>
  <si>
    <t>TANLA</t>
  </si>
  <si>
    <t>Akzo Nobel India Ltd</t>
  </si>
  <si>
    <t>AKZOINDIA</t>
  </si>
  <si>
    <t>Jammu and Kashmir Bank Ltd</t>
  </si>
  <si>
    <t>J&amp;KBANK</t>
  </si>
  <si>
    <t>Cube Highways Trust</t>
  </si>
  <si>
    <t>CUBEINVIT</t>
  </si>
  <si>
    <t>Roads</t>
  </si>
  <si>
    <t>Doms Industries Ltd</t>
  </si>
  <si>
    <t>DOMS</t>
  </si>
  <si>
    <t>Office Supplies</t>
  </si>
  <si>
    <t>Westlife Foodworld Ltd</t>
  </si>
  <si>
    <t>WESTLIFE</t>
  </si>
  <si>
    <t>Authum Investment &amp; Infrastructure Ltd</t>
  </si>
  <si>
    <t>AIIL</t>
  </si>
  <si>
    <t>Rainbow Children's Medicare Ltd</t>
  </si>
  <si>
    <t>RAINBOW</t>
  </si>
  <si>
    <t>Wockhardt Ltd</t>
  </si>
  <si>
    <t>WOCKPHARMA</t>
  </si>
  <si>
    <t>CE Info Systems Ltd</t>
  </si>
  <si>
    <t>MAPMYINDIA</t>
  </si>
  <si>
    <t>Kfin Technologies Ltd</t>
  </si>
  <si>
    <t>KFINTECH</t>
  </si>
  <si>
    <t>Inox India Ltd</t>
  </si>
  <si>
    <t>INOXINDIA</t>
  </si>
  <si>
    <t>Sea-Borne Tankers</t>
  </si>
  <si>
    <t>Gujarat Mineral Development Corporation Ltd</t>
  </si>
  <si>
    <t>GMDCLTD</t>
  </si>
  <si>
    <t>Happiest Minds Technologies Ltd</t>
  </si>
  <si>
    <t>HAPPSTMNDS</t>
  </si>
  <si>
    <t>Birla Corporation Ltd</t>
  </si>
  <si>
    <t>BIRLACORPN</t>
  </si>
  <si>
    <t>Puravankara Ltd</t>
  </si>
  <si>
    <t>PURVA</t>
  </si>
  <si>
    <t>PNC Infratech Ltd</t>
  </si>
  <si>
    <t>PNCINFRA</t>
  </si>
  <si>
    <t>City Union Bank Ltd</t>
  </si>
  <si>
    <t>CUB</t>
  </si>
  <si>
    <t>Can Fin Homes Ltd</t>
  </si>
  <si>
    <t>CANFINHOME</t>
  </si>
  <si>
    <t>Aether Industries Ltd</t>
  </si>
  <si>
    <t>AETHER</t>
  </si>
  <si>
    <t>Usha Martin Ltd</t>
  </si>
  <si>
    <t>USHAMART</t>
  </si>
  <si>
    <t>Bajaj Electricals Ltd</t>
  </si>
  <si>
    <t>BAJAJELEC</t>
  </si>
  <si>
    <t>Voltamp Transformers Ltd</t>
  </si>
  <si>
    <t>VOLTAMP</t>
  </si>
  <si>
    <t>Granules India Ltd</t>
  </si>
  <si>
    <t>GRANULES</t>
  </si>
  <si>
    <t>shipping corporation of India Ltd</t>
  </si>
  <si>
    <t>SCI</t>
  </si>
  <si>
    <t>Zydus Wellness Ltd</t>
  </si>
  <si>
    <t>ZYDUSWELL</t>
  </si>
  <si>
    <t>Eclerx Services Ltd</t>
  </si>
  <si>
    <t>ECLERX</t>
  </si>
  <si>
    <t>Happy Forgings Ltd</t>
  </si>
  <si>
    <t>HAPPYFORGE</t>
  </si>
  <si>
    <t>Auto, Truck &amp; Motorcycle Parts</t>
  </si>
  <si>
    <t>Force Motors Ltd</t>
  </si>
  <si>
    <t>FORCEMOT</t>
  </si>
  <si>
    <t>MMTC Ltd</t>
  </si>
  <si>
    <t>MMTC</t>
  </si>
  <si>
    <t>Minda Corporation Ltd</t>
  </si>
  <si>
    <t>MINDACORP</t>
  </si>
  <si>
    <t>Electrosteel Castings Ltd</t>
  </si>
  <si>
    <t>ELECTCAST</t>
  </si>
  <si>
    <t>Reliance Power Ltd</t>
  </si>
  <si>
    <t>RPOWER</t>
  </si>
  <si>
    <t>JK Tyre &amp; Industries Ltd</t>
  </si>
  <si>
    <t>JKTYRE</t>
  </si>
  <si>
    <t>Jubilant Pharmova Ltd</t>
  </si>
  <si>
    <t>JUBLPHARMA</t>
  </si>
  <si>
    <t>Route Mobile Ltd</t>
  </si>
  <si>
    <t>ROUTE</t>
  </si>
  <si>
    <t>Powergrid Infrastructure Investment Trust</t>
  </si>
  <si>
    <t>PGINVIT</t>
  </si>
  <si>
    <t>Thomas Cook (India) Ltd</t>
  </si>
  <si>
    <t>THOMASCOOK</t>
  </si>
  <si>
    <t>CEAT Ltd</t>
  </si>
  <si>
    <t>CEATLTD</t>
  </si>
  <si>
    <t>Lemon Tree Hotels Ltd</t>
  </si>
  <si>
    <t>LEMONTREE</t>
  </si>
  <si>
    <t>TTK Prestige Ltd</t>
  </si>
  <si>
    <t>TTKPRESTIG</t>
  </si>
  <si>
    <t>Rattanindia Enterprises Ltd</t>
  </si>
  <si>
    <t>RTNINDIA</t>
  </si>
  <si>
    <t>Transformers and Rectifiers (India) Ltd</t>
  </si>
  <si>
    <t>TRIL</t>
  </si>
  <si>
    <t>Cera Sanitaryware Ltd</t>
  </si>
  <si>
    <t>CERA</t>
  </si>
  <si>
    <t>HG Infra Engineering Ltd</t>
  </si>
  <si>
    <t>HGINFRA</t>
  </si>
  <si>
    <t>Graphite India Ltd</t>
  </si>
  <si>
    <t>GRAPHITE</t>
  </si>
  <si>
    <t>Alkyl Amines Chemicals Ltd</t>
  </si>
  <si>
    <t>ALKYLAMINE</t>
  </si>
  <si>
    <t>Azad Engineering Ltd</t>
  </si>
  <si>
    <t>AZAD</t>
  </si>
  <si>
    <t>Caplin Point Laboratories Ltd</t>
  </si>
  <si>
    <t>CAPLIPOINT</t>
  </si>
  <si>
    <t>Nava Limited</t>
  </si>
  <si>
    <t>NAVA</t>
  </si>
  <si>
    <t>Equitas Small Finance Bank Ltd</t>
  </si>
  <si>
    <t>EQUITASBNK</t>
  </si>
  <si>
    <t>Valor Estate Ltd</t>
  </si>
  <si>
    <t>DBREALTY</t>
  </si>
  <si>
    <t>Glenmark Life Sciences Ltd</t>
  </si>
  <si>
    <t>GLS</t>
  </si>
  <si>
    <t>Tega Industries Ltd</t>
  </si>
  <si>
    <t>TEGA</t>
  </si>
  <si>
    <t>Rashtriya Chemicals and Fertilizers Ltd</t>
  </si>
  <si>
    <t>RCF</t>
  </si>
  <si>
    <t>RedTape</t>
  </si>
  <si>
    <t>REDTAPE</t>
  </si>
  <si>
    <t>Zen Technologies Ltd</t>
  </si>
  <si>
    <t>ZENTEC</t>
  </si>
  <si>
    <t>KPI Green Energy Ltd</t>
  </si>
  <si>
    <t>KPIGREEN</t>
  </si>
  <si>
    <t>Bharat 22 ETF</t>
  </si>
  <si>
    <t>ICICIB22</t>
  </si>
  <si>
    <t>Saregama India Ltd</t>
  </si>
  <si>
    <t>SAREGAMA</t>
  </si>
  <si>
    <t>Movies &amp; TV Serials</t>
  </si>
  <si>
    <t>Gujarat Narmada Valley Fertilizers &amp; Chemicals Ltd</t>
  </si>
  <si>
    <t>GNFC</t>
  </si>
  <si>
    <t>Nippon India ETF Nifty Bank BeES</t>
  </si>
  <si>
    <t>BANKBEES</t>
  </si>
  <si>
    <t>JK Lakshmi Cement Ltd</t>
  </si>
  <si>
    <t>JKLAKSHMI</t>
  </si>
  <si>
    <t>Metropolis Healthcare Ltd</t>
  </si>
  <si>
    <t>METROPOLIS</t>
  </si>
  <si>
    <t>Vesuvius India Ltd</t>
  </si>
  <si>
    <t>VESUVIUS</t>
  </si>
  <si>
    <t>Latent View Analytics Ltd</t>
  </si>
  <si>
    <t>LATENTVIEW</t>
  </si>
  <si>
    <t>Shree Renuka Sugars Ltd</t>
  </si>
  <si>
    <t>RENUKA</t>
  </si>
  <si>
    <t>Gujarat Pipavav Port Ltd</t>
  </si>
  <si>
    <t>GPPL</t>
  </si>
  <si>
    <t>Varroc Engineering Ltd</t>
  </si>
  <si>
    <t>VARROC</t>
  </si>
  <si>
    <t>Safari Industries (India) Ltd</t>
  </si>
  <si>
    <t>SAFARI</t>
  </si>
  <si>
    <t>PG Electroplast Ltd</t>
  </si>
  <si>
    <t>PGEL</t>
  </si>
  <si>
    <t>Sheela Foam Ltd</t>
  </si>
  <si>
    <t>SFL</t>
  </si>
  <si>
    <t>Home Furnishing</t>
  </si>
  <si>
    <t>Maharashtra Scooters Ltd</t>
  </si>
  <si>
    <t>MAHSCOOTER</t>
  </si>
  <si>
    <t>Gravita India Ltd</t>
  </si>
  <si>
    <t>GRAVITA</t>
  </si>
  <si>
    <t>Metals - Lead</t>
  </si>
  <si>
    <t>Indiabulls Housing Finance Ltd</t>
  </si>
  <si>
    <t>IBULHSGFIN</t>
  </si>
  <si>
    <t>Kirloskar Ferrous Industries Ltd</t>
  </si>
  <si>
    <t>KIRLFER</t>
  </si>
  <si>
    <t>Sapphire Foods India Ltd</t>
  </si>
  <si>
    <t>SAPPHIRE</t>
  </si>
  <si>
    <t>Home First Finance Company India Ltd</t>
  </si>
  <si>
    <t>HOMEFIRST</t>
  </si>
  <si>
    <t>Moil Ltd</t>
  </si>
  <si>
    <t>MOIL</t>
  </si>
  <si>
    <t>Mining - Manganese</t>
  </si>
  <si>
    <t>Neuland Laboratories Ltd</t>
  </si>
  <si>
    <t>NEULANDLAB</t>
  </si>
  <si>
    <t>Arvind Ltd</t>
  </si>
  <si>
    <t>ARVIND</t>
  </si>
  <si>
    <t>Galaxy Surfactants Ltd</t>
  </si>
  <si>
    <t>GALAXYSURF</t>
  </si>
  <si>
    <t>Genus Power Infrastructures Ltd</t>
  </si>
  <si>
    <t>GENUSPOWER</t>
  </si>
  <si>
    <t>Gujarat State Fertilizers &amp; Chemicals Ltd</t>
  </si>
  <si>
    <t>GSFC</t>
  </si>
  <si>
    <t>Brookfield India Real Estate Trust</t>
  </si>
  <si>
    <t>BIRET</t>
  </si>
  <si>
    <t>PCBL Ltd</t>
  </si>
  <si>
    <t>PCBL</t>
  </si>
  <si>
    <t>KNR Constructions Ltd</t>
  </si>
  <si>
    <t>KNRCON</t>
  </si>
  <si>
    <t>ITD Cementation India Ltd</t>
  </si>
  <si>
    <t>ITDCEM</t>
  </si>
  <si>
    <t>Eureka Forbes Ltd</t>
  </si>
  <si>
    <t>EUREKAFORBE</t>
  </si>
  <si>
    <t>Kama Holdings Ltd</t>
  </si>
  <si>
    <t>KAMAHOLD</t>
  </si>
  <si>
    <t>Bengal &amp; Assam Company Ltd</t>
  </si>
  <si>
    <t>BENGALASM</t>
  </si>
  <si>
    <t>India Grid Trust</t>
  </si>
  <si>
    <t>INDIGRID</t>
  </si>
  <si>
    <t>Juniper Hotels Ltd</t>
  </si>
  <si>
    <t>JUNIPER</t>
  </si>
  <si>
    <t>National Standard (India) Ltd</t>
  </si>
  <si>
    <t>NATIONSTD</t>
  </si>
  <si>
    <t>Equinox India Developments Ltd</t>
  </si>
  <si>
    <t>IBREALEST</t>
  </si>
  <si>
    <t>Quess Corp Ltd</t>
  </si>
  <si>
    <t>QUESS</t>
  </si>
  <si>
    <t>Employment Services</t>
  </si>
  <si>
    <t>RattanIndia Power Ltd</t>
  </si>
  <si>
    <t>RTNPOWER</t>
  </si>
  <si>
    <t>ESAB India Ltd</t>
  </si>
  <si>
    <t>ESABINDIA</t>
  </si>
  <si>
    <t>Mahindra Lifespace Developers Ltd</t>
  </si>
  <si>
    <t>MAHLIFE</t>
  </si>
  <si>
    <t>Mahindra Holidays and Resorts India Ltd</t>
  </si>
  <si>
    <t>MHRIL</t>
  </si>
  <si>
    <t>Astra Microwave Products Ltd</t>
  </si>
  <si>
    <t>ASTRAMICRO</t>
  </si>
  <si>
    <t>ELANTAS Beck India Ltd</t>
  </si>
  <si>
    <t>ELANTAS</t>
  </si>
  <si>
    <t>LT Foods Ltd</t>
  </si>
  <si>
    <t>LTFOODS</t>
  </si>
  <si>
    <t>JK Paper Ltd</t>
  </si>
  <si>
    <t>JKPAPER</t>
  </si>
  <si>
    <t>SBFC Finance Ltd</t>
  </si>
  <si>
    <t>SBFC</t>
  </si>
  <si>
    <t>Sandur Manganese and Iron Ores Ltd</t>
  </si>
  <si>
    <t>SANDUMA</t>
  </si>
  <si>
    <t>Campus Activewear Ltd</t>
  </si>
  <si>
    <t>CAMPUS</t>
  </si>
  <si>
    <t>Isgec Heavy Engineering Ltd</t>
  </si>
  <si>
    <t>ISGEC</t>
  </si>
  <si>
    <t>Just Dial Ltd</t>
  </si>
  <si>
    <t>JUSTDIAL</t>
  </si>
  <si>
    <t>Prism Johnson Ltd</t>
  </si>
  <si>
    <t>PRSMJOHNSN</t>
  </si>
  <si>
    <t>Indo Count Industries Ltd</t>
  </si>
  <si>
    <t>ICIL</t>
  </si>
  <si>
    <t>Electronics Mart India Ltd</t>
  </si>
  <si>
    <t>EMIL</t>
  </si>
  <si>
    <t>Rategain Travel Technologies Ltd</t>
  </si>
  <si>
    <t>RATEGAIN</t>
  </si>
  <si>
    <t>Maharashtra Seamless Ltd</t>
  </si>
  <si>
    <t>MAHSEAMLES</t>
  </si>
  <si>
    <t>Gallantt Ispat Ltd</t>
  </si>
  <si>
    <t>GALLANTT</t>
  </si>
  <si>
    <t>India Cements Ltd</t>
  </si>
  <si>
    <t>INDIACEM</t>
  </si>
  <si>
    <t>Balrampur Chini Mills Ltd</t>
  </si>
  <si>
    <t>BALRAMCHIN</t>
  </si>
  <si>
    <t>Senco Gold Ltd</t>
  </si>
  <si>
    <t>SENCO</t>
  </si>
  <si>
    <t>Syrma SGS Technology Ltd</t>
  </si>
  <si>
    <t>SYRMA</t>
  </si>
  <si>
    <t>Triveni Engineering and Industries Ltd</t>
  </si>
  <si>
    <t>TRIVENI</t>
  </si>
  <si>
    <t>Strides Pharma Science Ltd</t>
  </si>
  <si>
    <t>STAR</t>
  </si>
  <si>
    <t>Deepak Fertilisers and Petrochemicals Corp Ltd</t>
  </si>
  <si>
    <t>DEEPAKFERT</t>
  </si>
  <si>
    <t>Mastek Ltd</t>
  </si>
  <si>
    <t>MASTEK</t>
  </si>
  <si>
    <t>Kotak Nifty Bank ETF</t>
  </si>
  <si>
    <t>BANKNIFTY1</t>
  </si>
  <si>
    <t>Mishra Dhatu Nigam Ltd</t>
  </si>
  <si>
    <t>MIDHANI</t>
  </si>
  <si>
    <t>Network18 Media &amp; Investments Ltd</t>
  </si>
  <si>
    <t>NETWORK18</t>
  </si>
  <si>
    <t>Ujjivan Small Finance Bank Ltd</t>
  </si>
  <si>
    <t>UJJIVANSFB</t>
  </si>
  <si>
    <t>Inox Wind Energy Ltd</t>
  </si>
  <si>
    <t>IWEL</t>
  </si>
  <si>
    <t>HEG Ltd</t>
  </si>
  <si>
    <t>HEG</t>
  </si>
  <si>
    <t>Responsive Industries Ltd</t>
  </si>
  <si>
    <t>RESPONIND</t>
  </si>
  <si>
    <t>Building Products - Granite</t>
  </si>
  <si>
    <t>Star Cement Ltd</t>
  </si>
  <si>
    <t>STARCEMENT</t>
  </si>
  <si>
    <t>Chemplast Sanmar Ltd</t>
  </si>
  <si>
    <t>CHEMPLASTS</t>
  </si>
  <si>
    <t>JM Financial Ltd</t>
  </si>
  <si>
    <t>JMFINANCIL</t>
  </si>
  <si>
    <t>Keystone Realtors Ltd</t>
  </si>
  <si>
    <t>RUSTOMJEE</t>
  </si>
  <si>
    <t>Procter &amp; Gamble Health Ltd</t>
  </si>
  <si>
    <t>PGHL</t>
  </si>
  <si>
    <t>Jubilant Ingrevia Ltd</t>
  </si>
  <si>
    <t>JUBLINGREA</t>
  </si>
  <si>
    <t>Anupam Rasayan India Ltd</t>
  </si>
  <si>
    <t>ANURAS</t>
  </si>
  <si>
    <t>Religare Enterprises Ltd</t>
  </si>
  <si>
    <t>RELIGARE</t>
  </si>
  <si>
    <t>Avanti Feeds Ltd</t>
  </si>
  <si>
    <t>AVANTIFEED</t>
  </si>
  <si>
    <t>Rajesh Exports Ltd</t>
  </si>
  <si>
    <t>RAJESHEXPO</t>
  </si>
  <si>
    <t>Archean Chemical Industries Ltd</t>
  </si>
  <si>
    <t>ACI</t>
  </si>
  <si>
    <t>Jupiter Life Line Hospitals Ltd</t>
  </si>
  <si>
    <t>JLHL</t>
  </si>
  <si>
    <t>SBI Nifty 50 ETF</t>
  </si>
  <si>
    <t>SETFNIF50</t>
  </si>
  <si>
    <t>BHARAT Bond ETF-April 2023-Growth</t>
  </si>
  <si>
    <t>EBBETF0423</t>
  </si>
  <si>
    <t>Debt</t>
  </si>
  <si>
    <t>Shoppers Stop Ltd</t>
  </si>
  <si>
    <t>SHOPERSTOP</t>
  </si>
  <si>
    <t>Symphony Ltd</t>
  </si>
  <si>
    <t>SYMPHONY</t>
  </si>
  <si>
    <t>Shriram Pistons &amp; Rings Ltd</t>
  </si>
  <si>
    <t>SHRIPISTON</t>
  </si>
  <si>
    <t>Infibeam Avenues Ltd</t>
  </si>
  <si>
    <t>INFIBEAM</t>
  </si>
  <si>
    <t>Ahluwalia Contracts (India) Ltd</t>
  </si>
  <si>
    <t>AHLUCONT</t>
  </si>
  <si>
    <t>CMS Info Systems Ltd</t>
  </si>
  <si>
    <t>CMSINFO</t>
  </si>
  <si>
    <t>Sunteck Realty Ltd</t>
  </si>
  <si>
    <t>SUNTECK</t>
  </si>
  <si>
    <t>JSW Holdings Ltd</t>
  </si>
  <si>
    <t>JSWHL</t>
  </si>
  <si>
    <t>Va Tech Wabag Ltd</t>
  </si>
  <si>
    <t>WABAG</t>
  </si>
  <si>
    <t>Water Management</t>
  </si>
  <si>
    <t>Lloyds Engineering Works Ltd</t>
  </si>
  <si>
    <t>LLOYDSENGG</t>
  </si>
  <si>
    <t>MedPlus Health Services Ltd</t>
  </si>
  <si>
    <t>MEDPLUS</t>
  </si>
  <si>
    <t>Sarda Energy &amp; Minerals Ltd</t>
  </si>
  <si>
    <t>SARDAEN</t>
  </si>
  <si>
    <t>Ion Exchange (India) Ltd</t>
  </si>
  <si>
    <t>IONEXCHANG</t>
  </si>
  <si>
    <t>Environmental Services</t>
  </si>
  <si>
    <t>Mrs. Bectors Food Specialities Ltd</t>
  </si>
  <si>
    <t>BECTORFOOD</t>
  </si>
  <si>
    <t>HMT Ltd</t>
  </si>
  <si>
    <t>HMT</t>
  </si>
  <si>
    <t>Hindustan Construction Company Ltd</t>
  </si>
  <si>
    <t>HCC</t>
  </si>
  <si>
    <t>Texmaco Rail &amp; Engineering Ltd</t>
  </si>
  <si>
    <t>TEXRAIL</t>
  </si>
  <si>
    <t>Vijaya Diagnostic Centre Ltd</t>
  </si>
  <si>
    <t>VIJAYA</t>
  </si>
  <si>
    <t>TVS Supply Chain Solutions Ltd</t>
  </si>
  <si>
    <t>TVSSCS</t>
  </si>
  <si>
    <t>Ganesh Housing Corp Ltd</t>
  </si>
  <si>
    <t>GANESHHOUC</t>
  </si>
  <si>
    <t>CCL Products (India) Ltd</t>
  </si>
  <si>
    <t>CCL</t>
  </si>
  <si>
    <t>Prudent Corporate Advisory Services Ltd</t>
  </si>
  <si>
    <t>PRUDENT</t>
  </si>
  <si>
    <t>Karnataka Bank Ltd</t>
  </si>
  <si>
    <t>KTKBANK</t>
  </si>
  <si>
    <t>Garware Technical Fibres Ltd</t>
  </si>
  <si>
    <t>GARFIBRES</t>
  </si>
  <si>
    <t>Sun Pharma Advanced Research Co Ltd</t>
  </si>
  <si>
    <t>SPARC</t>
  </si>
  <si>
    <t>India Shelter Finance Corporation Ltd</t>
  </si>
  <si>
    <t>INDIASHLTR</t>
  </si>
  <si>
    <t>Choice International Ltd</t>
  </si>
  <si>
    <t>CHOICEIN</t>
  </si>
  <si>
    <t>Greenlam Industries Ltd</t>
  </si>
  <si>
    <t>GREENLAM</t>
  </si>
  <si>
    <t>Building Products - Laminates</t>
  </si>
  <si>
    <t>Power Mech Projects Ltd</t>
  </si>
  <si>
    <t>POWERMECH</t>
  </si>
  <si>
    <t>Shakti Pumps (India) Ltd</t>
  </si>
  <si>
    <t>SHAKTIPUMP</t>
  </si>
  <si>
    <t>Balaji Amines Ltd</t>
  </si>
  <si>
    <t>BALAMINES</t>
  </si>
  <si>
    <t>F D C Ltd</t>
  </si>
  <si>
    <t>FDC</t>
  </si>
  <si>
    <t>Dilip Buildcon Ltd</t>
  </si>
  <si>
    <t>DBL</t>
  </si>
  <si>
    <t>Aurionpro Solutions Ltd</t>
  </si>
  <si>
    <t>AURIONPRO</t>
  </si>
  <si>
    <t>Kennametal India Ltd</t>
  </si>
  <si>
    <t>KENNAMET</t>
  </si>
  <si>
    <t>Kirloskar Pneumatic Company Ltd</t>
  </si>
  <si>
    <t>KIRLPNU</t>
  </si>
  <si>
    <t>Prince Pipes and Fittings Ltd</t>
  </si>
  <si>
    <t>PRINCEPIPE</t>
  </si>
  <si>
    <t>Sharda Motor Industries Ltd</t>
  </si>
  <si>
    <t>SHARDAMOTR</t>
  </si>
  <si>
    <t>Time Technoplast Ltd</t>
  </si>
  <si>
    <t>TIMETECHNO</t>
  </si>
  <si>
    <t>Dhanuka Agritech Ltd</t>
  </si>
  <si>
    <t>DHANUKA</t>
  </si>
  <si>
    <t>Tamilnad Mercantile Bank Ltd</t>
  </si>
  <si>
    <t>TMB</t>
  </si>
  <si>
    <t>Reliance Infrastructure Ltd</t>
  </si>
  <si>
    <t>RELINFRA</t>
  </si>
  <si>
    <t>ASK Automotive Ltd</t>
  </si>
  <si>
    <t>ASKAUTOLTD</t>
  </si>
  <si>
    <t>eMudhra Ltd</t>
  </si>
  <si>
    <t>EMUDHRA</t>
  </si>
  <si>
    <t>Marksans Pharma Ltd</t>
  </si>
  <si>
    <t>MARKSANS</t>
  </si>
  <si>
    <t>Easy Trip Planners Ltd</t>
  </si>
  <si>
    <t>EASEMYTRIP</t>
  </si>
  <si>
    <t>PDS Limited</t>
  </si>
  <si>
    <t>PDSL</t>
  </si>
  <si>
    <t>Jai Corp Ltd</t>
  </si>
  <si>
    <t>JAICORPLTD</t>
  </si>
  <si>
    <t>Blue Jet Healthcare Ltd</t>
  </si>
  <si>
    <t>BLUEJET</t>
  </si>
  <si>
    <t>Man Infraconstruction Ltd</t>
  </si>
  <si>
    <t>MANINFRA</t>
  </si>
  <si>
    <t>Transport Corporation of India Ltd</t>
  </si>
  <si>
    <t>TCI</t>
  </si>
  <si>
    <t>Laxmi Organic Industries Ltd</t>
  </si>
  <si>
    <t>LXCHEM</t>
  </si>
  <si>
    <t>Suprajit Engineering Ltd</t>
  </si>
  <si>
    <t>SUPRAJIT</t>
  </si>
  <si>
    <t>TV18 Broadcast Ltd</t>
  </si>
  <si>
    <t>TV18BRDCST</t>
  </si>
  <si>
    <t>Magellanic Cloud Ltd</t>
  </si>
  <si>
    <t>MCLOUD</t>
  </si>
  <si>
    <t>India Tourism Development Corp Ltd</t>
  </si>
  <si>
    <t>ITDC</t>
  </si>
  <si>
    <t>South Indian Bank Ltd</t>
  </si>
  <si>
    <t>SOUTHBANK</t>
  </si>
  <si>
    <t>Sansera Engineering Ltd</t>
  </si>
  <si>
    <t>SANSERA</t>
  </si>
  <si>
    <t>Max Estates Ltd</t>
  </si>
  <si>
    <t>MAXESTATES</t>
  </si>
  <si>
    <t>Sterlite Technologies Ltd</t>
  </si>
  <si>
    <t>STLTECH</t>
  </si>
  <si>
    <t>Jana Small Finance Bank Ltd</t>
  </si>
  <si>
    <t>JSFB</t>
  </si>
  <si>
    <t>Insolation Energy Ltd</t>
  </si>
  <si>
    <t>INA</t>
  </si>
  <si>
    <t>Ethos Ltd</t>
  </si>
  <si>
    <t>ETHOSLTD</t>
  </si>
  <si>
    <t>Rolex Rings Ltd</t>
  </si>
  <si>
    <t>ROLEXRINGS</t>
  </si>
  <si>
    <t>KRBL Ltd</t>
  </si>
  <si>
    <t>KRBL</t>
  </si>
  <si>
    <t>Paradeep Phosphates Ltd</t>
  </si>
  <si>
    <t>PARADEEP</t>
  </si>
  <si>
    <t>IFB Industries Ltd</t>
  </si>
  <si>
    <t>IFBIND</t>
  </si>
  <si>
    <t>Gabriel India Ltd</t>
  </si>
  <si>
    <t>GABRIEL</t>
  </si>
  <si>
    <t>Jindal Worldwide Ltd</t>
  </si>
  <si>
    <t>JINDWORLD</t>
  </si>
  <si>
    <t>V I P Industries Ltd</t>
  </si>
  <si>
    <t>VIPIND</t>
  </si>
  <si>
    <t>Gokaldas Exports Ltd</t>
  </si>
  <si>
    <t>GOKEX</t>
  </si>
  <si>
    <t>Arvind Fashions Ltd</t>
  </si>
  <si>
    <t>ARVINDFASN</t>
  </si>
  <si>
    <t>Paisalo Digital Ltd</t>
  </si>
  <si>
    <t>PAISALO</t>
  </si>
  <si>
    <t>Diamond Power Infrastructure Ltd</t>
  </si>
  <si>
    <t>DIACABS</t>
  </si>
  <si>
    <t>J Kumar Infraprojects Ltd</t>
  </si>
  <si>
    <t>JKIL</t>
  </si>
  <si>
    <t>Nazara Technologies Ltd</t>
  </si>
  <si>
    <t>NAZARA</t>
  </si>
  <si>
    <t>Theme Parks &amp; Gaming</t>
  </si>
  <si>
    <t>Surya Roshni Ltd</t>
  </si>
  <si>
    <t>SURYAROSNI</t>
  </si>
  <si>
    <t>National Highways Infra Trust</t>
  </si>
  <si>
    <t>NHIT</t>
  </si>
  <si>
    <t>Nesco Ltd</t>
  </si>
  <si>
    <t>NESCO</t>
  </si>
  <si>
    <t>Piccadily Agro Industries Ltd</t>
  </si>
  <si>
    <t>PICCADIL</t>
  </si>
  <si>
    <t>Technocraft Industries (India) Ltd</t>
  </si>
  <si>
    <t>TIIL</t>
  </si>
  <si>
    <t>Indigo Paints Ltd</t>
  </si>
  <si>
    <t>INDIGOPNTS</t>
  </si>
  <si>
    <t>Kesoram Industries Ltd</t>
  </si>
  <si>
    <t>KESORAMIND</t>
  </si>
  <si>
    <t>BHARAT Bond ETF-April 2030-Growth</t>
  </si>
  <si>
    <t>EBBETF0430</t>
  </si>
  <si>
    <t>Borosil Renewables Ltd</t>
  </si>
  <si>
    <t>BORORENEW</t>
  </si>
  <si>
    <t>Housewares</t>
  </si>
  <si>
    <t>National Fertilizers Ltd</t>
  </si>
  <si>
    <t>NFL</t>
  </si>
  <si>
    <t>SIS Ltd</t>
  </si>
  <si>
    <t>SIS</t>
  </si>
  <si>
    <t>IIFL Securities Ltd</t>
  </si>
  <si>
    <t>IIFLSEC</t>
  </si>
  <si>
    <t>BHARAT Bond ETF-April 2032</t>
  </si>
  <si>
    <t>BBETF0432</t>
  </si>
  <si>
    <t>Welspun Enterprises Ltd</t>
  </si>
  <si>
    <t>WELENT</t>
  </si>
  <si>
    <t>Black Box Ltd</t>
  </si>
  <si>
    <t>BBOX</t>
  </si>
  <si>
    <t>Orient Cement Ltd</t>
  </si>
  <si>
    <t>ORIENTCEM</t>
  </si>
  <si>
    <t>EPL Ltd</t>
  </si>
  <si>
    <t>EPL</t>
  </si>
  <si>
    <t>Packaging</t>
  </si>
  <si>
    <t>Ashoka Buildcon Ltd</t>
  </si>
  <si>
    <t>ASHOKA</t>
  </si>
  <si>
    <t>India Infrastructure Trust</t>
  </si>
  <si>
    <t>INFRATRUST</t>
  </si>
  <si>
    <t>CSB Bank Ltd</t>
  </si>
  <si>
    <t>CSBBANK</t>
  </si>
  <si>
    <t>R Systems International Ltd</t>
  </si>
  <si>
    <t>RSYSTEMS</t>
  </si>
  <si>
    <t>VST Industries Ltd</t>
  </si>
  <si>
    <t>VSTIND</t>
  </si>
  <si>
    <t>Indinfravit Trust</t>
  </si>
  <si>
    <t>INDINFR</t>
  </si>
  <si>
    <t>Gujarat Ambuja Exports Ltd</t>
  </si>
  <si>
    <t>GAEL</t>
  </si>
  <si>
    <t>Sudarshan Chemical Industries Ltd</t>
  </si>
  <si>
    <t>SUDARSCHEM</t>
  </si>
  <si>
    <t>Dodla Dairy Ltd</t>
  </si>
  <si>
    <t>DODLA</t>
  </si>
  <si>
    <t>GMM Pfaudler Ltd</t>
  </si>
  <si>
    <t>GMMPFAUDLR</t>
  </si>
  <si>
    <t>Niit Learning Systems Ltd</t>
  </si>
  <si>
    <t>NIITMTS</t>
  </si>
  <si>
    <t>Education Services</t>
  </si>
  <si>
    <t>Rallis India Ltd</t>
  </si>
  <si>
    <t>RALLIS</t>
  </si>
  <si>
    <t>PTC India Ltd</t>
  </si>
  <si>
    <t>PTC</t>
  </si>
  <si>
    <t>Gulf Oil Lubricants India Ltd</t>
  </si>
  <si>
    <t>GULFOILLUB</t>
  </si>
  <si>
    <t>Le Travenues Technology Ltd</t>
  </si>
  <si>
    <t>IXIGO</t>
  </si>
  <si>
    <t>Pricol Ltd</t>
  </si>
  <si>
    <t>PRICOLLTD</t>
  </si>
  <si>
    <t>Allcargo Logistics Ltd</t>
  </si>
  <si>
    <t>ALLCARGO</t>
  </si>
  <si>
    <t>Kirloskar Industries Ltd</t>
  </si>
  <si>
    <t>KIRLOSIND</t>
  </si>
  <si>
    <t>Epigral Ltd</t>
  </si>
  <si>
    <t>EPIGRAL</t>
  </si>
  <si>
    <t>DB Corp Ltd</t>
  </si>
  <si>
    <t>DBCORP</t>
  </si>
  <si>
    <t>Publishing</t>
  </si>
  <si>
    <t>Hindustan Foods Ltd</t>
  </si>
  <si>
    <t>HNDFDS</t>
  </si>
  <si>
    <t>Exicom Tele-Systems Ltd</t>
  </si>
  <si>
    <t>EXICOM</t>
  </si>
  <si>
    <t>Orient Electric Ltd</t>
  </si>
  <si>
    <t>ORIENTELEC</t>
  </si>
  <si>
    <t>Sundaram Finance Holdings Ltd</t>
  </si>
  <si>
    <t>SUNDARMHLD</t>
  </si>
  <si>
    <t>Share India Securities Ltd</t>
  </si>
  <si>
    <t>SHAREINDIA</t>
  </si>
  <si>
    <t>Cyient DLM Ltd</t>
  </si>
  <si>
    <t>CYIENTDLM</t>
  </si>
  <si>
    <t>MSTC Ltd</t>
  </si>
  <si>
    <t>MSTCLTD</t>
  </si>
  <si>
    <t>Edelweiss Financial Services Ltd</t>
  </si>
  <si>
    <t>EDELWEISS</t>
  </si>
  <si>
    <t>V-mart Retail Ltd</t>
  </si>
  <si>
    <t>VMART</t>
  </si>
  <si>
    <t>Aditya Vision Ltd</t>
  </si>
  <si>
    <t>AVL</t>
  </si>
  <si>
    <t>Retail - Speciality</t>
  </si>
  <si>
    <t>Orchid Pharma Ltd</t>
  </si>
  <si>
    <t>ORCHPHARMA</t>
  </si>
  <si>
    <t>Garware Hi-Tech Films Ltd</t>
  </si>
  <si>
    <t>GRWRHITECH</t>
  </si>
  <si>
    <t>Pilani Investment And Industries Corporation Ltd</t>
  </si>
  <si>
    <t>PILANIINVS</t>
  </si>
  <si>
    <t>Bondada Engineering Ltd</t>
  </si>
  <si>
    <t>BONDADA</t>
  </si>
  <si>
    <t>Aarti Pharmalabs Ltd</t>
  </si>
  <si>
    <t>AARTIPHARM</t>
  </si>
  <si>
    <t>Privi Speciality Chemicals Ltd</t>
  </si>
  <si>
    <t>PRIVISCL</t>
  </si>
  <si>
    <t>Go Fashion (India) Ltd</t>
  </si>
  <si>
    <t>GOCOLORS</t>
  </si>
  <si>
    <t>Gujarat Alkalies And Chemicals Ltd</t>
  </si>
  <si>
    <t>GUJALKALI</t>
  </si>
  <si>
    <t>MTAR Technologies Ltd</t>
  </si>
  <si>
    <t>MTARTECH</t>
  </si>
  <si>
    <t>Tarc Ltd</t>
  </si>
  <si>
    <t>TARC</t>
  </si>
  <si>
    <t>TD Power Systems Ltd</t>
  </si>
  <si>
    <t>TDPOWERSYS</t>
  </si>
  <si>
    <t>JTEKT India Ltd</t>
  </si>
  <si>
    <t>JTEKTINDIA</t>
  </si>
  <si>
    <t>Utkarsh Small Finance Bank Ltd</t>
  </si>
  <si>
    <t>UTKARSHBNK</t>
  </si>
  <si>
    <t>ICRA Ltd</t>
  </si>
  <si>
    <t>ICRA</t>
  </si>
  <si>
    <t>Paras Defence and Space Technologies Ltd</t>
  </si>
  <si>
    <t>PARAS</t>
  </si>
  <si>
    <t>Tips Industries Ltd</t>
  </si>
  <si>
    <t>TIPSINDLTD</t>
  </si>
  <si>
    <t>Bharat Bijlee Ltd</t>
  </si>
  <si>
    <t>BBL</t>
  </si>
  <si>
    <t>Shilpa Medicare Ltd</t>
  </si>
  <si>
    <t>SHILPAMED</t>
  </si>
  <si>
    <t>Vaibhav Global Ltd</t>
  </si>
  <si>
    <t>VAIBHAVGBL</t>
  </si>
  <si>
    <t>Rain Industries Ltd</t>
  </si>
  <si>
    <t>RAIN</t>
  </si>
  <si>
    <t>Johnson Controls-Hitachi Air Conditioning India Ltd</t>
  </si>
  <si>
    <t>JCHAC</t>
  </si>
  <si>
    <t>GHCL Ltd</t>
  </si>
  <si>
    <t>GHCL</t>
  </si>
  <si>
    <t>Gateway Distriparks Ltd</t>
  </si>
  <si>
    <t>GATEWAY</t>
  </si>
  <si>
    <t>Hemisphere Properties India Ltd</t>
  </si>
  <si>
    <t>HEMIPROP</t>
  </si>
  <si>
    <t>Ami Organics Ltd</t>
  </si>
  <si>
    <t>AMIORG</t>
  </si>
  <si>
    <t>MAS Financial Services Ltd</t>
  </si>
  <si>
    <t>MASFIN</t>
  </si>
  <si>
    <t>Patel Engineering Ltd</t>
  </si>
  <si>
    <t>PATELENG</t>
  </si>
  <si>
    <t>Moschip Technologies Ltd</t>
  </si>
  <si>
    <t>MOSCHIP</t>
  </si>
  <si>
    <t>Bajaj Hindusthan Sugar Ltd</t>
  </si>
  <si>
    <t>BAJAJHIND</t>
  </si>
  <si>
    <t>Healthcare Global Enterprises Ltd</t>
  </si>
  <si>
    <t>HCG</t>
  </si>
  <si>
    <t>Protean eGov Technologies Ltd</t>
  </si>
  <si>
    <t>PROTEAN</t>
  </si>
  <si>
    <t>GMR Power and Urban Infra Ltd</t>
  </si>
  <si>
    <t>GMRP&amp;UI</t>
  </si>
  <si>
    <t>Spandana Sphoorty Financial Ltd</t>
  </si>
  <si>
    <t>SPANDANA</t>
  </si>
  <si>
    <t>Heritage Foods Ltd</t>
  </si>
  <si>
    <t>HERITGFOOD</t>
  </si>
  <si>
    <t>Nippon India ETF Gold BeES</t>
  </si>
  <si>
    <t>GOLDBEES</t>
  </si>
  <si>
    <t>Gold</t>
  </si>
  <si>
    <t>Heidelbergcement India Ltd</t>
  </si>
  <si>
    <t>HEIDELBERG</t>
  </si>
  <si>
    <t>Wonderla Holidays Ltd</t>
  </si>
  <si>
    <t>WONDERLA</t>
  </si>
  <si>
    <t>Jain Irrigation Systems Ltd</t>
  </si>
  <si>
    <t>JISLJALEQS</t>
  </si>
  <si>
    <t>Agricultural &amp; Farm Machinery</t>
  </si>
  <si>
    <t>Harsha Engineers International Ltd</t>
  </si>
  <si>
    <t>HARSHA</t>
  </si>
  <si>
    <t>SG Mart Ltd</t>
  </si>
  <si>
    <t>SGMART</t>
  </si>
  <si>
    <t>Restaurant Brands Asia Ltd</t>
  </si>
  <si>
    <t>RBA</t>
  </si>
  <si>
    <t>Inox Green Energy Services Ltd</t>
  </si>
  <si>
    <t>INOXGREEN</t>
  </si>
  <si>
    <t>TeamLease Services Ltd</t>
  </si>
  <si>
    <t>TEAMLEASE</t>
  </si>
  <si>
    <t>Jamna Auto Industries Ltd</t>
  </si>
  <si>
    <t>JAMNAAUTO</t>
  </si>
  <si>
    <t>Dynamatic Technologies Ltd</t>
  </si>
  <si>
    <t>DYNAMATECH</t>
  </si>
  <si>
    <t>Banco Products (India) Ltd</t>
  </si>
  <si>
    <t>BANCOINDIA</t>
  </si>
  <si>
    <t>Subros Ltd</t>
  </si>
  <si>
    <t>SUBROS</t>
  </si>
  <si>
    <t>Bharat Rasayan Ltd</t>
  </si>
  <si>
    <t>BHARATRAS</t>
  </si>
  <si>
    <t>VRL Logistics Ltd</t>
  </si>
  <si>
    <t>VRLLOG</t>
  </si>
  <si>
    <t>Blue Cloud Softech Solutions Ltd</t>
  </si>
  <si>
    <t>BLUECLOUDS</t>
  </si>
  <si>
    <t>AGI Greenpac Ltd</t>
  </si>
  <si>
    <t>AGI</t>
  </si>
  <si>
    <t>Kovai Medical Center and Hospital Ltd</t>
  </si>
  <si>
    <t>KOVAI</t>
  </si>
  <si>
    <t>Aarti Drugs Ltd</t>
  </si>
  <si>
    <t>AARTIDRUGS</t>
  </si>
  <si>
    <t>Oriana Power Ltd</t>
  </si>
  <si>
    <t>ORIANA</t>
  </si>
  <si>
    <t>TCI Express Ltd</t>
  </si>
  <si>
    <t>TCIEXP</t>
  </si>
  <si>
    <t>Tilaknagar Industries Ltd</t>
  </si>
  <si>
    <t>TI</t>
  </si>
  <si>
    <t>Kaveri Seed Company Ltd</t>
  </si>
  <si>
    <t>KSCL</t>
  </si>
  <si>
    <t>Seeds</t>
  </si>
  <si>
    <t>Nocil Ltd</t>
  </si>
  <si>
    <t>NOCIL</t>
  </si>
  <si>
    <t>Thangamayil Jewellery Ltd</t>
  </si>
  <si>
    <t>THANGAMAYL</t>
  </si>
  <si>
    <t>Sanghvi Movers Ltd</t>
  </si>
  <si>
    <t>SANGHVIMOV</t>
  </si>
  <si>
    <t>Rossari Biotech Ltd</t>
  </si>
  <si>
    <t>ROSSARI</t>
  </si>
  <si>
    <t>Shanthi Gears Ltd</t>
  </si>
  <si>
    <t>SHANTIGEAR</t>
  </si>
  <si>
    <t>Jayaswal Neco Industries Ltd</t>
  </si>
  <si>
    <t>JAYNECOIND</t>
  </si>
  <si>
    <t>Kewal Kiran Clothing Ltd</t>
  </si>
  <si>
    <t>KKCL</t>
  </si>
  <si>
    <t>Balmer Lawrie and Company Ltd</t>
  </si>
  <si>
    <t>BALMLAWRIE</t>
  </si>
  <si>
    <t>Entero Healthcare Solutions Ltd</t>
  </si>
  <si>
    <t>ENTERO</t>
  </si>
  <si>
    <t>JNK India Ltd</t>
  </si>
  <si>
    <t>JNKINDIA</t>
  </si>
  <si>
    <t>LG Balakrishnan &amp; Bros Ltd</t>
  </si>
  <si>
    <t>LGBBROSLTD</t>
  </si>
  <si>
    <t>Fedbank Financial Services Ltd</t>
  </si>
  <si>
    <t>FEDFINA</t>
  </si>
  <si>
    <t>Fusion Micro Finance Ltd</t>
  </si>
  <si>
    <t>FUSION</t>
  </si>
  <si>
    <t>West Coast Paper Mills Ltd</t>
  </si>
  <si>
    <t>WSTCSTPAPR</t>
  </si>
  <si>
    <t>Tinplate Company of India Ltd</t>
  </si>
  <si>
    <t>TINPLATE</t>
  </si>
  <si>
    <t>Avantel Ltd</t>
  </si>
  <si>
    <t>AVANTEL</t>
  </si>
  <si>
    <t>Sharda Cropchem Ltd</t>
  </si>
  <si>
    <t>SHARDACROP</t>
  </si>
  <si>
    <t>Nippon India ETF Nifty 50 BeES</t>
  </si>
  <si>
    <t>NIFTYBEES</t>
  </si>
  <si>
    <t>Bombay Dyeing and Mfg Co Ltd</t>
  </si>
  <si>
    <t>BOMDYEING</t>
  </si>
  <si>
    <t>Shilchar Technologies Ltd</t>
  </si>
  <si>
    <t>SHILCTECH</t>
  </si>
  <si>
    <t>DCB Bank Ltd</t>
  </si>
  <si>
    <t>DCBBANK</t>
  </si>
  <si>
    <t>GTL Infrastructure Ltd</t>
  </si>
  <si>
    <t>GTLINFRA</t>
  </si>
  <si>
    <t>Orissa Minerals Development Company Ltd</t>
  </si>
  <si>
    <t>ORISSAMINE</t>
  </si>
  <si>
    <t>Prime Focus Ltd</t>
  </si>
  <si>
    <t>PFOCUS</t>
  </si>
  <si>
    <t>Animation</t>
  </si>
  <si>
    <t>Lux Industries Ltd</t>
  </si>
  <si>
    <t>LUXIND</t>
  </si>
  <si>
    <t>Fineotex Chemical Ltd</t>
  </si>
  <si>
    <t>FCL</t>
  </si>
  <si>
    <t>Hikal Ltd</t>
  </si>
  <si>
    <t>HIKAL</t>
  </si>
  <si>
    <t>Venus Pipes and Tubes Ltd</t>
  </si>
  <si>
    <t>VENUSPIPES</t>
  </si>
  <si>
    <t>WPIL Ltd</t>
  </si>
  <si>
    <t>WPIL</t>
  </si>
  <si>
    <t>Ashiana Housing Ltd</t>
  </si>
  <si>
    <t>ASHIANA</t>
  </si>
  <si>
    <t>Kalyani Steels Ltd</t>
  </si>
  <si>
    <t>KSL</t>
  </si>
  <si>
    <t>Imagicaaworld Entertainment Ltd</t>
  </si>
  <si>
    <t>IMAGICAA</t>
  </si>
  <si>
    <t>DCX Systems Ltd</t>
  </si>
  <si>
    <t>DCXINDIA</t>
  </si>
  <si>
    <t>Sula Vineyards Ltd</t>
  </si>
  <si>
    <t>SULA</t>
  </si>
  <si>
    <t>Advanced Enzyme Technologies Ltd</t>
  </si>
  <si>
    <t>ADVENZYMES</t>
  </si>
  <si>
    <t>Neogen Chemicals Ltd</t>
  </si>
  <si>
    <t>NEOGEN</t>
  </si>
  <si>
    <t>Ddev Plastiks Industries Ltd</t>
  </si>
  <si>
    <t>DDEVPLASTIK</t>
  </si>
  <si>
    <t>Samhi Hotels Ltd</t>
  </si>
  <si>
    <t>SAMHI</t>
  </si>
  <si>
    <t>Hawkins Cookers Ltd</t>
  </si>
  <si>
    <t>HAWKINCOOK</t>
  </si>
  <si>
    <t>Spicejet Ltd</t>
  </si>
  <si>
    <t>SPICEJET</t>
  </si>
  <si>
    <t>Gopal Snacks Ltd</t>
  </si>
  <si>
    <t>GOPAL</t>
  </si>
  <si>
    <t>Greenply Industries Ltd</t>
  </si>
  <si>
    <t>GREENPLY</t>
  </si>
  <si>
    <t>Premier Explosives Ltd</t>
  </si>
  <si>
    <t>PREMEXPLN</t>
  </si>
  <si>
    <t>Lloyds Enterprises Ltd</t>
  </si>
  <si>
    <t>LLOYDSENT</t>
  </si>
  <si>
    <t>Shrem InvIT</t>
  </si>
  <si>
    <t>SHREMINVIT</t>
  </si>
  <si>
    <t>Indian Metals and Ferro Alloys Ltd</t>
  </si>
  <si>
    <t>IMFA</t>
  </si>
  <si>
    <t>Sunflag Iron and Steel Co Ltd</t>
  </si>
  <si>
    <t>SUNFLAG</t>
  </si>
  <si>
    <t>Borosil Ltd</t>
  </si>
  <si>
    <t>BOROLTD</t>
  </si>
  <si>
    <t>Muthoot Microfin Ltd</t>
  </si>
  <si>
    <t>MUTHOOTMF</t>
  </si>
  <si>
    <t>Microfinancing</t>
  </si>
  <si>
    <t>Greenpanel Industries Ltd</t>
  </si>
  <si>
    <t>GREENPANEL</t>
  </si>
  <si>
    <t>Grauer And Weil (India) Ltd</t>
  </si>
  <si>
    <t>GRAUWEIL</t>
  </si>
  <si>
    <t>Tide Water Oil Co India Ltd</t>
  </si>
  <si>
    <t>TIDEWATER</t>
  </si>
  <si>
    <t>Ramky Infrastructure Ltd</t>
  </si>
  <si>
    <t>RAMKY</t>
  </si>
  <si>
    <t>KDDL Ltd</t>
  </si>
  <si>
    <t>KDDL</t>
  </si>
  <si>
    <t>Lumax AutoTechnologies Ltd</t>
  </si>
  <si>
    <t>LUMAXTECH</t>
  </si>
  <si>
    <t>Hinduja Global Solutions Ltd</t>
  </si>
  <si>
    <t>HGS</t>
  </si>
  <si>
    <t>Bannari Amman Sugars Ltd</t>
  </si>
  <si>
    <t>BANARISUG</t>
  </si>
  <si>
    <t>ISMT Ltd</t>
  </si>
  <si>
    <t>ISMTLTD</t>
  </si>
  <si>
    <t>Manorama Industries Ltd</t>
  </si>
  <si>
    <t>MANORAMA</t>
  </si>
  <si>
    <t>Medi Assist Healthcare Services Ltd</t>
  </si>
  <si>
    <t>MEDIASSIST</t>
  </si>
  <si>
    <t>Skipper Ltd</t>
  </si>
  <si>
    <t>SKIPPER</t>
  </si>
  <si>
    <t>Savita Oil Technologies Ltd</t>
  </si>
  <si>
    <t>SOTL</t>
  </si>
  <si>
    <t>Hathway Cable and Datacom Ltd</t>
  </si>
  <si>
    <t>HATHWAY</t>
  </si>
  <si>
    <t>Cable &amp; D2H</t>
  </si>
  <si>
    <t>JTL Industries Ltd</t>
  </si>
  <si>
    <t>JTLIND</t>
  </si>
  <si>
    <t>Mahindra Logistics Ltd</t>
  </si>
  <si>
    <t>MAHLOG</t>
  </si>
  <si>
    <t>Bajaj Consumer Care Ltd</t>
  </si>
  <si>
    <t>BAJAJCON</t>
  </si>
  <si>
    <t>Shipping Corporation of India Land and Assets Ltd</t>
  </si>
  <si>
    <t>SCILAL</t>
  </si>
  <si>
    <t>Nirlon Ltd</t>
  </si>
  <si>
    <t>NIRLON</t>
  </si>
  <si>
    <t>Shaily Engineering Plastics Ltd</t>
  </si>
  <si>
    <t>SHAILY</t>
  </si>
  <si>
    <t>Ashapura Minechem Ltd</t>
  </si>
  <si>
    <t>ASHAPURMIN</t>
  </si>
  <si>
    <t>Apeejay Surrendra Park Hotels Ltd</t>
  </si>
  <si>
    <t>PARKHOTELS</t>
  </si>
  <si>
    <t>Datamatics Global Services Ltd</t>
  </si>
  <si>
    <t>DATAMATICS</t>
  </si>
  <si>
    <t>Uflex Ltd</t>
  </si>
  <si>
    <t>UFLEX</t>
  </si>
  <si>
    <t>Honda India Power Products Ltd</t>
  </si>
  <si>
    <t>HONDAPOWER</t>
  </si>
  <si>
    <t>Nucleus Software Exports Ltd</t>
  </si>
  <si>
    <t>NUCLEUS</t>
  </si>
  <si>
    <t>Thejo Engineering Ltd</t>
  </si>
  <si>
    <t>THEJO</t>
  </si>
  <si>
    <t>EMS Ltd</t>
  </si>
  <si>
    <t>EMSLIMITED</t>
  </si>
  <si>
    <t>Styrenix Performance Materials Ltd</t>
  </si>
  <si>
    <t>STYRENIX</t>
  </si>
  <si>
    <t>Cigniti Technologies Ltd</t>
  </si>
  <si>
    <t>CIGNITITEC</t>
  </si>
  <si>
    <t>Unichem Laboratories Ltd</t>
  </si>
  <si>
    <t>UNICHEMLAB</t>
  </si>
  <si>
    <t>La Opala R G Ltd</t>
  </si>
  <si>
    <t>LAOPALA</t>
  </si>
  <si>
    <t>IRB InvIT Fund</t>
  </si>
  <si>
    <t>IRBINVIT</t>
  </si>
  <si>
    <t>Motilal Oswal NASDAQ 100 ETF</t>
  </si>
  <si>
    <t>MON100</t>
  </si>
  <si>
    <t>Gujarat Industries Power Company Ltd</t>
  </si>
  <si>
    <t>GIPCL</t>
  </si>
  <si>
    <t>Cartrade Tech Ltd</t>
  </si>
  <si>
    <t>CARTRADE</t>
  </si>
  <si>
    <t>Anup Engineering Ltd</t>
  </si>
  <si>
    <t>ANUP</t>
  </si>
  <si>
    <t>Zaggle Prepaid Ocean Services Ltd</t>
  </si>
  <si>
    <t>ZAGGLE</t>
  </si>
  <si>
    <t>Spectrum Electrical Industries Ltd</t>
  </si>
  <si>
    <t>SPECTRUM</t>
  </si>
  <si>
    <t>VST Tillers Tractors Ltd</t>
  </si>
  <si>
    <t>VSTTILLERS</t>
  </si>
  <si>
    <t>Yatharth Hospital &amp; Trauma Care Services Ltd</t>
  </si>
  <si>
    <t>YATHARTH</t>
  </si>
  <si>
    <t>Avalon Technologies Ltd</t>
  </si>
  <si>
    <t>AVALON</t>
  </si>
  <si>
    <t>MPS Ltd</t>
  </si>
  <si>
    <t>MPSLTD</t>
  </si>
  <si>
    <t>Awfis Space Solutions Ltd</t>
  </si>
  <si>
    <t>AWFIS</t>
  </si>
  <si>
    <t>Delta Corp Ltd</t>
  </si>
  <si>
    <t>DELTACORP</t>
  </si>
  <si>
    <t>Gufic Biosciences Ltd</t>
  </si>
  <si>
    <t>GUFICBIO</t>
  </si>
  <si>
    <t>Gensol Engineering Ltd</t>
  </si>
  <si>
    <t>GENSOL</t>
  </si>
  <si>
    <t>Ganesha Ecosphere Ltd</t>
  </si>
  <si>
    <t>GANECOS</t>
  </si>
  <si>
    <t>Maithan Alloys Ltd</t>
  </si>
  <si>
    <t>MAITHANALL</t>
  </si>
  <si>
    <t>Steel Strips Wheels Ltd</t>
  </si>
  <si>
    <t>SSWL</t>
  </si>
  <si>
    <t>HLE Glascoat Ltd</t>
  </si>
  <si>
    <t>HLEGLAS</t>
  </si>
  <si>
    <t>Repco Home Finance Ltd</t>
  </si>
  <si>
    <t>REPCOHOME</t>
  </si>
  <si>
    <t>Navneet Education Ltd</t>
  </si>
  <si>
    <t>NAVNETEDUL</t>
  </si>
  <si>
    <t>Sindhu Trade Links Ltd</t>
  </si>
  <si>
    <t>SINDHUTRAD</t>
  </si>
  <si>
    <t>Swaraj Engines Ltd</t>
  </si>
  <si>
    <t>SWARAJENG</t>
  </si>
  <si>
    <t>Pearl Global Industries Ltd</t>
  </si>
  <si>
    <t>PGIL</t>
  </si>
  <si>
    <t>IndoStar Capital Finance Ltd</t>
  </si>
  <si>
    <t>INDOSTAR</t>
  </si>
  <si>
    <t>TCNS Clothing Co Ltd</t>
  </si>
  <si>
    <t>TCNSBRANDS</t>
  </si>
  <si>
    <t>Bajel Projects Ltd</t>
  </si>
  <si>
    <t>BAJEL</t>
  </si>
  <si>
    <t>Electric Utilities</t>
  </si>
  <si>
    <t>Thyrocare Technologies Ltd</t>
  </si>
  <si>
    <t>THYROCARE</t>
  </si>
  <si>
    <t>Sandhar Technologies Ltd</t>
  </si>
  <si>
    <t>SANDHAR</t>
  </si>
  <si>
    <t>Gujarat Themis Biosyn Ltd</t>
  </si>
  <si>
    <t>GUJTHEM</t>
  </si>
  <si>
    <t>Fischer Medical Ventures Ltd</t>
  </si>
  <si>
    <t>FISCHER</t>
  </si>
  <si>
    <t>Shivalik Bimetal Controls Ltd</t>
  </si>
  <si>
    <t>SBCL</t>
  </si>
  <si>
    <t>Fiem Industries Ltd</t>
  </si>
  <si>
    <t>FIEMIND</t>
  </si>
  <si>
    <t>Veritas (India) Ltd</t>
  </si>
  <si>
    <t>VERITAS</t>
  </si>
  <si>
    <t>Somany Ceramics Ltd</t>
  </si>
  <si>
    <t>SOMANYCERA</t>
  </si>
  <si>
    <t>ideaForge Technology Ltd</t>
  </si>
  <si>
    <t>IDEAFORGE</t>
  </si>
  <si>
    <t>BF Utilities Ltd</t>
  </si>
  <si>
    <t>BFUTILITIE</t>
  </si>
  <si>
    <t>Bhagiradha Chemicals and Industries Ltd</t>
  </si>
  <si>
    <t>BHAGCHEM</t>
  </si>
  <si>
    <t>Dalmia Bharat Sugar and Industries Ltd</t>
  </si>
  <si>
    <t>DALMIASUG</t>
  </si>
  <si>
    <t>NRB Bearings Ltd</t>
  </si>
  <si>
    <t>NRBBEARING</t>
  </si>
  <si>
    <t>Pitti Engineering Ltd</t>
  </si>
  <si>
    <t>PITTIENG</t>
  </si>
  <si>
    <t>TVS Srichakra Ltd</t>
  </si>
  <si>
    <t>TVSSRICHAK</t>
  </si>
  <si>
    <t>Prakash Industries Ltd</t>
  </si>
  <si>
    <t>PRAKASH</t>
  </si>
  <si>
    <t>Stylam Industries Ltd</t>
  </si>
  <si>
    <t>STYLAMIND</t>
  </si>
  <si>
    <t>Sagar Cements Ltd</t>
  </si>
  <si>
    <t>SAGCEM</t>
  </si>
  <si>
    <t>Seamec Ltd</t>
  </si>
  <si>
    <t>SEAMECLTD</t>
  </si>
  <si>
    <t>Oil &amp; Gas - Equipment &amp; Services</t>
  </si>
  <si>
    <t>CARE Ratings Ltd</t>
  </si>
  <si>
    <t>CARERATING</t>
  </si>
  <si>
    <t>Kolte-Patil Developers Ltd</t>
  </si>
  <si>
    <t>KOLTEPATIL</t>
  </si>
  <si>
    <t>Dredging Corporation of India Ltd</t>
  </si>
  <si>
    <t>DREDGECORP</t>
  </si>
  <si>
    <t>Dredging</t>
  </si>
  <si>
    <t>KCP Ltd</t>
  </si>
  <si>
    <t>KCP</t>
  </si>
  <si>
    <t>Hindware Home Innovation Ltd</t>
  </si>
  <si>
    <t>HINDWAREAP</t>
  </si>
  <si>
    <t>Polyplex Corp Ltd</t>
  </si>
  <si>
    <t>POLYPLEX</t>
  </si>
  <si>
    <t>Apollo Micro Systems Ltd</t>
  </si>
  <si>
    <t>APOLLO</t>
  </si>
  <si>
    <t>Tinna Rubber and Infrastructure Ltd</t>
  </si>
  <si>
    <t>TINNARUBR</t>
  </si>
  <si>
    <t>Supriya Lifescience Ltd</t>
  </si>
  <si>
    <t>SUPRIYA</t>
  </si>
  <si>
    <t>Flair Writing Industries Ltd</t>
  </si>
  <si>
    <t>FLAIR</t>
  </si>
  <si>
    <t>PTC India Financial Services Ltd</t>
  </si>
  <si>
    <t>PFS</t>
  </si>
  <si>
    <t>Bhansali Engg Polymers Ltd</t>
  </si>
  <si>
    <t>BEPL</t>
  </si>
  <si>
    <t>Arvind Smartspaces Ltd</t>
  </si>
  <si>
    <t>ARVSMART</t>
  </si>
  <si>
    <t>Greaves Cotton Ltd</t>
  </si>
  <si>
    <t>GREAVESCOT</t>
  </si>
  <si>
    <t>Salasar Techno Engineering Ltd</t>
  </si>
  <si>
    <t>SALASAR</t>
  </si>
  <si>
    <t>Max Ventures and Industries Ltd</t>
  </si>
  <si>
    <t>MAXVIL</t>
  </si>
  <si>
    <t>Sundaram Clayton Ltd</t>
  </si>
  <si>
    <t>SUNCLAY</t>
  </si>
  <si>
    <t>Vertoz Advertising Ltd</t>
  </si>
  <si>
    <t>VERTOZ</t>
  </si>
  <si>
    <t>Vadilal Industries Ltd</t>
  </si>
  <si>
    <t>VADILALIND</t>
  </si>
  <si>
    <t>Thirumalai Chemicals Ltd</t>
  </si>
  <si>
    <t>TIRUMALCHM</t>
  </si>
  <si>
    <t>SML Isuzu Ltd</t>
  </si>
  <si>
    <t>SMLISUZU</t>
  </si>
  <si>
    <t>Jindal Poly Films Ltd</t>
  </si>
  <si>
    <t>JINDALPOLY</t>
  </si>
  <si>
    <t>MM Forgings Ltd</t>
  </si>
  <si>
    <t>MMFL</t>
  </si>
  <si>
    <t>Vishnu Chemicals Ltd</t>
  </si>
  <si>
    <t>VISHNU</t>
  </si>
  <si>
    <t>Dollar Industries Ltd</t>
  </si>
  <si>
    <t>DOLLAR</t>
  </si>
  <si>
    <t>Network People Services Technologies Ltd</t>
  </si>
  <si>
    <t>NPST</t>
  </si>
  <si>
    <t>Marathon Nextgen Realty Ltd</t>
  </si>
  <si>
    <t>MARATHON</t>
  </si>
  <si>
    <t>Wendt (India) Limited</t>
  </si>
  <si>
    <t>WENDT</t>
  </si>
  <si>
    <t>Automotive Axles Ltd</t>
  </si>
  <si>
    <t>AUTOAXLES</t>
  </si>
  <si>
    <t>Dhani Services Ltd</t>
  </si>
  <si>
    <t>DHANI</t>
  </si>
  <si>
    <t>Indoco Remedies Ltd</t>
  </si>
  <si>
    <t>INDOCO</t>
  </si>
  <si>
    <t>SeQuent Scientific Ltd</t>
  </si>
  <si>
    <t>SEQUENT</t>
  </si>
  <si>
    <t>Man Industries (India) Ltd</t>
  </si>
  <si>
    <t>MANINDS</t>
  </si>
  <si>
    <t>Balu Forge Industries Ltd</t>
  </si>
  <si>
    <t>BALUFORGE</t>
  </si>
  <si>
    <t>KP Green Engineering Ltd</t>
  </si>
  <si>
    <t>KPGEL</t>
  </si>
  <si>
    <t>Vindhya Telelinks Ltd</t>
  </si>
  <si>
    <t>VINDHYATEL</t>
  </si>
  <si>
    <t>D P Abhushan Ltd</t>
  </si>
  <si>
    <t>DPABHUSHAN</t>
  </si>
  <si>
    <t>Nilkamal Ltd</t>
  </si>
  <si>
    <t>NILKAMAL</t>
  </si>
  <si>
    <t>Rajratan Global Wire Ltd</t>
  </si>
  <si>
    <t>RAJRATAN</t>
  </si>
  <si>
    <t>Goodluck India Ltd</t>
  </si>
  <si>
    <t>GOODLUCK</t>
  </si>
  <si>
    <t>Landmark Cars Ltd</t>
  </si>
  <si>
    <t>LANDMARK</t>
  </si>
  <si>
    <t>Morepen Laboratories Ltd</t>
  </si>
  <si>
    <t>MOREPENLAB</t>
  </si>
  <si>
    <t>SEPC Ltd</t>
  </si>
  <si>
    <t>SEPC</t>
  </si>
  <si>
    <t>Precision Wires India Ltd</t>
  </si>
  <si>
    <t>PRECWIRE</t>
  </si>
  <si>
    <t>Dish TV India Ltd</t>
  </si>
  <si>
    <t>DISHTV</t>
  </si>
  <si>
    <t>Alembic Ltd</t>
  </si>
  <si>
    <t>ALEMBICLTD</t>
  </si>
  <si>
    <t>Unitech Ltd</t>
  </si>
  <si>
    <t>UNITECH</t>
  </si>
  <si>
    <t>Shalby Ltd</t>
  </si>
  <si>
    <t>SHALBY</t>
  </si>
  <si>
    <t>John Cockerill India Ltd</t>
  </si>
  <si>
    <t>COCKERILL</t>
  </si>
  <si>
    <t>Saksoft Ltd</t>
  </si>
  <si>
    <t>SAKSOFT</t>
  </si>
  <si>
    <t>EFC (I) Ltd</t>
  </si>
  <si>
    <t>EFCIL</t>
  </si>
  <si>
    <t>India Glycols Ltd</t>
  </si>
  <si>
    <t>INDIAGLYCO</t>
  </si>
  <si>
    <t>Stanley Lifestyles Ltd</t>
  </si>
  <si>
    <t>STANLEY</t>
  </si>
  <si>
    <t>HPL Electric &amp; Power Ltd</t>
  </si>
  <si>
    <t>HPL</t>
  </si>
  <si>
    <t>K.P. Energy Ltd</t>
  </si>
  <si>
    <t>KPEL</t>
  </si>
  <si>
    <t>Mayur Uniquoters Ltd</t>
  </si>
  <si>
    <t>MAYURUNIQ</t>
  </si>
  <si>
    <t>Sai Silks (Kalamandir) Ltd</t>
  </si>
  <si>
    <t>KALAMANDIR</t>
  </si>
  <si>
    <t>Innova Captab Ltd</t>
  </si>
  <si>
    <t>INNOVACAP</t>
  </si>
  <si>
    <t>EIH Associated Hotels Ltd</t>
  </si>
  <si>
    <t>EIHAHOTELS</t>
  </si>
  <si>
    <t>Kalyani Investment Company Ltd</t>
  </si>
  <si>
    <t>KICL</t>
  </si>
  <si>
    <t>Venky's (India) Ltd</t>
  </si>
  <si>
    <t>VENKEYS</t>
  </si>
  <si>
    <t>Sasken Technologies Ltd</t>
  </si>
  <si>
    <t>SASKEN</t>
  </si>
  <si>
    <t>Dolphin Offshore Enterprises (India) Ltd</t>
  </si>
  <si>
    <t>DOLPHIN</t>
  </si>
  <si>
    <t>Optiemus Infracom Ltd</t>
  </si>
  <si>
    <t>OPTIEMUS</t>
  </si>
  <si>
    <t>Ujaas Energy Ltd</t>
  </si>
  <si>
    <t>UEL</t>
  </si>
  <si>
    <t>Spright Agro Ltd</t>
  </si>
  <si>
    <t>SPRIGHT</t>
  </si>
  <si>
    <t>Ge Power India Ltd</t>
  </si>
  <si>
    <t>GEPIL</t>
  </si>
  <si>
    <t>Quick Heal Technologies Ltd</t>
  </si>
  <si>
    <t>QUICKHEAL</t>
  </si>
  <si>
    <t>Dishman Carbogen Amcis Ltd</t>
  </si>
  <si>
    <t>DCAL</t>
  </si>
  <si>
    <t>Goodyear India Ltd</t>
  </si>
  <si>
    <t>GOODYEAR</t>
  </si>
  <si>
    <t>ESAF Small Finance Bank Limited</t>
  </si>
  <si>
    <t>ESAFSFB</t>
  </si>
  <si>
    <t>PSP Projects Ltd</t>
  </si>
  <si>
    <t>PSPPROJECT</t>
  </si>
  <si>
    <t>HMA Agro Industries Ltd</t>
  </si>
  <si>
    <t>HMAAGRO</t>
  </si>
  <si>
    <t>Huhtamaki India Ltd</t>
  </si>
  <si>
    <t>HUHTAMAKI</t>
  </si>
  <si>
    <t>Novartis India Ltd</t>
  </si>
  <si>
    <t>NOVARTIND</t>
  </si>
  <si>
    <t>Tasty Bite Eatables Ltd</t>
  </si>
  <si>
    <t>TASTYBITE</t>
  </si>
  <si>
    <t>Tarsons Products Ltd</t>
  </si>
  <si>
    <t>TARSONS</t>
  </si>
  <si>
    <t>S H Kelkar and Company Ltd</t>
  </si>
  <si>
    <t>SHK</t>
  </si>
  <si>
    <t>Confidence Petroleum India Ltd</t>
  </si>
  <si>
    <t>CONFIPET</t>
  </si>
  <si>
    <t>Mold-Tek Packaging Ltd</t>
  </si>
  <si>
    <t>MOLDTKPAC</t>
  </si>
  <si>
    <t>Jeena Sikho Lifecare Ltd</t>
  </si>
  <si>
    <t>JSLL</t>
  </si>
  <si>
    <t>Foseco India Ltd</t>
  </si>
  <si>
    <t>FOSECOIND</t>
  </si>
  <si>
    <t>Astec Lifesciences Ltd</t>
  </si>
  <si>
    <t>ASTEC</t>
  </si>
  <si>
    <t>RPG Life Sciences Limited</t>
  </si>
  <si>
    <t>RPGLIFE</t>
  </si>
  <si>
    <t>ADF Foods Ltd</t>
  </si>
  <si>
    <t>ADFFOODS</t>
  </si>
  <si>
    <t>Tatva Chintan Pharma Chem Ltd</t>
  </si>
  <si>
    <t>TATVA</t>
  </si>
  <si>
    <t>India Pesticides Ltd</t>
  </si>
  <si>
    <t>IPL</t>
  </si>
  <si>
    <t>SBI Gold ETF</t>
  </si>
  <si>
    <t>SETFGOLD</t>
  </si>
  <si>
    <t>BF Investment Ltd</t>
  </si>
  <si>
    <t>BFINVEST</t>
  </si>
  <si>
    <t>Fino Payments Bank Ltd</t>
  </si>
  <si>
    <t>FINOPB</t>
  </si>
  <si>
    <t>Lumax Industries Ltd</t>
  </si>
  <si>
    <t>LUMAXIND</t>
  </si>
  <si>
    <t>Gokul Agro Resources Ltd</t>
  </si>
  <si>
    <t>GOKULAGRO</t>
  </si>
  <si>
    <t>NIBE Ltd</t>
  </si>
  <si>
    <t>NIBE</t>
  </si>
  <si>
    <t>Hindustan Oil Exploration Company Ltd</t>
  </si>
  <si>
    <t>HINDOILEXP</t>
  </si>
  <si>
    <t>Jash Engineering Ltd</t>
  </si>
  <si>
    <t>JASH</t>
  </si>
  <si>
    <t>Mahanagar Telephone Nigam Ltd</t>
  </si>
  <si>
    <t>MTNL</t>
  </si>
  <si>
    <t>Capacite Infraprojects Ltd</t>
  </si>
  <si>
    <t>CAPACITE</t>
  </si>
  <si>
    <t>V2 Retail Ltd</t>
  </si>
  <si>
    <t>V2RETAIL</t>
  </si>
  <si>
    <t>Apollo Pipes Ltd</t>
  </si>
  <si>
    <t>APOLLOPIPE</t>
  </si>
  <si>
    <t>Dreamfolks Services Ltd</t>
  </si>
  <si>
    <t>DREAMFOLKS</t>
  </si>
  <si>
    <t>Sanghi Industries Ltd</t>
  </si>
  <si>
    <t>SANGHIIND</t>
  </si>
  <si>
    <t>Ugro Capital Ltd</t>
  </si>
  <si>
    <t>UGROCAP</t>
  </si>
  <si>
    <t>Accelya Solutions India Ltd</t>
  </si>
  <si>
    <t>ACCELYA</t>
  </si>
  <si>
    <t>Nippon India ETF Nifty 1D Rate Liquid BeES</t>
  </si>
  <si>
    <t>LIQUIDBEES</t>
  </si>
  <si>
    <t>DEN Networks Ltd</t>
  </si>
  <si>
    <t>DEN</t>
  </si>
  <si>
    <t>Vishnu Prakash R Punglia Ltd</t>
  </si>
  <si>
    <t>VPRPL</t>
  </si>
  <si>
    <t>Kingfa Science and Technology (India) Ltd</t>
  </si>
  <si>
    <t>KINGFA</t>
  </si>
  <si>
    <t>Eveready Industries India Ltd</t>
  </si>
  <si>
    <t>EVEREADY</t>
  </si>
  <si>
    <t>Vardhman Special Steels Ltd</t>
  </si>
  <si>
    <t>VSSL</t>
  </si>
  <si>
    <t>SJS Enterprises Ltd</t>
  </si>
  <si>
    <t>SJS</t>
  </si>
  <si>
    <t>Axiscades Technologies Ltd</t>
  </si>
  <si>
    <t>AXISCADES</t>
  </si>
  <si>
    <t>Epack Durable Ltd</t>
  </si>
  <si>
    <t>EPACK</t>
  </si>
  <si>
    <t>Geojit Financial Services Ltd</t>
  </si>
  <si>
    <t>GEOJITFSL</t>
  </si>
  <si>
    <t>Abans Holdings Ltd</t>
  </si>
  <si>
    <t>AHL</t>
  </si>
  <si>
    <t>Federal-Mogul Goetze (India) Ltd</t>
  </si>
  <si>
    <t>FMGOETZE</t>
  </si>
  <si>
    <t>Oriental Hotels Ltd</t>
  </si>
  <si>
    <t>ORIENTHOT</t>
  </si>
  <si>
    <t>Vakrangee Limited</t>
  </si>
  <si>
    <t>VAKRANGEE</t>
  </si>
  <si>
    <t>Universal Cables Ltd</t>
  </si>
  <si>
    <t>UNIVCABLES</t>
  </si>
  <si>
    <t>Satin Creditcare Network Ltd</t>
  </si>
  <si>
    <t>SATIN</t>
  </si>
  <si>
    <t>Dolat Algotech Ltd</t>
  </si>
  <si>
    <t>DOLATALGO</t>
  </si>
  <si>
    <t>Jaiprakash Associates Ltd</t>
  </si>
  <si>
    <t>JPASSOCIAT</t>
  </si>
  <si>
    <t>Jubilant Industries Ltd</t>
  </si>
  <si>
    <t>JUBLINDS</t>
  </si>
  <si>
    <t>Mangalam Cement Ltd</t>
  </si>
  <si>
    <t>MANGLMCEM</t>
  </si>
  <si>
    <t>Pnb Gilts Ltd</t>
  </si>
  <si>
    <t>PNBGILTS</t>
  </si>
  <si>
    <t>Owais Metal and Mineral Processing Ltd</t>
  </si>
  <si>
    <t>OWAIS</t>
  </si>
  <si>
    <t>Ajmera Realty &amp; Infra India Ltd</t>
  </si>
  <si>
    <t>AJMERA</t>
  </si>
  <si>
    <t>Artemis Medicare Services Ltd</t>
  </si>
  <si>
    <t>ARTEMISMED</t>
  </si>
  <si>
    <t>Alpex Solar Ltd</t>
  </si>
  <si>
    <t>ALPEXSOLAR</t>
  </si>
  <si>
    <t>Genesys International Corporation Ltd</t>
  </si>
  <si>
    <t>GENESYS</t>
  </si>
  <si>
    <t>IOL Chemicals and Pharmaceuticals Ltd</t>
  </si>
  <si>
    <t>IOLCP</t>
  </si>
  <si>
    <t>Cupid Ltd</t>
  </si>
  <si>
    <t>CUPID</t>
  </si>
  <si>
    <t>Websol Energy System Ltd</t>
  </si>
  <si>
    <t>WEBELSOLAR</t>
  </si>
  <si>
    <t>Panama Petrochem Ltd</t>
  </si>
  <si>
    <t>PANAMAPET</t>
  </si>
  <si>
    <t>Solara Active Pharma Sciences Ltd</t>
  </si>
  <si>
    <t>SOLARA</t>
  </si>
  <si>
    <t>IKIO Lighting Ltd</t>
  </si>
  <si>
    <t>IKIO</t>
  </si>
  <si>
    <t>E2E Networks Ltd</t>
  </si>
  <si>
    <t>E2E</t>
  </si>
  <si>
    <t>Suven Life Sciences Ltd</t>
  </si>
  <si>
    <t>SUVEN</t>
  </si>
  <si>
    <t>RPSG Ventures Ltd</t>
  </si>
  <si>
    <t>RPSGVENT</t>
  </si>
  <si>
    <t>PC Jeweller Ltd</t>
  </si>
  <si>
    <t>PCJEWELLER</t>
  </si>
  <si>
    <t>Nalwa Sons Investments Ltd</t>
  </si>
  <si>
    <t>NSIL</t>
  </si>
  <si>
    <t>Mukand Ltd</t>
  </si>
  <si>
    <t>MUKANDLTD</t>
  </si>
  <si>
    <t>Pennar Industries Ltd</t>
  </si>
  <si>
    <t>PENIND</t>
  </si>
  <si>
    <t>Siyaram Silk Mills Ltd</t>
  </si>
  <si>
    <t>SIYSIL</t>
  </si>
  <si>
    <t>Uniparts India Ltd</t>
  </si>
  <si>
    <t>UNIPARTS</t>
  </si>
  <si>
    <t>Andhra Paper Ltd</t>
  </si>
  <si>
    <t>ANDHRAPAP</t>
  </si>
  <si>
    <t>Gocl Corporation Ltd</t>
  </si>
  <si>
    <t>GOCLCORP</t>
  </si>
  <si>
    <t>IFGL Refractories Ltd</t>
  </si>
  <si>
    <t>IFGLEXPOR</t>
  </si>
  <si>
    <t>Peninsula Land Ltd</t>
  </si>
  <si>
    <t>PENINLAND</t>
  </si>
  <si>
    <t>Jyoti Structures Ltd</t>
  </si>
  <si>
    <t>JYOTISTRUC</t>
  </si>
  <si>
    <t>Suraj Estate Developers Ltd</t>
  </si>
  <si>
    <t>SURAJEST</t>
  </si>
  <si>
    <t>Real Estate Rental, Development &amp; Operations</t>
  </si>
  <si>
    <t>BLS E-Services Ltd</t>
  </si>
  <si>
    <t>BLSE</t>
  </si>
  <si>
    <t>Rane Holdings Ltd</t>
  </si>
  <si>
    <t>RANEHOLDIN</t>
  </si>
  <si>
    <t>Barbeque-Nation Hospitality Ltd</t>
  </si>
  <si>
    <t>BARBEQUE</t>
  </si>
  <si>
    <t>Indian Hume Pipe Company Ltd</t>
  </si>
  <si>
    <t>INDIANHUME</t>
  </si>
  <si>
    <t>TCPL Packaging Ltd</t>
  </si>
  <si>
    <t>TCPLPACK</t>
  </si>
  <si>
    <t>Apcotex Industries Ltd</t>
  </si>
  <si>
    <t>APCOTEXIND</t>
  </si>
  <si>
    <t>DISA India Ltd</t>
  </si>
  <si>
    <t>DISAQ</t>
  </si>
  <si>
    <t>Amrutanjan Health Care Ltd</t>
  </si>
  <si>
    <t>AMRUTANJAN</t>
  </si>
  <si>
    <t>Yasho Industries Ltd</t>
  </si>
  <si>
    <t>YASHO</t>
  </si>
  <si>
    <t>Sky Gold Ltd</t>
  </si>
  <si>
    <t>SKYGOLD</t>
  </si>
  <si>
    <t>Rupa &amp; Company Ltd</t>
  </si>
  <si>
    <t>RUPA</t>
  </si>
  <si>
    <t>DEE Development Engineers Ltd</t>
  </si>
  <si>
    <t>DEEDEV</t>
  </si>
  <si>
    <t>Carysil Ltd</t>
  </si>
  <si>
    <t>CARYSIL</t>
  </si>
  <si>
    <t>Arman Financial Services Ltd</t>
  </si>
  <si>
    <t>ARMANFIN</t>
  </si>
  <si>
    <t>Som Distilleries and Breweries Ltd</t>
  </si>
  <si>
    <t>SDBL</t>
  </si>
  <si>
    <t>Cantabil Retail India Ltd</t>
  </si>
  <si>
    <t>CANTABIL</t>
  </si>
  <si>
    <t>Globus Spirits Ltd</t>
  </si>
  <si>
    <t>GLOBUSSPR</t>
  </si>
  <si>
    <t>Ramco Industries Ltd</t>
  </si>
  <si>
    <t>RAMCOIND</t>
  </si>
  <si>
    <t>Indraprastha Medical Corporation Ltd</t>
  </si>
  <si>
    <t>INDRAMEDCO</t>
  </si>
  <si>
    <t>Rashi Peripherals Ltd</t>
  </si>
  <si>
    <t>RPTECH</t>
  </si>
  <si>
    <t>HIL Ltd</t>
  </si>
  <si>
    <t>HIL</t>
  </si>
  <si>
    <t>Paramount Communications Ltd</t>
  </si>
  <si>
    <t>PARACABLES</t>
  </si>
  <si>
    <t>Pokarna Ltd</t>
  </si>
  <si>
    <t>POKARNA</t>
  </si>
  <si>
    <t>Praveg Ltd</t>
  </si>
  <si>
    <t>PRAVEG</t>
  </si>
  <si>
    <t>Welspun Specialty Solutions Ltd</t>
  </si>
  <si>
    <t>WELSPLSOL</t>
  </si>
  <si>
    <t>Vidhi Specialty Food Ingredients Ltd</t>
  </si>
  <si>
    <t>VIDHIING</t>
  </si>
  <si>
    <t>Xpro India Ltd</t>
  </si>
  <si>
    <t>XPROINDIA</t>
  </si>
  <si>
    <t>ICICI Prudential Nifty 50 ETF</t>
  </si>
  <si>
    <t>NIFTYIETF</t>
  </si>
  <si>
    <t>JITF Infralogistics Ltd</t>
  </si>
  <si>
    <t>JITFINFRA</t>
  </si>
  <si>
    <t>SG Finserve Ltd</t>
  </si>
  <si>
    <t>SGFIN</t>
  </si>
  <si>
    <t>Suratwwala Business Group Ltd</t>
  </si>
  <si>
    <t>SBGLP</t>
  </si>
  <si>
    <t>Marine Electricals (India) Ltd</t>
  </si>
  <si>
    <t>MARINE</t>
  </si>
  <si>
    <t>Omaxe Ltd</t>
  </si>
  <si>
    <t>OMAXE</t>
  </si>
  <si>
    <t>Udaipur Cement Works Ltd</t>
  </si>
  <si>
    <t>UDAICEMENT</t>
  </si>
  <si>
    <t>Refex Industries Ltd</t>
  </si>
  <si>
    <t>REFEX</t>
  </si>
  <si>
    <t>Rossell India Ltd</t>
  </si>
  <si>
    <t>ROSSELLIND</t>
  </si>
  <si>
    <t>Prataap Snacks Ltd</t>
  </si>
  <si>
    <t>DIAMONDYD</t>
  </si>
  <si>
    <t>Andrew Yule &amp; Co Ltd</t>
  </si>
  <si>
    <t>ANDREWYU</t>
  </si>
  <si>
    <t>Alicon Castalloy Ltd</t>
  </si>
  <si>
    <t>ALICON</t>
  </si>
  <si>
    <t>Stove Kraft Ltd</t>
  </si>
  <si>
    <t>STOVEKRAFT</t>
  </si>
  <si>
    <t>Tanfac Industries Ltd</t>
  </si>
  <si>
    <t>TANFACIND</t>
  </si>
  <si>
    <t>Kody Technolab Ltd</t>
  </si>
  <si>
    <t>KODYTECH</t>
  </si>
  <si>
    <t>Nitin Spinners Ltd</t>
  </si>
  <si>
    <t>NITINSPIN</t>
  </si>
  <si>
    <t>Centum Electronics Ltd</t>
  </si>
  <si>
    <t>CENTUM</t>
  </si>
  <si>
    <t>Summit Securities Ltd</t>
  </si>
  <si>
    <t>SUMMITSEC</t>
  </si>
  <si>
    <t>Gandhar Oil Refinery (INDIA) Ltd</t>
  </si>
  <si>
    <t>GANDHAR</t>
  </si>
  <si>
    <t>Reliance Industrial Infrastructure Ltd</t>
  </si>
  <si>
    <t>RIIL</t>
  </si>
  <si>
    <t>Seshasayee Paper and Boards Ltd</t>
  </si>
  <si>
    <t>SESHAPAPER</t>
  </si>
  <si>
    <t>Meghmani Organics Ltd</t>
  </si>
  <si>
    <t>MOL</t>
  </si>
  <si>
    <t>Cosmo First Ltd</t>
  </si>
  <si>
    <t>COSMOFIRST</t>
  </si>
  <si>
    <t>Parag Milk Foods Ltd</t>
  </si>
  <si>
    <t>PARAGMILK</t>
  </si>
  <si>
    <t>JISLDVREQS</t>
  </si>
  <si>
    <t>Hester Biosciences Ltd</t>
  </si>
  <si>
    <t>HESTERBIO</t>
  </si>
  <si>
    <t>Atul Auto Ltd</t>
  </si>
  <si>
    <t>ATULAUTO</t>
  </si>
  <si>
    <t>Three Wheelers</t>
  </si>
  <si>
    <t>SMS Pharmaceuticals Ltd</t>
  </si>
  <si>
    <t>SMSPHARMA</t>
  </si>
  <si>
    <t>TAJ GVK Hotels and Resorts Ltd</t>
  </si>
  <si>
    <t>TAJGVK</t>
  </si>
  <si>
    <t>B L Kashyap and Sons Ltd</t>
  </si>
  <si>
    <t>BLKASHYAP</t>
  </si>
  <si>
    <t>Sangam (India) Ltd</t>
  </si>
  <si>
    <t>SANGAMIND</t>
  </si>
  <si>
    <t>Divgi TorqTransfer Systems Ltd</t>
  </si>
  <si>
    <t>DIVGIITTS</t>
  </si>
  <si>
    <t>Aeroflex Industries Ltd</t>
  </si>
  <si>
    <t>AEROFLEX</t>
  </si>
  <si>
    <t>TTK Healthcare Ltd</t>
  </si>
  <si>
    <t>TTKHLTCARE</t>
  </si>
  <si>
    <t>KKRRAFTON Developers Limited</t>
  </si>
  <si>
    <t>KDL</t>
  </si>
  <si>
    <t>Hi-Tech Pipes Ltd</t>
  </si>
  <si>
    <t>HITECH</t>
  </si>
  <si>
    <t>TIL Ltd</t>
  </si>
  <si>
    <t>TIL</t>
  </si>
  <si>
    <t>Insecticides (India) Ltd</t>
  </si>
  <si>
    <t>INSECTICID</t>
  </si>
  <si>
    <t>GRP Ltd</t>
  </si>
  <si>
    <t>GRPLTD</t>
  </si>
  <si>
    <t>Media Matrix Worldwide Ltd</t>
  </si>
  <si>
    <t>MMWL</t>
  </si>
  <si>
    <t>Kesar India Ltd</t>
  </si>
  <si>
    <t>KESAR</t>
  </si>
  <si>
    <t>Wheels India Ltd</t>
  </si>
  <si>
    <t>WHEELS</t>
  </si>
  <si>
    <t>Suryoday Small Finance Bank Ltd</t>
  </si>
  <si>
    <t>SURYODAY</t>
  </si>
  <si>
    <t>Madhya Bharat Agro Products Ltd</t>
  </si>
  <si>
    <t>MBAPL</t>
  </si>
  <si>
    <t>Expleo Solutions Ltd</t>
  </si>
  <si>
    <t>EXPLEOSOL</t>
  </si>
  <si>
    <t>Filatex Fashions Ltd</t>
  </si>
  <si>
    <t>FILATFASH</t>
  </si>
  <si>
    <t>GTPL Hathway Ltd</t>
  </si>
  <si>
    <t>GTPL</t>
  </si>
  <si>
    <t>Orient Green Power Company Ltd</t>
  </si>
  <si>
    <t>GREENPOWER</t>
  </si>
  <si>
    <t>Bombay Super Hybrid Seeds Ltd</t>
  </si>
  <si>
    <t>BSHSL</t>
  </si>
  <si>
    <t>Updater Services Ltd</t>
  </si>
  <si>
    <t>UDS</t>
  </si>
  <si>
    <t>Yatra Online Ltd</t>
  </si>
  <si>
    <t>YATRA</t>
  </si>
  <si>
    <t>Borosil Scientific Ltd</t>
  </si>
  <si>
    <t>BOROSCI</t>
  </si>
  <si>
    <t>Roto Pumps Ltd</t>
  </si>
  <si>
    <t>ROTO</t>
  </si>
  <si>
    <t>Jagran Prakashan Ltd</t>
  </si>
  <si>
    <t>JAGRAN</t>
  </si>
  <si>
    <t>Kotak Gold Etf</t>
  </si>
  <si>
    <t>GOLD1</t>
  </si>
  <si>
    <t>Talbros Automotive Components Ltd</t>
  </si>
  <si>
    <t>TALBROAUTO</t>
  </si>
  <si>
    <t>Sigachi Industries Ltd</t>
  </si>
  <si>
    <t>SIGACHI</t>
  </si>
  <si>
    <t>Krsnaa Diagnostics Ltd</t>
  </si>
  <si>
    <t>KRSNAA</t>
  </si>
  <si>
    <t>Servotech Power Systems Ltd</t>
  </si>
  <si>
    <t>SERVOTECH</t>
  </si>
  <si>
    <t>Mufin Green Finance Ltd</t>
  </si>
  <si>
    <t>MUFIN</t>
  </si>
  <si>
    <t>Irm Energy Ltd</t>
  </si>
  <si>
    <t>IRMENERGY</t>
  </si>
  <si>
    <t>Vashu Bhagnani Industries Ltd</t>
  </si>
  <si>
    <t>POOJAENT</t>
  </si>
  <si>
    <t>Themis Medicare Ltd</t>
  </si>
  <si>
    <t>THEMISMED</t>
  </si>
  <si>
    <t>Forbes Precision Tools and Machine Parts Ltd</t>
  </si>
  <si>
    <t>TOTEM</t>
  </si>
  <si>
    <t>Brightcom Group Ltd</t>
  </si>
  <si>
    <t>BCG</t>
  </si>
  <si>
    <t>Balmer Lawrie Investments Ltd</t>
  </si>
  <si>
    <t>BLIL</t>
  </si>
  <si>
    <t>S.P.Apparels Ltd</t>
  </si>
  <si>
    <t>SPAL</t>
  </si>
  <si>
    <t>Hi-Tech Gears Ltd</t>
  </si>
  <si>
    <t>HITECHGEAR</t>
  </si>
  <si>
    <t>Ador Welding Ltd</t>
  </si>
  <si>
    <t>ADORWELD</t>
  </si>
  <si>
    <t>MIC Electronics Ltd</t>
  </si>
  <si>
    <t>MICEL</t>
  </si>
  <si>
    <t>Rico Auto Industries Ltd</t>
  </si>
  <si>
    <t>RICOAUTO</t>
  </si>
  <si>
    <t>HDFC Gold Exchange Traded Fund</t>
  </si>
  <si>
    <t>HDFCGOLD</t>
  </si>
  <si>
    <t>ICICI Prudential Gold ETF</t>
  </si>
  <si>
    <t>GOLDIETF</t>
  </si>
  <si>
    <t>Nippon India ETF Nifty Next 50 Junior BeES</t>
  </si>
  <si>
    <t>JUNIORBEES</t>
  </si>
  <si>
    <t>Shriram Properties Ltd</t>
  </si>
  <si>
    <t>SHRIRAMPPS</t>
  </si>
  <si>
    <t>Tourism Finance Corporation of India Ltd</t>
  </si>
  <si>
    <t>TFCILTD</t>
  </si>
  <si>
    <t>Everest Industries Ltd</t>
  </si>
  <si>
    <t>EVERESTIND</t>
  </si>
  <si>
    <t>Building Products - Prefab Structures</t>
  </si>
  <si>
    <t>Tamilnadu Newsprint &amp; Papers Ltd</t>
  </si>
  <si>
    <t>TNPL</t>
  </si>
  <si>
    <t>Rajoo Engineers Ltd</t>
  </si>
  <si>
    <t>RAJOOENG</t>
  </si>
  <si>
    <t>Dcm Shriram Industries Ltd</t>
  </si>
  <si>
    <t>DCMSRIND</t>
  </si>
  <si>
    <t>Swelect Energy Systems Ltd</t>
  </si>
  <si>
    <t>SWELECTES</t>
  </si>
  <si>
    <t>I G Petrochemicals Ltd</t>
  </si>
  <si>
    <t>IGPL</t>
  </si>
  <si>
    <t>Mishtann Foods Ltd</t>
  </si>
  <si>
    <t>MISHTANN</t>
  </si>
  <si>
    <t>India Nippon Electricals Ltd</t>
  </si>
  <si>
    <t>INDNIPPON</t>
  </si>
  <si>
    <t>Allsec Technologies Ltd</t>
  </si>
  <si>
    <t>ALLSEC</t>
  </si>
  <si>
    <t>PIX Transmissions Ltd</t>
  </si>
  <si>
    <t>PIXTRANS</t>
  </si>
  <si>
    <t>Likhitha Infrastructure Ltd</t>
  </si>
  <si>
    <t>LIKHITHA</t>
  </si>
  <si>
    <t>Deep Industries Ltd</t>
  </si>
  <si>
    <t>DEEPINDS</t>
  </si>
  <si>
    <t>Hercules Hoists Ltd</t>
  </si>
  <si>
    <t>HERCULES</t>
  </si>
  <si>
    <t>Jindal Drilling and Industries Ltd</t>
  </si>
  <si>
    <t>JINDRILL</t>
  </si>
  <si>
    <t>Kilburn Engineering Ltd</t>
  </si>
  <si>
    <t>KLBRENG-B</t>
  </si>
  <si>
    <t>Precision Camshafts Ltd</t>
  </si>
  <si>
    <t>PRECAM</t>
  </si>
  <si>
    <t>Fairchem Organics Ltd</t>
  </si>
  <si>
    <t>FAIRCHEMOR</t>
  </si>
  <si>
    <t>Hariom Pipe Industries Ltd</t>
  </si>
  <si>
    <t>HARIOMPIPE</t>
  </si>
  <si>
    <t>Bharat Wire Ropes Ltd</t>
  </si>
  <si>
    <t>BHARATWIRE</t>
  </si>
  <si>
    <t>Paushak Ltd</t>
  </si>
  <si>
    <t>PAUSHAKLTD</t>
  </si>
  <si>
    <t>Krishana Phoschem Ltd</t>
  </si>
  <si>
    <t>KRISHANA</t>
  </si>
  <si>
    <t>Agro Tech Foods Ltd</t>
  </si>
  <si>
    <t>ATFL</t>
  </si>
  <si>
    <t>Indo Tech Transformers Ltd</t>
  </si>
  <si>
    <t>INDOTECH</t>
  </si>
  <si>
    <t>Master Trust Ltd</t>
  </si>
  <si>
    <t>MASTERTR</t>
  </si>
  <si>
    <t>Monarch Networth Capital Ltd</t>
  </si>
  <si>
    <t>MONARCH</t>
  </si>
  <si>
    <t>Spacenet Enterprises India Ltd</t>
  </si>
  <si>
    <t>SPCENET</t>
  </si>
  <si>
    <t>Punjab Chemicals and Crop Protection Ltd</t>
  </si>
  <si>
    <t>PUNJABCHEM</t>
  </si>
  <si>
    <t>Steel Exchange India Ltd</t>
  </si>
  <si>
    <t>STEELXIND</t>
  </si>
  <si>
    <t>Madras Fertilizers Ltd</t>
  </si>
  <si>
    <t>MADRASFERT</t>
  </si>
  <si>
    <t>Rama Steel Tubes Ltd</t>
  </si>
  <si>
    <t>RAMASTEEL</t>
  </si>
  <si>
    <t>Sirca Paints India Ltd</t>
  </si>
  <si>
    <t>SIRCA</t>
  </si>
  <si>
    <t>Nelco Ltd</t>
  </si>
  <si>
    <t>NELCO</t>
  </si>
  <si>
    <t>GVK Power &amp; Infrastructure Ltd</t>
  </si>
  <si>
    <t>GVKPIL</t>
  </si>
  <si>
    <t>Airports</t>
  </si>
  <si>
    <t>Ram Ratna Wires Ltd</t>
  </si>
  <si>
    <t>RAMRAT</t>
  </si>
  <si>
    <t>Texmaco Infrastructure &amp; Holdings Ltd</t>
  </si>
  <si>
    <t>TEXINFRA</t>
  </si>
  <si>
    <t>Camlin Fine Sciences Ltd</t>
  </si>
  <si>
    <t>CAMLINFINE</t>
  </si>
  <si>
    <t>Agarwal Industrial Corporation Ltd</t>
  </si>
  <si>
    <t>AGARIND</t>
  </si>
  <si>
    <t>Elpro International Ltd</t>
  </si>
  <si>
    <t>ELPROINTL</t>
  </si>
  <si>
    <t>Popular Vehicles and Services Ltd</t>
  </si>
  <si>
    <t>PVSL</t>
  </si>
  <si>
    <t>Veranda Learning Solutions Ltd</t>
  </si>
  <si>
    <t>VERANDA</t>
  </si>
  <si>
    <t>SMC Global Securities Ltd</t>
  </si>
  <si>
    <t>SMCGLOBAL</t>
  </si>
  <si>
    <t>63 Moons Technologies Ltd</t>
  </si>
  <si>
    <t>63MOONS</t>
  </si>
  <si>
    <t>Raghav Productivity Enhancers Ltd</t>
  </si>
  <si>
    <t>RPEL</t>
  </si>
  <si>
    <t>Advait Infratech Ltd</t>
  </si>
  <si>
    <t>ADVAIT</t>
  </si>
  <si>
    <t>CFF Fluid Control Ltd</t>
  </si>
  <si>
    <t>CFF</t>
  </si>
  <si>
    <t>Yamuna Syndicate Ltd</t>
  </si>
  <si>
    <t>YSL</t>
  </si>
  <si>
    <t>Goldiam International Ltd</t>
  </si>
  <si>
    <t>GOLDIAM</t>
  </si>
  <si>
    <t>GNA Axles Ltd</t>
  </si>
  <si>
    <t>GNA</t>
  </si>
  <si>
    <t>Rishabh Instruments Ltd</t>
  </si>
  <si>
    <t>RISHABH</t>
  </si>
  <si>
    <t>D Link (India) Limited</t>
  </si>
  <si>
    <t>DLINKINDIA</t>
  </si>
  <si>
    <t>Jyoti Resins and Adhesives Ltd</t>
  </si>
  <si>
    <t>JYOTIRES</t>
  </si>
  <si>
    <t>Southern Petrochemical Industries Corporation Ltd</t>
  </si>
  <si>
    <t>SPIC</t>
  </si>
  <si>
    <t>Subex Ltd</t>
  </si>
  <si>
    <t>SUBEXLTD</t>
  </si>
  <si>
    <t>India Power Corporation Ltd</t>
  </si>
  <si>
    <t>DPSCLTD</t>
  </si>
  <si>
    <t>Oriental Rail Infrastructure Ltd</t>
  </si>
  <si>
    <t>ORIRAIL</t>
  </si>
  <si>
    <t>Kiri Industries Ltd</t>
  </si>
  <si>
    <t>KIRIINDUS</t>
  </si>
  <si>
    <t>Filatex India Ltd</t>
  </si>
  <si>
    <t>FILATEX</t>
  </si>
  <si>
    <t>Vascon Engineers Ltd</t>
  </si>
  <si>
    <t>VASCONEQ</t>
  </si>
  <si>
    <t>Sadhana Nitro Chem Ltd</t>
  </si>
  <si>
    <t>SADHNANIQ</t>
  </si>
  <si>
    <t>Shree Digvijay Cement Co Ltd</t>
  </si>
  <si>
    <t>SHREDIGCEM</t>
  </si>
  <si>
    <t>Shankara Building Products Ltd</t>
  </si>
  <si>
    <t>SHANKARA</t>
  </si>
  <si>
    <t>GPT Infraprojects Ltd</t>
  </si>
  <si>
    <t>GPTINFRA</t>
  </si>
  <si>
    <t>DCW Ltd</t>
  </si>
  <si>
    <t>DCW</t>
  </si>
  <si>
    <t>Deccan Gold Mines Ltd</t>
  </si>
  <si>
    <t>DECNGOLD</t>
  </si>
  <si>
    <t>Om Infra Ltd</t>
  </si>
  <si>
    <t>OMINFRAL</t>
  </si>
  <si>
    <t>Navkar Corporation Ltd</t>
  </si>
  <si>
    <t>NAVKARCORP</t>
  </si>
  <si>
    <t>TechNVision Ventures Ltd</t>
  </si>
  <si>
    <t>TECHNVISN</t>
  </si>
  <si>
    <t>GKW Ltd</t>
  </si>
  <si>
    <t>GKWLIMITED</t>
  </si>
  <si>
    <t>Automotive Stampings and Assemblies Ltd</t>
  </si>
  <si>
    <t>ASAL</t>
  </si>
  <si>
    <t>Manali Petrochemicals Ltd</t>
  </si>
  <si>
    <t>MANALIPETC</t>
  </si>
  <si>
    <t>HLV Ltd</t>
  </si>
  <si>
    <t>HLVLTD</t>
  </si>
  <si>
    <t>Systematix Corporate Services Ltd</t>
  </si>
  <si>
    <t>SYSTMTXC</t>
  </si>
  <si>
    <t>Last Mile Enterprises Ltd</t>
  </si>
  <si>
    <t>LASTMILE</t>
  </si>
  <si>
    <t>Wardwizard Innovations &amp; Mobility Ltd</t>
  </si>
  <si>
    <t>WARDINMOBI</t>
  </si>
  <si>
    <t>Bigbloc Construction Ltd</t>
  </si>
  <si>
    <t>BIGBLOC</t>
  </si>
  <si>
    <t>Motisons Jewellers Ltd</t>
  </si>
  <si>
    <t>MOTISONS</t>
  </si>
  <si>
    <t>Apparel &amp; Accessories Retailers</t>
  </si>
  <si>
    <t>Best Agrolife Ltd</t>
  </si>
  <si>
    <t>BESTAGRO</t>
  </si>
  <si>
    <t>Tinna Trade Ltd</t>
  </si>
  <si>
    <t>TINNATFL</t>
  </si>
  <si>
    <t>5Paisa Capital Ltd</t>
  </si>
  <si>
    <t>5PAISA</t>
  </si>
  <si>
    <t>Capital Small Finance Bank Ltd</t>
  </si>
  <si>
    <t>CAPITALSFB</t>
  </si>
  <si>
    <t>Salzer Electronics Ltd</t>
  </si>
  <si>
    <t>SALZERELEC</t>
  </si>
  <si>
    <t>Taneja Aerospace and Aviation Ltd</t>
  </si>
  <si>
    <t>TANAA</t>
  </si>
  <si>
    <t>Waaree Technologies Ltd</t>
  </si>
  <si>
    <t>WAAREE</t>
  </si>
  <si>
    <t>Yuken India Ltd</t>
  </si>
  <si>
    <t>YUKEN</t>
  </si>
  <si>
    <t>Polo Queen Industrial and Fintech Ltd</t>
  </si>
  <si>
    <t>PQIF</t>
  </si>
  <si>
    <t>Kokuyo Camlin Ltd</t>
  </si>
  <si>
    <t>KOKUYOCMLN</t>
  </si>
  <si>
    <t>Andhra Sugars Ltd</t>
  </si>
  <si>
    <t>ANDHRSUGAR</t>
  </si>
  <si>
    <t>Butterfly Gandhimathi Appliances Ltd</t>
  </si>
  <si>
    <t>BUTTERFLY</t>
  </si>
  <si>
    <t>Timex Group India Ltd</t>
  </si>
  <si>
    <t>TIMEX</t>
  </si>
  <si>
    <t>BCL Industries Ltd</t>
  </si>
  <si>
    <t>BCLIND</t>
  </si>
  <si>
    <t>Centrum Capital Ltd</t>
  </si>
  <si>
    <t>CENTRUM</t>
  </si>
  <si>
    <t>Mangalore Chemicals and Fertilisers Ltd</t>
  </si>
  <si>
    <t>MANGCHEFER</t>
  </si>
  <si>
    <t>Windlas Biotech Ltd</t>
  </si>
  <si>
    <t>WINDLAS</t>
  </si>
  <si>
    <t>Signpost India Ltd</t>
  </si>
  <si>
    <t>SIGNPOST</t>
  </si>
  <si>
    <t>Antony Waste Handling Cell Ltd</t>
  </si>
  <si>
    <t>AWHCL</t>
  </si>
  <si>
    <t>Knowledge Marine &amp; Engineering Works Ltd</t>
  </si>
  <si>
    <t>KMEW</t>
  </si>
  <si>
    <t>Amines and Plasticizers Ltd</t>
  </si>
  <si>
    <t>AMNPLST</t>
  </si>
  <si>
    <t>Dr Agarwal's Eye Hospital Ltd</t>
  </si>
  <si>
    <t>DRAGARWQ</t>
  </si>
  <si>
    <t>Igarashi Motors India Ltd</t>
  </si>
  <si>
    <t>IGARASHI</t>
  </si>
  <si>
    <t>G M Breweries Ltd</t>
  </si>
  <si>
    <t>GMBREW</t>
  </si>
  <si>
    <t>Zota Health Care Ltd</t>
  </si>
  <si>
    <t>ZOTA</t>
  </si>
  <si>
    <t>Kotak Nifty 50 ETF</t>
  </si>
  <si>
    <t>NIFTY1</t>
  </si>
  <si>
    <t>Mafatlal Industries Ltd</t>
  </si>
  <si>
    <t>MAFATIND</t>
  </si>
  <si>
    <t>NACL Industries Ltd</t>
  </si>
  <si>
    <t>NACLIND</t>
  </si>
  <si>
    <t>Shiva Cement Ltd</t>
  </si>
  <si>
    <t>SHIVACEM</t>
  </si>
  <si>
    <t>Heranba Industries Ltd</t>
  </si>
  <si>
    <t>HERANBA</t>
  </si>
  <si>
    <t>Rane (Madras) Ltd</t>
  </si>
  <si>
    <t>RML</t>
  </si>
  <si>
    <t>Trident Techlabs Ltd</t>
  </si>
  <si>
    <t>TECHLABS</t>
  </si>
  <si>
    <t>Excel Industries Ltd</t>
  </si>
  <si>
    <t>EXCELINDUS</t>
  </si>
  <si>
    <t>Kamdhenu Ltd</t>
  </si>
  <si>
    <t>KAMDHENU</t>
  </si>
  <si>
    <t>Krishna Defence &amp; Allied Industries Ltd</t>
  </si>
  <si>
    <t>KRISHNADEF</t>
  </si>
  <si>
    <t>Dhampur Sugar Mills Ltd</t>
  </si>
  <si>
    <t>DHAMPURSUG</t>
  </si>
  <si>
    <t>Allcargo Gati Ltd</t>
  </si>
  <si>
    <t>ACLGATI</t>
  </si>
  <si>
    <t>Dynacons Systems and Solutions Ltd</t>
  </si>
  <si>
    <t>DSSL</t>
  </si>
  <si>
    <t>Everest Kanto Cylinder Ltd</t>
  </si>
  <si>
    <t>EKC</t>
  </si>
  <si>
    <t>Ngl Fine Chem Ltd</t>
  </si>
  <si>
    <t>NGLFINE</t>
  </si>
  <si>
    <t>Kabra Extrusion Technik Ltd</t>
  </si>
  <si>
    <t>KABRAEXTRU</t>
  </si>
  <si>
    <t>Eimco Elecon (India) Ltd</t>
  </si>
  <si>
    <t>EIMCOELECO</t>
  </si>
  <si>
    <t>Beekay Steel Industries Ltd</t>
  </si>
  <si>
    <t>BEEKAY</t>
  </si>
  <si>
    <t>Matrimony.Com Ltd</t>
  </si>
  <si>
    <t>MATRIMONY</t>
  </si>
  <si>
    <t>Vinyas Innovative Technologies Ltd</t>
  </si>
  <si>
    <t>VINYAS</t>
  </si>
  <si>
    <t>Hubtown Ltd</t>
  </si>
  <si>
    <t>HUBTOWN</t>
  </si>
  <si>
    <t>Dynamic Cables Ltd</t>
  </si>
  <si>
    <t>DYCL</t>
  </si>
  <si>
    <t>Automobile Corp Of Goa Ltd</t>
  </si>
  <si>
    <t>ACGL</t>
  </si>
  <si>
    <t>New Delhi Television Ltd</t>
  </si>
  <si>
    <t>NDTV</t>
  </si>
  <si>
    <t>NIIT Ltd</t>
  </si>
  <si>
    <t>NIITLTD</t>
  </si>
  <si>
    <t>Kitex Garments Ltd</t>
  </si>
  <si>
    <t>KITEX</t>
  </si>
  <si>
    <t>Himatsingka Seide Ltd</t>
  </si>
  <si>
    <t>HIMATSEIDE</t>
  </si>
  <si>
    <t>Xchanging Solutions Ltd</t>
  </si>
  <si>
    <t>XCHANGING</t>
  </si>
  <si>
    <t>Macpower CNC Machines Ltd</t>
  </si>
  <si>
    <t>MACPOWER</t>
  </si>
  <si>
    <t>AMIC Forging Ltd</t>
  </si>
  <si>
    <t>AMIC</t>
  </si>
  <si>
    <t>TV Today Network Limited</t>
  </si>
  <si>
    <t>TVTODAY</t>
  </si>
  <si>
    <t>Steelcast Ltd</t>
  </si>
  <si>
    <t>STEELCAS</t>
  </si>
  <si>
    <t>Control Print Ltd</t>
  </si>
  <si>
    <t>CONTROLPR</t>
  </si>
  <si>
    <t>One Point One Solutions Ltd</t>
  </si>
  <si>
    <t>ONEPOINT</t>
  </si>
  <si>
    <t>KMC Speciality Hospitals (India) Ltd</t>
  </si>
  <si>
    <t>KMCSHIL</t>
  </si>
  <si>
    <t>Arihant Superstructures Ltd</t>
  </si>
  <si>
    <t>ARIHANTSUP</t>
  </si>
  <si>
    <t>BMW Industries Ltd</t>
  </si>
  <si>
    <t>BMW</t>
  </si>
  <si>
    <t>Sika Interplant Systems Ltd</t>
  </si>
  <si>
    <t>SIKA</t>
  </si>
  <si>
    <t>Walchandnagar Industries Ltd</t>
  </si>
  <si>
    <t>WALCHANNAG</t>
  </si>
  <si>
    <t>India Motor Parts &amp; Accessories Ltd</t>
  </si>
  <si>
    <t>IMPAL</t>
  </si>
  <si>
    <t>Kuantum Papers Ltd</t>
  </si>
  <si>
    <t>KUANTUM</t>
  </si>
  <si>
    <t>Dwarikesh Sugar Industries Ltd</t>
  </si>
  <si>
    <t>DWARKESH</t>
  </si>
  <si>
    <t>R K Swamy Ltd</t>
  </si>
  <si>
    <t>RKSWAMY</t>
  </si>
  <si>
    <t>Cosmic CRF Ltd</t>
  </si>
  <si>
    <t>COSMICCRF</t>
  </si>
  <si>
    <t>ULTRAMARINE &amp; PIGMENTS Ltd</t>
  </si>
  <si>
    <t>ULTRAMAR</t>
  </si>
  <si>
    <t>Ice Make Refrigeration Ltd</t>
  </si>
  <si>
    <t>ICEMAKE</t>
  </si>
  <si>
    <t>Ksolves India Ltd</t>
  </si>
  <si>
    <t>KSOLVES</t>
  </si>
  <si>
    <t>RIR Power Electronics Ltd</t>
  </si>
  <si>
    <t>RIR</t>
  </si>
  <si>
    <t>Oriental Aromatics Ltd</t>
  </si>
  <si>
    <t>OAL</t>
  </si>
  <si>
    <t>Shanti Educational Initiatives Ltd</t>
  </si>
  <si>
    <t>SEIL</t>
  </si>
  <si>
    <t>Nelcast Ltd</t>
  </si>
  <si>
    <t>NELCAST</t>
  </si>
  <si>
    <t>Kamdhenu Ventures Ltd</t>
  </si>
  <si>
    <t>KAMOPAINTS</t>
  </si>
  <si>
    <t>Sterling Tools Ltd</t>
  </si>
  <si>
    <t>STERTOOLS</t>
  </si>
  <si>
    <t>AVT Natural Products Ltd</t>
  </si>
  <si>
    <t>AVTNPL</t>
  </si>
  <si>
    <t>Uttam Sugar Mills Ltd</t>
  </si>
  <si>
    <t>UTTAMSUGAR</t>
  </si>
  <si>
    <t>Asian Energy Services Ltd</t>
  </si>
  <si>
    <t>ASIANENE</t>
  </si>
  <si>
    <t>Aaswa Trading and Exports Ltd</t>
  </si>
  <si>
    <t>TCC</t>
  </si>
  <si>
    <t>GIC Housing Finance Ltd</t>
  </si>
  <si>
    <t>GICHSGFIN</t>
  </si>
  <si>
    <t>Max India Ltd</t>
  </si>
  <si>
    <t>MAXIND</t>
  </si>
  <si>
    <t>Vilas Transcore Ltd</t>
  </si>
  <si>
    <t>VILAS</t>
  </si>
  <si>
    <t>Kirloskar Electric Company Ltd</t>
  </si>
  <si>
    <t>KECL</t>
  </si>
  <si>
    <t>Dhunseri Ventures Ltd</t>
  </si>
  <si>
    <t>DVL</t>
  </si>
  <si>
    <t>Lincoln Pharmaceuticals Ltd</t>
  </si>
  <si>
    <t>LINCOLN</t>
  </si>
  <si>
    <t>ASM Technologies Ltd</t>
  </si>
  <si>
    <t>ASMTEC</t>
  </si>
  <si>
    <t>Indo Rama Synthetics (India) Ltd</t>
  </si>
  <si>
    <t>INDORAMA</t>
  </si>
  <si>
    <t>Sahana System Ltd</t>
  </si>
  <si>
    <t>SAHANA</t>
  </si>
  <si>
    <t>Alphalogic Techsys Ltd</t>
  </si>
  <si>
    <t>ALPHALOGIC</t>
  </si>
  <si>
    <t>Vardhman Holdings Ltd</t>
  </si>
  <si>
    <t>VHL</t>
  </si>
  <si>
    <t>Wonder Electricals Ltd</t>
  </si>
  <si>
    <t>WEL</t>
  </si>
  <si>
    <t>Satia Industries Ltd</t>
  </si>
  <si>
    <t>SATIA</t>
  </si>
  <si>
    <t>RACL Geartech Ltd</t>
  </si>
  <si>
    <t>RACLGEAR</t>
  </si>
  <si>
    <t>Allcargo Terminals Ltd</t>
  </si>
  <si>
    <t>ATL</t>
  </si>
  <si>
    <t>Snowman Logistics Ltd</t>
  </si>
  <si>
    <t>SNOWMAN</t>
  </si>
  <si>
    <t>Aptech Ltd</t>
  </si>
  <si>
    <t>APTECHT</t>
  </si>
  <si>
    <t>Gulshan Polyols Ltd</t>
  </si>
  <si>
    <t>GULPOLY</t>
  </si>
  <si>
    <t>Century Enka Ltd</t>
  </si>
  <si>
    <t>CENTENKA</t>
  </si>
  <si>
    <t>Avadh Sugar &amp; Energy Ltd</t>
  </si>
  <si>
    <t>AVADHSUGAR</t>
  </si>
  <si>
    <t>Mercury Ev-Tech Ltd</t>
  </si>
  <si>
    <t>MERCURYEV</t>
  </si>
  <si>
    <t>Saurashtra Cement Ltd</t>
  </si>
  <si>
    <t>SAURASHCEM</t>
  </si>
  <si>
    <t>Monte Carlo Fashions Ltd</t>
  </si>
  <si>
    <t>MONTECARLO</t>
  </si>
  <si>
    <t>BEML Land Assets Ltd</t>
  </si>
  <si>
    <t>BLAL</t>
  </si>
  <si>
    <t>GPT Healthcare Ltd</t>
  </si>
  <si>
    <t>GPTHEALTH</t>
  </si>
  <si>
    <t>Kopran Ltd</t>
  </si>
  <si>
    <t>KOPRAN</t>
  </si>
  <si>
    <t>Asian Star Co Ltd</t>
  </si>
  <si>
    <t>ASTAR</t>
  </si>
  <si>
    <t>Saint-Gobain Sekurit India Ltd</t>
  </si>
  <si>
    <t>SAINTGOBAIN</t>
  </si>
  <si>
    <t>Associated Alcohols &amp; Breweries Ltd</t>
  </si>
  <si>
    <t>ASALCBR</t>
  </si>
  <si>
    <t>Ramco Systems Ltd</t>
  </si>
  <si>
    <t>RAMCOSYS</t>
  </si>
  <si>
    <t>Eco Recycling Ltd</t>
  </si>
  <si>
    <t>ECORECO</t>
  </si>
  <si>
    <t>Solex Energy Ltd</t>
  </si>
  <si>
    <t>SOLEX</t>
  </si>
  <si>
    <t>Eraaya Lifespaces Ltd</t>
  </si>
  <si>
    <t>ERAAYA</t>
  </si>
  <si>
    <t>Uniphos Enterprises Ltd</t>
  </si>
  <si>
    <t>UNIENTER</t>
  </si>
  <si>
    <t>Allied Digital Services Ltd</t>
  </si>
  <si>
    <t>ADSL</t>
  </si>
  <si>
    <t>Sandesh Ltd</t>
  </si>
  <si>
    <t>SANDESH</t>
  </si>
  <si>
    <t>Panorama Studios International Ltd</t>
  </si>
  <si>
    <t>PANORAMA</t>
  </si>
  <si>
    <t>Syncom Formulations (India) Ltd</t>
  </si>
  <si>
    <t>SYNCOMF</t>
  </si>
  <si>
    <t>Jay Bharat Maruti Ltd</t>
  </si>
  <si>
    <t>JAYBARMARU</t>
  </si>
  <si>
    <t>Lancer Container Lines Ltd</t>
  </si>
  <si>
    <t>LANCER</t>
  </si>
  <si>
    <t>Remus Pharmaceuticals Ltd</t>
  </si>
  <si>
    <t>REMUS</t>
  </si>
  <si>
    <t>Zuari Industries Ltd</t>
  </si>
  <si>
    <t>ZUARIIND</t>
  </si>
  <si>
    <t>Enkei Wheels (India) Ltd</t>
  </si>
  <si>
    <t>ENKEIWHEL</t>
  </si>
  <si>
    <t>Rhetan TMT Ltd</t>
  </si>
  <si>
    <t>RHETAN</t>
  </si>
  <si>
    <t>Hind Rectifiers Ltd</t>
  </si>
  <si>
    <t>HIRECT</t>
  </si>
  <si>
    <t>Raj Rayon Industries Ltd</t>
  </si>
  <si>
    <t>RAJRILTD</t>
  </si>
  <si>
    <t>Suyog Telematics Ltd</t>
  </si>
  <si>
    <t>SUYOG</t>
  </si>
  <si>
    <t>Aimtron Electronics Ltd</t>
  </si>
  <si>
    <t>AIMTRON</t>
  </si>
  <si>
    <t>Shalimar Paints Ltd</t>
  </si>
  <si>
    <t>SHALPAINTS</t>
  </si>
  <si>
    <t>Entertainment Network (India) Ltd</t>
  </si>
  <si>
    <t>ENIL</t>
  </si>
  <si>
    <t>Radio</t>
  </si>
  <si>
    <t>Orient Paper and Industries Ltd</t>
  </si>
  <si>
    <t>ORIENTPPR</t>
  </si>
  <si>
    <t>Transindia Real Estate Ltd</t>
  </si>
  <si>
    <t>TREL</t>
  </si>
  <si>
    <t>Coffee Day Enterprises Ltd</t>
  </si>
  <si>
    <t>COFFEEDAY</t>
  </si>
  <si>
    <t>Anuh Pharma Ltd</t>
  </si>
  <si>
    <t>ANUHPHR</t>
  </si>
  <si>
    <t>Beta Drugs Ltd</t>
  </si>
  <si>
    <t>BETA</t>
  </si>
  <si>
    <t>Benares Hotels Ltd</t>
  </si>
  <si>
    <t>BENARAS</t>
  </si>
  <si>
    <t>Meson Valves India Ltd</t>
  </si>
  <si>
    <t>MESON</t>
  </si>
  <si>
    <t>Valiant Organics Ltd</t>
  </si>
  <si>
    <t>VALIANTORG</t>
  </si>
  <si>
    <t>Zodiac Energy Ltd</t>
  </si>
  <si>
    <t>ZODIAC</t>
  </si>
  <si>
    <t>Krystal Integrated Services Ltd</t>
  </si>
  <si>
    <t>KRYSTAL</t>
  </si>
  <si>
    <t>Infobeans Technologies Ltd</t>
  </si>
  <si>
    <t>INFOBEAN</t>
  </si>
  <si>
    <t>Hardwyn India Ltd</t>
  </si>
  <si>
    <t>HARDWYN</t>
  </si>
  <si>
    <t>Building Products - Glass</t>
  </si>
  <si>
    <t>Manoj Vaibhav Gems N Jewellers Ltd</t>
  </si>
  <si>
    <t>MVGJL</t>
  </si>
  <si>
    <t>Platinum Industries Ltd</t>
  </si>
  <si>
    <t>PLATIND</t>
  </si>
  <si>
    <t>IST Ltd</t>
  </si>
  <si>
    <t>ISTLTD</t>
  </si>
  <si>
    <t>Sportking India Ltd</t>
  </si>
  <si>
    <t>SPORTKING</t>
  </si>
  <si>
    <t>Prakash Pipes Ltd</t>
  </si>
  <si>
    <t>PPL</t>
  </si>
  <si>
    <t>Crest Ventures Ltd</t>
  </si>
  <si>
    <t>CREST</t>
  </si>
  <si>
    <t>Ganesh Benzoplast Ltd</t>
  </si>
  <si>
    <t>GANESHBE</t>
  </si>
  <si>
    <t>Sical Logistics Ltd</t>
  </si>
  <si>
    <t>SICALLOG</t>
  </si>
  <si>
    <t>NCL Industries Ltd</t>
  </si>
  <si>
    <t>NCLIND</t>
  </si>
  <si>
    <t>Sakuma Exports Ltd</t>
  </si>
  <si>
    <t>SAKUMA</t>
  </si>
  <si>
    <t>Urja Global Ltd</t>
  </si>
  <si>
    <t>URJA</t>
  </si>
  <si>
    <t>Selan Exploration Technology Ltd</t>
  </si>
  <si>
    <t>SELAN</t>
  </si>
  <si>
    <t>Australian Premium Solar (India) Ltd</t>
  </si>
  <si>
    <t>APS</t>
  </si>
  <si>
    <t>Photovoltaic Solar Systems &amp; Equipment</t>
  </si>
  <si>
    <t>Heubach Colorants India Ltd</t>
  </si>
  <si>
    <t>HEUBACHIND</t>
  </si>
  <si>
    <t>Industrial and Prudential Investment Co Ltd</t>
  </si>
  <si>
    <t>INDPRUD</t>
  </si>
  <si>
    <t>Ester Industries Ltd</t>
  </si>
  <si>
    <t>ESTER</t>
  </si>
  <si>
    <t>Nahar Spinning Mills Ltd</t>
  </si>
  <si>
    <t>NAHARSPING</t>
  </si>
  <si>
    <t>Credo Brands Marketing Ltd</t>
  </si>
  <si>
    <t>MUFTI</t>
  </si>
  <si>
    <t>Men's Clothing</t>
  </si>
  <si>
    <t>Foods and Inns Ltd</t>
  </si>
  <si>
    <t>FOODSIN</t>
  </si>
  <si>
    <t>Tuticorin Alkali Chemicals and Fertilizers Ltd</t>
  </si>
  <si>
    <t>TUTIALKA</t>
  </si>
  <si>
    <t>Pudumjee Paper Products Ltd</t>
  </si>
  <si>
    <t>PDMJEPAPER</t>
  </si>
  <si>
    <t>Alliance Integrated Metaliks Ltd</t>
  </si>
  <si>
    <t>AIML</t>
  </si>
  <si>
    <t>Bliss GVS Pharma Ltd</t>
  </si>
  <si>
    <t>BLISSGVS</t>
  </si>
  <si>
    <t>Digispice Technologies Ltd</t>
  </si>
  <si>
    <t>DIGISPICE</t>
  </si>
  <si>
    <t>Magadh Sugar &amp; Energy Ltd</t>
  </si>
  <si>
    <t>MAGADSUGAR</t>
  </si>
  <si>
    <t>Chaman Lal Setia Exports Ltd</t>
  </si>
  <si>
    <t>CLSEL</t>
  </si>
  <si>
    <t>Emkay Taps and Cutting Tools Ltd</t>
  </si>
  <si>
    <t>EMKAYTOOLS</t>
  </si>
  <si>
    <t>Vimta Labs Ltd</t>
  </si>
  <si>
    <t>VIMTALABS</t>
  </si>
  <si>
    <t>Sastasundar Ventures Ltd</t>
  </si>
  <si>
    <t>SASTASUNDR</t>
  </si>
  <si>
    <t>NDR Auto Components Ltd</t>
  </si>
  <si>
    <t>NDRAUTO</t>
  </si>
  <si>
    <t>Hexa Tradex Ltd</t>
  </si>
  <si>
    <t>HEXATRADEX</t>
  </si>
  <si>
    <t>CSL Finance Ltd</t>
  </si>
  <si>
    <t>CSLFINANCE</t>
  </si>
  <si>
    <t>Z F Steering Gear (India) Ltd</t>
  </si>
  <si>
    <t>ZFSTEERING</t>
  </si>
  <si>
    <t>Mukka Proteins Ltd</t>
  </si>
  <si>
    <t>MUKKA</t>
  </si>
  <si>
    <t>Creative Newtech Ltd</t>
  </si>
  <si>
    <t>CREATIVE</t>
  </si>
  <si>
    <t>Sutlej Textiles and Industries Ltd</t>
  </si>
  <si>
    <t>SUTLEJTEX</t>
  </si>
  <si>
    <t>VLS Finance Ltd</t>
  </si>
  <si>
    <t>VLSFINANCE</t>
  </si>
  <si>
    <t>Marsons Ltd</t>
  </si>
  <si>
    <t>MARSONS</t>
  </si>
  <si>
    <t>Kellton Tech Solutions Ltd</t>
  </si>
  <si>
    <t>KELLTONTEC</t>
  </si>
  <si>
    <t>Elin Electronics Ltd</t>
  </si>
  <si>
    <t>ELIN</t>
  </si>
  <si>
    <t>Dhanlaxmi Bank Ltd</t>
  </si>
  <si>
    <t>DHANBANK</t>
  </si>
  <si>
    <t>Vikas Lifecare Ltd</t>
  </si>
  <si>
    <t>VIKASLIFE</t>
  </si>
  <si>
    <t>Shree Ganesh Remedies Ltd</t>
  </si>
  <si>
    <t>SGRL</t>
  </si>
  <si>
    <t>Jagatjit Industries Ltd</t>
  </si>
  <si>
    <t>JAGAJITIND</t>
  </si>
  <si>
    <t>SPEL Semiconductor Ltd</t>
  </si>
  <si>
    <t>SPELS</t>
  </si>
  <si>
    <t>RSWM Ltd</t>
  </si>
  <si>
    <t>RSWM</t>
  </si>
  <si>
    <t>Essar Shipping Ltd</t>
  </si>
  <si>
    <t>ESSARSHPNG</t>
  </si>
  <si>
    <t>Jaybharat Textiles and Real Estate Ltd</t>
  </si>
  <si>
    <t>JAYTEX</t>
  </si>
  <si>
    <t>Basilic Fly Studio Ltd</t>
  </si>
  <si>
    <t>BASILIC</t>
  </si>
  <si>
    <t>Royal Orchid Hotels Ltd</t>
  </si>
  <si>
    <t>ROHLTD</t>
  </si>
  <si>
    <t>Innovana Thinklabs Ltd</t>
  </si>
  <si>
    <t>INNOVANA</t>
  </si>
  <si>
    <t>Electrotherm (India) Ltd</t>
  </si>
  <si>
    <t>ELECTHERM</t>
  </si>
  <si>
    <t>AGI Infra Ltd</t>
  </si>
  <si>
    <t>AGIIL</t>
  </si>
  <si>
    <t>Rajapalayam Mills Ltd</t>
  </si>
  <si>
    <t>RAJPALAYAM</t>
  </si>
  <si>
    <t>Cropster Agro Ltd</t>
  </si>
  <si>
    <t>CROPSTER</t>
  </si>
  <si>
    <t>Sat Industries Ltd</t>
  </si>
  <si>
    <t>SATINDLTD</t>
  </si>
  <si>
    <t>Kotyark Industries Ltd</t>
  </si>
  <si>
    <t>KOTYARK</t>
  </si>
  <si>
    <t>Sar Auto Products Ltd</t>
  </si>
  <si>
    <t>SAPL</t>
  </si>
  <si>
    <t>Windsor Machines Ltd</t>
  </si>
  <si>
    <t>WINDMACHIN</t>
  </si>
  <si>
    <t>Gandhi Special Tubes Ltd</t>
  </si>
  <si>
    <t>GANDHITUBE</t>
  </si>
  <si>
    <t>Eldeco Housing and Industries Ltd</t>
  </si>
  <si>
    <t>ELDEHSG</t>
  </si>
  <si>
    <t>Ravindra Energy Ltd</t>
  </si>
  <si>
    <t>RELTD</t>
  </si>
  <si>
    <t>3B Blackbio DX Ltd</t>
  </si>
  <si>
    <t>3BBLACKBIO</t>
  </si>
  <si>
    <t>Indo Amines Ltd</t>
  </si>
  <si>
    <t>INDOAMIN</t>
  </si>
  <si>
    <t>Khazanchi Jewellers Ltd</t>
  </si>
  <si>
    <t>KHAZANCHI</t>
  </si>
  <si>
    <t>Shivalik Rasayan Ltd</t>
  </si>
  <si>
    <t>SHIVALIK</t>
  </si>
  <si>
    <t>MSP Steel &amp; Power Ltd</t>
  </si>
  <si>
    <t>MSPL</t>
  </si>
  <si>
    <t>SPML Infra Ltd</t>
  </si>
  <si>
    <t>SPMLINFRA</t>
  </si>
  <si>
    <t>Axtel Industries Ltd</t>
  </si>
  <si>
    <t>AXTEL</t>
  </si>
  <si>
    <t>Visaka Industries Ltd</t>
  </si>
  <si>
    <t>VISAKAIND</t>
  </si>
  <si>
    <t>Transpek Industry Ltd</t>
  </si>
  <si>
    <t>TRANSPEK</t>
  </si>
  <si>
    <t>Bodal Chemicals Ltd</t>
  </si>
  <si>
    <t>BODALCHEM</t>
  </si>
  <si>
    <t>Bharat Parenterals Ltd</t>
  </si>
  <si>
    <t>BPLPHARMA</t>
  </si>
  <si>
    <t>Bajaj Healthcare Ltd</t>
  </si>
  <si>
    <t>BAJAJHCARE</t>
  </si>
  <si>
    <t>Deccan Cements Ltd</t>
  </si>
  <si>
    <t>DECCANCE</t>
  </si>
  <si>
    <t>Pakka Limited</t>
  </si>
  <si>
    <t>PAKKA</t>
  </si>
  <si>
    <t>Renaissance Global Ltd</t>
  </si>
  <si>
    <t>RGL</t>
  </si>
  <si>
    <t>Integra Engineering India Ltd</t>
  </si>
  <si>
    <t>INTEGRAEN</t>
  </si>
  <si>
    <t>K&amp;R Rail Engineering Ltd</t>
  </si>
  <si>
    <t>KRRAIL</t>
  </si>
  <si>
    <t>Andhra Petrochemicals Ltd</t>
  </si>
  <si>
    <t>ANDHRAPET</t>
  </si>
  <si>
    <t>Vasa Denticity Ltd</t>
  </si>
  <si>
    <t>DENTALKART</t>
  </si>
  <si>
    <t>Giriraj Civil Developers Ltd</t>
  </si>
  <si>
    <t>GIRIRAJ</t>
  </si>
  <si>
    <t>Aurum Proptech Ltd</t>
  </si>
  <si>
    <t>AURUM</t>
  </si>
  <si>
    <t>ADC India Communications Ltd</t>
  </si>
  <si>
    <t>ADCINDIA</t>
  </si>
  <si>
    <t>AGS Transact Technologies Ltd</t>
  </si>
  <si>
    <t>AGSTRA</t>
  </si>
  <si>
    <t>Danlaw Technologies India Ltd</t>
  </si>
  <si>
    <t>DANLAW</t>
  </si>
  <si>
    <t>Tracxn Technologies Ltd</t>
  </si>
  <si>
    <t>TRACXN</t>
  </si>
  <si>
    <t>Chemcon Speciality Chemicals Ltd</t>
  </si>
  <si>
    <t>CHEMCON</t>
  </si>
  <si>
    <t>Algoquant Fintech Ltd</t>
  </si>
  <si>
    <t>AQFINTECH</t>
  </si>
  <si>
    <t>Oswal Greentech Ltd</t>
  </si>
  <si>
    <t>OSWALGREEN</t>
  </si>
  <si>
    <t>Jayant Agro-Organics Ltd</t>
  </si>
  <si>
    <t>JAYAGROGN</t>
  </si>
  <si>
    <t>Onward Technologies Ltd</t>
  </si>
  <si>
    <t>ONWARDTEC</t>
  </si>
  <si>
    <t>Fedders Holding Ltd</t>
  </si>
  <si>
    <t>IMCAP</t>
  </si>
  <si>
    <t>Zuari Agro Chemicals Ltd</t>
  </si>
  <si>
    <t>ZUARI</t>
  </si>
  <si>
    <t>Sree Rayalaseema Hi-Strength Hypo Ltd</t>
  </si>
  <si>
    <t>SRHHYPOLTD</t>
  </si>
  <si>
    <t>Faze Three Ltd</t>
  </si>
  <si>
    <t>FAZE3Q</t>
  </si>
  <si>
    <t>Jindal Poly Investment and Finance Company Ltd</t>
  </si>
  <si>
    <t>JPOLYINVST</t>
  </si>
  <si>
    <t>Ambika Cotton Mills Ltd</t>
  </si>
  <si>
    <t>AMBIKCO</t>
  </si>
  <si>
    <t>TGV SRAAC Ltd</t>
  </si>
  <si>
    <t>TGVSL</t>
  </si>
  <si>
    <t>Focus Lighting and Fixtures Ltd</t>
  </si>
  <si>
    <t>FOCUS</t>
  </si>
  <si>
    <t>NINtec Systems Ltd</t>
  </si>
  <si>
    <t>NINSYS</t>
  </si>
  <si>
    <t>Primo Chemicals Ltd</t>
  </si>
  <si>
    <t>PRIMO</t>
  </si>
  <si>
    <t>State Trading Corporation of India Ltd</t>
  </si>
  <si>
    <t>STCINDIA</t>
  </si>
  <si>
    <t>Ugar Sugar Works Ltd</t>
  </si>
  <si>
    <t>UGARSUGAR</t>
  </si>
  <si>
    <t>Dhampur Bio Organics Ltd</t>
  </si>
  <si>
    <t>DBOL</t>
  </si>
  <si>
    <t>Rushil Decor Ltd</t>
  </si>
  <si>
    <t>RUSHIL</t>
  </si>
  <si>
    <t>Jindal Photo Ltd</t>
  </si>
  <si>
    <t>JINDALPHOT</t>
  </si>
  <si>
    <t>Kriti Industries (India) Limited</t>
  </si>
  <si>
    <t>KRITI</t>
  </si>
  <si>
    <t>Moneyboxx Finance Ltd</t>
  </si>
  <si>
    <t>MONEYBOXX</t>
  </si>
  <si>
    <t>Davangere Sugar Company Ltd</t>
  </si>
  <si>
    <t>DAVANGERE</t>
  </si>
  <si>
    <t>JG Chemicals Ltd</t>
  </si>
  <si>
    <t>JGCHEM</t>
  </si>
  <si>
    <t>Permanent Magnets Ltd</t>
  </si>
  <si>
    <t>PERMAGN</t>
  </si>
  <si>
    <t>Aditya Birla Money Ltd</t>
  </si>
  <si>
    <t>BIRLAMONEY</t>
  </si>
  <si>
    <t>Asian Granito India Ltd</t>
  </si>
  <si>
    <t>ASIANTILES</t>
  </si>
  <si>
    <t>Sarla Performance Fibers Ltd</t>
  </si>
  <si>
    <t>SARLAPOLY</t>
  </si>
  <si>
    <t>Silver Touch Technologies Ltd</t>
  </si>
  <si>
    <t>SILVERTUC</t>
  </si>
  <si>
    <t>Zee Media Corporation Ltd</t>
  </si>
  <si>
    <t>ZEEMEDIA</t>
  </si>
  <si>
    <t>Mkventures Capital Ltd</t>
  </si>
  <si>
    <t>MKVENTURES</t>
  </si>
  <si>
    <t>Pondy Oxides and Chemicals Ltd</t>
  </si>
  <si>
    <t>POCL</t>
  </si>
  <si>
    <t>GFL Ltd</t>
  </si>
  <si>
    <t>GFLLIMITED</t>
  </si>
  <si>
    <t>EKI Energy Services Ltd</t>
  </si>
  <si>
    <t>EKI</t>
  </si>
  <si>
    <t>Global Surfaces Ltd</t>
  </si>
  <si>
    <t>GSLSU</t>
  </si>
  <si>
    <t>Gloster Ltd</t>
  </si>
  <si>
    <t>GLOSTERLTD</t>
  </si>
  <si>
    <t>Supreme Power Equipment Ltd</t>
  </si>
  <si>
    <t>SUPREMEPWR</t>
  </si>
  <si>
    <t>Heavy Electrical Equipment</t>
  </si>
  <si>
    <t>TAAL Enterprises Ltd</t>
  </si>
  <si>
    <t>TAALENT</t>
  </si>
  <si>
    <t>Drone Destination Ltd</t>
  </si>
  <si>
    <t>DRONE</t>
  </si>
  <si>
    <t>Hp Adhesives Ltd</t>
  </si>
  <si>
    <t>HPAL</t>
  </si>
  <si>
    <t>Ashima Ltd</t>
  </si>
  <si>
    <t>ASHIMASYN</t>
  </si>
  <si>
    <t>Tamilnadu Petroproducts Ltd</t>
  </si>
  <si>
    <t>TNPETRO</t>
  </si>
  <si>
    <t>Andhra Cements Ltd</t>
  </si>
  <si>
    <t>ACL</t>
  </si>
  <si>
    <t>Bajaj Steel Industries Ltd</t>
  </si>
  <si>
    <t>BAJAJST</t>
  </si>
  <si>
    <t>Jaykay Enterprises Ltd</t>
  </si>
  <si>
    <t>JAYKAY</t>
  </si>
  <si>
    <t>Jagsonpal Pharmaceuticals Ltd</t>
  </si>
  <si>
    <t>JAGSNPHARM</t>
  </si>
  <si>
    <t>Munjal Auto Industries Ltd</t>
  </si>
  <si>
    <t>MUNJALAU</t>
  </si>
  <si>
    <t>SBC Exports Ltd</t>
  </si>
  <si>
    <t>SBC</t>
  </si>
  <si>
    <t>W S Industries (India) Ltd</t>
  </si>
  <si>
    <t>WSI</t>
  </si>
  <si>
    <t>U. P. Hotels Ltd</t>
  </si>
  <si>
    <t>UPHOT</t>
  </si>
  <si>
    <t>De Nora India Ltd</t>
  </si>
  <si>
    <t>DENORA</t>
  </si>
  <si>
    <t>Repro India Ltd</t>
  </si>
  <si>
    <t>REPRO</t>
  </si>
  <si>
    <t>Ceinsys Tech Ltd</t>
  </si>
  <si>
    <t>CEINSYSTECH</t>
  </si>
  <si>
    <t>Hampton Sky Realty Ltd</t>
  </si>
  <si>
    <t>HAMPTON</t>
  </si>
  <si>
    <t>Chemfab Alkalis Ltd</t>
  </si>
  <si>
    <t>CHEMFAB</t>
  </si>
  <si>
    <t>Sarveshwar Foods Ltd</t>
  </si>
  <si>
    <t>SARVESHWAR</t>
  </si>
  <si>
    <t>HDFC Nifty 50 ETF</t>
  </si>
  <si>
    <t>HDFCNIFTY</t>
  </si>
  <si>
    <t>ABS Marine Services Ltd</t>
  </si>
  <si>
    <t>ABSMARINE</t>
  </si>
  <si>
    <t>Cheviot Co Ltd</t>
  </si>
  <si>
    <t>CHEVIOT</t>
  </si>
  <si>
    <t>Voith Paper Fabrics India Ltd</t>
  </si>
  <si>
    <t>VOITHPAPR</t>
  </si>
  <si>
    <t>GHCL Textiles Ltd</t>
  </si>
  <si>
    <t>GHCLTEXTIL</t>
  </si>
  <si>
    <t>Dhunseri Investments Ltd</t>
  </si>
  <si>
    <t>DHUNINV</t>
  </si>
  <si>
    <t>Newtime Infrastructure Ltd</t>
  </si>
  <si>
    <t>NEWINFRA</t>
  </si>
  <si>
    <t>Chembond Chemicals Ltd</t>
  </si>
  <si>
    <t>CHEMBOND</t>
  </si>
  <si>
    <t>Linc Ltd</t>
  </si>
  <si>
    <t>LINC</t>
  </si>
  <si>
    <t>GRM Overseas Ltd</t>
  </si>
  <si>
    <t>GRMOVER</t>
  </si>
  <si>
    <t>Arrow Greentech Ltd</t>
  </si>
  <si>
    <t>ARROWGREEN</t>
  </si>
  <si>
    <t>Radiant Cash Management Services Ltd</t>
  </si>
  <si>
    <t>RADIANTCMS</t>
  </si>
  <si>
    <t>Wealth First Portfolio Managers Ltd</t>
  </si>
  <si>
    <t>WEALTH</t>
  </si>
  <si>
    <t>Dharmaj Crop Guard Ltd</t>
  </si>
  <si>
    <t>DHARMAJ</t>
  </si>
  <si>
    <t>Morganite Crucible (India) Ltd</t>
  </si>
  <si>
    <t>MORGANITE</t>
  </si>
  <si>
    <t>STEL Holdings Ltd</t>
  </si>
  <si>
    <t>STEL</t>
  </si>
  <si>
    <t>Veljan Denison Ltd</t>
  </si>
  <si>
    <t>VELJAN</t>
  </si>
  <si>
    <t>Race Eco Chain Ltd</t>
  </si>
  <si>
    <t>RACE</t>
  </si>
  <si>
    <t>Speciality Restaurants Ltd</t>
  </si>
  <si>
    <t>SPECIALITY</t>
  </si>
  <si>
    <t>Vintage Coffee and Beverages Ltd</t>
  </si>
  <si>
    <t>VINCOFE</t>
  </si>
  <si>
    <t>Forbes &amp; Company Ltd</t>
  </si>
  <si>
    <t>FORBESCO</t>
  </si>
  <si>
    <t>Veefin Solutions Ltd</t>
  </si>
  <si>
    <t>VEEFIN</t>
  </si>
  <si>
    <t>Panacea Biotec Ltd</t>
  </si>
  <si>
    <t>PANACEABIO</t>
  </si>
  <si>
    <t>Tribhovandas Bhimji Zaveri Ltd</t>
  </si>
  <si>
    <t>TBZ</t>
  </si>
  <si>
    <t>Tantia Constructions Ltd</t>
  </si>
  <si>
    <t>TCLCONS</t>
  </si>
  <si>
    <t>Kothari Petrochemicals Ltd</t>
  </si>
  <si>
    <t>KOTHARIPET</t>
  </si>
  <si>
    <t>GeeCee Ventures Ltd</t>
  </si>
  <si>
    <t>GEECEE</t>
  </si>
  <si>
    <t>Megatherm Induction Ltd</t>
  </si>
  <si>
    <t>MEGATHERM</t>
  </si>
  <si>
    <t>S Chand and Company Ltd</t>
  </si>
  <si>
    <t>SCHAND</t>
  </si>
  <si>
    <t>Spencer's Retail Ltd</t>
  </si>
  <si>
    <t>SPENCERS</t>
  </si>
  <si>
    <t>ATMASTCO Ltd</t>
  </si>
  <si>
    <t>ATMASTCO</t>
  </si>
  <si>
    <t>N R Agarwal Industries Ltd</t>
  </si>
  <si>
    <t>NRAIL</t>
  </si>
  <si>
    <t>Saraswati Commercial (India) Ltd</t>
  </si>
  <si>
    <t>ZSARACOM</t>
  </si>
  <si>
    <t>Investment Trust of India Ltd</t>
  </si>
  <si>
    <t>THEINVEST</t>
  </si>
  <si>
    <t>Capital India Finance Ltd</t>
  </si>
  <si>
    <t>CIFL</t>
  </si>
  <si>
    <t>Kisan Mouldings Ltd</t>
  </si>
  <si>
    <t>KISAN</t>
  </si>
  <si>
    <t>DMCC Speciality Chemicals Ltd</t>
  </si>
  <si>
    <t>DMCC</t>
  </si>
  <si>
    <t>IND Swift Laboratories Ltd</t>
  </si>
  <si>
    <t>INDSWFTLAB</t>
  </si>
  <si>
    <t>KSE Ltd</t>
  </si>
  <si>
    <t>KSE</t>
  </si>
  <si>
    <t>Artemis Electricals and Projects Ltd</t>
  </si>
  <si>
    <t>AEPL</t>
  </si>
  <si>
    <t>Mindteck (India) Ltd</t>
  </si>
  <si>
    <t>MINDTECK</t>
  </si>
  <si>
    <t>Hindustan Composites Ltd</t>
  </si>
  <si>
    <t>HINDCOMPOS</t>
  </si>
  <si>
    <t>Virtuoso Optoelectronics Ltd</t>
  </si>
  <si>
    <t>VOEPL</t>
  </si>
  <si>
    <t>Rane Brake Linings Ltd</t>
  </si>
  <si>
    <t>RBL</t>
  </si>
  <si>
    <t>Menon Bearings Ltd</t>
  </si>
  <si>
    <t>MENONBE</t>
  </si>
  <si>
    <t>Mallcom (India) Ltd</t>
  </si>
  <si>
    <t>MALLCOM</t>
  </si>
  <si>
    <t>Ratnaveer Precision Engineering Ltd</t>
  </si>
  <si>
    <t>RATNAVEER</t>
  </si>
  <si>
    <t>20 Microns Ltd</t>
  </si>
  <si>
    <t>20MICRONS</t>
  </si>
  <si>
    <t>Albert David Ltd</t>
  </si>
  <si>
    <t>ALBERTDAVD</t>
  </si>
  <si>
    <t>Ritco Logistics Ltd</t>
  </si>
  <si>
    <t>RITCO</t>
  </si>
  <si>
    <t>Haldyn Glass Ltd</t>
  </si>
  <si>
    <t>HALDYNGL</t>
  </si>
  <si>
    <t>Sunshield Chemicals Ltd</t>
  </si>
  <si>
    <t>SUNSHIEL</t>
  </si>
  <si>
    <t>Bedmutha Industries Ltd</t>
  </si>
  <si>
    <t>BEDMUTHA</t>
  </si>
  <si>
    <t>Onmobile Global Ltd</t>
  </si>
  <si>
    <t>ONMOBILE</t>
  </si>
  <si>
    <t>Lokesh Machines Ltd</t>
  </si>
  <si>
    <t>LOKESHMACH</t>
  </si>
  <si>
    <t>Maan Aluminium Ltd</t>
  </si>
  <si>
    <t>MAANALU</t>
  </si>
  <si>
    <t>Nitta Gelatin India Ltd</t>
  </si>
  <si>
    <t>NITTAGELA</t>
  </si>
  <si>
    <t>Suraj Products Ltd</t>
  </si>
  <si>
    <t>SURAJ</t>
  </si>
  <si>
    <t>Lotus Chocolate Company Ltd</t>
  </si>
  <si>
    <t>LOTUSCHO</t>
  </si>
  <si>
    <t>The Ruby Mills Ltd</t>
  </si>
  <si>
    <t>RUBYMILLS</t>
  </si>
  <si>
    <t>Vinyl Chemicals (India) Ltd</t>
  </si>
  <si>
    <t>VINYLINDIA</t>
  </si>
  <si>
    <t>Shreyas Shipping and Logistics Ltd</t>
  </si>
  <si>
    <t>SHREYAS</t>
  </si>
  <si>
    <t>Concord Control Systems Ltd</t>
  </si>
  <si>
    <t>CNCRD</t>
  </si>
  <si>
    <t>Arfin India Ltd</t>
  </si>
  <si>
    <t>ARFIN</t>
  </si>
  <si>
    <t>Radhika Jeweltech Ltd</t>
  </si>
  <si>
    <t>RADHIKAJWE</t>
  </si>
  <si>
    <t>Bhageria Industries Ltd</t>
  </si>
  <si>
    <t>BHAGERIA</t>
  </si>
  <si>
    <t>Nagarjuna Fertilizers and Chemicals Ltd</t>
  </si>
  <si>
    <t>NAGAFERT</t>
  </si>
  <si>
    <t>Finkurve Financial Services Ltd</t>
  </si>
  <si>
    <t>FINKURVE</t>
  </si>
  <si>
    <t>Arihant Capital Markets Ltd</t>
  </si>
  <si>
    <t>ARIHANTCAP</t>
  </si>
  <si>
    <t>Birla Cable Ltd</t>
  </si>
  <si>
    <t>BIRLACABLE</t>
  </si>
  <si>
    <t>High Energy Batteries (India) Ltd</t>
  </si>
  <si>
    <t>HIGHENE</t>
  </si>
  <si>
    <t>Goa Carbon Ltd</t>
  </si>
  <si>
    <t>GOACARBON</t>
  </si>
  <si>
    <t>Metals - Coke</t>
  </si>
  <si>
    <t>Mold-Tek Technologies Ltd</t>
  </si>
  <si>
    <t>MOLDTECH</t>
  </si>
  <si>
    <t>Simplex Infrastructures Ltd</t>
  </si>
  <si>
    <t>SIMPLEXINF</t>
  </si>
  <si>
    <t>Remedium Lifecare Ltd</t>
  </si>
  <si>
    <t>REMLIFE</t>
  </si>
  <si>
    <t>Viceroy Hotels Ltd</t>
  </si>
  <si>
    <t>VHLTD</t>
  </si>
  <si>
    <t>Pashupati Cotspin Ltd</t>
  </si>
  <si>
    <t>PASHUPATI</t>
  </si>
  <si>
    <t>Brand Concepts Ltd</t>
  </si>
  <si>
    <t>BCONCEPTS</t>
  </si>
  <si>
    <t>Wim Plast Ltd</t>
  </si>
  <si>
    <t>WIMPLAST</t>
  </si>
  <si>
    <t>Laxmi Goldorna House Ltd</t>
  </si>
  <si>
    <t>LGHL</t>
  </si>
  <si>
    <t>Hindustan Media Ventures Ltd</t>
  </si>
  <si>
    <t>HMVL</t>
  </si>
  <si>
    <t>Nahar Poly Films Ltd</t>
  </si>
  <si>
    <t>NAHARPOLY</t>
  </si>
  <si>
    <t>Nectar Lifesciences Ltd</t>
  </si>
  <si>
    <t>NECLIFE</t>
  </si>
  <si>
    <t>Prime Securities Ltd</t>
  </si>
  <si>
    <t>PRIMESECU</t>
  </si>
  <si>
    <t>Remsons Industries Ltd</t>
  </si>
  <si>
    <t>REMSONSIND</t>
  </si>
  <si>
    <t>FCS Software Solutions Ltd</t>
  </si>
  <si>
    <t>FCSSOFT</t>
  </si>
  <si>
    <t>VL E-Governance &amp; IT Solutions Ltd</t>
  </si>
  <si>
    <t>VLEGOV</t>
  </si>
  <si>
    <t>A K Capital Services Ltd</t>
  </si>
  <si>
    <t>AKCAPIT</t>
  </si>
  <si>
    <t>Jay Jalaram Technologies Ltd</t>
  </si>
  <si>
    <t>KORE</t>
  </si>
  <si>
    <t>D P Wires Ltd</t>
  </si>
  <si>
    <t>DPWIRES</t>
  </si>
  <si>
    <t>Plastiblends India Ltd</t>
  </si>
  <si>
    <t>PLASTIBLEN</t>
  </si>
  <si>
    <t>Emami Paper Mills Ltd</t>
  </si>
  <si>
    <t>EMAMIPAP</t>
  </si>
  <si>
    <t>Artson Engineering Ltd</t>
  </si>
  <si>
    <t>ARTSONEN</t>
  </si>
  <si>
    <t>Shree Tirupati Balajee FIBC Ltd</t>
  </si>
  <si>
    <t>TIRUPATI</t>
  </si>
  <si>
    <t>Donear Industries Ltd</t>
  </si>
  <si>
    <t>DONEAR</t>
  </si>
  <si>
    <t>Career Point Ltd</t>
  </si>
  <si>
    <t>CAREERP</t>
  </si>
  <si>
    <t>Balaji Telefilms Ltd</t>
  </si>
  <si>
    <t>BALAJITELE</t>
  </si>
  <si>
    <t>Hindustan Motors Ltd</t>
  </si>
  <si>
    <t>HINDMOTORS</t>
  </si>
  <si>
    <t>Apex Frozen Foods Ltd</t>
  </si>
  <si>
    <t>APEX</t>
  </si>
  <si>
    <t>TPL Plastech Ltd</t>
  </si>
  <si>
    <t>TPLPLASTEH</t>
  </si>
  <si>
    <t>MBL Infrastructure Ltd</t>
  </si>
  <si>
    <t>MBLINFRA</t>
  </si>
  <si>
    <t>Khaitan Chemicals and Fertilizers Ltd</t>
  </si>
  <si>
    <t>KHAICHEM</t>
  </si>
  <si>
    <t>Nicco Parks &amp; Resorts Ltd</t>
  </si>
  <si>
    <t>NICCOPAR</t>
  </si>
  <si>
    <t>MMP Industries Ltd</t>
  </si>
  <si>
    <t>MMP</t>
  </si>
  <si>
    <t>Shankar Lal Rampal Dye-Chem Ltd</t>
  </si>
  <si>
    <t>SRD</t>
  </si>
  <si>
    <t>Sakar Healthcare Ltd</t>
  </si>
  <si>
    <t>SAKAR</t>
  </si>
  <si>
    <t>Wise Travel India Ltd</t>
  </si>
  <si>
    <t>WTICAB</t>
  </si>
  <si>
    <t>Vikas Ecotech Ltd</t>
  </si>
  <si>
    <t>VIKASECO</t>
  </si>
  <si>
    <t>S J Logistics (India) Ltd</t>
  </si>
  <si>
    <t>SJLOGISTIC</t>
  </si>
  <si>
    <t>Kore Digital Ltd</t>
  </si>
  <si>
    <t>Modern Insulators Ltd</t>
  </si>
  <si>
    <t>MODINSU</t>
  </si>
  <si>
    <t>BPL Ltd</t>
  </si>
  <si>
    <t>BPL</t>
  </si>
  <si>
    <t>SKM Egg Products Export India Ltd</t>
  </si>
  <si>
    <t>SKMEGGPROD</t>
  </si>
  <si>
    <t>Sukhjit Starch and Chemicals Ltd</t>
  </si>
  <si>
    <t>SUKHJITS</t>
  </si>
  <si>
    <t>Nandan Denim Ltd</t>
  </si>
  <si>
    <t>NDL</t>
  </si>
  <si>
    <t>Black Rose Industries Ltd</t>
  </si>
  <si>
    <t>BLACKROSE</t>
  </si>
  <si>
    <t>Macfos Ltd</t>
  </si>
  <si>
    <t>ROBU</t>
  </si>
  <si>
    <t>LIC MF S&amp;P BSE Sensex ETF</t>
  </si>
  <si>
    <t>LICNETFSEN</t>
  </si>
  <si>
    <t>AVG Logistics Ltd</t>
  </si>
  <si>
    <t>AVG</t>
  </si>
  <si>
    <t>Kernex Microsystems (India) Ltd</t>
  </si>
  <si>
    <t>KERNEX</t>
  </si>
  <si>
    <t>Liberty Shoes Ltd</t>
  </si>
  <si>
    <t>LIBERTSHOE</t>
  </si>
  <si>
    <t>Shree Pushkar Chemicals &amp; Fertilisers Ltd</t>
  </si>
  <si>
    <t>SHREEPUSHK</t>
  </si>
  <si>
    <t>PREVEST DENPRO LTD</t>
  </si>
  <si>
    <t>PREVEST</t>
  </si>
  <si>
    <t>Stovec Industries Ltd</t>
  </si>
  <si>
    <t>STOVACQ</t>
  </si>
  <si>
    <t>RMC Switchgears Ltd</t>
  </si>
  <si>
    <t>RMC</t>
  </si>
  <si>
    <t>Sreeleathers Ltd</t>
  </si>
  <si>
    <t>SREEL</t>
  </si>
  <si>
    <t>Cellecor Gadgets Ltd</t>
  </si>
  <si>
    <t>CELLECOR</t>
  </si>
  <si>
    <t>Advani Hotels and Resorts (India) Ltd</t>
  </si>
  <si>
    <t>ADVANIHOTR</t>
  </si>
  <si>
    <t>Balaxi Pharmaceuticals Ltd</t>
  </si>
  <si>
    <t>BALAXI</t>
  </si>
  <si>
    <t>HT Media Ltd</t>
  </si>
  <si>
    <t>HTMEDIA</t>
  </si>
  <si>
    <t>Gourmet Gateway India Ltd</t>
  </si>
  <si>
    <t>GOURMET</t>
  </si>
  <si>
    <t>UTI Gold Exchange Traded Fund</t>
  </si>
  <si>
    <t>GOLDSHARE</t>
  </si>
  <si>
    <t>TVS Electronics Ltd</t>
  </si>
  <si>
    <t>TVSELECT</t>
  </si>
  <si>
    <t>Pavna Industries Ltd</t>
  </si>
  <si>
    <t>PAVNAIND</t>
  </si>
  <si>
    <t>Indag Rubber Ltd</t>
  </si>
  <si>
    <t>INDAG</t>
  </si>
  <si>
    <t>Niyogin Fintech Ltd</t>
  </si>
  <si>
    <t>NIYOGIN</t>
  </si>
  <si>
    <t>Bright Outdoor Media Ltd</t>
  </si>
  <si>
    <t>BRIGHT</t>
  </si>
  <si>
    <t>Vipul Ltd</t>
  </si>
  <si>
    <t>VIPULLTD</t>
  </si>
  <si>
    <t>Pratham EPC Projects Ltd</t>
  </si>
  <si>
    <t>PRATHAM</t>
  </si>
  <si>
    <t>Music Broadcast Ltd</t>
  </si>
  <si>
    <t>RADIOCITY</t>
  </si>
  <si>
    <t>Munjal Showa Ltd</t>
  </si>
  <si>
    <t>MUNJALSHOW</t>
  </si>
  <si>
    <t>Alankit Ltd</t>
  </si>
  <si>
    <t>ALANKIT</t>
  </si>
  <si>
    <t>Manaksia Ltd</t>
  </si>
  <si>
    <t>MANAKSIA</t>
  </si>
  <si>
    <t>Hazoor Multi Projects Ltd</t>
  </si>
  <si>
    <t>HAZOOR</t>
  </si>
  <si>
    <t>Shri Jagdamba Polymers Ltd</t>
  </si>
  <si>
    <t>SHRJAGP</t>
  </si>
  <si>
    <t>Khadim India Ltd</t>
  </si>
  <si>
    <t>KHADIM</t>
  </si>
  <si>
    <t>Consolidated Finvest &amp; Holdings Ltd</t>
  </si>
  <si>
    <t>CONSOFINVT</t>
  </si>
  <si>
    <t>Sayaji Hotels Ltd</t>
  </si>
  <si>
    <t>SAYAJIHOTL</t>
  </si>
  <si>
    <t>Teerth Gopicon Ltd</t>
  </si>
  <si>
    <t>TGL</t>
  </si>
  <si>
    <t>PVP Ventures Ltd</t>
  </si>
  <si>
    <t>PVP</t>
  </si>
  <si>
    <t>R S Software (India) Ltd</t>
  </si>
  <si>
    <t>RSSOFTWARE</t>
  </si>
  <si>
    <t>Uravi T &amp; Wedge Lamps Ltd</t>
  </si>
  <si>
    <t>URAVI</t>
  </si>
  <si>
    <t>Worth Investment &amp; Trading Co Ltd</t>
  </si>
  <si>
    <t>WORTH</t>
  </si>
  <si>
    <t>Pyramid Technoplast Ltd</t>
  </si>
  <si>
    <t>PYRAMID</t>
  </si>
  <si>
    <t>Orient Ceratech Ltd</t>
  </si>
  <si>
    <t>ORIENTCER</t>
  </si>
  <si>
    <t>3i Infotech Ltd</t>
  </si>
  <si>
    <t>3IINFOLTD</t>
  </si>
  <si>
    <t>Bartronics India Ltd</t>
  </si>
  <si>
    <t>ASMS</t>
  </si>
  <si>
    <t>Trucap Finance Ltd</t>
  </si>
  <si>
    <t>TRU</t>
  </si>
  <si>
    <t>Affordable Robotic &amp; Automation Ltd</t>
  </si>
  <si>
    <t>AFFORDABLE</t>
  </si>
  <si>
    <t>Kamat Hotels (India) Ltd</t>
  </si>
  <si>
    <t>KAMATHOTEL</t>
  </si>
  <si>
    <t>Precot Ltd</t>
  </si>
  <si>
    <t>PRECOT</t>
  </si>
  <si>
    <t>NBI Industrial Finance Company Ltd</t>
  </si>
  <si>
    <t>NBIFIN</t>
  </si>
  <si>
    <t>Sri Adhikari Brothers Television Network Ltd</t>
  </si>
  <si>
    <t>SABTNL</t>
  </si>
  <si>
    <t>Mac Charles (India) Ltd</t>
  </si>
  <si>
    <t>MCCHRLS-B</t>
  </si>
  <si>
    <t>PTL Enterprises Ltd</t>
  </si>
  <si>
    <t>PTL</t>
  </si>
  <si>
    <t>Mirza International Ltd</t>
  </si>
  <si>
    <t>MIRZAINT</t>
  </si>
  <si>
    <t>Valiant Laboratories Ltd</t>
  </si>
  <si>
    <t>VALIANTLAB</t>
  </si>
  <si>
    <t>Oswal Agro Mills Ltd</t>
  </si>
  <si>
    <t>OSWALAGRO</t>
  </si>
  <si>
    <t>R &amp; B Denims Ltd</t>
  </si>
  <si>
    <t>RNBDENIMS</t>
  </si>
  <si>
    <t>Anjani Portland Cement Ltd</t>
  </si>
  <si>
    <t>APCL</t>
  </si>
  <si>
    <t>Gretex Corporate Services Ltd</t>
  </si>
  <si>
    <t>GCSL</t>
  </si>
  <si>
    <t>Naperol Investments Ltd</t>
  </si>
  <si>
    <t>NAPEROL</t>
  </si>
  <si>
    <t>Nahar Industrial Enterprises Ltd</t>
  </si>
  <si>
    <t>NAHARINDUS</t>
  </si>
  <si>
    <t>Frontier Springs Ltd</t>
  </si>
  <si>
    <t>FRONTSP</t>
  </si>
  <si>
    <t>TRF Ltd</t>
  </si>
  <si>
    <t>TRF</t>
  </si>
  <si>
    <t>Swadeshi Polytex Ltd</t>
  </si>
  <si>
    <t>SWADPOL</t>
  </si>
  <si>
    <t>Oricon Enterprises Ltd</t>
  </si>
  <si>
    <t>ORICONENT</t>
  </si>
  <si>
    <t>Rudra Ecovation Ltd</t>
  </si>
  <si>
    <t>RUDRAECO</t>
  </si>
  <si>
    <t>Aarti Surfactants Ltd</t>
  </si>
  <si>
    <t>AARTISURF</t>
  </si>
  <si>
    <t>Empire Industries Ltd</t>
  </si>
  <si>
    <t>EMPIND</t>
  </si>
  <si>
    <t>UTI Nifty Next 50 Exchange Traded Fund</t>
  </si>
  <si>
    <t>UTINEXT50</t>
  </si>
  <si>
    <t>Harita Seating Systems Ltd</t>
  </si>
  <si>
    <t>HARITASEAT</t>
  </si>
  <si>
    <t>Accent Microcell Ltd</t>
  </si>
  <si>
    <t>ACCENTMIC</t>
  </si>
  <si>
    <t>Sil Investments Ltd</t>
  </si>
  <si>
    <t>SILINV</t>
  </si>
  <si>
    <t>StarlinePS Enterprises Ltd</t>
  </si>
  <si>
    <t>STARLENT</t>
  </si>
  <si>
    <t>RBM Infracon Ltd</t>
  </si>
  <si>
    <t>RBMINFRA</t>
  </si>
  <si>
    <t>TBI Corn Ltd</t>
  </si>
  <si>
    <t>TBI</t>
  </si>
  <si>
    <t>Nupur Recyclers Ltd</t>
  </si>
  <si>
    <t>NRL</t>
  </si>
  <si>
    <t>Tara Chand Infralogistic Solutions Ltd</t>
  </si>
  <si>
    <t>TARACHAND</t>
  </si>
  <si>
    <t>Kaya Ltd</t>
  </si>
  <si>
    <t>KAYA</t>
  </si>
  <si>
    <t>Orient Bell Ltd</t>
  </si>
  <si>
    <t>ORIENTBELL</t>
  </si>
  <si>
    <t>Annapurna Swadisht Ltd</t>
  </si>
  <si>
    <t>ANNAPURNA</t>
  </si>
  <si>
    <t>Nikhil Adhesives Ltd</t>
  </si>
  <si>
    <t>NIKHILAD</t>
  </si>
  <si>
    <t>Medicamen Biotech Ltd</t>
  </si>
  <si>
    <t>MEDICAMEQ</t>
  </si>
  <si>
    <t>Nova Agritech Ltd</t>
  </si>
  <si>
    <t>NOVAAGRI</t>
  </si>
  <si>
    <t>Kronox Lab Sciences Ltd</t>
  </si>
  <si>
    <t>KRONOX</t>
  </si>
  <si>
    <t>Sheetal Cool Products Ltd</t>
  </si>
  <si>
    <t>SCPL</t>
  </si>
  <si>
    <t>Sinclairs Hotels Ltd</t>
  </si>
  <si>
    <t>SINCLAIR</t>
  </si>
  <si>
    <t>Supershakti Metaliks Ltd</t>
  </si>
  <si>
    <t>SUPERSHAKT</t>
  </si>
  <si>
    <t>Asahi Songwon Colors Ltd</t>
  </si>
  <si>
    <t>ASAHISONG</t>
  </si>
  <si>
    <t>Sealmatic India Ltd</t>
  </si>
  <si>
    <t>SEALMATIC</t>
  </si>
  <si>
    <t>Mazda Ltd</t>
  </si>
  <si>
    <t>MAZDA</t>
  </si>
  <si>
    <t>Kanoria Chemicals and Industries Ltd</t>
  </si>
  <si>
    <t>KANORICHEM</t>
  </si>
  <si>
    <t>Cybertech Systems and Software Ltd</t>
  </si>
  <si>
    <t>CYBERTECH</t>
  </si>
  <si>
    <t>Bhartiya International Ltd</t>
  </si>
  <si>
    <t>BIL</t>
  </si>
  <si>
    <t>PNGS Gargi Fashion Jewellery Ltd</t>
  </si>
  <si>
    <t>GARGI</t>
  </si>
  <si>
    <t>Indo Borax and Chemicals Ltd</t>
  </si>
  <si>
    <t>INDOBORAX</t>
  </si>
  <si>
    <t>Iris Clothings Ltd</t>
  </si>
  <si>
    <t>IRISDOREME</t>
  </si>
  <si>
    <t>Axita Cotton Ltd</t>
  </si>
  <si>
    <t>AXITA</t>
  </si>
  <si>
    <t>Aym Syntex Ltd</t>
  </si>
  <si>
    <t>AYMSYNTEX</t>
  </si>
  <si>
    <t>TAC Infosec Ltd</t>
  </si>
  <si>
    <t>TAC</t>
  </si>
  <si>
    <t>Rudra Global Infra Products Ltd</t>
  </si>
  <si>
    <t>RUDRA</t>
  </si>
  <si>
    <t>HCL Infosystems Ltd</t>
  </si>
  <si>
    <t>HCL-INSYS</t>
  </si>
  <si>
    <t>Viviana Power Tech Ltd</t>
  </si>
  <si>
    <t>VIVIANA</t>
  </si>
  <si>
    <t>Parsvnath Developers Ltd</t>
  </si>
  <si>
    <t>PARSVNATH</t>
  </si>
  <si>
    <t>Nitco Ltd</t>
  </si>
  <si>
    <t>NITCO</t>
  </si>
  <si>
    <t>BEW Engineering Ltd</t>
  </si>
  <si>
    <t>BEWLTD</t>
  </si>
  <si>
    <t>Xtglobal Infotech Ltd</t>
  </si>
  <si>
    <t>XTGLOBAL</t>
  </si>
  <si>
    <t>RBZ Jewellers Ltd</t>
  </si>
  <si>
    <t>RBZJEWEL</t>
  </si>
  <si>
    <t>Jewelry &amp; Watch Retailers</t>
  </si>
  <si>
    <t>Singer India Ltd</t>
  </si>
  <si>
    <t>SINGER</t>
  </si>
  <si>
    <t>Nahar Capital and Financial Services Ltd</t>
  </si>
  <si>
    <t>NAHARCAP</t>
  </si>
  <si>
    <t>Swaraj Suiting Ltd</t>
  </si>
  <si>
    <t>SWARAJ</t>
  </si>
  <si>
    <t>Kilitch Drugs (India) Ltd</t>
  </si>
  <si>
    <t>KILITCH</t>
  </si>
  <si>
    <t>Vikram Thermo (India) Ltd</t>
  </si>
  <si>
    <t>VIKRAMTH</t>
  </si>
  <si>
    <t>Banswara Syntex Ltd</t>
  </si>
  <si>
    <t>BANSWRAS</t>
  </si>
  <si>
    <t>Deep Energy Resources Ltd</t>
  </si>
  <si>
    <t>DEEPENR</t>
  </si>
  <si>
    <t>Winsol Engineers Ltd</t>
  </si>
  <si>
    <t>WINSOL</t>
  </si>
  <si>
    <t>RPP Infra Projects Ltd</t>
  </si>
  <si>
    <t>RPPINFRA</t>
  </si>
  <si>
    <t>Saakshi Medtech and Panels Ltd</t>
  </si>
  <si>
    <t>SAAKSHI</t>
  </si>
  <si>
    <t>Bombay Oxygen Investments Ltd</t>
  </si>
  <si>
    <t>BOMOXY-B1</t>
  </si>
  <si>
    <t>Kriti Nutrients Ltd</t>
  </si>
  <si>
    <t>KRITINUT</t>
  </si>
  <si>
    <t>Genus Paper &amp; Boards Ltd</t>
  </si>
  <si>
    <t>GENUSPAPER</t>
  </si>
  <si>
    <t>International Conveyors Ltd</t>
  </si>
  <si>
    <t>INTLCONV</t>
  </si>
  <si>
    <t>SoftSol India Ltd</t>
  </si>
  <si>
    <t>SOFTSOL</t>
  </si>
  <si>
    <t>UFO Moviez India Ltd</t>
  </si>
  <si>
    <t>UFO</t>
  </si>
  <si>
    <t>Kwality Pharmaceuticals Ltd</t>
  </si>
  <si>
    <t>KPL</t>
  </si>
  <si>
    <t>Reliance Communications Ltd</t>
  </si>
  <si>
    <t>RCOM</t>
  </si>
  <si>
    <t>Autoline Industries Ltd</t>
  </si>
  <si>
    <t>AUTOIND</t>
  </si>
  <si>
    <t>Vinsys IT Services India Ltd</t>
  </si>
  <si>
    <t>VINSYS</t>
  </si>
  <si>
    <t>Phantom Digital Effects Ltd</t>
  </si>
  <si>
    <t>PHANTOMFX</t>
  </si>
  <si>
    <t>Diamines and Chemicals Ltd</t>
  </si>
  <si>
    <t>DIAMINESQ</t>
  </si>
  <si>
    <t>Raj Television Network Ltd</t>
  </si>
  <si>
    <t>RAJTV</t>
  </si>
  <si>
    <t>B&amp;B Triplewall Containers Ltd</t>
  </si>
  <si>
    <t>BBTCL</t>
  </si>
  <si>
    <t>DU Digital Global Ltd</t>
  </si>
  <si>
    <t>DUGLOBAL</t>
  </si>
  <si>
    <t>Uni-Abex Alloy Products Ltd</t>
  </si>
  <si>
    <t>UNIABEXAL</t>
  </si>
  <si>
    <t>Aion-Tech Solutions Ltd</t>
  </si>
  <si>
    <t>GOLDTECH</t>
  </si>
  <si>
    <t>Swiss Military Consumer Goods Ltd</t>
  </si>
  <si>
    <t>SWISSMLTRY</t>
  </si>
  <si>
    <t>KCP Sugar and Industries Corp Ltd</t>
  </si>
  <si>
    <t>KCPSUGIND</t>
  </si>
  <si>
    <t>Wanbury Ltd</t>
  </si>
  <si>
    <t>WANBURY</t>
  </si>
  <si>
    <t>Frog Cellsat Ltd</t>
  </si>
  <si>
    <t>FROG</t>
  </si>
  <si>
    <t>KN Agri Resources Ltd</t>
  </si>
  <si>
    <t>KNAGRI</t>
  </si>
  <si>
    <t>Super Sales India Ltd</t>
  </si>
  <si>
    <t>SUPER</t>
  </si>
  <si>
    <t>Muthoot Capital Services Ltd</t>
  </si>
  <si>
    <t>MUTHOOTCAP</t>
  </si>
  <si>
    <t>Ador Fontech Ltd</t>
  </si>
  <si>
    <t>ADORFO</t>
  </si>
  <si>
    <t>Bharat Agri Fert &amp; Realty Ltd</t>
  </si>
  <si>
    <t>BHARATAGRI</t>
  </si>
  <si>
    <t>Indian Emulsifiers Ltd</t>
  </si>
  <si>
    <t>IEML</t>
  </si>
  <si>
    <t>ZIM Laboratories Ltd</t>
  </si>
  <si>
    <t>ZIMLAB</t>
  </si>
  <si>
    <t>Cressanda Railway Solutions Ltd</t>
  </si>
  <si>
    <t>CRESSAN</t>
  </si>
  <si>
    <t>Kiran Vyapar Ltd</t>
  </si>
  <si>
    <t>KIRANVYPAR</t>
  </si>
  <si>
    <t>Sadbhav Engineering Ltd</t>
  </si>
  <si>
    <t>SADBHAV</t>
  </si>
  <si>
    <t>Kritika Wires Ltd</t>
  </si>
  <si>
    <t>KRITIKA</t>
  </si>
  <si>
    <t>SoftTech Engineers Ltd</t>
  </si>
  <si>
    <t>SOFTTECH</t>
  </si>
  <si>
    <t>Megasoft Ltd</t>
  </si>
  <si>
    <t>MEGASOFT</t>
  </si>
  <si>
    <t>Vishnusurya Projects and Infra Ltd</t>
  </si>
  <si>
    <t>VISHNUINFR</t>
  </si>
  <si>
    <t>Thaai Casting Limited</t>
  </si>
  <si>
    <t>TCL</t>
  </si>
  <si>
    <t>Taylormade Renewables Ltd</t>
  </si>
  <si>
    <t>TRL</t>
  </si>
  <si>
    <t>Synergy Green Industries Ltd</t>
  </si>
  <si>
    <t>SGIL</t>
  </si>
  <si>
    <t>Indian Bright Steel Co Ltd</t>
  </si>
  <si>
    <t>IBRIGST</t>
  </si>
  <si>
    <t>Titan Biotech Ltd</t>
  </si>
  <si>
    <t>TITANBIO</t>
  </si>
  <si>
    <t>Trust Fintech Ltd</t>
  </si>
  <si>
    <t>TRUST</t>
  </si>
  <si>
    <t>Shish Industries Ltd</t>
  </si>
  <si>
    <t>SHISHIND</t>
  </si>
  <si>
    <t>Shriram Asset Management Co Ltd</t>
  </si>
  <si>
    <t>SRAMSET</t>
  </si>
  <si>
    <t>Bharat Seats Ltd</t>
  </si>
  <si>
    <t>BHARATSE</t>
  </si>
  <si>
    <t>Shivam Autotech Ltd</t>
  </si>
  <si>
    <t>SHIVAMAUTO</t>
  </si>
  <si>
    <t>Vibhor Steel Tubes Ltd</t>
  </si>
  <si>
    <t>VSTL</t>
  </si>
  <si>
    <t>Nila Infrastructures Ltd</t>
  </si>
  <si>
    <t>NILAINFRA</t>
  </si>
  <si>
    <t>Akme Fintrade India Ltd</t>
  </si>
  <si>
    <t>AFIL</t>
  </si>
  <si>
    <t>DIC India Ltd</t>
  </si>
  <si>
    <t>DICIND</t>
  </si>
  <si>
    <t>Meghna Infracon Infrastructure Ltd</t>
  </si>
  <si>
    <t>MIIL</t>
  </si>
  <si>
    <t>Addictive Learning Technology Ltd</t>
  </si>
  <si>
    <t>LAWSIKHO</t>
  </si>
  <si>
    <t>Izmo Ltd</t>
  </si>
  <si>
    <t>IZMO</t>
  </si>
  <si>
    <t>Kothari Sugars and Chemicals Ltd</t>
  </si>
  <si>
    <t>KOTARISUG</t>
  </si>
  <si>
    <t>Euro Panel Products Ltd</t>
  </si>
  <si>
    <t>EUROBOND</t>
  </si>
  <si>
    <t>Valiant Communications Ltd</t>
  </si>
  <si>
    <t>VALIANT</t>
  </si>
  <si>
    <t>Mangalam Industrial Finance Ltd</t>
  </si>
  <si>
    <t>MANGIND</t>
  </si>
  <si>
    <t>Foce India Ltd</t>
  </si>
  <si>
    <t>FOCE</t>
  </si>
  <si>
    <t>All e Technologies Ltd</t>
  </si>
  <si>
    <t>ALLETEC</t>
  </si>
  <si>
    <t>Jet Airways (India) Ltd</t>
  </si>
  <si>
    <t>JETAIRWAYS</t>
  </si>
  <si>
    <t>Orbit Exports Ltd</t>
  </si>
  <si>
    <t>ORBTEXP</t>
  </si>
  <si>
    <t>Aditya BSL Nifty 50 ETF</t>
  </si>
  <si>
    <t>BSLNIFTY</t>
  </si>
  <si>
    <t>Krishival Foods Ltd</t>
  </si>
  <si>
    <t>KRISHIVAL</t>
  </si>
  <si>
    <t>Refractory Shapes Ltd</t>
  </si>
  <si>
    <t>REFRACTORY</t>
  </si>
  <si>
    <t>Venus Remedies Ltd</t>
  </si>
  <si>
    <t>VENUSREM</t>
  </si>
  <si>
    <t>Fermenta Biotech Ltd</t>
  </si>
  <si>
    <t>FERMENTA</t>
  </si>
  <si>
    <t>Shukra Pharmaceuticals Ltd</t>
  </si>
  <si>
    <t>SHUKRAPHAR</t>
  </si>
  <si>
    <t>International Travel House Ltd</t>
  </si>
  <si>
    <t>ITHL</t>
  </si>
  <si>
    <t>Jost's Engineering Company Ltd</t>
  </si>
  <si>
    <t>JOSTS</t>
  </si>
  <si>
    <t>Geekay Wires Ltd</t>
  </si>
  <si>
    <t>GEEKAYWIRE</t>
  </si>
  <si>
    <t>U Y Fincorp Ltd</t>
  </si>
  <si>
    <t>UYFINCORP</t>
  </si>
  <si>
    <t>Poddar Pigments Ltd</t>
  </si>
  <si>
    <t>PODDARMENT</t>
  </si>
  <si>
    <t>MIRC Electronics Ltd</t>
  </si>
  <si>
    <t>MIRCELECTR</t>
  </si>
  <si>
    <t>Nath Bio-Genes (I) Ltd</t>
  </si>
  <si>
    <t>NATHBIOGEN</t>
  </si>
  <si>
    <t>United Drilling Tools Ltd</t>
  </si>
  <si>
    <t>UNIDT</t>
  </si>
  <si>
    <t>Sakthi Sugars Ltd</t>
  </si>
  <si>
    <t>SAKHTISUG</t>
  </si>
  <si>
    <t>Menon Pistons Ltd</t>
  </si>
  <si>
    <t>MENNPIS</t>
  </si>
  <si>
    <t>M K Proteins Ltd</t>
  </si>
  <si>
    <t>MKPL</t>
  </si>
  <si>
    <t>Mahindra EPC Irrigation Ltd</t>
  </si>
  <si>
    <t>MAHEPC</t>
  </si>
  <si>
    <t>Inspirisys Solutions Ltd</t>
  </si>
  <si>
    <t>INSPIRISYS</t>
  </si>
  <si>
    <t>Shree Karni Fabcom Ltd</t>
  </si>
  <si>
    <t>SHREEKARNI</t>
  </si>
  <si>
    <t>Hi-Green Carbon Ltd</t>
  </si>
  <si>
    <t>HIGREEN</t>
  </si>
  <si>
    <t>Kinetic Engineering Ltd</t>
  </si>
  <si>
    <t>KINETICENG</t>
  </si>
  <si>
    <t>Mawana Sugars Ltd</t>
  </si>
  <si>
    <t>MAWANASUG</t>
  </si>
  <si>
    <t>Prozone Realty Ltd</t>
  </si>
  <si>
    <t>PROZONER</t>
  </si>
  <si>
    <t>Dai Ichi Karkaria Ltd</t>
  </si>
  <si>
    <t>DAICHI</t>
  </si>
  <si>
    <t>Manaksia Coated Metals &amp; Industries Ltd</t>
  </si>
  <si>
    <t>MANAKCOAT</t>
  </si>
  <si>
    <t>Cineline India Ltd</t>
  </si>
  <si>
    <t>CINELINE</t>
  </si>
  <si>
    <t>Amal Ltd</t>
  </si>
  <si>
    <t>AMAL</t>
  </si>
  <si>
    <t>Markolines Pavement Technologies Ltd</t>
  </si>
  <si>
    <t>MARKOLINES</t>
  </si>
  <si>
    <t>IFB Agro Industries Ltd</t>
  </si>
  <si>
    <t>IFBAGRO</t>
  </si>
  <si>
    <t>CL Educate Ltd</t>
  </si>
  <si>
    <t>CLEDUCATE</t>
  </si>
  <si>
    <t>Vardhman Acrylics Ltd</t>
  </si>
  <si>
    <t>VARDHACRLC</t>
  </si>
  <si>
    <t>Galaxy Bearings Ltd</t>
  </si>
  <si>
    <t>GALXBRG</t>
  </si>
  <si>
    <t>Nitin Castings Ltd</t>
  </si>
  <si>
    <t>NITINCAST</t>
  </si>
  <si>
    <t>Metals - Iron</t>
  </si>
  <si>
    <t>Raghuvir Synthetics Ltd</t>
  </si>
  <si>
    <t>RAGHUSYN</t>
  </si>
  <si>
    <t>DCM Nouvelle Ltd</t>
  </si>
  <si>
    <t>DCMNVL</t>
  </si>
  <si>
    <t>Quint Digital Ltd</t>
  </si>
  <si>
    <t>QUINT</t>
  </si>
  <si>
    <t>Lakshmi Mills Company Ltd</t>
  </si>
  <si>
    <t>LAKSHMIMIL</t>
  </si>
  <si>
    <t>SRG Housing Finance Ltd</t>
  </si>
  <si>
    <t>SRGHFL</t>
  </si>
  <si>
    <t>Modi's Navnirman Ltd</t>
  </si>
  <si>
    <t>MODIS</t>
  </si>
  <si>
    <t>Pritika Auto Industries Ltd</t>
  </si>
  <si>
    <t>PRITIKAUTO</t>
  </si>
  <si>
    <t>Rubfila International Ltd</t>
  </si>
  <si>
    <t>RUBFILA</t>
  </si>
  <si>
    <t>Rajnish Wellness Ltd</t>
  </si>
  <si>
    <t>RAJNISH</t>
  </si>
  <si>
    <t>Indo National Ltd</t>
  </si>
  <si>
    <t>NIPPOBATRY</t>
  </si>
  <si>
    <t>Integrated Industries Ltd</t>
  </si>
  <si>
    <t>IIL</t>
  </si>
  <si>
    <t>GP Eco Solutions India Ltd</t>
  </si>
  <si>
    <t>GPECO</t>
  </si>
  <si>
    <t>Shalibhadra Finance Ltd</t>
  </si>
  <si>
    <t>SAHLIBHFI</t>
  </si>
  <si>
    <t>Udayshivakumar Infra Ltd</t>
  </si>
  <si>
    <t>USK</t>
  </si>
  <si>
    <t>Integra Essentia Ltd</t>
  </si>
  <si>
    <t>ESSENTIA</t>
  </si>
  <si>
    <t>Premier Polyfilm Ltd</t>
  </si>
  <si>
    <t>PREMIERPOL</t>
  </si>
  <si>
    <t>Innovators Facade Systems Ltd</t>
  </si>
  <si>
    <t>INNOVATORS</t>
  </si>
  <si>
    <t>Panchmahal Steel Ltd</t>
  </si>
  <si>
    <t>PANCHMAHQ</t>
  </si>
  <si>
    <t>Logica Infoway Ltd</t>
  </si>
  <si>
    <t>LOGICA</t>
  </si>
  <si>
    <t>Shardul Securities Ltd</t>
  </si>
  <si>
    <t>SHARDUL</t>
  </si>
  <si>
    <t>Suraj Ltd</t>
  </si>
  <si>
    <t>SURAJLTD</t>
  </si>
  <si>
    <t>Vantage Knowledge Academy Ltd</t>
  </si>
  <si>
    <t>VKAL</t>
  </si>
  <si>
    <t>Sigma Solve Ltd</t>
  </si>
  <si>
    <t>SIGMA</t>
  </si>
  <si>
    <t>Trigyn Technologies Ltd</t>
  </si>
  <si>
    <t>TRIGYN</t>
  </si>
  <si>
    <t>Goodricke Group Ltd</t>
  </si>
  <si>
    <t>GOODRICKE</t>
  </si>
  <si>
    <t>Energy-Mission Machineries (India) Ltd</t>
  </si>
  <si>
    <t>EMMIL</t>
  </si>
  <si>
    <t>Shiv Aum Steels Ltd</t>
  </si>
  <si>
    <t>SHIVAUM</t>
  </si>
  <si>
    <t>Universus Photo Imagings Ltd</t>
  </si>
  <si>
    <t>UNIVPHOTO</t>
  </si>
  <si>
    <t>Indo Us Bio-Tech Ltd</t>
  </si>
  <si>
    <t>INDOUS</t>
  </si>
  <si>
    <t>Star Housing Finance Ltd</t>
  </si>
  <si>
    <t>STARHFL</t>
  </si>
  <si>
    <t>Riddhi Siddhi Gluco Biols Ltd</t>
  </si>
  <si>
    <t>RIDDHI</t>
  </si>
  <si>
    <t>Delton Cables Ltd</t>
  </si>
  <si>
    <t>DLTNCBL</t>
  </si>
  <si>
    <t>Chavda Infra Ltd</t>
  </si>
  <si>
    <t>CHAVDA</t>
  </si>
  <si>
    <t>HPC Biosciences Ltd</t>
  </si>
  <si>
    <t>HPCBL</t>
  </si>
  <si>
    <t>Creative Graphics Solutions India Ltd</t>
  </si>
  <si>
    <t>CGRAPHICS</t>
  </si>
  <si>
    <t>Pradeep Metals Ltd</t>
  </si>
  <si>
    <t>PRADPME</t>
  </si>
  <si>
    <t>Nile Ltd</t>
  </si>
  <si>
    <t>NILE</t>
  </si>
  <si>
    <t>Exxaro Tiles Ltd</t>
  </si>
  <si>
    <t>EXXARO</t>
  </si>
  <si>
    <t>Thirdwave Financial Intermediaries Ltd</t>
  </si>
  <si>
    <t>THIRDFIN</t>
  </si>
  <si>
    <t>Batliboi Ltd</t>
  </si>
  <si>
    <t>BATLIBOI</t>
  </si>
  <si>
    <t>Rathi Steel and Power Ltd</t>
  </si>
  <si>
    <t>RATHIST</t>
  </si>
  <si>
    <t>Surani Steel Tubes Ltd</t>
  </si>
  <si>
    <t>SURANI</t>
  </si>
  <si>
    <t>Ponni Sugars (Erode) Ltd</t>
  </si>
  <si>
    <t>PONNIERODE</t>
  </si>
  <si>
    <t>Kothari Products Ltd</t>
  </si>
  <si>
    <t>KOTHARIPRO</t>
  </si>
  <si>
    <t>Ruchira Papers Ltd</t>
  </si>
  <si>
    <t>RUCHIRA</t>
  </si>
  <si>
    <t>SRM Contractors Ltd</t>
  </si>
  <si>
    <t>SRM</t>
  </si>
  <si>
    <t>Fredun Pharmaceuticals Ltd</t>
  </si>
  <si>
    <t>FREDUN</t>
  </si>
  <si>
    <t>Shera Energy Ltd</t>
  </si>
  <si>
    <t>SHERA</t>
  </si>
  <si>
    <t>IL &amp; FS Investment Managers Ltd</t>
  </si>
  <si>
    <t>IVC</t>
  </si>
  <si>
    <t>Aerpace Industries Ltd</t>
  </si>
  <si>
    <t>AERPACE</t>
  </si>
  <si>
    <t>Modison Ltd</t>
  </si>
  <si>
    <t>MODISONLTD</t>
  </si>
  <si>
    <t>IRIS Business Services Ltd</t>
  </si>
  <si>
    <t>IRIS</t>
  </si>
  <si>
    <t>Shemaroo Entertainment Ltd</t>
  </si>
  <si>
    <t>SHEMAROO</t>
  </si>
  <si>
    <t>Vishal Fabrics Ltd</t>
  </si>
  <si>
    <t>VISHAL</t>
  </si>
  <si>
    <t>A-1 Acid Ltd</t>
  </si>
  <si>
    <t>AAL</t>
  </si>
  <si>
    <t>Emkay Global Financial Services Ltd</t>
  </si>
  <si>
    <t>EMKAY</t>
  </si>
  <si>
    <t>Kaycee Industries Ltd</t>
  </si>
  <si>
    <t>KAYCEEI</t>
  </si>
  <si>
    <t>Hindusthan Urban Infrastructure Ltd</t>
  </si>
  <si>
    <t>HUIL</t>
  </si>
  <si>
    <t>Birla Precision Technologies Ltd</t>
  </si>
  <si>
    <t>BIRLAPREC</t>
  </si>
  <si>
    <t>MOS Utility Ltd</t>
  </si>
  <si>
    <t>MOS</t>
  </si>
  <si>
    <t>K M Sugar Mills Ltd</t>
  </si>
  <si>
    <t>KMSUGAR</t>
  </si>
  <si>
    <t>International Combustion (India) Ltd</t>
  </si>
  <si>
    <t>INTLCOMBQ</t>
  </si>
  <si>
    <t>Nila Spaces Ltd</t>
  </si>
  <si>
    <t>NILASPACES</t>
  </si>
  <si>
    <t>Dynamic Services &amp; Security Ltd</t>
  </si>
  <si>
    <t>DYNAMIC</t>
  </si>
  <si>
    <t>Sayaji Hotels (Indore) Ltd</t>
  </si>
  <si>
    <t>SHILINDORE</t>
  </si>
  <si>
    <t>Byke Hospitality Ltd</t>
  </si>
  <si>
    <t>BYKE</t>
  </si>
  <si>
    <t>Airan Ltd</t>
  </si>
  <si>
    <t>AIRAN</t>
  </si>
  <si>
    <t>Quest Capital Markets Ltd</t>
  </si>
  <si>
    <t>QUESTCAP</t>
  </si>
  <si>
    <t>Bharat Road Network Ltd</t>
  </si>
  <si>
    <t>BRNL</t>
  </si>
  <si>
    <t>Tiger Logistics (India) Ltd</t>
  </si>
  <si>
    <t>TIGERLOGS</t>
  </si>
  <si>
    <t>Panasonic Energy India Co Ltd</t>
  </si>
  <si>
    <t>PANAENERG</t>
  </si>
  <si>
    <t>Cool Caps Industries Ltd</t>
  </si>
  <si>
    <t>COOLCAPS</t>
  </si>
  <si>
    <t>Star Paper Mills Ltd</t>
  </si>
  <si>
    <t>STARPAPER</t>
  </si>
  <si>
    <t>Sahyadri Industries Ltd</t>
  </si>
  <si>
    <t>SAHYADRI</t>
  </si>
  <si>
    <t>Alufluoride Ltd</t>
  </si>
  <si>
    <t>ALUFLUOR</t>
  </si>
  <si>
    <t>OK Play India Ltd</t>
  </si>
  <si>
    <t>OKPLA</t>
  </si>
  <si>
    <t>Majestic Auto Ltd</t>
  </si>
  <si>
    <t>MAJESAUT</t>
  </si>
  <si>
    <t>Hitech Corporation Ltd</t>
  </si>
  <si>
    <t>HITECHCORP</t>
  </si>
  <si>
    <t>Gokul Refoils and Solvent Ltd</t>
  </si>
  <si>
    <t>GOKUL</t>
  </si>
  <si>
    <t>Patels Airtemp (India) Ltd</t>
  </si>
  <si>
    <t>PATELSAI</t>
  </si>
  <si>
    <t>GEM Enviro Management Ltd</t>
  </si>
  <si>
    <t>GEMENVIRO</t>
  </si>
  <si>
    <t>Bella Casa Fashion &amp; Retail Ltd</t>
  </si>
  <si>
    <t>BELLACASA</t>
  </si>
  <si>
    <t>Jenburkt Pharmaceuticals Ltd</t>
  </si>
  <si>
    <t>JENBURPH</t>
  </si>
  <si>
    <t>Apollo Sindoori Hotels Ltd</t>
  </si>
  <si>
    <t>APOLSINHOT</t>
  </si>
  <si>
    <t>Rana Sugars Ltd</t>
  </si>
  <si>
    <t>RANASUG</t>
  </si>
  <si>
    <t>Kings Infra Ventures Ltd</t>
  </si>
  <si>
    <t>KINGSINFR</t>
  </si>
  <si>
    <t>A2z Infra Engineering Ltd</t>
  </si>
  <si>
    <t>A2ZINFRA</t>
  </si>
  <si>
    <t>Kapston Services Ltd</t>
  </si>
  <si>
    <t>KAPSTON</t>
  </si>
  <si>
    <t>Emami Realty Ltd</t>
  </si>
  <si>
    <t>EMAMIREAL</t>
  </si>
  <si>
    <t>UCAL Ltd</t>
  </si>
  <si>
    <t>UCAL</t>
  </si>
  <si>
    <t>Shreyans Industries Ltd</t>
  </si>
  <si>
    <t>SHREYANIND</t>
  </si>
  <si>
    <t>Harrisons Malayalam Ltd</t>
  </si>
  <si>
    <t>HARRMALAYA</t>
  </si>
  <si>
    <t>Plaza Wires Ltd</t>
  </si>
  <si>
    <t>PLAZACABLE</t>
  </si>
  <si>
    <t>Baroda Rayon Corporation Ltd</t>
  </si>
  <si>
    <t>BARODARY</t>
  </si>
  <si>
    <t>Sintercom India Ltd</t>
  </si>
  <si>
    <t>SINTERCOM</t>
  </si>
  <si>
    <t>Felix Industries Ltd</t>
  </si>
  <si>
    <t>FELIX</t>
  </si>
  <si>
    <t>Lyka Labs Ltd</t>
  </si>
  <si>
    <t>LYKALABS</t>
  </si>
  <si>
    <t>Aban Offshore Ltd</t>
  </si>
  <si>
    <t>ABAN</t>
  </si>
  <si>
    <t>Industrial Investment Trust Ltd</t>
  </si>
  <si>
    <t>IITL</t>
  </si>
  <si>
    <t>V-Marc India Ltd</t>
  </si>
  <si>
    <t>VMARCIND</t>
  </si>
  <si>
    <t>DRC Systems India Ltd</t>
  </si>
  <si>
    <t>DRCSYSTEMS</t>
  </si>
  <si>
    <t>Tierra Agrotech Ltd</t>
  </si>
  <si>
    <t>TIERRA</t>
  </si>
  <si>
    <t>AVP Infracon Ltd</t>
  </si>
  <si>
    <t>AVPINFRA</t>
  </si>
  <si>
    <t>Manaksia Steels Ltd</t>
  </si>
  <si>
    <t>MANAKSTEEL</t>
  </si>
  <si>
    <t>Newjaisa Technologies Ltd</t>
  </si>
  <si>
    <t>NEWJAISA</t>
  </si>
  <si>
    <t>SKP Bearing Industries Ltd</t>
  </si>
  <si>
    <t>SKP</t>
  </si>
  <si>
    <t>Keltech Energies Ltd</t>
  </si>
  <si>
    <t>KELENRG</t>
  </si>
  <si>
    <t>Shree Rama Multi-Tech Ltd</t>
  </si>
  <si>
    <t>SHREERAMA</t>
  </si>
  <si>
    <t>Nippon India ETF Nifty Midcap 150</t>
  </si>
  <si>
    <t>MID150BEES</t>
  </si>
  <si>
    <t>Almondz Global Securities Ltd</t>
  </si>
  <si>
    <t>ALMONDZ</t>
  </si>
  <si>
    <t>Sunita Tools Ltd</t>
  </si>
  <si>
    <t>SUNITATOOL</t>
  </si>
  <si>
    <t>Aryaman Financial Services Ltd</t>
  </si>
  <si>
    <t>ARYAMAN</t>
  </si>
  <si>
    <t>Kerala Ayurveda Ltd</t>
  </si>
  <si>
    <t>KERALAYUR</t>
  </si>
  <si>
    <t>K2 Infragen Ltd</t>
  </si>
  <si>
    <t>K2INFRA</t>
  </si>
  <si>
    <t>Zodiac Clothing Company Ltd</t>
  </si>
  <si>
    <t>ZODIACLOTH</t>
  </si>
  <si>
    <t>Triton Valves Ltd</t>
  </si>
  <si>
    <t>TRITONV</t>
  </si>
  <si>
    <t>Dhabriya Polywood Ltd</t>
  </si>
  <si>
    <t>DHABRIYA</t>
  </si>
  <si>
    <t>ELGI Rubber Co Ltd</t>
  </si>
  <si>
    <t>ELGIRUBCO</t>
  </si>
  <si>
    <t>Jasch Gauging Technologies Ltd</t>
  </si>
  <si>
    <t>JGTL</t>
  </si>
  <si>
    <t>Shyam Century Ferrous Ltd</t>
  </si>
  <si>
    <t>SHYAMCENT</t>
  </si>
  <si>
    <t>Esconet Technologies Ltd</t>
  </si>
  <si>
    <t>ESCONET</t>
  </si>
  <si>
    <t>Essen Speciality Films Ltd</t>
  </si>
  <si>
    <t>ESFL</t>
  </si>
  <si>
    <t>Ambalal Sarabhai Enterprises Ltd</t>
  </si>
  <si>
    <t>AMBALALSA</t>
  </si>
  <si>
    <t>RM Drip &amp; Sprinklers Systems Ltd</t>
  </si>
  <si>
    <t>RMDRIP</t>
  </si>
  <si>
    <t>Rockingdeals Circular Economy Ltd</t>
  </si>
  <si>
    <t>ROCKINGDCE</t>
  </si>
  <si>
    <t>Kay Cee Energy &amp; Infra Ltd</t>
  </si>
  <si>
    <t>KCEIL</t>
  </si>
  <si>
    <t>Binny Ltd</t>
  </si>
  <si>
    <t>BINNY</t>
  </si>
  <si>
    <t>Euro India Fresh Foods Ltd</t>
  </si>
  <si>
    <t>EIFFL</t>
  </si>
  <si>
    <t>Atlantaa Ltd</t>
  </si>
  <si>
    <t>ATLANTAA</t>
  </si>
  <si>
    <t>Vijay Solvex Ltd</t>
  </si>
  <si>
    <t>VIJSOLX</t>
  </si>
  <si>
    <t>Dynemic Products Ltd</t>
  </si>
  <si>
    <t>DYNPRO</t>
  </si>
  <si>
    <t>Zenotech Laboratories Ltd</t>
  </si>
  <si>
    <t>ZENOTECH</t>
  </si>
  <si>
    <t>SAR Televenture Ltd</t>
  </si>
  <si>
    <t>SARTELE</t>
  </si>
  <si>
    <t>Milkfood Ltd</t>
  </si>
  <si>
    <t>MLKFOOD</t>
  </si>
  <si>
    <t>Vaarad Ventures Ltd</t>
  </si>
  <si>
    <t>VAARAD</t>
  </si>
  <si>
    <t>Inflame Appliances Ltd</t>
  </si>
  <si>
    <t>INFLAME</t>
  </si>
  <si>
    <t>Systango Technologies Ltd</t>
  </si>
  <si>
    <t>SYSTANGO</t>
  </si>
  <si>
    <t>Sejal Glass Ltd</t>
  </si>
  <si>
    <t>SEJALLTD</t>
  </si>
  <si>
    <t>Gennex Laboratories Ltd</t>
  </si>
  <si>
    <t>GENNEX</t>
  </si>
  <si>
    <t>Emmforce Autotech Ltd</t>
  </si>
  <si>
    <t>EMMFORCE</t>
  </si>
  <si>
    <t>Naga Dhunseri Group Ltd</t>
  </si>
  <si>
    <t>NDGL</t>
  </si>
  <si>
    <t>Mangalam Worldwide Ltd</t>
  </si>
  <si>
    <t>MWL</t>
  </si>
  <si>
    <t>Suyog Gurbaxani Funicular Ropeways Ltd</t>
  </si>
  <si>
    <t>SGFRL</t>
  </si>
  <si>
    <t>Shri Keshav Cements and Infra Ltd</t>
  </si>
  <si>
    <t>SKCIL</t>
  </si>
  <si>
    <t>Exhicon Events Media Solutions Ltd</t>
  </si>
  <si>
    <t>EXHICON</t>
  </si>
  <si>
    <t>Aditya BSL Gold ETF</t>
  </si>
  <si>
    <t>BSLGOLDETF</t>
  </si>
  <si>
    <t>Chemcrux Enterprises Ltd</t>
  </si>
  <si>
    <t>CHEMCRUX</t>
  </si>
  <si>
    <t>Lorenzini Apparels Ltd</t>
  </si>
  <si>
    <t>LAL</t>
  </si>
  <si>
    <t>Virinchi Ltd</t>
  </si>
  <si>
    <t>VIRINCHI</t>
  </si>
  <si>
    <t>Variman Global Enterprises Ltd</t>
  </si>
  <si>
    <t>VARIMAN</t>
  </si>
  <si>
    <t>Proventus Agrocom Ltd</t>
  </si>
  <si>
    <t>PROV</t>
  </si>
  <si>
    <t>Pasupati Acrylon Ltd</t>
  </si>
  <si>
    <t>PASUPTAC</t>
  </si>
  <si>
    <t>Globus Power Generation Ltd</t>
  </si>
  <si>
    <t>GLOBUSCON</t>
  </si>
  <si>
    <t>Bhagyanagar India Ltd</t>
  </si>
  <si>
    <t>BHAGYANGR</t>
  </si>
  <si>
    <t>DJ Mediaprint &amp; Logistics Ltd</t>
  </si>
  <si>
    <t>DJML</t>
  </si>
  <si>
    <t>Indian Terrain Fashions Ltd</t>
  </si>
  <si>
    <t>INDTERRAIN</t>
  </si>
  <si>
    <t>Intense Technologies Ltd</t>
  </si>
  <si>
    <t>INTENTECH</t>
  </si>
  <si>
    <t>Competent Automobiles Company Ltd</t>
  </si>
  <si>
    <t>COMPEAU</t>
  </si>
  <si>
    <t>Droneacharya Aerial Innovations Ltd</t>
  </si>
  <si>
    <t>DRONACHRYA</t>
  </si>
  <si>
    <t>Waterbase Ltd</t>
  </si>
  <si>
    <t>WATERBASE</t>
  </si>
  <si>
    <t>Surana Telecom and Power Ltd</t>
  </si>
  <si>
    <t>SURANAT&amp;P</t>
  </si>
  <si>
    <t>Global Education Ltd</t>
  </si>
  <si>
    <t>GLOBAL</t>
  </si>
  <si>
    <t>Mangalam Global Enterprise Ltd</t>
  </si>
  <si>
    <t>MGEL</t>
  </si>
  <si>
    <t>GP Petroleums Ltd</t>
  </si>
  <si>
    <t>GULFPETRO</t>
  </si>
  <si>
    <t>Apollo Finvest (India) Ltd</t>
  </si>
  <si>
    <t>APOLLOFI</t>
  </si>
  <si>
    <t>Goldstar Power Ltd</t>
  </si>
  <si>
    <t>GOLDSTAR</t>
  </si>
  <si>
    <t>Crown Lifters Ltd</t>
  </si>
  <si>
    <t>CROWN</t>
  </si>
  <si>
    <t>Scan Steels Ltd</t>
  </si>
  <si>
    <t>SCANSTL</t>
  </si>
  <si>
    <t>Kalyani Cast-Tech Ltd</t>
  </si>
  <si>
    <t>KALYANI</t>
  </si>
  <si>
    <t>Premier Roadlines Ltd</t>
  </si>
  <si>
    <t>PRLIND</t>
  </si>
  <si>
    <t>Sadhav Shipping Ltd</t>
  </si>
  <si>
    <t>SADHAV</t>
  </si>
  <si>
    <t>India Finsec Ltd</t>
  </si>
  <si>
    <t>IFINSEC</t>
  </si>
  <si>
    <t>Rama Phosphates Ltd</t>
  </si>
  <si>
    <t>RAMAPHO</t>
  </si>
  <si>
    <t>Sharda Ispat Ltd</t>
  </si>
  <si>
    <t>SHRDAIS</t>
  </si>
  <si>
    <t>Jay Shree Tea and Industries Ltd</t>
  </si>
  <si>
    <t>JAYSREETEA</t>
  </si>
  <si>
    <t>Robust Hotels Ltd</t>
  </si>
  <si>
    <t>RHL</t>
  </si>
  <si>
    <t>Aries Agro Ltd (CN)</t>
  </si>
  <si>
    <t>ARIES</t>
  </si>
  <si>
    <t>Purv Flexipack Ltd</t>
  </si>
  <si>
    <t>PURVFLEXI</t>
  </si>
  <si>
    <t>Modi Naturals Ltd</t>
  </si>
  <si>
    <t>MODINATUR</t>
  </si>
  <si>
    <t>Purple Finance Ltd</t>
  </si>
  <si>
    <t>PURPLEFIN</t>
  </si>
  <si>
    <t>Medico Remedies Ltd</t>
  </si>
  <si>
    <t>MEDICO</t>
  </si>
  <si>
    <t>VIP Clothing Ltd</t>
  </si>
  <si>
    <t>VIPCLOTHNG</t>
  </si>
  <si>
    <t>G G Engineering Ltd</t>
  </si>
  <si>
    <t>GGENG</t>
  </si>
  <si>
    <t>Multibase India Ltd</t>
  </si>
  <si>
    <t>MULTIBASE</t>
  </si>
  <si>
    <t>Manomay Tex India Ltd</t>
  </si>
  <si>
    <t>MANOMAY</t>
  </si>
  <si>
    <t>Indian Toners &amp; Developers Ltd</t>
  </si>
  <si>
    <t>INDTONER</t>
  </si>
  <si>
    <t>NDL Ventures Ltd</t>
  </si>
  <si>
    <t>NDLVENTURE</t>
  </si>
  <si>
    <t>South West Pinnacle Exploration Ltd</t>
  </si>
  <si>
    <t>SOUTHWEST</t>
  </si>
  <si>
    <t>Jhaveri Credits and Capital Ltd</t>
  </si>
  <si>
    <t>JHACC</t>
  </si>
  <si>
    <t>Le Merite Exports Ltd</t>
  </si>
  <si>
    <t>LEMERITE</t>
  </si>
  <si>
    <t>Mercantile Ventures Ltd</t>
  </si>
  <si>
    <t>MERCANTILE</t>
  </si>
  <si>
    <t>Rane Engine Valve Ltd</t>
  </si>
  <si>
    <t>RANEENGINE</t>
  </si>
  <si>
    <t>Avonmore Capital &amp; Management Services Ltd</t>
  </si>
  <si>
    <t>AVONMORE</t>
  </si>
  <si>
    <t>Capital Trade Links Ltd</t>
  </si>
  <si>
    <t>CTL</t>
  </si>
  <si>
    <t>Sumit Woods Ltd</t>
  </si>
  <si>
    <t>SUMIT</t>
  </si>
  <si>
    <t>Talbros Engineering Ltd</t>
  </si>
  <si>
    <t>TALBROSENG</t>
  </si>
  <si>
    <t>Axis Gold ETF</t>
  </si>
  <si>
    <t>AXISGOLD</t>
  </si>
  <si>
    <t>GEE Ltd</t>
  </si>
  <si>
    <t>GEE</t>
  </si>
  <si>
    <t>Omax Autos Ltd</t>
  </si>
  <si>
    <t>OMAXAUTO</t>
  </si>
  <si>
    <t>Rajnandini Metal Ltd</t>
  </si>
  <si>
    <t>RAJMET</t>
  </si>
  <si>
    <t>Vishwaraj Sugar Industries Ltd</t>
  </si>
  <si>
    <t>VISHWARAJ</t>
  </si>
  <si>
    <t>Vadilal Enterprises Ltd</t>
  </si>
  <si>
    <t>VADILENT</t>
  </si>
  <si>
    <t>Karnika Industries Ltd</t>
  </si>
  <si>
    <t>KARNIKA</t>
  </si>
  <si>
    <t>PPAP Automotive Ltd</t>
  </si>
  <si>
    <t>PPAP</t>
  </si>
  <si>
    <t>Navkar Urbanstructure Ltd</t>
  </si>
  <si>
    <t>NAVKAR</t>
  </si>
  <si>
    <t>Country Club Hospitality &amp; Holidays Ltd</t>
  </si>
  <si>
    <t>CCHHL</t>
  </si>
  <si>
    <t>Uday Jewellery Industries Ltd</t>
  </si>
  <si>
    <t>UDAYJEW</t>
  </si>
  <si>
    <t>Hindustan Organic Chemicals Ltd</t>
  </si>
  <si>
    <t>HOCL</t>
  </si>
  <si>
    <t>Alphalogic Industries Ltd</t>
  </si>
  <si>
    <t>ALPHAIND</t>
  </si>
  <si>
    <t>Prime Industries Ltd</t>
  </si>
  <si>
    <t>PRIMIND</t>
  </si>
  <si>
    <t>Osia Hyper Retail Ltd</t>
  </si>
  <si>
    <t>OSIAHYPER</t>
  </si>
  <si>
    <t>Rudrabhishek Enterprises Ltd</t>
  </si>
  <si>
    <t>REPL</t>
  </si>
  <si>
    <t>Lancor Holdings Ltd</t>
  </si>
  <si>
    <t>LANCORHOL</t>
  </si>
  <si>
    <t>Coastal Corporation Ltd</t>
  </si>
  <si>
    <t>COASTCORP</t>
  </si>
  <si>
    <t>Northern Spirits Ltd</t>
  </si>
  <si>
    <t>NSL</t>
  </si>
  <si>
    <t>Take Solutions Ltd</t>
  </si>
  <si>
    <t>TAKE</t>
  </si>
  <si>
    <t>Crayons Advertising Ltd</t>
  </si>
  <si>
    <t>CRAYONS</t>
  </si>
  <si>
    <t>Visa Steel Ltd</t>
  </si>
  <si>
    <t>VISASTEEL</t>
  </si>
  <si>
    <t>Anlon Technology Solutions Ltd</t>
  </si>
  <si>
    <t>ANLON</t>
  </si>
  <si>
    <t>Infinium Pharmachem Ltd</t>
  </si>
  <si>
    <t>INFINIUM</t>
  </si>
  <si>
    <t>Goyal Salt Ltd</t>
  </si>
  <si>
    <t>GOYALSALT</t>
  </si>
  <si>
    <t>LGB Forge Ltd</t>
  </si>
  <si>
    <t>LGBFORGE</t>
  </si>
  <si>
    <t>S &amp; S Power Switchgear Ltd</t>
  </si>
  <si>
    <t>S&amp;SPOWER</t>
  </si>
  <si>
    <t>Mangalam Organics Ltd</t>
  </si>
  <si>
    <t>MANORG</t>
  </si>
  <si>
    <t>Empower India Ltd</t>
  </si>
  <si>
    <t>EMPOWER</t>
  </si>
  <si>
    <t>Maral Overseas Ltd</t>
  </si>
  <si>
    <t>MARALOVER</t>
  </si>
  <si>
    <t>DC Infotech and Communication Ltd</t>
  </si>
  <si>
    <t>DCI</t>
  </si>
  <si>
    <t>Maagh Advertising and Marketing Services Ltd</t>
  </si>
  <si>
    <t>MAAGHADV</t>
  </si>
  <si>
    <t>Comfort Intech Ltd</t>
  </si>
  <si>
    <t>COMFINTE</t>
  </si>
  <si>
    <t>Amba Enterprises Ltd</t>
  </si>
  <si>
    <t>AEL</t>
  </si>
  <si>
    <t>Bannari Amman Spinning Mills Ltd</t>
  </si>
  <si>
    <t>BASML</t>
  </si>
  <si>
    <t>Commercial Syn Bags Ltd</t>
  </si>
  <si>
    <t>COMSYN</t>
  </si>
  <si>
    <t>Caspian Corporate Services Ltd</t>
  </si>
  <si>
    <t>CASPIAN</t>
  </si>
  <si>
    <t>E Factor Experiences Ltd</t>
  </si>
  <si>
    <t>EFACTOR</t>
  </si>
  <si>
    <t>Murudeshwar Ceramics Ltd</t>
  </si>
  <si>
    <t>MURUDCERA</t>
  </si>
  <si>
    <t>Magnum Ventures Ltd</t>
  </si>
  <si>
    <t>MAGNUM</t>
  </si>
  <si>
    <t>Fluidomat Ltd</t>
  </si>
  <si>
    <t>FLUIDOM</t>
  </si>
  <si>
    <t>Shree Rama Newsprint Ltd</t>
  </si>
  <si>
    <t>RAMANEWS</t>
  </si>
  <si>
    <t>Thomas Scott (India) Ltd</t>
  </si>
  <si>
    <t>THOMASCOTT</t>
  </si>
  <si>
    <t>P.E. Analytics Ltd</t>
  </si>
  <si>
    <t>PROPEQUITY</t>
  </si>
  <si>
    <t>Madhuveer Com 18 Network Ltd</t>
  </si>
  <si>
    <t>MADHUVEER</t>
  </si>
  <si>
    <t>Z-Tech (India) Ltd</t>
  </si>
  <si>
    <t>ZTECH</t>
  </si>
  <si>
    <t>Cords Cable Industries Ltd</t>
  </si>
  <si>
    <t>CORDSCABLE</t>
  </si>
  <si>
    <t>Sona Machinery Ltd</t>
  </si>
  <si>
    <t>SONAMAC</t>
  </si>
  <si>
    <t>Sundaram Brake Linings Ltd</t>
  </si>
  <si>
    <t>SUNDRMBRAK</t>
  </si>
  <si>
    <t>RKEC Projects Ltd</t>
  </si>
  <si>
    <t>RKEC</t>
  </si>
  <si>
    <t>Sunshine Capital Ltd</t>
  </si>
  <si>
    <t>SCL</t>
  </si>
  <si>
    <t>Axis Nifty AAA Bond Plus SDL Apr 2026 50:50 ETF</t>
  </si>
  <si>
    <t>AXISBPSETF</t>
  </si>
  <si>
    <t>Lords Chloro Alkali Ltd</t>
  </si>
  <si>
    <t>LORDSCHLO</t>
  </si>
  <si>
    <t>Shri Dinesh Mills Ltd</t>
  </si>
  <si>
    <t>SHRIDINE</t>
  </si>
  <si>
    <t>Captain Polyplast Ltd</t>
  </si>
  <si>
    <t>CPL</t>
  </si>
  <si>
    <t>Rox Hi-Tech Ltd</t>
  </si>
  <si>
    <t>ROXHITECH</t>
  </si>
  <si>
    <t>Par Drugs and Chemicals Ltd</t>
  </si>
  <si>
    <t>PAR</t>
  </si>
  <si>
    <t>Duroply Industries Ltd</t>
  </si>
  <si>
    <t>DUROPLY</t>
  </si>
  <si>
    <t>Welspun Investments and Commercials Ltd</t>
  </si>
  <si>
    <t>WELINV</t>
  </si>
  <si>
    <t>Ravinder Heights Ltd</t>
  </si>
  <si>
    <t>RVHL</t>
  </si>
  <si>
    <t>Bemco Hydraulics Ltd</t>
  </si>
  <si>
    <t>BEMHY</t>
  </si>
  <si>
    <t>Brahmaputra Infrastructure Ltd</t>
  </si>
  <si>
    <t>BRAHMINFRA</t>
  </si>
  <si>
    <t>UMA Exports Ltd</t>
  </si>
  <si>
    <t>UMAEXPORTS</t>
  </si>
  <si>
    <t>Bambino Agro Industries Ltd</t>
  </si>
  <si>
    <t>BAMBINO</t>
  </si>
  <si>
    <t>Indowind Energy Ltd</t>
  </si>
  <si>
    <t>INDOWIND</t>
  </si>
  <si>
    <t>Bhilwara Technical Textiles Ltd</t>
  </si>
  <si>
    <t>BTTL</t>
  </si>
  <si>
    <t>MK Exim (India) Ltd</t>
  </si>
  <si>
    <t>MKEXIM</t>
  </si>
  <si>
    <t>ABM Knowledgeware Ltd</t>
  </si>
  <si>
    <t>ABMKNO</t>
  </si>
  <si>
    <t>Dindigul Farm Product Ltd</t>
  </si>
  <si>
    <t>DFPL</t>
  </si>
  <si>
    <t>Lehar Footwears Ltd</t>
  </si>
  <si>
    <t>LEHAR</t>
  </si>
  <si>
    <t>Konstelec Engineers Ltd</t>
  </si>
  <si>
    <t>KONSTELEC</t>
  </si>
  <si>
    <t>BGR Energy Systems Ltd</t>
  </si>
  <si>
    <t>BGRENERGY</t>
  </si>
  <si>
    <t>Shri Venkatesh Refineries Ltd</t>
  </si>
  <si>
    <t>SVRL</t>
  </si>
  <si>
    <t>Starteck Finance Ltd</t>
  </si>
  <si>
    <t>STARTECK</t>
  </si>
  <si>
    <t>Madhav Infra Projects Ltd</t>
  </si>
  <si>
    <t>MADHAVIPL</t>
  </si>
  <si>
    <t>Shradha Infraprojects Ltd</t>
  </si>
  <si>
    <t>SHRADHA</t>
  </si>
  <si>
    <t>Investment &amp; Precision Castings Ltd</t>
  </si>
  <si>
    <t>INVPRECQ</t>
  </si>
  <si>
    <t>Smartlink Holdings Ltd</t>
  </si>
  <si>
    <t>SMARTLINK</t>
  </si>
  <si>
    <t>Mirae Asset Nifty 50 ETF</t>
  </si>
  <si>
    <t>NIFTYETF</t>
  </si>
  <si>
    <t>Natural Capsules Ltd</t>
  </si>
  <si>
    <t>NATCAPSUQ</t>
  </si>
  <si>
    <t>Global Vectra Helicorp Ltd</t>
  </si>
  <si>
    <t>GLOBALVECT</t>
  </si>
  <si>
    <t>Jay Ushin Ltd</t>
  </si>
  <si>
    <t>JAYUSH</t>
  </si>
  <si>
    <t>Megastar Foods Ltd</t>
  </si>
  <si>
    <t>MEGASTAR</t>
  </si>
  <si>
    <t>Standard Capital Markets Ltd</t>
  </si>
  <si>
    <t>STANCAP</t>
  </si>
  <si>
    <t>McLeod Russel India Ltd</t>
  </si>
  <si>
    <t>MCLEODRUSS</t>
  </si>
  <si>
    <t>RRIL Ltd</t>
  </si>
  <si>
    <t>RRIL</t>
  </si>
  <si>
    <t>Mangalam Seeds Ltd</t>
  </si>
  <si>
    <t>MSL</t>
  </si>
  <si>
    <t>India Gelatine &amp; Chemicals Ltd</t>
  </si>
  <si>
    <t>INDGELA</t>
  </si>
  <si>
    <t>CAPTAIN PIPES Ltd</t>
  </si>
  <si>
    <t>CAPPIPES</t>
  </si>
  <si>
    <t>Pil Italica Lifestyle Ltd</t>
  </si>
  <si>
    <t>PILITA</t>
  </si>
  <si>
    <t>Brady And Morris Engineering Co Ltd</t>
  </si>
  <si>
    <t>BRADYM</t>
  </si>
  <si>
    <t>Baheti Recycling Industries Ltd</t>
  </si>
  <si>
    <t>BAHETI</t>
  </si>
  <si>
    <t>Loyal Textile Mills Ltd</t>
  </si>
  <si>
    <t>LOYALTEX</t>
  </si>
  <si>
    <t>Indrayani Biotech Ltd</t>
  </si>
  <si>
    <t>INDRANIB</t>
  </si>
  <si>
    <t>Gujarat Apollo Industries Ltd</t>
  </si>
  <si>
    <t>GUJAPOLLO</t>
  </si>
  <si>
    <t>Ruchi Infrastructure Ltd</t>
  </si>
  <si>
    <t>RUCHINFRA</t>
  </si>
  <si>
    <t>Chemtech Industrial Valves Ltd</t>
  </si>
  <si>
    <t>CHEMTECH</t>
  </si>
  <si>
    <t>Canarys Automations Ltd</t>
  </si>
  <si>
    <t>CANARYS</t>
  </si>
  <si>
    <t>Channel Nine Entertainment Ltd</t>
  </si>
  <si>
    <t>CNEL</t>
  </si>
  <si>
    <t>Asian Hotels (North) Ltd</t>
  </si>
  <si>
    <t>ASIANHOTNR</t>
  </si>
  <si>
    <t>VTM Ltd</t>
  </si>
  <si>
    <t>VTMLTD</t>
  </si>
  <si>
    <t>Available Finance Ltd</t>
  </si>
  <si>
    <t>AVAILFC</t>
  </si>
  <si>
    <t>Vintron Informatics Ltd</t>
  </si>
  <si>
    <t>VINTRON</t>
  </si>
  <si>
    <t>Graviss Hospitality Ltd</t>
  </si>
  <si>
    <t>GRAVISSHO</t>
  </si>
  <si>
    <t>Maruti Infrastructure Ltd</t>
  </si>
  <si>
    <t>MAINFRA</t>
  </si>
  <si>
    <t>Ginni Filaments Ltd</t>
  </si>
  <si>
    <t>GINNIFILA</t>
  </si>
  <si>
    <t>Aaron Industries Ltd</t>
  </si>
  <si>
    <t>AARON</t>
  </si>
  <si>
    <t>Indo Thai Securities Ltd</t>
  </si>
  <si>
    <t>INDOTHAI</t>
  </si>
  <si>
    <t>Aashka Hospitals Ltd</t>
  </si>
  <si>
    <t>AASHKA</t>
  </si>
  <si>
    <t>Kaka Industries Ltd</t>
  </si>
  <si>
    <t>KAKA</t>
  </si>
  <si>
    <t>Nureca Ltd</t>
  </si>
  <si>
    <t>NURECA</t>
  </si>
  <si>
    <t>Sayaji Hotels (Pune) Ltd</t>
  </si>
  <si>
    <t>SHPLPUNE</t>
  </si>
  <si>
    <t>Confidence Futuristic Energetech Ltd</t>
  </si>
  <si>
    <t>CFEL</t>
  </si>
  <si>
    <t>SAB Industries Ltd</t>
  </si>
  <si>
    <t>SAB</t>
  </si>
  <si>
    <t>Prithvi Exchange (India) Ltd</t>
  </si>
  <si>
    <t>PRITHVIEXCH</t>
  </si>
  <si>
    <t>Sarthak Metals Ltd</t>
  </si>
  <si>
    <t>SMLT</t>
  </si>
  <si>
    <t>Kanoria Energy &amp; Infrastructure Limited</t>
  </si>
  <si>
    <t>KEIL</t>
  </si>
  <si>
    <t>Trejhara Solutions Ltd</t>
  </si>
  <si>
    <t>TREJHARA</t>
  </si>
  <si>
    <t>A B Infrabuild Ltd</t>
  </si>
  <si>
    <t>ABINFRA</t>
  </si>
  <si>
    <t>Vardhman Polytex Ltd</t>
  </si>
  <si>
    <t>VARDMNPOLY</t>
  </si>
  <si>
    <t>Seacoast Shipping Services Ltd</t>
  </si>
  <si>
    <t>SEACOAST</t>
  </si>
  <si>
    <t>Sicagen India Ltd</t>
  </si>
  <si>
    <t>SICAGEN</t>
  </si>
  <si>
    <t>A B Cotspin India Ltd</t>
  </si>
  <si>
    <t>ABCOTS</t>
  </si>
  <si>
    <t>DEV Information Technology Ltd</t>
  </si>
  <si>
    <t>DEVIT</t>
  </si>
  <si>
    <t>Digikore Studios Ltd</t>
  </si>
  <si>
    <t>DIGIKORE</t>
  </si>
  <si>
    <t>Prime Fresh Ltd</t>
  </si>
  <si>
    <t>PRIMEFRESH</t>
  </si>
  <si>
    <t>Zeal Global Services Ltd</t>
  </si>
  <si>
    <t>ZEAL</t>
  </si>
  <si>
    <t>KPT Industries Ltd</t>
  </si>
  <si>
    <t>KPT</t>
  </si>
  <si>
    <t>Shree Vasu Logistics Ltd</t>
  </si>
  <si>
    <t>SVLL</t>
  </si>
  <si>
    <t>Neelamalai Agro Industries Ltd</t>
  </si>
  <si>
    <t>NEAGI</t>
  </si>
  <si>
    <t>Shri Bajrang Alliance Ltd</t>
  </si>
  <si>
    <t>SHBAJRG</t>
  </si>
  <si>
    <t>Denis Chem Lab Ltd</t>
  </si>
  <si>
    <t>DENISCHEM</t>
  </si>
  <si>
    <t>JSL Industries Ltd</t>
  </si>
  <si>
    <t>JSLINDL</t>
  </si>
  <si>
    <t>Wardwizard Foods and Beverages Ltd</t>
  </si>
  <si>
    <t>WARDWIZFBL</t>
  </si>
  <si>
    <t>Paragon Fine &amp; Speciality Chemical Ltd</t>
  </si>
  <si>
    <t>PARAGON</t>
  </si>
  <si>
    <t>KCK Industries Ltd</t>
  </si>
  <si>
    <t>KCK</t>
  </si>
  <si>
    <t>CWD Limited</t>
  </si>
  <si>
    <t>CWD</t>
  </si>
  <si>
    <t>Lagnam Spintex Ltd</t>
  </si>
  <si>
    <t>LAGNAM</t>
  </si>
  <si>
    <t>Signet Industries Ltd</t>
  </si>
  <si>
    <t>SIGIND</t>
  </si>
  <si>
    <t>Hindcon Chemicals Ltd</t>
  </si>
  <si>
    <t>HINDCON</t>
  </si>
  <si>
    <t>Veer Global Infraconstruction Ltd</t>
  </si>
  <si>
    <t>VGIL</t>
  </si>
  <si>
    <t>Tembo Global Industries Ltd</t>
  </si>
  <si>
    <t>TEMBO</t>
  </si>
  <si>
    <t>Aksharchem (India) Ltd</t>
  </si>
  <si>
    <t>AKSHARCHEM</t>
  </si>
  <si>
    <t>Nitiraj Engineers Ltd</t>
  </si>
  <si>
    <t>NITIRAJ</t>
  </si>
  <si>
    <t>SMS Lifesciences India Ltd</t>
  </si>
  <si>
    <t>SMSLIFE</t>
  </si>
  <si>
    <t>Paul Merchants Ltd</t>
  </si>
  <si>
    <t>PML</t>
  </si>
  <si>
    <t>SBEC Sugar Ltd</t>
  </si>
  <si>
    <t>SBECSUG</t>
  </si>
  <si>
    <t>Equippp Social Impact Technologies Ltd</t>
  </si>
  <si>
    <t>EQUIPPP</t>
  </si>
  <si>
    <t xml:space="preserve"> IT Services &amp; Consulting</t>
  </si>
  <si>
    <t>Akanksha Power and Infrastructure Ltd</t>
  </si>
  <si>
    <t>AKANKSHA</t>
  </si>
  <si>
    <t>Electrical Components &amp; Equipment</t>
  </si>
  <si>
    <t>Umang Dairies Ltd</t>
  </si>
  <si>
    <t>UMANGDAIRY</t>
  </si>
  <si>
    <t>ASI Industries Ltd</t>
  </si>
  <si>
    <t>ASIIL</t>
  </si>
  <si>
    <t>RDB Realty &amp; Infrastructure Ltd</t>
  </si>
  <si>
    <t>RDBRIL</t>
  </si>
  <si>
    <t>Bhatia Communications &amp; Retail (India) Ltd</t>
  </si>
  <si>
    <t>BHATIA</t>
  </si>
  <si>
    <t>Il&amp;Fs Engineering and Construction Company Ltd</t>
  </si>
  <si>
    <t>IL&amp;FSENGG</t>
  </si>
  <si>
    <t>On Door Concepts Ltd</t>
  </si>
  <si>
    <t>ONDOOR</t>
  </si>
  <si>
    <t>Retail - Online</t>
  </si>
  <si>
    <t>Ajanta Soya Ltd</t>
  </si>
  <si>
    <t>AJANTSOY</t>
  </si>
  <si>
    <t>Alphageo (India) Ltd</t>
  </si>
  <si>
    <t>ALPHAGEO</t>
  </si>
  <si>
    <t>Jullundur Motor Agency (Delhi) Ltd</t>
  </si>
  <si>
    <t>JMA</t>
  </si>
  <si>
    <t>Star Delta Transformers Ltd</t>
  </si>
  <si>
    <t>STARDELTA</t>
  </si>
  <si>
    <t>Rajshree Sugars &amp; Chemicals Ltd</t>
  </si>
  <si>
    <t>RAJSREESUG</t>
  </si>
  <si>
    <t>Storage Technologies and Automation Ltd</t>
  </si>
  <si>
    <t>STAL</t>
  </si>
  <si>
    <t>Rajshree Polypack Ltd</t>
  </si>
  <si>
    <t>RPPL</t>
  </si>
  <si>
    <t>Shree Ajit Pulp and Paper Ltd</t>
  </si>
  <si>
    <t>SAPPL</t>
  </si>
  <si>
    <t>Trident Lifeline Ltd</t>
  </si>
  <si>
    <t>TLL</t>
  </si>
  <si>
    <t>Nettlinx Ltd</t>
  </si>
  <si>
    <t>NETTLINX</t>
  </si>
  <si>
    <t>Pune E - Stock Broking Ltd</t>
  </si>
  <si>
    <t>PESB</t>
  </si>
  <si>
    <t>Modi Rubber Ltd</t>
  </si>
  <si>
    <t>MODIRUBBER</t>
  </si>
  <si>
    <t>Parin Furniture Ltd</t>
  </si>
  <si>
    <t>PARIN</t>
  </si>
  <si>
    <t>National Plastic Technologies Ltd</t>
  </si>
  <si>
    <t>NATPLASTI</t>
  </si>
  <si>
    <t>Ceenik Exports (India) Ltd</t>
  </si>
  <si>
    <t>CEENIK</t>
  </si>
  <si>
    <t>Alpine Housing Development Corporation Limited</t>
  </si>
  <si>
    <t>ALPINEHOU</t>
  </si>
  <si>
    <t>Ashapuri Gold Ornament Ltd</t>
  </si>
  <si>
    <t>AGOL</t>
  </si>
  <si>
    <t>IP Rings Ltd</t>
  </si>
  <si>
    <t>IPRINGLTD</t>
  </si>
  <si>
    <t>Generic Engineering Construction and Projects Ltd</t>
  </si>
  <si>
    <t>GENCON</t>
  </si>
  <si>
    <t>Spectrum Talent Management Ltd</t>
  </si>
  <si>
    <t>SPECTSTM</t>
  </si>
  <si>
    <t>DCG Cables &amp; Wires Ltd</t>
  </si>
  <si>
    <t>DCG</t>
  </si>
  <si>
    <t>Panasonic Carbon India Co Ltd</t>
  </si>
  <si>
    <t>PANCARBON</t>
  </si>
  <si>
    <t>RDB Rasayans Ltd</t>
  </si>
  <si>
    <t>RDBRL</t>
  </si>
  <si>
    <t>Zee Learn Ltd</t>
  </si>
  <si>
    <t>ZEELEARN</t>
  </si>
  <si>
    <t>Inventure Growth &amp; Securities Ltd</t>
  </si>
  <si>
    <t>INVENTURE</t>
  </si>
  <si>
    <t>Bimetal Bearings Ltd</t>
  </si>
  <si>
    <t>BIMETAL</t>
  </si>
  <si>
    <t>Noida Toll Bridge Company Ltd</t>
  </si>
  <si>
    <t>NOIDATOLL</t>
  </si>
  <si>
    <t>Asian Hotels (East) Ltd</t>
  </si>
  <si>
    <t>AHLEAST</t>
  </si>
  <si>
    <t>G M Polyplast Ltd</t>
  </si>
  <si>
    <t>GMPL</t>
  </si>
  <si>
    <t>Regis Industries Ltd</t>
  </si>
  <si>
    <t>REGIS</t>
  </si>
  <si>
    <t>Pmc Fincorp Ltd</t>
  </si>
  <si>
    <t>PMCFIN</t>
  </si>
  <si>
    <t>VETO Switch Gears And Cables Ltd</t>
  </si>
  <si>
    <t>VETO</t>
  </si>
  <si>
    <t>Chatha Foods Ltd</t>
  </si>
  <si>
    <t>CHATHA</t>
  </si>
  <si>
    <t>Infollion Research Services Ltd</t>
  </si>
  <si>
    <t>INFOLLION</t>
  </si>
  <si>
    <t>Raghuvansh Agrofarms Ltd</t>
  </si>
  <si>
    <t>RAFL</t>
  </si>
  <si>
    <t>LA Tim Metal &amp; Industries Ltd</t>
  </si>
  <si>
    <t>LATIMMETAL</t>
  </si>
  <si>
    <t>Rajnish Retail Ltd</t>
  </si>
  <si>
    <t>RRETAIL</t>
  </si>
  <si>
    <t>Sizemasters Technology Ltd</t>
  </si>
  <si>
    <t>SIZEMASTER</t>
  </si>
  <si>
    <t>Maximus International Ltd</t>
  </si>
  <si>
    <t>MAXIMUS</t>
  </si>
  <si>
    <t>North Eastern Carrying Corporation Ltd</t>
  </si>
  <si>
    <t>NECCLTD</t>
  </si>
  <si>
    <t>T T Ltd</t>
  </si>
  <si>
    <t>TTL</t>
  </si>
  <si>
    <t>Sanjivani Paranteral Ltd</t>
  </si>
  <si>
    <t>SANJIVIN</t>
  </si>
  <si>
    <t>SBI Nifty Bank ETF</t>
  </si>
  <si>
    <t>SETFNIFBK</t>
  </si>
  <si>
    <t>Tips Films Ltd</t>
  </si>
  <si>
    <t>TIPSFILMS</t>
  </si>
  <si>
    <t>WAA Solar Ltd</t>
  </si>
  <si>
    <t>WAA</t>
  </si>
  <si>
    <t>ShreeOswal Seeds and Chemicals Ltd</t>
  </si>
  <si>
    <t>OSWALSEEDS</t>
  </si>
  <si>
    <t>IIRM Holdings India Ltd</t>
  </si>
  <si>
    <t>IIRM</t>
  </si>
  <si>
    <t>Shree Osfm E-Mobility Ltd</t>
  </si>
  <si>
    <t>SHREEOSFM</t>
  </si>
  <si>
    <t>GSS Infotech Ltd</t>
  </si>
  <si>
    <t>GSS</t>
  </si>
  <si>
    <t>POCL Enterprises Ltd</t>
  </si>
  <si>
    <t>POEL</t>
  </si>
  <si>
    <t>Delphi World Money Ltd</t>
  </si>
  <si>
    <t>DELPHIFX</t>
  </si>
  <si>
    <t>Ratnabhumi Developers Ltd</t>
  </si>
  <si>
    <t>RATNABHUMI</t>
  </si>
  <si>
    <t>Coral Laboratories Ltd</t>
  </si>
  <si>
    <t>CORALAB</t>
  </si>
  <si>
    <t>Odyssey Technologies Ltd</t>
  </si>
  <si>
    <t>ODYSSEY</t>
  </si>
  <si>
    <t>Indiabulls Enterprises Ltd</t>
  </si>
  <si>
    <t>IEL</t>
  </si>
  <si>
    <t>Arham Technologies Ltd</t>
  </si>
  <si>
    <t>ARHAM</t>
  </si>
  <si>
    <t>Kimia Biosciences Ltd</t>
  </si>
  <si>
    <t>KIMIABL</t>
  </si>
  <si>
    <t>Supreme Holdings &amp; Hospitality (India) Ltd</t>
  </si>
  <si>
    <t>SUPREME</t>
  </si>
  <si>
    <t>Super House Ltd</t>
  </si>
  <si>
    <t>SUPERHOUSE</t>
  </si>
  <si>
    <t>QMS Medical Allied Services Ltd</t>
  </si>
  <si>
    <t>QMSMEDI</t>
  </si>
  <si>
    <t>Yash Optics &amp; Lens Ltd</t>
  </si>
  <si>
    <t>YASHOPTICS</t>
  </si>
  <si>
    <t>Maha Rashtra Apex Corporation Ltd</t>
  </si>
  <si>
    <t>MAHAPEXLTD</t>
  </si>
  <si>
    <t>Sanmit Infra Ltd</t>
  </si>
  <si>
    <t>SANINFRA</t>
  </si>
  <si>
    <t>SAH Polymers Ltd</t>
  </si>
  <si>
    <t>SAH</t>
  </si>
  <si>
    <t>MITCON Consultancy &amp; Engineering Services Ltd</t>
  </si>
  <si>
    <t>MITCON</t>
  </si>
  <si>
    <t>Cambridge Technology Enterprises Ltd</t>
  </si>
  <si>
    <t>CTE</t>
  </si>
  <si>
    <t>Kanpur Plastipack Ltd</t>
  </si>
  <si>
    <t>KANPRPLA</t>
  </si>
  <si>
    <t>Supreme Infrastructure India Ltd</t>
  </si>
  <si>
    <t>SUPREMEINF</t>
  </si>
  <si>
    <t>Narmada Gelatines Ltd</t>
  </si>
  <si>
    <t>SHAWGELTIN</t>
  </si>
  <si>
    <t>PG Foils Ltd</t>
  </si>
  <si>
    <t>PGFOILQ</t>
  </si>
  <si>
    <t>Organic Recycling Systems Ltd</t>
  </si>
  <si>
    <t>ORGANICREC</t>
  </si>
  <si>
    <t>ICICI Prudential Nifty 100 Low Vol 30 ETF</t>
  </si>
  <si>
    <t>LOWVOLIETF</t>
  </si>
  <si>
    <t>Prajay Engineers Syndicate Ltd</t>
  </si>
  <si>
    <t>PRAENG</t>
  </si>
  <si>
    <t>Lloyds Luxuries Ltd</t>
  </si>
  <si>
    <t>LLOYDS</t>
  </si>
  <si>
    <t>Quest Laboratories Ltd</t>
  </si>
  <si>
    <t>QUESTLAB</t>
  </si>
  <si>
    <t>Eco Friendly Food Processing Park Ltd</t>
  </si>
  <si>
    <t>EFPL</t>
  </si>
  <si>
    <t>Swastika Investmart Ltd</t>
  </si>
  <si>
    <t>SWASTIKA</t>
  </si>
  <si>
    <t>Rulka Electricals Ltd</t>
  </si>
  <si>
    <t>RULKA</t>
  </si>
  <si>
    <t>Tirupati Forge Ltd</t>
  </si>
  <si>
    <t>TIRUPATIFL</t>
  </si>
  <si>
    <t>Indbank Merchant Banking Services Ltd</t>
  </si>
  <si>
    <t>INDBANK</t>
  </si>
  <si>
    <t>Diksat Transworld Ltd</t>
  </si>
  <si>
    <t>DIKSAT</t>
  </si>
  <si>
    <t>Lactose (India) Ltd</t>
  </si>
  <si>
    <t>LACTOSE</t>
  </si>
  <si>
    <t>Atam Valves Ltd</t>
  </si>
  <si>
    <t>ATAM</t>
  </si>
  <si>
    <t>Vipul Organics Ltd</t>
  </si>
  <si>
    <t>VIPULORG</t>
  </si>
  <si>
    <t>Shiva Texyarn Ltd</t>
  </si>
  <si>
    <t>SHIVATEX</t>
  </si>
  <si>
    <t>Halder Venture Ltd</t>
  </si>
  <si>
    <t>HALDER</t>
  </si>
  <si>
    <t>Vibrant Global Capital Ltd</t>
  </si>
  <si>
    <t>VGCL</t>
  </si>
  <si>
    <t>Samkrg Pistons and Rings Ltd</t>
  </si>
  <si>
    <t>SAMKRG</t>
  </si>
  <si>
    <t>Tirupati Starch &amp; Chemicals Ltd</t>
  </si>
  <si>
    <t>TIRUSTA</t>
  </si>
  <si>
    <t>Somi Conveyor Beltings Ltd</t>
  </si>
  <si>
    <t>SOMICONVEY</t>
  </si>
  <si>
    <t>Zenith Exports Ltd</t>
  </si>
  <si>
    <t>ZENITHEXPO</t>
  </si>
  <si>
    <t>Shradha AI Technologies Ltd</t>
  </si>
  <si>
    <t>SHRAAITECH</t>
  </si>
  <si>
    <t>Dhunseri Tea &amp; Industries Ltd</t>
  </si>
  <si>
    <t>DTIL</t>
  </si>
  <si>
    <t>Compucom Software Ltd</t>
  </si>
  <si>
    <t>COMPUSOFT</t>
  </si>
  <si>
    <t>Modern Threads (India) Ltd</t>
  </si>
  <si>
    <t>MODTHREAD</t>
  </si>
  <si>
    <t>Ramdevbaba Solvent Ltd</t>
  </si>
  <si>
    <t>RBS</t>
  </si>
  <si>
    <t>Radix Industries (India) Ltd</t>
  </si>
  <si>
    <t>RADIXIND</t>
  </si>
  <si>
    <t>Texmo Pipes and Products Ltd</t>
  </si>
  <si>
    <t>TEXMOPIPES</t>
  </si>
  <si>
    <t>Aurangabad Distillery Ltd</t>
  </si>
  <si>
    <t>AURDIS</t>
  </si>
  <si>
    <t>Brooks Laboratories Ltd</t>
  </si>
  <si>
    <t>BROOKS</t>
  </si>
  <si>
    <t>Univastu India Ltd</t>
  </si>
  <si>
    <t>UNIVASTU</t>
  </si>
  <si>
    <t>Gillanders Arbuthnot &amp; Co Ltd</t>
  </si>
  <si>
    <t>GILLANDERS</t>
  </si>
  <si>
    <t>Panchsheel Organics Ltd</t>
  </si>
  <si>
    <t>PANCHSHEEL</t>
  </si>
  <si>
    <t>Shraddha Prime Projects Ltd</t>
  </si>
  <si>
    <t>SHRADDHA</t>
  </si>
  <si>
    <t>GVP Infotech Ltd</t>
  </si>
  <si>
    <t>GVPTECH</t>
  </si>
  <si>
    <t>Hindusthan National Glass And Industries Ltd</t>
  </si>
  <si>
    <t>HINDNATGLS</t>
  </si>
  <si>
    <t>Baid Finserv Ltd</t>
  </si>
  <si>
    <t>BAIDFIN</t>
  </si>
  <si>
    <t>J C T Ltd</t>
  </si>
  <si>
    <t>JCTLTD</t>
  </si>
  <si>
    <t>Precision Electronics Ltd</t>
  </si>
  <si>
    <t>PRECISIO</t>
  </si>
  <si>
    <t>Maxposure Ltd</t>
  </si>
  <si>
    <t>MAXPOSURE</t>
  </si>
  <si>
    <t>Gujarat State Financial Corp</t>
  </si>
  <si>
    <t>GUJSTATFIN</t>
  </si>
  <si>
    <t>DHP India Ltd</t>
  </si>
  <si>
    <t>DHPIND</t>
  </si>
  <si>
    <t>Rungta Irrigation Ltd</t>
  </si>
  <si>
    <t>RUNGTAIR</t>
  </si>
  <si>
    <t>Aspinwall and Company Ltd</t>
  </si>
  <si>
    <t>ASPINWALL</t>
  </si>
  <si>
    <t>Jyoti Ltd</t>
  </si>
  <si>
    <t>JYOTI</t>
  </si>
  <si>
    <t>Homesfy Realty Ltd</t>
  </si>
  <si>
    <t>HOMESFY</t>
  </si>
  <si>
    <t>AKI India Ltd</t>
  </si>
  <si>
    <t>AKI</t>
  </si>
  <si>
    <t>IL&amp;FS Transportation Networks Ltd</t>
  </si>
  <si>
    <t>IL&amp;FSTRANS</t>
  </si>
  <si>
    <t>Cochin Minerals and Rutile Ltd</t>
  </si>
  <si>
    <t>COCHINM</t>
  </si>
  <si>
    <t>Cosmo Ferrites Ltd</t>
  </si>
  <si>
    <t>COSMOFE</t>
  </si>
  <si>
    <t>Niraj Cement Structurals Ltd</t>
  </si>
  <si>
    <t>NIRAJ</t>
  </si>
  <si>
    <t>Ducon Infratechnologies Ltd</t>
  </si>
  <si>
    <t>DUCON</t>
  </si>
  <si>
    <t>Aartech Solonics Ltd</t>
  </si>
  <si>
    <t>AARTECH</t>
  </si>
  <si>
    <t>GTL Ltd</t>
  </si>
  <si>
    <t>GTL</t>
  </si>
  <si>
    <t>LOYAL EQUIPMENTS Ltd</t>
  </si>
  <si>
    <t>LOYAL</t>
  </si>
  <si>
    <t>Coral India Finance and Housing Ltd</t>
  </si>
  <si>
    <t>CORALFINAC</t>
  </si>
  <si>
    <t>Beacon Trusteeship Ltd</t>
  </si>
  <si>
    <t>BEACON</t>
  </si>
  <si>
    <t>Lovable Lingerie Ltd</t>
  </si>
  <si>
    <t>LOVABLE</t>
  </si>
  <si>
    <t>Sprayking Ltd</t>
  </si>
  <si>
    <t>SPRAYKING</t>
  </si>
  <si>
    <t>Universal Autofoundry Ltd</t>
  </si>
  <si>
    <t>UNIAUTO</t>
  </si>
  <si>
    <t>Mahalaxmi Rubtech Ltd</t>
  </si>
  <si>
    <t>MHLXMIRU</t>
  </si>
  <si>
    <t>Coromandel Engineering Company Ltd</t>
  </si>
  <si>
    <t>COROENGG</t>
  </si>
  <si>
    <t>Duncan Engineering Ltd</t>
  </si>
  <si>
    <t>DUNCANENG</t>
  </si>
  <si>
    <t>Ducol Organics &amp; Colours Ltd</t>
  </si>
  <si>
    <t>DUCOL</t>
  </si>
  <si>
    <t>Mangal Credit and Fincorp Ltd</t>
  </si>
  <si>
    <t>MANCREDIT</t>
  </si>
  <si>
    <t>Oriental Carbon &amp; Chemicals Ltd</t>
  </si>
  <si>
    <t>OCCL</t>
  </si>
  <si>
    <t>Madhusudan Masala Ltd</t>
  </si>
  <si>
    <t>MADHUSUDAN</t>
  </si>
  <si>
    <t>Airo Lam Ltd</t>
  </si>
  <si>
    <t>AIROLAM</t>
  </si>
  <si>
    <t>Dolfin Rubbers Ltd</t>
  </si>
  <si>
    <t>DOLFIN</t>
  </si>
  <si>
    <t>Tulive Developers Ltd</t>
  </si>
  <si>
    <t>TULIVE</t>
  </si>
  <si>
    <t>Captain Technocast Ltd</t>
  </si>
  <si>
    <t>CTCL</t>
  </si>
  <si>
    <t>BSL Ltd</t>
  </si>
  <si>
    <t>BSL</t>
  </si>
  <si>
    <t>Aarvi Encon Ltd</t>
  </si>
  <si>
    <t>AARVI</t>
  </si>
  <si>
    <t>Arvee Laboratories (India) Ltd</t>
  </si>
  <si>
    <t>ARVEE</t>
  </si>
  <si>
    <t>Hindustan Adhesives Ltd</t>
  </si>
  <si>
    <t>HINDADH</t>
  </si>
  <si>
    <t>Intrasoft Technologies Ltd</t>
  </si>
  <si>
    <t>ISFT</t>
  </si>
  <si>
    <t>Incredible Industries Ltd</t>
  </si>
  <si>
    <t>INCREDIBLE</t>
  </si>
  <si>
    <t>Digicontent Ltd</t>
  </si>
  <si>
    <t>DGCONTENT</t>
  </si>
  <si>
    <t>delaPlex Ltd</t>
  </si>
  <si>
    <t>DELAPLEX</t>
  </si>
  <si>
    <t>Indian Sucrose Ltd</t>
  </si>
  <si>
    <t>INDSUCR</t>
  </si>
  <si>
    <t>Basant Agro Tech (India) Ltd</t>
  </si>
  <si>
    <t>BASANTGL</t>
  </si>
  <si>
    <t>Housing Development and Infrastructure Ltd</t>
  </si>
  <si>
    <t>HDIL</t>
  </si>
  <si>
    <t>United Nilgiri Tea Estates Company Ltd</t>
  </si>
  <si>
    <t>UNITEDTEA</t>
  </si>
  <si>
    <t>Weizmann Limited</t>
  </si>
  <si>
    <t>WEIZMANIND</t>
  </si>
  <si>
    <t>Anmol India Ltd</t>
  </si>
  <si>
    <t>ANMOL</t>
  </si>
  <si>
    <t>Samor Reality Ltd</t>
  </si>
  <si>
    <t>SAMOR</t>
  </si>
  <si>
    <t>BDH Industries Ltd</t>
  </si>
  <si>
    <t>BDH</t>
  </si>
  <si>
    <t>Swati Projects Ltd</t>
  </si>
  <si>
    <t>SWATIPRO</t>
  </si>
  <si>
    <t>Refex Renewables &amp; Infrastructure Ltd</t>
  </si>
  <si>
    <t>REFEXRENEW</t>
  </si>
  <si>
    <t>Lakshmi Automatic Loom Works Ltd</t>
  </si>
  <si>
    <t>LXMIATO</t>
  </si>
  <si>
    <t>Prima Plastics Ltd</t>
  </si>
  <si>
    <t>PRIMAPLA</t>
  </si>
  <si>
    <t>Dhoot Industrial Finance Ltd</t>
  </si>
  <si>
    <t>DHOOTIN</t>
  </si>
  <si>
    <t>United Polyfab Gujarat Ltd</t>
  </si>
  <si>
    <t>UNITEDPOLY</t>
  </si>
  <si>
    <t>GIR Natureview Resorts Ltd</t>
  </si>
  <si>
    <t>GIRRESORTS</t>
  </si>
  <si>
    <t>Emmbi Industries Ltd</t>
  </si>
  <si>
    <t>EMMBI</t>
  </si>
  <si>
    <t>JK Agri Genetics Ltd</t>
  </si>
  <si>
    <t>JK AGRI</t>
  </si>
  <si>
    <t>Aarnav Fashions Ltd</t>
  </si>
  <si>
    <t>AARNAV</t>
  </si>
  <si>
    <t>Aveer Foods Ltd</t>
  </si>
  <si>
    <t>AVEER</t>
  </si>
  <si>
    <t>Caprihans India Ltd</t>
  </si>
  <si>
    <t>CAPRIHANS</t>
  </si>
  <si>
    <t>Toyam Sports Ltd</t>
  </si>
  <si>
    <t>TOYAMSL</t>
  </si>
  <si>
    <t>Sadbhav Infrastructure Projects Ltd</t>
  </si>
  <si>
    <t>SADBHIN</t>
  </si>
  <si>
    <t>Surat Trade and Mercantile Ltd</t>
  </si>
  <si>
    <t>SURATRAML</t>
  </si>
  <si>
    <t>Sel Manufacturing Company Ltd</t>
  </si>
  <si>
    <t>SELMC</t>
  </si>
  <si>
    <t>DRS Dilip Roadlines Ltd</t>
  </si>
  <si>
    <t>DRSDILIP</t>
  </si>
  <si>
    <t>Accuracy Shipping Ltd</t>
  </si>
  <si>
    <t>ACCURACY</t>
  </si>
  <si>
    <t>Avance Technologies Ltd</t>
  </si>
  <si>
    <t>AVANCE</t>
  </si>
  <si>
    <t>Kanchi Karpooram Ltd</t>
  </si>
  <si>
    <t>KANCHI</t>
  </si>
  <si>
    <t>IVP Ltd</t>
  </si>
  <si>
    <t>IVP</t>
  </si>
  <si>
    <t>Archidply Industries Ltd</t>
  </si>
  <si>
    <t>ARCHIDPLY</t>
  </si>
  <si>
    <t>Shri Balaji Valve Components Ltd</t>
  </si>
  <si>
    <t>SBVCL</t>
  </si>
  <si>
    <t>KBC Global Ltd</t>
  </si>
  <si>
    <t>KBCGLOBAL</t>
  </si>
  <si>
    <t>Total Transport Systems Ltd</t>
  </si>
  <si>
    <t>TOTAL</t>
  </si>
  <si>
    <t>Upsurge Seeds Of Agriculture Ltd</t>
  </si>
  <si>
    <t>USASEEDS</t>
  </si>
  <si>
    <t>Magna Electro Castings Ltd</t>
  </si>
  <si>
    <t>MAGNAELQ</t>
  </si>
  <si>
    <t>Sir Shadi Lal Enterprises Ltd</t>
  </si>
  <si>
    <t>SSLEL</t>
  </si>
  <si>
    <t>Worth Peripherals Ltd</t>
  </si>
  <si>
    <t>Dhatre Udyog Ltd</t>
  </si>
  <si>
    <t>DHATRE</t>
  </si>
  <si>
    <t>B &amp; A Ltd</t>
  </si>
  <si>
    <t>BNALTD</t>
  </si>
  <si>
    <t>Kalyani Forge Ltd</t>
  </si>
  <si>
    <t>KALYANIFRG</t>
  </si>
  <si>
    <t>Rts Power Corporation Ltd</t>
  </si>
  <si>
    <t>RTSPOWR</t>
  </si>
  <si>
    <t>Dhruv Consultancy Services Ltd</t>
  </si>
  <si>
    <t>DHRUV</t>
  </si>
  <si>
    <t>Sudarshan Pharma Industries Ltd</t>
  </si>
  <si>
    <t>SUDARSHAN</t>
  </si>
  <si>
    <t>Deep Polymers Ltd</t>
  </si>
  <si>
    <t>DEEP</t>
  </si>
  <si>
    <t>Calcom Vision Ltd</t>
  </si>
  <si>
    <t>CALCOM</t>
  </si>
  <si>
    <t>Bodhi Tree Multimedia Ltd</t>
  </si>
  <si>
    <t>BTML</t>
  </si>
  <si>
    <t>Tanvi Foods (India) Ltd</t>
  </si>
  <si>
    <t>TANVI</t>
  </si>
  <si>
    <t>Ovobel Foods Ltd</t>
  </si>
  <si>
    <t>OVOBELE</t>
  </si>
  <si>
    <t>Vital Chemtech Ltd</t>
  </si>
  <si>
    <t>VITAL</t>
  </si>
  <si>
    <t>Alacrity Securities Ltd</t>
  </si>
  <si>
    <t>ALSL</t>
  </si>
  <si>
    <t>Smruthi Organics Ltd</t>
  </si>
  <si>
    <t>SMRUTHIORG</t>
  </si>
  <si>
    <t>Semac Consultants Ltd</t>
  </si>
  <si>
    <t>SEMAC</t>
  </si>
  <si>
    <t>Future Consumer Ltd</t>
  </si>
  <si>
    <t>FCONSUMER</t>
  </si>
  <si>
    <t>Mitsu Chem Plast Ltd</t>
  </si>
  <si>
    <t>MITSU</t>
  </si>
  <si>
    <t>Bhandari Hosiery Exports Ltd</t>
  </si>
  <si>
    <t>BHANDARI</t>
  </si>
  <si>
    <t>Maheshwari Logistics Ltd</t>
  </si>
  <si>
    <t>MAHESHWARI</t>
  </si>
  <si>
    <t>Hilton Metal Forging Ltd</t>
  </si>
  <si>
    <t>HILTON</t>
  </si>
  <si>
    <t>Surana Solar Ltd</t>
  </si>
  <si>
    <t>SURANASOL</t>
  </si>
  <si>
    <t>Polson Ltd</t>
  </si>
  <si>
    <t>POLSON</t>
  </si>
  <si>
    <t>Gayatri Rubbers and Chemicals Ltd</t>
  </si>
  <si>
    <t>GRCL</t>
  </si>
  <si>
    <t>Kifs Financial Services Ltd</t>
  </si>
  <si>
    <t>KIFS</t>
  </si>
  <si>
    <t>Galaxy Cloud Kitchens Ltd</t>
  </si>
  <si>
    <t>GCKL</t>
  </si>
  <si>
    <t>Kesar Petroproducts Ltd</t>
  </si>
  <si>
    <t>KESARPE</t>
  </si>
  <si>
    <t>Priti International Ltd</t>
  </si>
  <si>
    <t>PRITI</t>
  </si>
  <si>
    <t>Bal Pharma Ltd</t>
  </si>
  <si>
    <t>BALPHARMA</t>
  </si>
  <si>
    <t>Kesar Enterprises Ltd</t>
  </si>
  <si>
    <t>KESARENT</t>
  </si>
  <si>
    <t>Indian Infotech and Software Ltd</t>
  </si>
  <si>
    <t>INDINFO</t>
  </si>
  <si>
    <t>Bafna Pharmaceuticals Ltd</t>
  </si>
  <si>
    <t>BAFNAPH</t>
  </si>
  <si>
    <t>Indian Wood Products Co Ltd</t>
  </si>
  <si>
    <t>IWP</t>
  </si>
  <si>
    <t>Eros International Media Ltd</t>
  </si>
  <si>
    <t>EROSMEDIA</t>
  </si>
  <si>
    <t>Abans Enterprises Ltd</t>
  </si>
  <si>
    <t>ABANSENT</t>
  </si>
  <si>
    <t>Sharp India Ltd</t>
  </si>
  <si>
    <t>SHARP</t>
  </si>
  <si>
    <t>Shreeji Translogistics Ltd</t>
  </si>
  <si>
    <t>STL</t>
  </si>
  <si>
    <t>LKP Finance Ltd</t>
  </si>
  <si>
    <t>LKPFIN</t>
  </si>
  <si>
    <t>Praxis Home Retail Ltd</t>
  </si>
  <si>
    <t>PRAXIS</t>
  </si>
  <si>
    <t>Srivari Spices and Foods Ltd</t>
  </si>
  <si>
    <t>SSFL</t>
  </si>
  <si>
    <t>Cenlub Industries Ltd</t>
  </si>
  <si>
    <t>CENLUB</t>
  </si>
  <si>
    <t>Fonebox Retail Ltd</t>
  </si>
  <si>
    <t>FONEBOX</t>
  </si>
  <si>
    <t>SPL Industries Ltd</t>
  </si>
  <si>
    <t>SPLIL</t>
  </si>
  <si>
    <t>Khemani Distributors &amp; Marketing Ltd</t>
  </si>
  <si>
    <t>KDML</t>
  </si>
  <si>
    <t>CHL Ltd</t>
  </si>
  <si>
    <t>CHLLTD</t>
  </si>
  <si>
    <t>Lucent Industries Ltd</t>
  </si>
  <si>
    <t>LUCENT</t>
  </si>
  <si>
    <t>Shigan Quantum Technologies Ltd</t>
  </si>
  <si>
    <t>SHIGAN</t>
  </si>
  <si>
    <t>Unihealth Consultancy Ltd</t>
  </si>
  <si>
    <t>UNIHEALTH</t>
  </si>
  <si>
    <t>Jocil Ltd</t>
  </si>
  <si>
    <t>JOCIL</t>
  </si>
  <si>
    <t>Parvati Sweetners and Power Ltd</t>
  </si>
  <si>
    <t>PARVATI</t>
  </si>
  <si>
    <t>Reliance Chemotex Industries Ltd</t>
  </si>
  <si>
    <t>RELCHEMQ</t>
  </si>
  <si>
    <t>Techknowgreen Solutions Ltd</t>
  </si>
  <si>
    <t>TECHKGREEN</t>
  </si>
  <si>
    <t>Manaksia Aluminium Co Ltd</t>
  </si>
  <si>
    <t>MANAKALUCO</t>
  </si>
  <si>
    <t>Panyam Cements And Mineral Industrties Ltd</t>
  </si>
  <si>
    <t>PANCM</t>
  </si>
  <si>
    <t>Syschem (India) Ltd</t>
  </si>
  <si>
    <t>SYSCHEM</t>
  </si>
  <si>
    <t>NipponINETFNifty SDL Apr 2026 Top 20 Equal Weight</t>
  </si>
  <si>
    <t>SDL26BEES</t>
  </si>
  <si>
    <t>Metroglobal Ltd</t>
  </si>
  <si>
    <t>METROGLOBL</t>
  </si>
  <si>
    <t>Electro Force (India) Ltd</t>
  </si>
  <si>
    <t>EFORCE</t>
  </si>
  <si>
    <t>Electronic Equipment &amp; Parts</t>
  </si>
  <si>
    <t>South India Paper Mills Ltd</t>
  </si>
  <si>
    <t>STHINPA</t>
  </si>
  <si>
    <t>Hindprakash Industries Ltd</t>
  </si>
  <si>
    <t>HPIL</t>
  </si>
  <si>
    <t>Shahlon Silk Industries Ltd</t>
  </si>
  <si>
    <t>SHAHLON</t>
  </si>
  <si>
    <t>Xelpmoc Design and Tech Ltd</t>
  </si>
  <si>
    <t>XELPMOC</t>
  </si>
  <si>
    <t>Tyche Industries Ltd</t>
  </si>
  <si>
    <t>TYCHE</t>
  </si>
  <si>
    <t>Phoenix Township Ltd</t>
  </si>
  <si>
    <t>PHOENIXTN</t>
  </si>
  <si>
    <t>Capital Trust Ltd</t>
  </si>
  <si>
    <t>CAPTRUST</t>
  </si>
  <si>
    <t>Ganges Securities Ltd</t>
  </si>
  <si>
    <t>GANGESSECU</t>
  </si>
  <si>
    <t>Zenith Steel Pipes &amp; Industries Ltd</t>
  </si>
  <si>
    <t>ZENITHSTL</t>
  </si>
  <si>
    <t>Marvel Decor Ltd</t>
  </si>
  <si>
    <t>MDL</t>
  </si>
  <si>
    <t>AMJ Land Holdings Ltd</t>
  </si>
  <si>
    <t>AMJLAND</t>
  </si>
  <si>
    <t>S V Global Mill Ltd</t>
  </si>
  <si>
    <t>SVGLOBAL</t>
  </si>
  <si>
    <t>SAL Steel Ltd</t>
  </si>
  <si>
    <t>SALSTEEL</t>
  </si>
  <si>
    <t>Kakatiya Cement Sugar and Industries Ltd</t>
  </si>
  <si>
    <t>KAKATCEM</t>
  </si>
  <si>
    <t>Hindustan Tin Works Ltd</t>
  </si>
  <si>
    <t>HINDTIN</t>
  </si>
  <si>
    <t>LKP Securities Ltd</t>
  </si>
  <si>
    <t>LKPSEC</t>
  </si>
  <si>
    <t>Kaira Can Co Ltd</t>
  </si>
  <si>
    <t>KAIRA</t>
  </si>
  <si>
    <t>Interiors &amp; More Ltd</t>
  </si>
  <si>
    <t>INM</t>
  </si>
  <si>
    <t>Pharmaids Pharmaceuticals Ltd</t>
  </si>
  <si>
    <t>PHARMAID</t>
  </si>
  <si>
    <t>Medicamen Organics Ltd</t>
  </si>
  <si>
    <t>MEDIORG</t>
  </si>
  <si>
    <t>B.A.G. Films and Media Ltd</t>
  </si>
  <si>
    <t>BAGFILMS</t>
  </si>
  <si>
    <t>Alpa Laboratories Ltd</t>
  </si>
  <si>
    <t>ALPA</t>
  </si>
  <si>
    <t>Arihant Foundations &amp; Housing Ltd</t>
  </si>
  <si>
    <t>ARIHANT</t>
  </si>
  <si>
    <t>Nagpur Power and Industries Ltd</t>
  </si>
  <si>
    <t>NAGPI</t>
  </si>
  <si>
    <t>Evexia Lifecare Ltd</t>
  </si>
  <si>
    <t>EVEXIA</t>
  </si>
  <si>
    <t>Prerna Infrabuild Ltd</t>
  </si>
  <si>
    <t>PRERINFRA</t>
  </si>
  <si>
    <t>India Steel Works Ltd</t>
  </si>
  <si>
    <t>ISWL</t>
  </si>
  <si>
    <t>Indian Acrylics Ltd</t>
  </si>
  <si>
    <t>INDIANACRY</t>
  </si>
  <si>
    <t>Vaishali Pharma Ltd</t>
  </si>
  <si>
    <t>VAISHALI</t>
  </si>
  <si>
    <t>Eyantra Ventures Ltd</t>
  </si>
  <si>
    <t>EY</t>
  </si>
  <si>
    <t>Pansari Developers Ltd</t>
  </si>
  <si>
    <t>PANSARI</t>
  </si>
  <si>
    <t>Mahamaya Steel Industries Ltd</t>
  </si>
  <si>
    <t>MAHASTEEL</t>
  </si>
  <si>
    <t>Tainwala Chemicals and Plastics (India) Ltd</t>
  </si>
  <si>
    <t>TAINWALCHM</t>
  </si>
  <si>
    <t>Setco Automotive Ltd</t>
  </si>
  <si>
    <t>SETCO</t>
  </si>
  <si>
    <t>Goldkart Jewels Ltd</t>
  </si>
  <si>
    <t>GOLDKART</t>
  </si>
  <si>
    <t>Oil Country Tubular Ltd</t>
  </si>
  <si>
    <t>OILCOUNTUB</t>
  </si>
  <si>
    <t>BCPL Railway Infrastructure Ltd</t>
  </si>
  <si>
    <t>BCPL</t>
  </si>
  <si>
    <t>Salasar Exteriors and Contour Ltd</t>
  </si>
  <si>
    <t>SECL</t>
  </si>
  <si>
    <t>Silicon Rental Solutions Ltd</t>
  </si>
  <si>
    <t>SRSOLTD</t>
  </si>
  <si>
    <t>Parshva Enterprises Ltd</t>
  </si>
  <si>
    <t>PARSHVA</t>
  </si>
  <si>
    <t>GTV Engineering Ltd</t>
  </si>
  <si>
    <t>GTV</t>
  </si>
  <si>
    <t>Vaidya Sane Ayurved Laboratories Ltd</t>
  </si>
  <si>
    <t>MADHAVBAUG</t>
  </si>
  <si>
    <t>Suryalata Spinning Mills Ltd</t>
  </si>
  <si>
    <t>SURYALA</t>
  </si>
  <si>
    <t>DB (International) Stock Brokers Ltd</t>
  </si>
  <si>
    <t>DBSTOCKBRO</t>
  </si>
  <si>
    <t>Kovilpatti Lakshmi Roller Flour Mills Ltd</t>
  </si>
  <si>
    <t>KLRFM</t>
  </si>
  <si>
    <t>Piccadily Sugar and Allied Industries Ltd</t>
  </si>
  <si>
    <t>PICCASUG</t>
  </si>
  <si>
    <t>Rajasthan Gases Ltd</t>
  </si>
  <si>
    <t>RAJGASES</t>
  </si>
  <si>
    <t>Reliance Home Finance Ltd</t>
  </si>
  <si>
    <t>RHFL</t>
  </si>
  <si>
    <t>Prakash Steelage Ltd</t>
  </si>
  <si>
    <t>PRAKASHSTL</t>
  </si>
  <si>
    <t>Reliance Naval and Engineering Ltd</t>
  </si>
  <si>
    <t>RNAVAL</t>
  </si>
  <si>
    <t>VJTF Eduservices Ltd</t>
  </si>
  <si>
    <t>VJTFEDU</t>
  </si>
  <si>
    <t>Gujarat Toolroom Ltd</t>
  </si>
  <si>
    <t>GUJTLRM</t>
  </si>
  <si>
    <t>Bharat Gears Ltd</t>
  </si>
  <si>
    <t>BHARATGEAR</t>
  </si>
  <si>
    <t>HCP Plastene Bulkpack Ltd</t>
  </si>
  <si>
    <t>HPBL</t>
  </si>
  <si>
    <t>Ai Champdany Industries Ltd</t>
  </si>
  <si>
    <t>AICHAMP</t>
  </si>
  <si>
    <t>Pacific Industries Ltd</t>
  </si>
  <si>
    <t>PACIFICI</t>
  </si>
  <si>
    <t>Greenchef Appliances Ltd</t>
  </si>
  <si>
    <t>GREENCHEF</t>
  </si>
  <si>
    <t>Surya Lakshmi Cotton Mills Ltd</t>
  </si>
  <si>
    <t>SURYALAXMI</t>
  </si>
  <si>
    <t>Shah Metacorp Ltd</t>
  </si>
  <si>
    <t>SHAH</t>
  </si>
  <si>
    <t>K I C Metaliks Ltd</t>
  </si>
  <si>
    <t>KAJARIR</t>
  </si>
  <si>
    <t>Century Extrusions Ltd</t>
  </si>
  <si>
    <t>CENTEXT</t>
  </si>
  <si>
    <t>JHS Svendgaard Laboratories Ltd</t>
  </si>
  <si>
    <t>JHS</t>
  </si>
  <si>
    <t>Colab Cloud Platforms Ltd</t>
  </si>
  <si>
    <t>COLABCLOUD</t>
  </si>
  <si>
    <t>Indsil Hydro Power and Manganese Ltd</t>
  </si>
  <si>
    <t>INDSILHYD</t>
  </si>
  <si>
    <t>Srivasavi Adhesive Tapes Ltd</t>
  </si>
  <si>
    <t>SRIVASAVI</t>
  </si>
  <si>
    <t>Aluwind Architectural Ltd</t>
  </si>
  <si>
    <t>ALUWIND</t>
  </si>
  <si>
    <t>Building Products - Others</t>
  </si>
  <si>
    <t>Chaman Metallics Ltd</t>
  </si>
  <si>
    <t>CMNL</t>
  </si>
  <si>
    <t>Mangalam Drugs and Organics Ltd</t>
  </si>
  <si>
    <t>MANGALAM</t>
  </si>
  <si>
    <t>Premco Global Ltd</t>
  </si>
  <si>
    <t>PREMCO</t>
  </si>
  <si>
    <t>Sonal Mercantile Ltd</t>
  </si>
  <si>
    <t>SONAL</t>
  </si>
  <si>
    <t>Samrat Forgings Ltd</t>
  </si>
  <si>
    <t>SAMRATFORG</t>
  </si>
  <si>
    <t>DIGJAM Ltd</t>
  </si>
  <si>
    <t>DIGJAMLMTD</t>
  </si>
  <si>
    <t>Shri Techtex Ltd</t>
  </si>
  <si>
    <t>SHRITECH</t>
  </si>
  <si>
    <t>Winsome Textile Industries Ltd</t>
  </si>
  <si>
    <t>WINSOMTX</t>
  </si>
  <si>
    <t>Swastik Pipe Ltd</t>
  </si>
  <si>
    <t>SWASTIK</t>
  </si>
  <si>
    <t>Standard Industries Ltd</t>
  </si>
  <si>
    <t>SIL</t>
  </si>
  <si>
    <t>Touchwood Entertainment Ltd</t>
  </si>
  <si>
    <t>TOUCHWOOD</t>
  </si>
  <si>
    <t>De Neers Tools Ltd</t>
  </si>
  <si>
    <t>DENEERS</t>
  </si>
  <si>
    <t>Nippon India ETF Nifty PSU Bank BeES</t>
  </si>
  <si>
    <t>PSUBNKBEES</t>
  </si>
  <si>
    <t>Kaushalya Logistics Ltd</t>
  </si>
  <si>
    <t>KLL</t>
  </si>
  <si>
    <t>Ground Freight &amp; Logistics</t>
  </si>
  <si>
    <t>Lambodhara Textiles Ltd</t>
  </si>
  <si>
    <t>LAMBODHARA</t>
  </si>
  <si>
    <t>Indian Card Clothing Company Ltd</t>
  </si>
  <si>
    <t>INDIANCARD</t>
  </si>
  <si>
    <t>Tahmar Enterprises Ltd</t>
  </si>
  <si>
    <t>TAHMARENT</t>
  </si>
  <si>
    <t>Manas Properties Ltd</t>
  </si>
  <si>
    <t>MANAS</t>
  </si>
  <si>
    <t>W H Brady &amp; Company Ltd</t>
  </si>
  <si>
    <t>WHBRADY</t>
  </si>
  <si>
    <t>Deepak Spinners Ltd</t>
  </si>
  <si>
    <t>DEEPAKSP</t>
  </si>
  <si>
    <t>Future Retail Ltd</t>
  </si>
  <si>
    <t>FRETAIL</t>
  </si>
  <si>
    <t>Dhruva Capital Services Ltd</t>
  </si>
  <si>
    <t>DHRUVCA</t>
  </si>
  <si>
    <t>Salona Cotspin Ltd</t>
  </si>
  <si>
    <t>SALONA</t>
  </si>
  <si>
    <t>CG VAK Software and Exports Ltd</t>
  </si>
  <si>
    <t>CGVAK</t>
  </si>
  <si>
    <t>KHFM Hospitality and Facility Management Services Ltd</t>
  </si>
  <si>
    <t>KHFM</t>
  </si>
  <si>
    <t>Art Nirman Ltd</t>
  </si>
  <si>
    <t>ARTNIRMAN</t>
  </si>
  <si>
    <t>Aryaman Capital Markets Ltd</t>
  </si>
  <si>
    <t>ARYACAPM</t>
  </si>
  <si>
    <t>Visco Trade Associates Ltd</t>
  </si>
  <si>
    <t>VISCO</t>
  </si>
  <si>
    <t>Mukta Arts Ltd</t>
  </si>
  <si>
    <t>MUKTAARTS</t>
  </si>
  <si>
    <t>Rishiroop Ltd</t>
  </si>
  <si>
    <t>RISHIROOP</t>
  </si>
  <si>
    <t>Akm Creations Ltd</t>
  </si>
  <si>
    <t>AKM</t>
  </si>
  <si>
    <t>Global Offshore Services Ltd</t>
  </si>
  <si>
    <t>GLOBOFFS</t>
  </si>
  <si>
    <t>Kohinoor Foods Ltd</t>
  </si>
  <si>
    <t>KOHINOOR</t>
  </si>
  <si>
    <t>Krebs Biochemicals and Industries Ltd</t>
  </si>
  <si>
    <t>KREBSBIO</t>
  </si>
  <si>
    <t>NTC Industries Ltd</t>
  </si>
  <si>
    <t>NTCIND</t>
  </si>
  <si>
    <t>Flex Foods Ltd</t>
  </si>
  <si>
    <t>FLEXFO</t>
  </si>
  <si>
    <t>Baweja Studios Ltd</t>
  </si>
  <si>
    <t>BAWEJA</t>
  </si>
  <si>
    <t>Sonam Ltd</t>
  </si>
  <si>
    <t>SONAMLTD</t>
  </si>
  <si>
    <t>Thakkers Developers Ltd</t>
  </si>
  <si>
    <t>THAKDEV</t>
  </si>
  <si>
    <t>Money Masters Leasing and Finance Ltd</t>
  </si>
  <si>
    <t>MMLF</t>
  </si>
  <si>
    <t>Active Clothing Co Ltd</t>
  </si>
  <si>
    <t>ACTIVE</t>
  </si>
  <si>
    <t>ResGen Ltd</t>
  </si>
  <si>
    <t>RESGEN</t>
  </si>
  <si>
    <t>Shervani Industrial Syndicate Ltd</t>
  </si>
  <si>
    <t>SHERVANI</t>
  </si>
  <si>
    <t>Eco Hotels and Resorts Ltd</t>
  </si>
  <si>
    <t>ECOHOTELS</t>
  </si>
  <si>
    <t>Tarmat Ltd</t>
  </si>
  <si>
    <t>TARMAT</t>
  </si>
  <si>
    <t>ACE Software Exports Ltd</t>
  </si>
  <si>
    <t>ACESOFT</t>
  </si>
  <si>
    <t>Aspire &amp; Innovative Advertising Ltd</t>
  </si>
  <si>
    <t>ASPIRE</t>
  </si>
  <si>
    <t>Amarjothi Spinning Mills Ltd</t>
  </si>
  <si>
    <t>AMARJOTHI</t>
  </si>
  <si>
    <t>Jayant Infratech Ltd</t>
  </si>
  <si>
    <t>JAYANT</t>
  </si>
  <si>
    <t>Alkali Metals Ltd</t>
  </si>
  <si>
    <t>ALKALI</t>
  </si>
  <si>
    <t>Rexnord Electronics and Controls Ltd</t>
  </si>
  <si>
    <t>REXNORD</t>
  </si>
  <si>
    <t>Patel Integrated Logistics Ltd</t>
  </si>
  <si>
    <t>PATINTLOG</t>
  </si>
  <si>
    <t>Srestha Finvest Ltd</t>
  </si>
  <si>
    <t>SRESTHA</t>
  </si>
  <si>
    <t>Binayak Tex Processors Ltd</t>
  </si>
  <si>
    <t>ZBINTXPP</t>
  </si>
  <si>
    <t>Cadsys (India) Ltd</t>
  </si>
  <si>
    <t>CADSYS</t>
  </si>
  <si>
    <t>Radhe Developers (India) Ltd</t>
  </si>
  <si>
    <t>RADHEDE</t>
  </si>
  <si>
    <t>Peria Karamalai Tea and Produce Company Ltd</t>
  </si>
  <si>
    <t>PKTEA</t>
  </si>
  <si>
    <t>Arunjyoti Bio Ventures Ltd</t>
  </si>
  <si>
    <t>ABVL</t>
  </si>
  <si>
    <t>Jainam Ferro Alloys (I) Ltd</t>
  </si>
  <si>
    <t>JAINAM</t>
  </si>
  <si>
    <t>Beardsell Ltd</t>
  </si>
  <si>
    <t>BEARDSELL</t>
  </si>
  <si>
    <t>Qualitek Labs Ltd</t>
  </si>
  <si>
    <t>QLL</t>
  </si>
  <si>
    <t>Quadrant Televentures Ltd</t>
  </si>
  <si>
    <t>QUADRANT</t>
  </si>
  <si>
    <t>Kundan Edifice Ltd</t>
  </si>
  <si>
    <t>KEL</t>
  </si>
  <si>
    <t>Sikko Industries Ltd</t>
  </si>
  <si>
    <t>SIKKO</t>
  </si>
  <si>
    <t>Ahlada Engineers Ltd</t>
  </si>
  <si>
    <t>AHLADA</t>
  </si>
  <si>
    <t>Lahoti Overseas Ltd</t>
  </si>
  <si>
    <t>LAHOTIOV</t>
  </si>
  <si>
    <t>Savera Industries Ltd</t>
  </si>
  <si>
    <t>SAVERA</t>
  </si>
  <si>
    <t>MPS Infotecnics Ltd</t>
  </si>
  <si>
    <t>VISESHINFO</t>
  </si>
  <si>
    <t>Varanium Cloud Ltd</t>
  </si>
  <si>
    <t>CLOUD</t>
  </si>
  <si>
    <t>Enser Communications Ltd</t>
  </si>
  <si>
    <t>ENSER</t>
  </si>
  <si>
    <t>Sotac Pharmaceuticals Ltd</t>
  </si>
  <si>
    <t>SOTAC</t>
  </si>
  <si>
    <t>ITL Industries Ltd</t>
  </si>
  <si>
    <t>ITL</t>
  </si>
  <si>
    <t>B-Right RealEstate Ltd</t>
  </si>
  <si>
    <t>BRRL</t>
  </si>
  <si>
    <t>Fidel Softech Ltd</t>
  </si>
  <si>
    <t>FIDEL</t>
  </si>
  <si>
    <t>Steelman Telecom Ltd</t>
  </si>
  <si>
    <t>STML</t>
  </si>
  <si>
    <t>Shekhawati Poly-Yarn Ltd</t>
  </si>
  <si>
    <t>SPYL</t>
  </si>
  <si>
    <t>Winsome Breweries Ltd</t>
  </si>
  <si>
    <t>WINSOMBR</t>
  </si>
  <si>
    <t>Nirman Agri Genetics Ltd</t>
  </si>
  <si>
    <t>NIRMAN</t>
  </si>
  <si>
    <t>MRO-TEK Realty Ltd</t>
  </si>
  <si>
    <t>MRO-TEK</t>
  </si>
  <si>
    <t>BN Holdings Ltd</t>
  </si>
  <si>
    <t>BNHOLDINGS</t>
  </si>
  <si>
    <t>ATV Projects India Ltd</t>
  </si>
  <si>
    <t>ATVPR</t>
  </si>
  <si>
    <t>MEP Infrastructure Developers Ltd</t>
  </si>
  <si>
    <t>MEP</t>
  </si>
  <si>
    <t>Durlax Top Surface Ltd</t>
  </si>
  <si>
    <t>DURLAX</t>
  </si>
  <si>
    <t>Pramara Promotions Ltd</t>
  </si>
  <si>
    <t>PRAMARA</t>
  </si>
  <si>
    <t>Dcm Ltd</t>
  </si>
  <si>
    <t>DCM</t>
  </si>
  <si>
    <t>Saumya Consultants Ltd</t>
  </si>
  <si>
    <t>SAUMYA</t>
  </si>
  <si>
    <t>WeP Solutions Ltd</t>
  </si>
  <si>
    <t>WEPSOLN</t>
  </si>
  <si>
    <t>Royal Cushion Vinyl Products Ltd</t>
  </si>
  <si>
    <t>ROYALCU</t>
  </si>
  <si>
    <t>Panache Digilife Ltd</t>
  </si>
  <si>
    <t>PANACHE</t>
  </si>
  <si>
    <t>3rd Rock Multimedia Ltd</t>
  </si>
  <si>
    <t>3RDROCK</t>
  </si>
  <si>
    <t>Athena Global Technologies Ltd</t>
  </si>
  <si>
    <t>ATHENAGLO</t>
  </si>
  <si>
    <t>Regency Ceramics Ltd</t>
  </si>
  <si>
    <t>REGENCERAM</t>
  </si>
  <si>
    <t>Sundaram Multi Pap Ltd</t>
  </si>
  <si>
    <t>SUNDARAM</t>
  </si>
  <si>
    <t>Gayatri Sugars Ltd</t>
  </si>
  <si>
    <t>GAYATRI</t>
  </si>
  <si>
    <t>Vishal Bearings Ltd</t>
  </si>
  <si>
    <t>VISHALBL</t>
  </si>
  <si>
    <t>Pioneer Embroideries Ltd</t>
  </si>
  <si>
    <t>PIONEEREMB</t>
  </si>
  <si>
    <t>Rudra Gas Enterprise Ltd</t>
  </si>
  <si>
    <t>RUDRAGAS</t>
  </si>
  <si>
    <t>Barak Valley Cements Ltd</t>
  </si>
  <si>
    <t>BVCL</t>
  </si>
  <si>
    <t>RSD Finance Ltd</t>
  </si>
  <si>
    <t>RSDFIN</t>
  </si>
  <si>
    <t>Bihar Sponge Iron Ltd</t>
  </si>
  <si>
    <t>BIHSPONG</t>
  </si>
  <si>
    <t>Arshiya Ltd</t>
  </si>
  <si>
    <t>ARSHIYA</t>
  </si>
  <si>
    <t>Abhinav Capital Services Ltd</t>
  </si>
  <si>
    <t>ABHICAP</t>
  </si>
  <si>
    <t>Urban Enviro Waste Management Ltd</t>
  </si>
  <si>
    <t>URBAN</t>
  </si>
  <si>
    <t>Aakash Exploration Services Ltd</t>
  </si>
  <si>
    <t>AAKASH</t>
  </si>
  <si>
    <t>HIM Teknoforge Ltd</t>
  </si>
  <si>
    <t>HIMTEK</t>
  </si>
  <si>
    <t>Kotak S&amp;P BSE Sensex ETF</t>
  </si>
  <si>
    <t>SENSEX1</t>
  </si>
  <si>
    <t>Zeal Aqua Ltd</t>
  </si>
  <si>
    <t>Palash Securities Ltd</t>
  </si>
  <si>
    <t>PALASHSECU</t>
  </si>
  <si>
    <t>Ansal Properties and Infrastructure Ltd</t>
  </si>
  <si>
    <t>ANSALAPI</t>
  </si>
  <si>
    <t>Himalaya Food International Ltd</t>
  </si>
  <si>
    <t>HFIL</t>
  </si>
  <si>
    <t>Anik Industries Ltd</t>
  </si>
  <si>
    <t>ANIKINDS</t>
  </si>
  <si>
    <t>Party Cruisers Ltd</t>
  </si>
  <si>
    <t>PARTYCRUS</t>
  </si>
  <si>
    <t>Hemant Surgical Industries Ltd</t>
  </si>
  <si>
    <t>HSIL</t>
  </si>
  <si>
    <t>Rachana Infrastructure Ltd</t>
  </si>
  <si>
    <t>RILINFRA</t>
  </si>
  <si>
    <t>Virat Crane Industries Ltd</t>
  </si>
  <si>
    <t>VIRATCRA</t>
  </si>
  <si>
    <t>HB Estate Developers Ltd</t>
  </si>
  <si>
    <t>HBESD</t>
  </si>
  <si>
    <t>ICICI Prudential Nifty Next 50 ETF</t>
  </si>
  <si>
    <t>NEXT50IETF</t>
  </si>
  <si>
    <t>Digidrive Distributors Ltd</t>
  </si>
  <si>
    <t>DIGIDRIVE</t>
  </si>
  <si>
    <t>Goyal Aluminiums Ltd</t>
  </si>
  <si>
    <t>GOYALALUM</t>
  </si>
  <si>
    <t>Steel City Securities Ltd</t>
  </si>
  <si>
    <t>STEELCITY</t>
  </si>
  <si>
    <t>Atishay Ltd</t>
  </si>
  <si>
    <t>ATISHAY</t>
  </si>
  <si>
    <t>Bhagwati Autocast Ltd</t>
  </si>
  <si>
    <t>BGWTATO</t>
  </si>
  <si>
    <t>Machino Plastics Ltd</t>
  </si>
  <si>
    <t>MACPLASQ</t>
  </si>
  <si>
    <t>Scanpoint Geomatics Ltd</t>
  </si>
  <si>
    <t>SCANPGEOM</t>
  </si>
  <si>
    <t>Simplex Castings Ltd</t>
  </si>
  <si>
    <t>SIMPLEXCAS</t>
  </si>
  <si>
    <t>AAA Technologies Ltd</t>
  </si>
  <si>
    <t>AAATECH</t>
  </si>
  <si>
    <t>Likhami Consulting Ltd</t>
  </si>
  <si>
    <t>LIKHAMI</t>
  </si>
  <si>
    <t>Facor Alloys Ltd</t>
  </si>
  <si>
    <t>FACORALL</t>
  </si>
  <si>
    <t>Milgrey Finance and Investments Ltd</t>
  </si>
  <si>
    <t>ZMILGFIN</t>
  </si>
  <si>
    <t>Bengal Tea &amp; Fabrics Ltd</t>
  </si>
  <si>
    <t>BENGALT</t>
  </si>
  <si>
    <t>Cinerad Communications Ltd</t>
  </si>
  <si>
    <t>CINERAD</t>
  </si>
  <si>
    <t>Bilcare Ltd</t>
  </si>
  <si>
    <t>BI</t>
  </si>
  <si>
    <t>Sumuka Agro Industries Ltd</t>
  </si>
  <si>
    <t>SUMUKA</t>
  </si>
  <si>
    <t>Nath Industries Ltd</t>
  </si>
  <si>
    <t>NATHIND</t>
  </si>
  <si>
    <t>BLS Infotech Ltd</t>
  </si>
  <si>
    <t>BLSINFOTE</t>
  </si>
  <si>
    <t>Sattrix Information Security Ltd</t>
  </si>
  <si>
    <t>SATTRIX</t>
  </si>
  <si>
    <t>AMD Industries Ltd</t>
  </si>
  <si>
    <t>AMDIND</t>
  </si>
  <si>
    <t>V R Infraspace Ltd</t>
  </si>
  <si>
    <t>VR</t>
  </si>
  <si>
    <t>Asit C Mehta Financial Services Ltd</t>
  </si>
  <si>
    <t>ASITCFIN</t>
  </si>
  <si>
    <t>Cubex Tubings Ltd</t>
  </si>
  <si>
    <t>CUBEXTUB</t>
  </si>
  <si>
    <t>Metals - Copper</t>
  </si>
  <si>
    <t>Landmark Property Development Co Ltd</t>
  </si>
  <si>
    <t>LPDC</t>
  </si>
  <si>
    <t>Sampann Utpadan India Ltd</t>
  </si>
  <si>
    <t>SAMPANN</t>
  </si>
  <si>
    <t>Ultracab (India) Ltd</t>
  </si>
  <si>
    <t>ULTRACAB</t>
  </si>
  <si>
    <t>United Van Der Horst Ltd</t>
  </si>
  <si>
    <t>UVDRHOR</t>
  </si>
  <si>
    <t>Transteel Seating Technologies Ltd</t>
  </si>
  <si>
    <t>TRANSTEEL</t>
  </si>
  <si>
    <t>New Swan Multitech Ltd</t>
  </si>
  <si>
    <t>SWANAGRO</t>
  </si>
  <si>
    <t>Siyaram Recycling Industries Ltd</t>
  </si>
  <si>
    <t>SIYARAM</t>
  </si>
  <si>
    <t>Sanco Trans Ltd</t>
  </si>
  <si>
    <t>SANCTRN</t>
  </si>
  <si>
    <t>Bhagyanagar Properties Ltd</t>
  </si>
  <si>
    <t>BHAGYAPROP</t>
  </si>
  <si>
    <t>SNL Bearings Ltd</t>
  </si>
  <si>
    <t>SNL</t>
  </si>
  <si>
    <t>Western India Plywoods Ltd</t>
  </si>
  <si>
    <t>WIPL</t>
  </si>
  <si>
    <t>B &amp; A Packaging India Ltd</t>
  </si>
  <si>
    <t>BAPACK</t>
  </si>
  <si>
    <t>Simbhaoli Sugars Ltd</t>
  </si>
  <si>
    <t>SIMBHALS</t>
  </si>
  <si>
    <t>Teamo Productions HQ Ltd</t>
  </si>
  <si>
    <t>TPHQ</t>
  </si>
  <si>
    <t>Sharat Industries Ltd</t>
  </si>
  <si>
    <t>SHINDL</t>
  </si>
  <si>
    <t>Motor and General Finance Ltd</t>
  </si>
  <si>
    <t>MOTOGENFIN</t>
  </si>
  <si>
    <t>Mcon Rasayan India Ltd</t>
  </si>
  <si>
    <t>MCON</t>
  </si>
  <si>
    <t>COSCO (India) Ltd</t>
  </si>
  <si>
    <t>COSCO</t>
  </si>
  <si>
    <t>Aksh Optifibre Ltd</t>
  </si>
  <si>
    <t>AKSHOPTFBR</t>
  </si>
  <si>
    <t>Shri Gang Industries and Allied Products Ltd</t>
  </si>
  <si>
    <t>SHRIGANG</t>
  </si>
  <si>
    <t>Aarey Drugs and Pharmaceuticals Ltd</t>
  </si>
  <si>
    <t>AAREYDRUGS</t>
  </si>
  <si>
    <t>Jhandewalas Foods Ltd</t>
  </si>
  <si>
    <t>JFL</t>
  </si>
  <si>
    <t>Ausom Enterprise Ltd</t>
  </si>
  <si>
    <t>AUSOMENT</t>
  </si>
  <si>
    <t>Garg Furnace Ltd</t>
  </si>
  <si>
    <t>GARGFUR</t>
  </si>
  <si>
    <t>Veekayem Fashion &amp; Apparels Ltd</t>
  </si>
  <si>
    <t>VEEKAYEM</t>
  </si>
  <si>
    <t>Espire Hospitality Ltd</t>
  </si>
  <si>
    <t>ESPIRE</t>
  </si>
  <si>
    <t>Garnet International Ltd</t>
  </si>
  <si>
    <t>GARNETINT</t>
  </si>
  <si>
    <t>Promax Power Ltd</t>
  </si>
  <si>
    <t>PROMAX</t>
  </si>
  <si>
    <t>Dynavision Ltd</t>
  </si>
  <si>
    <t>DYNAVSN</t>
  </si>
  <si>
    <t>Orissa Bengal Carrier Ltd</t>
  </si>
  <si>
    <t>OBCL</t>
  </si>
  <si>
    <t>Quantum Gold Fund</t>
  </si>
  <si>
    <t>QGOLDHALF</t>
  </si>
  <si>
    <t>Mauria Udyog Ltd</t>
  </si>
  <si>
    <t>MUL</t>
  </si>
  <si>
    <t>AK Spintex Ltd</t>
  </si>
  <si>
    <t>AKSPINTEX</t>
  </si>
  <si>
    <t>Credent Global Finance Ltd</t>
  </si>
  <si>
    <t>CGFL</t>
  </si>
  <si>
    <t>Ascom Leasing &amp; Investments Ltd</t>
  </si>
  <si>
    <t>ASCOM</t>
  </si>
  <si>
    <t>Maiden Forgings Ltd</t>
  </si>
  <si>
    <t>MAIDEN</t>
  </si>
  <si>
    <t>TCI Industries Ltd</t>
  </si>
  <si>
    <t>TCIIND</t>
  </si>
  <si>
    <t>HDFC S&amp;P BSE Sensex ETF</t>
  </si>
  <si>
    <t>HDFCSENSEX</t>
  </si>
  <si>
    <t>Fiberweb (India) Ltd</t>
  </si>
  <si>
    <t>FIBERWEB</t>
  </si>
  <si>
    <t>ANI Integrated Services Ltd</t>
  </si>
  <si>
    <t>AISL</t>
  </si>
  <si>
    <t>Palred Technologies Ltd</t>
  </si>
  <si>
    <t>PALREDTEC</t>
  </si>
  <si>
    <t>NCL Research and Financial Services Ltd</t>
  </si>
  <si>
    <t>NCLRESE</t>
  </si>
  <si>
    <t>Gujarat Intrux Ltd</t>
  </si>
  <si>
    <t>GUJINTRX</t>
  </si>
  <si>
    <t>Sharp Chucks and Machines Ltd</t>
  </si>
  <si>
    <t>SCML</t>
  </si>
  <si>
    <t>BN Rathi Securities Ltd</t>
  </si>
  <si>
    <t>BNRSEC</t>
  </si>
  <si>
    <t>Debock Industries Ltd</t>
  </si>
  <si>
    <t>DIL</t>
  </si>
  <si>
    <t>Rishi Laser Ltd</t>
  </si>
  <si>
    <t>RISHILASE</t>
  </si>
  <si>
    <t>Accel Ltd</t>
  </si>
  <si>
    <t>ACCEL</t>
  </si>
  <si>
    <t>Enfuse Solutions Ltd</t>
  </si>
  <si>
    <t>ENFUSE</t>
  </si>
  <si>
    <t>Simmonds Marshall Ltd</t>
  </si>
  <si>
    <t>SIMMOND</t>
  </si>
  <si>
    <t>Sagarsoft (India) Ltd</t>
  </si>
  <si>
    <t>SAGARSOFT</t>
  </si>
  <si>
    <t>IBL Finance Ltd</t>
  </si>
  <si>
    <t>IBLFL</t>
  </si>
  <si>
    <t>Financial Technology</t>
  </si>
  <si>
    <t>APM Industries Ltd</t>
  </si>
  <si>
    <t>APMIN</t>
  </si>
  <si>
    <t>Asarfi Hospital Ltd</t>
  </si>
  <si>
    <t>ASARFI</t>
  </si>
  <si>
    <t>Skil Infrastructure Ltd</t>
  </si>
  <si>
    <t>SKIL</t>
  </si>
  <si>
    <t>Tamboli Industries Ltd</t>
  </si>
  <si>
    <t>TAMBOLIIN</t>
  </si>
  <si>
    <t>Securekloud Technologies Ltd</t>
  </si>
  <si>
    <t>SECURKLOUD</t>
  </si>
  <si>
    <t>Bharat Immunologicals and Biologicals Corporation Ltd</t>
  </si>
  <si>
    <t>BIBCL</t>
  </si>
  <si>
    <t>Mayank Cattle Food Ltd</t>
  </si>
  <si>
    <t>MCFL</t>
  </si>
  <si>
    <t>United Cotfab Ltd</t>
  </si>
  <si>
    <t>COTFAB</t>
  </si>
  <si>
    <t>Paras Petrofils Ltd</t>
  </si>
  <si>
    <t>PARASPETRO</t>
  </si>
  <si>
    <t>G. G. Automotive Gears Ltd</t>
  </si>
  <si>
    <t>GGAUTO</t>
  </si>
  <si>
    <t>Ishan Dyes and Chemicals Ltd</t>
  </si>
  <si>
    <t>ISHANCH</t>
  </si>
  <si>
    <t>Damodar Industries Ltd</t>
  </si>
  <si>
    <t>DAMODARIND</t>
  </si>
  <si>
    <t>T &amp; I Global Ltd</t>
  </si>
  <si>
    <t>TIGLOB</t>
  </si>
  <si>
    <t>MRP Agro Ltd</t>
  </si>
  <si>
    <t>MRP</t>
  </si>
  <si>
    <t>Golkunda Diamonds and Jewellery Ltd</t>
  </si>
  <si>
    <t>GOLKUNDIA</t>
  </si>
  <si>
    <t>Maruti Interior Products Ltd</t>
  </si>
  <si>
    <t>SPITZE</t>
  </si>
  <si>
    <t>National Fittings Ltd</t>
  </si>
  <si>
    <t>NATFIT</t>
  </si>
  <si>
    <t>Shah Alloys Ltd</t>
  </si>
  <si>
    <t>SHAHALLOYS</t>
  </si>
  <si>
    <t>Keynote Financial Services Ltd</t>
  </si>
  <si>
    <t>KEYFINSERV</t>
  </si>
  <si>
    <t>Aditya Consumer Marketing Ltd</t>
  </si>
  <si>
    <t>ACML</t>
  </si>
  <si>
    <t>Kkalpana Industries (India) Ltd</t>
  </si>
  <si>
    <t>KKALPANAIND</t>
  </si>
  <si>
    <t>Dangee Dums Ltd</t>
  </si>
  <si>
    <t>DANGEE</t>
  </si>
  <si>
    <t>IFL Enterprises Ltd</t>
  </si>
  <si>
    <t>IFL</t>
  </si>
  <si>
    <t>Transwarranty Finance Ltd</t>
  </si>
  <si>
    <t>TFL</t>
  </si>
  <si>
    <t>Sal Automotive Ltd</t>
  </si>
  <si>
    <t>SALAUTO</t>
  </si>
  <si>
    <t>Auro Laboratories Ltd</t>
  </si>
  <si>
    <t>AUROLAB</t>
  </si>
  <si>
    <t>Pressure Sensitive Systems (India) Ltd</t>
  </si>
  <si>
    <t>PRESSURS</t>
  </si>
  <si>
    <t>Anjani Foods Ltd</t>
  </si>
  <si>
    <t>ANJANIFOODS</t>
  </si>
  <si>
    <t>Apis India Ltd</t>
  </si>
  <si>
    <t>APIS</t>
  </si>
  <si>
    <t>Tree House Education and Accessories Ltd</t>
  </si>
  <si>
    <t>TREEHOUSE</t>
  </si>
  <si>
    <t>Master Components Ltd</t>
  </si>
  <si>
    <t>MASTER</t>
  </si>
  <si>
    <t>Sera Investments &amp; Finance India Ltd</t>
  </si>
  <si>
    <t>SERA</t>
  </si>
  <si>
    <t>Everlon Financials Ltd</t>
  </si>
  <si>
    <t>EVERFIN</t>
  </si>
  <si>
    <t>Lotus Eye Hospital and Institute Ltd</t>
  </si>
  <si>
    <t>LOTUSEYE</t>
  </si>
  <si>
    <t>WSFx Global Pay Ltd</t>
  </si>
  <si>
    <t>WSFX</t>
  </si>
  <si>
    <t>Tilak Ventures Ltd</t>
  </si>
  <si>
    <t>TILAK</t>
  </si>
  <si>
    <t>Oxygenta Pharmaceutical Ltd</t>
  </si>
  <si>
    <t>OXYGENTAPH</t>
  </si>
  <si>
    <t>Genpharmasec Ltd</t>
  </si>
  <si>
    <t>GENPHARMA</t>
  </si>
  <si>
    <t>Swashthik Plascon Ltd</t>
  </si>
  <si>
    <t>SPL</t>
  </si>
  <si>
    <t>Times Guaranty Ltd</t>
  </si>
  <si>
    <t>TIMESGTY</t>
  </si>
  <si>
    <t>Trescon Ltd</t>
  </si>
  <si>
    <t>TRESCON</t>
  </si>
  <si>
    <t>Resonance Specialties Ltd</t>
  </si>
  <si>
    <t>RESONANCE</t>
  </si>
  <si>
    <t>Mercury Laboratories Ltd</t>
  </si>
  <si>
    <t>MERCURYLAB</t>
  </si>
  <si>
    <t>Virat Leasing Ltd</t>
  </si>
  <si>
    <t>VLL</t>
  </si>
  <si>
    <t>Gayatri Projects Ltd</t>
  </si>
  <si>
    <t>GAYAPROJ</t>
  </si>
  <si>
    <t>Agri-Tech (India) Ltd</t>
  </si>
  <si>
    <t>AGRITECH</t>
  </si>
  <si>
    <t>Vedavaag Systems Ltd</t>
  </si>
  <si>
    <t>VEDAVAAG</t>
  </si>
  <si>
    <t>Parnax Lab Ltd</t>
  </si>
  <si>
    <t>PARNAXLAB</t>
  </si>
  <si>
    <t>Source Natural Foods and Herbal Supplements Ltd</t>
  </si>
  <si>
    <t>SOURCENTRL</t>
  </si>
  <si>
    <t>Som Datt Finance Corporation Ltd</t>
  </si>
  <si>
    <t>SODFC</t>
  </si>
  <si>
    <t>Alfred Herbert (India) Ltd</t>
  </si>
  <si>
    <t>ALFREDHE</t>
  </si>
  <si>
    <t>Arnold Holdings Ltd</t>
  </si>
  <si>
    <t>ARNOLD</t>
  </si>
  <si>
    <t>HEC Infra Projects Ltd</t>
  </si>
  <si>
    <t>HECPROJECT</t>
  </si>
  <si>
    <t>Fortis Malar Hospitals Ltd</t>
  </si>
  <si>
    <t>FORTISMLR</t>
  </si>
  <si>
    <t>Haryana Capfin Ltd</t>
  </si>
  <si>
    <t>HARYNACAP</t>
  </si>
  <si>
    <t>Auto Pins (India) Ltd</t>
  </si>
  <si>
    <t>AUTOPINS</t>
  </si>
  <si>
    <t>Ind Swift Ltd</t>
  </si>
  <si>
    <t>INDSWFTLTD</t>
  </si>
  <si>
    <t>Blue Pebble Ltd</t>
  </si>
  <si>
    <t>BLUEPEBBLE</t>
  </si>
  <si>
    <t>Narbada Gems and Jewellery Ltd</t>
  </si>
  <si>
    <t>NARBADA</t>
  </si>
  <si>
    <t>Kesar Terminals &amp; Infrastructure Ltd</t>
  </si>
  <si>
    <t>KTIL</t>
  </si>
  <si>
    <t>Avro India Ltd</t>
  </si>
  <si>
    <t>AVROIND</t>
  </si>
  <si>
    <t>SecMark Consultancy Ltd</t>
  </si>
  <si>
    <t>SECMARK</t>
  </si>
  <si>
    <t>Modern Dairies Ltd</t>
  </si>
  <si>
    <t>MODAIRY</t>
  </si>
  <si>
    <t>Cian Agro Industries &amp; Infrastructure Ltd</t>
  </si>
  <si>
    <t>CIANAGRO</t>
  </si>
  <si>
    <t>Ecoplast Ltd</t>
  </si>
  <si>
    <t>ECOPLAST</t>
  </si>
  <si>
    <t>Adtech Systems Ltd</t>
  </si>
  <si>
    <t>ADTECH</t>
  </si>
  <si>
    <t>Mysore Petro Chemicals Ltd</t>
  </si>
  <si>
    <t>MYSORPETRO</t>
  </si>
  <si>
    <t>Holmarc Opto-Mechatronics Ltd</t>
  </si>
  <si>
    <t>HOLMARC</t>
  </si>
  <si>
    <t>Mohini Health &amp; Hygiene Ltd</t>
  </si>
  <si>
    <t>MHHL</t>
  </si>
  <si>
    <t>Transcorp International Ltd</t>
  </si>
  <si>
    <t>TRANSCOR</t>
  </si>
  <si>
    <t>Pulz Electronics Ltd</t>
  </si>
  <si>
    <t>PULZ</t>
  </si>
  <si>
    <t>KG Petrochem Ltd</t>
  </si>
  <si>
    <t>KGPETRO</t>
  </si>
  <si>
    <t>East West Holdings Ltd</t>
  </si>
  <si>
    <t>EASTWEST</t>
  </si>
  <si>
    <t>Nidhi Granites Ltd</t>
  </si>
  <si>
    <t>NIDHGRN</t>
  </si>
  <si>
    <t>Lasa Supergenerics Ltd</t>
  </si>
  <si>
    <t>LASA</t>
  </si>
  <si>
    <t>Soma Textiles &amp; Industries Ltd</t>
  </si>
  <si>
    <t>SOMATEX</t>
  </si>
  <si>
    <t>Emerald Leisures Ltd</t>
  </si>
  <si>
    <t>EMERALL</t>
  </si>
  <si>
    <t>Gujarat Natural Resources Ltd</t>
  </si>
  <si>
    <t>GNRL</t>
  </si>
  <si>
    <t>DRS Cargo Movers Ltd</t>
  </si>
  <si>
    <t>DRSCARGO</t>
  </si>
  <si>
    <t>Pee Cee Cosma Sope Ltd</t>
  </si>
  <si>
    <t>PCCOSMA</t>
  </si>
  <si>
    <t>Biofil Chemicals and Pharmaceuticals Ltd</t>
  </si>
  <si>
    <t>BIOFILCHEM</t>
  </si>
  <si>
    <t>Bhilwara Spinners Ltd</t>
  </si>
  <si>
    <t>BHILSPIN</t>
  </si>
  <si>
    <t>7Seas Entertainment Ltd</t>
  </si>
  <si>
    <t>7SEASL</t>
  </si>
  <si>
    <t>Energy Development Company Ltd</t>
  </si>
  <si>
    <t>ENERGYDEV</t>
  </si>
  <si>
    <t>Tokyo Plast International Ltd</t>
  </si>
  <si>
    <t>TOKYOPLAST</t>
  </si>
  <si>
    <t>Suvidhaa Infoserve Ltd</t>
  </si>
  <si>
    <t>SUVIDHAA</t>
  </si>
  <si>
    <t>Wallfort Financial Services Ltd</t>
  </si>
  <si>
    <t>WALLFORT</t>
  </si>
  <si>
    <t>Mohite Industries Ltd</t>
  </si>
  <si>
    <t>MOHITE</t>
  </si>
  <si>
    <t>Aditya BSL Nifty Next 50 ETF</t>
  </si>
  <si>
    <t>ABSLNN50ET</t>
  </si>
  <si>
    <t>Retina Paints Ltd</t>
  </si>
  <si>
    <t>RETINA</t>
  </si>
  <si>
    <t>Polychem Ltd</t>
  </si>
  <si>
    <t>POLYCHEM</t>
  </si>
  <si>
    <t>Everest Organics Ltd</t>
  </si>
  <si>
    <t>EVERESTO</t>
  </si>
  <si>
    <t>Advik Capital Ltd</t>
  </si>
  <si>
    <t>ADVIKCA</t>
  </si>
  <si>
    <t>Celebrity Fashions Ltd</t>
  </si>
  <si>
    <t>CELEBRITY</t>
  </si>
  <si>
    <t>Yogi Ltd</t>
  </si>
  <si>
    <t>YOGI</t>
  </si>
  <si>
    <t>Akar Auto Industries Ltd</t>
  </si>
  <si>
    <t>AAIL</t>
  </si>
  <si>
    <t>Kaizen Agro Infrabuild Ltd</t>
  </si>
  <si>
    <t>KAIZENAGRO</t>
  </si>
  <si>
    <t>Rollatainers Ltd</t>
  </si>
  <si>
    <t>ROLLT</t>
  </si>
  <si>
    <t>Bansal Roofing Products Ltd</t>
  </si>
  <si>
    <t>BRPL</t>
  </si>
  <si>
    <t>Edvenswa Enterprises Ltd</t>
  </si>
  <si>
    <t>EDVENSWA</t>
  </si>
  <si>
    <t>Cravatex Ltd</t>
  </si>
  <si>
    <t>CRAVATEX</t>
  </si>
  <si>
    <t>Archit Organosys Ltd</t>
  </si>
  <si>
    <t>ARCHITORG</t>
  </si>
  <si>
    <t>Zenith Drugs Ltd</t>
  </si>
  <si>
    <t>ZENITHDRUG</t>
  </si>
  <si>
    <t>Porwal Auto Components Ltd</t>
  </si>
  <si>
    <t>PORWAL</t>
  </si>
  <si>
    <t>AVSL Industries Ltd</t>
  </si>
  <si>
    <t>AVSL</t>
  </si>
  <si>
    <t>Jasch Industries Ltd</t>
  </si>
  <si>
    <t>JASCH</t>
  </si>
  <si>
    <t>Sayaji Industries Ltd</t>
  </si>
  <si>
    <t>SAYAJIIND</t>
  </si>
  <si>
    <t>Chowgule Steamships Ltd</t>
  </si>
  <si>
    <t>CHOWGULSTM</t>
  </si>
  <si>
    <t>Samrat Pharmachem Ltd</t>
  </si>
  <si>
    <t>SAMRATPH</t>
  </si>
  <si>
    <t>Trans India House Impex Ltd</t>
  </si>
  <si>
    <t>TIHIL</t>
  </si>
  <si>
    <t>Ganga Papers India Ltd</t>
  </si>
  <si>
    <t>GANGAPA</t>
  </si>
  <si>
    <t>Krishanveer Forge Ltd</t>
  </si>
  <si>
    <t>KVFORGE</t>
  </si>
  <si>
    <t>Lykis Ltd</t>
  </si>
  <si>
    <t>LYKISLTD</t>
  </si>
  <si>
    <t>Grob Tea Co Ltd</t>
  </si>
  <si>
    <t>GROBTEA</t>
  </si>
  <si>
    <t>Raja Bahadur International Ltd</t>
  </si>
  <si>
    <t>RAJABAH</t>
  </si>
  <si>
    <t>Manoj Ceramic Ltd</t>
  </si>
  <si>
    <t>MCPL</t>
  </si>
  <si>
    <t>Ansal Housing Ltd</t>
  </si>
  <si>
    <t>ANSALHSG</t>
  </si>
  <si>
    <t>Yarn Syndicate Ltd</t>
  </si>
  <si>
    <t>YARNSYN</t>
  </si>
  <si>
    <t>Globe International Carriers Ltd</t>
  </si>
  <si>
    <t>GICL</t>
  </si>
  <si>
    <t>Orient Press Ltd</t>
  </si>
  <si>
    <t>ORIENTLTD</t>
  </si>
  <si>
    <t>Nagreeka Exports Ltd</t>
  </si>
  <si>
    <t>NAGREEKEXP</t>
  </si>
  <si>
    <t>Dutron Polymers Ltd</t>
  </si>
  <si>
    <t>DUTRON</t>
  </si>
  <si>
    <t>Banka BioLoo Ltd</t>
  </si>
  <si>
    <t>BANKA</t>
  </si>
  <si>
    <t>Thacker and Company Ltd</t>
  </si>
  <si>
    <t>THACKER</t>
  </si>
  <si>
    <t>Scoobee Day Garments (India) Ltd</t>
  </si>
  <si>
    <t>SCOOBEEDAY</t>
  </si>
  <si>
    <t>Chartered Logistics Ltd</t>
  </si>
  <si>
    <t>CHLOGIST</t>
  </si>
  <si>
    <t>Max Heights Infrastructure Ltd</t>
  </si>
  <si>
    <t>MAXHEIGHTS</t>
  </si>
  <si>
    <t>Freshtrop Fruits Ltd</t>
  </si>
  <si>
    <t>FRSHTRP</t>
  </si>
  <si>
    <t>ICICI Prudential Silver ETF</t>
  </si>
  <si>
    <t>SILVERIETF</t>
  </si>
  <si>
    <t>Hisar Metal Industries Ltd</t>
  </si>
  <si>
    <t>HISARMETAL</t>
  </si>
  <si>
    <t>Srei Infrastructure Finance Ltd</t>
  </si>
  <si>
    <t>SREINFRA</t>
  </si>
  <si>
    <t>Ganga Forging Ltd</t>
  </si>
  <si>
    <t>GANGAFORGE</t>
  </si>
  <si>
    <t>Saptarishi Agro Industries Ltd</t>
  </si>
  <si>
    <t>SPTRSHI</t>
  </si>
  <si>
    <t>Relicab Cable Manufacturing Ltd</t>
  </si>
  <si>
    <t>RELICAB</t>
  </si>
  <si>
    <t>Murae Organisor Ltd</t>
  </si>
  <si>
    <t>MURAE</t>
  </si>
  <si>
    <t>Titan Intech Ltd</t>
  </si>
  <si>
    <t>TITANIN</t>
  </si>
  <si>
    <t>Futuristic Solutions Ltd</t>
  </si>
  <si>
    <t>FUTSOL</t>
  </si>
  <si>
    <t>Titan Securities Ltd</t>
  </si>
  <si>
    <t>TITANSEC</t>
  </si>
  <si>
    <t>Super Tannery Ltd</t>
  </si>
  <si>
    <t>SUPTANERY</t>
  </si>
  <si>
    <t>Vippy Spinpro Ltd</t>
  </si>
  <si>
    <t>VIPPYSP</t>
  </si>
  <si>
    <t>Cinevista Ltd</t>
  </si>
  <si>
    <t>CINEVISTA</t>
  </si>
  <si>
    <t>Shanti Spintex Ltd</t>
  </si>
  <si>
    <t>SHANTIDENM</t>
  </si>
  <si>
    <t>Alstone Textiles (India) Ltd</t>
  </si>
  <si>
    <t>ALSTONE</t>
  </si>
  <si>
    <t>VMS Industries Ltd</t>
  </si>
  <si>
    <t>VMS</t>
  </si>
  <si>
    <t>Aplab Ltd</t>
  </si>
  <si>
    <t>APLAB</t>
  </si>
  <si>
    <t>Kothari Fermentation and Biochem Ltd</t>
  </si>
  <si>
    <t>KFBL</t>
  </si>
  <si>
    <t>Delta Manufacturing Ltd</t>
  </si>
  <si>
    <t>DELTAMAGNT</t>
  </si>
  <si>
    <t>One Global Service Provider Ltd</t>
  </si>
  <si>
    <t>ONEGLOBAL</t>
  </si>
  <si>
    <t>Nilachal Refractories Ltd</t>
  </si>
  <si>
    <t>NILACHAL</t>
  </si>
  <si>
    <t>Vaswani Industries Ltd</t>
  </si>
  <si>
    <t>VASWANI</t>
  </si>
  <si>
    <t>Vinny Overseas Ltd</t>
  </si>
  <si>
    <t>VINNY</t>
  </si>
  <si>
    <t>Astron Paper &amp; Board Mill Ltd</t>
  </si>
  <si>
    <t>ASTRON</t>
  </si>
  <si>
    <t>Creative Castings Ltd</t>
  </si>
  <si>
    <t>Skyline Millars Ltd</t>
  </si>
  <si>
    <t>SKYLMILAR</t>
  </si>
  <si>
    <t>Key Corp Ltd</t>
  </si>
  <si>
    <t>KEYCORP</t>
  </si>
  <si>
    <t>Kemp and Company Ltd</t>
  </si>
  <si>
    <t>KEMP</t>
  </si>
  <si>
    <t>BSEL Algo Ltd</t>
  </si>
  <si>
    <t>BSELALGO</t>
  </si>
  <si>
    <t>Tayo Rolls Ltd</t>
  </si>
  <si>
    <t>TATAYODOGA</t>
  </si>
  <si>
    <t>Tera Software Ltd</t>
  </si>
  <si>
    <t>TERASOFT</t>
  </si>
  <si>
    <t>SVP Global Textiles Ltd</t>
  </si>
  <si>
    <t>SVPGLOB</t>
  </si>
  <si>
    <t>Yaari Digital Integrated Services Ltd</t>
  </si>
  <si>
    <t>YAARI</t>
  </si>
  <si>
    <t>Future Enterprises Ltd</t>
  </si>
  <si>
    <t>FELDVR</t>
  </si>
  <si>
    <t>Gokak Textiles Ltd</t>
  </si>
  <si>
    <t>GOKAKTEX</t>
  </si>
  <si>
    <t>Ahasolar Technologies Ltd</t>
  </si>
  <si>
    <t>AHASOLAR</t>
  </si>
  <si>
    <t>Shilp Gravures Ltd</t>
  </si>
  <si>
    <t>SHILGRAVQ</t>
  </si>
  <si>
    <t>Shetron Ltd</t>
  </si>
  <si>
    <t>SHETR</t>
  </si>
  <si>
    <t>Integrated Personnel Services Ltd</t>
  </si>
  <si>
    <t>IPSL</t>
  </si>
  <si>
    <t>Sharika Enterprises Ltd</t>
  </si>
  <si>
    <t>SHARIKA</t>
  </si>
  <si>
    <t>Raaj Medisafe India Ltd</t>
  </si>
  <si>
    <t>RAAJMEDI</t>
  </si>
  <si>
    <t>Remi Edelstahl Tubulars Ltd</t>
  </si>
  <si>
    <t>REMIEDEL</t>
  </si>
  <si>
    <t>Globe Textiles (India) Ltd</t>
  </si>
  <si>
    <t>GLOBE</t>
  </si>
  <si>
    <t>Excel Realty N Infra Ltd</t>
  </si>
  <si>
    <t>EXCEL</t>
  </si>
  <si>
    <t>Keerthi Industries Ltd</t>
  </si>
  <si>
    <t>KEERTHI</t>
  </si>
  <si>
    <t>Virya Resources Ltd</t>
  </si>
  <si>
    <t>VIRYA</t>
  </si>
  <si>
    <t>Aimco Pesticides Ltd</t>
  </si>
  <si>
    <t>AIMCOPEST</t>
  </si>
  <si>
    <t>Madhav Copper Ltd</t>
  </si>
  <si>
    <t>MCL</t>
  </si>
  <si>
    <t>Sangam Finserv Ltd</t>
  </si>
  <si>
    <t>SANGAMFIN</t>
  </si>
  <si>
    <t>McNally Bharat Engg Co Ltd</t>
  </si>
  <si>
    <t>MBECL</t>
  </si>
  <si>
    <t>Ajooni Biotech Ltd</t>
  </si>
  <si>
    <t>AJOONI</t>
  </si>
  <si>
    <t>Sameera Agro and Infra Ltd</t>
  </si>
  <si>
    <t>SAIFL</t>
  </si>
  <si>
    <t>Homebuilding</t>
  </si>
  <si>
    <t>Naman In-Store (India) Ltd</t>
  </si>
  <si>
    <t>NAMAN</t>
  </si>
  <si>
    <t>Mangalam Alloys Ltd</t>
  </si>
  <si>
    <t>MAL</t>
  </si>
  <si>
    <t>Agni Green Power Ltd</t>
  </si>
  <si>
    <t>AGNI</t>
  </si>
  <si>
    <t>Riddhi Corporate Services Ltd</t>
  </si>
  <si>
    <t>RIDDHICORP</t>
  </si>
  <si>
    <t>B C C Fuba India Ltd</t>
  </si>
  <si>
    <t>BCCFUBA</t>
  </si>
  <si>
    <t>Clara Industries Ltd</t>
  </si>
  <si>
    <t>CLARA</t>
  </si>
  <si>
    <t>Baroda Extrusion Ltd</t>
  </si>
  <si>
    <t>BAROEXT</t>
  </si>
  <si>
    <t>Ashika Credit Capital Ltd</t>
  </si>
  <si>
    <t>ASHIKA</t>
  </si>
  <si>
    <t>SKP Securities Ltd</t>
  </si>
  <si>
    <t>SKPSEC</t>
  </si>
  <si>
    <t>Mukesh Babu Financial Services Ltd</t>
  </si>
  <si>
    <t>MUKESHB</t>
  </si>
  <si>
    <t>Envair Electrodyne Ltd</t>
  </si>
  <si>
    <t>ENVAIREL</t>
  </si>
  <si>
    <t>Harshdeep Hortico Ltd</t>
  </si>
  <si>
    <t>HARSHDEEP</t>
  </si>
  <si>
    <t>Aayush Wellness Ltd</t>
  </si>
  <si>
    <t>AAYUSH</t>
  </si>
  <si>
    <t>Shristi Infrastructure Development Corporation Ltd</t>
  </si>
  <si>
    <t>SHRISTI</t>
  </si>
  <si>
    <t>Raminfo Ltd</t>
  </si>
  <si>
    <t>RAMINFO</t>
  </si>
  <si>
    <t>LIC MF Nifty 8-13 yr G-Sec ETF</t>
  </si>
  <si>
    <t>LICNETFGSC</t>
  </si>
  <si>
    <t>Power and Instrumentation (Gujarat) Ltd</t>
  </si>
  <si>
    <t>PIGL</t>
  </si>
  <si>
    <t>Rama Vision Ltd</t>
  </si>
  <si>
    <t>RAMAVISION</t>
  </si>
  <si>
    <t>Latteys Industries Ltd</t>
  </si>
  <si>
    <t>LATTEYS</t>
  </si>
  <si>
    <t>Aztec Fluids &amp; Machinery Ltd</t>
  </si>
  <si>
    <t>AZTEC</t>
  </si>
  <si>
    <t>Upsurge Investment and Finance Ltd</t>
  </si>
  <si>
    <t>UPSURGE</t>
  </si>
  <si>
    <t>Rajgor Castor Derivatives Ltd</t>
  </si>
  <si>
    <t>RCDL</t>
  </si>
  <si>
    <t>Dollex Agrotech Ltd</t>
  </si>
  <si>
    <t>DOLLEX</t>
  </si>
  <si>
    <t>IDBI Gold Exchange Traded Fund</t>
  </si>
  <si>
    <t>LICMFGOLD</t>
  </si>
  <si>
    <t>Agro Phos (India) Ltd</t>
  </si>
  <si>
    <t>AGROPHOS</t>
  </si>
  <si>
    <t>Shri Krishna Devcon Ltd</t>
  </si>
  <si>
    <t>SHRIKRISH</t>
  </si>
  <si>
    <t>Welcast Steels Ltd</t>
  </si>
  <si>
    <t>ZWELCAST</t>
  </si>
  <si>
    <t>Global Pet Industries Ltd</t>
  </si>
  <si>
    <t>GLOBALPET</t>
  </si>
  <si>
    <t>Cranes Software International Ltd</t>
  </si>
  <si>
    <t>CRANESSOFT</t>
  </si>
  <si>
    <t>Patdiam Jewellery Ltd</t>
  </si>
  <si>
    <t>PJL</t>
  </si>
  <si>
    <t>Sakthi Finance Ltd</t>
  </si>
  <si>
    <t>SAKTHIFIN</t>
  </si>
  <si>
    <t>Pritish Nandy Communications Ltd</t>
  </si>
  <si>
    <t>PNC</t>
  </si>
  <si>
    <t>D &amp; H India Ltd</t>
  </si>
  <si>
    <t>DHINDIA</t>
  </si>
  <si>
    <t>Marco Cables &amp; Conductors Ltd</t>
  </si>
  <si>
    <t>MARCO</t>
  </si>
  <si>
    <t>Shalimar Wires Industries Ltd</t>
  </si>
  <si>
    <t>SHALIWIR</t>
  </si>
  <si>
    <t>KBS India Ltd</t>
  </si>
  <si>
    <t>KBSINDIA</t>
  </si>
  <si>
    <t>Emerald Finance Ltd</t>
  </si>
  <si>
    <t>EMERALD</t>
  </si>
  <si>
    <t>Shree Krishna Infrastructure Ltd</t>
  </si>
  <si>
    <t>SKIFL</t>
  </si>
  <si>
    <t>Acknit Industries Ltd</t>
  </si>
  <si>
    <t>ACKNIT</t>
  </si>
  <si>
    <t>BLB Ltd</t>
  </si>
  <si>
    <t>BLBLIMITED</t>
  </si>
  <si>
    <t>Maestros Electronics &amp; Telecommunications Systems Ltd</t>
  </si>
  <si>
    <t>METSL</t>
  </si>
  <si>
    <t>Gujarat Containers Ltd</t>
  </si>
  <si>
    <t>GUJCONT</t>
  </si>
  <si>
    <t>Ludlow Jute &amp; Specialities Ltd</t>
  </si>
  <si>
    <t>LUDLOWJUT</t>
  </si>
  <si>
    <t>Maitreya Medicare Ltd</t>
  </si>
  <si>
    <t>MAITREYA</t>
  </si>
  <si>
    <t>Ansal Buildwell Ltd</t>
  </si>
  <si>
    <t>ANSALBU</t>
  </si>
  <si>
    <t>CNI Research Ltd</t>
  </si>
  <si>
    <t>CNIRESLTD</t>
  </si>
  <si>
    <t>Aro Granite Industries Ltd</t>
  </si>
  <si>
    <t>AROGRANITE</t>
  </si>
  <si>
    <t>Munoth Capital Market Ltd</t>
  </si>
  <si>
    <t>MUNCAPM</t>
  </si>
  <si>
    <t>Krishna Ventures Ltd</t>
  </si>
  <si>
    <t>KRISHNA</t>
  </si>
  <si>
    <t>Good Value Irrigation Ltd</t>
  </si>
  <si>
    <t>VUENOW</t>
  </si>
  <si>
    <t>Flexituff Ventures International Ltd</t>
  </si>
  <si>
    <t>FLEXITUFF</t>
  </si>
  <si>
    <t>Sunil Healthcare Ltd</t>
  </si>
  <si>
    <t>SUNLOC</t>
  </si>
  <si>
    <t>Siddhika Coatings Ltd</t>
  </si>
  <si>
    <t>SIDDHIKA</t>
  </si>
  <si>
    <t>Suraj Industries Ltd</t>
  </si>
  <si>
    <t>SURJIND</t>
  </si>
  <si>
    <t>Madhucon Projects Ltd</t>
  </si>
  <si>
    <t>MADHUCON</t>
  </si>
  <si>
    <t>Mirae Asset S&amp;P 500 Top 50 ETF</t>
  </si>
  <si>
    <t>MASPTOP50</t>
  </si>
  <si>
    <t>NRB Industrial Bearings Ltd</t>
  </si>
  <si>
    <t>NIBL</t>
  </si>
  <si>
    <t>Pentagon Rubber Ltd</t>
  </si>
  <si>
    <t>PENTAGON</t>
  </si>
  <si>
    <t>Ambo Agritec Ltd</t>
  </si>
  <si>
    <t>AMBOAGRI</t>
  </si>
  <si>
    <t>Pulsar International Ltd</t>
  </si>
  <si>
    <t>PULSRIN</t>
  </si>
  <si>
    <t>VSF Projects Ltd</t>
  </si>
  <si>
    <t>VSFPROJ</t>
  </si>
  <si>
    <t>SunGarner Energies Ltd</t>
  </si>
  <si>
    <t>SEL</t>
  </si>
  <si>
    <t>Filtra Consultants and Engineers Ltd</t>
  </si>
  <si>
    <t>FILTRA</t>
  </si>
  <si>
    <t>Balgopal Commercial Ltd</t>
  </si>
  <si>
    <t>BALGOPAL</t>
  </si>
  <si>
    <t>Ameya Precision Engineers Ltd</t>
  </si>
  <si>
    <t>AMEYA</t>
  </si>
  <si>
    <t>Deepak Chemtex Ltd</t>
  </si>
  <si>
    <t>DEEPAKCHEM</t>
  </si>
  <si>
    <t>Jindal Hotels Ltd</t>
  </si>
  <si>
    <t>JINDHOT</t>
  </si>
  <si>
    <t>Saboo Sodium Chloro Ltd</t>
  </si>
  <si>
    <t>SABOOSOD</t>
  </si>
  <si>
    <t>Amrapali Industries Ltd</t>
  </si>
  <si>
    <t>AMRAPLIN</t>
  </si>
  <si>
    <t>Vertexplus Technologies Ltd</t>
  </si>
  <si>
    <t>VERTEXPLUS</t>
  </si>
  <si>
    <t>Arabian Petroleum Ltd</t>
  </si>
  <si>
    <t>ARABIAN</t>
  </si>
  <si>
    <t>Banas Finance Ltd</t>
  </si>
  <si>
    <t>BANASFN</t>
  </si>
  <si>
    <t>Pattech Fitwell Tube Components Ltd</t>
  </si>
  <si>
    <t>PATTECH</t>
  </si>
  <si>
    <t>Dharni Capital Services Ltd</t>
  </si>
  <si>
    <t>DHARNI</t>
  </si>
  <si>
    <t>Mirae Asset NYSE FANG+ ETF</t>
  </si>
  <si>
    <t>MAFANG</t>
  </si>
  <si>
    <t>Alkosign Ltd</t>
  </si>
  <si>
    <t>ALKOSIGN</t>
  </si>
  <si>
    <t>Sambhaav Media Ltd</t>
  </si>
  <si>
    <t>SAMBHAAV</t>
  </si>
  <si>
    <t>Baba Food Processing (India) Ltd</t>
  </si>
  <si>
    <t>BABAFP</t>
  </si>
  <si>
    <t>Archies Ltd</t>
  </si>
  <si>
    <t>ARCHIES</t>
  </si>
  <si>
    <t>Rolta India Ltd</t>
  </si>
  <si>
    <t>ROLTA</t>
  </si>
  <si>
    <t>Gujarat Poly Electronics Ltd</t>
  </si>
  <si>
    <t>GUJARATPOLY</t>
  </si>
  <si>
    <t>Mena Mani Industries Ltd</t>
  </si>
  <si>
    <t>MENAMANI</t>
  </si>
  <si>
    <t>Spectrum Foods Ltd</t>
  </si>
  <si>
    <t>SPECFOOD</t>
  </si>
  <si>
    <t>Sanrhea Technical Textiles Ltd</t>
  </si>
  <si>
    <t>SANTETX</t>
  </si>
  <si>
    <t>Slone Infosystems Ltd</t>
  </si>
  <si>
    <t>SLONE</t>
  </si>
  <si>
    <t>Bheema Cements Ltd</t>
  </si>
  <si>
    <t>BHEEMACEM</t>
  </si>
  <si>
    <t>Kreon Finnancial Services Ltd</t>
  </si>
  <si>
    <t>KREONFIN</t>
  </si>
  <si>
    <t>Kalyan Capitals Ltd</t>
  </si>
  <si>
    <t>KALYANCAP</t>
  </si>
  <si>
    <t>Rasi Electrodes Ltd</t>
  </si>
  <si>
    <t>RASIELEC</t>
  </si>
  <si>
    <t>Punjab Communications Ltd</t>
  </si>
  <si>
    <t>PUNJCOMMU</t>
  </si>
  <si>
    <t>Aditya BSL Nifty Bank ETF</t>
  </si>
  <si>
    <t>ABSLBANETF</t>
  </si>
  <si>
    <t>Thinkink Picturez Ltd</t>
  </si>
  <si>
    <t>THINKINK</t>
  </si>
  <si>
    <t>F Mec International Financial Services Ltd</t>
  </si>
  <si>
    <t>FMEC</t>
  </si>
  <si>
    <t>Dhanashree Electronics Ltd</t>
  </si>
  <si>
    <t>DEL</t>
  </si>
  <si>
    <t>Synoptics Technologies Ltd</t>
  </si>
  <si>
    <t>SYNOPTICS</t>
  </si>
  <si>
    <t>Le Lavoir Ltd</t>
  </si>
  <si>
    <t>LELAVOIR</t>
  </si>
  <si>
    <t>ICICI Prudential S&amp;P BSE Liquid Rate ETF</t>
  </si>
  <si>
    <t>LIQUIDIETF</t>
  </si>
  <si>
    <t>Lexus Granito (India) Ltd</t>
  </si>
  <si>
    <t>LEXUS</t>
  </si>
  <si>
    <t>Acme Resources Ltd</t>
  </si>
  <si>
    <t>ACME</t>
  </si>
  <si>
    <t>Escorp Asset Management Ltd</t>
  </si>
  <si>
    <t>ESCORP</t>
  </si>
  <si>
    <t>Radiowalla Network Ltd</t>
  </si>
  <si>
    <t>RADIOWALLA</t>
  </si>
  <si>
    <t>Sam Industries Ltd</t>
  </si>
  <si>
    <t>SAMINDUS</t>
  </si>
  <si>
    <t>Dev Labtech Venture Ltd</t>
  </si>
  <si>
    <t>DEVLAB</t>
  </si>
  <si>
    <t>Royal India Corporation Ltd</t>
  </si>
  <si>
    <t>ROYALIND</t>
  </si>
  <si>
    <t>Presstonic Engineering Ltd</t>
  </si>
  <si>
    <t>PRESSTONIC</t>
  </si>
  <si>
    <t>Locomotive Engines &amp; Rolling Stock</t>
  </si>
  <si>
    <t>Alfa Transformers Ltd</t>
  </si>
  <si>
    <t>ALFATRAN</t>
  </si>
  <si>
    <t>Deem Roll Tech Ltd</t>
  </si>
  <si>
    <t>DEEM</t>
  </si>
  <si>
    <t>Evans Electric Ltd</t>
  </si>
  <si>
    <t>EVANS</t>
  </si>
  <si>
    <t>Moksh Ornaments Ltd</t>
  </si>
  <si>
    <t>MOKSH</t>
  </si>
  <si>
    <t>Riba Textiles Ltd</t>
  </si>
  <si>
    <t>RIBATEX</t>
  </si>
  <si>
    <t>Healthy Life Agritec Ltd</t>
  </si>
  <si>
    <t>HEALTHYLIFE</t>
  </si>
  <si>
    <t>Royale Manor Hotels and Industries Ltd</t>
  </si>
  <si>
    <t>RAYALEMA</t>
  </si>
  <si>
    <t>Nova Iron and Steel Ltd</t>
  </si>
  <si>
    <t>NOVIS</t>
  </si>
  <si>
    <t>Rainbow Foundations Ltd</t>
  </si>
  <si>
    <t>RAINBOWF</t>
  </si>
  <si>
    <t>Mehai Technology Ltd</t>
  </si>
  <si>
    <t>MEHAI</t>
  </si>
  <si>
    <t>Achyut Healthcare Ltd</t>
  </si>
  <si>
    <t>ACHYUT</t>
  </si>
  <si>
    <t>Bright Brothers Ltd</t>
  </si>
  <si>
    <t>BRIGHTBR</t>
  </si>
  <si>
    <t>Sunrise Efficient Marketing Ltd</t>
  </si>
  <si>
    <t>SEML</t>
  </si>
  <si>
    <t>Womancart Ltd</t>
  </si>
  <si>
    <t>WOMANCART</t>
  </si>
  <si>
    <t>Auro Impex &amp; Chemicals Ltd</t>
  </si>
  <si>
    <t>AUROIMPEX</t>
  </si>
  <si>
    <t>Growington Ventures India Ltd</t>
  </si>
  <si>
    <t>GROWINGTON</t>
  </si>
  <si>
    <t>Vasundhara Rasayans Ltd</t>
  </si>
  <si>
    <t>VRL</t>
  </si>
  <si>
    <t>Rajeshwari Cans Ltd</t>
  </si>
  <si>
    <t>RCAN</t>
  </si>
  <si>
    <t>Jamshri Realty Ltd</t>
  </si>
  <si>
    <t>JAMSHRI</t>
  </si>
  <si>
    <t>Orient Beverages Ltd</t>
  </si>
  <si>
    <t>ORIBEVER</t>
  </si>
  <si>
    <t>Hindustan Hardy Ltd</t>
  </si>
  <si>
    <t>HINDHARD</t>
  </si>
  <si>
    <t>Prolife Industries Ltd</t>
  </si>
  <si>
    <t>PROLIFE</t>
  </si>
  <si>
    <t>Omfurn India Ltd</t>
  </si>
  <si>
    <t>OMFURN</t>
  </si>
  <si>
    <t>Ambar Protein Industries Ltd</t>
  </si>
  <si>
    <t>AMBARPIL</t>
  </si>
  <si>
    <t>CIL Nova Petrochemicals Ltd</t>
  </si>
  <si>
    <t>CNOVAPETRO</t>
  </si>
  <si>
    <t>Supra Pacific Financial Services Ltd</t>
  </si>
  <si>
    <t>SUPRAPFSL</t>
  </si>
  <si>
    <t>Phoenix International Ltd</t>
  </si>
  <si>
    <t>PHOENXINTL</t>
  </si>
  <si>
    <t>Expo Gas Containers Ltd</t>
  </si>
  <si>
    <t>EXPOGAS</t>
  </si>
  <si>
    <t>Shivam Chemicals Ltd</t>
  </si>
  <si>
    <t>SHIVAM</t>
  </si>
  <si>
    <t>James Warren Tea Ltd</t>
  </si>
  <si>
    <t>JAMESWARREN</t>
  </si>
  <si>
    <t>HB Portfolio Ltd</t>
  </si>
  <si>
    <t>HBPOR</t>
  </si>
  <si>
    <t>Quicktouch Technologies Ltd</t>
  </si>
  <si>
    <t>QUICKTOUCH</t>
  </si>
  <si>
    <t>Precision Metaliks Ltd</t>
  </si>
  <si>
    <t>PRECISION</t>
  </si>
  <si>
    <t>Cerebra Integrated Technologies Ltd</t>
  </si>
  <si>
    <t>CEREBRAINT</t>
  </si>
  <si>
    <t>Virat Industries Ltd</t>
  </si>
  <si>
    <t>VIRAT</t>
  </si>
  <si>
    <t>Kanishk Steel Industries Ltd</t>
  </si>
  <si>
    <t>KANSHST</t>
  </si>
  <si>
    <t>Shiva Mills Ltd</t>
  </si>
  <si>
    <t>SHIVAMILLS</t>
  </si>
  <si>
    <t>Gujarat Hotels Ltd</t>
  </si>
  <si>
    <t>GUJHOTE</t>
  </si>
  <si>
    <t>Gujchem Distillers India Ltd</t>
  </si>
  <si>
    <t>GUJCMDS</t>
  </si>
  <si>
    <t>Bombay Metrics Supply Chain Ltd</t>
  </si>
  <si>
    <t>BMETRICS</t>
  </si>
  <si>
    <t>Minal Industries Ltd</t>
  </si>
  <si>
    <t>MINALIND</t>
  </si>
  <si>
    <t>Makers Laboratories Ltd</t>
  </si>
  <si>
    <t>MAKERSL</t>
  </si>
  <si>
    <t>Jeevan Scientific Technology Ltd</t>
  </si>
  <si>
    <t>JSTL</t>
  </si>
  <si>
    <t>Burnpur Cement Ltd</t>
  </si>
  <si>
    <t>BURNPUR</t>
  </si>
  <si>
    <t>Hardcastle and Waud Manufacturing Co Ltd</t>
  </si>
  <si>
    <t>HARDCAS</t>
  </si>
  <si>
    <t>HB Stockholdings Ltd</t>
  </si>
  <si>
    <t>HBSL</t>
  </si>
  <si>
    <t>Shri Vasuprada Plantations Ltd</t>
  </si>
  <si>
    <t>VASUPRADA</t>
  </si>
  <si>
    <t>Graphisads Ltd</t>
  </si>
  <si>
    <t>GRAPHISAD</t>
  </si>
  <si>
    <t>Ekansh Concepts Ltd</t>
  </si>
  <si>
    <t>EKANSH</t>
  </si>
  <si>
    <t>Milton Industries Ltd</t>
  </si>
  <si>
    <t>MILTON</t>
  </si>
  <si>
    <t>TPI India Ltd</t>
  </si>
  <si>
    <t>TPINDIA</t>
  </si>
  <si>
    <t>Universal Starch Chem Allied Ltd</t>
  </si>
  <si>
    <t>UNIVSTAR</t>
  </si>
  <si>
    <t>Royal Sense Ltd</t>
  </si>
  <si>
    <t>ROYAL</t>
  </si>
  <si>
    <t>HOV Services Ltd</t>
  </si>
  <si>
    <t>HOVS</t>
  </si>
  <si>
    <t>Austin Engineering Company Ltd</t>
  </si>
  <si>
    <t>AUSTENG</t>
  </si>
  <si>
    <t>We Win Ltd</t>
  </si>
  <si>
    <t>WEWIN</t>
  </si>
  <si>
    <t>Divyashakti Ltd</t>
  </si>
  <si>
    <t>DIVSHKT</t>
  </si>
  <si>
    <t>Akshar Spintex Ltd</t>
  </si>
  <si>
    <t>AKSHAR</t>
  </si>
  <si>
    <t>Magson Retail and Distribution Ltd</t>
  </si>
  <si>
    <t>MAGSON</t>
  </si>
  <si>
    <t>Vruddhi Engineering Works Ltd</t>
  </si>
  <si>
    <t>VRUDDHI</t>
  </si>
  <si>
    <t>Raj Oil Mills Ltd</t>
  </si>
  <si>
    <t>ROML</t>
  </si>
  <si>
    <t>Mahickra Chemicals Ltd</t>
  </si>
  <si>
    <t>MAHICKRA</t>
  </si>
  <si>
    <t>Godavari Drugs Ltd</t>
  </si>
  <si>
    <t>GODAVARI</t>
  </si>
  <si>
    <t>Ganesha Ecoverse Ltd</t>
  </si>
  <si>
    <t>GANVERSE</t>
  </si>
  <si>
    <t>Bombay Cycle and Motor Agency Ltd</t>
  </si>
  <si>
    <t>BOMBCYC</t>
  </si>
  <si>
    <t>AIK Pipes and Polymers Ltd</t>
  </si>
  <si>
    <t>AIKPIPES</t>
  </si>
  <si>
    <t>Gini Silk Mills Ltd</t>
  </si>
  <si>
    <t>GINISILK</t>
  </si>
  <si>
    <t>Kranti Industries Ltd</t>
  </si>
  <si>
    <t>KRANTI</t>
  </si>
  <si>
    <t>Optimus Finance Ltd</t>
  </si>
  <si>
    <t>OPTIFIN</t>
  </si>
  <si>
    <t>Vidli Restaurants Ltd</t>
  </si>
  <si>
    <t>VIDLI</t>
  </si>
  <si>
    <t>Balkrishna Paper Mills Ltd</t>
  </si>
  <si>
    <t>BALKRISHNA</t>
  </si>
  <si>
    <t>Elegant Marbles and Grani Industries Ltd</t>
  </si>
  <si>
    <t>ELEMARB</t>
  </si>
  <si>
    <t>Candour Techtex Ltd</t>
  </si>
  <si>
    <t>CANDOUR</t>
  </si>
  <si>
    <t>Crop Life Science Ltd</t>
  </si>
  <si>
    <t>CLSL</t>
  </si>
  <si>
    <t>Rathi Bars Ltd</t>
  </si>
  <si>
    <t>RATHIBAR</t>
  </si>
  <si>
    <t>Motilal Oswal Midcap 100 ETF</t>
  </si>
  <si>
    <t>MOM100</t>
  </si>
  <si>
    <t>MKP Mobility Ltd</t>
  </si>
  <si>
    <t>MKPMOB</t>
  </si>
  <si>
    <t>Dhanalaxmi Roto Spinners Ltd</t>
  </si>
  <si>
    <t>DHANROTO</t>
  </si>
  <si>
    <t>Nakoda Group of Industries Ltd</t>
  </si>
  <si>
    <t>NGIL</t>
  </si>
  <si>
    <t>Tridhya Tech Ltd</t>
  </si>
  <si>
    <t>TRIDHYA</t>
  </si>
  <si>
    <t>GV Films Ltd</t>
  </si>
  <si>
    <t>GVFILM</t>
  </si>
  <si>
    <t>Daikaffil Chemicals India Ltd</t>
  </si>
  <si>
    <t>DAIKAFFI</t>
  </si>
  <si>
    <t>Gita Renewable Energy Ltd</t>
  </si>
  <si>
    <t>GITARENEW</t>
  </si>
  <si>
    <t>Perfectpac Ltd</t>
  </si>
  <si>
    <t>PERFEPA</t>
  </si>
  <si>
    <t>Shree Pacetronix Ltd</t>
  </si>
  <si>
    <t>SHREEPAC</t>
  </si>
  <si>
    <t>Franklin Industries Ltd</t>
  </si>
  <si>
    <t>FRANKLININD</t>
  </si>
  <si>
    <t>Pritika Engineering Components Ltd</t>
  </si>
  <si>
    <t>PRITIKA</t>
  </si>
  <si>
    <t>Constronics Infra Ltd</t>
  </si>
  <si>
    <t>CONSTRONIC</t>
  </si>
  <si>
    <t>Deccan Health Care Ltd</t>
  </si>
  <si>
    <t>DECCAN</t>
  </si>
  <si>
    <t>Arihant Academy Ltd</t>
  </si>
  <si>
    <t>ARIHANTACA</t>
  </si>
  <si>
    <t>Mish Designs Ltd</t>
  </si>
  <si>
    <t>MISHDESIGN</t>
  </si>
  <si>
    <t>Kotak Nifty PSU Bank ETF</t>
  </si>
  <si>
    <t>PSUBANK</t>
  </si>
  <si>
    <t>Shree Marutinandan Tubes Ltd</t>
  </si>
  <si>
    <t>SHREE</t>
  </si>
  <si>
    <t>Real Touch Finance Ltd</t>
  </si>
  <si>
    <t>RTFL</t>
  </si>
  <si>
    <t>Shreyas Intermediates Ltd</t>
  </si>
  <si>
    <t>SHREYASI</t>
  </si>
  <si>
    <t>UR Sugar Industries Ltd</t>
  </si>
  <si>
    <t>URSUGAR</t>
  </si>
  <si>
    <t>Landmarc Leisure Corporation Ltd</t>
  </si>
  <si>
    <t>LANDMARC</t>
  </si>
  <si>
    <t>Invesco India Gold Exchange Traded Fund</t>
  </si>
  <si>
    <t>IVZINGOLD</t>
  </si>
  <si>
    <t>Modulex Construction Technologies Ltd</t>
  </si>
  <si>
    <t>MODULEX</t>
  </si>
  <si>
    <t>Ceejay Finance Ltd</t>
  </si>
  <si>
    <t>CEEJAY</t>
  </si>
  <si>
    <t>Ambani Orgochem Ltd</t>
  </si>
  <si>
    <t>AMBANIORG</t>
  </si>
  <si>
    <t>Prudential Sugar Corp Ltd</t>
  </si>
  <si>
    <t>PRUDMOULI</t>
  </si>
  <si>
    <t>Golden Tobacco Ltd</t>
  </si>
  <si>
    <t>GOLDENTOBC</t>
  </si>
  <si>
    <t>Terai Tea Co Ltd</t>
  </si>
  <si>
    <t>TERAI</t>
  </si>
  <si>
    <t>Marshall Machines Ltd</t>
  </si>
  <si>
    <t>MARSHALL</t>
  </si>
  <si>
    <t>Viaz Tyres Ltd</t>
  </si>
  <si>
    <t>VIAZ</t>
  </si>
  <si>
    <t>Apoorva Leasing Finance and Investment Company Ltd</t>
  </si>
  <si>
    <t>APOORVA</t>
  </si>
  <si>
    <t>Ravi Kumar Distilleries Ltd</t>
  </si>
  <si>
    <t>RKDL</t>
  </si>
  <si>
    <t>Vishwas Agri Seeds Ltd</t>
  </si>
  <si>
    <t>VISHWAS</t>
  </si>
  <si>
    <t>Biogen Pharmachem Industries Ltd</t>
  </si>
  <si>
    <t>BIOGEN</t>
  </si>
  <si>
    <t>AccelerateBS India Ltd</t>
  </si>
  <si>
    <t>ACCELERATE</t>
  </si>
  <si>
    <t>Hariyana Ship Breakers Ltd</t>
  </si>
  <si>
    <t>HRYNSHP</t>
  </si>
  <si>
    <t>Vadivarhe Speciality Chemicals Ltd</t>
  </si>
  <si>
    <t>VSCL</t>
  </si>
  <si>
    <t>National Oxygen Ltd</t>
  </si>
  <si>
    <t>NOL</t>
  </si>
  <si>
    <t>Prospect Commodities Ltd</t>
  </si>
  <si>
    <t>PCL</t>
  </si>
  <si>
    <t>Comrade Appliances Ltd</t>
  </si>
  <si>
    <t>COMRADE</t>
  </si>
  <si>
    <t>Sri KPR Industries Ltd</t>
  </si>
  <si>
    <t>SRIKPRIND</t>
  </si>
  <si>
    <t>Sky Industries Ltd</t>
  </si>
  <si>
    <t>SKYIND</t>
  </si>
  <si>
    <t>Jagan Lamps Ltd</t>
  </si>
  <si>
    <t>JAGANLAM</t>
  </si>
  <si>
    <t>HOAC Foods India Ltd</t>
  </si>
  <si>
    <t>HOACFOODS</t>
  </si>
  <si>
    <t>Joindre Capital Services Ltd</t>
  </si>
  <si>
    <t>JOINDRE</t>
  </si>
  <si>
    <t>ITCONS e-Solutions Ltd</t>
  </si>
  <si>
    <t>ITCONS</t>
  </si>
  <si>
    <t>G-Tec Jainx Education Ltd</t>
  </si>
  <si>
    <t>GTECJAINX</t>
  </si>
  <si>
    <t>West Leisure Resorts Ltd</t>
  </si>
  <si>
    <t>WESTLEIRES</t>
  </si>
  <si>
    <t>Dhampure Speciality Sugars Ltd</t>
  </si>
  <si>
    <t>DHAMPURE</t>
  </si>
  <si>
    <t>Twentyfirst Century Management Services Ltd</t>
  </si>
  <si>
    <t>21STCENMGM</t>
  </si>
  <si>
    <t>Anjani Synthetics Ltd</t>
  </si>
  <si>
    <t>ANJANI</t>
  </si>
  <si>
    <t>Sambandam Spinning Mills Ltd</t>
  </si>
  <si>
    <t>SAMBANDAM</t>
  </si>
  <si>
    <t>Chrome Silicon Ltd</t>
  </si>
  <si>
    <t>CHROME</t>
  </si>
  <si>
    <t>Shrenik Ltd</t>
  </si>
  <si>
    <t>SHRENIK</t>
  </si>
  <si>
    <t>PS IT Infrastructure &amp; Services Ltd</t>
  </si>
  <si>
    <t>PSITINFRA</t>
  </si>
  <si>
    <t>Kenvi Jewels Ltd</t>
  </si>
  <si>
    <t>KENVI</t>
  </si>
  <si>
    <t>Mirae Asset Nifty Financial Services ETF</t>
  </si>
  <si>
    <t>BFSI</t>
  </si>
  <si>
    <t>Rasandik Engineering Industries India Ltd</t>
  </si>
  <si>
    <t>RASANDIK</t>
  </si>
  <si>
    <t>Mono Pharmacare Ltd</t>
  </si>
  <si>
    <t>MONOPHARMA</t>
  </si>
  <si>
    <t>AKG Exim Ltd</t>
  </si>
  <si>
    <t>AKG</t>
  </si>
  <si>
    <t>SPS Finquest Ltd</t>
  </si>
  <si>
    <t>SPS</t>
  </si>
  <si>
    <t>Shalimar Productions Ltd</t>
  </si>
  <si>
    <t>SHALPRO</t>
  </si>
  <si>
    <t>Camex Ltd</t>
  </si>
  <si>
    <t>CAMEXLTD</t>
  </si>
  <si>
    <t>Trishakti Industries Ltd</t>
  </si>
  <si>
    <t>TRISHAKT</t>
  </si>
  <si>
    <t>Superior Industrial Enterprises Ltd</t>
  </si>
  <si>
    <t>SIEL</t>
  </si>
  <si>
    <t>Kalahridhaan Trendz Ltd</t>
  </si>
  <si>
    <t>KTL</t>
  </si>
  <si>
    <t>Baba Arts Ltd</t>
  </si>
  <si>
    <t>BABA</t>
  </si>
  <si>
    <t>Morarka Finance Ltd</t>
  </si>
  <si>
    <t>MORARKFI</t>
  </si>
  <si>
    <t>Monotype India Ltd</t>
  </si>
  <si>
    <t>MONOT</t>
  </si>
  <si>
    <t>Swasti Vinayaka Synthetics Ltd</t>
  </si>
  <si>
    <t>SWASTIVI</t>
  </si>
  <si>
    <t>Innovative Tech Pack Ltd</t>
  </si>
  <si>
    <t>INNOVTEC</t>
  </si>
  <si>
    <t>Southern Magnesium and Chemicals Ltd</t>
  </si>
  <si>
    <t>SOUTHMG</t>
  </si>
  <si>
    <t>Ashnoor Textile Mills Ltd</t>
  </si>
  <si>
    <t>ASHNOOR</t>
  </si>
  <si>
    <t>Anand Rayons Ltd</t>
  </si>
  <si>
    <t>ARL</t>
  </si>
  <si>
    <t>Eiko Lifesciences Ltd</t>
  </si>
  <si>
    <t>EIKO</t>
  </si>
  <si>
    <t>Innovassynth Investments Ltd</t>
  </si>
  <si>
    <t>INOVSYNTH</t>
  </si>
  <si>
    <t>ANG Lifesciences India Ltd</t>
  </si>
  <si>
    <t>ANG</t>
  </si>
  <si>
    <t>Real Eco Energy Ltd</t>
  </si>
  <si>
    <t>REALECO</t>
  </si>
  <si>
    <t>K G Denim Ltd</t>
  </si>
  <si>
    <t>KGDENIM</t>
  </si>
  <si>
    <t>Sheetal Universal Ltd</t>
  </si>
  <si>
    <t>SHEETAL</t>
  </si>
  <si>
    <t>Chartered Capital and Investment Ltd</t>
  </si>
  <si>
    <t>CHRTEDCA</t>
  </si>
  <si>
    <t>Sylph Technologies Ltd</t>
  </si>
  <si>
    <t>SYLPH</t>
  </si>
  <si>
    <t>Veeram Securities Ltd</t>
  </si>
  <si>
    <t>VSL</t>
  </si>
  <si>
    <t>3P Land Holdings Ltd</t>
  </si>
  <si>
    <t>3PLAND</t>
  </si>
  <si>
    <t>GSM Foils Ltd</t>
  </si>
  <si>
    <t>GSMFOILS</t>
  </si>
  <si>
    <t>Transgene Biotek Ltd</t>
  </si>
  <si>
    <t>TRABI</t>
  </si>
  <si>
    <t>SM Auto Stamping Ltd</t>
  </si>
  <si>
    <t>SMAUTO</t>
  </si>
  <si>
    <t>Pace E-Commerce Ventures Ltd</t>
  </si>
  <si>
    <t>PACE</t>
  </si>
  <si>
    <t>Karma Energy Ltd</t>
  </si>
  <si>
    <t>KARMAENG</t>
  </si>
  <si>
    <t>Walchand Peoplefirst Ltd</t>
  </si>
  <si>
    <t>WALCHPF</t>
  </si>
  <si>
    <t>AmpVolts Ltd</t>
  </si>
  <si>
    <t>QUEST</t>
  </si>
  <si>
    <t>Omnitex Industries (India) Ltd</t>
  </si>
  <si>
    <t>OMNITEX</t>
  </si>
  <si>
    <t>Cranex Ltd</t>
  </si>
  <si>
    <t>CRANEX</t>
  </si>
  <si>
    <t>Manugraph India Ltd</t>
  </si>
  <si>
    <t>MANUGRAPH</t>
  </si>
  <si>
    <t>Diligent Industries Ltd</t>
  </si>
  <si>
    <t>DILIGENT</t>
  </si>
  <si>
    <t>Silgo Retail Ltd</t>
  </si>
  <si>
    <t>SILGO</t>
  </si>
  <si>
    <t>Seya Industries Ltd</t>
  </si>
  <si>
    <t>SEYAIND</t>
  </si>
  <si>
    <t>Goel Food Products Ltd</t>
  </si>
  <si>
    <t>GOEL</t>
  </si>
  <si>
    <t>Aarvee Denims and Exports Ltd</t>
  </si>
  <si>
    <t>AARVEEDEN</t>
  </si>
  <si>
    <t>SVC Industries Ltd</t>
  </si>
  <si>
    <t>SVCIND</t>
  </si>
  <si>
    <t>Rex Pipes and Cables Industries Ltd</t>
  </si>
  <si>
    <t>REXPIPES</t>
  </si>
  <si>
    <t>M V K Agro Food Product Ltd</t>
  </si>
  <si>
    <t>MVKAGRO</t>
  </si>
  <si>
    <t>Ind Bank Housing Ltd</t>
  </si>
  <si>
    <t>INDBNK</t>
  </si>
  <si>
    <t>Fundviser Capital (India) Ltd</t>
  </si>
  <si>
    <t>FUNDVISER</t>
  </si>
  <si>
    <t>AJR Infra and Tolling Ltd</t>
  </si>
  <si>
    <t>AJRINFRA</t>
  </si>
  <si>
    <t>Yudiz Solutions Ltd</t>
  </si>
  <si>
    <t>YUDIZ</t>
  </si>
  <si>
    <t>Vels Film International Ltd</t>
  </si>
  <si>
    <t>VELS</t>
  </si>
  <si>
    <t>Isl Consulting Ltd</t>
  </si>
  <si>
    <t>ISLCONSUL</t>
  </si>
  <si>
    <t>Banaras Beads Ltd</t>
  </si>
  <si>
    <t>BANARBEADS</t>
  </si>
  <si>
    <t>Kshitij Polyline Ltd</t>
  </si>
  <si>
    <t>KSHITIJPOL</t>
  </si>
  <si>
    <t>Committed Cargo Care Ltd</t>
  </si>
  <si>
    <t>COMMITTED</t>
  </si>
  <si>
    <t>Response Informatics Ltd</t>
  </si>
  <si>
    <t>RESPONSINF</t>
  </si>
  <si>
    <t>Mandeep Auto Industries Ltd</t>
  </si>
  <si>
    <t>MANDEEP</t>
  </si>
  <si>
    <t>Cell Point (India) Ltd</t>
  </si>
  <si>
    <t>CELLPOINT</t>
  </si>
  <si>
    <t>Mefcom Capital Markets Ltd</t>
  </si>
  <si>
    <t>MEFCOMCAP</t>
  </si>
  <si>
    <t>S &amp; T Corporation Ltd</t>
  </si>
  <si>
    <t>STCORP</t>
  </si>
  <si>
    <t>Silkflex Polymers (India) Ltd</t>
  </si>
  <si>
    <t>SILKFLEX</t>
  </si>
  <si>
    <t>Orchasp Ltd</t>
  </si>
  <si>
    <t>ORCHASP</t>
  </si>
  <si>
    <t>NAM Securities Ltd</t>
  </si>
  <si>
    <t>NAM</t>
  </si>
  <si>
    <t>Poddar Housing and Development Ltd</t>
  </si>
  <si>
    <t>PODDARHOUS</t>
  </si>
  <si>
    <t>Sangani Hospitals Ltd</t>
  </si>
  <si>
    <t>SANGANI</t>
  </si>
  <si>
    <t>Katare Spinning Mills Ltd</t>
  </si>
  <si>
    <t>KATRSPG</t>
  </si>
  <si>
    <t>Amkay Products Ltd</t>
  </si>
  <si>
    <t>AMKAY</t>
  </si>
  <si>
    <t>Bang Overseas Ltd</t>
  </si>
  <si>
    <t>BANG</t>
  </si>
  <si>
    <t>Hemadri Cements Ltd</t>
  </si>
  <si>
    <t>HEMACEM</t>
  </si>
  <si>
    <t>Jet Freight Logistics Ltd</t>
  </si>
  <si>
    <t>JETFREIGHT</t>
  </si>
  <si>
    <t>Polylink Polymers (India) Ltd</t>
  </si>
  <si>
    <t>POLYLINK</t>
  </si>
  <si>
    <t>Rose Merc Ltd</t>
  </si>
  <si>
    <t>ROSEMER</t>
  </si>
  <si>
    <t>Olatech Solutions Ltd</t>
  </si>
  <si>
    <t>OLATECH</t>
  </si>
  <si>
    <t>Lakshmi Finance and Industrial Corp Ltd</t>
  </si>
  <si>
    <t>LFIC</t>
  </si>
  <si>
    <t>Inland Printers Ltd</t>
  </si>
  <si>
    <t>INLANPR</t>
  </si>
  <si>
    <t>Teesta Agro Industries Ltd</t>
  </si>
  <si>
    <t>TEEAI</t>
  </si>
  <si>
    <t>Kontor Space Ltd</t>
  </si>
  <si>
    <t>KONTOR</t>
  </si>
  <si>
    <t>Micropro Software Solutions Ltd</t>
  </si>
  <si>
    <t>MICROPRO</t>
  </si>
  <si>
    <t>Associated Ceramics Ltd</t>
  </si>
  <si>
    <t>ASSOCER</t>
  </si>
  <si>
    <t>KKV Agro Powers Limited</t>
  </si>
  <si>
    <t>KKVAPOW</t>
  </si>
  <si>
    <t>Mittal Life Style Ltd</t>
  </si>
  <si>
    <t>MITTAL</t>
  </si>
  <si>
    <t>Service Care Ltd</t>
  </si>
  <si>
    <t>SERVICE</t>
  </si>
  <si>
    <t>Vivid Mercantile Ltd</t>
  </si>
  <si>
    <t>VIVIDM</t>
  </si>
  <si>
    <t>TCFC Finance Ltd</t>
  </si>
  <si>
    <t>TCFCFINQ</t>
  </si>
  <si>
    <t>Garment Mantra Lifestyle Ltd</t>
  </si>
  <si>
    <t>GARMNTMNTR</t>
  </si>
  <si>
    <t>Popees Cares Ltd</t>
  </si>
  <si>
    <t>POPEES</t>
  </si>
  <si>
    <t>Hindustan Appliances Ltd</t>
  </si>
  <si>
    <t>HINDAPL</t>
  </si>
  <si>
    <t>Krypton Industries Ltd</t>
  </si>
  <si>
    <t>KRYPTONQ</t>
  </si>
  <si>
    <t>Elixir Capital Ltd</t>
  </si>
  <si>
    <t>ELIXIR</t>
  </si>
  <si>
    <t>DRA Consultants Ltd</t>
  </si>
  <si>
    <t>DRA</t>
  </si>
  <si>
    <t>Godha Cabcon &amp; Insulation Ltd</t>
  </si>
  <si>
    <t>GODHA</t>
  </si>
  <si>
    <t>Softrak Venture Investment Limited</t>
  </si>
  <si>
    <t>SOFTRAKV</t>
  </si>
  <si>
    <t>Ishan International Ltd</t>
  </si>
  <si>
    <t>ISHAN</t>
  </si>
  <si>
    <t>Vistar Amar Ltd</t>
  </si>
  <si>
    <t>VISTARAMAR</t>
  </si>
  <si>
    <t>Tatia Global Vennture Ltd</t>
  </si>
  <si>
    <t>TATIAGLOB</t>
  </si>
  <si>
    <t>Medi-Caps Ltd</t>
  </si>
  <si>
    <t>MEDICAPQ</t>
  </si>
  <si>
    <t>Ushanti Colour Chem Ltd</t>
  </si>
  <si>
    <t>UCL</t>
  </si>
  <si>
    <t>Signoria Creation Ltd</t>
  </si>
  <si>
    <t>SIGNORIA</t>
  </si>
  <si>
    <t>Dhanlaxmi Fabrics Ltd</t>
  </si>
  <si>
    <t>DHANFAB</t>
  </si>
  <si>
    <t>Ashnisha Industries Ltd</t>
  </si>
  <si>
    <t>ASHNI</t>
  </si>
  <si>
    <t>Advance Metering Technology Ltd</t>
  </si>
  <si>
    <t>AMTL</t>
  </si>
  <si>
    <t>MM Rubber Company Ltd</t>
  </si>
  <si>
    <t>MMRUBBR-B</t>
  </si>
  <si>
    <t>Globalspace Technologies Ltd</t>
  </si>
  <si>
    <t>GSTL</t>
  </si>
  <si>
    <t>Aeonx Digital Technology Ltd</t>
  </si>
  <si>
    <t>AEONXDIGI</t>
  </si>
  <si>
    <t>Arex Industries Ltd</t>
  </si>
  <si>
    <t>AREXMIS</t>
  </si>
  <si>
    <t>ABC India Ltd</t>
  </si>
  <si>
    <t>ABCINDQ</t>
  </si>
  <si>
    <t>PVV Infra Ltd</t>
  </si>
  <si>
    <t>PVVINFRA</t>
  </si>
  <si>
    <t>Aristo Bio-Tech and Lifescience Ltd</t>
  </si>
  <si>
    <t>ARISTO</t>
  </si>
  <si>
    <t>National Plastic Industries Ltd</t>
  </si>
  <si>
    <t>NATPLAS</t>
  </si>
  <si>
    <t>Swarnsarita Jewels India Ltd</t>
  </si>
  <si>
    <t>SWARNSAR</t>
  </si>
  <si>
    <t>FEL</t>
  </si>
  <si>
    <t>Metal Coatings (India) Ltd</t>
  </si>
  <si>
    <t>METALCO</t>
  </si>
  <si>
    <t>Sintex Plastics Technology Ltd</t>
  </si>
  <si>
    <t>SPTL</t>
  </si>
  <si>
    <t>P H Capital Ltd</t>
  </si>
  <si>
    <t>PHCAP</t>
  </si>
  <si>
    <t>Saven Technologies Ltd</t>
  </si>
  <si>
    <t>7TEC</t>
  </si>
  <si>
    <t>Malu Paper Mills Ltd</t>
  </si>
  <si>
    <t>MALUPAPER</t>
  </si>
  <si>
    <t>The Victoria Mills Ltd</t>
  </si>
  <si>
    <t>VICTMILL</t>
  </si>
  <si>
    <t>Savani Financials Limited</t>
  </si>
  <si>
    <t>SAVFI</t>
  </si>
  <si>
    <t>Vivo Bio Tech Ltd</t>
  </si>
  <si>
    <t>VIVOBIOT</t>
  </si>
  <si>
    <t>Angel Fibers Ltd</t>
  </si>
  <si>
    <t>ANGEL</t>
  </si>
  <si>
    <t>Dmr Hydroengineering &amp; Infrastructures Ltd</t>
  </si>
  <si>
    <t>DMR</t>
  </si>
  <si>
    <t>Arvind and Company Shipping Agencies Ltd</t>
  </si>
  <si>
    <t>ACSAL</t>
  </si>
  <si>
    <t>Hawa Engineers Ltd</t>
  </si>
  <si>
    <t>HAWAENG</t>
  </si>
  <si>
    <t>Vista Pharmaceuticals Ltd</t>
  </si>
  <si>
    <t>VISTAPH</t>
  </si>
  <si>
    <t>Chandra Bhagat Pharma Ltd</t>
  </si>
  <si>
    <t>CBPL</t>
  </si>
  <si>
    <t>Tirupati Tyres Ltd</t>
  </si>
  <si>
    <t>TTIL</t>
  </si>
  <si>
    <t>Pioneer Investcorp Ltd</t>
  </si>
  <si>
    <t>PIONRINV</t>
  </si>
  <si>
    <t>Rapicut Carbides Ltd</t>
  </si>
  <si>
    <t>RAPICUT</t>
  </si>
  <si>
    <t>Inter Globe Finance Ltd</t>
  </si>
  <si>
    <t>INTRGLB</t>
  </si>
  <si>
    <t>Cian Healthcare Ltd</t>
  </si>
  <si>
    <t>CHCL</t>
  </si>
  <si>
    <t>Kanani Industries Ltd</t>
  </si>
  <si>
    <t>KANANIIND</t>
  </si>
  <si>
    <t>Galactico Corporate Services Ltd</t>
  </si>
  <si>
    <t>GALACTICO</t>
  </si>
  <si>
    <t>Aatmaj Healthcare Ltd</t>
  </si>
  <si>
    <t>AATMAJ</t>
  </si>
  <si>
    <t>Mediaone Global Entertainment Ltd</t>
  </si>
  <si>
    <t>MEDIAONE</t>
  </si>
  <si>
    <t>P B M Polytex Ltd</t>
  </si>
  <si>
    <t>PBMPOLY</t>
  </si>
  <si>
    <t>Sampre Nutritions Ltd</t>
  </si>
  <si>
    <t>SAMPRE</t>
  </si>
  <si>
    <t>Salem Erode Investments Ltd</t>
  </si>
  <si>
    <t>SALEM</t>
  </si>
  <si>
    <t>Thakral Services (India) Ltd</t>
  </si>
  <si>
    <t>THAKRAL</t>
  </si>
  <si>
    <t>GTN Industries Ltd</t>
  </si>
  <si>
    <t>GTNINDS</t>
  </si>
  <si>
    <t>Satchmo Holdings Ltd</t>
  </si>
  <si>
    <t>SATCH</t>
  </si>
  <si>
    <t>Zodiac Ventures Ltd</t>
  </si>
  <si>
    <t>ZODIACVEN</t>
  </si>
  <si>
    <t>Axel Polymers Ltd</t>
  </si>
  <si>
    <t>AXELPOLY</t>
  </si>
  <si>
    <t>ARC Finance Ltd</t>
  </si>
  <si>
    <t>ARCFIN</t>
  </si>
  <si>
    <t>Inani Marbles and Industries Ltd</t>
  </si>
  <si>
    <t>INANI</t>
  </si>
  <si>
    <t>Gorani Industries Ltd</t>
  </si>
  <si>
    <t>GORANIN</t>
  </si>
  <si>
    <t>Goblin India Ltd</t>
  </si>
  <si>
    <t>GOBLIN</t>
  </si>
  <si>
    <t>Abm International Ltd</t>
  </si>
  <si>
    <t>ABMINTLLTD</t>
  </si>
  <si>
    <t>Warren Tea Ltd</t>
  </si>
  <si>
    <t>WARRENTEA</t>
  </si>
  <si>
    <t>BDR Buildcon Ltd</t>
  </si>
  <si>
    <t>BDR</t>
  </si>
  <si>
    <t>Nandani Creation Ltd</t>
  </si>
  <si>
    <t>JAIPURKURT</t>
  </si>
  <si>
    <t>N G Industries Ltd</t>
  </si>
  <si>
    <t>NGIND</t>
  </si>
  <si>
    <t>Tapi Fruit Processing Ltd</t>
  </si>
  <si>
    <t>TAPIFRUIT</t>
  </si>
  <si>
    <t>Naapbooks Ltd</t>
  </si>
  <si>
    <t>NBL</t>
  </si>
  <si>
    <t>Lee &amp; Nee Softwares (Exports) Ltd</t>
  </si>
  <si>
    <t>LEENEE</t>
  </si>
  <si>
    <t>Salora International Ltd</t>
  </si>
  <si>
    <t>SALORAINTL</t>
  </si>
  <si>
    <t>Diligent Media Corporation Ltd</t>
  </si>
  <si>
    <t>DNAMEDIA</t>
  </si>
  <si>
    <t>ARCL Organics Ltd</t>
  </si>
  <si>
    <t>ARCL</t>
  </si>
  <si>
    <t>Bhatia Colour Chem Ltd</t>
  </si>
  <si>
    <t>BCCL</t>
  </si>
  <si>
    <t>MSR India Ltd</t>
  </si>
  <si>
    <t>MSRINDIA</t>
  </si>
  <si>
    <t>Regency Fincorp Ltd</t>
  </si>
  <si>
    <t>REGENCY</t>
  </si>
  <si>
    <t>Laxmi Cotspin Ltd</t>
  </si>
  <si>
    <t>LAXMICOT</t>
  </si>
  <si>
    <t>Manjeera Constructions Ltd</t>
  </si>
  <si>
    <t>MANJEERA</t>
  </si>
  <si>
    <t>AD- Manum Finance Ltd</t>
  </si>
  <si>
    <t>ADMANUM</t>
  </si>
  <si>
    <t>Perfect Infraengineers Ltd</t>
  </si>
  <si>
    <t>PERFECT</t>
  </si>
  <si>
    <t>Siti Networks Ltd</t>
  </si>
  <si>
    <t>SITINET</t>
  </si>
  <si>
    <t>Ashirwad Steels And Industries Ltd</t>
  </si>
  <si>
    <t>ASHSI</t>
  </si>
  <si>
    <t>Akash Infra-Projects Ltd</t>
  </si>
  <si>
    <t>AKASH</t>
  </si>
  <si>
    <t>Modern Engineering and Projects Ltd</t>
  </si>
  <si>
    <t>MEAPL</t>
  </si>
  <si>
    <t>Prismx Global Ventures Ltd</t>
  </si>
  <si>
    <t>PRISMX</t>
  </si>
  <si>
    <t>CMX Holdings Ltd</t>
  </si>
  <si>
    <t>SIELFNS</t>
  </si>
  <si>
    <t>Balurghat Technologies Ltd</t>
  </si>
  <si>
    <t>BALTE</t>
  </si>
  <si>
    <t>Hindoostan Mills Ltd</t>
  </si>
  <si>
    <t>HINDMILL</t>
  </si>
  <si>
    <t>Atal Realtech Ltd</t>
  </si>
  <si>
    <t>ATALREAL</t>
  </si>
  <si>
    <t>Shelter Pharma Ltd</t>
  </si>
  <si>
    <t>SHELTER</t>
  </si>
  <si>
    <t>Julien Agro Infratech Ltd</t>
  </si>
  <si>
    <t>JULIEN</t>
  </si>
  <si>
    <t>Sandu Pharmaceuticals Ltd</t>
  </si>
  <si>
    <t>SANDUPHQ</t>
  </si>
  <si>
    <t>C P S Shapers Ltd</t>
  </si>
  <si>
    <t>CPS</t>
  </si>
  <si>
    <t>Unique Organics Ltd</t>
  </si>
  <si>
    <t>UNIQUEO</t>
  </si>
  <si>
    <t>Ecoboard Industries Ltd</t>
  </si>
  <si>
    <t>ECOBOAR</t>
  </si>
  <si>
    <t>Ankit Metal &amp; Power Ltd</t>
  </si>
  <si>
    <t>ANKITMETAL</t>
  </si>
  <si>
    <t>Sulabh Engineers and Services Ltd</t>
  </si>
  <si>
    <t>SULABEN</t>
  </si>
  <si>
    <t>Pearl Polymers Ltd</t>
  </si>
  <si>
    <t>PEARLPOLY</t>
  </si>
  <si>
    <t>Ashoka Metcast Ltd</t>
  </si>
  <si>
    <t>ASHOKAMET</t>
  </si>
  <si>
    <t>ASL Industries Ltd</t>
  </si>
  <si>
    <t>ASLIND</t>
  </si>
  <si>
    <t>Vandana Knitwear Ltd</t>
  </si>
  <si>
    <t>VANDANA</t>
  </si>
  <si>
    <t>Johnson Pharmacare Ltd</t>
  </si>
  <si>
    <t>JOHNPHARMA</t>
  </si>
  <si>
    <t>Axis NIFTY IT ETF</t>
  </si>
  <si>
    <t>AXISTECETF</t>
  </si>
  <si>
    <t>Grovy India Ltd</t>
  </si>
  <si>
    <t>GROVY</t>
  </si>
  <si>
    <t>Yamini Investments Company Ltd</t>
  </si>
  <si>
    <t>YAMNINV</t>
  </si>
  <si>
    <t>Bhaskar Agro Chemicals Ltd</t>
  </si>
  <si>
    <t>BHASKAGR</t>
  </si>
  <si>
    <t>Yash Chemex Ltd</t>
  </si>
  <si>
    <t>YASHCHEM</t>
  </si>
  <si>
    <t>SP Refractories Ltd</t>
  </si>
  <si>
    <t>SPRL</t>
  </si>
  <si>
    <t>PCS Technology Ltd</t>
  </si>
  <si>
    <t>PCS</t>
  </si>
  <si>
    <t>Shree Krishna Paper Mills &amp; Industries Ltd</t>
  </si>
  <si>
    <t>SKPMIL</t>
  </si>
  <si>
    <t>Uma Converter Ltd</t>
  </si>
  <si>
    <t>UMA</t>
  </si>
  <si>
    <t>DK Enterprises Global Ltd</t>
  </si>
  <si>
    <t>DKEGL</t>
  </si>
  <si>
    <t>Gujarat Craft Industries Ltd</t>
  </si>
  <si>
    <t>GUJCRAFT</t>
  </si>
  <si>
    <t>Sainik Finance &amp; Industries Ltd</t>
  </si>
  <si>
    <t>SAINIK</t>
  </si>
  <si>
    <t>Meera Industries Ltd</t>
  </si>
  <si>
    <t>MEERA</t>
  </si>
  <si>
    <t>Arigato Universe Ltd</t>
  </si>
  <si>
    <t>ARIGATO</t>
  </si>
  <si>
    <t>Vasudhagama Enterprises Ltd</t>
  </si>
  <si>
    <t>VASUDHAGAM</t>
  </si>
  <si>
    <t>Phosphate Company Ltd</t>
  </si>
  <si>
    <t>PHOSPHATE</t>
  </si>
  <si>
    <t>Khoobsurat Ltd</t>
  </si>
  <si>
    <t>KHOOBSURAT</t>
  </si>
  <si>
    <t>Nhc Foods Ltd</t>
  </si>
  <si>
    <t>NHCFOODS</t>
  </si>
  <si>
    <t>Addi Industries Ltd</t>
  </si>
  <si>
    <t>ADDIND</t>
  </si>
  <si>
    <t>Astal Laboratories Ltd</t>
  </si>
  <si>
    <t>ASTALLTD</t>
  </si>
  <si>
    <t>City Pulse Multiplex Ltd</t>
  </si>
  <si>
    <t>CPML</t>
  </si>
  <si>
    <t>ICICI Prudential S&amp;P BSE Sensex ETF</t>
  </si>
  <si>
    <t>SENSEXIETF</t>
  </si>
  <si>
    <t>Gretex Industries Ltd</t>
  </si>
  <si>
    <t>GRETEX</t>
  </si>
  <si>
    <t>Nimbus Projects Ltd</t>
  </si>
  <si>
    <t>NIMBSPROJ</t>
  </si>
  <si>
    <t>Artefact Projects Ltd</t>
  </si>
  <si>
    <t>ARTEFACT</t>
  </si>
  <si>
    <t>Vineet Laboratories Ltd</t>
  </si>
  <si>
    <t>VINEETLAB</t>
  </si>
  <si>
    <t>Sonu Infratech Ltd</t>
  </si>
  <si>
    <t>SONUINFRA</t>
  </si>
  <si>
    <t>Earthstahl &amp; Alloys Ltd</t>
  </si>
  <si>
    <t>EARTH</t>
  </si>
  <si>
    <t>Kwality Ltd</t>
  </si>
  <si>
    <t>KWALITY</t>
  </si>
  <si>
    <t>Kaiser Corporation Ltd</t>
  </si>
  <si>
    <t>KACL</t>
  </si>
  <si>
    <t>Jet Knitwears Ltd</t>
  </si>
  <si>
    <t>JETKNIT</t>
  </si>
  <si>
    <t>G.S. Auto International Ltd</t>
  </si>
  <si>
    <t>GSAUTO</t>
  </si>
  <si>
    <t>Ultra Wiring Connectivity System Ltd</t>
  </si>
  <si>
    <t>UWCSL</t>
  </si>
  <si>
    <t>Telogica Ltd</t>
  </si>
  <si>
    <t>TELOGICA</t>
  </si>
  <si>
    <t>Adroit Infotech Ltd</t>
  </si>
  <si>
    <t>ADROITINFO</t>
  </si>
  <si>
    <t>Ashirwad Capital Ltd</t>
  </si>
  <si>
    <t>ASHCAP</t>
  </si>
  <si>
    <t>Modipon Ltd</t>
  </si>
  <si>
    <t>MODIPON</t>
  </si>
  <si>
    <t>Sacheta Metals Ltd</t>
  </si>
  <si>
    <t>SACHEMT</t>
  </si>
  <si>
    <t>Visagar Financial Services Ltd</t>
  </si>
  <si>
    <t>VISAGAR</t>
  </si>
  <si>
    <t>Smiths &amp; Founders (India) Ltd</t>
  </si>
  <si>
    <t>SMFIL</t>
  </si>
  <si>
    <t>Bonlon Industries Ltd</t>
  </si>
  <si>
    <t>BONLON</t>
  </si>
  <si>
    <t>Haryana Leather Chemicals Ltd</t>
  </si>
  <si>
    <t>HARLETH</t>
  </si>
  <si>
    <t>Tecil Chemicals and Hydro Power Ltd</t>
  </si>
  <si>
    <t>TECILCHEM</t>
  </si>
  <si>
    <t>Valencia Nutrition Ltd</t>
  </si>
  <si>
    <t>VALENCIA</t>
  </si>
  <si>
    <t>Greenhitech Ventures Ltd</t>
  </si>
  <si>
    <t>GVL</t>
  </si>
  <si>
    <t>Flomic Global Logistics Ltd</t>
  </si>
  <si>
    <t>FLOMIC</t>
  </si>
  <si>
    <t>Kiduja India Ltd</t>
  </si>
  <si>
    <t>KIDUJA</t>
  </si>
  <si>
    <t>Ravalgaon Sugar Farm Ltd</t>
  </si>
  <si>
    <t>RAVALSUGAR</t>
  </si>
  <si>
    <t>Mishka Exim Ltd</t>
  </si>
  <si>
    <t>MISHKA</t>
  </si>
  <si>
    <t>CCL International Ltd</t>
  </si>
  <si>
    <t>CCLINTER</t>
  </si>
  <si>
    <t>Nidan Laboratories and Healthcare Ltd</t>
  </si>
  <si>
    <t>NIDAN</t>
  </si>
  <si>
    <t>H P Cotton Textile Mills Ltd</t>
  </si>
  <si>
    <t>HPCOTTON</t>
  </si>
  <si>
    <t>GKB Ophthalmics Ltd</t>
  </si>
  <si>
    <t>GKB</t>
  </si>
  <si>
    <t>Erp Soft Systems Ltd</t>
  </si>
  <si>
    <t>ERPSOFT</t>
  </si>
  <si>
    <t>Simran Farms Ltd</t>
  </si>
  <si>
    <t>SIMRAN</t>
  </si>
  <si>
    <t>Restile Ceramics Ltd</t>
  </si>
  <si>
    <t>RESTILE</t>
  </si>
  <si>
    <t>Future Lifestyle Fashions Ltd</t>
  </si>
  <si>
    <t>FLFL</t>
  </si>
  <si>
    <t>Unison Metals Ltd</t>
  </si>
  <si>
    <t>UNISON</t>
  </si>
  <si>
    <t>Archidply Decor Ltd</t>
  </si>
  <si>
    <t>ADL</t>
  </si>
  <si>
    <t>Medico Intercontinental Ltd</t>
  </si>
  <si>
    <t>MIL</t>
  </si>
  <si>
    <t>Mohit Paper Mills Ltd</t>
  </si>
  <si>
    <t>MOHITPPR</t>
  </si>
  <si>
    <t>Comfort Fincap Ltd</t>
  </si>
  <si>
    <t>COMFINCAP</t>
  </si>
  <si>
    <t>Solitaire Machine Tools Ltd</t>
  </si>
  <si>
    <t>SOLIMAC</t>
  </si>
  <si>
    <t>Binani Industries Ltd</t>
  </si>
  <si>
    <t>BINANIIND</t>
  </si>
  <si>
    <t>Shreeram Proteins Ltd</t>
  </si>
  <si>
    <t>SRPL</t>
  </si>
  <si>
    <t>Standard Surfactants Ltd</t>
  </si>
  <si>
    <t>STDSFAC</t>
  </si>
  <si>
    <t>Contil India Ltd</t>
  </si>
  <si>
    <t>CONTILI</t>
  </si>
  <si>
    <t>Cyber Media Research &amp; Services Ltd</t>
  </si>
  <si>
    <t>CMRSL</t>
  </si>
  <si>
    <t>City Crops Agro Ltd</t>
  </si>
  <si>
    <t>CCAL</t>
  </si>
  <si>
    <t>Containe Technologies Ltd</t>
  </si>
  <si>
    <t>CONTAINE</t>
  </si>
  <si>
    <t>Morarjee Textiles Ltd</t>
  </si>
  <si>
    <t>MORARJEE</t>
  </si>
  <si>
    <t>Shanthala FMCG Products Ltd</t>
  </si>
  <si>
    <t>SHANTHALA</t>
  </si>
  <si>
    <t>Ladderup Finance Ltd</t>
  </si>
  <si>
    <t>LADDERUP</t>
  </si>
  <si>
    <t>Maks Energy Solutions India Ltd</t>
  </si>
  <si>
    <t>MAKS</t>
  </si>
  <si>
    <t>Vivanta Industries Ltd</t>
  </si>
  <si>
    <t>VIVANTA</t>
  </si>
  <si>
    <t>VERTEX Securities Ltd</t>
  </si>
  <si>
    <t>VERTEX</t>
  </si>
  <si>
    <t>Faalcon Concepts Ltd</t>
  </si>
  <si>
    <t>FAALCON</t>
  </si>
  <si>
    <t>TGB Banquets and Hotels Ltd</t>
  </si>
  <si>
    <t>TGBHOTELS</t>
  </si>
  <si>
    <t>Wires and Fabriks (SA) Ltd</t>
  </si>
  <si>
    <t>WIREFABR</t>
  </si>
  <si>
    <t>Tijaria Polypipes Ltd</t>
  </si>
  <si>
    <t>TIJARIA</t>
  </si>
  <si>
    <t>Reliable Data Services Ltd</t>
  </si>
  <si>
    <t>RELIABLE</t>
  </si>
  <si>
    <t>Shine Fashions (India) Ltd</t>
  </si>
  <si>
    <t>SHINEFASH</t>
  </si>
  <si>
    <t>Gujrat Credit Corporation Ltd</t>
  </si>
  <si>
    <t>GUJCRED</t>
  </si>
  <si>
    <t>Gayatri BioOrganics Ltd</t>
  </si>
  <si>
    <t>GAYATRIBI</t>
  </si>
  <si>
    <t>Winny Immigration &amp; Education Services Ltd</t>
  </si>
  <si>
    <t>WINNY</t>
  </si>
  <si>
    <t>Simplex Realty Ltd</t>
  </si>
  <si>
    <t>SIMPLXREA</t>
  </si>
  <si>
    <t>STL Global Ltd</t>
  </si>
  <si>
    <t>SGL</t>
  </si>
  <si>
    <t>Dynamic Portfolio Management &amp; Services Ltd</t>
  </si>
  <si>
    <t>DYNAMICP</t>
  </si>
  <si>
    <t>LCC Infotech Ltd</t>
  </si>
  <si>
    <t>LCCINFOTEC</t>
  </si>
  <si>
    <t>Italian Edibles Ltd</t>
  </si>
  <si>
    <t>ITALIANE</t>
  </si>
  <si>
    <t>Sawaca Business Machines Ltd</t>
  </si>
  <si>
    <t>SAWABUSI</t>
  </si>
  <si>
    <t>Ceeta Industries Ltd</t>
  </si>
  <si>
    <t>CEETAIN</t>
  </si>
  <si>
    <t>Walpar Nutritions Ltd</t>
  </si>
  <si>
    <t>WALPAR</t>
  </si>
  <si>
    <t>Super Crop Safe Ltd</t>
  </si>
  <si>
    <t>SUCROSA</t>
  </si>
  <si>
    <t>Uttam Galva Steels Ltd</t>
  </si>
  <si>
    <t>UTTAMSTL</t>
  </si>
  <si>
    <t>Prime Property Development Corp Ltd</t>
  </si>
  <si>
    <t>PRIMEPRO</t>
  </si>
  <si>
    <t>G G Dandekar Properties Ltd</t>
  </si>
  <si>
    <t>GGDPROP</t>
  </si>
  <si>
    <t>Agarwal Float Glass India Ltd</t>
  </si>
  <si>
    <t>AGARWALFT</t>
  </si>
  <si>
    <t>ARSS Infrastructure Projects Ltd</t>
  </si>
  <si>
    <t>ARSSINFRA</t>
  </si>
  <si>
    <t>Gogia Capital Services Ltd</t>
  </si>
  <si>
    <t>GOGIACAP</t>
  </si>
  <si>
    <t>Acrow India Ltd</t>
  </si>
  <si>
    <t>ACROW</t>
  </si>
  <si>
    <t>AA Plus Tradelink Ltd</t>
  </si>
  <si>
    <t>AAPLUSTRAD</t>
  </si>
  <si>
    <t>Integra Switchgear Ltd</t>
  </si>
  <si>
    <t>INTEGSW</t>
  </si>
  <si>
    <t>Medinova Diagnostic Services Ltd</t>
  </si>
  <si>
    <t>MEDINOV</t>
  </si>
  <si>
    <t>Sellwin Traders Ltd</t>
  </si>
  <si>
    <t>SELLWIN</t>
  </si>
  <si>
    <t>Fervent Synergies Ltd</t>
  </si>
  <si>
    <t>FERVENTSYN</t>
  </si>
  <si>
    <t>Morgan Ventures Ltd</t>
  </si>
  <si>
    <t>MORGAN</t>
  </si>
  <si>
    <t>Tejnaksh Healthcare Ltd</t>
  </si>
  <si>
    <t>TEJNAKSH</t>
  </si>
  <si>
    <t>Yasons Chemex Care Ltd</t>
  </si>
  <si>
    <t>YCCL</t>
  </si>
  <si>
    <t>Conart Engineers Ltd</t>
  </si>
  <si>
    <t>CONART</t>
  </si>
  <si>
    <t>Secur Credentials Ltd</t>
  </si>
  <si>
    <t>SECURCRED</t>
  </si>
  <si>
    <t>Mehta Housing Finance Ltd</t>
  </si>
  <si>
    <t>MEHTAHG</t>
  </si>
  <si>
    <t>Destiny Logistics &amp; Infra Ltd</t>
  </si>
  <si>
    <t>DESTINY</t>
  </si>
  <si>
    <t>ICDS Ltd</t>
  </si>
  <si>
    <t>ICDSLTD</t>
  </si>
  <si>
    <t>Polyspin Exports Ltd</t>
  </si>
  <si>
    <t>POLYSPIN</t>
  </si>
  <si>
    <t>Libas Consumer Products Ltd</t>
  </si>
  <si>
    <t>LIBAS</t>
  </si>
  <si>
    <t>Unifinz Capital India Ltd</t>
  </si>
  <si>
    <t>UCIL</t>
  </si>
  <si>
    <t>Innokaiz India Ltd</t>
  </si>
  <si>
    <t>INNOKAIZ</t>
  </si>
  <si>
    <t>Sanginita Chemicals Ltd</t>
  </si>
  <si>
    <t>SANGINITA</t>
  </si>
  <si>
    <t>Eighty Jewellers Ltd</t>
  </si>
  <si>
    <t>EIGHTY</t>
  </si>
  <si>
    <t>Inditrade Capital Ltd</t>
  </si>
  <si>
    <t>INDICAP</t>
  </si>
  <si>
    <t>Sonal Adhesives Ltd</t>
  </si>
  <si>
    <t>SONALAD</t>
  </si>
  <si>
    <t>Shiva Global Agro Industries Ltd</t>
  </si>
  <si>
    <t>SHIVAAGRO</t>
  </si>
  <si>
    <t>Tamilnadu Telecommunication Ltd</t>
  </si>
  <si>
    <t>TNTELE</t>
  </si>
  <si>
    <t>Assam Entrade Ltd</t>
  </si>
  <si>
    <t>ASSAMENT</t>
  </si>
  <si>
    <t>Next Mediaworks Ltd</t>
  </si>
  <si>
    <t>NEXTMEDIA</t>
  </si>
  <si>
    <t>Sagardeep Alloys Ltd</t>
  </si>
  <si>
    <t>SAGARDEEP</t>
  </si>
  <si>
    <t>Standard Batteries Ltd</t>
  </si>
  <si>
    <t>STDBAT</t>
  </si>
  <si>
    <t>India Cements Capital Ltd</t>
  </si>
  <si>
    <t>INDCEMCAP</t>
  </si>
  <si>
    <t>Shree Ganesh Bio-Tech (India) Ltd</t>
  </si>
  <si>
    <t>SHREEGANES</t>
  </si>
  <si>
    <t>Viji Finance Ltd</t>
  </si>
  <si>
    <t>VIJIFIN</t>
  </si>
  <si>
    <t>Riddhi Steel and Tube Ltd</t>
  </si>
  <si>
    <t>RSTL</t>
  </si>
  <si>
    <t>Sai Capital Ltd</t>
  </si>
  <si>
    <t>SAICAPI</t>
  </si>
  <si>
    <t>Indianivesh Ltd</t>
  </si>
  <si>
    <t>INDIANVSH</t>
  </si>
  <si>
    <t>Pan India Corp Ltd</t>
  </si>
  <si>
    <t>PANINDIAC</t>
  </si>
  <si>
    <t>Tirupati Sarjan Ltd</t>
  </si>
  <si>
    <t>TIRSARJ</t>
  </si>
  <si>
    <t>JFL Life Sciences Ltd</t>
  </si>
  <si>
    <t>JFLLIFE</t>
  </si>
  <si>
    <t>Maharashtra Corp Ltd</t>
  </si>
  <si>
    <t>MAHACORP</t>
  </si>
  <si>
    <t>J Taparia Projects Ltd</t>
  </si>
  <si>
    <t>JTAPARIA</t>
  </si>
  <si>
    <t>Super Spinning Mills Ltd</t>
  </si>
  <si>
    <t>SUPERSPIN</t>
  </si>
  <si>
    <t>Poojawestern Metaliks Ltd</t>
  </si>
  <si>
    <t>POOJA</t>
  </si>
  <si>
    <t>Transchem Ltd</t>
  </si>
  <si>
    <t>TRANSCHEM</t>
  </si>
  <si>
    <t>Yuranus Infrastructure Ltd</t>
  </si>
  <si>
    <t>YURANUS</t>
  </si>
  <si>
    <t>Falcon Technoprojects India Ltd</t>
  </si>
  <si>
    <t>FALCONTECH</t>
  </si>
  <si>
    <t>Roopa Industries Ltd</t>
  </si>
  <si>
    <t>ROOPAIND</t>
  </si>
  <si>
    <t>DSJ Keep Learning Ltd</t>
  </si>
  <si>
    <t>KEEPLEARN</t>
  </si>
  <si>
    <t>Nippon India Nifty Pharma ETF</t>
  </si>
  <si>
    <t>PHARMABEES</t>
  </si>
  <si>
    <t>Odyssey Corporation Ltd</t>
  </si>
  <si>
    <t>ODYCORP</t>
  </si>
  <si>
    <t>Sunil Agro Foods Ltd</t>
  </si>
  <si>
    <t>SUNILAGR</t>
  </si>
  <si>
    <t>Ambica Agarbathies Aroma &amp; Industries Ltd</t>
  </si>
  <si>
    <t>AMBICAAGAR</t>
  </si>
  <si>
    <t>HCKK Ventures Ltd</t>
  </si>
  <si>
    <t>HCKKVENTURE</t>
  </si>
  <si>
    <t>Country Condo's Ltd</t>
  </si>
  <si>
    <t>COUNCODOS</t>
  </si>
  <si>
    <t>Yug Decor Ltd</t>
  </si>
  <si>
    <t>YUG</t>
  </si>
  <si>
    <t>Patspin India Ltd</t>
  </si>
  <si>
    <t>PATSPINLTD</t>
  </si>
  <si>
    <t>Suryaamba Spinning Mills Ltd</t>
  </si>
  <si>
    <t>SURYAAMBA</t>
  </si>
  <si>
    <t>Add-Shop E-Retail Ltd</t>
  </si>
  <si>
    <t>ASRL</t>
  </si>
  <si>
    <t>Uniinfo Telecom Services Ltd</t>
  </si>
  <si>
    <t>UNIINFO</t>
  </si>
  <si>
    <t>Naturite Agro Products Ltd</t>
  </si>
  <si>
    <t>NAPL</t>
  </si>
  <si>
    <t>Chandra Prabhu International Ltd</t>
  </si>
  <si>
    <t>CHANDRAP</t>
  </si>
  <si>
    <t>Nirmitee Robotics India Ltd</t>
  </si>
  <si>
    <t>NIRMITEE</t>
  </si>
  <si>
    <t>VAMA Industries Ltd</t>
  </si>
  <si>
    <t>VAMA</t>
  </si>
  <si>
    <t>India Home Loan Ltd</t>
  </si>
  <si>
    <t>INDIAHOME</t>
  </si>
  <si>
    <t>Kay Power and Paper Ltd</t>
  </si>
  <si>
    <t>KAYPOWR</t>
  </si>
  <si>
    <t>Smart Finsec Ltd</t>
  </si>
  <si>
    <t>SMARTFIN</t>
  </si>
  <si>
    <t>Sri Ramakrishna Mills (Coimbatore) Ltd</t>
  </si>
  <si>
    <t>SRMCL</t>
  </si>
  <si>
    <t>Kemistar Corporation Ltd</t>
  </si>
  <si>
    <t>KEMISTAR</t>
  </si>
  <si>
    <t>Inspire Films Ltd</t>
  </si>
  <si>
    <t>INSPIRE</t>
  </si>
  <si>
    <t>Tirupati Foam Ltd</t>
  </si>
  <si>
    <t>TIRUFOAM</t>
  </si>
  <si>
    <t>Nivaka Fashions Ltd</t>
  </si>
  <si>
    <t>NIVAKA</t>
  </si>
  <si>
    <t>Fine-Line Circuits Ltd</t>
  </si>
  <si>
    <t>FINELINE</t>
  </si>
  <si>
    <t>Prabhhans Industries Ltd</t>
  </si>
  <si>
    <t>PRABHHANS</t>
  </si>
  <si>
    <t>Cybele Industries Ltd</t>
  </si>
  <si>
    <t>CYBELEIND</t>
  </si>
  <si>
    <t>Bombay Talkies Ltd</t>
  </si>
  <si>
    <t>BOMTALKIES</t>
  </si>
  <si>
    <t>E-Land Apparel Ltd</t>
  </si>
  <si>
    <t>ELAND</t>
  </si>
  <si>
    <t>Khandwala Securities Ltd</t>
  </si>
  <si>
    <t>KHANDSE</t>
  </si>
  <si>
    <t>Kavveri Telecom Products Ltd</t>
  </si>
  <si>
    <t>KAVVERITEL</t>
  </si>
  <si>
    <t>Kabsons Industries Ltd</t>
  </si>
  <si>
    <t>KABSON</t>
  </si>
  <si>
    <t>Chennai Ferrous Industries Ltd</t>
  </si>
  <si>
    <t>CHENFERRO</t>
  </si>
  <si>
    <t>Manbro Industries Ltd</t>
  </si>
  <si>
    <t>MANBRO</t>
  </si>
  <si>
    <t>Utique Enterprises Ltd</t>
  </si>
  <si>
    <t>UTIQUE</t>
  </si>
  <si>
    <t>Ahmedabad Steel Craft Ltd</t>
  </si>
  <si>
    <t>AHMDSTE</t>
  </si>
  <si>
    <t>Madhav Marbles and Granites Ltd</t>
  </si>
  <si>
    <t>MADHAV</t>
  </si>
  <si>
    <t>Nippon India Silver ETF</t>
  </si>
  <si>
    <t>SILVERBEES</t>
  </si>
  <si>
    <t>Kridhan Infra Ltd</t>
  </si>
  <si>
    <t>KRIDHANINF</t>
  </si>
  <si>
    <t>Luharuka Media &amp; Infra Ltd</t>
  </si>
  <si>
    <t>LUHARUKA</t>
  </si>
  <si>
    <t>Centenial Surgical Suture Ltd</t>
  </si>
  <si>
    <t>CSURGSU</t>
  </si>
  <si>
    <t>Sudal Industries Ltd</t>
  </si>
  <si>
    <t>SUDAI</t>
  </si>
  <si>
    <t>Veerhealth Care Ltd</t>
  </si>
  <si>
    <t>VEERHEALTH</t>
  </si>
  <si>
    <t>Kamadgiri Fashion Ltd</t>
  </si>
  <si>
    <t>KAMADGIRI</t>
  </si>
  <si>
    <t>Rithwik Facility Management Services Ltd</t>
  </si>
  <si>
    <t>RITHWIKFMS</t>
  </si>
  <si>
    <t>Adeshwar Meditex Ltd</t>
  </si>
  <si>
    <t>ADESHWAR</t>
  </si>
  <si>
    <t>Ravileela Granites Ltd</t>
  </si>
  <si>
    <t>RALEGRA</t>
  </si>
  <si>
    <t>Suncare Traders Ltd</t>
  </si>
  <si>
    <t>SCTL</t>
  </si>
  <si>
    <t>Picturehouse Media Ltd</t>
  </si>
  <si>
    <t>PICTUREHS</t>
  </si>
  <si>
    <t>Infronics Systems Ltd</t>
  </si>
  <si>
    <t>INFRONICS</t>
  </si>
  <si>
    <t>Techindia Nirman Ltd</t>
  </si>
  <si>
    <t>TECHIN</t>
  </si>
  <si>
    <t>Lesha Industries Ltd</t>
  </si>
  <si>
    <t>LESHAIND</t>
  </si>
  <si>
    <t>Diana Tea Co Ltd</t>
  </si>
  <si>
    <t>DIANATEA</t>
  </si>
  <si>
    <t>Abhishek Integrations Ltd</t>
  </si>
  <si>
    <t>AILIMITED</t>
  </si>
  <si>
    <t>Pearl Green Clubs and Resorts Ltd</t>
  </si>
  <si>
    <t>PGCRL</t>
  </si>
  <si>
    <t>Golden Crest Education &amp; Services Ltd</t>
  </si>
  <si>
    <t>GOLDENCREST</t>
  </si>
  <si>
    <t>Nippon India ETF Nifty 50 Value 20</t>
  </si>
  <si>
    <t>NV20BEES</t>
  </si>
  <si>
    <t>RR Metalmakers India Ltd</t>
  </si>
  <si>
    <t>RRMETAL</t>
  </si>
  <si>
    <t>Cospower Engineering Ltd</t>
  </si>
  <si>
    <t>COSPOWER</t>
  </si>
  <si>
    <t>Williamson Magor and Co Ltd</t>
  </si>
  <si>
    <t>WILLAMAGOR</t>
  </si>
  <si>
    <t>Family Care Hospitals Ltd</t>
  </si>
  <si>
    <t>FAMILYCARE</t>
  </si>
  <si>
    <t>Pratik Panels Ltd</t>
  </si>
  <si>
    <t>PRATIK</t>
  </si>
  <si>
    <t>Vinyoflex Ltd</t>
  </si>
  <si>
    <t>VINYOFL</t>
  </si>
  <si>
    <t>Hiliks Technologies Ltd</t>
  </si>
  <si>
    <t>HILIKS</t>
  </si>
  <si>
    <t>KMS Medisurgi Ltd</t>
  </si>
  <si>
    <t>KMSMEDI</t>
  </si>
  <si>
    <t>Emergent Industrial Solutions Ltd</t>
  </si>
  <si>
    <t>EMERGENT</t>
  </si>
  <si>
    <t>Starlog Enterprises Ltd</t>
  </si>
  <si>
    <t>STARLOG</t>
  </si>
  <si>
    <t>Continental Petroleums Ltd</t>
  </si>
  <si>
    <t>CONTPTR</t>
  </si>
  <si>
    <t>Kallam Textiles Ltd</t>
  </si>
  <si>
    <t>KALLAM</t>
  </si>
  <si>
    <t>Swojas Energy Foods Ltd</t>
  </si>
  <si>
    <t>SWOEF</t>
  </si>
  <si>
    <t>Unick Fix-A-Form And Printers Ltd</t>
  </si>
  <si>
    <t>UNICK</t>
  </si>
  <si>
    <t>Omega Interactive Technologies Ltd</t>
  </si>
  <si>
    <t>OMEGAIN</t>
  </si>
  <si>
    <t>Bandaram Pharma Packtech Ltd</t>
  </si>
  <si>
    <t>BANDARAM</t>
  </si>
  <si>
    <t>Netlink Solutions (India) Ltd</t>
  </si>
  <si>
    <t>NETLINK</t>
  </si>
  <si>
    <t>DocMode Health Technologies Ltd</t>
  </si>
  <si>
    <t>DHTL</t>
  </si>
  <si>
    <t>DECO MICA Ltd</t>
  </si>
  <si>
    <t>DECOMIC</t>
  </si>
  <si>
    <t>Swasti Vinayaka Art and Heritage Corporation Ltd</t>
  </si>
  <si>
    <t>SVARTCORP</t>
  </si>
  <si>
    <t>National General Industries Ltd</t>
  </si>
  <si>
    <t>NATGENI</t>
  </si>
  <si>
    <t>Global Capital Markets Ltd</t>
  </si>
  <si>
    <t>GLOBALCA</t>
  </si>
  <si>
    <t>Rolcon Engineering Company Ltd</t>
  </si>
  <si>
    <t>ROLCOEN</t>
  </si>
  <si>
    <t>Epuja Spiritech Ltd</t>
  </si>
  <si>
    <t>EPUJA</t>
  </si>
  <si>
    <t>Timescan Logistics (India) Ltd</t>
  </si>
  <si>
    <t>TIMESCAN</t>
  </si>
  <si>
    <t>Laxmipati Engineering Works Ltd</t>
  </si>
  <si>
    <t>LAXMIPATI</t>
  </si>
  <si>
    <t>Trident Texofab Ltd</t>
  </si>
  <si>
    <t>TTFL</t>
  </si>
  <si>
    <t>Sumedha Fiscal Services Ltd</t>
  </si>
  <si>
    <t>SUMEDHA</t>
  </si>
  <si>
    <t>Rex Sealing &amp; Packing Industries Ltd</t>
  </si>
  <si>
    <t>REXSEAL</t>
  </si>
  <si>
    <t>Globesecure Technologies Ltd</t>
  </si>
  <si>
    <t>Rishi Techtex Ltd</t>
  </si>
  <si>
    <t>RISHITECH</t>
  </si>
  <si>
    <t>E L Forge Ltd</t>
  </si>
  <si>
    <t>ELFORGE</t>
  </si>
  <si>
    <t>GACM Technologies Ltd</t>
  </si>
  <si>
    <t>GATECH</t>
  </si>
  <si>
    <t>Gautam Gems Ltd</t>
  </si>
  <si>
    <t>GGL</t>
  </si>
  <si>
    <t>Grill Splendour Services Ltd</t>
  </si>
  <si>
    <t>BIRDYS</t>
  </si>
  <si>
    <t>Bizotic Commercial Ltd</t>
  </si>
  <si>
    <t>BIZOTIC</t>
  </si>
  <si>
    <t>Qgo Finance Ltd</t>
  </si>
  <si>
    <t>QGO</t>
  </si>
  <si>
    <t>Five Core Electronics Ltd</t>
  </si>
  <si>
    <t>FIVECORE</t>
  </si>
  <si>
    <t>Mega Flex Plastics Ltd</t>
  </si>
  <si>
    <t>MEGAFLEX</t>
  </si>
  <si>
    <t>Gabriel Pet Straps Ltd</t>
  </si>
  <si>
    <t>GPSL</t>
  </si>
  <si>
    <t>Indong Tea Company Ltd</t>
  </si>
  <si>
    <t>INDONG</t>
  </si>
  <si>
    <t>Lakhotia Polyesters (India) Ltd</t>
  </si>
  <si>
    <t>LAKHOTIA</t>
  </si>
  <si>
    <t>Duropack Ltd</t>
  </si>
  <si>
    <t>DUROPACK</t>
  </si>
  <si>
    <t>Megri Soft Ltd</t>
  </si>
  <si>
    <t>MEGRISOFT</t>
  </si>
  <si>
    <t>Ashiana Ispat Ltd</t>
  </si>
  <si>
    <t>ASHIS</t>
  </si>
  <si>
    <t>Bombay Wire Ropes Ltd</t>
  </si>
  <si>
    <t>BOMBWIR</t>
  </si>
  <si>
    <t>BITS Ltd</t>
  </si>
  <si>
    <t>BITS</t>
  </si>
  <si>
    <t>Mohit Industries Ltd</t>
  </si>
  <si>
    <t>MOHITIND</t>
  </si>
  <si>
    <t>Shreeshay Engineers Ltd</t>
  </si>
  <si>
    <t>SHREESHAY</t>
  </si>
  <si>
    <t>UTI Nifty Bank ETF</t>
  </si>
  <si>
    <t>UTIBANKETF</t>
  </si>
  <si>
    <t>Sadhna Broadcast Ltd</t>
  </si>
  <si>
    <t>SADHNA</t>
  </si>
  <si>
    <t>Cyber Media (India) Ltd</t>
  </si>
  <si>
    <t>CYBERMEDIA</t>
  </si>
  <si>
    <t>Getalong Enterprise Ltd</t>
  </si>
  <si>
    <t>GETALONG</t>
  </si>
  <si>
    <t>Grandma Trading and Agencies Ltd</t>
  </si>
  <si>
    <t>GRANDMA</t>
  </si>
  <si>
    <t>Hemang Resources Ltd</t>
  </si>
  <si>
    <t>HEMANG</t>
  </si>
  <si>
    <t>JMD Ventures Ltd</t>
  </si>
  <si>
    <t>JMDVL</t>
  </si>
  <si>
    <t>Polysil Irrigation Systems Ltd</t>
  </si>
  <si>
    <t>POLYSIL</t>
  </si>
  <si>
    <t>Sri Havisha Hospitality and Infrastructure Ltd</t>
  </si>
  <si>
    <t>HAVISHA</t>
  </si>
  <si>
    <t>Mukand Engineers Ltd</t>
  </si>
  <si>
    <t>MUKANDENGG</t>
  </si>
  <si>
    <t>Mirae Asset Nifty India Manufacturing ETF</t>
  </si>
  <si>
    <t>MAKEINDIA</t>
  </si>
  <si>
    <t>Hind Aluminium Industries Ltd</t>
  </si>
  <si>
    <t>HINDALUMI</t>
  </si>
  <si>
    <t>Mirae Asset Nifty Midcap 150 ETF</t>
  </si>
  <si>
    <t>MIDCAPETF</t>
  </si>
  <si>
    <t>RKD Agri &amp; Retail Ltd</t>
  </si>
  <si>
    <t>RKDAGRRTL</t>
  </si>
  <si>
    <t>Concord Drugs Ltd</t>
  </si>
  <si>
    <t>CONCORD</t>
  </si>
  <si>
    <t>Veritaas Advertising Ltd</t>
  </si>
  <si>
    <t>VERITAAS</t>
  </si>
  <si>
    <t>Kanco Tea &amp; Industries Ltd</t>
  </si>
  <si>
    <t>KANCOTEA</t>
  </si>
  <si>
    <t>Choksi Laboratories Ltd</t>
  </si>
  <si>
    <t>CHOKSILA</t>
  </si>
  <si>
    <t>Prakash Woollen &amp; Synthetic Mills Ltd</t>
  </si>
  <si>
    <t>PWASML</t>
  </si>
  <si>
    <t>Hybrid Financial Services Ltd</t>
  </si>
  <si>
    <t>HYBRIDFIN</t>
  </si>
  <si>
    <t>Infomedia Press Ltd</t>
  </si>
  <si>
    <t>INFOMEDIA</t>
  </si>
  <si>
    <t>Future Market Networks Ltd</t>
  </si>
  <si>
    <t>FMNL</t>
  </si>
  <si>
    <t>Suumaya Industries Ltd</t>
  </si>
  <si>
    <t>SUULD</t>
  </si>
  <si>
    <t>The Cochin Malabar Estates and Industries Ltd</t>
  </si>
  <si>
    <t>COCHMAL</t>
  </si>
  <si>
    <t>Varyaa Creations Ltd</t>
  </si>
  <si>
    <t>VARYAA</t>
  </si>
  <si>
    <t>Piotex Industries Ltd</t>
  </si>
  <si>
    <t>PIOTEX</t>
  </si>
  <si>
    <t>Alfavision Overseas (India) Ltd</t>
  </si>
  <si>
    <t>ALFAVIO</t>
  </si>
  <si>
    <t>Aastamangalam Finance Ltd</t>
  </si>
  <si>
    <t>AASTAFIN</t>
  </si>
  <si>
    <t>MPIL Corporation Ltd</t>
  </si>
  <si>
    <t>MPILCORPL</t>
  </si>
  <si>
    <t>Scarnose International Ltd</t>
  </si>
  <si>
    <t>SCARNOSE</t>
  </si>
  <si>
    <t>Gold Line International Finvest Ltd</t>
  </si>
  <si>
    <t>GOLDLINE</t>
  </si>
  <si>
    <t>Safa Systems &amp; Technologies Ltd</t>
  </si>
  <si>
    <t>SSTL</t>
  </si>
  <si>
    <t>Aruna Hotels Ltd</t>
  </si>
  <si>
    <t>ARUNAHTEL</t>
  </si>
  <si>
    <t>Gayatri Highways Ltd</t>
  </si>
  <si>
    <t>GAYAHWS</t>
  </si>
  <si>
    <t>Axis Nifty 50 ETF</t>
  </si>
  <si>
    <t>AXISNIFTY</t>
  </si>
  <si>
    <t>Sparc Electrex Ltd</t>
  </si>
  <si>
    <t>SPAR</t>
  </si>
  <si>
    <t>Gujarat Petrosynthese Ltd</t>
  </si>
  <si>
    <t>GUJPETR</t>
  </si>
  <si>
    <t>Tejassvi Aaharam Ltd</t>
  </si>
  <si>
    <t>TEJASSVI</t>
  </si>
  <si>
    <t>Hipolin Ltd</t>
  </si>
  <si>
    <t>HIPOLIN</t>
  </si>
  <si>
    <t>Sai Swami Metals and Alloys Ltd</t>
  </si>
  <si>
    <t>SAI</t>
  </si>
  <si>
    <t>Invigorated Business Consulting Ltd</t>
  </si>
  <si>
    <t>INVIGO</t>
  </si>
  <si>
    <t>Crestchem Ltd</t>
  </si>
  <si>
    <t>CRSTCHM</t>
  </si>
  <si>
    <t>Nippon India Nifty Auto ETF</t>
  </si>
  <si>
    <t>AUTOBEES</t>
  </si>
  <si>
    <t>Khaitan (India) Ltd</t>
  </si>
  <si>
    <t>KHAITANLTD</t>
  </si>
  <si>
    <t>Technopack Polymers Ltd</t>
  </si>
  <si>
    <t>TECHNOPACK</t>
  </si>
  <si>
    <t>Chordia Food Products Ltd</t>
  </si>
  <si>
    <t>CHORDIA</t>
  </si>
  <si>
    <t>Jiwanram Sheoduttrai Industries Ltd</t>
  </si>
  <si>
    <t>JIWANRAM</t>
  </si>
  <si>
    <t>Beekay Niryat Ltd</t>
  </si>
  <si>
    <t>BNL</t>
  </si>
  <si>
    <t>Phaarmasia Ltd</t>
  </si>
  <si>
    <t>PHRMASI</t>
  </si>
  <si>
    <t>Accedere Ltd</t>
  </si>
  <si>
    <t>ACCEDERE</t>
  </si>
  <si>
    <t>Virtual Global Education Ltd</t>
  </si>
  <si>
    <t>VIRTUALG</t>
  </si>
  <si>
    <t>Sreechem Resins Ltd</t>
  </si>
  <si>
    <t>SRECR</t>
  </si>
  <si>
    <t>Jupiter Infomedia Ltd</t>
  </si>
  <si>
    <t>JUPITERIN</t>
  </si>
  <si>
    <t>Frontier Capital Ltd</t>
  </si>
  <si>
    <t>FRONTCAP</t>
  </si>
  <si>
    <t>Net Avenue Technologies Ltd</t>
  </si>
  <si>
    <t>CBAZAAR</t>
  </si>
  <si>
    <t>Poona Dal and Oil Industries Ltd</t>
  </si>
  <si>
    <t>POONADAL</t>
  </si>
  <si>
    <t>Kcl Infra Projects Ltd</t>
  </si>
  <si>
    <t>KCLINFRA</t>
  </si>
  <si>
    <t>Garnet Construction Ltd</t>
  </si>
  <si>
    <t>GARNET</t>
  </si>
  <si>
    <t>Cargosol Logistics Ltd</t>
  </si>
  <si>
    <t>CARGOSOL</t>
  </si>
  <si>
    <t>Hindustan Fluoro Carbons Ltd</t>
  </si>
  <si>
    <t>HINFLUR</t>
  </si>
  <si>
    <t>Shashijit Infraprojects Ltd</t>
  </si>
  <si>
    <t>SHASHIJIT</t>
  </si>
  <si>
    <t>Raw Edge Industrial Solutions Ltd</t>
  </si>
  <si>
    <t>RAWEDGE</t>
  </si>
  <si>
    <t>Mindpool Technologies Ltd</t>
  </si>
  <si>
    <t>MINDPOOL</t>
  </si>
  <si>
    <t>TCM Ltd</t>
  </si>
  <si>
    <t>TCMLMTD</t>
  </si>
  <si>
    <t>Nagreeka Capital &amp; Infrastructure Ltd</t>
  </si>
  <si>
    <t>NAGREEKCAP</t>
  </si>
  <si>
    <t>KCD Industries India Ltd</t>
  </si>
  <si>
    <t>KCDGROUP</t>
  </si>
  <si>
    <t>Marinetrans India Ltd</t>
  </si>
  <si>
    <t>MARINETRAN</t>
  </si>
  <si>
    <t>Suditi Industries Ltd</t>
  </si>
  <si>
    <t>SUDTIND-B</t>
  </si>
  <si>
    <t>Shubhlaxmi Jewel Art Ltd</t>
  </si>
  <si>
    <t>SHUBHLAXMI</t>
  </si>
  <si>
    <t>Gothi Plascon (India) Ltd</t>
  </si>
  <si>
    <t>GOTHIPL</t>
  </si>
  <si>
    <t>Adarsh Plant Protect Ltd</t>
  </si>
  <si>
    <t>ADARSHPL</t>
  </si>
  <si>
    <t>Markobenz Ventures Ltd</t>
  </si>
  <si>
    <t>MARKOBENZ</t>
  </si>
  <si>
    <t>TTI Enterprise Ltd</t>
  </si>
  <si>
    <t>TTIENT</t>
  </si>
  <si>
    <t>Global Longlife Hospital and Research Ltd</t>
  </si>
  <si>
    <t>GLHRL</t>
  </si>
  <si>
    <t>DSP NIFTY 1D Rate Liquid ETF</t>
  </si>
  <si>
    <t>LIQUIDETF</t>
  </si>
  <si>
    <t>Shaival Reality Ltd</t>
  </si>
  <si>
    <t>SHAIVAL</t>
  </si>
  <si>
    <t>Jigar Cables Ltd</t>
  </si>
  <si>
    <t>JIGAR</t>
  </si>
  <si>
    <t>Fortune International Ltd</t>
  </si>
  <si>
    <t>FORINTL</t>
  </si>
  <si>
    <t>Greencrest Financial Services Ltd</t>
  </si>
  <si>
    <t>GREENCREST</t>
  </si>
  <si>
    <t>Informed Technologies India Ltd</t>
  </si>
  <si>
    <t>INFORTEC</t>
  </si>
  <si>
    <t>Humming Bird Education Ltd</t>
  </si>
  <si>
    <t>HBEL</t>
  </si>
  <si>
    <t>Aditya Spinners Ltd</t>
  </si>
  <si>
    <t>ADITYASP</t>
  </si>
  <si>
    <t>Sj Corporation Ltd</t>
  </si>
  <si>
    <t>SJCORP</t>
  </si>
  <si>
    <t>A G Universal Ltd</t>
  </si>
  <si>
    <t>AGUL</t>
  </si>
  <si>
    <t>Madhusudan Securities Ltd</t>
  </si>
  <si>
    <t>MADHUSE</t>
  </si>
  <si>
    <t>Oasis Securities Ltd</t>
  </si>
  <si>
    <t>OASISEC</t>
  </si>
  <si>
    <t>Ace Integrated Solutions Ltd</t>
  </si>
  <si>
    <t>ACEINTEG</t>
  </si>
  <si>
    <t>Neil Industries Ltd</t>
  </si>
  <si>
    <t>NEIL</t>
  </si>
  <si>
    <t>Miven Machine Tools Ltd</t>
  </si>
  <si>
    <t>MIVENMACH</t>
  </si>
  <si>
    <t>Adhbhut Infrastructure Ltd</t>
  </si>
  <si>
    <t>ADHBHUTIN</t>
  </si>
  <si>
    <t>Munoth Financial Services Ltd</t>
  </si>
  <si>
    <t>MUNOTHFI</t>
  </si>
  <si>
    <t>Parabolic Drugs Ltd</t>
  </si>
  <si>
    <t>PARABDRUGS</t>
  </si>
  <si>
    <t>Vikas WSP Ltd</t>
  </si>
  <si>
    <t>VIKASWSP</t>
  </si>
  <si>
    <t>Tyroon Tea Co Ltd</t>
  </si>
  <si>
    <t>TYROON</t>
  </si>
  <si>
    <t>Transvoy Logistics India Ltd</t>
  </si>
  <si>
    <t>TRANSVOY</t>
  </si>
  <si>
    <t>Madhusudan Industries Ltd</t>
  </si>
  <si>
    <t>MADHUDIN</t>
  </si>
  <si>
    <t>BC Power Controls Ltd</t>
  </si>
  <si>
    <t>BCP</t>
  </si>
  <si>
    <t>Gujarat Terce Laboratories Ltd</t>
  </si>
  <si>
    <t>GUJTERC</t>
  </si>
  <si>
    <t>Roselabs Finance Ltd</t>
  </si>
  <si>
    <t>ROSELABS</t>
  </si>
  <si>
    <t>Sagar Diamonds Ltd</t>
  </si>
  <si>
    <t>SAGAR</t>
  </si>
  <si>
    <t>Zodiac-JRD-MKJ Ltd</t>
  </si>
  <si>
    <t>ZODJRDMKJ</t>
  </si>
  <si>
    <t>Shree Hari Chemicals Export Ltd</t>
  </si>
  <si>
    <t>SHHARICH</t>
  </si>
  <si>
    <t>Mudunuru Ltd</t>
  </si>
  <si>
    <t>MUDUNURU</t>
  </si>
  <si>
    <t>Arman Holdings Ltd</t>
  </si>
  <si>
    <t>ARMAN</t>
  </si>
  <si>
    <t>Asian Tea &amp; Exports Ltd</t>
  </si>
  <si>
    <t>ASIANTNE</t>
  </si>
  <si>
    <t>Danube Industries Ltd</t>
  </si>
  <si>
    <t>DANUBE</t>
  </si>
  <si>
    <t>Zenith Fibres Ltd</t>
  </si>
  <si>
    <t>ZENIFIB</t>
  </si>
  <si>
    <t>Polymechplast Machines Ltd</t>
  </si>
  <si>
    <t>POLYCHMP</t>
  </si>
  <si>
    <t>Stanrose Mafatlal Investments and Finance Ltd</t>
  </si>
  <si>
    <t>STANROS</t>
  </si>
  <si>
    <t>Blue Chip Tex Industries Ltd</t>
  </si>
  <si>
    <t>BLUECHIPT</t>
  </si>
  <si>
    <t>Vanta Bioscience Ltd</t>
  </si>
  <si>
    <t>VANTABIO</t>
  </si>
  <si>
    <t>Palco Metals Ltd</t>
  </si>
  <si>
    <t>PALCO</t>
  </si>
  <si>
    <t>Jetking Infotrain Ltd</t>
  </si>
  <si>
    <t>JETKINGQ</t>
  </si>
  <si>
    <t>Leading Leasing Finance and Investment Company Ltd</t>
  </si>
  <si>
    <t>LLFICL</t>
  </si>
  <si>
    <t>KK Shah Hospitals Limited</t>
  </si>
  <si>
    <t>KKSHL</t>
  </si>
  <si>
    <t>Pasupati Spinning and Weaving Mills Ltd</t>
  </si>
  <si>
    <t>PASUSPG</t>
  </si>
  <si>
    <t>Tarini International Ltd</t>
  </si>
  <si>
    <t>TARINI</t>
  </si>
  <si>
    <t>Laffans Petrochemicals Ltd</t>
  </si>
  <si>
    <t>LAFFANSQ</t>
  </si>
  <si>
    <t>Aspira Pathlab &amp; Diagnostics Ltd</t>
  </si>
  <si>
    <t>ASPIRA</t>
  </si>
  <si>
    <t>Martin Burn Ltd</t>
  </si>
  <si>
    <t>MARBU</t>
  </si>
  <si>
    <t>Dhanlaxmi Cotex Ltd</t>
  </si>
  <si>
    <t>DHANCOT</t>
  </si>
  <si>
    <t>Starcom Information Technology Ltd</t>
  </si>
  <si>
    <t>STARCOM</t>
  </si>
  <si>
    <t>Sunil Industries Ltd</t>
  </si>
  <si>
    <t>SUNILTX</t>
  </si>
  <si>
    <t>Quality Foils (India) Ltd</t>
  </si>
  <si>
    <t>QFIL</t>
  </si>
  <si>
    <t>COSYN Ltd</t>
  </si>
  <si>
    <t>COSYN</t>
  </si>
  <si>
    <t>Garden Silk Mills Ltd</t>
  </si>
  <si>
    <t>GARDENSILK</t>
  </si>
  <si>
    <t>Olympia Industries Ltd</t>
  </si>
  <si>
    <t>OLYMPTX</t>
  </si>
  <si>
    <t>DSP Nifty50 Equal weight ETF</t>
  </si>
  <si>
    <t>EQUAL50ADD</t>
  </si>
  <si>
    <t>Oriental Trimex Ltd</t>
  </si>
  <si>
    <t>ORIENTALTL</t>
  </si>
  <si>
    <t>USG Tech Solutions Ltd</t>
  </si>
  <si>
    <t>USGTECH</t>
  </si>
  <si>
    <t>Impex Ferro Tech Ltd</t>
  </si>
  <si>
    <t>IMPEXFERRO</t>
  </si>
  <si>
    <t>Visagar Polytex Ltd</t>
  </si>
  <si>
    <t>VIVIDHA</t>
  </si>
  <si>
    <t>Jay Kailash Namkeen Ltd</t>
  </si>
  <si>
    <t>JAYKAILASH</t>
  </si>
  <si>
    <t>Innovative Ideals and Services (India) Ltd</t>
  </si>
  <si>
    <t>INNOVATIVE</t>
  </si>
  <si>
    <t>Vapi Enterprise Ltd</t>
  </si>
  <si>
    <t>VAPIENTER</t>
  </si>
  <si>
    <t>Veer Energy &amp; Infrastructure Ltd</t>
  </si>
  <si>
    <t>VEERENRGY</t>
  </si>
  <si>
    <t>SBI Nifty 200 Quality 30 ETF</t>
  </si>
  <si>
    <t>SBIETFQLTY</t>
  </si>
  <si>
    <t>Veejay Lakshmi Engineering Works Ltd</t>
  </si>
  <si>
    <t>VJLAXMIE</t>
  </si>
  <si>
    <t>B2B Software Technologies Ltd</t>
  </si>
  <si>
    <t>B2BSOFT</t>
  </si>
  <si>
    <t>Benchmark Computer Solutions Ltd</t>
  </si>
  <si>
    <t>BENCHMARK</t>
  </si>
  <si>
    <t>Citadel Realty and Developers Ltd</t>
  </si>
  <si>
    <t>CITADEL</t>
  </si>
  <si>
    <t>Motilal Oswal M50 ETF</t>
  </si>
  <si>
    <t>MOM50</t>
  </si>
  <si>
    <t>Sabar Flex India Ltd</t>
  </si>
  <si>
    <t>SABAR</t>
  </si>
  <si>
    <t>Panjon Ltd</t>
  </si>
  <si>
    <t>PANJON</t>
  </si>
  <si>
    <t>Compuage Infocom Ltd</t>
  </si>
  <si>
    <t>COMPINFO</t>
  </si>
  <si>
    <t>Nippon India ETF Nifty 5 yr Benchmark G-Sec</t>
  </si>
  <si>
    <t>GILT5YBEES</t>
  </si>
  <si>
    <t>Chothani Foods Ltd</t>
  </si>
  <si>
    <t>CHOTHANI</t>
  </si>
  <si>
    <t>Shree Securities Ltd</t>
  </si>
  <si>
    <t>SHREESEC</t>
  </si>
  <si>
    <t>Incap Ltd</t>
  </si>
  <si>
    <t>INCAP</t>
  </si>
  <si>
    <t>Betex India Ltd</t>
  </si>
  <si>
    <t>BETXIND</t>
  </si>
  <si>
    <t>Lex Nimble Solutions Ltd</t>
  </si>
  <si>
    <t>LEX</t>
  </si>
  <si>
    <t>Silver Oak (India) Ltd</t>
  </si>
  <si>
    <t>SILVOAK</t>
  </si>
  <si>
    <t>Venlon Enterprises Ltd</t>
  </si>
  <si>
    <t>VENLONENT</t>
  </si>
  <si>
    <t>N K Industries Ltd</t>
  </si>
  <si>
    <t>NKIND</t>
  </si>
  <si>
    <t>Kratos Energy &amp; Infrastructure Ltd</t>
  </si>
  <si>
    <t>KRATOSENER</t>
  </si>
  <si>
    <t>Goenka Diamond And Jewels Ltd</t>
  </si>
  <si>
    <t>GOENKA</t>
  </si>
  <si>
    <t>Educomp Solutions Ltd</t>
  </si>
  <si>
    <t>EDUCOMP</t>
  </si>
  <si>
    <t>KJMC Financial Services Ltd</t>
  </si>
  <si>
    <t>KJMCFIN</t>
  </si>
  <si>
    <t>Shree Hanuman Sugar &amp; Industries Ltd</t>
  </si>
  <si>
    <t>HANSUGAR</t>
  </si>
  <si>
    <t>Mini Diamonds (India) Ltd</t>
  </si>
  <si>
    <t>MINID</t>
  </si>
  <si>
    <t>Winro Commercial (India) Ltd</t>
  </si>
  <si>
    <t>WINROC</t>
  </si>
  <si>
    <t>Maris Spinners Ltd</t>
  </si>
  <si>
    <t>MARIS</t>
  </si>
  <si>
    <t>Nalin Lease Finance Ltd</t>
  </si>
  <si>
    <t>NLFL</t>
  </si>
  <si>
    <t>Shubham Polyspin Ltd</t>
  </si>
  <si>
    <t>SHUBHAM</t>
  </si>
  <si>
    <t>Abirami Financial Services (India) Ltd</t>
  </si>
  <si>
    <t>ABIRAFN</t>
  </si>
  <si>
    <t>Oneclick Logistics India Ltd</t>
  </si>
  <si>
    <t>OLIL</t>
  </si>
  <si>
    <t>Focus Business Solution Ltd</t>
  </si>
  <si>
    <t>Intec Capital Ltd</t>
  </si>
  <si>
    <t>INTECCAP</t>
  </si>
  <si>
    <t>Moxsh Overseas Educon Ltd</t>
  </si>
  <si>
    <t>MOXSH</t>
  </si>
  <si>
    <t>Academic &amp; Educational Services</t>
  </si>
  <si>
    <t>Castex Technologies Ltd</t>
  </si>
  <si>
    <t>CASTEXTECH</t>
  </si>
  <si>
    <t>Sanwaria Consumer Ltd</t>
  </si>
  <si>
    <t>SANWARIA</t>
  </si>
  <si>
    <t>BAMPSL Securities Ltd</t>
  </si>
  <si>
    <t>BAMPSL</t>
  </si>
  <si>
    <t>Spenta International Ltd</t>
  </si>
  <si>
    <t>SPENTA</t>
  </si>
  <si>
    <t>SMIFS Capital Markets Ltd</t>
  </si>
  <si>
    <t>SMIFS</t>
  </si>
  <si>
    <t>Narmada Agrobase Ltd</t>
  </si>
  <si>
    <t>NARMADA</t>
  </si>
  <si>
    <t>Best Eastern Hotels Ltd</t>
  </si>
  <si>
    <t>BESTEAST</t>
  </si>
  <si>
    <t>J A Finance Ltd</t>
  </si>
  <si>
    <t>JAFINANCE</t>
  </si>
  <si>
    <t>HB Leasing and Finance Co Ltd</t>
  </si>
  <si>
    <t>HBLEAS</t>
  </si>
  <si>
    <t>Narendra Properties Ltd</t>
  </si>
  <si>
    <t>NARPROP</t>
  </si>
  <si>
    <t>Naturo Indiabull Ltd</t>
  </si>
  <si>
    <t>NATURO</t>
  </si>
  <si>
    <t>Hrh Next Services Ltd</t>
  </si>
  <si>
    <t>HRHNEXT</t>
  </si>
  <si>
    <t>Call Center Services</t>
  </si>
  <si>
    <t>Magenta Lifecare Ltd</t>
  </si>
  <si>
    <t>MAGENTA</t>
  </si>
  <si>
    <t>Orient Tradelink Ltd</t>
  </si>
  <si>
    <t>ORIENTTR</t>
  </si>
  <si>
    <t>Aditya BSL Nifty IT ETF</t>
  </si>
  <si>
    <t>TECH</t>
  </si>
  <si>
    <t>MFL India Ltd</t>
  </si>
  <si>
    <t>MFLINDIA</t>
  </si>
  <si>
    <t>Vijay Textiles Ltd</t>
  </si>
  <si>
    <t>VIJAYTX</t>
  </si>
  <si>
    <t>Sangal Papers Ltd</t>
  </si>
  <si>
    <t>SANPA</t>
  </si>
  <si>
    <t>ICICI Prudential S&amp;P BSE Midcap Select ETF</t>
  </si>
  <si>
    <t>MIDSELIETF</t>
  </si>
  <si>
    <t>Ventura Textiles Ltd</t>
  </si>
  <si>
    <t>VENTURA</t>
  </si>
  <si>
    <t>H S India Ltd</t>
  </si>
  <si>
    <t>HOTLSILV</t>
  </si>
  <si>
    <t>EVOQ Remedies Ltd</t>
  </si>
  <si>
    <t>EVOQ</t>
  </si>
  <si>
    <t>Nirav Commercials Ltd</t>
  </si>
  <si>
    <t>NIRAVCOM</t>
  </si>
  <si>
    <t>Lerthai Finance Ltd</t>
  </si>
  <si>
    <t>LERTHAI</t>
  </si>
  <si>
    <t>Alan Scott Enterprises Ltd</t>
  </si>
  <si>
    <t>ALAN SCOTT</t>
  </si>
  <si>
    <t>Purshottam Investofin Ltd</t>
  </si>
  <si>
    <t>PURSHOTTAM</t>
  </si>
  <si>
    <t>Sinnar Bidi Udyog Ltd</t>
  </si>
  <si>
    <t>SINNAR</t>
  </si>
  <si>
    <t>Deep Diamond India Ltd</t>
  </si>
  <si>
    <t>DDIL</t>
  </si>
  <si>
    <t>MPDLLtd</t>
  </si>
  <si>
    <t>MPDL</t>
  </si>
  <si>
    <t>Steel Strips Infrastructures Ltd</t>
  </si>
  <si>
    <t>STLSTRINF</t>
  </si>
  <si>
    <t>Adcon Capital Services Ltd</t>
  </si>
  <si>
    <t>ADCON</t>
  </si>
  <si>
    <t>JHS Svendgaard Retail Ventures Ltd</t>
  </si>
  <si>
    <t>RETAIL</t>
  </si>
  <si>
    <t>SBI Nifty 10 yr Benchmark G-Sec ETF</t>
  </si>
  <si>
    <t>SETF10GILT</t>
  </si>
  <si>
    <t>Yaan Enterprises Ltd</t>
  </si>
  <si>
    <t>YAANENT</t>
  </si>
  <si>
    <t>Roopshri Resorts Ltd</t>
  </si>
  <si>
    <t>ROOPSHRI</t>
  </si>
  <si>
    <t>VR Films &amp; Studios Ltd</t>
  </si>
  <si>
    <t>VRFILMS</t>
  </si>
  <si>
    <t>Supreme Engineering Ltd</t>
  </si>
  <si>
    <t>SUPREMEENG</t>
  </si>
  <si>
    <t>Croissance Ltd</t>
  </si>
  <si>
    <t>CROISSANCE</t>
  </si>
  <si>
    <t>Mega Corp Ltd</t>
  </si>
  <si>
    <t>MEGACOR</t>
  </si>
  <si>
    <t>KJMC Corporate Advisors (India) Ltd</t>
  </si>
  <si>
    <t>KJMCCORP</t>
  </si>
  <si>
    <t>Salguti Industries Ltd</t>
  </si>
  <si>
    <t>SALGUTI</t>
  </si>
  <si>
    <t>Cityman Ltd</t>
  </si>
  <si>
    <t>CITYMAN</t>
  </si>
  <si>
    <t>Arrowhead Seperation Engineering Ltd</t>
  </si>
  <si>
    <t>ARROWHEAD</t>
  </si>
  <si>
    <t>Shantidoot Infra Services Ltd</t>
  </si>
  <si>
    <t>SISL</t>
  </si>
  <si>
    <t>Plada Infotech Services Ltd</t>
  </si>
  <si>
    <t>PLADAINFO</t>
  </si>
  <si>
    <t>Advance Lifestyles Ltd</t>
  </si>
  <si>
    <t>ADVLIFE</t>
  </si>
  <si>
    <t>Texel Industries Ltd</t>
  </si>
  <si>
    <t>TEXELIN</t>
  </si>
  <si>
    <t>Associated Coaters Ltd</t>
  </si>
  <si>
    <t>ASSOCIATED</t>
  </si>
  <si>
    <t>Jackson Investments Ltd</t>
  </si>
  <si>
    <t>JACKSON</t>
  </si>
  <si>
    <t>Kotak Nifty IT ETF</t>
  </si>
  <si>
    <t>IT</t>
  </si>
  <si>
    <t>Benara Bearings and Pistons Ltd</t>
  </si>
  <si>
    <t>BENARA</t>
  </si>
  <si>
    <t>Mask Investments Ltd</t>
  </si>
  <si>
    <t>MASKINVEST</t>
  </si>
  <si>
    <t>Triveni Glass Ltd</t>
  </si>
  <si>
    <t>TRIVENIGQ</t>
  </si>
  <si>
    <t>TV Vision Ltd</t>
  </si>
  <si>
    <t>TVVISION</t>
  </si>
  <si>
    <t>PlatinumOne Business Services Ltd</t>
  </si>
  <si>
    <t>POBS</t>
  </si>
  <si>
    <t>S P Capital Financing Ltd</t>
  </si>
  <si>
    <t>SPCAPIT</t>
  </si>
  <si>
    <t>Vilin Bio Med Ltd</t>
  </si>
  <si>
    <t>VILINBIO</t>
  </si>
  <si>
    <t>Indergiri Finance Ltd</t>
  </si>
  <si>
    <t>INDERGR</t>
  </si>
  <si>
    <t>Kapil Cotex Ltd</t>
  </si>
  <si>
    <t>KAPILCO</t>
  </si>
  <si>
    <t>Quadpro Ites Ltd</t>
  </si>
  <si>
    <t>QUADPRO</t>
  </si>
  <si>
    <t>Shree Rajasthan Syntex Ltd</t>
  </si>
  <si>
    <t>SHRAJSYNQ</t>
  </si>
  <si>
    <t>Alfa Ica (India) Ltd</t>
  </si>
  <si>
    <t>ALFAICA</t>
  </si>
  <si>
    <t>Kaushalya Infrastructure Development Corporation Ltd</t>
  </si>
  <si>
    <t>KAUSHALYA</t>
  </si>
  <si>
    <t>Computer Point Ltd</t>
  </si>
  <si>
    <t>COMPUPN</t>
  </si>
  <si>
    <t>Modern Steel Ltd</t>
  </si>
  <si>
    <t>MDRNSTL</t>
  </si>
  <si>
    <t>Genus Prime Infra Ltd</t>
  </si>
  <si>
    <t>GENUSPRIME</t>
  </si>
  <si>
    <t>Gconnect Logitech and Supply Chain Ltd</t>
  </si>
  <si>
    <t>GCONNECT</t>
  </si>
  <si>
    <t>Sahaj Fashions Ltd</t>
  </si>
  <si>
    <t>SAHAJ</t>
  </si>
  <si>
    <t>N D Metal Industries Ltd</t>
  </si>
  <si>
    <t>NDMETAL</t>
  </si>
  <si>
    <t>Machhar Industries Ltd</t>
  </si>
  <si>
    <t>MACIND</t>
  </si>
  <si>
    <t>MY Money Securities Ltd</t>
  </si>
  <si>
    <t>MYMONEY</t>
  </si>
  <si>
    <t>Ascensive Educare Ltd</t>
  </si>
  <si>
    <t>ASCENSIVE</t>
  </si>
  <si>
    <t>Jayshree Chemicals Ltd</t>
  </si>
  <si>
    <t>JAYCH</t>
  </si>
  <si>
    <t>Sunrest Lifescience Ltd</t>
  </si>
  <si>
    <t>SUNREST</t>
  </si>
  <si>
    <t>Apex Capital and Finance Ltd</t>
  </si>
  <si>
    <t>ACFL</t>
  </si>
  <si>
    <t>Diggi Multitrade Ltd</t>
  </si>
  <si>
    <t>DML</t>
  </si>
  <si>
    <t>Ecs Biztech Ltd</t>
  </si>
  <si>
    <t>ECS</t>
  </si>
  <si>
    <t>Axis NIFTY Healthcare ETF</t>
  </si>
  <si>
    <t>AXISHCETF</t>
  </si>
  <si>
    <t>ACI Infocom Ltd</t>
  </si>
  <si>
    <t>ACIIN</t>
  </si>
  <si>
    <t>HDFC Nifty IT ETF</t>
  </si>
  <si>
    <t>HDFCNIFIT</t>
  </si>
  <si>
    <t>Chennai Meenakshi Multispeciality Hospital Ltd</t>
  </si>
  <si>
    <t>CMMHOSP</t>
  </si>
  <si>
    <t>Choksi Imaging Ltd</t>
  </si>
  <si>
    <t>CHOKSI</t>
  </si>
  <si>
    <t>Vikas Proppant &amp; Granite Ltd</t>
  </si>
  <si>
    <t>VIKASPROP</t>
  </si>
  <si>
    <t>Elnet Technologies Ltd</t>
  </si>
  <si>
    <t>ELNET</t>
  </si>
  <si>
    <t>EP Biocomposites Ltd</t>
  </si>
  <si>
    <t>EPBIO</t>
  </si>
  <si>
    <t>Comfort Commotrade Ltd</t>
  </si>
  <si>
    <t>COMCL</t>
  </si>
  <si>
    <t>Rishab Special Yarns Ltd</t>
  </si>
  <si>
    <t>RISHYRN</t>
  </si>
  <si>
    <t>Kandarp Digi Smart Bpo Ltd</t>
  </si>
  <si>
    <t>KANDARP</t>
  </si>
  <si>
    <t>3C IT Solutions &amp; Telecoms (India) Ltd</t>
  </si>
  <si>
    <t>3CIT</t>
  </si>
  <si>
    <t>Mihika Industries Ltd</t>
  </si>
  <si>
    <t>MIHIKA</t>
  </si>
  <si>
    <t>Indo Cotspin Ltd</t>
  </si>
  <si>
    <t>ICL</t>
  </si>
  <si>
    <t>Prime Urban Development India Ltd</t>
  </si>
  <si>
    <t>PRIMEURB</t>
  </si>
  <si>
    <t>Caprolactam Chemicals Ltd</t>
  </si>
  <si>
    <t>CAPRO</t>
  </si>
  <si>
    <t>Quality RO Industries Ltd</t>
  </si>
  <si>
    <t>QRIL</t>
  </si>
  <si>
    <t>Pentokey Organy (India) Ltd</t>
  </si>
  <si>
    <t>PNTKYOR</t>
  </si>
  <si>
    <t>SBEC Systems (India) Ltd</t>
  </si>
  <si>
    <t>SBECSYS</t>
  </si>
  <si>
    <t>Gajanan Securities Services Ltd</t>
  </si>
  <si>
    <t>GAJANANSEC</t>
  </si>
  <si>
    <t>Harshil Agrotech Ltd</t>
  </si>
  <si>
    <t>HARSHILAGR</t>
  </si>
  <si>
    <t>Zenlabs Ethica Ltd</t>
  </si>
  <si>
    <t>ZENLABS</t>
  </si>
  <si>
    <t>Sanathnagar Enterprises Ltd</t>
  </si>
  <si>
    <t>Kapil Raj Finance Ltd</t>
  </si>
  <si>
    <t>KAPILRAJ</t>
  </si>
  <si>
    <t>Grand Foundry Ltd</t>
  </si>
  <si>
    <t>GFSTEELS</t>
  </si>
  <si>
    <t>Bhakti Gems and Jewellery Ltd</t>
  </si>
  <si>
    <t>BGJL</t>
  </si>
  <si>
    <t>Fruition venture Ltd</t>
  </si>
  <si>
    <t>FRUTION</t>
  </si>
  <si>
    <t>Brisk Technovision Ltd</t>
  </si>
  <si>
    <t>BRISK</t>
  </si>
  <si>
    <t>Command Polymers Ltd</t>
  </si>
  <si>
    <t>COMMAND</t>
  </si>
  <si>
    <t>Winsome Yarns Ltd</t>
  </si>
  <si>
    <t>WINSOME</t>
  </si>
  <si>
    <t>Tai Industries Ltd</t>
  </si>
  <si>
    <t>TAIIND</t>
  </si>
  <si>
    <t>Sancode Technologies Ltd</t>
  </si>
  <si>
    <t>SANCODE</t>
  </si>
  <si>
    <t>California Software Company Ltd</t>
  </si>
  <si>
    <t>CALSOFT</t>
  </si>
  <si>
    <t>Tarapur Transformers Ltd</t>
  </si>
  <si>
    <t>TARAPUR</t>
  </si>
  <si>
    <t>White Organic Agro Ltd</t>
  </si>
  <si>
    <t>WHITEORG</t>
  </si>
  <si>
    <t>Heads UP Ventures Limited</t>
  </si>
  <si>
    <t>HEADSUP</t>
  </si>
  <si>
    <t>Roni Households Ltd</t>
  </si>
  <si>
    <t>RONI</t>
  </si>
  <si>
    <t>Vera Synthetic Ltd</t>
  </si>
  <si>
    <t>VERA</t>
  </si>
  <si>
    <t>Tuni Textile Mills Ltd</t>
  </si>
  <si>
    <t>TUNITEX</t>
  </si>
  <si>
    <t>Jaihind Synthetics Ltd</t>
  </si>
  <si>
    <t>JAIHINDS</t>
  </si>
  <si>
    <t>MRC Agrotech Ltd</t>
  </si>
  <si>
    <t>MRCAGRO</t>
  </si>
  <si>
    <t>Jindal Capital Ltd</t>
  </si>
  <si>
    <t>JINDCAP</t>
  </si>
  <si>
    <t>Shahi Shipping Ltd</t>
  </si>
  <si>
    <t>SHAHISHIP</t>
  </si>
  <si>
    <t>Indifra Ltd</t>
  </si>
  <si>
    <t>INDIFRA</t>
  </si>
  <si>
    <t>Cargotrans Maritime Ltd</t>
  </si>
  <si>
    <t>CARGOTRANS</t>
  </si>
  <si>
    <t>Sanblue Corporation Ltd</t>
  </si>
  <si>
    <t>SANBLUE</t>
  </si>
  <si>
    <t>LWS Knitwear Ltd</t>
  </si>
  <si>
    <t>LWSKNIT</t>
  </si>
  <si>
    <t>JMJ Fintech Ltd</t>
  </si>
  <si>
    <t>JMJFIN</t>
  </si>
  <si>
    <t>Continental Seeds and Chemicals Ltd</t>
  </si>
  <si>
    <t>CONTI</t>
  </si>
  <si>
    <t>Sahara Housingfina Corporation Ltd</t>
  </si>
  <si>
    <t>SAHARAHOUS</t>
  </si>
  <si>
    <t>Pan Electronics (India) Ltd</t>
  </si>
  <si>
    <t>PANELEC</t>
  </si>
  <si>
    <t>Bhanderi Infracon Ltd</t>
  </si>
  <si>
    <t>BHANDERI</t>
  </si>
  <si>
    <t>CIL Securities Ltd</t>
  </si>
  <si>
    <t>CILSEC</t>
  </si>
  <si>
    <t>Ashish Polyplast Ltd</t>
  </si>
  <si>
    <t>ASHISHPO</t>
  </si>
  <si>
    <t>RO Jewels Ltd</t>
  </si>
  <si>
    <t>ROJL</t>
  </si>
  <si>
    <t>Rodium Realty Ltd</t>
  </si>
  <si>
    <t>RODIUM</t>
  </si>
  <si>
    <t>N D A Securities Ltd</t>
  </si>
  <si>
    <t>NDASEC</t>
  </si>
  <si>
    <t>Popular Estate Management Ltd</t>
  </si>
  <si>
    <t>POPULARES</t>
  </si>
  <si>
    <t>Inducto Steels Ltd</t>
  </si>
  <si>
    <t>INDCTST</t>
  </si>
  <si>
    <t>Libord Finance Ltd</t>
  </si>
  <si>
    <t>LIBORDFIN</t>
  </si>
  <si>
    <t>SBI Nifty Next 50 ETF</t>
  </si>
  <si>
    <t>SETFNN50</t>
  </si>
  <si>
    <t>Sobhaygya Mercantile Ltd</t>
  </si>
  <si>
    <t>SOBME</t>
  </si>
  <si>
    <t>SSPDL Ltd</t>
  </si>
  <si>
    <t>SSPDL</t>
  </si>
  <si>
    <t>Challani Capital Ltd</t>
  </si>
  <si>
    <t>CHALLANI</t>
  </si>
  <si>
    <t>Nuway Organic Naturals India Ltd</t>
  </si>
  <si>
    <t>NUWAY</t>
  </si>
  <si>
    <t>Amin Tannery Ltd</t>
  </si>
  <si>
    <t>AMINTAN</t>
  </si>
  <si>
    <t>Margo Finance Ltd</t>
  </si>
  <si>
    <t>MARGOFIN</t>
  </si>
  <si>
    <t>Aditya BSL Nifty Healthcare ETF</t>
  </si>
  <si>
    <t>HEALTHY</t>
  </si>
  <si>
    <t>Easun Capital Markets Ltd</t>
  </si>
  <si>
    <t>EASUN</t>
  </si>
  <si>
    <t>Pro Fin Capital Services Ltd</t>
  </si>
  <si>
    <t>PROFINC</t>
  </si>
  <si>
    <t>Raasi Refractories Ltd</t>
  </si>
  <si>
    <t>RASSIREF</t>
  </si>
  <si>
    <t>Trans Freight Containers Ltd</t>
  </si>
  <si>
    <t>TRANSFRE</t>
  </si>
  <si>
    <t>Gujarat Raffia Industries Ltd</t>
  </si>
  <si>
    <t>GUJRAFFIA</t>
  </si>
  <si>
    <t>Misquita Engineering Ltd</t>
  </si>
  <si>
    <t>MISQUITA</t>
  </si>
  <si>
    <t>Onelife Capital Advisors Ltd</t>
  </si>
  <si>
    <t>ONELIFECAP</t>
  </si>
  <si>
    <t>Iykot Hitech Toolroom</t>
  </si>
  <si>
    <t>IYKOTHITE</t>
  </si>
  <si>
    <t>Sanghvi Forging and Engineering Ltd</t>
  </si>
  <si>
    <t>SANGHVIFOR</t>
  </si>
  <si>
    <t>Bervin Investment and Leasing Ltd</t>
  </si>
  <si>
    <t>BERVINL</t>
  </si>
  <si>
    <t>Interworld Digital Ltd</t>
  </si>
  <si>
    <t>INTERDIGI</t>
  </si>
  <si>
    <t>Paragon Finance Ltd</t>
  </si>
  <si>
    <t>PARAGONF</t>
  </si>
  <si>
    <t>Ranjeet Mechatronics Ltd</t>
  </si>
  <si>
    <t>RANJEET</t>
  </si>
  <si>
    <t>Sungold Media and Entertainment Ltd</t>
  </si>
  <si>
    <t>SMEL</t>
  </si>
  <si>
    <t>Octavius Plantations Ltd</t>
  </si>
  <si>
    <t>OCTAVIUSPL</t>
  </si>
  <si>
    <t>Pecos Hotels and Pubs Ltd</t>
  </si>
  <si>
    <t>PECOS</t>
  </si>
  <si>
    <t>Omkar Pharmachem Ltd</t>
  </si>
  <si>
    <t>OMKARPH</t>
  </si>
  <si>
    <t>Samsrita Labs Ltd</t>
  </si>
  <si>
    <t>SAMSRITA</t>
  </si>
  <si>
    <t>Yash Management &amp; Satellite Ltd.</t>
  </si>
  <si>
    <t>YASHMGM</t>
  </si>
  <si>
    <t>Lead Reclaim and Rubber Products Ltd</t>
  </si>
  <si>
    <t>LRRPL</t>
  </si>
  <si>
    <t>Anuroop Packaging Ltd</t>
  </si>
  <si>
    <t>ANUROOP</t>
  </si>
  <si>
    <t>MT Educare Ltd</t>
  </si>
  <si>
    <t>MTEDUCARE</t>
  </si>
  <si>
    <t>TGIF Agribusiness Ltd</t>
  </si>
  <si>
    <t>TGIF</t>
  </si>
  <si>
    <t>Amco India Ltd</t>
  </si>
  <si>
    <t>AMCOIND</t>
  </si>
  <si>
    <t>Suvidha Infraestate Corporation Ltd</t>
  </si>
  <si>
    <t>SICL</t>
  </si>
  <si>
    <t>Prima Industries Ltd</t>
  </si>
  <si>
    <t>PRIMAIN</t>
  </si>
  <si>
    <t>ICL Organic Dairy Products Ltd</t>
  </si>
  <si>
    <t>ICLORGANIC</t>
  </si>
  <si>
    <t>Dynamic Archistructures Ltd</t>
  </si>
  <si>
    <t>DAL</t>
  </si>
  <si>
    <t>Cella Space Ltd</t>
  </si>
  <si>
    <t>CELLA</t>
  </si>
  <si>
    <t>Kamanwala Housing Construction Ltd</t>
  </si>
  <si>
    <t>KAMANWALA</t>
  </si>
  <si>
    <t>Blue Chip India Ltd</t>
  </si>
  <si>
    <t>BLUECHIP</t>
  </si>
  <si>
    <t>SVS Ventures Ltd</t>
  </si>
  <si>
    <t>SVS</t>
  </si>
  <si>
    <t>Karnavati Finance Ltd</t>
  </si>
  <si>
    <t>KARNAVATI</t>
  </si>
  <si>
    <t>Ritesh International Ltd</t>
  </si>
  <si>
    <t>RITESHIN</t>
  </si>
  <si>
    <t>Gujarat Inject Kerala Ltd</t>
  </si>
  <si>
    <t>GUJINJEC</t>
  </si>
  <si>
    <t>JD Orgochem Ltd</t>
  </si>
  <si>
    <t>JDORGOCHEM</t>
  </si>
  <si>
    <t>ETT Ltd</t>
  </si>
  <si>
    <t>ETT</t>
  </si>
  <si>
    <t>HDFC Silver ETF</t>
  </si>
  <si>
    <t>HDFCSILVER</t>
  </si>
  <si>
    <t>Stephanotis Finance Ltd</t>
  </si>
  <si>
    <t>STEPHANOTIS</t>
  </si>
  <si>
    <t>Antarctica Ltd</t>
  </si>
  <si>
    <t>ANTGRAPHIC</t>
  </si>
  <si>
    <t>Anupam Finserv Ltd</t>
  </si>
  <si>
    <t>ANUPAM</t>
  </si>
  <si>
    <t>Gian Life Care Ltd</t>
  </si>
  <si>
    <t>GIANLIFE</t>
  </si>
  <si>
    <t>Titaanium Ten Enterprise Ltd</t>
  </si>
  <si>
    <t>TITAANIUM</t>
  </si>
  <si>
    <t>Southern Latex Ltd</t>
  </si>
  <si>
    <t>SOUTLAT</t>
  </si>
  <si>
    <t>Nanavati Ventures Ltd</t>
  </si>
  <si>
    <t>NVENTURES</t>
  </si>
  <si>
    <t>Zenith Healthcare Ltd</t>
  </si>
  <si>
    <t>ZENITHHE</t>
  </si>
  <si>
    <t>WINPRO INDUSTRIES LIMITED</t>
  </si>
  <si>
    <t>WINPRO</t>
  </si>
  <si>
    <t>Bangalore Fort Farms Ltd</t>
  </si>
  <si>
    <t>BFFL</t>
  </si>
  <si>
    <t>Gujarat Hy Spin Ltd</t>
  </si>
  <si>
    <t>GUJHYSPIN</t>
  </si>
  <si>
    <t>Sarthak Industries Ltd</t>
  </si>
  <si>
    <t>SARTHAKIND</t>
  </si>
  <si>
    <t>Easy Fincorp Ltd</t>
  </si>
  <si>
    <t>EASYFIN</t>
  </si>
  <si>
    <t>Prag Bosimi Synthetics Ltd</t>
  </si>
  <si>
    <t>PRAGBOS</t>
  </si>
  <si>
    <t>Shreevatsaa Finance and Leasing Ltd</t>
  </si>
  <si>
    <t>SHVFL</t>
  </si>
  <si>
    <t>Jaipan Industries Ltd</t>
  </si>
  <si>
    <t>JAIPAN</t>
  </si>
  <si>
    <t>Richfield Financial Services Ltd</t>
  </si>
  <si>
    <t>RFSL</t>
  </si>
  <si>
    <t>IITL Projects Ltd</t>
  </si>
  <si>
    <t>IITLPROJ</t>
  </si>
  <si>
    <t>BNR Udyog Ltd</t>
  </si>
  <si>
    <t>BNRUDY</t>
  </si>
  <si>
    <t>Shanti Guru Industries Ltd</t>
  </si>
  <si>
    <t>SHANTIGURU</t>
  </si>
  <si>
    <t>Valson Industries Ltd</t>
  </si>
  <si>
    <t>VALSONQ</t>
  </si>
  <si>
    <t>Bohra Industries Ltd</t>
  </si>
  <si>
    <t>BOHRAIND</t>
  </si>
  <si>
    <t>Axis NIFTY India Consumption ETF</t>
  </si>
  <si>
    <t>AXISCETF</t>
  </si>
  <si>
    <t>Vrundavan Plantation Ltd</t>
  </si>
  <si>
    <t>VPL</t>
  </si>
  <si>
    <t>Bothra Metals and Alloys Ltd</t>
  </si>
  <si>
    <t>BMAL</t>
  </si>
  <si>
    <t>Crane Infrastructure Ltd</t>
  </si>
  <si>
    <t>CRANEINFRA</t>
  </si>
  <si>
    <t>Northlink Fiscal and Capital Services Ltd</t>
  </si>
  <si>
    <t>NORTHLINK</t>
  </si>
  <si>
    <t>Reliable Ventures India Ltd</t>
  </si>
  <si>
    <t>RELIABVEN</t>
  </si>
  <si>
    <t>Continental Securities Ltd</t>
  </si>
  <si>
    <t>CSL</t>
  </si>
  <si>
    <t>Sarvottam Finvest Ltd</t>
  </si>
  <si>
    <t>SARVOTTAM</t>
  </si>
  <si>
    <t>RTCL Ltd</t>
  </si>
  <si>
    <t>RAGHUTOB</t>
  </si>
  <si>
    <t>Sibar Auto Parts Ltd</t>
  </si>
  <si>
    <t>SIBARAUT</t>
  </si>
  <si>
    <t>NMS Global Ltd</t>
  </si>
  <si>
    <t>NMSRESRC</t>
  </si>
  <si>
    <t>Tasty Dairy Specialities Ltd</t>
  </si>
  <si>
    <t>TDSL</t>
  </si>
  <si>
    <t>ICICI Pru Nifty 5 yr Benchmark G-SEC ETF</t>
  </si>
  <si>
    <t>GSEC5IETF</t>
  </si>
  <si>
    <t>Jainex Aamcol Ltd</t>
  </si>
  <si>
    <t>JAINEX</t>
  </si>
  <si>
    <t>Daulat Securities Ltd</t>
  </si>
  <si>
    <t>DAULAT</t>
  </si>
  <si>
    <t>Howard Hotels Ltd</t>
  </si>
  <si>
    <t>HOWARHO</t>
  </si>
  <si>
    <t>Shrydus Industries Ltd</t>
  </si>
  <si>
    <t>SHRYDUS</t>
  </si>
  <si>
    <t>Glance Finance Ltd</t>
  </si>
  <si>
    <t>GLANCE</t>
  </si>
  <si>
    <t>Indus Finance Ltd</t>
  </si>
  <si>
    <t>INDUSFINL</t>
  </si>
  <si>
    <t>Finelistings Technologies Ltd</t>
  </si>
  <si>
    <t>FTL</t>
  </si>
  <si>
    <t>Sumeet Industries Ltd</t>
  </si>
  <si>
    <t>SUMEETINDS</t>
  </si>
  <si>
    <t>G K P Printing &amp; Packaging Ltd</t>
  </si>
  <si>
    <t>GKP</t>
  </si>
  <si>
    <t>Scan Projects Ltd</t>
  </si>
  <si>
    <t>SCANPRO</t>
  </si>
  <si>
    <t>Garbi Finvest Ltd</t>
  </si>
  <si>
    <t>GARBIFIN</t>
  </si>
  <si>
    <t>Gem Spinners India Ltd</t>
  </si>
  <si>
    <t>GEMSPIN</t>
  </si>
  <si>
    <t>Uniroyal Industries Ltd</t>
  </si>
  <si>
    <t>UNIROYAL</t>
  </si>
  <si>
    <t>Dynamic Industries Ltd</t>
  </si>
  <si>
    <t>DYNAMIND</t>
  </si>
  <si>
    <t>Palm Jewels Limited</t>
  </si>
  <si>
    <t>PALMJEWELS</t>
  </si>
  <si>
    <t>Citizen Infoline Ltd</t>
  </si>
  <si>
    <t>CIL</t>
  </si>
  <si>
    <t>Nippon India ETF Nifty IT</t>
  </si>
  <si>
    <t>ITBEES</t>
  </si>
  <si>
    <t>Mayukh Dealtrade Ltd</t>
  </si>
  <si>
    <t>MAYUKH</t>
  </si>
  <si>
    <t>Classic Filaments Ltd</t>
  </si>
  <si>
    <t>CFL</t>
  </si>
  <si>
    <t>Osiajee Texfab Ltd</t>
  </si>
  <si>
    <t>OSIAJEE</t>
  </si>
  <si>
    <t>O P Chains Ltd</t>
  </si>
  <si>
    <t>OPCHAINS</t>
  </si>
  <si>
    <t>Billwin Industries Ltd</t>
  </si>
  <si>
    <t>BILLWIN</t>
  </si>
  <si>
    <t>Gautam Exim Ltd</t>
  </si>
  <si>
    <t>GEL</t>
  </si>
  <si>
    <t>Neeraj Paper Marketing Ltd</t>
  </si>
  <si>
    <t>NEERAJ</t>
  </si>
  <si>
    <t>IEL Ltd</t>
  </si>
  <si>
    <t>INDXTRA</t>
  </si>
  <si>
    <t>Novateor Research Laboratories Ltd</t>
  </si>
  <si>
    <t>NOVATEOR</t>
  </si>
  <si>
    <t>Reetech International Cargo and Courier Ltd</t>
  </si>
  <si>
    <t>REETECH</t>
  </si>
  <si>
    <t>Veerkrupa Jewellers Ltd</t>
  </si>
  <si>
    <t>VEERKRUPA</t>
  </si>
  <si>
    <t>Labelkraft Technologies Ltd</t>
  </si>
  <si>
    <t>LABELKRAFT</t>
  </si>
  <si>
    <t>Ind Renewable Energy Ltd</t>
  </si>
  <si>
    <t>INDRENEW</t>
  </si>
  <si>
    <t>Meyer Apparel Ltd</t>
  </si>
  <si>
    <t>Nippon India ETF Nifty India Consumption</t>
  </si>
  <si>
    <t>CONSUMBEES</t>
  </si>
  <si>
    <t>Vaxtex Cotfab Ltd</t>
  </si>
  <si>
    <t>VCL</t>
  </si>
  <si>
    <t>Brandbucket Media &amp; Technology Ltd</t>
  </si>
  <si>
    <t>BRANDBUCKT</t>
  </si>
  <si>
    <t>Velan Hotels Ltd</t>
  </si>
  <si>
    <t>VELHO</t>
  </si>
  <si>
    <t>Darshan Orna Ltd</t>
  </si>
  <si>
    <t>DARSHANORNA</t>
  </si>
  <si>
    <t>Gujarat Lease Financing Ltd</t>
  </si>
  <si>
    <t>GLFL</t>
  </si>
  <si>
    <t>BKV Industries Ltd</t>
  </si>
  <si>
    <t>BKV</t>
  </si>
  <si>
    <t>Sanghvi Brands Ltd</t>
  </si>
  <si>
    <t>SBRANDS</t>
  </si>
  <si>
    <t>DSP Silver ETF</t>
  </si>
  <si>
    <t>SILVERADD</t>
  </si>
  <si>
    <t>Hisar Spinning Mills Ltd</t>
  </si>
  <si>
    <t>HISARSP</t>
  </si>
  <si>
    <t>APT Packaging Ltd</t>
  </si>
  <si>
    <t>APTPACK</t>
  </si>
  <si>
    <t>Stampede Capital Ltd</t>
  </si>
  <si>
    <t>GATECHDVR</t>
  </si>
  <si>
    <t>Yogi Infra Projects Ltd</t>
  </si>
  <si>
    <t>YOGISUNG</t>
  </si>
  <si>
    <t>Dhanuka Realty Ltd</t>
  </si>
  <si>
    <t>DRL</t>
  </si>
  <si>
    <t>Sujala Trading &amp; Holdings Ltd</t>
  </si>
  <si>
    <t>SUJALA</t>
  </si>
  <si>
    <t>Shree Karthik Papers Ltd</t>
  </si>
  <si>
    <t>SHKARTP</t>
  </si>
  <si>
    <t>Ajel Ltd</t>
  </si>
  <si>
    <t>AJEL</t>
  </si>
  <si>
    <t>Tci Finance Ltd</t>
  </si>
  <si>
    <t>TCIFINANCE</t>
  </si>
  <si>
    <t>Asian Warehousing Ltd</t>
  </si>
  <si>
    <t>ASIAN</t>
  </si>
  <si>
    <t>Samyak International Ltd</t>
  </si>
  <si>
    <t>SAMYAKINT</t>
  </si>
  <si>
    <t>Nyssa Corporation Ltd</t>
  </si>
  <si>
    <t>NYSSACORP</t>
  </si>
  <si>
    <t>Vivanza Biosciences Ltd</t>
  </si>
  <si>
    <t>VIVANZA</t>
  </si>
  <si>
    <t>Eastern Treads Ltd</t>
  </si>
  <si>
    <t>EASTRED</t>
  </si>
  <si>
    <t>Groarc Industries India Ltd</t>
  </si>
  <si>
    <t>TELESYS</t>
  </si>
  <si>
    <t>Link Pharmachem Ltd</t>
  </si>
  <si>
    <t>LINKPH</t>
  </si>
  <si>
    <t>U H Zaveri Ltd</t>
  </si>
  <si>
    <t>UHZAVERI</t>
  </si>
  <si>
    <t>Frontline corporation Ltd</t>
  </si>
  <si>
    <t>FRONTCORP</t>
  </si>
  <si>
    <t>Polymac Thermoformers Ltd</t>
  </si>
  <si>
    <t>POLYMAC</t>
  </si>
  <si>
    <t>Indiabulls NIFTY50 Exchange Traded Fund</t>
  </si>
  <si>
    <t>IBMFNIFTY</t>
  </si>
  <si>
    <t>Switching Technologies Gunther Ltd</t>
  </si>
  <si>
    <t>SWITCHTE</t>
  </si>
  <si>
    <t>MPL Plastics Ltd</t>
  </si>
  <si>
    <t>MPL</t>
  </si>
  <si>
    <t>Nippon India ETF S&amp;P BSE Sensex Next 50</t>
  </si>
  <si>
    <t>SNXT50BEES</t>
  </si>
  <si>
    <t>K-Lifestyle and Industries Ltd</t>
  </si>
  <si>
    <t>KLIFESTYL</t>
  </si>
  <si>
    <t>R R Financial Consultants Ltd</t>
  </si>
  <si>
    <t>RRFIN</t>
  </si>
  <si>
    <t>Helpage Finlease Ltd</t>
  </si>
  <si>
    <t>HELPAGE</t>
  </si>
  <si>
    <t>Bright Solar Ltd</t>
  </si>
  <si>
    <t>Tradewell Holdings Ltd</t>
  </si>
  <si>
    <t>TRADEWELL</t>
  </si>
  <si>
    <t>Ajcon Global Services Ltd</t>
  </si>
  <si>
    <t>AJCON</t>
  </si>
  <si>
    <t>Hindustan Agrigentics Ltd</t>
  </si>
  <si>
    <t>HINDUST</t>
  </si>
  <si>
    <t>CRP Risk Management Ltd</t>
  </si>
  <si>
    <t>CRPRISK</t>
  </si>
  <si>
    <t>Shree Bhavya Fabrics Ltd</t>
  </si>
  <si>
    <t>SBFL</t>
  </si>
  <si>
    <t>Shree Metalloys Ltd</t>
  </si>
  <si>
    <t>SHREMETAL</t>
  </si>
  <si>
    <t>Ishita Drugs and Industries Ltd</t>
  </si>
  <si>
    <t>ISHITADR</t>
  </si>
  <si>
    <t>Interstate Oil Carrier Ltd</t>
  </si>
  <si>
    <t>INTSTOIL</t>
  </si>
  <si>
    <t>Patron Exim Ltd</t>
  </si>
  <si>
    <t>PATRON</t>
  </si>
  <si>
    <t>ICICI Prudential Nifty FMCG ETF</t>
  </si>
  <si>
    <t>FMCGIETF</t>
  </si>
  <si>
    <t>Sterling Guaranty &amp; Finance Ltd</t>
  </si>
  <si>
    <t>STRLGUA</t>
  </si>
  <si>
    <t>Paramount Cosmetics (India) Ltd</t>
  </si>
  <si>
    <t>PARMCOS-B</t>
  </si>
  <si>
    <t>Samtex Fashions Ltd</t>
  </si>
  <si>
    <t>SAMTEX</t>
  </si>
  <si>
    <t>Dipna Pharmachem Ltd</t>
  </si>
  <si>
    <t>DPL</t>
  </si>
  <si>
    <t>Shiva Granito Export Ltd</t>
  </si>
  <si>
    <t>SHIVAEXPO</t>
  </si>
  <si>
    <t>Gala Global Products Ltd</t>
  </si>
  <si>
    <t>GGPL</t>
  </si>
  <si>
    <t>Kunststoffe Industries Ltd</t>
  </si>
  <si>
    <t>KUNSTOFF</t>
  </si>
  <si>
    <t>Husys Consulting Ltd</t>
  </si>
  <si>
    <t>HUSYSLTD</t>
  </si>
  <si>
    <t>South Asian Enterprises Ltd</t>
  </si>
  <si>
    <t>SAENTER</t>
  </si>
  <si>
    <t>Duke Offshore Ltd</t>
  </si>
  <si>
    <t>DUKEOFS</t>
  </si>
  <si>
    <t>Emmessar Biotech and Nutrition Ltd</t>
  </si>
  <si>
    <t>EMMESSA</t>
  </si>
  <si>
    <t>Kush Industries Ltd</t>
  </si>
  <si>
    <t>KUSHIND</t>
  </si>
  <si>
    <t>Rajkamal Synthetics Ltd</t>
  </si>
  <si>
    <t>RAJKSYN</t>
  </si>
  <si>
    <t>Ironwood Education Ltd</t>
  </si>
  <si>
    <t>IRONWOOD</t>
  </si>
  <si>
    <t>Satra Properties (India) Ltd</t>
  </si>
  <si>
    <t>SATRAPROP</t>
  </si>
  <si>
    <t>ICICI Prudential Nifty 100 ETF</t>
  </si>
  <si>
    <t>NIF100IETF</t>
  </si>
  <si>
    <t>Jagjanani Textiles Ltd</t>
  </si>
  <si>
    <t>JAGJANANI</t>
  </si>
  <si>
    <t>Muller and Phipps (India) Ltd</t>
  </si>
  <si>
    <t>MULLER</t>
  </si>
  <si>
    <t>Parshwanath Corp Ltd</t>
  </si>
  <si>
    <t>PARSHWANA</t>
  </si>
  <si>
    <t>First Custodian Fund (India) Ltd</t>
  </si>
  <si>
    <t>1STCUS</t>
  </si>
  <si>
    <t>Franklin Leasing and Finance Ltd</t>
  </si>
  <si>
    <t>FRANKLIN</t>
  </si>
  <si>
    <t>ISF Ltd</t>
  </si>
  <si>
    <t>ISFL</t>
  </si>
  <si>
    <t>K K Fincorp Ltd</t>
  </si>
  <si>
    <t>KKFIN</t>
  </si>
  <si>
    <t>Golechha Global Finance Ltd</t>
  </si>
  <si>
    <t>GOLECHA</t>
  </si>
  <si>
    <t>Polo Hotels Ltd</t>
  </si>
  <si>
    <t>POLOHOT</t>
  </si>
  <si>
    <t>Kretto Syscon Ltd</t>
  </si>
  <si>
    <t>KRETTOSYS</t>
  </si>
  <si>
    <t>Bisil Plast Ltd</t>
  </si>
  <si>
    <t>BISIL</t>
  </si>
  <si>
    <t>Innovatus Entertainment Networks Ltd</t>
  </si>
  <si>
    <t>INNOVATUS</t>
  </si>
  <si>
    <t>Natraj Proteins Ltd</t>
  </si>
  <si>
    <t>NATRAJPR</t>
  </si>
  <si>
    <t>Sugal and Damani Share Brokers Ltd</t>
  </si>
  <si>
    <t>SUGALDAM</t>
  </si>
  <si>
    <t>Solid Stone Co Ltd</t>
  </si>
  <si>
    <t>SOLIDSTON</t>
  </si>
  <si>
    <t>Mitshi India Ltd</t>
  </si>
  <si>
    <t>MITSHI</t>
  </si>
  <si>
    <t>Euphoria Infotech (India) Ltd</t>
  </si>
  <si>
    <t>EUPHORIAIT</t>
  </si>
  <si>
    <t>Prism Finance Ltd</t>
  </si>
  <si>
    <t>PRISMFN</t>
  </si>
  <si>
    <t>GCM Securities Ltd</t>
  </si>
  <si>
    <t>GCMSECU</t>
  </si>
  <si>
    <t>Rite Zone Chemcon India Ltd</t>
  </si>
  <si>
    <t>RITEZONE</t>
  </si>
  <si>
    <t>Jyotirgamya Enterprises Ltd</t>
  </si>
  <si>
    <t>JEL</t>
  </si>
  <si>
    <t>Silly Monks Entertainment Ltd</t>
  </si>
  <si>
    <t>SILLYMONKS</t>
  </si>
  <si>
    <t>Vamshi Rubber Ltd</t>
  </si>
  <si>
    <t>VAMSHIRU</t>
  </si>
  <si>
    <t>IB Infotech Enterprises Ltd</t>
  </si>
  <si>
    <t>IBINFO</t>
  </si>
  <si>
    <t>Onesource Ideas Venture Ltd</t>
  </si>
  <si>
    <t>OIVL</t>
  </si>
  <si>
    <t>Mahaan Foods Ltd</t>
  </si>
  <si>
    <t>MAHAANF</t>
  </si>
  <si>
    <t>Rishabh Digha Steel and Allied Products Ltd</t>
  </si>
  <si>
    <t>RISHDIGA</t>
  </si>
  <si>
    <t>Manraj Housing Finance Ltd</t>
  </si>
  <si>
    <t>MANRAJH</t>
  </si>
  <si>
    <t>Cindrella Hotels Ltd</t>
  </si>
  <si>
    <t>CINDHO</t>
  </si>
  <si>
    <t>Marg Techno-Projects Ltd</t>
  </si>
  <si>
    <t>MTPL</t>
  </si>
  <si>
    <t>Chandni Machines Ltd</t>
  </si>
  <si>
    <t>CHANDNIMACH</t>
  </si>
  <si>
    <t>Kartik Investments Trust Ltd</t>
  </si>
  <si>
    <t>KARTKIN</t>
  </si>
  <si>
    <t>Paos Industries Ltd</t>
  </si>
  <si>
    <t>PAOS</t>
  </si>
  <si>
    <t>NIKS Technology Ltd</t>
  </si>
  <si>
    <t>NIKSTECH</t>
  </si>
  <si>
    <t>Decipher Labs Ltd</t>
  </si>
  <si>
    <t>DECIPHER</t>
  </si>
  <si>
    <t>Adinath Textiles Ltd</t>
  </si>
  <si>
    <t>ADINATH</t>
  </si>
  <si>
    <t>Premier Capital Services Ltd</t>
  </si>
  <si>
    <t>PREMCAP</t>
  </si>
  <si>
    <t>Nippon India ETF Nifty Infrastructure BeES</t>
  </si>
  <si>
    <t>INFRABEES</t>
  </si>
  <si>
    <t>Tarai Foods Ltd</t>
  </si>
  <si>
    <t>TARAI</t>
  </si>
  <si>
    <t>Neelkanth Ltd</t>
  </si>
  <si>
    <t>NEELKANTH</t>
  </si>
  <si>
    <t>Rita Finance and Leasing Ltd</t>
  </si>
  <si>
    <t>RFLL</t>
  </si>
  <si>
    <t>Kahan Packaging Ltd</t>
  </si>
  <si>
    <t>KAHAN</t>
  </si>
  <si>
    <t>Jai Mata Glass Ltd</t>
  </si>
  <si>
    <t>JAIMATAG</t>
  </si>
  <si>
    <t>S M Gold Ltd</t>
  </si>
  <si>
    <t>SMGOLD</t>
  </si>
  <si>
    <t>Hira Automobiles Ltd</t>
  </si>
  <si>
    <t>HIRAUTO</t>
  </si>
  <si>
    <t>Amrapali Capital and Finance Services Ltd</t>
  </si>
  <si>
    <t>ACFSL</t>
  </si>
  <si>
    <t>Genomic Valley Biotech Ltd</t>
  </si>
  <si>
    <t>GVBL</t>
  </si>
  <si>
    <t>Kkalpana Plastick Limited</t>
  </si>
  <si>
    <t>KKPLASTICK</t>
  </si>
  <si>
    <t>Shyam Telecom Ltd</t>
  </si>
  <si>
    <t>SHYAMTEL</t>
  </si>
  <si>
    <t>Shanti Overseas (India) Ltd</t>
  </si>
  <si>
    <t>SHANTI</t>
  </si>
  <si>
    <t>Mansi Finance (Chennai) Ltd</t>
  </si>
  <si>
    <t>MANSIFIN</t>
  </si>
  <si>
    <t>Sterling Powergensys Ltd</t>
  </si>
  <si>
    <t>STERPOW</t>
  </si>
  <si>
    <t>Metalyst Forgings Ltd</t>
  </si>
  <si>
    <t>METALFORGE</t>
  </si>
  <si>
    <t>Nagarjuna Agri Tech Ltd</t>
  </si>
  <si>
    <t>NAGTECH</t>
  </si>
  <si>
    <t>Advance Petrochemicals Ltd</t>
  </si>
  <si>
    <t>ADVPETR-B</t>
  </si>
  <si>
    <t>White Organic Retail Ltd</t>
  </si>
  <si>
    <t>WORL</t>
  </si>
  <si>
    <t>Tavernier Resources Ltd</t>
  </si>
  <si>
    <t>TAVERNIER</t>
  </si>
  <si>
    <t>Mehta Integrated Finance Ltd</t>
  </si>
  <si>
    <t>MEHIF</t>
  </si>
  <si>
    <t>Neueon Towers Ltd</t>
  </si>
  <si>
    <t>NTL</t>
  </si>
  <si>
    <t>Mukat Pipes Ltd</t>
  </si>
  <si>
    <t>MUKATPIP</t>
  </si>
  <si>
    <t>Octaware Technologies Ltd</t>
  </si>
  <si>
    <t>OCTAWARE</t>
  </si>
  <si>
    <t>Lime Chemicals Ltd</t>
  </si>
  <si>
    <t>LIMECHM</t>
  </si>
  <si>
    <t>United Credit Ltd</t>
  </si>
  <si>
    <t>UNITDCR</t>
  </si>
  <si>
    <t>SPA Capital Advisors Limited</t>
  </si>
  <si>
    <t>SPACAPS</t>
  </si>
  <si>
    <t>ABC Gas (International) Ltd</t>
  </si>
  <si>
    <t>ABCGAS</t>
  </si>
  <si>
    <t>Harish Textile Engineers Ltd</t>
  </si>
  <si>
    <t>HARISH</t>
  </si>
  <si>
    <t>Aditya BSL Silver ETF</t>
  </si>
  <si>
    <t>SILVER</t>
  </si>
  <si>
    <t>S R G Securities Finance Ltd</t>
  </si>
  <si>
    <t>SRGSFL</t>
  </si>
  <si>
    <t>ICICI Prudential Nifty Healthcare ETF</t>
  </si>
  <si>
    <t>HEALTHIETF</t>
  </si>
  <si>
    <t>Pradhin Ltd</t>
  </si>
  <si>
    <t>PRADHIN</t>
  </si>
  <si>
    <t>Amrapali Fincap Ltd</t>
  </si>
  <si>
    <t>AMRAFIN</t>
  </si>
  <si>
    <t>Saroja Pharma Industries India Ltd</t>
  </si>
  <si>
    <t>SAROJA</t>
  </si>
  <si>
    <t>Amarnath Securities Ltd</t>
  </si>
  <si>
    <t>AMARSEC</t>
  </si>
  <si>
    <t>ICICI Prudential Nifty Auto ETF</t>
  </si>
  <si>
    <t>AUTOIETF</t>
  </si>
  <si>
    <t>Genesis IBRC India Ltd</t>
  </si>
  <si>
    <t>GENESIS</t>
  </si>
  <si>
    <t>Padmanabh Alloys and Polymers Ltd</t>
  </si>
  <si>
    <t>PADALPO</t>
  </si>
  <si>
    <t>Kachchh Minerals Ltd</t>
  </si>
  <si>
    <t>KACHCHH</t>
  </si>
  <si>
    <t>Delta Industrial Resources Ltd</t>
  </si>
  <si>
    <t>DELTA</t>
  </si>
  <si>
    <t>Anka India Ltd</t>
  </si>
  <si>
    <t>ANKIN</t>
  </si>
  <si>
    <t>Continental Chemicals Ltd</t>
  </si>
  <si>
    <t>CONTCHM</t>
  </si>
  <si>
    <t>Tirth Plastic Ltd</t>
  </si>
  <si>
    <t>TIRTPLS</t>
  </si>
  <si>
    <t>R J Shah and Company Ltd</t>
  </si>
  <si>
    <t>RJSHAH</t>
  </si>
  <si>
    <t>Marble City India Ltd</t>
  </si>
  <si>
    <t>MARBLE</t>
  </si>
  <si>
    <t>United Interactive Ltd</t>
  </si>
  <si>
    <t>UNITEDINT</t>
  </si>
  <si>
    <t>Ortin Laboratories Ltd</t>
  </si>
  <si>
    <t>ORTINLAB</t>
  </si>
  <si>
    <t>Ras Resorts and Apart Hotels Ltd</t>
  </si>
  <si>
    <t>RASRESOR</t>
  </si>
  <si>
    <t>Cubical Financial Services Ltd</t>
  </si>
  <si>
    <t>CUBIFIN</t>
  </si>
  <si>
    <t>Enbee Trade and Finance Ltd</t>
  </si>
  <si>
    <t>ENBETRD</t>
  </si>
  <si>
    <t>Koura Fine Diamond Jewelry Ltd</t>
  </si>
  <si>
    <t>KOURA</t>
  </si>
  <si>
    <t>Lypsa Gems &amp; Jewellery Ltd</t>
  </si>
  <si>
    <t>LYPSAGEMS</t>
  </si>
  <si>
    <t>Bloom Industries Ltd</t>
  </si>
  <si>
    <t>BLOIN</t>
  </si>
  <si>
    <t>Tokyo Finance Ltd</t>
  </si>
  <si>
    <t>TOKYOFIN</t>
  </si>
  <si>
    <t>Vivaa Tradecom Ltd</t>
  </si>
  <si>
    <t>VIVAA</t>
  </si>
  <si>
    <t>Parle Industries Ltd</t>
  </si>
  <si>
    <t>PARLEIND</t>
  </si>
  <si>
    <t>Amforge Industries Ltd</t>
  </si>
  <si>
    <t>AMFORG</t>
  </si>
  <si>
    <t>SBI Nifty Consumption ETF</t>
  </si>
  <si>
    <t>SBIETFCON</t>
  </si>
  <si>
    <t>Span Divergent Ltd</t>
  </si>
  <si>
    <t>SDL</t>
  </si>
  <si>
    <t>Prime Capital Market Ltd</t>
  </si>
  <si>
    <t>PRIMECAPM</t>
  </si>
  <si>
    <t>Beryl Drugs Ltd</t>
  </si>
  <si>
    <t>BERLDRG</t>
  </si>
  <si>
    <t>Svaraj Trading and Agencies Ltd</t>
  </si>
  <si>
    <t>ZSVARAJT</t>
  </si>
  <si>
    <t>Rander Corp Ltd</t>
  </si>
  <si>
    <t>RANDER</t>
  </si>
  <si>
    <t>Abhishek Finlease Ltd</t>
  </si>
  <si>
    <t>ABHIFIN</t>
  </si>
  <si>
    <t>DSP Nifty Midcap 150 Quality 50 ETF</t>
  </si>
  <si>
    <t>MIDQ50ADD</t>
  </si>
  <si>
    <t>Sri Nachammai Cotton Mills Ltd</t>
  </si>
  <si>
    <t>SRINACHA</t>
  </si>
  <si>
    <t>KMG Milk Food Ltd</t>
  </si>
  <si>
    <t>KMGMILK</t>
  </si>
  <si>
    <t>Catvision Ltd</t>
  </si>
  <si>
    <t>CATVISION</t>
  </si>
  <si>
    <t>Orosil Smiths India Ltd</t>
  </si>
  <si>
    <t>OROSMITHS</t>
  </si>
  <si>
    <t>Milestone Global Limited</t>
  </si>
  <si>
    <t>MILESTONE</t>
  </si>
  <si>
    <t>Yash Innoventures Ltd</t>
  </si>
  <si>
    <t>YASHINNO</t>
  </si>
  <si>
    <t>Spice Islands Industries Ltd</t>
  </si>
  <si>
    <t>SPICEISL</t>
  </si>
  <si>
    <t>Madhya Pradesh Today Media Ltd</t>
  </si>
  <si>
    <t>MPTODAY</t>
  </si>
  <si>
    <t>S V J Enterprises Ltd</t>
  </si>
  <si>
    <t>SVJ</t>
  </si>
  <si>
    <t>Sita Enterprises Ltd</t>
  </si>
  <si>
    <t>SITAENT</t>
  </si>
  <si>
    <t>Sovereign Diamonds Ltd</t>
  </si>
  <si>
    <t>SOVERDIA</t>
  </si>
  <si>
    <t>BFL Asset Finvest Ltd</t>
  </si>
  <si>
    <t>BFLAFL</t>
  </si>
  <si>
    <t>HDFC Nifty50 Value 20 ETF</t>
  </si>
  <si>
    <t>HDFCVALUE</t>
  </si>
  <si>
    <t>Vishvprabha Ventures Ltd</t>
  </si>
  <si>
    <t>VISVEN</t>
  </si>
  <si>
    <t>Hathway Bhawani Cabletel and Datacom Ltd</t>
  </si>
  <si>
    <t>HATHWAYB</t>
  </si>
  <si>
    <t>A F Enterprises Ltd</t>
  </si>
  <si>
    <t>AFEL</t>
  </si>
  <si>
    <t>Alps Industries Ltd</t>
  </si>
  <si>
    <t>ALPSINDUS</t>
  </si>
  <si>
    <t>Inani Securities Ltd</t>
  </si>
  <si>
    <t>INANISEC</t>
  </si>
  <si>
    <t>RICHA INFO SYSTEMS LIMITED</t>
  </si>
  <si>
    <t>RICHA</t>
  </si>
  <si>
    <t>Yunik Managing Advisors Ltd</t>
  </si>
  <si>
    <t>YUNIKM</t>
  </si>
  <si>
    <t>DAPS Advertising Ltd</t>
  </si>
  <si>
    <t>DAPS</t>
  </si>
  <si>
    <t>Swarna Securities Ltd</t>
  </si>
  <si>
    <t>SWRNASE</t>
  </si>
  <si>
    <t>Ador Multi Products Ltd</t>
  </si>
  <si>
    <t>ADORMUL</t>
  </si>
  <si>
    <t>Unistar Multimedia Ltd</t>
  </si>
  <si>
    <t>UNISTRMU</t>
  </si>
  <si>
    <t>Super Fine Knitters Ltd</t>
  </si>
  <si>
    <t>SKL</t>
  </si>
  <si>
    <t>Econo Trade (India) Ltd</t>
  </si>
  <si>
    <t>ETIL</t>
  </si>
  <si>
    <t>Square Four Projects India Ltd</t>
  </si>
  <si>
    <t>SFPIL</t>
  </si>
  <si>
    <t>Tata Nifty India Digital Exchange Traded Fund</t>
  </si>
  <si>
    <t>TNIDETF</t>
  </si>
  <si>
    <t>Padam Cotton Yarns Ltd</t>
  </si>
  <si>
    <t>PADAMCO</t>
  </si>
  <si>
    <t>Suncity Synthetics Ltd</t>
  </si>
  <si>
    <t>SUNCITYSY</t>
  </si>
  <si>
    <t>Norben Tea and Exports Ltd</t>
  </si>
  <si>
    <t>NORBTEAEXP</t>
  </si>
  <si>
    <t>Sahara Maritime Ltd</t>
  </si>
  <si>
    <t>SMARITIME</t>
  </si>
  <si>
    <t>Trinity League India Ltd</t>
  </si>
  <si>
    <t>TRINITYLEA</t>
  </si>
  <si>
    <t>GTN Textiles Ltd</t>
  </si>
  <si>
    <t>GTNTEX</t>
  </si>
  <si>
    <t>HDFC Nifty 100 ETF</t>
  </si>
  <si>
    <t>HDFCNIF100</t>
  </si>
  <si>
    <t>Ekennis Software Service Ltd</t>
  </si>
  <si>
    <t>EKENNIS</t>
  </si>
  <si>
    <t>Kotak Nifty Midcap 50 ETF</t>
  </si>
  <si>
    <t>MIDCAP</t>
  </si>
  <si>
    <t>Sri Lakshmi Saraswathi Textiles (Arni) Ltd</t>
  </si>
  <si>
    <t>SLSTLQ</t>
  </si>
  <si>
    <t>Objectone Information Systems Ltd</t>
  </si>
  <si>
    <t>OONE</t>
  </si>
  <si>
    <t>Mid India Industries Ltd</t>
  </si>
  <si>
    <t>MIDINDIA</t>
  </si>
  <si>
    <t>Jindal Leasefin Ltd</t>
  </si>
  <si>
    <t>JLL</t>
  </si>
  <si>
    <t>Vivo Collaboration Solutions Ltd</t>
  </si>
  <si>
    <t>VIVO</t>
  </si>
  <si>
    <t>Seven Hill Industries Ltd</t>
  </si>
  <si>
    <t>SEVENHILL</t>
  </si>
  <si>
    <t>Saianand Commercial Ltd</t>
  </si>
  <si>
    <t>SAICOM</t>
  </si>
  <si>
    <t>Abhinav Leasing &amp; Finance Ltd</t>
  </si>
  <si>
    <t>ALFL</t>
  </si>
  <si>
    <t>Shah Foods Ltd</t>
  </si>
  <si>
    <t>SHAHFOOD</t>
  </si>
  <si>
    <t>Dhruv Wellness Ltd</t>
  </si>
  <si>
    <t>DWL</t>
  </si>
  <si>
    <t>Photoquip India Ltd</t>
  </si>
  <si>
    <t>PHOTOQUP</t>
  </si>
  <si>
    <t>SOFCOM Systems Ltd</t>
  </si>
  <si>
    <t>SOFCOM</t>
  </si>
  <si>
    <t>Prism Medico and Pharmacy Ltd</t>
  </si>
  <si>
    <t>PRISMMEDI</t>
  </si>
  <si>
    <t>Indo-City Infotech Ltd</t>
  </si>
  <si>
    <t>INDOCITY</t>
  </si>
  <si>
    <t>Rajdarshan Industries Ltd</t>
  </si>
  <si>
    <t>ARENTERP</t>
  </si>
  <si>
    <t>Kakatiya Textiles Ltd</t>
  </si>
  <si>
    <t>KAKTEX</t>
  </si>
  <si>
    <t>Shricon Industries Ltd</t>
  </si>
  <si>
    <t>SHRICON</t>
  </si>
  <si>
    <t>Transwind Infrastructures Ltd</t>
  </si>
  <si>
    <t>TRANSWIND</t>
  </si>
  <si>
    <t>Raama Paper Mills Ltd</t>
  </si>
  <si>
    <t>RAMAPPR-B</t>
  </si>
  <si>
    <t>Yuvraaj Hygiene Products Ltd</t>
  </si>
  <si>
    <t>YUVRAAJHPL</t>
  </si>
  <si>
    <t>Usha Martin Education And Solutions Ltd</t>
  </si>
  <si>
    <t>UMESLTD</t>
  </si>
  <si>
    <t>Modern Shares and Stockbrokers Ltd</t>
  </si>
  <si>
    <t>MODRNSH</t>
  </si>
  <si>
    <t>Regent Enterprises Ltd</t>
  </si>
  <si>
    <t>REGENTRP</t>
  </si>
  <si>
    <t>Flora Textiles Ltd</t>
  </si>
  <si>
    <t>FLORATX</t>
  </si>
  <si>
    <t>PBA Infrastructure Ltd</t>
  </si>
  <si>
    <t>PBAINFRA</t>
  </si>
  <si>
    <t>7NR Retail Ltd</t>
  </si>
  <si>
    <t>7NR</t>
  </si>
  <si>
    <t>Aroma Enterprises (India) Ltd</t>
  </si>
  <si>
    <t>AROMAENT</t>
  </si>
  <si>
    <t>Future Supply Chain Solutions Ltd</t>
  </si>
  <si>
    <t>FSC</t>
  </si>
  <si>
    <t>Sarda Proteins Ltd</t>
  </si>
  <si>
    <t>SRDAPRT</t>
  </si>
  <si>
    <t>Raunaq lnternational Ltd</t>
  </si>
  <si>
    <t>RAUNAQEPC</t>
  </si>
  <si>
    <t>NPR Finance Ltd</t>
  </si>
  <si>
    <t>NPRFIN</t>
  </si>
  <si>
    <t>Amraworld Agrico Ltd</t>
  </si>
  <si>
    <t>AMRAAGRI</t>
  </si>
  <si>
    <t>Omkar Speciality Chemicals Ltd</t>
  </si>
  <si>
    <t>OMKARCHEM</t>
  </si>
  <si>
    <t>Gilada Finance and Investments Ltd</t>
  </si>
  <si>
    <t>GILADAFINS</t>
  </si>
  <si>
    <t>Opal Luxury Time Products Ltd</t>
  </si>
  <si>
    <t>OPAL</t>
  </si>
  <si>
    <t>Esaar (India) Ltd</t>
  </si>
  <si>
    <t>ESARIND</t>
  </si>
  <si>
    <t>Amiable Logistics (India) Ltd</t>
  </si>
  <si>
    <t>AMIABLE</t>
  </si>
  <si>
    <t>Rapid Investments Ltd</t>
  </si>
  <si>
    <t>RAPIDIN</t>
  </si>
  <si>
    <t>Globe Multi Ventures Ltd</t>
  </si>
  <si>
    <t>GLCL</t>
  </si>
  <si>
    <t>Olympic Oil Industries Ltd</t>
  </si>
  <si>
    <t>OLYOI</t>
  </si>
  <si>
    <t>Mirae Asset Hang Seng TECH ETF</t>
  </si>
  <si>
    <t>MAHKTECH</t>
  </si>
  <si>
    <t>Creative Eye Ltd</t>
  </si>
  <si>
    <t>CREATIVEYE</t>
  </si>
  <si>
    <t>Prima Agro Ltd</t>
  </si>
  <si>
    <t>PRIMAGR</t>
  </si>
  <si>
    <t>Beryl Securities Ltd</t>
  </si>
  <si>
    <t>BERYLSE</t>
  </si>
  <si>
    <t>Integrated Capital Services Ltd</t>
  </si>
  <si>
    <t>ICSL</t>
  </si>
  <si>
    <t>Aanchal Ispat Ltd</t>
  </si>
  <si>
    <t>AANCHALISP</t>
  </si>
  <si>
    <t>Arunis Abode Ltd</t>
  </si>
  <si>
    <t>ARUNIS</t>
  </si>
  <si>
    <t>Kotia Enterprises Ltd</t>
  </si>
  <si>
    <t>Asia Pack Ltd</t>
  </si>
  <si>
    <t>ASIAPAK</t>
  </si>
  <si>
    <t>Yashraj Containeurs Ltd</t>
  </si>
  <si>
    <t>YASHRAJC</t>
  </si>
  <si>
    <t>Dalal Street Investments Ltd</t>
  </si>
  <si>
    <t>DSINVEST</t>
  </si>
  <si>
    <t>India Lease Development Ltd</t>
  </si>
  <si>
    <t>INDLEASE</t>
  </si>
  <si>
    <t>Supreme (India) Impex Ltd</t>
  </si>
  <si>
    <t>SIIL</t>
  </si>
  <si>
    <t>Trimurthi Ltd</t>
  </si>
  <si>
    <t>TRIMURTHI</t>
  </si>
  <si>
    <t>York Exports Ltd</t>
  </si>
  <si>
    <t>YORKEXP</t>
  </si>
  <si>
    <t>Manav Infra Projects Ltd</t>
  </si>
  <si>
    <t>MANAV</t>
  </si>
  <si>
    <t>Amalgamated Electricity Company Ltd</t>
  </si>
  <si>
    <t>AMALGAM</t>
  </si>
  <si>
    <t>Eastcoast Steel Ltd</t>
  </si>
  <si>
    <t>ECSTSTL</t>
  </si>
  <si>
    <t>Alexander Stamps and Coin Ltd</t>
  </si>
  <si>
    <t>ALEXANDER</t>
  </si>
  <si>
    <t>Jakharia Fabric Ltd</t>
  </si>
  <si>
    <t>JAKHARIA</t>
  </si>
  <si>
    <t>ICICI Prudential Nifty50 Value 20 ETF</t>
  </si>
  <si>
    <t>NV20IETF</t>
  </si>
  <si>
    <t>SRM Energy Ltd</t>
  </si>
  <si>
    <t>SRMENERGY</t>
  </si>
  <si>
    <t>Deccan Bearings Ltd</t>
  </si>
  <si>
    <t>DECANBRG</t>
  </si>
  <si>
    <t>Phyto Chem (India) Ltd</t>
  </si>
  <si>
    <t>PHYTO</t>
  </si>
  <si>
    <t>National Plywood Industries Ltd</t>
  </si>
  <si>
    <t>NATPLY</t>
  </si>
  <si>
    <t>Bhudevi Infra Projects Ltd</t>
  </si>
  <si>
    <t>BHUDEVI</t>
  </si>
  <si>
    <t>Shukra Bullions Ltd</t>
  </si>
  <si>
    <t>SKRABUL</t>
  </si>
  <si>
    <t>Radha Madhav Corp Ltd</t>
  </si>
  <si>
    <t>RMCL</t>
  </si>
  <si>
    <t>SPS International Ltd</t>
  </si>
  <si>
    <t>SPSINT</t>
  </si>
  <si>
    <t>Ace men engg works Ltd</t>
  </si>
  <si>
    <t>ACEMEN</t>
  </si>
  <si>
    <t>Sterling Greenwoods Ltd</t>
  </si>
  <si>
    <t>STRGRENWO</t>
  </si>
  <si>
    <t>Vikalp Securities Ltd</t>
  </si>
  <si>
    <t>VIKALPS</t>
  </si>
  <si>
    <t>Aryavan Enterprise Ltd</t>
  </si>
  <si>
    <t>ARYAVAN</t>
  </si>
  <si>
    <t>Velox Industries Ltd</t>
  </si>
  <si>
    <t>VELOXIND</t>
  </si>
  <si>
    <t>Triveni Enterprises Ltd</t>
  </si>
  <si>
    <t>TRIVENIENT</t>
  </si>
  <si>
    <t>Avasara Finance Ltd</t>
  </si>
  <si>
    <t>AVASARA</t>
  </si>
  <si>
    <t>UTL Industries Ltd</t>
  </si>
  <si>
    <t>UTLINDS</t>
  </si>
  <si>
    <t>GSB Finance Ltd</t>
  </si>
  <si>
    <t>GSBFIN</t>
  </si>
  <si>
    <t>Panth Infinity Ltd</t>
  </si>
  <si>
    <t>PANTH</t>
  </si>
  <si>
    <t>Sarup Industries Ltd</t>
  </si>
  <si>
    <t>SARUPINDUS</t>
  </si>
  <si>
    <t>Shyamkamal Investments Ltd</t>
  </si>
  <si>
    <t>SHYMINV</t>
  </si>
  <si>
    <t>Gowra Leasing and Finance Ltd</t>
  </si>
  <si>
    <t>GOWRALE</t>
  </si>
  <si>
    <t>Jointeca Education Solutions Ltd</t>
  </si>
  <si>
    <t>JOINTECAED</t>
  </si>
  <si>
    <t>Lords Ishwar Hotels Ltd</t>
  </si>
  <si>
    <t>LORDSHOTL</t>
  </si>
  <si>
    <t>Indo Euro Indchem Ltd</t>
  </si>
  <si>
    <t>INDOEURO</t>
  </si>
  <si>
    <t>Gemstone Investments Ltd</t>
  </si>
  <si>
    <t>GEMSI</t>
  </si>
  <si>
    <t>Anjani Finance Ltd</t>
  </si>
  <si>
    <t>ANJANIFIN</t>
  </si>
  <si>
    <t>Sun Retail Ltd</t>
  </si>
  <si>
    <t>SUNRETAIL</t>
  </si>
  <si>
    <t>SK International Export Ltd</t>
  </si>
  <si>
    <t>SKIEL</t>
  </si>
  <si>
    <t>Stratmont Industries Ltd</t>
  </si>
  <si>
    <t>STRATMONT</t>
  </si>
  <si>
    <t>Raj Packaging Industries Ltd</t>
  </si>
  <si>
    <t>RAJPACK</t>
  </si>
  <si>
    <t>Shree Ganesh Elastoplast Ltd</t>
  </si>
  <si>
    <t>SHGANEL</t>
  </si>
  <si>
    <t>Millennium Online Solutions (India) Ltd</t>
  </si>
  <si>
    <t>MILLENNIUM</t>
  </si>
  <si>
    <t>ICICI Prudential Nifty India Consumption ETF</t>
  </si>
  <si>
    <t>CONSUMIETF</t>
  </si>
  <si>
    <t>Abate AS Industries Ltd</t>
  </si>
  <si>
    <t>ABATEAS</t>
  </si>
  <si>
    <t>Prabhat Dairy Ltd</t>
  </si>
  <si>
    <t>PRABHAT</t>
  </si>
  <si>
    <t>Asian Petro Products and Exports Ltd</t>
  </si>
  <si>
    <t>ASINPET</t>
  </si>
  <si>
    <t>SC Agrotech Ltd</t>
  </si>
  <si>
    <t>SCAGRO</t>
  </si>
  <si>
    <t>Vani Commercials Ltd</t>
  </si>
  <si>
    <t>VANICOM</t>
  </si>
  <si>
    <t>Seasons Textiles Ltd</t>
  </si>
  <si>
    <t>SEASONST</t>
  </si>
  <si>
    <t>Pasari Spinning Mills Ltd</t>
  </si>
  <si>
    <t>PASARI</t>
  </si>
  <si>
    <t>Sonalis Consumer Products Ltd</t>
  </si>
  <si>
    <t>SONALIS</t>
  </si>
  <si>
    <t>DSP Nifty 50 ETF</t>
  </si>
  <si>
    <t>NIFTY50ADD</t>
  </si>
  <si>
    <t>Organic Coatings Ltd</t>
  </si>
  <si>
    <t>ORGCOAT</t>
  </si>
  <si>
    <t>HDFC Nifty Private Bank ETF</t>
  </si>
  <si>
    <t>HDFCPVTBAN</t>
  </si>
  <si>
    <t>Rich Universe Network Ltd</t>
  </si>
  <si>
    <t>RICHUNV</t>
  </si>
  <si>
    <t>Bacil Pharma Ltd</t>
  </si>
  <si>
    <t>BACPHAR</t>
  </si>
  <si>
    <t>Shree Steel Wire Ropes Ltd</t>
  </si>
  <si>
    <t>SSWRL</t>
  </si>
  <si>
    <t>Disha Resources Ltd</t>
  </si>
  <si>
    <t>Longview Tea Co Ltd</t>
  </si>
  <si>
    <t>LONTE</t>
  </si>
  <si>
    <t>Surya India Ltd</t>
  </si>
  <si>
    <t>SURYAINDIA</t>
  </si>
  <si>
    <t>Sumeru Industries Ltd</t>
  </si>
  <si>
    <t>SUMERUIND</t>
  </si>
  <si>
    <t>Rajasthan Cylinders and Containers Ltd</t>
  </si>
  <si>
    <t>RCCL</t>
  </si>
  <si>
    <t>DCM Financial Services Ltd</t>
  </si>
  <si>
    <t>DCMFINSERV</t>
  </si>
  <si>
    <t>Suryavanshi Spinning Mills Ltd</t>
  </si>
  <si>
    <t>SURYVANSP</t>
  </si>
  <si>
    <t>Aditya BSL S&amp;P BSE Sensex ETF</t>
  </si>
  <si>
    <t>BSLSENETFG</t>
  </si>
  <si>
    <t>Premier Ltd</t>
  </si>
  <si>
    <t>PREMIER</t>
  </si>
  <si>
    <t>Nippon IN ETF Nifty 8-13 yr G-Sec Long Term Gilt</t>
  </si>
  <si>
    <t>LTGILTBEES</t>
  </si>
  <si>
    <t>Bharat Bhushan Finance And Commodity Brokers Ltd</t>
  </si>
  <si>
    <t>BHARAT</t>
  </si>
  <si>
    <t>S V Trading and Agencies Ltd</t>
  </si>
  <si>
    <t>ZSVTRADI</t>
  </si>
  <si>
    <t>RAP Media Ltd</t>
  </si>
  <si>
    <t>RAP</t>
  </si>
  <si>
    <t>Times Green Energy (India) Ltd</t>
  </si>
  <si>
    <t>TIMESGREEN</t>
  </si>
  <si>
    <t>Natural Biocon (India) Ltd</t>
  </si>
  <si>
    <t>NATURAL</t>
  </si>
  <si>
    <t>Pratiksha Chemicals Ltd</t>
  </si>
  <si>
    <t>PRATIKSH</t>
  </si>
  <si>
    <t>Blue Coast Hotels Ltd</t>
  </si>
  <si>
    <t>BLUECOAST</t>
  </si>
  <si>
    <t>Polytex India Ltd</t>
  </si>
  <si>
    <t>POLYTEX</t>
  </si>
  <si>
    <t>BCL Enterprises Ltd</t>
  </si>
  <si>
    <t>BCLENTERPR</t>
  </si>
  <si>
    <t>Eurotex Industries and Exports Ltd</t>
  </si>
  <si>
    <t>EUROTEXIND</t>
  </si>
  <si>
    <t>Jattashankar Industries Ltd</t>
  </si>
  <si>
    <t>JATTAINDUS</t>
  </si>
  <si>
    <t>Norris Medicines Ltd</t>
  </si>
  <si>
    <t>NORRIS</t>
  </si>
  <si>
    <t>Octal Credit Capital Ltd</t>
  </si>
  <si>
    <t>OCTAL</t>
  </si>
  <si>
    <t>Supertex Industries Ltd</t>
  </si>
  <si>
    <t>SUPERTEX</t>
  </si>
  <si>
    <t>Rajasthan Tube Manufacturing Co Ltd</t>
  </si>
  <si>
    <t>RAJTUBE</t>
  </si>
  <si>
    <t>Indra Industries Ltd</t>
  </si>
  <si>
    <t>INDRAIND</t>
  </si>
  <si>
    <t>Sanco Industries Ltd</t>
  </si>
  <si>
    <t>SANCO</t>
  </si>
  <si>
    <t>Quantum Nifty 50 ETF</t>
  </si>
  <si>
    <t>QNIFTY</t>
  </si>
  <si>
    <t>Step Two Corporation Ltd</t>
  </si>
  <si>
    <t>STEP2COR</t>
  </si>
  <si>
    <t>RLF Ltd</t>
  </si>
  <si>
    <t>RLF</t>
  </si>
  <si>
    <t>Shalimar Agencies Ltd</t>
  </si>
  <si>
    <t>SAGL</t>
  </si>
  <si>
    <t>Elegant Floriculture &amp; Agrotech (India) Ltd</t>
  </si>
  <si>
    <t>ELEFLOR</t>
  </si>
  <si>
    <t>Harmony Capital Services Ltd</t>
  </si>
  <si>
    <t>HRMNYCP</t>
  </si>
  <si>
    <t>Shree Manufacturing Co Ltd</t>
  </si>
  <si>
    <t>SHRMFGC</t>
  </si>
  <si>
    <t>SMVD Poly Pack Ltd</t>
  </si>
  <si>
    <t>SMVD</t>
  </si>
  <si>
    <t>Motilal Oswal S&amp;P BSE Low Volatility ETF</t>
  </si>
  <si>
    <t>MOLOWVOL</t>
  </si>
  <si>
    <t>Konark Synthetic Ltd</t>
  </si>
  <si>
    <t>KONARKSY</t>
  </si>
  <si>
    <t>Synthiko Foils Ltd</t>
  </si>
  <si>
    <t>SYNTHFO</t>
  </si>
  <si>
    <t>Ganga Pharmaceuticals Ltd</t>
  </si>
  <si>
    <t>GANGAPHARM</t>
  </si>
  <si>
    <t>Kalyani Commercials Ltd</t>
  </si>
  <si>
    <t>Consecutive Investments &amp; Trading Co Ltd</t>
  </si>
  <si>
    <t>CITL</t>
  </si>
  <si>
    <t>Ajwa Fun World and Resort Ltd</t>
  </si>
  <si>
    <t>AJWAFUN</t>
  </si>
  <si>
    <t>MPAgro Industries Ltd</t>
  </si>
  <si>
    <t>MPAGI</t>
  </si>
  <si>
    <t>Richirich Inventures Ltd</t>
  </si>
  <si>
    <t>KISAAN</t>
  </si>
  <si>
    <t>GCM Capital Advisors Ltd</t>
  </si>
  <si>
    <t>GCMCAPI</t>
  </si>
  <si>
    <t>Maitri Enterprises Ltd</t>
  </si>
  <si>
    <t>MAITRI</t>
  </si>
  <si>
    <t>BGIL Films &amp; Technologies Ltd</t>
  </si>
  <si>
    <t>BGIL</t>
  </si>
  <si>
    <t>Shivagrico Implements Ltd</t>
  </si>
  <si>
    <t>SHIVAGR</t>
  </si>
  <si>
    <t>Sailani Tours N Travel Limited</t>
  </si>
  <si>
    <t>SAILANI</t>
  </si>
  <si>
    <t>SRU Steels Ltd</t>
  </si>
  <si>
    <t>SRUSTEELS</t>
  </si>
  <si>
    <t>Kashyap Tele-Medicines Ltd</t>
  </si>
  <si>
    <t>KASHYAP</t>
  </si>
  <si>
    <t>Kotak Nifty Alpha 50 ETF</t>
  </si>
  <si>
    <t>ALPHA</t>
  </si>
  <si>
    <t>Mac Hotels Ltd</t>
  </si>
  <si>
    <t>MACH</t>
  </si>
  <si>
    <t>SI Capital &amp; Financial Services Ltd</t>
  </si>
  <si>
    <t>SICAPIT</t>
  </si>
  <si>
    <t>Market Creators Ltd</t>
  </si>
  <si>
    <t>MKTCREAT</t>
  </si>
  <si>
    <t>Niraj Ispat Industries Ltd</t>
  </si>
  <si>
    <t>NIRAJISPAT</t>
  </si>
  <si>
    <t>Sirohia &amp; Sons Ltd</t>
  </si>
  <si>
    <t>SIROHIA</t>
  </si>
  <si>
    <t>Sharpline Broadcast Ltd</t>
  </si>
  <si>
    <t>SHARPLINE</t>
  </si>
  <si>
    <t>Gallops Enterprise Ltd</t>
  </si>
  <si>
    <t>GALLOPENT</t>
  </si>
  <si>
    <t>Mipco Seamless Rings (Gujarat) Ltd</t>
  </si>
  <si>
    <t>MPCOSEMB</t>
  </si>
  <si>
    <t>Panabyte Technologies Ltd</t>
  </si>
  <si>
    <t>PANABYTE</t>
  </si>
  <si>
    <t>Unjha Formulations Ltd</t>
  </si>
  <si>
    <t>UNJHAFOR</t>
  </si>
  <si>
    <t>EPIC Energy Ltd</t>
  </si>
  <si>
    <t>EPIC</t>
  </si>
  <si>
    <t>C J Gelatine Products Ltd</t>
  </si>
  <si>
    <t>CJGEL</t>
  </si>
  <si>
    <t>Kotak Nifty 100 Low Volatility 30 ETF</t>
  </si>
  <si>
    <t>LOWVOL1</t>
  </si>
  <si>
    <t>Moongipa Capital Finance Ltd</t>
  </si>
  <si>
    <t>MONGIPA</t>
  </si>
  <si>
    <t>Encash Entertainment Ltd</t>
  </si>
  <si>
    <t>ENCASH</t>
  </si>
  <si>
    <t>Nippon India ETF Nifty 100</t>
  </si>
  <si>
    <t>NIF100BEES</t>
  </si>
  <si>
    <t>Pyxis Finvest Ltd</t>
  </si>
  <si>
    <t>PYXISFIN</t>
  </si>
  <si>
    <t>Transpact Enterprises Ltd</t>
  </si>
  <si>
    <t>TRANSPACT</t>
  </si>
  <si>
    <t>Welterman International Ltd</t>
  </si>
  <si>
    <t>WELTI</t>
  </si>
  <si>
    <t>Universal Office Automation Ltd</t>
  </si>
  <si>
    <t>UNIOFFICE</t>
  </si>
  <si>
    <t>Coastal Roadways Ltd</t>
  </si>
  <si>
    <t>COARO</t>
  </si>
  <si>
    <t>Suumaya Corporation Ltd</t>
  </si>
  <si>
    <t>SUUMAYA</t>
  </si>
  <si>
    <t>Colinz Laboratories Ltd</t>
  </si>
  <si>
    <t>COLINZ</t>
  </si>
  <si>
    <t>Photon Capital Advisors Ltd</t>
  </si>
  <si>
    <t>PHOTON</t>
  </si>
  <si>
    <t>Parmax Pharma Ltd</t>
  </si>
  <si>
    <t>PARMAX</t>
  </si>
  <si>
    <t>Lippi Systems Ltd</t>
  </si>
  <si>
    <t>LIPPISYS</t>
  </si>
  <si>
    <t>Kuwer Industries Ltd</t>
  </si>
  <si>
    <t>KUWERIN</t>
  </si>
  <si>
    <t>Rajasthan Petro Synthetics Ltd</t>
  </si>
  <si>
    <t>RAJSPTR</t>
  </si>
  <si>
    <t>Nippon India ETF Hang Seng BeES</t>
  </si>
  <si>
    <t>HNGSNGBEES</t>
  </si>
  <si>
    <t>Soni Medicare Ltd</t>
  </si>
  <si>
    <t>SML</t>
  </si>
  <si>
    <t>Setubandhan Infrastructure Ltd</t>
  </si>
  <si>
    <t>SETUINFRA</t>
  </si>
  <si>
    <t>Shakti Press Ltd</t>
  </si>
  <si>
    <t>SHAKTIPR</t>
  </si>
  <si>
    <t>Vedant Asset Ltd</t>
  </si>
  <si>
    <t>VEDANTASSET</t>
  </si>
  <si>
    <t>Univa Foods Ltd</t>
  </si>
  <si>
    <t>UNIVAFOODS</t>
  </si>
  <si>
    <t>Bhagawati Oxygen Ltd</t>
  </si>
  <si>
    <t>BHAGWOX</t>
  </si>
  <si>
    <t>Motilal Oswal Nasdaq Q50 ETF</t>
  </si>
  <si>
    <t>MONQ50</t>
  </si>
  <si>
    <t>Avishkar Infra Realty Ltd</t>
  </si>
  <si>
    <t>AIRLTD</t>
  </si>
  <si>
    <t>Navigant Corporate Advisors Ltd</t>
  </si>
  <si>
    <t>NAVIGANT</t>
  </si>
  <si>
    <t>Simplex Mills Company Ltd</t>
  </si>
  <si>
    <t>SIMPLXMIL</t>
  </si>
  <si>
    <t>RGF Capital Markets Ltd</t>
  </si>
  <si>
    <t>RGF</t>
  </si>
  <si>
    <t>Kandagiri Spinning Millis Ltd</t>
  </si>
  <si>
    <t>KANDAGIRI</t>
  </si>
  <si>
    <t>Arihant's Securities Ltd</t>
  </si>
  <si>
    <t>ARISE</t>
  </si>
  <si>
    <t>Stellar Capital Services Ltd</t>
  </si>
  <si>
    <t>STELLAR</t>
  </si>
  <si>
    <t>Radaan Media Works India Ltd</t>
  </si>
  <si>
    <t>RADAAN</t>
  </si>
  <si>
    <t>Risa International Ltd</t>
  </si>
  <si>
    <t>RISAINTL</t>
  </si>
  <si>
    <t>Galaxy Agrico Exports Ltd</t>
  </si>
  <si>
    <t>GALAGEX</t>
  </si>
  <si>
    <t>Adinath Exim Resources Ltd</t>
  </si>
  <si>
    <t>ADIEXRE</t>
  </si>
  <si>
    <t>HDFC Nifty100 Quality 30 ETF</t>
  </si>
  <si>
    <t>HDFCQUAL</t>
  </si>
  <si>
    <t>Southern Infosys Ltd</t>
  </si>
  <si>
    <t>SOUTHERNIN</t>
  </si>
  <si>
    <t>Kothari Industrial Corp Ltd</t>
  </si>
  <si>
    <t>KOTIC</t>
  </si>
  <si>
    <t>Soma Papers and Industries Ltd</t>
  </si>
  <si>
    <t>SOMAPPR</t>
  </si>
  <si>
    <t>Ashtasidhhi Industries Ltd</t>
  </si>
  <si>
    <t>GUJINV</t>
  </si>
  <si>
    <t>Libord Securities Ltd</t>
  </si>
  <si>
    <t>LIBORD</t>
  </si>
  <si>
    <t>Munoth Communication Ltd</t>
  </si>
  <si>
    <t>MCLTD</t>
  </si>
  <si>
    <t>Bazel International Ltd</t>
  </si>
  <si>
    <t>BAZELINTER</t>
  </si>
  <si>
    <t>Polycon International Ltd</t>
  </si>
  <si>
    <t>POLYCON</t>
  </si>
  <si>
    <t>VCU Data Management Ltd</t>
  </si>
  <si>
    <t>VCU</t>
  </si>
  <si>
    <t>Uniroyal Marine Exports Ltd</t>
  </si>
  <si>
    <t>UNRYLMA</t>
  </si>
  <si>
    <t>Flora Corporation Ltd</t>
  </si>
  <si>
    <t>FLORACORP</t>
  </si>
  <si>
    <t>Tulasee Bio-Ethanol Ltd</t>
  </si>
  <si>
    <t>TULASEEBIOE</t>
  </si>
  <si>
    <t>ANS Industries Ltd</t>
  </si>
  <si>
    <t>ANSINDUS</t>
  </si>
  <si>
    <t>Anna Infrastructures Ltd</t>
  </si>
  <si>
    <t>ANNAINFRA</t>
  </si>
  <si>
    <t>Garware Synthetics Ltd</t>
  </si>
  <si>
    <t>GARWSYN</t>
  </si>
  <si>
    <t>Lexoraa Industries Ltd</t>
  </si>
  <si>
    <t>SERVOTEACH</t>
  </si>
  <si>
    <t>Pankaj Piyush Trade and Investment Ltd</t>
  </si>
  <si>
    <t>PANKAJPIYUS</t>
  </si>
  <si>
    <t>Dr Lalchandani Labs Ltd</t>
  </si>
  <si>
    <t>DLCL</t>
  </si>
  <si>
    <t>Longspur International Ventures Ltd</t>
  </si>
  <si>
    <t>CONFINT</t>
  </si>
  <si>
    <t>Senthil Infotek Ltd</t>
  </si>
  <si>
    <t>SENINFO</t>
  </si>
  <si>
    <t>Sab Events &amp; Governance Now Media Ltd</t>
  </si>
  <si>
    <t>SABEVENTS</t>
  </si>
  <si>
    <t>Zinema Media and Entertainment Ltd</t>
  </si>
  <si>
    <t>ZINEMA</t>
  </si>
  <si>
    <t>OTCO International Ltd</t>
  </si>
  <si>
    <t>OTCO</t>
  </si>
  <si>
    <t>Ushakiran Finance Ltd</t>
  </si>
  <si>
    <t>USHAKIRA</t>
  </si>
  <si>
    <t>Midwest Gold Ltd</t>
  </si>
  <si>
    <t>MIDWEST</t>
  </si>
  <si>
    <t>Swagtam Trading and Services Ltd</t>
  </si>
  <si>
    <t>SWAGTAM</t>
  </si>
  <si>
    <t>Bridge Securities Ltd</t>
  </si>
  <si>
    <t>BRIDGESE</t>
  </si>
  <si>
    <t>Panafic Industrials Ltd</t>
  </si>
  <si>
    <t>PANAFIC</t>
  </si>
  <si>
    <t>Sea TV Network Ltd</t>
  </si>
  <si>
    <t>SEATV</t>
  </si>
  <si>
    <t>Net Pix Shorts Digital Media Ltd</t>
  </si>
  <si>
    <t>NETPIX</t>
  </si>
  <si>
    <t>Shangar Decor Ltd</t>
  </si>
  <si>
    <t>SHANGAR</t>
  </si>
  <si>
    <t>Rajputana Investment &amp; Finance Ltd</t>
  </si>
  <si>
    <t>RAJPUTANA</t>
  </si>
  <si>
    <t>Ladam Affordable Housing Ltd</t>
  </si>
  <si>
    <t>LAHL</t>
  </si>
  <si>
    <t>Gagan Gases Ltd</t>
  </si>
  <si>
    <t>GAGAN</t>
  </si>
  <si>
    <t>Euro-Leder Fashion Ltd</t>
  </si>
  <si>
    <t>EUROLED</t>
  </si>
  <si>
    <t>Ashiana Agro Industries Ltd</t>
  </si>
  <si>
    <t>ASHAI</t>
  </si>
  <si>
    <t>Goenka Business &amp; Finance Ltd</t>
  </si>
  <si>
    <t>GBFL</t>
  </si>
  <si>
    <t>VB Industries Ltd</t>
  </si>
  <si>
    <t>VBIND</t>
  </si>
  <si>
    <t>Chemo Pharma Laboratories Ltd</t>
  </si>
  <si>
    <t>CHEMOPH</t>
  </si>
  <si>
    <t>Integra Telecommunication and Software Ltd</t>
  </si>
  <si>
    <t>INTELSOFT</t>
  </si>
  <si>
    <t>Indian Link Chain Manufactrers Ltd</t>
  </si>
  <si>
    <t>INLCM</t>
  </si>
  <si>
    <t>Accord Synergy Ltd</t>
  </si>
  <si>
    <t>ACCORD</t>
  </si>
  <si>
    <t>Worldwide Aluminium Limited</t>
  </si>
  <si>
    <t>WWALUM</t>
  </si>
  <si>
    <t>Dhyaani Tradeventtures Ltd</t>
  </si>
  <si>
    <t>DHYAANITR</t>
  </si>
  <si>
    <t>Siddha Ventures Ltd</t>
  </si>
  <si>
    <t>SIDDHA</t>
  </si>
  <si>
    <t>Aravali Securities and Finance Ltd</t>
  </si>
  <si>
    <t>ARAVALIS</t>
  </si>
  <si>
    <t>K Z Leasing and Finance Ltd</t>
  </si>
  <si>
    <t>KZLFIN</t>
  </si>
  <si>
    <t>Bindal Exports Ltd</t>
  </si>
  <si>
    <t>BINDALEXPO</t>
  </si>
  <si>
    <t>KMF Builders and Developers Ltd</t>
  </si>
  <si>
    <t>KMFBLDR</t>
  </si>
  <si>
    <t>Vision Cinemas Ltd</t>
  </si>
  <si>
    <t>VISIONCINE</t>
  </si>
  <si>
    <t>Triton Corp Ltd</t>
  </si>
  <si>
    <t>TRITON</t>
  </si>
  <si>
    <t>BKM Industries Ltd</t>
  </si>
  <si>
    <t>BKMINDST</t>
  </si>
  <si>
    <t>VR Woodart Ltd</t>
  </si>
  <si>
    <t>VRWODAR</t>
  </si>
  <si>
    <t>IGC Industries Ltd</t>
  </si>
  <si>
    <t>IGCIL</t>
  </si>
  <si>
    <t>Virgo Global Ltd</t>
  </si>
  <si>
    <t>VIRGOGLOB</t>
  </si>
  <si>
    <t>VKJ Infra Developers Ltd</t>
  </si>
  <si>
    <t>VKJINFRA</t>
  </si>
  <si>
    <t>CDG Petchem Ltd</t>
  </si>
  <si>
    <t>CDG</t>
  </si>
  <si>
    <t>Chemiesynth (Vapi) Ltd</t>
  </si>
  <si>
    <t>CHEMIESYNT</t>
  </si>
  <si>
    <t>HDFC Nifty Growth Sectors 15 ETF</t>
  </si>
  <si>
    <t>HDFCGROWTH</t>
  </si>
  <si>
    <t>Subhash Silk Mills Ltd</t>
  </si>
  <si>
    <t>SUBSM</t>
  </si>
  <si>
    <t>Vaghani Techno Build Ltd</t>
  </si>
  <si>
    <t>VAGHANI</t>
  </si>
  <si>
    <t>Monind Ltd</t>
  </si>
  <si>
    <t>MONIND</t>
  </si>
  <si>
    <t>Neo Infracon Ltd</t>
  </si>
  <si>
    <t>NEOINFRA</t>
  </si>
  <si>
    <t>NB Footwear Ltd</t>
  </si>
  <si>
    <t>NBFOOT</t>
  </si>
  <si>
    <t>KOBO Biotech Ltd</t>
  </si>
  <si>
    <t>KOBO</t>
  </si>
  <si>
    <t>Parker Agro Chem Exports Ltd</t>
  </si>
  <si>
    <t>PARKERAC</t>
  </si>
  <si>
    <t>Esha Media Research Ltd</t>
  </si>
  <si>
    <t>ESHAMEDIA</t>
  </si>
  <si>
    <t>Glittek Granites Ltd</t>
  </si>
  <si>
    <t>GLITTEKG</t>
  </si>
  <si>
    <t>Amanaya Ventures Ltd</t>
  </si>
  <si>
    <t>AMANAYA</t>
  </si>
  <si>
    <t>Kore Foods Ltd</t>
  </si>
  <si>
    <t>Mukta Agriculture Ltd</t>
  </si>
  <si>
    <t>MUKTA</t>
  </si>
  <si>
    <t>Vaksons Automobiles Ltd</t>
  </si>
  <si>
    <t>NAKSH</t>
  </si>
  <si>
    <t>Hasti Finance Ltd</t>
  </si>
  <si>
    <t>HASTIFIN</t>
  </si>
  <si>
    <t>Rotographics India Ltd</t>
  </si>
  <si>
    <t>RGIL</t>
  </si>
  <si>
    <t>Ashram Online.com Ltd</t>
  </si>
  <si>
    <t>ASHRAM</t>
  </si>
  <si>
    <t>Nouveau Global Ventures Ltd</t>
  </si>
  <si>
    <t>NOUVEAU</t>
  </si>
  <si>
    <t>Mount Housing and Infrastructure Ltd</t>
  </si>
  <si>
    <t>MOUNT</t>
  </si>
  <si>
    <t>Advance Syntex Ltd</t>
  </si>
  <si>
    <t>ASYL</t>
  </si>
  <si>
    <t>Chadha Papers Ltd</t>
  </si>
  <si>
    <t>CHADPAP</t>
  </si>
  <si>
    <t>Peeti Securities Ltd</t>
  </si>
  <si>
    <t>PEETISEC</t>
  </si>
  <si>
    <t>Janus Corporation Ltd</t>
  </si>
  <si>
    <t>JANUSCORP</t>
  </si>
  <si>
    <t>Shashwat Furnishing Solutions Ltd</t>
  </si>
  <si>
    <t>SFSL</t>
  </si>
  <si>
    <t>Wagend Infra Venture Ltd</t>
  </si>
  <si>
    <t>WAGEND</t>
  </si>
  <si>
    <t>Rama Petrochemicals Ltd</t>
  </si>
  <si>
    <t>RAMAPETRO</t>
  </si>
  <si>
    <t>Kiran Print Pack Ltd</t>
  </si>
  <si>
    <t>KIRANPR</t>
  </si>
  <si>
    <t>Jonjua Overseas Ltd</t>
  </si>
  <si>
    <t>JONJUA</t>
  </si>
  <si>
    <t>Promact Impex Ltd</t>
  </si>
  <si>
    <t>PROMACT</t>
  </si>
  <si>
    <t>Dhanvantri Jeevan Rekha Ltd</t>
  </si>
  <si>
    <t>ZDHJERK</t>
  </si>
  <si>
    <t>G K Consultants Ltd</t>
  </si>
  <si>
    <t>GKCONS</t>
  </si>
  <si>
    <t>Goyal Associates Ltd</t>
  </si>
  <si>
    <t>GOYALASS</t>
  </si>
  <si>
    <t>V B Desai Financial Services Ltd</t>
  </si>
  <si>
    <t>VBDESAI</t>
  </si>
  <si>
    <t>Rajath Finance Ltd</t>
  </si>
  <si>
    <t>RAJATH</t>
  </si>
  <si>
    <t>Karnimata Cold Storage Ltd</t>
  </si>
  <si>
    <t>KCSL</t>
  </si>
  <si>
    <t>Milestone Furniture Ltd</t>
  </si>
  <si>
    <t>MILEFUR</t>
  </si>
  <si>
    <t>Sanchay Finvest Ltd</t>
  </si>
  <si>
    <t>SANCF</t>
  </si>
  <si>
    <t>Tashi India Ltd</t>
  </si>
  <si>
    <t>TASHIND</t>
  </si>
  <si>
    <t>Super Bakers Ltd</t>
  </si>
  <si>
    <t>SUPERBAK</t>
  </si>
  <si>
    <t>HDFC Nifty NEXT 50 ETF</t>
  </si>
  <si>
    <t>HDFCNEXT50</t>
  </si>
  <si>
    <t>Integra Capital Ltd</t>
  </si>
  <si>
    <t>INTCAPL</t>
  </si>
  <si>
    <t>iStreet Network Ltd</t>
  </si>
  <si>
    <t>ISTRNETWK</t>
  </si>
  <si>
    <t>Gujarat Cotex Ltd</t>
  </si>
  <si>
    <t>GUJCOTEX</t>
  </si>
  <si>
    <t>Bloom Dekor Ltd</t>
  </si>
  <si>
    <t>BLOOM</t>
  </si>
  <si>
    <t>Tranway Technologies Ltd</t>
  </si>
  <si>
    <t>TRANWAY</t>
  </si>
  <si>
    <t>AMS Polymers Ltd</t>
  </si>
  <si>
    <t>AMS</t>
  </si>
  <si>
    <t>F G P Ltd</t>
  </si>
  <si>
    <t>FGP</t>
  </si>
  <si>
    <t>Hindustan Bio Sciences Ltd</t>
  </si>
  <si>
    <t>HINDBIO</t>
  </si>
  <si>
    <t>First Fintec Ltd</t>
  </si>
  <si>
    <t>FIRSTFIN</t>
  </si>
  <si>
    <t>Devine Impex Ltd</t>
  </si>
  <si>
    <t>DEVINE</t>
  </si>
  <si>
    <t>Symbiox Investment &amp; Trading Co Ltd</t>
  </si>
  <si>
    <t>SYMBIOX</t>
  </si>
  <si>
    <t>Jet infraventure Ltd</t>
  </si>
  <si>
    <t>JETINFRA</t>
  </si>
  <si>
    <t>Mehta Securities Ltd</t>
  </si>
  <si>
    <t>MEHSECU</t>
  </si>
  <si>
    <t>UTI S&amp;P BSE Sensex Next 50 Exchange Traded Fund</t>
  </si>
  <si>
    <t>UTISXN50</t>
  </si>
  <si>
    <t>Vaxfab Enterprises Ltd</t>
  </si>
  <si>
    <t>VEL</t>
  </si>
  <si>
    <t>Perfect-Octave Media Projects Ltd</t>
  </si>
  <si>
    <t>OCTAVE</t>
  </si>
  <si>
    <t>Agarwal Fortune India Ltd</t>
  </si>
  <si>
    <t>AGARWAL</t>
  </si>
  <si>
    <t>Shree Salasar Investments Ltd</t>
  </si>
  <si>
    <t>SALSAIN</t>
  </si>
  <si>
    <t>Mystic Electronics Ltd</t>
  </si>
  <si>
    <t>MYSTICELE</t>
  </si>
  <si>
    <t>Quantum Build-Tech Ltd</t>
  </si>
  <si>
    <t>QUANTBUILD</t>
  </si>
  <si>
    <t>Sturdy Industries Ltd</t>
  </si>
  <si>
    <t>STURDY</t>
  </si>
  <si>
    <t>Continental Controls Ltd</t>
  </si>
  <si>
    <t>CONTICON</t>
  </si>
  <si>
    <t>Golkonda Aluminium Extrusions Ltd</t>
  </si>
  <si>
    <t>GOLKONDA</t>
  </si>
  <si>
    <t>Santosh Fine Fab Ltd</t>
  </si>
  <si>
    <t>SANTOSHF</t>
  </si>
  <si>
    <t>Hittco Tools Ltd</t>
  </si>
  <si>
    <t>HITTCO</t>
  </si>
  <si>
    <t>Retro Green Revolution Ltd</t>
  </si>
  <si>
    <t>RGRL</t>
  </si>
  <si>
    <t>Enterprise International Ltd</t>
  </si>
  <si>
    <t>ENTRINT</t>
  </si>
  <si>
    <t>Foundry Fuel Products Ltd</t>
  </si>
  <si>
    <t>FFPL</t>
  </si>
  <si>
    <t>Haria Apparels Ltd</t>
  </si>
  <si>
    <t>HARIAAPL</t>
  </si>
  <si>
    <t>AVI Products India Ltd</t>
  </si>
  <si>
    <t>APIL</t>
  </si>
  <si>
    <t>Vision Corporation Ltd</t>
  </si>
  <si>
    <t>VISIONCO</t>
  </si>
  <si>
    <t>Vinayak Polycon International Ltd</t>
  </si>
  <si>
    <t>VINAYAKPOL</t>
  </si>
  <si>
    <t>Chambal Breweries and Distilleries Ltd</t>
  </si>
  <si>
    <t>CHMBBRW</t>
  </si>
  <si>
    <t>Ramsons Projects Ltd</t>
  </si>
  <si>
    <t>RAMSONS</t>
  </si>
  <si>
    <t>Axis Silver ETF</t>
  </si>
  <si>
    <t>AXISILVER</t>
  </si>
  <si>
    <t>Brawn Biotech Ltd</t>
  </si>
  <si>
    <t>BRAWN</t>
  </si>
  <si>
    <t>Nexus Surgical and Medicare Ltd</t>
  </si>
  <si>
    <t>NEXUSSURGL</t>
  </si>
  <si>
    <t>Mahan Industries Ltd</t>
  </si>
  <si>
    <t>MAHANIN</t>
  </si>
  <si>
    <t>Kumbhat Financial Services Ltd</t>
  </si>
  <si>
    <t>KUMPFIN</t>
  </si>
  <si>
    <t>Fone4 Communications(India) Ltd</t>
  </si>
  <si>
    <t>FONE4</t>
  </si>
  <si>
    <t>Sri Amarnath Finance Ltd</t>
  </si>
  <si>
    <t>AMARNATH</t>
  </si>
  <si>
    <t>Sabrimala Industries India Ltd</t>
  </si>
  <si>
    <t>Adline Chem Lab Ltd</t>
  </si>
  <si>
    <t>ADLINE</t>
  </si>
  <si>
    <t>Golden Carpets Ltd</t>
  </si>
  <si>
    <t>GOLCA</t>
  </si>
  <si>
    <t>Shri Niwas Leasing and Finance Ltd</t>
  </si>
  <si>
    <t>SHRINIWAS</t>
  </si>
  <si>
    <t>Ramgopal Polytex Ltd</t>
  </si>
  <si>
    <t>RAMGOPOLY</t>
  </si>
  <si>
    <t>CMI Ltd</t>
  </si>
  <si>
    <t>CMICABLES</t>
  </si>
  <si>
    <t>Kabra Commercial Ltd</t>
  </si>
  <si>
    <t>KCL</t>
  </si>
  <si>
    <t>Trio Mercantile And Trading Ltd</t>
  </si>
  <si>
    <t>TRIOMERC</t>
  </si>
  <si>
    <t>Silver Pearl Hospitality &amp; Luxury Spaces Ltd</t>
  </si>
  <si>
    <t>SILVERPRL</t>
  </si>
  <si>
    <t>NCC Blue Water Products Ltd</t>
  </si>
  <si>
    <t>NCCBLUE</t>
  </si>
  <si>
    <t>Wherrelz IT Solutions Ltd</t>
  </si>
  <si>
    <t>WITS</t>
  </si>
  <si>
    <t>Oswal Yarns Ltd</t>
  </si>
  <si>
    <t>OSWAYRN</t>
  </si>
  <si>
    <t>N2N Technologies Ltd</t>
  </si>
  <si>
    <t>NNTL</t>
  </si>
  <si>
    <t>Alchemist Corporation Ltd</t>
  </si>
  <si>
    <t>ALCHCORP</t>
  </si>
  <si>
    <t>Melstar Information Technologies Ltd</t>
  </si>
  <si>
    <t>MELSTAR</t>
  </si>
  <si>
    <t>Clio Infotech Ltd</t>
  </si>
  <si>
    <t>CLIOINFO</t>
  </si>
  <si>
    <t>Premier Synthetics Ltd</t>
  </si>
  <si>
    <t>PREMSYN</t>
  </si>
  <si>
    <t>Beeyu Overseas Ltd</t>
  </si>
  <si>
    <t>BEEYU</t>
  </si>
  <si>
    <t>Krishna Capital and Securities Ltd</t>
  </si>
  <si>
    <t>KRISHNACAP</t>
  </si>
  <si>
    <t>Minolta Finance Ltd</t>
  </si>
  <si>
    <t>MINOLTAF</t>
  </si>
  <si>
    <t>Mega Fin (India) Ltd</t>
  </si>
  <si>
    <t>MEGFI</t>
  </si>
  <si>
    <t>Jain Marmo Industries Ltd</t>
  </si>
  <si>
    <t>JAINMARMO</t>
  </si>
  <si>
    <t>Lynx Machinery and Commercials Ltd</t>
  </si>
  <si>
    <t>LYNMC</t>
  </si>
  <si>
    <t>Raghunath International Ltd</t>
  </si>
  <si>
    <t>RAGHUNAT</t>
  </si>
  <si>
    <t>CHD Chemicals Ltd</t>
  </si>
  <si>
    <t>CHDCHEM</t>
  </si>
  <si>
    <t>Aris International Ltd</t>
  </si>
  <si>
    <t>ARISINT</t>
  </si>
  <si>
    <t>Garware Marine Industries Ltd</t>
  </si>
  <si>
    <t>GARWAMAR</t>
  </si>
  <si>
    <t>Decillion Finance Ltd</t>
  </si>
  <si>
    <t>DFL</t>
  </si>
  <si>
    <t>Jetmall Spices and Masala Ltd</t>
  </si>
  <si>
    <t>JETMALL</t>
  </si>
  <si>
    <t>Datasoft Application Software (India) Ltd</t>
  </si>
  <si>
    <t>DATASOFT</t>
  </si>
  <si>
    <t>Neelkanth Rock-Minerals Ltd</t>
  </si>
  <si>
    <t>NEELKAN</t>
  </si>
  <si>
    <t>Stanpacks (India) Ltd</t>
  </si>
  <si>
    <t>STANPACK</t>
  </si>
  <si>
    <t>Mafia Trends Ltd</t>
  </si>
  <si>
    <t>MAFIA</t>
  </si>
  <si>
    <t>Sword-Edge Commercials Ltd</t>
  </si>
  <si>
    <t>SWORDEDGE</t>
  </si>
  <si>
    <t>Sheshadri Industries Ltd</t>
  </si>
  <si>
    <t>SHESHAINDS</t>
  </si>
  <si>
    <t>Quasar India Ltd</t>
  </si>
  <si>
    <t>QUASAR</t>
  </si>
  <si>
    <t>Agio Paper &amp; Industries Ltd</t>
  </si>
  <si>
    <t>AGIOPAPER</t>
  </si>
  <si>
    <t>GSL Securities Ltd</t>
  </si>
  <si>
    <t>GSLSEC</t>
  </si>
  <si>
    <t>Ambassador Intra Holdings Ltd</t>
  </si>
  <si>
    <t>AIHL</t>
  </si>
  <si>
    <t>Bijoy Hans Ltd</t>
  </si>
  <si>
    <t>BIJHANS</t>
  </si>
  <si>
    <t>Amit International Ltd</t>
  </si>
  <si>
    <t>AMITINT</t>
  </si>
  <si>
    <t>Shoora Designs Ltd</t>
  </si>
  <si>
    <t>SHOORA</t>
  </si>
  <si>
    <t>Omni AX's Software Ltd</t>
  </si>
  <si>
    <t>OMNIAX</t>
  </si>
  <si>
    <t>Ganesh Holdings Ltd</t>
  </si>
  <si>
    <t>GANHOLD</t>
  </si>
  <si>
    <t>Aadi Industries Ltd</t>
  </si>
  <si>
    <t>AADIIND</t>
  </si>
  <si>
    <t>Triliance Polymers Ltd</t>
  </si>
  <si>
    <t>TRILIANCE</t>
  </si>
  <si>
    <t>Umiya Tubes Ltd</t>
  </si>
  <si>
    <t>UMIYA</t>
  </si>
  <si>
    <t>Kanungo Financiers Ltd</t>
  </si>
  <si>
    <t>KANUNGO</t>
  </si>
  <si>
    <t>TeleCanor Global Ltd</t>
  </si>
  <si>
    <t>TELECANOR</t>
  </si>
  <si>
    <t>United Leasing &amp; Industries Ltd</t>
  </si>
  <si>
    <t>UNTTEMI</t>
  </si>
  <si>
    <t>Shukra Jewellery Ltd</t>
  </si>
  <si>
    <t>SHUKJEW</t>
  </si>
  <si>
    <t>Welcure Drugs and Pharmaceuticals Ltd</t>
  </si>
  <si>
    <t>WELCURE</t>
  </si>
  <si>
    <t>Interactive Financial Services Ltd</t>
  </si>
  <si>
    <t>IFINSER</t>
  </si>
  <si>
    <t>HDFC Nifty200 Momentum 30 ETF</t>
  </si>
  <si>
    <t>HDFCMOMENT</t>
  </si>
  <si>
    <t>Incon Engineers Ltd</t>
  </si>
  <si>
    <t>INCON</t>
  </si>
  <si>
    <t>Containerway International Ltd</t>
  </si>
  <si>
    <t>CONTAINER</t>
  </si>
  <si>
    <t>Narmada Macplast Drip Irrigation Systems Ltd</t>
  </si>
  <si>
    <t>NARMP</t>
  </si>
  <si>
    <t>Integrated Hitech Ltd</t>
  </si>
  <si>
    <t>INTEGHIT</t>
  </si>
  <si>
    <t>Satiate Agri Ltd</t>
  </si>
  <si>
    <t>SATAGRI</t>
  </si>
  <si>
    <t>Sharanam Infraproject and Trading Ltd</t>
  </si>
  <si>
    <t>SIPTL</t>
  </si>
  <si>
    <t>Khandelwal Extractions Ltd</t>
  </si>
  <si>
    <t>ZKHANDEN</t>
  </si>
  <si>
    <t>Oswal Overseas Ltd</t>
  </si>
  <si>
    <t>OSWALOR</t>
  </si>
  <si>
    <t>Jayatma Industries Ltd</t>
  </si>
  <si>
    <t>JAYIND</t>
  </si>
  <si>
    <t>Thirani Projects Ltd</t>
  </si>
  <si>
    <t>TPROJECT</t>
  </si>
  <si>
    <t>Raconteur Global Resources Ltd</t>
  </si>
  <si>
    <t>RACONTEUR</t>
  </si>
  <si>
    <t>Shamrock Industrial Company Ltd</t>
  </si>
  <si>
    <t>SHAMROIN</t>
  </si>
  <si>
    <t>Looks Health Services Ltd</t>
  </si>
  <si>
    <t>LOOKS</t>
  </si>
  <si>
    <t>Taparia Tools Ltd</t>
  </si>
  <si>
    <t>TAPARIA</t>
  </si>
  <si>
    <t>Nutricircle Ltd</t>
  </si>
  <si>
    <t>NUTRICIRCLE</t>
  </si>
  <si>
    <t>Haria Exports Ltd</t>
  </si>
  <si>
    <t>HARIAEXPO</t>
  </si>
  <si>
    <t>Sophia Traexpo Ltd</t>
  </si>
  <si>
    <t>STRAEXPO</t>
  </si>
  <si>
    <t>Vardhman Concrete Ltd</t>
  </si>
  <si>
    <t>VARDHMAN</t>
  </si>
  <si>
    <t>Nutech Global Ltd</t>
  </si>
  <si>
    <t>NUTECGLOB</t>
  </si>
  <si>
    <t>Jainco Projects (India) Ltd</t>
  </si>
  <si>
    <t>JAINCO</t>
  </si>
  <si>
    <t>Quintegra Solutions Ltd</t>
  </si>
  <si>
    <t>QUINTEGRA</t>
  </si>
  <si>
    <t>Pacheli Industrial Finance Ltd</t>
  </si>
  <si>
    <t>PIFL</t>
  </si>
  <si>
    <t>Shyama Infosys Ltd</t>
  </si>
  <si>
    <t>SHYAMAINFO</t>
  </si>
  <si>
    <t>ICICI Prudential Nifty Infrastructure ETF</t>
  </si>
  <si>
    <t>INFRAIETF</t>
  </si>
  <si>
    <t>Lakshmi Precision Screws Ltd</t>
  </si>
  <si>
    <t>LAKPRE</t>
  </si>
  <si>
    <t>Ganon Products Ltd</t>
  </si>
  <si>
    <t>GANONPRO</t>
  </si>
  <si>
    <t>Mathew Easow Research Securities Ltd</t>
  </si>
  <si>
    <t>MATHEWE</t>
  </si>
  <si>
    <t>Sybly Industries Ltd</t>
  </si>
  <si>
    <t>SYBLY</t>
  </si>
  <si>
    <t>Shri Ram Switchgears Ltd</t>
  </si>
  <si>
    <t>SRIRAM</t>
  </si>
  <si>
    <t>Prashant India Ltd</t>
  </si>
  <si>
    <t>PRSNTIN</t>
  </si>
  <si>
    <t>Progrex Ventures Ltd</t>
  </si>
  <si>
    <t>PROGREXV</t>
  </si>
  <si>
    <t>S G N Telecoms Ltd</t>
  </si>
  <si>
    <t>SGNTE</t>
  </si>
  <si>
    <t>Gratex Industries Ltd</t>
  </si>
  <si>
    <t>GRATEXI</t>
  </si>
  <si>
    <t>Ramasigns Industries Ltd</t>
  </si>
  <si>
    <t>RAMASIGNS</t>
  </si>
  <si>
    <t>Vallabh Steels Ltd</t>
  </si>
  <si>
    <t>VALLABHSQ</t>
  </si>
  <si>
    <t>Williamson Financial Services Ltd</t>
  </si>
  <si>
    <t>WILLIMFI</t>
  </si>
  <si>
    <t>Motilal Oswal S&amp;P BSE Enhanced Value ETF</t>
  </si>
  <si>
    <t>MOVALUE</t>
  </si>
  <si>
    <t>ADITYA BSL Nifty 200 Momentum 30 ETF</t>
  </si>
  <si>
    <t>MOMENTUM</t>
  </si>
  <si>
    <t>RCC Cements Ltd</t>
  </si>
  <si>
    <t>RCCEMEN</t>
  </si>
  <si>
    <t>VXL Instruments Ltd</t>
  </si>
  <si>
    <t>VXLINSTR</t>
  </si>
  <si>
    <t>J J Finance Corporation Ltd</t>
  </si>
  <si>
    <t>JJFINCOR</t>
  </si>
  <si>
    <t>Modella Woollens Ltd</t>
  </si>
  <si>
    <t>MODWOOL</t>
  </si>
  <si>
    <t>Tamil Nadu Steel Tubes Ltd</t>
  </si>
  <si>
    <t>TNSTLTU</t>
  </si>
  <si>
    <t>MPS Pharmaa Ltd</t>
  </si>
  <si>
    <t>ADVIKLA</t>
  </si>
  <si>
    <t>Standard Shoe Sole and Mould (India) Ltd</t>
  </si>
  <si>
    <t>STDSHOE</t>
  </si>
  <si>
    <t>Aryan Share &amp; Stock Brokers Ltd</t>
  </si>
  <si>
    <t>ARYAN</t>
  </si>
  <si>
    <t>Sungold Capital Ltd</t>
  </si>
  <si>
    <t>SUNGOLD</t>
  </si>
  <si>
    <t>SDC Techmedia Ltd</t>
  </si>
  <si>
    <t>SDC</t>
  </si>
  <si>
    <t>United Textiles Ltd</t>
  </si>
  <si>
    <t>UNITEDTE</t>
  </si>
  <si>
    <t>Konndor Industries Ltd</t>
  </si>
  <si>
    <t>KONNDOR</t>
  </si>
  <si>
    <t>Jayabharat Credit Ltd</t>
  </si>
  <si>
    <t>JAYBHCR</t>
  </si>
  <si>
    <t>Bharat Textiles &amp; Proofing Industries Ltd</t>
  </si>
  <si>
    <t>BHATEXT</t>
  </si>
  <si>
    <t>Shree Precoated Steels Ltd</t>
  </si>
  <si>
    <t>SPSL</t>
  </si>
  <si>
    <t>Mahasagar Travels Ltd</t>
  </si>
  <si>
    <t>MHSGRMS</t>
  </si>
  <si>
    <t>Lead Financial Services Ltd</t>
  </si>
  <si>
    <t>LEADFIN</t>
  </si>
  <si>
    <t>Suryo Foods and Industries Ltd</t>
  </si>
  <si>
    <t>SURFI</t>
  </si>
  <si>
    <t>Rahul Merchandising Ltd</t>
  </si>
  <si>
    <t>RAHME</t>
  </si>
  <si>
    <t>Navoday Enterprises Ltd</t>
  </si>
  <si>
    <t>NAVODAYENT</t>
  </si>
  <si>
    <t>Union Quality Plastics Ltd</t>
  </si>
  <si>
    <t>UNQTYMI</t>
  </si>
  <si>
    <t>Unishire Urban Infra Ltd</t>
  </si>
  <si>
    <t>UNISHIRE</t>
  </si>
  <si>
    <t>52 Weeks Entertainment Ltd</t>
  </si>
  <si>
    <t>SHAQUAK</t>
  </si>
  <si>
    <t>Explicit Finance Ltd</t>
  </si>
  <si>
    <t>EXPLICITFIN</t>
  </si>
  <si>
    <t>Voltaire Leasing and Finance Ltd</t>
  </si>
  <si>
    <t>VOLLF</t>
  </si>
  <si>
    <t>Relic Technologies Ltd</t>
  </si>
  <si>
    <t>RELICTEC</t>
  </si>
  <si>
    <t>Skyline Ventures India Ltd</t>
  </si>
  <si>
    <t>SKILVEN</t>
  </si>
  <si>
    <t>Coral Newsprints Ltd</t>
  </si>
  <si>
    <t>CORNE</t>
  </si>
  <si>
    <t>Nihar Info Global Ltd</t>
  </si>
  <si>
    <t>NIHARINF</t>
  </si>
  <si>
    <t>RCI Industries &amp; Technologies Ltd</t>
  </si>
  <si>
    <t>RCIIND</t>
  </si>
  <si>
    <t>Omnipotent Industries Ltd</t>
  </si>
  <si>
    <t>OMNIPOTENT</t>
  </si>
  <si>
    <t>Space Incubatrics Technologies Ltd</t>
  </si>
  <si>
    <t>SPACEINCUBA</t>
  </si>
  <si>
    <t>Edynamics Solutions Limited</t>
  </si>
  <si>
    <t>EDSL</t>
  </si>
  <si>
    <t>Motilal Oswal S&amp;P BSE Quality ETF</t>
  </si>
  <si>
    <t>MOQUALITY</t>
  </si>
  <si>
    <t>Pankaj Polymers Ltd</t>
  </si>
  <si>
    <t>PANKAJPO</t>
  </si>
  <si>
    <t>Ridings Consulting Engineers India Ltd</t>
  </si>
  <si>
    <t>RIDINGS</t>
  </si>
  <si>
    <t>Motilal Oswal S&amp;P BSE Healthcare ETF</t>
  </si>
  <si>
    <t>MOHEALTH</t>
  </si>
  <si>
    <t>Starlite Components Ltd</t>
  </si>
  <si>
    <t>STARLITE</t>
  </si>
  <si>
    <t>Typhoon Financial Services Ltd</t>
  </si>
  <si>
    <t>TFSL</t>
  </si>
  <si>
    <t>Mega Nirman &amp; Industries Ltd</t>
  </si>
  <si>
    <t>MNIL</t>
  </si>
  <si>
    <t>Garodia Chemicals Ltd</t>
  </si>
  <si>
    <t>GARODCH</t>
  </si>
  <si>
    <t>HDFC Nifty100 Low Volatility 30 ETF</t>
  </si>
  <si>
    <t>HDFCLOWVOL</t>
  </si>
  <si>
    <t>Woodsvilla Ltd</t>
  </si>
  <si>
    <t>WOODSVILA</t>
  </si>
  <si>
    <t>East Buildtech Ltd</t>
  </si>
  <si>
    <t>EASTBUILD</t>
  </si>
  <si>
    <t>Simplex Papers Ltd</t>
  </si>
  <si>
    <t>SIMPLXPAP</t>
  </si>
  <si>
    <t>Jagsonpal Finance and Leasing Ltd</t>
  </si>
  <si>
    <t>JAGSONFI</t>
  </si>
  <si>
    <t>Vintage Securities Ltd</t>
  </si>
  <si>
    <t>VINTAGES</t>
  </si>
  <si>
    <t>Ind Agiv Commerce Ltd</t>
  </si>
  <si>
    <t>INDAGIV</t>
  </si>
  <si>
    <t>Sunraj Diamond Exports Ltd</t>
  </si>
  <si>
    <t>SUNRAJDI</t>
  </si>
  <si>
    <t>Aditya Ispat Ltd</t>
  </si>
  <si>
    <t>ADITYA</t>
  </si>
  <si>
    <t>International Data Management Ltd</t>
  </si>
  <si>
    <t>IDM</t>
  </si>
  <si>
    <t>SW Investments Ltd</t>
  </si>
  <si>
    <t>SW1</t>
  </si>
  <si>
    <t>Pradip Overseas Ltd</t>
  </si>
  <si>
    <t>PRADIP</t>
  </si>
  <si>
    <t>Saffron Industries Ltd</t>
  </si>
  <si>
    <t>SAFFRON</t>
  </si>
  <si>
    <t>Quantum Digital Vision (India) Ltd</t>
  </si>
  <si>
    <t>QUANTDIA</t>
  </si>
  <si>
    <t>Penta Gold Ltd</t>
  </si>
  <si>
    <t>PENTAGOLD</t>
  </si>
  <si>
    <t>Shantai Industries Ltd</t>
  </si>
  <si>
    <t>SHANTAI</t>
  </si>
  <si>
    <t>Mideast Portfolio Management Ltd</t>
  </si>
  <si>
    <t>MIDEASTP</t>
  </si>
  <si>
    <t>P M Telelinnks Ltd</t>
  </si>
  <si>
    <t>PMTELELIN</t>
  </si>
  <si>
    <t>Corporate Merchant Bankers Ltd</t>
  </si>
  <si>
    <t>CMBL</t>
  </si>
  <si>
    <t>Patidar Buildcon Ltd</t>
  </si>
  <si>
    <t>PATIDAR</t>
  </si>
  <si>
    <t>Fabino Enterprises Ltd</t>
  </si>
  <si>
    <t>FABINO</t>
  </si>
  <si>
    <t>Afloat Enterprises Ltd</t>
  </si>
  <si>
    <t>ADISHAKTI</t>
  </si>
  <si>
    <t>Virtualsoft Systems Ltd</t>
  </si>
  <si>
    <t>VIRTUALS</t>
  </si>
  <si>
    <t>Citi Port Financial Services Ltd</t>
  </si>
  <si>
    <t>CITIPOR</t>
  </si>
  <si>
    <t>Kotak Nifty MNC ETF</t>
  </si>
  <si>
    <t>MNC</t>
  </si>
  <si>
    <t>Ishaan Infrastructures and Shelters Ltd</t>
  </si>
  <si>
    <t>IISL</t>
  </si>
  <si>
    <t>Jalan Transolutions (India) Ltd</t>
  </si>
  <si>
    <t>JALAN</t>
  </si>
  <si>
    <t>Kotak Nifty India Consumption ETF</t>
  </si>
  <si>
    <t>CONS</t>
  </si>
  <si>
    <t>Scintilla Commercial &amp; Credit Ltd</t>
  </si>
  <si>
    <t>SCC</t>
  </si>
  <si>
    <t>Olympic Cards Ltd</t>
  </si>
  <si>
    <t>OLPCL</t>
  </si>
  <si>
    <t>Mahalaxmi Seamless Ltd</t>
  </si>
  <si>
    <t>MAHALXSE</t>
  </si>
  <si>
    <t>Starlit Power Systems Ltd</t>
  </si>
  <si>
    <t>STARLIT</t>
  </si>
  <si>
    <t>Ontic Finserve Ltd</t>
  </si>
  <si>
    <t>ONTIC</t>
  </si>
  <si>
    <t>ADITYA BSL Nifty 200 Quality 30 ETF</t>
  </si>
  <si>
    <t>NIFTYQLITY</t>
  </si>
  <si>
    <t>Pae Ltd</t>
  </si>
  <si>
    <t>PAEL</t>
  </si>
  <si>
    <t>Kinetic Trust Ltd</t>
  </si>
  <si>
    <t>KINETRU</t>
  </si>
  <si>
    <t>Unitech International Ltd</t>
  </si>
  <si>
    <t>UNITINT</t>
  </si>
  <si>
    <t>Epsom Properties Ltd</t>
  </si>
  <si>
    <t>EPSOMPRO</t>
  </si>
  <si>
    <t>Svam Software Ltd</t>
  </si>
  <si>
    <t>SVAMSOF</t>
  </si>
  <si>
    <t>Ramchandra Leasing and Finance Ltd</t>
  </si>
  <si>
    <t>RLFL</t>
  </si>
  <si>
    <t>Ortel Communications Ltd</t>
  </si>
  <si>
    <t>ORTEL</t>
  </si>
  <si>
    <t>Bharatiya Global Infomedia Ltd</t>
  </si>
  <si>
    <t>BGLOBAL</t>
  </si>
  <si>
    <t>Pithampur Poly Products Ltd</t>
  </si>
  <si>
    <t>PITHP</t>
  </si>
  <si>
    <t>Asia Capital Ltd</t>
  </si>
  <si>
    <t>ASIACAP</t>
  </si>
  <si>
    <t>Vitesse Agro Ltd</t>
  </si>
  <si>
    <t>VITESSE</t>
  </si>
  <si>
    <t>Sashwat Technocrats Ltd</t>
  </si>
  <si>
    <t>SASHWAT</t>
  </si>
  <si>
    <t>Galada Finance Ltd</t>
  </si>
  <si>
    <t>GALADAFIN</t>
  </si>
  <si>
    <t>Mayur Floorings Ltd</t>
  </si>
  <si>
    <t>MAYURFL</t>
  </si>
  <si>
    <t>Jayatma Enterprises Ltd</t>
  </si>
  <si>
    <t>JAYATMA</t>
  </si>
  <si>
    <t>Sujana Universal Industries Ltd</t>
  </si>
  <si>
    <t>SUJANAUNI</t>
  </si>
  <si>
    <t>Pushpanjali Realms and Infratech Ltd</t>
  </si>
  <si>
    <t>PUSHPREALM</t>
  </si>
  <si>
    <t>AVI Polymers Ltd</t>
  </si>
  <si>
    <t>AVI</t>
  </si>
  <si>
    <t>Brijlaxmi Leasing &amp; Finance Ltd</t>
  </si>
  <si>
    <t>BRIJLEAS</t>
  </si>
  <si>
    <t>Cindrella Financial Services Ltd</t>
  </si>
  <si>
    <t>CINDRELL</t>
  </si>
  <si>
    <t>Aananda Lakshmi Spinning Mills Ltd</t>
  </si>
  <si>
    <t>AANANDALAK</t>
  </si>
  <si>
    <t>Superior Finlease Ltd</t>
  </si>
  <si>
    <t>SUPERIOR</t>
  </si>
  <si>
    <t>Datiware Maritime Infra Ltd</t>
  </si>
  <si>
    <t>DATIWARE</t>
  </si>
  <si>
    <t>Capricorn Systems Global Solutions Ltd</t>
  </si>
  <si>
    <t>CAPRICORN</t>
  </si>
  <si>
    <t>Checkpoint Trends Ltd</t>
  </si>
  <si>
    <t>CHECKPOINT</t>
  </si>
  <si>
    <t>Siddheswari Garments Ltd</t>
  </si>
  <si>
    <t>SIDDHEGA</t>
  </si>
  <si>
    <t>Purohit Construction Ltd</t>
  </si>
  <si>
    <t>PUROHITCON</t>
  </si>
  <si>
    <t>Integrated Proteins Ltd</t>
  </si>
  <si>
    <t>INTEGFD</t>
  </si>
  <si>
    <t>Athena Constructions Ltd</t>
  </si>
  <si>
    <t>ATHCON</t>
  </si>
  <si>
    <t>GCM Commodity &amp; Derivatives Ltd</t>
  </si>
  <si>
    <t>GCMCOMM</t>
  </si>
  <si>
    <t>Padmanabh Industries Ltd</t>
  </si>
  <si>
    <t>PADMAIND</t>
  </si>
  <si>
    <t>Padmalaya Telefilms Ltd</t>
  </si>
  <si>
    <t>PADMALAYAT</t>
  </si>
  <si>
    <t>Vas Infrastructure Ltd (cn)</t>
  </si>
  <si>
    <t>VASINFRA</t>
  </si>
  <si>
    <t>IMP Powers Ltd</t>
  </si>
  <si>
    <t>INDLMETER</t>
  </si>
  <si>
    <t>Kuber Udyog Ltd</t>
  </si>
  <si>
    <t>KUBERJI</t>
  </si>
  <si>
    <t>Ambitious Plastomac Company Ltd</t>
  </si>
  <si>
    <t>AMBIT</t>
  </si>
  <si>
    <t>Ken Financial Services Ltd</t>
  </si>
  <si>
    <t>KENFIN</t>
  </si>
  <si>
    <t>I Power Solutions India Ltd</t>
  </si>
  <si>
    <t>IPOWER</t>
  </si>
  <si>
    <t>Hypersoft Technologies Ltd</t>
  </si>
  <si>
    <t>HYPERSOFT</t>
  </si>
  <si>
    <t>Ambition Mica Ltd</t>
  </si>
  <si>
    <t>AMBITION</t>
  </si>
  <si>
    <t>Encode Packaging India Ltd</t>
  </si>
  <si>
    <t>ENCODE</t>
  </si>
  <si>
    <t>Elango Industries Ltd</t>
  </si>
  <si>
    <t>ELANGO</t>
  </si>
  <si>
    <t>RSC International Ltd</t>
  </si>
  <si>
    <t>RSCINT</t>
  </si>
  <si>
    <t>Mahesh Developers Ltd</t>
  </si>
  <si>
    <t>MAHESH</t>
  </si>
  <si>
    <t>Mahaveer Infoway Ltd</t>
  </si>
  <si>
    <t>MINFY</t>
  </si>
  <si>
    <t>JMG Corporation Ltd</t>
  </si>
  <si>
    <t>JMGCORP</t>
  </si>
  <si>
    <t>Manipal Finance Corp Ltd</t>
  </si>
  <si>
    <t>MNPLFIN</t>
  </si>
  <si>
    <t>Svarnim Trade Udyog Ltd</t>
  </si>
  <si>
    <t>SNIM</t>
  </si>
  <si>
    <t>Sree Jayalakshmi Autospin Ltd</t>
  </si>
  <si>
    <t>SREEJAYA</t>
  </si>
  <si>
    <t>Diksha Greens Ltd</t>
  </si>
  <si>
    <t>DGL</t>
  </si>
  <si>
    <t>Gyan Developers and Builders Ltd</t>
  </si>
  <si>
    <t>GYANDEV</t>
  </si>
  <si>
    <t>Mercury Trade Links Ltd</t>
  </si>
  <si>
    <t>MERCTRD</t>
  </si>
  <si>
    <t>Amerise Biosciences Ltd</t>
  </si>
  <si>
    <t>AMERISE</t>
  </si>
  <si>
    <t>Maruti Securities Ltd</t>
  </si>
  <si>
    <t>MARUTISE</t>
  </si>
  <si>
    <t>Priya Ltd</t>
  </si>
  <si>
    <t>PRIYALT</t>
  </si>
  <si>
    <t>S K S Textiles Ltd</t>
  </si>
  <si>
    <t>SKSTEXTILE</t>
  </si>
  <si>
    <t>Taaza International Ltd</t>
  </si>
  <si>
    <t>TAAZAINT</t>
  </si>
  <si>
    <t>Atharv Enterprises Ltd</t>
  </si>
  <si>
    <t>ATHARVENT</t>
  </si>
  <si>
    <t>T Spiritual World Ltd</t>
  </si>
  <si>
    <t>TSPIRITUAL</t>
  </si>
  <si>
    <t>Purple Entertainment Ltd</t>
  </si>
  <si>
    <t>PURPLE</t>
  </si>
  <si>
    <t>Sikozy Realtors Ltd</t>
  </si>
  <si>
    <t>SIKOZY</t>
  </si>
  <si>
    <t>Innocorp Ltd</t>
  </si>
  <si>
    <t>INNOCORP</t>
  </si>
  <si>
    <t>Aarcon Facilities Ltd</t>
  </si>
  <si>
    <t>RBGUPTA</t>
  </si>
  <si>
    <t>Gangotri Textiles Ltd</t>
  </si>
  <si>
    <t>GANGOTRI</t>
  </si>
  <si>
    <t>Multipurpose Trading and Agencies Ltd</t>
  </si>
  <si>
    <t>ZMULTIPU</t>
  </si>
  <si>
    <t>Ashoka Refineries Ltd</t>
  </si>
  <si>
    <t>ASHOKRE</t>
  </si>
  <si>
    <t>MFS Intercorp Ltd</t>
  </si>
  <si>
    <t>MFSINTRCRP</t>
  </si>
  <si>
    <t>Chandrima Mercantiles Ltd</t>
  </si>
  <si>
    <t>CHANDRIMA</t>
  </si>
  <si>
    <t>Dhenu Buildcon Infra Ltd</t>
  </si>
  <si>
    <t>DHENUBUILD</t>
  </si>
  <si>
    <t>Gravity (India) Ltd</t>
  </si>
  <si>
    <t>GRAVITY</t>
  </si>
  <si>
    <t>EMA India Ltd</t>
  </si>
  <si>
    <t>EMAINDIA</t>
  </si>
  <si>
    <t>Pro Clb Global Ltd</t>
  </si>
  <si>
    <t>PROCLB</t>
  </si>
  <si>
    <t>Classic Leasing &amp; Finance Ltd</t>
  </si>
  <si>
    <t>CLFL</t>
  </si>
  <si>
    <t>New Light Apparels Ltd</t>
  </si>
  <si>
    <t>NEWLIGHT</t>
  </si>
  <si>
    <t>Hit Kit Global Solutions Ltd</t>
  </si>
  <si>
    <t>HITKITGLO</t>
  </si>
  <si>
    <t>Kaarya Facilities &amp; Services Ltd</t>
  </si>
  <si>
    <t>KAARYAFSL</t>
  </si>
  <si>
    <t>Desh Rakshak Aushdhalaya Ltd</t>
  </si>
  <si>
    <t>DESHRAK</t>
  </si>
  <si>
    <t>Jyothi Infraventures Ltd</t>
  </si>
  <si>
    <t>JYOTHI</t>
  </si>
  <si>
    <t>Fraser and Co Ltd</t>
  </si>
  <si>
    <t>FRASER</t>
  </si>
  <si>
    <t>Pioneer Agro Extracts Ltd</t>
  </si>
  <si>
    <t>PIONAGR</t>
  </si>
  <si>
    <t>Rajkot Investment Trust Ltd</t>
  </si>
  <si>
    <t>RAJKOTINV</t>
  </si>
  <si>
    <t>Shelter Infra Projects Ltd</t>
  </si>
  <si>
    <t>SIPL</t>
  </si>
  <si>
    <t>Futuristic Securities Ltd</t>
  </si>
  <si>
    <t>FUTURSEC</t>
  </si>
  <si>
    <t>Gopal Iron and Steels Company (Gujarat) Ltd</t>
  </si>
  <si>
    <t>GOPAIST</t>
  </si>
  <si>
    <t>Hemo Organic Ltd</t>
  </si>
  <si>
    <t>HEMORGANIC</t>
  </si>
  <si>
    <t>Crimson Metal Engineering Company Ltd</t>
  </si>
  <si>
    <t>CRIMSON</t>
  </si>
  <si>
    <t>Kiran Syntex Ltd</t>
  </si>
  <si>
    <t>KIRANSY-B</t>
  </si>
  <si>
    <t>Sarthak Global Ltd</t>
  </si>
  <si>
    <t>SARTHAKGL</t>
  </si>
  <si>
    <t>Regency Trust Ltd</t>
  </si>
  <si>
    <t>REGTRUS</t>
  </si>
  <si>
    <t>CKP Leisure Ltd</t>
  </si>
  <si>
    <t>CKPLEISURE</t>
  </si>
  <si>
    <t>Nippon India ETF Nifty 50 Shariah BeES</t>
  </si>
  <si>
    <t>SHARIABEES</t>
  </si>
  <si>
    <t>Hanman Fit Ltd</t>
  </si>
  <si>
    <t>HANMAN</t>
  </si>
  <si>
    <t>Jauss Polymers Ltd</t>
  </si>
  <si>
    <t>JAUSPOL</t>
  </si>
  <si>
    <t>Pagaria Energy Ltd</t>
  </si>
  <si>
    <t>WOMENNET</t>
  </si>
  <si>
    <t>Adjia Technologies Ltd</t>
  </si>
  <si>
    <t>ADJIA</t>
  </si>
  <si>
    <t>Aviva Industries Ltd</t>
  </si>
  <si>
    <t>AVIVA</t>
  </si>
  <si>
    <t>Shiva Suitings Ltd</t>
  </si>
  <si>
    <t>SHVSUIT</t>
  </si>
  <si>
    <t>Eureka Industries Ltd</t>
  </si>
  <si>
    <t>EUREKAI</t>
  </si>
  <si>
    <t>SS Infrastructure Development Consultants Ltd</t>
  </si>
  <si>
    <t>SSINFRA</t>
  </si>
  <si>
    <t>Heera Ispat Ltd</t>
  </si>
  <si>
    <t>HEERAISP</t>
  </si>
  <si>
    <t>Autoriders International Ltd</t>
  </si>
  <si>
    <t>AUTOINT</t>
  </si>
  <si>
    <t>PFL Infotech Ltd</t>
  </si>
  <si>
    <t>PFLINFOTC</t>
  </si>
  <si>
    <t>High Street Filatex Ltd</t>
  </si>
  <si>
    <t>HIGHSTREE</t>
  </si>
  <si>
    <t>Jumbo Bag Ltd</t>
  </si>
  <si>
    <t>JUMBO</t>
  </si>
  <si>
    <t>Inertia Steel Ltd</t>
  </si>
  <si>
    <t>INERTIAST</t>
  </si>
  <si>
    <t>R R Securities Ltd</t>
  </si>
  <si>
    <t>RRSECUR</t>
  </si>
  <si>
    <t>Abhishek Infraventures Ltd</t>
  </si>
  <si>
    <t>ABHIINFRA</t>
  </si>
  <si>
    <t>Dharani Finance Ltd</t>
  </si>
  <si>
    <t>DHARFIN</t>
  </si>
  <si>
    <t>Swadha Nature Ltd</t>
  </si>
  <si>
    <t>SWADHATURE</t>
  </si>
  <si>
    <t>Edelweiss Nifty 50 ETF</t>
  </si>
  <si>
    <t>NIFTYEES</t>
  </si>
  <si>
    <t>Spectra Industries Ltd</t>
  </si>
  <si>
    <t>SPECTRA</t>
  </si>
  <si>
    <t>Hi-Klass Trading and Investment Ltd</t>
  </si>
  <si>
    <t>HIKLASS</t>
  </si>
  <si>
    <t>Systematix Securities Ltd</t>
  </si>
  <si>
    <t>SYTIXSE</t>
  </si>
  <si>
    <t>Radhagobind Commercial Ltd</t>
  </si>
  <si>
    <t>RCL</t>
  </si>
  <si>
    <t>Adarsh Mercantile Ltd</t>
  </si>
  <si>
    <t>ADARSH</t>
  </si>
  <si>
    <t>Natura Hue Chem Ltd</t>
  </si>
  <si>
    <t>NATHUEC</t>
  </si>
  <si>
    <t>Richa Industries Ltd</t>
  </si>
  <si>
    <t>RICHAIND</t>
  </si>
  <si>
    <t>Invesco India Nifty 50 ETF</t>
  </si>
  <si>
    <t>IVZINNIFTY</t>
  </si>
  <si>
    <t>Vax Housing Ltd</t>
  </si>
  <si>
    <t>VAXHS</t>
  </si>
  <si>
    <t>Saptak Chem and Business Ltd</t>
  </si>
  <si>
    <t>SCBL</t>
  </si>
  <si>
    <t>Ekam Leasing and Finance Co Ltd</t>
  </si>
  <si>
    <t>EKAMLEA</t>
  </si>
  <si>
    <t>Diamant Infrastructure Ltd</t>
  </si>
  <si>
    <t>DIAMANT</t>
  </si>
  <si>
    <t>Cistro Telelink Ltd</t>
  </si>
  <si>
    <t>CISTRO</t>
  </si>
  <si>
    <t>Classic Global Finance and Capital Ltd</t>
  </si>
  <si>
    <t>CCFCL</t>
  </si>
  <si>
    <t>Carnation Industries Ltd</t>
  </si>
  <si>
    <t>CARNATIN</t>
  </si>
  <si>
    <t>KLG Capital Services Ltd</t>
  </si>
  <si>
    <t>KLGCAP</t>
  </si>
  <si>
    <t>B P Capital Ltd</t>
  </si>
  <si>
    <t>BPCAP</t>
  </si>
  <si>
    <t>Uniworth Ltd</t>
  </si>
  <si>
    <t>UNIWORTH</t>
  </si>
  <si>
    <t>Kuberan Global Edu Solutions Ltd</t>
  </si>
  <si>
    <t>KGES</t>
  </si>
  <si>
    <t>CMM Infraprojects Ltd</t>
  </si>
  <si>
    <t>CMMIPL</t>
  </si>
  <si>
    <t>JLA Infraville Shoppers Ltd</t>
  </si>
  <si>
    <t>JSHL</t>
  </si>
  <si>
    <t>SSPN Finance Ltd</t>
  </si>
  <si>
    <t>SSPNFIN</t>
  </si>
  <si>
    <t>Manor Estates and Industries Ltd</t>
  </si>
  <si>
    <t>KARANWO</t>
  </si>
  <si>
    <t>Dolphin Medical Services Ltd</t>
  </si>
  <si>
    <t>DOLPHMED</t>
  </si>
  <si>
    <t>Kabra Drugs Ltd</t>
  </si>
  <si>
    <t>KABRADG</t>
  </si>
  <si>
    <t>Nippon India ETF Nifty Dividend Opportunities 50</t>
  </si>
  <si>
    <t>DIVOPPBEES</t>
  </si>
  <si>
    <t>Arcee Industries Ltd</t>
  </si>
  <si>
    <t>ARCEEIN</t>
  </si>
  <si>
    <t>Shri Kalyan Holdings Ltd</t>
  </si>
  <si>
    <t>SHKALYN</t>
  </si>
  <si>
    <t>Rajeswari Infrastructure Ltd</t>
  </si>
  <si>
    <t>RAJINFRA</t>
  </si>
  <si>
    <t>Decorous Investment and Trading Co Ltd</t>
  </si>
  <si>
    <t>DITCO</t>
  </si>
  <si>
    <t>Capfin India Ltd</t>
  </si>
  <si>
    <t>CAPFIN</t>
  </si>
  <si>
    <t>Krishna Filament Industries Ltd</t>
  </si>
  <si>
    <t>KRIFILIND</t>
  </si>
  <si>
    <t>Kovalam Investment and Trading Co Ltd</t>
  </si>
  <si>
    <t>ZKOVALIN</t>
  </si>
  <si>
    <t>Tiaan Consumer Ltd</t>
  </si>
  <si>
    <t>TIAANC</t>
  </si>
  <si>
    <t>Vasa Retail and Overseas Ltd</t>
  </si>
  <si>
    <t>VASA</t>
  </si>
  <si>
    <t>Universal Arts Ltd</t>
  </si>
  <si>
    <t>UNIVARTS</t>
  </si>
  <si>
    <t>Shivansh Finserve Ltd</t>
  </si>
  <si>
    <t>SHIVA</t>
  </si>
  <si>
    <t>SBL Infratech Ltd</t>
  </si>
  <si>
    <t>SBLI</t>
  </si>
  <si>
    <t>Kanel Industries Ltd</t>
  </si>
  <si>
    <t>KANELIND</t>
  </si>
  <si>
    <t>Source Industries (India) Ltd</t>
  </si>
  <si>
    <t>SOURCEIND</t>
  </si>
  <si>
    <t>Thakkers Group Limited</t>
  </si>
  <si>
    <t>THAKKERS</t>
  </si>
  <si>
    <t>Khyati Multimedia Entertainment Ltd</t>
  </si>
  <si>
    <t>KHYATI</t>
  </si>
  <si>
    <t>Ahimsa Industries Ltd</t>
  </si>
  <si>
    <t>AHIMSA</t>
  </si>
  <si>
    <t>Nikki Global Finance Ltd</t>
  </si>
  <si>
    <t>NIKKIGL</t>
  </si>
  <si>
    <t>AAR Shyam India Investment Company Ltd</t>
  </si>
  <si>
    <t>AARSHYAM</t>
  </si>
  <si>
    <t>JPT Securities Ltd</t>
  </si>
  <si>
    <t>JPTSEC</t>
  </si>
  <si>
    <t>IDFC Nifty 50 ETF</t>
  </si>
  <si>
    <t>IDFNIFTYET</t>
  </si>
  <si>
    <t>Tricom Fruit Products Ltd</t>
  </si>
  <si>
    <t>TRICOMFRU</t>
  </si>
  <si>
    <t>Rajvir Industries Ltd</t>
  </si>
  <si>
    <t>RAJVIR</t>
  </si>
  <si>
    <t>S R Industries Ltd</t>
  </si>
  <si>
    <t>SRIND</t>
  </si>
  <si>
    <t>Oscar Global Ltd</t>
  </si>
  <si>
    <t>OSCARGLO</t>
  </si>
  <si>
    <t>Gleam Fabmat Ltd</t>
  </si>
  <si>
    <t>GLEAM</t>
  </si>
  <si>
    <t>Neogem India Ltd</t>
  </si>
  <si>
    <t>NOGMIND</t>
  </si>
  <si>
    <t>Charms Industries Ltd</t>
  </si>
  <si>
    <t>CHARMS</t>
  </si>
  <si>
    <t>SPV Global Trading Ltd</t>
  </si>
  <si>
    <t>SPVGLOBAL</t>
  </si>
  <si>
    <t>SVA India Ltd</t>
  </si>
  <si>
    <t>SVAINDIA</t>
  </si>
  <si>
    <t>Kome-on Communication Ltd</t>
  </si>
  <si>
    <t>KOCL</t>
  </si>
  <si>
    <t>City Online Services Ltd</t>
  </si>
  <si>
    <t>CITYONLINE</t>
  </si>
  <si>
    <t>Euro Asia Exports Ltd</t>
  </si>
  <si>
    <t>EUROASIA</t>
  </si>
  <si>
    <t>Madhur Industries Ltd</t>
  </si>
  <si>
    <t>MADHURIND</t>
  </si>
  <si>
    <t>G D L Leasing and Finance Ltd</t>
  </si>
  <si>
    <t>GDLLEAS</t>
  </si>
  <si>
    <t>Premium Capital Market and Investment Ltd</t>
  </si>
  <si>
    <t>PREMCAPM</t>
  </si>
  <si>
    <t>Gaekwar Mills Ltd</t>
  </si>
  <si>
    <t>ZGAEKWAR</t>
  </si>
  <si>
    <t>People's Investment Ltd</t>
  </si>
  <si>
    <t>PEOPLIN</t>
  </si>
  <si>
    <t>Bansisons Tea Industries Ltd</t>
  </si>
  <si>
    <t>BANSTEA</t>
  </si>
  <si>
    <t>Jaihind Projects Ltd</t>
  </si>
  <si>
    <t>JAIHINDPRO</t>
  </si>
  <si>
    <t>Geetanjali Credit and Capital Ltd</t>
  </si>
  <si>
    <t>GEETANJ</t>
  </si>
  <si>
    <t>Anand Projects Ltd</t>
  </si>
  <si>
    <t>ANANDPROJ</t>
  </si>
  <si>
    <t>Swadeshi Industries and Leasing Ltd</t>
  </si>
  <si>
    <t>SWADEIN</t>
  </si>
  <si>
    <t>Hindusthan Udyog Ltd</t>
  </si>
  <si>
    <t>ZHINUDYP</t>
  </si>
  <si>
    <t>M Lakhamsi Industries Ltd</t>
  </si>
  <si>
    <t>MLINDLTD</t>
  </si>
  <si>
    <t>Transglobe Foods Ltd</t>
  </si>
  <si>
    <t>TRANSFD</t>
  </si>
  <si>
    <t>Twinstar Industries Ltd</t>
  </si>
  <si>
    <t>TWINSTAR</t>
  </si>
  <si>
    <t>Ace Edutrend Ltd</t>
  </si>
  <si>
    <t>ACEEDU</t>
  </si>
  <si>
    <t>Motilal Oswal Nifty 200 Momentum 30 ETF</t>
  </si>
  <si>
    <t>MOMOMENTUM</t>
  </si>
  <si>
    <t>Linaks Micro Electronics Ltd</t>
  </si>
  <si>
    <t>LINAKS</t>
  </si>
  <si>
    <t>Concrete Infra and Media Ltd</t>
  </si>
  <si>
    <t>CONCRETE</t>
  </si>
  <si>
    <t>Aneri Fincap Ltd</t>
  </si>
  <si>
    <t>ANERI</t>
  </si>
  <si>
    <t>Brilliant Portfolios Ltd</t>
  </si>
  <si>
    <t>BRIPORT</t>
  </si>
  <si>
    <t>Goldcoin Health Foods Ltd</t>
  </si>
  <si>
    <t>GOLDCOINHF</t>
  </si>
  <si>
    <t>Darjeeling Ropeway Co Ltd</t>
  </si>
  <si>
    <t>DARJEELING</t>
  </si>
  <si>
    <t>Mudra Financial Services Ltd</t>
  </si>
  <si>
    <t>MUDRA</t>
  </si>
  <si>
    <t>ID Info Business Services Ltd</t>
  </si>
  <si>
    <t>IDINFO</t>
  </si>
  <si>
    <t>Sagar Systech Ltd</t>
  </si>
  <si>
    <t>SAGARSYST</t>
  </si>
  <si>
    <t>Tridev Infraestates Ltd</t>
  </si>
  <si>
    <t>ASHUTPM</t>
  </si>
  <si>
    <t>Powerful Technologies Ltd</t>
  </si>
  <si>
    <t>POWERFUL</t>
  </si>
  <si>
    <t>Supra Trends Ltd</t>
  </si>
  <si>
    <t>SUPRATRE</t>
  </si>
  <si>
    <t>Magnus Retail Ltd</t>
  </si>
  <si>
    <t>MAGNUS</t>
  </si>
  <si>
    <t>Deccan Polypacks Ltd</t>
  </si>
  <si>
    <t>DECPO</t>
  </si>
  <si>
    <t>Fourth Generation Information Systems Ltd</t>
  </si>
  <si>
    <t>4THGEN</t>
  </si>
  <si>
    <t>Bronze Infra-Tech Ltd</t>
  </si>
  <si>
    <t>BITL</t>
  </si>
  <si>
    <t>TMT (India) Ltd</t>
  </si>
  <si>
    <t>TMTIND-B1</t>
  </si>
  <si>
    <t>Edelweiss ETF-Nifty Bank</t>
  </si>
  <si>
    <t>EBANK</t>
  </si>
  <si>
    <t>Oswal Leasing Ltd</t>
  </si>
  <si>
    <t>OSWALEA</t>
  </si>
  <si>
    <t>CES Ltd</t>
  </si>
  <si>
    <t>CESL</t>
  </si>
  <si>
    <t>Pasupati Fincap Ltd</t>
  </si>
  <si>
    <t>PASUFIN</t>
  </si>
  <si>
    <t>Surbhi Industries Ltd</t>
  </si>
  <si>
    <t>SURBHIN</t>
  </si>
  <si>
    <t>Sheraton Properties and Finance Ltd</t>
  </si>
  <si>
    <t>ZSHERAPR</t>
  </si>
  <si>
    <t>Valley Magnesite Company Ltd</t>
  </si>
  <si>
    <t>VALLEY</t>
  </si>
  <si>
    <t>Sindu Valley Technologies Ltd</t>
  </si>
  <si>
    <t>SINDUVA</t>
  </si>
  <si>
    <t>Stellant Securities (India) Ltd</t>
  </si>
  <si>
    <t>STELLANT</t>
  </si>
  <si>
    <t>Indo Credit Capital Ltd</t>
  </si>
  <si>
    <t>INDOCRED</t>
  </si>
  <si>
    <t>IDream Film Infrastructure Company Ltd</t>
  </si>
  <si>
    <t>SOFTBPO</t>
  </si>
  <si>
    <t>Elitecon International Ltd</t>
  </si>
  <si>
    <t>ELITECON</t>
  </si>
  <si>
    <t>IMEC Services Ltd</t>
  </si>
  <si>
    <t>IMEC</t>
  </si>
  <si>
    <t>Indoworth Holdings Ltd</t>
  </si>
  <si>
    <t>UNIWSEC</t>
  </si>
  <si>
    <t>Hind Commerce Ltd</t>
  </si>
  <si>
    <t>HCLTD</t>
  </si>
  <si>
    <t>Blue Pearl Texspin Ltd</t>
  </si>
  <si>
    <t>BPTEX</t>
  </si>
  <si>
    <t>Rajvi Logitrade Ltd</t>
  </si>
  <si>
    <t>RAJVI</t>
  </si>
  <si>
    <t>Bansal Multiflex Ltd</t>
  </si>
  <si>
    <t>BANSAL</t>
  </si>
  <si>
    <t>Raymed Labs Ltd</t>
  </si>
  <si>
    <t>RAYLA</t>
  </si>
  <si>
    <t>MPF Systems Ltd</t>
  </si>
  <si>
    <t>MPFSL</t>
  </si>
  <si>
    <t>Shaw Construction Pvt Ltd</t>
  </si>
  <si>
    <t>SHAHCON</t>
  </si>
  <si>
    <t>Speedage Commercials Ltd</t>
  </si>
  <si>
    <t>ZSPEEDCO</t>
  </si>
  <si>
    <t>Gold Rock Investments Ltd</t>
  </si>
  <si>
    <t>ZGOLDINV</t>
  </si>
  <si>
    <t>Omkar Overseas Ltd</t>
  </si>
  <si>
    <t>OMKAR</t>
  </si>
  <si>
    <t>Baron Infotech Ltd</t>
  </si>
  <si>
    <t>BARONINF</t>
  </si>
  <si>
    <t>Silveroak Commercials Ltd</t>
  </si>
  <si>
    <t>SILVERO</t>
  </si>
  <si>
    <t>Kedia Construction Co Ltd</t>
  </si>
  <si>
    <t>KEDIACN</t>
  </si>
  <si>
    <t>Master Chemicals Ltd</t>
  </si>
  <si>
    <t>MASCH</t>
  </si>
  <si>
    <t>India Radiators Ltd</t>
  </si>
  <si>
    <t>INRADIA</t>
  </si>
  <si>
    <t>KSHITIJ Investments Ltd</t>
  </si>
  <si>
    <t>KSHITIJ</t>
  </si>
  <si>
    <t>ICICI Prudential Nifty 200 Momentum 30 ETF</t>
  </si>
  <si>
    <t>MOM30IETF</t>
  </si>
  <si>
    <t>G-Tech Info-Training Ltd</t>
  </si>
  <si>
    <t>GTEIT</t>
  </si>
  <si>
    <t>Ridhi Synthetics Ltd</t>
  </si>
  <si>
    <t>RIDHISYN</t>
  </si>
  <si>
    <t>Yash Trading and Finance Ltd</t>
  </si>
  <si>
    <t>YASTF</t>
  </si>
  <si>
    <t>Silicon Valley Infotech Ltd</t>
  </si>
  <si>
    <t>SILICON</t>
  </si>
  <si>
    <t>Apollo Ingredients Ltd</t>
  </si>
  <si>
    <t>INDSOYA</t>
  </si>
  <si>
    <t>Dugar Housing Developments Ltd</t>
  </si>
  <si>
    <t>DUGARHOU</t>
  </si>
  <si>
    <t>Magnanimous Trade &amp; Finance Ltd</t>
  </si>
  <si>
    <t>MAGANTR</t>
  </si>
  <si>
    <t>Sunrise Industrial Traders Ltd</t>
  </si>
  <si>
    <t>SUNRINV</t>
  </si>
  <si>
    <t>Jupiter Industries and Leasing Ltd</t>
  </si>
  <si>
    <t>JPTRLES</t>
  </si>
  <si>
    <t>Nirbhay Colours India Ltd</t>
  </si>
  <si>
    <t>NIRBHAYIND</t>
  </si>
  <si>
    <t>Swastik Safe Deposit and Investments Ltd</t>
  </si>
  <si>
    <t>ZSWASTSA</t>
  </si>
  <si>
    <t>Purity Flexpack Ltd</t>
  </si>
  <si>
    <t>PURITY</t>
  </si>
  <si>
    <t>Procal Electronics India Ltd</t>
  </si>
  <si>
    <t>PROCAL</t>
  </si>
  <si>
    <t>Varun Mercantile Ltd</t>
  </si>
  <si>
    <t>VARUNME</t>
  </si>
  <si>
    <t>Coromandel Agro Products and Oils Ltd</t>
  </si>
  <si>
    <t>CORAGRO</t>
  </si>
  <si>
    <t>Turner Industries Ltd</t>
  </si>
  <si>
    <t>LADIAMO</t>
  </si>
  <si>
    <t>RRP Semiconductor Ltd</t>
  </si>
  <si>
    <t>GDTRAGN</t>
  </si>
  <si>
    <t>Anshuni Commercials Ltd</t>
  </si>
  <si>
    <t>ANSHNCO</t>
  </si>
  <si>
    <t>Kusam Electrical Industries Ltd</t>
  </si>
  <si>
    <t>KUSUMEL</t>
  </si>
  <si>
    <t>Pervasive Commodities Ltd</t>
  </si>
  <si>
    <t>PERVASIVE</t>
  </si>
  <si>
    <t>Viksit Engineering Ltd</t>
  </si>
  <si>
    <t>VIKSHEN</t>
  </si>
  <si>
    <t>PH Trading Ltd</t>
  </si>
  <si>
    <t>PHTRADING</t>
  </si>
  <si>
    <t>Mrugesh Trading Ltd</t>
  </si>
  <si>
    <t>MRUTR</t>
  </si>
  <si>
    <t>Unijolly Investments Company Ltd</t>
  </si>
  <si>
    <t>UNIJOLL</t>
  </si>
  <si>
    <t>Western Ministil Ltd</t>
  </si>
  <si>
    <t>WMINIMT</t>
  </si>
  <si>
    <t>Hindustan Housing Company Ltd</t>
  </si>
  <si>
    <t>ZHINDHSG</t>
  </si>
  <si>
    <t>Megh Mayur Infra Ltd</t>
  </si>
  <si>
    <t>TRANOCE</t>
  </si>
  <si>
    <t>Elcid Investments Ltd</t>
  </si>
  <si>
    <t>ELCIDIN</t>
  </si>
  <si>
    <t>Southern Gas Ltd</t>
  </si>
  <si>
    <t>ZSOUTGAS</t>
  </si>
  <si>
    <t>Sagar Soya Products Ltd</t>
  </si>
  <si>
    <t>SAGRSOY-B</t>
  </si>
  <si>
    <t>Antariksh Industries Ltd</t>
  </si>
  <si>
    <t>ANTARIKSH</t>
  </si>
  <si>
    <t>Bengal Steel Industries Ltd</t>
  </si>
  <si>
    <t>BENGALS</t>
  </si>
  <si>
    <t>Whitehall Commercial Company Ltd</t>
  </si>
  <si>
    <t>WHITHAL</t>
  </si>
  <si>
    <t>BHARAT Bond ETF-April 2031-Growth</t>
  </si>
  <si>
    <t>EBBETF0431</t>
  </si>
  <si>
    <t>BHARAT Bond ETF-April 2025-Growth</t>
  </si>
  <si>
    <t>EBBETF0425</t>
  </si>
  <si>
    <t>HDFC Nifty Bank ETF</t>
  </si>
  <si>
    <t>HDFCNIFBAN</t>
  </si>
  <si>
    <t>ICICI Prudential Nifty Private Bank ETF</t>
  </si>
  <si>
    <t>PVTBANIETF</t>
  </si>
  <si>
    <t>ICICI Prudential Nifty Midcap 150 ETF</t>
  </si>
  <si>
    <t>MIDCAPIETF</t>
  </si>
  <si>
    <t>ICICI Pru Nifty Alpha Low- Volatility 30 ETF</t>
  </si>
  <si>
    <t>ALPL30IETF</t>
  </si>
  <si>
    <t>ICICI Prudential Nifty IT ETF</t>
  </si>
  <si>
    <t>ITIETF</t>
  </si>
  <si>
    <t>ICICI Prudential S&amp;P BSE 500 ETF</t>
  </si>
  <si>
    <t>BSE500IETF</t>
  </si>
  <si>
    <t>ICICI Prudential Nifty Bank ETF</t>
  </si>
  <si>
    <t>BANKIETF</t>
  </si>
  <si>
    <t>Kotak Nifty 50 Value 20 ETF</t>
  </si>
  <si>
    <t>NV20</t>
  </si>
  <si>
    <t>Indokem Ltd</t>
  </si>
  <si>
    <t>INDOKEM</t>
  </si>
  <si>
    <t>LIC MF Nifty 100 ETF</t>
  </si>
  <si>
    <t>LICNFNHGP</t>
  </si>
  <si>
    <t>Lakshmi Electrical Control Systems Ltd</t>
  </si>
  <si>
    <t>LAKSELEC</t>
  </si>
  <si>
    <t>LIC MF Nifty 50 ETF</t>
  </si>
  <si>
    <t>LICNETFN50</t>
  </si>
  <si>
    <t>Mirae Asset Nifty Next 50 ETF</t>
  </si>
  <si>
    <t>NEXT50</t>
  </si>
  <si>
    <t>Tata Nifty 50 ETF</t>
  </si>
  <si>
    <t>NETF</t>
  </si>
  <si>
    <t>Tata Nifty Private Bank Exchange Traded Fund</t>
  </si>
  <si>
    <t>NPBET</t>
  </si>
  <si>
    <t>UTI Nifty 50 ETF</t>
  </si>
  <si>
    <t>UTINIFTETF</t>
  </si>
  <si>
    <t>Data Infrastructure Trust</t>
  </si>
  <si>
    <t>DATAINFRA</t>
  </si>
  <si>
    <t>SBI S&amp;P BSE Sensex Next 50 ETF</t>
  </si>
  <si>
    <t>SETFSN50</t>
  </si>
  <si>
    <t>IDFC S&amp;P BSE Sensex ETF</t>
  </si>
  <si>
    <t>IDFSENSEXE</t>
  </si>
  <si>
    <t>SBI S&amp;P BSE 100 ETF</t>
  </si>
  <si>
    <t>SETFBSE100</t>
  </si>
  <si>
    <t>Nippon India ETF S&amp;P BSE Sensex</t>
  </si>
  <si>
    <t>SENSEXBEES</t>
  </si>
  <si>
    <t>SBI S&amp;P BSE Sensex ETF</t>
  </si>
  <si>
    <t>SBISENSEX</t>
  </si>
  <si>
    <t>SBI Nifty Private Bank ETF</t>
  </si>
  <si>
    <t>SBIETFPB</t>
  </si>
  <si>
    <t>SBI Nifty IT ETF</t>
  </si>
  <si>
    <t>SBIETFIT</t>
  </si>
  <si>
    <t>Axis NIFTY Bank ETF</t>
  </si>
  <si>
    <t>AXISBNKETF</t>
  </si>
  <si>
    <t>NipponETFNifty CPSE Bond Plus SDL Sep 2024 50:50</t>
  </si>
  <si>
    <t>SDL24BEES</t>
  </si>
  <si>
    <t>Mirae Asset Nifty 100 ESG Sector Leaders ETF</t>
  </si>
  <si>
    <t>ESG</t>
  </si>
  <si>
    <t>Motilal Oswal 5 Year G-Sec ETF</t>
  </si>
  <si>
    <t>MOGSEC</t>
  </si>
  <si>
    <t>Bhalchandram Clothing Ltd</t>
  </si>
  <si>
    <t>BHALCHANDR</t>
  </si>
  <si>
    <t>Empee Distilleries Ltd</t>
  </si>
  <si>
    <t>EDL</t>
  </si>
  <si>
    <t>MIG Media Neurons Ltd</t>
  </si>
  <si>
    <t>MMNL</t>
  </si>
  <si>
    <t>Girdharilal Sugar and Allied Industries Ltd</t>
  </si>
  <si>
    <t>GIRDSGA</t>
  </si>
  <si>
    <t>Shilpi Cable Technologies Ltd</t>
  </si>
  <si>
    <t>SHILPI</t>
  </si>
  <si>
    <t>Tulsyan NEC Ltd</t>
  </si>
  <si>
    <t>TULSYAN</t>
  </si>
  <si>
    <t>Legacy Mercantile Ltd</t>
  </si>
  <si>
    <t>LEGACY</t>
  </si>
  <si>
    <t>Web Element Solutions Ltd</t>
  </si>
  <si>
    <t>WEBSL</t>
  </si>
  <si>
    <t>Has Lifestyle Ltd</t>
  </si>
  <si>
    <t>HASJUICE</t>
  </si>
  <si>
    <t>Supernova Advertising Ltd</t>
  </si>
  <si>
    <t>SUPERNOVA</t>
  </si>
  <si>
    <t>Dekson Castings Ltd</t>
  </si>
  <si>
    <t>DEKSON</t>
  </si>
  <si>
    <t>Parnav Sports Academy Ltd</t>
  </si>
  <si>
    <t>PSAL</t>
  </si>
  <si>
    <t>Kanak Krishi Implements Ltd</t>
  </si>
  <si>
    <t>KKIL</t>
  </si>
  <si>
    <t>Gracious Software Ltd</t>
  </si>
  <si>
    <t>GSL</t>
  </si>
  <si>
    <t>Abhijit Trading Co Ltd</t>
  </si>
  <si>
    <t>ABHIJIT</t>
  </si>
  <si>
    <t>Sharp Investments Ltd</t>
  </si>
  <si>
    <t>SHARPINV</t>
  </si>
  <si>
    <t>Prabhu Steel Industries Ltd</t>
  </si>
  <si>
    <t>ZPRBHSTE</t>
  </si>
  <si>
    <t>Wardwizard Healthcare Ltd</t>
  </si>
  <si>
    <t>AYOME</t>
  </si>
  <si>
    <t>Shiv Kamal Impex Ltd</t>
  </si>
  <si>
    <t>SHIVKAMAL</t>
  </si>
  <si>
    <t>Vinayak Vanijya Ltd</t>
  </si>
  <si>
    <t>VINVANI</t>
  </si>
  <si>
    <t>Jeet Machine Tools Ltd</t>
  </si>
  <si>
    <t>ZJEETMAC</t>
  </si>
  <si>
    <t>Vsd Confin Ltd</t>
  </si>
  <si>
    <t>VSDCONF</t>
  </si>
  <si>
    <t>Sueryaa Knitwear Ltd</t>
  </si>
  <si>
    <t>SUERYAAKNI</t>
  </si>
  <si>
    <t>Tirupati Finlease Ltd</t>
  </si>
  <si>
    <t>TFLL</t>
  </si>
  <si>
    <t>Parmeshwari Silk Mills Ltd</t>
  </si>
  <si>
    <t>PARMSILK</t>
  </si>
  <si>
    <t>Shikhar Leasing and Trading Ltd</t>
  </si>
  <si>
    <t>SHIKHARLETR</t>
  </si>
  <si>
    <t>Raideep Industries Ltd</t>
  </si>
  <si>
    <t>RAIDEEPIND</t>
  </si>
  <si>
    <t>Vardhan Capital and Finance Ltd</t>
  </si>
  <si>
    <t>VARDHANCFL</t>
  </si>
  <si>
    <t>Hari Govind International Ltd</t>
  </si>
  <si>
    <t>HARIGOV</t>
  </si>
  <si>
    <t>Tivoli Construction Ltd</t>
  </si>
  <si>
    <t>TVOLCON</t>
  </si>
  <si>
    <t>HRB Floriculture Ltd</t>
  </si>
  <si>
    <t>HRBFLOR</t>
  </si>
  <si>
    <t>B J Duplex Boards Ltd</t>
  </si>
  <si>
    <t>BJDUP</t>
  </si>
  <si>
    <t>Jyot International Marketing Ltd</t>
  </si>
  <si>
    <t>JYOTIN</t>
  </si>
  <si>
    <t>Sarvamangal Marcantile Company Ltd</t>
  </si>
  <si>
    <t>ZSARVAMA</t>
  </si>
  <si>
    <t>Alna Trading and Exports Ltd</t>
  </si>
  <si>
    <t>ALNATRD</t>
  </si>
  <si>
    <t>Ventura Guaranty Ltd</t>
  </si>
  <si>
    <t>SHYAM</t>
  </si>
  <si>
    <t>Healthy Investments Ltd</t>
  </si>
  <si>
    <t>HEALINV</t>
  </si>
  <si>
    <t>IEC Education Ltd</t>
  </si>
  <si>
    <t>IECEDU</t>
  </si>
  <si>
    <t>Sharma East India Hospitals and Medical Research Ltd</t>
  </si>
  <si>
    <t>SHARMEH</t>
  </si>
  <si>
    <t>Vivid Global Industries Ltd</t>
  </si>
  <si>
    <t>VIVIDIND</t>
  </si>
  <si>
    <t>Revati Organics Ltd</t>
  </si>
  <si>
    <t>REVAORG</t>
  </si>
  <si>
    <t>TTL Enterprises Ltd</t>
  </si>
  <si>
    <t>TTLEL</t>
  </si>
  <si>
    <t>Multiplus Holdings Ltd</t>
  </si>
  <si>
    <t>MULTIIN</t>
  </si>
  <si>
    <t>Jumbo Finance Ltd</t>
  </si>
  <si>
    <t>JUMBFNL</t>
  </si>
  <si>
    <t>Punctual Trading Ltd</t>
  </si>
  <si>
    <t>PUNCTRD</t>
  </si>
  <si>
    <t>Hariyana Ventures Ltd</t>
  </si>
  <si>
    <t>HVL</t>
  </si>
  <si>
    <t>Sanmitra Commercial Ltd</t>
  </si>
  <si>
    <t>ZSANMCOM</t>
  </si>
  <si>
    <t>New Markets Advisory Ltd</t>
  </si>
  <si>
    <t>NEWMKTADV</t>
  </si>
  <si>
    <t>Bajaj Global Ltd</t>
  </si>
  <si>
    <t>BAJGLOB</t>
  </si>
  <si>
    <t>Twin Roses Trades and Agencies Ltd</t>
  </si>
  <si>
    <t>TWIROST</t>
  </si>
  <si>
    <t>Nivi Trading Ltd</t>
  </si>
  <si>
    <t>ZNIVITRD</t>
  </si>
  <si>
    <t>Meenakshi Steel Industries Ltd</t>
  </si>
  <si>
    <t>MEENST</t>
  </si>
  <si>
    <t>Asutosh Enterprises Ltd</t>
  </si>
  <si>
    <t>ASUTENT</t>
  </si>
  <si>
    <t>Terraform Realstate Ltd</t>
  </si>
  <si>
    <t>TERRAREAL</t>
  </si>
  <si>
    <t>Terraform Magnum Ltd</t>
  </si>
  <si>
    <t>TERRAFORM</t>
  </si>
  <si>
    <t>Microse India Ltd</t>
  </si>
  <si>
    <t>MICROSE</t>
  </si>
  <si>
    <t>Bentley Commercial Enterprises Ltd</t>
  </si>
  <si>
    <t>BENTCOM</t>
  </si>
  <si>
    <t>Nilkanth Engineering Ltd</t>
  </si>
  <si>
    <t>ZNILKENG</t>
  </si>
  <si>
    <t>Kajal Synthetics and Silk Mills Ltd</t>
  </si>
  <si>
    <t>KAJALSY</t>
  </si>
  <si>
    <t>Devinsu Trading Ltd</t>
  </si>
  <si>
    <t>DEVITRD</t>
  </si>
  <si>
    <t>Satyam Silk Mills Ltd</t>
  </si>
  <si>
    <t>ZSATYASL</t>
  </si>
  <si>
    <t>Ishwarshakti Holding &amp; Traders Ltd</t>
  </si>
  <si>
    <t>ISHWATR</t>
  </si>
  <si>
    <t>Triochem Products Ltd</t>
  </si>
  <si>
    <t>TRIPR</t>
  </si>
  <si>
    <t>Technojet Consultants Ltd</t>
  </si>
  <si>
    <t>TECHCON</t>
  </si>
  <si>
    <t>Oseaspre Consultants Ltd</t>
  </si>
  <si>
    <t>OSEASPR</t>
  </si>
  <si>
    <t>Classic Electricals Ltd</t>
  </si>
  <si>
    <t>CLASELE</t>
  </si>
  <si>
    <t>Mansoon Trading Co Ltd</t>
  </si>
  <si>
    <t>ZMANSOON</t>
  </si>
  <si>
    <t>Chase Bright Steel Ltd</t>
  </si>
  <si>
    <t>CHASBRT</t>
  </si>
  <si>
    <t>Shreenath Investment Company Ltd</t>
  </si>
  <si>
    <t>SHRENTI</t>
  </si>
  <si>
    <t>Pet Plastics Ltd</t>
  </si>
  <si>
    <t>PETPLST</t>
  </si>
  <si>
    <t>Indo Gulf Industries Ltd</t>
  </si>
  <si>
    <t>IGLFXPL-B</t>
  </si>
  <si>
    <t>Oriental InfraTrust</t>
  </si>
  <si>
    <t>OSEINTRUST</t>
  </si>
  <si>
    <t>AIRTELPP</t>
  </si>
  <si>
    <t>Aurum PropTech Ltd Partly Paidup</t>
  </si>
  <si>
    <t>AURUMPP1</t>
  </si>
  <si>
    <t>SMC Credits Limited</t>
  </si>
  <si>
    <t>SMCREDT</t>
  </si>
  <si>
    <t>Highway Infrastructure Ltd</t>
  </si>
  <si>
    <t>HIGHWAYS</t>
  </si>
  <si>
    <t>Anzen India Energy Yield Plus Trust</t>
  </si>
  <si>
    <t>ANZEN</t>
  </si>
  <si>
    <t>ICICI Pru Nifty Financial Services Ex-Bank ETF</t>
  </si>
  <si>
    <t>FINIETF</t>
  </si>
  <si>
    <t>Kotak Silver ETF</t>
  </si>
  <si>
    <t>SILVER1</t>
  </si>
  <si>
    <t>ICICI Pru Nifty 10 yr Benchmark G-sec ETF</t>
  </si>
  <si>
    <t>GSEC10IETF</t>
  </si>
  <si>
    <t>BHARAT Bond ETF - April 2033</t>
  </si>
  <si>
    <t>EBBETF0433</t>
  </si>
  <si>
    <t>ICICI Pru Nifty Commodities ETF</t>
  </si>
  <si>
    <t>COMMOIETF</t>
  </si>
  <si>
    <t>DSP Nifty Bank ETF</t>
  </si>
  <si>
    <t>BANKETFADD</t>
  </si>
  <si>
    <t>Kotak Nifty 1D Rate Liquid ETF</t>
  </si>
  <si>
    <t>LIQUID1</t>
  </si>
  <si>
    <t>HDFC NIFTY Smallcap 250 ETF</t>
  </si>
  <si>
    <t>HDFCSML250</t>
  </si>
  <si>
    <t>HDFC NIFTY Midcap 150 ETF</t>
  </si>
  <si>
    <t>HDFCMID150</t>
  </si>
  <si>
    <t>HDFC S&amp;P BSE 500 ETF</t>
  </si>
  <si>
    <t>HDFCBSE500</t>
  </si>
  <si>
    <t>Mirae Asset Gold ETF</t>
  </si>
  <si>
    <t>GOLDETF</t>
  </si>
  <si>
    <t>Aditya BSL CRISIL Overnight AI Index ETF</t>
  </si>
  <si>
    <t>ABSLLIQUID</t>
  </si>
  <si>
    <t>ICICI Prudential Nifty PSU Bank ETF</t>
  </si>
  <si>
    <t>PSUBNKIETF</t>
  </si>
  <si>
    <t>Axis S&amp;P BSE Sensex ETF</t>
  </si>
  <si>
    <t>AXSENSEX</t>
  </si>
  <si>
    <t>Mirae Asset Nifty 100 Low Volatility 30 ETF</t>
  </si>
  <si>
    <t>LOWVOL</t>
  </si>
  <si>
    <t>Digital Fibre Infrastructure Trust</t>
  </si>
  <si>
    <t>DIGIFIBRE</t>
  </si>
  <si>
    <t>Mirae Asset Nifty 8-13 yr G-Sec ETF</t>
  </si>
  <si>
    <t>GSEC10YEAR</t>
  </si>
  <si>
    <t>UTI Silver Exchange Traded Fund</t>
  </si>
  <si>
    <t>SILVERETF</t>
  </si>
  <si>
    <t>DSP Gold ETF</t>
  </si>
  <si>
    <t>GOLDETFADD</t>
  </si>
  <si>
    <t>Krishca Strapping Solutions Ltd</t>
  </si>
  <si>
    <t>KRISHCA</t>
  </si>
  <si>
    <t>Mirae Asset Silver ETF</t>
  </si>
  <si>
    <t>SILVRETF</t>
  </si>
  <si>
    <t>Indian Highway Concessions Trust</t>
  </si>
  <si>
    <t>IHCT</t>
  </si>
  <si>
    <t>Automobile Products of India Ltd</t>
  </si>
  <si>
    <t>AUTOPRD</t>
  </si>
  <si>
    <t>DSP Nifty IT ETF</t>
  </si>
  <si>
    <t>ITETFADD</t>
  </si>
  <si>
    <t>Mirae Asset Nifty Bank ETF</t>
  </si>
  <si>
    <t>BANKETF</t>
  </si>
  <si>
    <t>Mirae Asset Nifty 1D Rate Liquid ETF</t>
  </si>
  <si>
    <t>LIQUID</t>
  </si>
  <si>
    <t>DSP Nifty PSU Bank ETF</t>
  </si>
  <si>
    <t>PSUBANKADD</t>
  </si>
  <si>
    <t>DSP Nifty Private Bank ETF</t>
  </si>
  <si>
    <t>PVTBANKADD</t>
  </si>
  <si>
    <t>DSP S&amp;P BSE Sensex ETF</t>
  </si>
  <si>
    <t>SENSEXADD</t>
  </si>
  <si>
    <t>ICICI Prudential Nifty 200 Quality 30 ETF Regular</t>
  </si>
  <si>
    <t>QUAL30IETF</t>
  </si>
  <si>
    <t>HDFC Nifty 1D Rate Liquid ETF</t>
  </si>
  <si>
    <t>HDFCLIQUID</t>
  </si>
  <si>
    <t>IRB Infrastructure Trust</t>
  </si>
  <si>
    <t>IRBIT</t>
  </si>
  <si>
    <t>UTI Nifty Midcap 150 Exchange Traded Fund</t>
  </si>
  <si>
    <t>NIFMID150</t>
  </si>
  <si>
    <t>Navi NIFTY 50 ETF</t>
  </si>
  <si>
    <t>NAVINIFTY</t>
  </si>
  <si>
    <t>Motilal Oswal Nifty 500 ETF</t>
  </si>
  <si>
    <t>MONIFTY500</t>
  </si>
  <si>
    <t>Mirae Asset S&amp;P BSE Sensex ETF</t>
  </si>
  <si>
    <t>SENSEXETF</t>
  </si>
  <si>
    <t>Intelligent Supply Chain Infrastructure Trust</t>
  </si>
  <si>
    <t>ISCITRUST</t>
  </si>
  <si>
    <t>Mirae Asset Nifty 200 Alpha 30 ETF</t>
  </si>
  <si>
    <t>ALPHAETF</t>
  </si>
  <si>
    <t>Mirae Asset Nifty IT ETF</t>
  </si>
  <si>
    <t>ITETF</t>
  </si>
  <si>
    <t>SBI Nifty 1D Rate ETF</t>
  </si>
  <si>
    <t>LIQUIDSBI</t>
  </si>
  <si>
    <t>Edelweiss Gold ETF</t>
  </si>
  <si>
    <t>EGOLD</t>
  </si>
  <si>
    <t>Edelweiss Silver ETF</t>
  </si>
  <si>
    <t>ESILVER</t>
  </si>
  <si>
    <t>Baroda BNP Paribas Gold ETF</t>
  </si>
  <si>
    <t>BBNPPGOLD</t>
  </si>
  <si>
    <t>Sustainable Energy Infra Trust</t>
  </si>
  <si>
    <t>SEITINVIT</t>
  </si>
  <si>
    <t>Tata Gold Exchange Traded Fund</t>
  </si>
  <si>
    <t>TATAGOLD</t>
  </si>
  <si>
    <t>Tata Silver Exchange Traded Fund</t>
  </si>
  <si>
    <t>TATSILV</t>
  </si>
  <si>
    <t>Zerodha Nifty 1D Rate Liquid ETF</t>
  </si>
  <si>
    <t>LIQUIDCASE</t>
  </si>
  <si>
    <t>Bajaj Finserv Nifty Bank ETF</t>
  </si>
  <si>
    <t>BANKBETF</t>
  </si>
  <si>
    <t>Bajaj Finserv Nifty 50 ETF</t>
  </si>
  <si>
    <t>NIFTYBETF</t>
  </si>
  <si>
    <t>UTI Nifty IT ETF</t>
  </si>
  <si>
    <t>NIFITETF</t>
  </si>
  <si>
    <t>UTI Nifty 10 yr Benchmark G-Sec ETF</t>
  </si>
  <si>
    <t>NIF10GETF</t>
  </si>
  <si>
    <t>UTI Nifty 5 yr Benchmark G-Sec ETF</t>
  </si>
  <si>
    <t>NIF5GETF</t>
  </si>
  <si>
    <t>HDFC Nifty PSU Bank ETF</t>
  </si>
  <si>
    <t>HDFCPSUBK</t>
  </si>
  <si>
    <t>DSP Nifty Healthcare ETF</t>
  </si>
  <si>
    <t>HEALTHADD</t>
  </si>
  <si>
    <t>NDR InvIT Trust</t>
  </si>
  <si>
    <t>NDRINVIT</t>
  </si>
  <si>
    <t>LIC MF Nifty Midcap 100 ETF</t>
  </si>
  <si>
    <t>LICNMID100</t>
  </si>
  <si>
    <t>Indiabulls Housing Finance Ltd Partly Paidup</t>
  </si>
  <si>
    <t>IBULPP</t>
  </si>
  <si>
    <t>Skipper Ltd Partly Paidup</t>
  </si>
  <si>
    <t>SKIPPERPP</t>
  </si>
  <si>
    <t>Mirae Asset Nifty Smallcap 250 Momen.Quali. 100ETF</t>
  </si>
  <si>
    <t>SMALLCAP</t>
  </si>
  <si>
    <t>Zerodha Gold ETF</t>
  </si>
  <si>
    <t>GOLDCASE</t>
  </si>
  <si>
    <t>Shree Ajit Pulp and Paper Ltd Partly Paidup</t>
  </si>
  <si>
    <t>SAPPLPP</t>
  </si>
  <si>
    <t>Adroit Infotech Ltd Partly Paidup</t>
  </si>
  <si>
    <t>ADROITPP</t>
  </si>
  <si>
    <t>Yarn Syndicate Ltd Partly Paidup</t>
  </si>
  <si>
    <t>YARNPP</t>
  </si>
  <si>
    <t>Bharat Highways InvIT</t>
  </si>
  <si>
    <t>BHINVIT</t>
  </si>
  <si>
    <t>Motilal Oswal Nifty Smallcap 250 ETF</t>
  </si>
  <si>
    <t>MOSMALL250</t>
  </si>
  <si>
    <t>Motilal Oswal Nifty Realty ETF</t>
  </si>
  <si>
    <t>MOREALTY</t>
  </si>
  <si>
    <t>DSP S&amp;P BSE Liquid Rate ETF</t>
  </si>
  <si>
    <t>LIQUIDADD</t>
  </si>
  <si>
    <t>Aditya Birla Sun Life Nifty PSE ETF</t>
  </si>
  <si>
    <t>ABSLPSE</t>
  </si>
  <si>
    <t>Iykot Hitech Toolroom Ltd Partly Paidup</t>
  </si>
  <si>
    <t>IYKOTPP</t>
  </si>
  <si>
    <t>Mirae AN Midsmallcap400 Momentum Quality 100 ETF</t>
  </si>
  <si>
    <t>MIDSMALL</t>
  </si>
  <si>
    <t>Hem Holdings and Trading Ltd</t>
  </si>
  <si>
    <t>ZHEMHOLD</t>
  </si>
  <si>
    <t>Haryana Financial Corp</t>
  </si>
  <si>
    <t>HARAFIN</t>
  </si>
  <si>
    <t>Bajaj Finserv Nifty 1D Rate Liquid ETF</t>
  </si>
  <si>
    <t>LIQUIDBETF</t>
  </si>
  <si>
    <t>Savani Financials Ltd Partly Paidup</t>
  </si>
  <si>
    <t>SAVFIPP</t>
  </si>
  <si>
    <t>Zerodha Nifty 100 ETF</t>
  </si>
  <si>
    <t>TOP100CASE</t>
  </si>
  <si>
    <t>Zerodha Nifty Midcap 150 ETF</t>
  </si>
  <si>
    <t>MID150CASE</t>
  </si>
  <si>
    <t>Baroda BNP Paribas Nifty Bank ETF</t>
  </si>
  <si>
    <t>BBNPNBETF</t>
  </si>
  <si>
    <t>Solara Active Pharma Sciences Ltd Partly Paidup</t>
  </si>
  <si>
    <t>SOLARAPP</t>
  </si>
  <si>
    <t>Shivalic Power Control Ltd</t>
  </si>
  <si>
    <t>SPCL</t>
  </si>
  <si>
    <t>Mason Infratech Ltd</t>
  </si>
  <si>
    <t>MASON</t>
  </si>
  <si>
    <t>Visaman Global Sales Ltd</t>
  </si>
  <si>
    <t>VISAMAN</t>
  </si>
  <si>
    <t>Sylvan Plyboard (India) Ltd</t>
  </si>
  <si>
    <t>SYLVANPLY</t>
  </si>
  <si>
    <t>Divine Power Energy Ltd</t>
  </si>
  <si>
    <t>DPEL</t>
  </si>
  <si>
    <t>Akiko Global Services Ltd</t>
  </si>
  <si>
    <t>AKIKO</t>
  </si>
  <si>
    <t>Allied Blenders &amp; Distillers Ltd</t>
  </si>
  <si>
    <t>ABDL</t>
  </si>
  <si>
    <t>Petro Carbon &amp; Chemicals Ltd</t>
  </si>
  <si>
    <t>PCCL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</si>
  <si>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</si>
  <si>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</si>
  <si>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</si>
  <si>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</si>
  <si>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</si>
  <si>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</si>
  <si>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</si>
  <si>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Automobile and Auto Components</t>
  </si>
  <si>
    <t>Healthcare</t>
  </si>
  <si>
    <t>Metals &amp; Mining</t>
  </si>
  <si>
    <t>Capital Goods</t>
  </si>
  <si>
    <t>Power</t>
  </si>
  <si>
    <t>Construction Materials</t>
  </si>
  <si>
    <t>Services</t>
  </si>
  <si>
    <t>Consumer Services</t>
  </si>
  <si>
    <t>Consumer Durables</t>
  </si>
  <si>
    <t>Realty</t>
  </si>
  <si>
    <t>Chemicals</t>
  </si>
  <si>
    <t>Diversified</t>
  </si>
  <si>
    <t>Media Entertainment &amp; Publication</t>
  </si>
  <si>
    <t>Forest Materials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</si>
  <si>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</si>
  <si>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</si>
  <si>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</si>
  <si>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</si>
  <si>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</si>
  <si>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</si>
  <si>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</si>
  <si>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</si>
  <si>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</si>
  <si>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</si>
  <si>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</si>
  <si>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</si>
  <si>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</si>
  <si>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</si>
  <si>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</si>
  <si>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</si>
  <si>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</si>
  <si>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</si>
  <si>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</si>
  <si>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</si>
  <si>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</si>
  <si>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</si>
  <si>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</si>
  <si>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</si>
  <si>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</si>
  <si>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</si>
  <si>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Positive</t>
  </si>
  <si>
    <t>Negative</t>
  </si>
  <si>
    <t>Neutral</t>
  </si>
  <si>
    <t>Sharpe Ratio Z-Score</t>
  </si>
  <si>
    <t>Score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</si>
  <si>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</si>
  <si>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</si>
  <si>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</si>
  <si>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</si>
  <si>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</si>
  <si>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</si>
  <si>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</si>
  <si>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</si>
  <si>
    <t>Rank 1Y</t>
  </si>
  <si>
    <t>Rank 6M</t>
  </si>
  <si>
    <t>Rank Sharpe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</si>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</sst>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10" fontId="0" fillId="0" borderId="0" xfId="0" applyNumberFormat="1"/>
    <xf numFmtId="10" fontId="13" fillId="33" borderId="10" xfId="0" applyNumberFormat="1" applyFont="1" applyFill="1" applyBorder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Market%20Data\ind_niftytotalmarket_list.xlsx" TargetMode="External"/><Relationship Id="rId1" Type="http://schemas.openxmlformats.org/officeDocument/2006/relationships/externalLinkPath" Target="/Users/DELL/Desktop/Market%20Data/ind_niftytotalmarket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_niftytotalmarket_list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6EC3A0-1963-4A8C-AA82-F6F494FEA555}" name="Table3" displayName="Table3" ref="A1:Z122" totalsRowShown="0">
  <sortState xmlns:xlrd2="http://schemas.microsoft.com/office/spreadsheetml/2017/richdata2" ref="A2:Z122">
    <sortCondition ref="Z1:Z122"/>
  </sortState>
  <tableColumns count="26">
    <tableColumn id="1" xr3:uid="{0B44E596-4F9A-4944-AC60-33108A0DB4D1}" name="Sub-Sector"/>
    <tableColumn id="2" xr3:uid="{574AAA46-F135-4736-93E6-B9407608DEAF}" name="Count" dataDxfId="56">
      <calculatedColumnFormula>COUNTIFS(Table2[Sub-Sector],Table3[[#This Row],[Sub-Sector]])</calculatedColumnFormula>
    </tableColumn>
    <tableColumn id="3" xr3:uid="{1AB5E8F5-F191-46F2-9F7E-4B202804A386}" name="Uptrend" dataDxfId="55">
      <calculatedColumnFormula>COUNTIFS(Table2[Sub-Sector],Table3[[#This Row],[Sub-Sector]],Table2[Uptrend],"Uptrend")/Table3[[#This Row],[Count]]</calculatedColumnFormula>
    </tableColumn>
    <tableColumn id="4" xr3:uid="{1DDC43FA-947D-4190-B514-420F9E4E41D7}" name="1W Out-Performance" dataDxfId="54">
      <calculatedColumnFormula>COUNTIFS(Table2[Sub-Sector],Table3[[#This Row],[Sub-Sector]],Table2[1W Return vs Nifty],"&gt;=5")/Table3[[#This Row],[Count]]</calculatedColumnFormula>
    </tableColumn>
    <tableColumn id="5" xr3:uid="{76D844BA-B3CC-4776-8DCD-24DBF0DE4A8D}" name="1M Out-Performance" dataDxfId="53">
      <calculatedColumnFormula>COUNTIFS(Table2[Sub-Sector],Table3[[#This Row],[Sub-Sector]],Table2[1M Return vs Nifty],"&gt;=5")/Table3[[#This Row],[Count]]</calculatedColumnFormula>
    </tableColumn>
    <tableColumn id="6" xr3:uid="{46277EEB-8897-42D7-99B1-168AF91A13D7}" name="6M Return vs Nifty" dataDxfId="52">
      <calculatedColumnFormula>COUNTIFS(Table2[Sub-Sector],Table3[[#This Row],[Sub-Sector]],Table2[6M Return vs Nifty],"&gt;=10")/Table3[[#This Row],[Count]]</calculatedColumnFormula>
    </tableColumn>
    <tableColumn id="7" xr3:uid="{3F40EA42-FF9B-495F-B328-19E678C308EC}" name="1Y Return vs Nifty" dataDxfId="51">
      <calculatedColumnFormula>COUNTIFS(Table2[Sub-Sector],Table3[[#This Row],[Sub-Sector]],Table2[1Y Return vs Nifty],"&gt;=10")/Table3[[#This Row],[Count]]</calculatedColumnFormula>
    </tableColumn>
    <tableColumn id="8" xr3:uid="{D5471F82-5CAF-4150-B4E3-30BA1877C664}" name="RSI" dataDxfId="50">
      <calculatedColumnFormula>COUNTIFS(Table2[Sub-Sector],Table3[[#This Row],[Sub-Sector]],Table2[RSI Exponential â€“ 14D],"&gt;=50")/Table3[[#This Row],[Count]]</calculatedColumnFormula>
    </tableColumn>
    <tableColumn id="9" xr3:uid="{CB5B32BC-6248-484C-B171-9AD1CC926EE5}" name="Relative Volume" dataDxfId="49">
      <calculatedColumnFormula>COUNTIFS(Table2[Sub-Sector],Table3[[#This Row],[Sub-Sector]],Table2[Relative Volume],"&gt;=1")/Table3[[#This Row],[Count]]</calculatedColumnFormula>
    </tableColumn>
    <tableColumn id="10" xr3:uid="{2F46EC02-EBC0-4619-89AF-204241B594FC}" name="% Away From Day Low" dataDxfId="48">
      <calculatedColumnFormula>COUNTIFS(Table2[Sub-Sector],Table3[[#This Row],[Sub-Sector]],Table2[% Away From Day Low],"&gt;=0.05")/Table3[[#This Row],[Count]]</calculatedColumnFormula>
    </tableColumn>
    <tableColumn id="11" xr3:uid="{94078014-F45C-4003-9CD5-446B25C538D8}" name="% Away From Day High" dataDxfId="47">
      <calculatedColumnFormula>COUNTIFS(Table2[Sub-Sector],Table3[[#This Row],[Sub-Sector]],Table2[% Away From Day High],"&lt;=0.05")/Table3[[#This Row],[Count]]</calculatedColumnFormula>
    </tableColumn>
    <tableColumn id="12" xr3:uid="{AEE3A8DE-0253-4C47-8072-7D0748DA5234}" name="% Away From Current Week Low" dataDxfId="46">
      <calculatedColumnFormula>COUNTIFS(Table2[Sub-Sector],Table3[[#This Row],[Sub-Sector]],Table2[% Away From Current Week Low],"&gt;=0.05")/Table3[[#This Row],[Count]]</calculatedColumnFormula>
    </tableColumn>
    <tableColumn id="13" xr3:uid="{C252B921-D45A-4A0E-AA12-04A04ACC5845}" name="% Away From Current Week High" dataDxfId="45">
      <calculatedColumnFormula>COUNTIFS(Table2[Sub-Sector],Table3[[#This Row],[Sub-Sector]],Table2[% Away From Current Week High],"&lt;=0.05")/Table3[[#This Row],[Count]]</calculatedColumnFormula>
    </tableColumn>
    <tableColumn id="14" xr3:uid="{14F1FC7B-43E7-410E-9EB9-58778BB2B41D}" name="% Away From Current Month Low" dataDxfId="44">
      <calculatedColumnFormula>COUNTIFS(Table2[Sub-Sector],Table3[[#This Row],[Sub-Sector]],Table2[% Away From Current Month Low],"&gt;=0.05")/Table3[[#This Row],[Count]]</calculatedColumnFormula>
    </tableColumn>
    <tableColumn id="15" xr3:uid="{1537FBE0-3140-4E6E-9560-25802C66B4CE}" name="% Away From Current Month High" dataDxfId="43">
      <calculatedColumnFormula>COUNTIFS(Table2[Sub-Sector],Table3[[#This Row],[Sub-Sector]],Table2[% Away From Current Month High],"&lt;=0.05")/Table3[[#This Row],[Count]]</calculatedColumnFormula>
    </tableColumn>
    <tableColumn id="16" xr3:uid="{D3B39669-4E4C-401F-A964-244E2A60A62B}" name="% Away From 52W High" dataDxfId="42">
      <calculatedColumnFormula>COUNTIFS(Table2[Sub-Sector],Table3[[#This Row],[Sub-Sector]],Table2[% Away From 52W High],"&lt;=10")/Table3[[#This Row],[Count]]</calculatedColumnFormula>
    </tableColumn>
    <tableColumn id="17" xr3:uid="{D3D519BD-2AF1-46C6-BC7C-A921F78C1715}" name="% Away From 52W Low" dataDxfId="41">
      <calculatedColumnFormula>COUNTIFS(Table2[Sub-Sector],Table3[[#This Row],[Sub-Sector]],Table2[% Away From 52W Low],"&gt;=10")/Table3[[#This Row],[Count]]</calculatedColumnFormula>
    </tableColumn>
    <tableColumn id="18" xr3:uid="{E14428C2-D2F7-4825-8D10-5DE88A556CE7}" name="% Price above 20D EMA" dataDxfId="40">
      <calculatedColumnFormula>COUNTIFS(Table2[Sub-Sector],Table3[[#This Row],[Sub-Sector]],Table2[% Price above 20 EMA],"&gt;=0")/Table3[[#This Row],[Count]]</calculatedColumnFormula>
    </tableColumn>
    <tableColumn id="19" xr3:uid="{C9805D3A-BA9B-427F-9949-34A00627E7AC}" name="% Price above 50 EMA" dataDxfId="39">
      <calculatedColumnFormula>COUNTIFS(Table2[Sub-Sector],Table3[[#This Row],[Sub-Sector]],Table2[% Price above 50 EMA],"&gt;=0")/Table3[[#This Row],[Count]]</calculatedColumnFormula>
    </tableColumn>
    <tableColumn id="20" xr3:uid="{E43C61BF-79CC-4302-9297-E0A75D8C7025}" name="% Price above 200 EMA" dataDxfId="38">
      <calculatedColumnFormula>COUNTIFS(Table2[Sub-Sector],Table3[[#This Row],[Sub-Sector]],Table2[% Price above 200 EMA],"&gt;=0")/Table3[[#This Row],[Count]]</calculatedColumnFormula>
    </tableColumn>
    <tableColumn id="21" xr3:uid="{A3B984FD-ABDF-41C4-8428-323C311AC165}" name="Rate of Change - Zone" dataDxfId="37">
      <calculatedColumnFormula>COUNTIFS(Table2[Sub-Sector],Table3[[#This Row],[Sub-Sector]],Table2[Rate of Change - Zone],"Positive")/Table3[[#This Row],[Count]]</calculatedColumnFormula>
    </tableColumn>
    <tableColumn id="22" xr3:uid="{9D24A8E2-F97E-424F-87C4-C4DC258FA6F1}" name="Sharpe Ratio" dataDxfId="36">
      <calculatedColumnFormula>COUNTIFS(Table2[Sub-Sector],Table3[[#This Row],[Sub-Sector]],Table2[Sharpe Ratio],"&gt;=0.10")/Table3[[#This Row],[Count]]</calculatedColumnFormula>
    </tableColumn>
    <tableColumn id="23" xr3:uid="{B6B3D0AB-5646-4EA4-8462-BCC69C498716}" name="Score" dataDxfId="35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33607014-154E-4B91-A94B-B3A2378CBA59}" name="Rank" dataDxfId="34">
      <calculatedColumnFormula>_xlfn.RANK.AVG(Table3[[#This Row],[Score]],Table3[Score],1)</calculatedColumnFormula>
    </tableColumn>
    <tableColumn id="25" xr3:uid="{3060BCBA-A897-4676-ACDE-9C34DA8BFBA8}" name="Score 2 " dataDxfId="33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918B6CB2-5D53-4641-A48F-9ED962B84953}" name="Rank 2" dataDxfId="32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8BA913-131C-4450-AB22-22EFBCEB0741}" name="Table2" displayName="Table2" ref="A1:AV726" totalsRowShown="0">
  <sortState xmlns:xlrd2="http://schemas.microsoft.com/office/spreadsheetml/2017/richdata2" ref="A2:AV726">
    <sortCondition ref="AV1:AV726"/>
  </sortState>
  <tableColumns count="48">
    <tableColumn id="1" xr3:uid="{12CA4456-5107-4760-A0D4-19EBAA222ABD}" name="Name"/>
    <tableColumn id="2" xr3:uid="{DC0AAE1D-F345-4483-A322-BC76DBB652B1}" name="Ticker"/>
    <tableColumn id="3" xr3:uid="{3FD67607-E24C-4D90-B297-6C90E50C6715}" name="Industry"/>
    <tableColumn id="4" xr3:uid="{0958EC49-6F92-43F8-84DF-1D05C928436C}" name="Sub-Sector"/>
    <tableColumn id="5" xr3:uid="{72B9662D-22BB-41AD-B525-24D9C7712791}" name="Market Cap"/>
    <tableColumn id="6" xr3:uid="{2E2F1F32-0831-4ED9-9B94-8EDD81B29CCC}" name="Close Price"/>
    <tableColumn id="7" xr3:uid="{4A6E69EB-C20E-4807-A823-8A881F83AB52}" name="1Y Return vs Nifty"/>
    <tableColumn id="18" xr3:uid="{9EACAA60-C215-4D6D-9C1F-F87D1F539793}" name="1Y Return vs Nifty Z-Score" dataDxfId="31">
      <calculatedColumnFormula>(Table2[[#This Row],[1Y Return vs Nifty]]-AVERAGE(Table2[1Y Return vs Nifty]))/_xlfn.STDEV.P(Table2[1Y Return vs Nifty])</calculatedColumnFormula>
    </tableColumn>
    <tableColumn id="8" xr3:uid="{3FD5D6FD-002F-4D92-8CFF-B0EDAA332ECC}" name="1M Return vs Nifty"/>
    <tableColumn id="19" xr3:uid="{1B4A7017-5648-4B96-8054-FE094A7B8B43}" name="1M Return vs Nifty Z-Score" dataDxfId="30">
      <calculatedColumnFormula>(Table2[[#This Row],[1M Return vs Nifty]]-AVERAGE(Table2[1M Return vs Nifty]))/_xlfn.STDEV.P(Table2[1M Return vs Nifty])</calculatedColumnFormula>
    </tableColumn>
    <tableColumn id="9" xr3:uid="{94D589D3-2E83-4362-A97C-908EDCDFB8E3}" name="6M Return vs Nifty"/>
    <tableColumn id="20" xr3:uid="{4FFF17E9-79CB-4A34-8D26-A98202D34473}" name="6M Return vs Nifty Z-Score" dataDxfId="29">
      <calculatedColumnFormula>(Table2[[#This Row],[6M Return vs Nifty]]-AVERAGE(Table2[6M Return vs Nifty]))/_xlfn.STDEV.P(Table2[6M Return vs Nifty])</calculatedColumnFormula>
    </tableColumn>
    <tableColumn id="10" xr3:uid="{5D756ED6-CCEC-4256-B445-0D14FFA688FC}" name="1W Return vs Nifty"/>
    <tableColumn id="21" xr3:uid="{1036648D-5D3D-4C30-AF10-37BCD7244D62}" name="1W Return vs Nifty Z-Score" dataDxfId="28">
      <calculatedColumnFormula>(Table2[[#This Row],[1W Return vs Nifty]]-AVERAGE(Table2[1W Return vs Nifty]))/_xlfn.STDEV.P(Table2[1W Return vs Nifty])</calculatedColumnFormula>
    </tableColumn>
    <tableColumn id="22" xr3:uid="{D8B35C86-3471-4CC4-B525-BF47DC15866D}" name="20D EMA" dataDxfId="27"/>
    <tableColumn id="11" xr3:uid="{964818FB-8B9D-4A8F-92B4-8798FD2DF348}" name="50D EMA"/>
    <tableColumn id="12" xr3:uid="{5EC3BEB1-DD8E-4A4A-9F56-3277E143B5F7}" name="200D EMA"/>
    <tableColumn id="13" xr3:uid="{BB9EE4E3-A930-4B73-AF09-41030E392FA9}" name="RSI Exponential â€“ 14D"/>
    <tableColumn id="25" xr3:uid="{76A83ADD-C7F8-43B7-B696-979DAA83C9F6}" name="% Price above 20 EMA" dataDxfId="26">
      <calculatedColumnFormula>(Table2[[#This Row],[Close Price]]-Table2[[#This Row],[20D EMA]])/Table2[[#This Row],[20D EMA]]</calculatedColumnFormula>
    </tableColumn>
    <tableColumn id="24" xr3:uid="{246577BE-5308-4337-AD5B-0384A48299D4}" name="% Price above 50 EMA" dataDxfId="25">
      <calculatedColumnFormula>(Table2[[#This Row],[Close Price]]-Table2[[#This Row],[50D EMA]])/Table2[[#This Row],[50D EMA]]</calculatedColumnFormula>
    </tableColumn>
    <tableColumn id="23" xr3:uid="{A7A9721E-299C-4B9B-90D1-8BA26C19E0D3}" name="% Price above 200 EMA" dataDxfId="24">
      <calculatedColumnFormula>(Table2[[#This Row],[Close Price]]-Table2[[#This Row],[200D EMA]])/Table2[[#This Row],[200D EMA]]</calculatedColumnFormula>
    </tableColumn>
    <tableColumn id="14" xr3:uid="{E1526F94-C4A2-4E27-9E24-6ABA5359D403}" name="Relative Volume"/>
    <tableColumn id="37" xr3:uid="{A04D65CF-160B-4712-88C9-282701276BDA}" name="Day Low" dataDxfId="23"/>
    <tableColumn id="36" xr3:uid="{18469AF1-510A-4803-A4B1-3B775852A092}" name="Day High" dataDxfId="22"/>
    <tableColumn id="35" xr3:uid="{E5F4D734-5592-4BD5-A5A5-6F593B34A53A}" name="Current Week Low" dataDxfId="21"/>
    <tableColumn id="34" xr3:uid="{8DCEB62E-2BD5-4936-A0C5-DFB03276AAE7}" name="Current Week High" dataDxfId="20"/>
    <tableColumn id="33" xr3:uid="{76E3D147-1D8E-4922-9958-DC7832283B73}" name="Current Month Low" dataDxfId="19"/>
    <tableColumn id="32" xr3:uid="{AF97DD8F-CADF-4F0F-93CD-397FDF72B943}" name="Current Month High" dataDxfId="18"/>
    <tableColumn id="31" xr3:uid="{CC584C12-1F6B-48FA-A9A5-B74040E81A0A}" name="% Away From Day Low" dataDxfId="17">
      <calculatedColumnFormula>(Table2[[#This Row],[Close Price]]/Table2[[#This Row],[Day Low]])-1</calculatedColumnFormula>
    </tableColumn>
    <tableColumn id="30" xr3:uid="{BD6AE156-39BB-435F-A74F-610629FDA203}" name="% Away From Day High" dataDxfId="16">
      <calculatedColumnFormula>(Table2[[#This Row],[Day High]]/Table2[[#This Row],[Close Price]])-1</calculatedColumnFormula>
    </tableColumn>
    <tableColumn id="29" xr3:uid="{38B761AE-1F06-4885-9923-9493CB805EE4}" name="% Away From Current Week Low" dataDxfId="15">
      <calculatedColumnFormula>(Table2[[#This Row],[Close Price]]/Table2[[#This Row],[Current Week Low]])-1</calculatedColumnFormula>
    </tableColumn>
    <tableColumn id="28" xr3:uid="{5F1F141B-C71F-4BE5-B6B1-43B7D346E7C2}" name="% Away From Current Week High" dataDxfId="14">
      <calculatedColumnFormula>(Table2[[#This Row],[Current Week High]]/Table2[[#This Row],[Close Price]])-1</calculatedColumnFormula>
    </tableColumn>
    <tableColumn id="27" xr3:uid="{755B42F5-6888-44DA-9877-D7160A77357A}" name="% Away From Current Month Low" dataDxfId="13">
      <calculatedColumnFormula>(Table2[[#This Row],[Close Price]]/Table2[[#This Row],[Current Month Low]])-1</calculatedColumnFormula>
    </tableColumn>
    <tableColumn id="26" xr3:uid="{7E95ECA1-B804-40DF-93D1-FB22ABF6E268}" name="% Away From Current Month High" dataDxfId="12">
      <calculatedColumnFormula>(Table2[[#This Row],[Current Month High]]/Table2[[#This Row],[Close Price]])-1</calculatedColumnFormula>
    </tableColumn>
    <tableColumn id="15" xr3:uid="{56AAA5F5-9FD4-4EF7-9558-43A22500E2A4}" name="% Away From 52W High"/>
    <tableColumn id="16" xr3:uid="{728B48FC-4139-4225-94C6-A7E786E2C96D}" name="% Away From 52W Low"/>
    <tableColumn id="42" xr3:uid="{3245EEA9-D694-4BC8-9C74-A96B8A40F2D4}" name="Uptrend" dataDxfId="11">
      <calculatedColumnFormula>IF(AND(Table2[[#This Row],[20D EMA]]&gt;Table2[[#This Row],[50D EMA]],Table2[[#This Row],[50D EMA]]&gt;Table2[[#This Row],[200D EMA]]),"Uptrend","Downtrend/NoTrend")</calculatedColumnFormula>
    </tableColumn>
    <tableColumn id="41" xr3:uid="{67CFDDD6-0D5A-498B-92C3-F61BEE0D0BD3}" name="Relative Strength Sector Index" dataDxfId="10"/>
    <tableColumn id="40" xr3:uid="{A0EF10F3-9C93-4E28-83F7-B1067931E8C8}" name="Relative Strength Sector Index - Zone" dataDxfId="9"/>
    <tableColumn id="39" xr3:uid="{CFD8B74D-3FE2-4C84-990F-B9759F4D9EBF}" name="Rate of Change" dataDxfId="8"/>
    <tableColumn id="38" xr3:uid="{AB6B4B5B-9BDD-40CF-B410-81B5EF3F6909}" name="Rate of Change - Zone" dataDxfId="7"/>
    <tableColumn id="17" xr3:uid="{DDB788A0-8330-4EA2-8CDF-A1474830334D}" name="Sharpe Ratio"/>
    <tableColumn id="43" xr3:uid="{F565B8C1-F1D1-4E59-B493-8F02E526D772}" name="Sharpe Ratio Z-Score" dataDxfId="6">
      <calculatedColumnFormula>(Table2[[#This Row],[Sharpe Ratio]]-AVERAGE(Table2[Sharpe Ratio]))/_xlfn.STDEV.P(Table2[Sharpe Ratio])</calculatedColumnFormula>
    </tableColumn>
    <tableColumn id="44" xr3:uid="{799788B6-0C7E-4258-9D1F-E68B53BEB1A9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E9DD59B9-74EF-4DEF-B2F7-486FE7EE35A9}" name="Rank 1Y" dataDxfId="4">
      <calculatedColumnFormula>_xlfn.RANK.AVG(Table2[[#This Row],[1Y Return vs Nifty Z-Score]],Table2[1Y Return vs Nifty Z-Score])</calculatedColumnFormula>
    </tableColumn>
    <tableColumn id="46" xr3:uid="{B30A1335-8D54-474D-93E6-45F8D25E71A1}" name="Rank 6M" dataDxfId="3">
      <calculatedColumnFormula>_xlfn.RANK.AVG(Table2[[#This Row],[6M Return vs Nifty Z-Score]],Table2[6M Return vs Nifty Z-Score])</calculatedColumnFormula>
    </tableColumn>
    <tableColumn id="47" xr3:uid="{FF06D96E-F0AC-459E-9873-DBDB143A7FBD}" name="Rank Sharpe" dataDxfId="2">
      <calculatedColumnFormula>_xlfn.RANK.AVG(Table2[[#This Row],[Sharpe Ratio Z-Score]],Table2[Sharpe Ratio Z-Score])</calculatedColumnFormula>
    </tableColumn>
    <tableColumn id="48" xr3:uid="{F869F7E8-8CA2-48F5-9E60-8CCEAF8BE4EC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DDA014-4240-4C24-814D-B05D1A6C506D}" name="Table1" displayName="Table1" ref="A1:Q5130" totalsRowShown="0">
  <autoFilter ref="A1:Q5130" xr:uid="{7BDDA014-4240-4C24-814D-B05D1A6C506D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8367AA87-1381-4D4A-A292-9E074108A741}" name="Name"/>
    <tableColumn id="2" xr3:uid="{06716893-6CF4-467E-8287-DF39FFE524B8}" name="Ticker"/>
    <tableColumn id="17" xr3:uid="{A8729DB3-2E4F-4943-BC40-F93A6103F1D1}" name="Industry" dataDxfId="0">
      <calculatedColumnFormula>IFERROR(VLOOKUP(Table1[[#This Row],[Ticker]],[1]!Table1[[Symbol]:[Industry]],2,FALSE),"-")</calculatedColumnFormula>
    </tableColumn>
    <tableColumn id="3" xr3:uid="{36957DAE-9DA7-429A-BA8F-C964594B36E3}" name="Sub-Sector"/>
    <tableColumn id="4" xr3:uid="{829E57A4-6D49-4D72-80F5-72404D0B93A8}" name="Market Cap"/>
    <tableColumn id="5" xr3:uid="{147E869A-2A36-4555-85D2-4D6321F838B5}" name="Close Price"/>
    <tableColumn id="6" xr3:uid="{B938EB02-5DA0-49BF-B3ED-25304A360921}" name="1Y Return vs Nifty"/>
    <tableColumn id="7" xr3:uid="{8ED69EB7-F6FB-4CC2-A745-1CDF4EB95E5A}" name="1M Return vs Nifty"/>
    <tableColumn id="8" xr3:uid="{F8CB36D1-3E9D-4784-AAA4-40D5D045376C}" name="6M Return vs Nifty"/>
    <tableColumn id="9" xr3:uid="{821D1C24-C446-4C38-BAB1-A1E1211AAB94}" name="1W Return vs Nifty"/>
    <tableColumn id="10" xr3:uid="{38A87FD4-9691-4A1A-81BF-A8BB8E5B865D}" name="50D EMA"/>
    <tableColumn id="11" xr3:uid="{CDB6C8E5-336B-4110-A793-0EFBEC29156B}" name="200D EMA"/>
    <tableColumn id="12" xr3:uid="{F0B6E4F4-06C2-462E-834F-1C1B53F3D047}" name="RSI Exponential â€“ 14D"/>
    <tableColumn id="13" xr3:uid="{2E2BCE9A-D9EE-4A99-8693-4E1CEBD17A03}" name="Relative Volume"/>
    <tableColumn id="14" xr3:uid="{1B00E098-6CF9-4322-AF0E-8EB500165AE1}" name="% Away From 52W High"/>
    <tableColumn id="15" xr3:uid="{F09ED298-F89E-4DE0-BBCB-372940E2B8EA}" name="% Away From 52W Low"/>
    <tableColumn id="16" xr3:uid="{D85FD0DF-EC04-49DE-A5D2-3802CB59B20A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B8755-3699-452A-91C5-29FA64AF265A}">
  <dimension ref="A1:Z122"/>
  <sheetViews>
    <sheetView workbookViewId="0"/>
  </sheetViews>
  <sheetFormatPr defaultRowHeight="14.4" x14ac:dyDescent="0.3"/>
  <cols>
    <col min="1" max="1" width="34.44140625" bestFit="1" customWidth="1"/>
    <col min="2" max="2" width="8.33203125" bestFit="1" customWidth="1"/>
    <col min="3" max="3" width="10.33203125" bestFit="1" customWidth="1"/>
    <col min="4" max="5" width="21.44140625" bestFit="1" customWidth="1"/>
    <col min="6" max="6" width="19.109375" bestFit="1" customWidth="1"/>
    <col min="7" max="7" width="18.33203125" bestFit="1" customWidth="1"/>
    <col min="8" max="8" width="8" bestFit="1" customWidth="1"/>
    <col min="9" max="9" width="17.109375" bestFit="1" customWidth="1"/>
    <col min="10" max="10" width="22.44140625" bestFit="1" customWidth="1"/>
    <col min="11" max="11" width="22.6640625" bestFit="1" customWidth="1"/>
    <col min="12" max="12" width="31" bestFit="1" customWidth="1"/>
    <col min="13" max="13" width="31.33203125" bestFit="1" customWidth="1"/>
    <col min="14" max="14" width="32.109375" bestFit="1" customWidth="1"/>
    <col min="15" max="15" width="32.44140625" bestFit="1" customWidth="1"/>
    <col min="16" max="16" width="23.33203125" bestFit="1" customWidth="1"/>
    <col min="17" max="17" width="23" bestFit="1" customWidth="1"/>
    <col min="18" max="18" width="23.33203125" bestFit="1" customWidth="1"/>
    <col min="19" max="19" width="22.109375" bestFit="1" customWidth="1"/>
    <col min="20" max="20" width="23.109375" bestFit="1" customWidth="1"/>
    <col min="21" max="21" width="22.109375" bestFit="1" customWidth="1"/>
    <col min="22" max="22" width="14" bestFit="1" customWidth="1"/>
  </cols>
  <sheetData>
    <row r="1" spans="1:26" x14ac:dyDescent="0.3">
      <c r="A1" t="s">
        <v>2</v>
      </c>
      <c r="B1" t="s">
        <v>10468</v>
      </c>
      <c r="C1" s="2" t="s">
        <v>10458</v>
      </c>
      <c r="D1" s="2" t="s">
        <v>10469</v>
      </c>
      <c r="E1" s="2" t="s">
        <v>10470</v>
      </c>
      <c r="F1" s="2" t="s">
        <v>7</v>
      </c>
      <c r="G1" s="2" t="s">
        <v>5</v>
      </c>
      <c r="H1" s="2" t="s">
        <v>10471</v>
      </c>
      <c r="I1" s="2" t="s">
        <v>12</v>
      </c>
      <c r="J1" s="2" t="s">
        <v>10452</v>
      </c>
      <c r="K1" s="2" t="s">
        <v>10453</v>
      </c>
      <c r="L1" s="2" t="s">
        <v>10454</v>
      </c>
      <c r="M1" s="2" t="s">
        <v>10455</v>
      </c>
      <c r="N1" s="2" t="s">
        <v>10456</v>
      </c>
      <c r="O1" s="2" t="s">
        <v>10457</v>
      </c>
      <c r="P1" s="2" t="s">
        <v>13</v>
      </c>
      <c r="Q1" s="2" t="s">
        <v>14</v>
      </c>
      <c r="R1" s="2" t="s">
        <v>10472</v>
      </c>
      <c r="S1" s="2" t="s">
        <v>10444</v>
      </c>
      <c r="T1" s="2" t="s">
        <v>10445</v>
      </c>
      <c r="U1" s="2" t="s">
        <v>10462</v>
      </c>
      <c r="V1" s="2" t="s">
        <v>15</v>
      </c>
      <c r="W1" s="3" t="s">
        <v>10467</v>
      </c>
      <c r="X1" s="3" t="s">
        <v>10473</v>
      </c>
      <c r="Y1" t="s">
        <v>10474</v>
      </c>
      <c r="Z1" t="s">
        <v>10475</v>
      </c>
    </row>
    <row r="2" spans="1:26" x14ac:dyDescent="0.3">
      <c r="A2" t="s">
        <v>1155</v>
      </c>
      <c r="B2">
        <f>COUNTIFS(Table2[Sub-Sector],Table3[[#This Row],[Sub-Sector]])</f>
        <v>1</v>
      </c>
      <c r="C2" s="2">
        <f>COUNTIFS(Table2[Sub-Sector],Table3[[#This Row],[Sub-Sector]],Table2[Uptrend],"Uptrend")/Table3[[#This Row],[Count]]</f>
        <v>1</v>
      </c>
      <c r="D2" s="2">
        <f>COUNTIFS(Table2[Sub-Sector],Table3[[#This Row],[Sub-Sector]],Table2[1W Return vs Nifty],"&gt;=5")/Table3[[#This Row],[Count]]</f>
        <v>0</v>
      </c>
      <c r="E2" s="2">
        <f>COUNTIFS(Table2[Sub-Sector],Table3[[#This Row],[Sub-Sector]],Table2[1M Return vs Nifty],"&gt;=5")/Table3[[#This Row],[Count]]</f>
        <v>1</v>
      </c>
      <c r="F2" s="2">
        <f>COUNTIFS(Table2[Sub-Sector],Table3[[#This Row],[Sub-Sector]],Table2[6M Return vs Nifty],"&gt;=10")/Table3[[#This Row],[Count]]</f>
        <v>1</v>
      </c>
      <c r="G2" s="2">
        <f>COUNTIFS(Table2[Sub-Sector],Table3[[#This Row],[Sub-Sector]],Table2[1Y Return vs Nifty],"&gt;=10")/Table3[[#This Row],[Count]]</f>
        <v>1</v>
      </c>
      <c r="H2" s="2">
        <f>COUNTIFS(Table2[Sub-Sector],Table3[[#This Row],[Sub-Sector]],Table2[RSI Exponential â€“ 14D],"&gt;=50")/Table3[[#This Row],[Count]]</f>
        <v>1</v>
      </c>
      <c r="I2" s="2">
        <f>COUNTIFS(Table2[Sub-Sector],Table3[[#This Row],[Sub-Sector]],Table2[Relative Volume],"&gt;=1")/Table3[[#This Row],[Count]]</f>
        <v>1</v>
      </c>
      <c r="J2" s="2">
        <f>COUNTIFS(Table2[Sub-Sector],Table3[[#This Row],[Sub-Sector]],Table2[% Away From Day Low],"&gt;=0.05")/Table3[[#This Row],[Count]]</f>
        <v>0</v>
      </c>
      <c r="K2" s="2">
        <f>COUNTIFS(Table2[Sub-Sector],Table3[[#This Row],[Sub-Sector]],Table2[% Away From Day High],"&lt;=0.05")/Table3[[#This Row],[Count]]</f>
        <v>1</v>
      </c>
      <c r="L2" s="2">
        <f>COUNTIFS(Table2[Sub-Sector],Table3[[#This Row],[Sub-Sector]],Table2[% Away From Current Week Low],"&gt;=0.05")/Table3[[#This Row],[Count]]</f>
        <v>0</v>
      </c>
      <c r="M2" s="2">
        <f>COUNTIFS(Table2[Sub-Sector],Table3[[#This Row],[Sub-Sector]],Table2[% Away From Current Week High],"&lt;=0.05")/Table3[[#This Row],[Count]]</f>
        <v>1</v>
      </c>
      <c r="N2" s="2">
        <f>COUNTIFS(Table2[Sub-Sector],Table3[[#This Row],[Sub-Sector]],Table2[% Away From Current Month Low],"&gt;=0.05")/Table3[[#This Row],[Count]]</f>
        <v>0</v>
      </c>
      <c r="O2" s="2">
        <f>COUNTIFS(Table2[Sub-Sector],Table3[[#This Row],[Sub-Sector]],Table2[% Away From Current Month High],"&lt;=0.05")/Table3[[#This Row],[Count]]</f>
        <v>1</v>
      </c>
      <c r="P2" s="2">
        <f>COUNTIFS(Table2[Sub-Sector],Table3[[#This Row],[Sub-Sector]],Table2[% Away From 52W High],"&lt;=10")/Table3[[#This Row],[Count]]</f>
        <v>0</v>
      </c>
      <c r="Q2" s="2">
        <f>COUNTIFS(Table2[Sub-Sector],Table3[[#This Row],[Sub-Sector]],Table2[% Away From 52W Low],"&gt;=10")/Table3[[#This Row],[Count]]</f>
        <v>1</v>
      </c>
      <c r="R2" s="2">
        <f>COUNTIFS(Table2[Sub-Sector],Table3[[#This Row],[Sub-Sector]],Table2[% Price above 20 EMA],"&gt;=0")/Table3[[#This Row],[Count]]</f>
        <v>1</v>
      </c>
      <c r="S2" s="2">
        <f>COUNTIFS(Table2[Sub-Sector],Table3[[#This Row],[Sub-Sector]],Table2[% Price above 50 EMA],"&gt;=0")/Table3[[#This Row],[Count]]</f>
        <v>1</v>
      </c>
      <c r="T2" s="2">
        <f>COUNTIFS(Table2[Sub-Sector],Table3[[#This Row],[Sub-Sector]],Table2[% Price above 200 EMA],"&gt;=0")/Table3[[#This Row],[Count]]</f>
        <v>1</v>
      </c>
      <c r="U2" s="2">
        <f>COUNTIFS(Table2[Sub-Sector],Table3[[#This Row],[Sub-Sector]],Table2[Rate of Change - Zone],"Positive")/Table3[[#This Row],[Count]]</f>
        <v>1</v>
      </c>
      <c r="V2" s="2">
        <f>COUNTIFS(Table2[Sub-Sector],Table3[[#This Row],[Sub-Sector]],Table2[Sharpe Ratio],"&gt;=0.10")/Table3[[#This Row],[Count]]</f>
        <v>1</v>
      </c>
      <c r="W2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165</v>
      </c>
      <c r="X2" s="4">
        <f>_xlfn.RANK.AVG(Table3[[#This Row],[Score]],Table3[Score],1)</f>
        <v>3</v>
      </c>
      <c r="Y2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57</v>
      </c>
      <c r="Z2" s="4">
        <f>_xlfn.RANK.AVG(Table3[[#This Row],[Score 2 ]],Table3[[Score 2 ]],1)</f>
        <v>3</v>
      </c>
    </row>
    <row r="3" spans="1:26" x14ac:dyDescent="0.3">
      <c r="A3" t="s">
        <v>249</v>
      </c>
      <c r="B3">
        <f>COUNTIFS(Table2[Sub-Sector],Table3[[#This Row],[Sub-Sector]])</f>
        <v>1</v>
      </c>
      <c r="C3" s="2">
        <f>COUNTIFS(Table2[Sub-Sector],Table3[[#This Row],[Sub-Sector]],Table2[Uptrend],"Uptrend")/Table3[[#This Row],[Count]]</f>
        <v>1</v>
      </c>
      <c r="D3" s="2">
        <f>COUNTIFS(Table2[Sub-Sector],Table3[[#This Row],[Sub-Sector]],Table2[1W Return vs Nifty],"&gt;=5")/Table3[[#This Row],[Count]]</f>
        <v>1</v>
      </c>
      <c r="E3" s="2">
        <f>COUNTIFS(Table2[Sub-Sector],Table3[[#This Row],[Sub-Sector]],Table2[1M Return vs Nifty],"&gt;=5")/Table3[[#This Row],[Count]]</f>
        <v>0</v>
      </c>
      <c r="F3" s="2">
        <f>COUNTIFS(Table2[Sub-Sector],Table3[[#This Row],[Sub-Sector]],Table2[6M Return vs Nifty],"&gt;=10")/Table3[[#This Row],[Count]]</f>
        <v>1</v>
      </c>
      <c r="G3" s="2">
        <f>COUNTIFS(Table2[Sub-Sector],Table3[[#This Row],[Sub-Sector]],Table2[1Y Return vs Nifty],"&gt;=10")/Table3[[#This Row],[Count]]</f>
        <v>1</v>
      </c>
      <c r="H3" s="2">
        <f>COUNTIFS(Table2[Sub-Sector],Table3[[#This Row],[Sub-Sector]],Table2[RSI Exponential â€“ 14D],"&gt;=50")/Table3[[#This Row],[Count]]</f>
        <v>1</v>
      </c>
      <c r="I3" s="2">
        <f>COUNTIFS(Table2[Sub-Sector],Table3[[#This Row],[Sub-Sector]],Table2[Relative Volume],"&gt;=1")/Table3[[#This Row],[Count]]</f>
        <v>1</v>
      </c>
      <c r="J3" s="2">
        <f>COUNTIFS(Table2[Sub-Sector],Table3[[#This Row],[Sub-Sector]],Table2[% Away From Day Low],"&gt;=0.05")/Table3[[#This Row],[Count]]</f>
        <v>0</v>
      </c>
      <c r="K3" s="2">
        <f>COUNTIFS(Table2[Sub-Sector],Table3[[#This Row],[Sub-Sector]],Table2[% Away From Day High],"&lt;=0.05")/Table3[[#This Row],[Count]]</f>
        <v>1</v>
      </c>
      <c r="L3" s="2">
        <f>COUNTIFS(Table2[Sub-Sector],Table3[[#This Row],[Sub-Sector]],Table2[% Away From Current Week Low],"&gt;=0.05")/Table3[[#This Row],[Count]]</f>
        <v>0</v>
      </c>
      <c r="M3" s="2">
        <f>COUNTIFS(Table2[Sub-Sector],Table3[[#This Row],[Sub-Sector]],Table2[% Away From Current Week High],"&lt;=0.05")/Table3[[#This Row],[Count]]</f>
        <v>1</v>
      </c>
      <c r="N3" s="2">
        <f>COUNTIFS(Table2[Sub-Sector],Table3[[#This Row],[Sub-Sector]],Table2[% Away From Current Month Low],"&gt;=0.05")/Table3[[#This Row],[Count]]</f>
        <v>0</v>
      </c>
      <c r="O3" s="2">
        <f>COUNTIFS(Table2[Sub-Sector],Table3[[#This Row],[Sub-Sector]],Table2[% Away From Current Month High],"&lt;=0.05")/Table3[[#This Row],[Count]]</f>
        <v>1</v>
      </c>
      <c r="P3" s="2">
        <f>COUNTIFS(Table2[Sub-Sector],Table3[[#This Row],[Sub-Sector]],Table2[% Away From 52W High],"&lt;=10")/Table3[[#This Row],[Count]]</f>
        <v>1</v>
      </c>
      <c r="Q3" s="2">
        <f>COUNTIFS(Table2[Sub-Sector],Table3[[#This Row],[Sub-Sector]],Table2[% Away From 52W Low],"&gt;=10")/Table3[[#This Row],[Count]]</f>
        <v>1</v>
      </c>
      <c r="R3" s="2">
        <f>COUNTIFS(Table2[Sub-Sector],Table3[[#This Row],[Sub-Sector]],Table2[% Price above 20 EMA],"&gt;=0")/Table3[[#This Row],[Count]]</f>
        <v>1</v>
      </c>
      <c r="S3" s="2">
        <f>COUNTIFS(Table2[Sub-Sector],Table3[[#This Row],[Sub-Sector]],Table2[% Price above 50 EMA],"&gt;=0")/Table3[[#This Row],[Count]]</f>
        <v>1</v>
      </c>
      <c r="T3" s="2">
        <f>COUNTIFS(Table2[Sub-Sector],Table3[[#This Row],[Sub-Sector]],Table2[% Price above 200 EMA],"&gt;=0")/Table3[[#This Row],[Count]]</f>
        <v>1</v>
      </c>
      <c r="U3" s="2">
        <f>COUNTIFS(Table2[Sub-Sector],Table3[[#This Row],[Sub-Sector]],Table2[Rate of Change - Zone],"Positive")/Table3[[#This Row],[Count]]</f>
        <v>1</v>
      </c>
      <c r="V3" s="2">
        <f>COUNTIFS(Table2[Sub-Sector],Table3[[#This Row],[Sub-Sector]],Table2[Sharpe Ratio],"&gt;=0.10")/Table3[[#This Row],[Count]]</f>
        <v>0</v>
      </c>
      <c r="W3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180</v>
      </c>
      <c r="X3" s="4">
        <f>_xlfn.RANK.AVG(Table3[[#This Row],[Score]],Table3[Score],1)</f>
        <v>5</v>
      </c>
      <c r="Y3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57</v>
      </c>
      <c r="Z3" s="4">
        <f>_xlfn.RANK.AVG(Table3[[#This Row],[Score 2 ]],Table3[[Score 2 ]],1)</f>
        <v>3</v>
      </c>
    </row>
    <row r="4" spans="1:26" x14ac:dyDescent="0.3">
      <c r="A4" t="s">
        <v>931</v>
      </c>
      <c r="B4">
        <f>COUNTIFS(Table2[Sub-Sector],Table3[[#This Row],[Sub-Sector]])</f>
        <v>2</v>
      </c>
      <c r="C4" s="2">
        <f>COUNTIFS(Table2[Sub-Sector],Table3[[#This Row],[Sub-Sector]],Table2[Uptrend],"Uptrend")/Table3[[#This Row],[Count]]</f>
        <v>1</v>
      </c>
      <c r="D4" s="2">
        <f>COUNTIFS(Table2[Sub-Sector],Table3[[#This Row],[Sub-Sector]],Table2[1W Return vs Nifty],"&gt;=5")/Table3[[#This Row],[Count]]</f>
        <v>0</v>
      </c>
      <c r="E4" s="2">
        <f>COUNTIFS(Table2[Sub-Sector],Table3[[#This Row],[Sub-Sector]],Table2[1M Return vs Nifty],"&gt;=5")/Table3[[#This Row],[Count]]</f>
        <v>0</v>
      </c>
      <c r="F4" s="2">
        <f>COUNTIFS(Table2[Sub-Sector],Table3[[#This Row],[Sub-Sector]],Table2[6M Return vs Nifty],"&gt;=10")/Table3[[#This Row],[Count]]</f>
        <v>1</v>
      </c>
      <c r="G4" s="2">
        <f>COUNTIFS(Table2[Sub-Sector],Table3[[#This Row],[Sub-Sector]],Table2[1Y Return vs Nifty],"&gt;=10")/Table3[[#This Row],[Count]]</f>
        <v>1</v>
      </c>
      <c r="H4" s="2">
        <f>COUNTIFS(Table2[Sub-Sector],Table3[[#This Row],[Sub-Sector]],Table2[RSI Exponential â€“ 14D],"&gt;=50")/Table3[[#This Row],[Count]]</f>
        <v>1</v>
      </c>
      <c r="I4" s="2">
        <f>COUNTIFS(Table2[Sub-Sector],Table3[[#This Row],[Sub-Sector]],Table2[Relative Volume],"&gt;=1")/Table3[[#This Row],[Count]]</f>
        <v>1</v>
      </c>
      <c r="J4" s="2">
        <f>COUNTIFS(Table2[Sub-Sector],Table3[[#This Row],[Sub-Sector]],Table2[% Away From Day Low],"&gt;=0.05")/Table3[[#This Row],[Count]]</f>
        <v>0</v>
      </c>
      <c r="K4" s="2">
        <f>COUNTIFS(Table2[Sub-Sector],Table3[[#This Row],[Sub-Sector]],Table2[% Away From Day High],"&lt;=0.05")/Table3[[#This Row],[Count]]</f>
        <v>1</v>
      </c>
      <c r="L4" s="2">
        <f>COUNTIFS(Table2[Sub-Sector],Table3[[#This Row],[Sub-Sector]],Table2[% Away From Current Week Low],"&gt;=0.05")/Table3[[#This Row],[Count]]</f>
        <v>0</v>
      </c>
      <c r="M4" s="2">
        <f>COUNTIFS(Table2[Sub-Sector],Table3[[#This Row],[Sub-Sector]],Table2[% Away From Current Week High],"&lt;=0.05")/Table3[[#This Row],[Count]]</f>
        <v>1</v>
      </c>
      <c r="N4" s="2">
        <f>COUNTIFS(Table2[Sub-Sector],Table3[[#This Row],[Sub-Sector]],Table2[% Away From Current Month Low],"&gt;=0.05")/Table3[[#This Row],[Count]]</f>
        <v>0</v>
      </c>
      <c r="O4" s="2">
        <f>COUNTIFS(Table2[Sub-Sector],Table3[[#This Row],[Sub-Sector]],Table2[% Away From Current Month High],"&lt;=0.05")/Table3[[#This Row],[Count]]</f>
        <v>1</v>
      </c>
      <c r="P4" s="2">
        <f>COUNTIFS(Table2[Sub-Sector],Table3[[#This Row],[Sub-Sector]],Table2[% Away From 52W High],"&lt;=10")/Table3[[#This Row],[Count]]</f>
        <v>0.5</v>
      </c>
      <c r="Q4" s="2">
        <f>COUNTIFS(Table2[Sub-Sector],Table3[[#This Row],[Sub-Sector]],Table2[% Away From 52W Low],"&gt;=10")/Table3[[#This Row],[Count]]</f>
        <v>1</v>
      </c>
      <c r="R4" s="2">
        <f>COUNTIFS(Table2[Sub-Sector],Table3[[#This Row],[Sub-Sector]],Table2[% Price above 20 EMA],"&gt;=0")/Table3[[#This Row],[Count]]</f>
        <v>1</v>
      </c>
      <c r="S4" s="2">
        <f>COUNTIFS(Table2[Sub-Sector],Table3[[#This Row],[Sub-Sector]],Table2[% Price above 50 EMA],"&gt;=0")/Table3[[#This Row],[Count]]</f>
        <v>1</v>
      </c>
      <c r="T4" s="2">
        <f>COUNTIFS(Table2[Sub-Sector],Table3[[#This Row],[Sub-Sector]],Table2[% Price above 200 EMA],"&gt;=0")/Table3[[#This Row],[Count]]</f>
        <v>1</v>
      </c>
      <c r="U4" s="2">
        <f>COUNTIFS(Table2[Sub-Sector],Table3[[#This Row],[Sub-Sector]],Table2[Rate of Change - Zone],"Positive")/Table3[[#This Row],[Count]]</f>
        <v>1</v>
      </c>
      <c r="V4" s="2">
        <f>COUNTIFS(Table2[Sub-Sector],Table3[[#This Row],[Sub-Sector]],Table2[Sharpe Ratio],"&gt;=0.10")/Table3[[#This Row],[Count]]</f>
        <v>1</v>
      </c>
      <c r="W4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258.5</v>
      </c>
      <c r="X4" s="4">
        <f>_xlfn.RANK.AVG(Table3[[#This Row],[Score]],Table3[Score],1)</f>
        <v>10.5</v>
      </c>
      <c r="Y4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57</v>
      </c>
      <c r="Z4" s="4">
        <f>_xlfn.RANK.AVG(Table3[[#This Row],[Score 2 ]],Table3[[Score 2 ]],1)</f>
        <v>3</v>
      </c>
    </row>
    <row r="5" spans="1:26" x14ac:dyDescent="0.3">
      <c r="A5" t="s">
        <v>1318</v>
      </c>
      <c r="B5">
        <f>COUNTIFS(Table2[Sub-Sector],Table3[[#This Row],[Sub-Sector]])</f>
        <v>1</v>
      </c>
      <c r="C5" s="2">
        <f>COUNTIFS(Table2[Sub-Sector],Table3[[#This Row],[Sub-Sector]],Table2[Uptrend],"Uptrend")/Table3[[#This Row],[Count]]</f>
        <v>1</v>
      </c>
      <c r="D5" s="2">
        <f>COUNTIFS(Table2[Sub-Sector],Table3[[#This Row],[Sub-Sector]],Table2[1W Return vs Nifty],"&gt;=5")/Table3[[#This Row],[Count]]</f>
        <v>1</v>
      </c>
      <c r="E5" s="2">
        <f>COUNTIFS(Table2[Sub-Sector],Table3[[#This Row],[Sub-Sector]],Table2[1M Return vs Nifty],"&gt;=5")/Table3[[#This Row],[Count]]</f>
        <v>1</v>
      </c>
      <c r="F5" s="2">
        <f>COUNTIFS(Table2[Sub-Sector],Table3[[#This Row],[Sub-Sector]],Table2[6M Return vs Nifty],"&gt;=10")/Table3[[#This Row],[Count]]</f>
        <v>1</v>
      </c>
      <c r="G5" s="2">
        <f>COUNTIFS(Table2[Sub-Sector],Table3[[#This Row],[Sub-Sector]],Table2[1Y Return vs Nifty],"&gt;=10")/Table3[[#This Row],[Count]]</f>
        <v>1</v>
      </c>
      <c r="H5" s="2">
        <f>COUNTIFS(Table2[Sub-Sector],Table3[[#This Row],[Sub-Sector]],Table2[RSI Exponential â€“ 14D],"&gt;=50")/Table3[[#This Row],[Count]]</f>
        <v>1</v>
      </c>
      <c r="I5" s="2">
        <f>COUNTIFS(Table2[Sub-Sector],Table3[[#This Row],[Sub-Sector]],Table2[Relative Volume],"&gt;=1")/Table3[[#This Row],[Count]]</f>
        <v>1</v>
      </c>
      <c r="J5" s="2">
        <f>COUNTIFS(Table2[Sub-Sector],Table3[[#This Row],[Sub-Sector]],Table2[% Away From Day Low],"&gt;=0.05")/Table3[[#This Row],[Count]]</f>
        <v>0</v>
      </c>
      <c r="K5" s="2">
        <f>COUNTIFS(Table2[Sub-Sector],Table3[[#This Row],[Sub-Sector]],Table2[% Away From Day High],"&lt;=0.05")/Table3[[#This Row],[Count]]</f>
        <v>1</v>
      </c>
      <c r="L5" s="2">
        <f>COUNTIFS(Table2[Sub-Sector],Table3[[#This Row],[Sub-Sector]],Table2[% Away From Current Week Low],"&gt;=0.05")/Table3[[#This Row],[Count]]</f>
        <v>0</v>
      </c>
      <c r="M5" s="2">
        <f>COUNTIFS(Table2[Sub-Sector],Table3[[#This Row],[Sub-Sector]],Table2[% Away From Current Week High],"&lt;=0.05")/Table3[[#This Row],[Count]]</f>
        <v>1</v>
      </c>
      <c r="N5" s="2">
        <f>COUNTIFS(Table2[Sub-Sector],Table3[[#This Row],[Sub-Sector]],Table2[% Away From Current Month Low],"&gt;=0.05")/Table3[[#This Row],[Count]]</f>
        <v>0</v>
      </c>
      <c r="O5" s="2">
        <f>COUNTIFS(Table2[Sub-Sector],Table3[[#This Row],[Sub-Sector]],Table2[% Away From Current Month High],"&lt;=0.05")/Table3[[#This Row],[Count]]</f>
        <v>1</v>
      </c>
      <c r="P5" s="2">
        <f>COUNTIFS(Table2[Sub-Sector],Table3[[#This Row],[Sub-Sector]],Table2[% Away From 52W High],"&lt;=10")/Table3[[#This Row],[Count]]</f>
        <v>1</v>
      </c>
      <c r="Q5" s="2">
        <f>COUNTIFS(Table2[Sub-Sector],Table3[[#This Row],[Sub-Sector]],Table2[% Away From 52W Low],"&gt;=10")/Table3[[#This Row],[Count]]</f>
        <v>1</v>
      </c>
      <c r="R5" s="2">
        <f>COUNTIFS(Table2[Sub-Sector],Table3[[#This Row],[Sub-Sector]],Table2[% Price above 20 EMA],"&gt;=0")/Table3[[#This Row],[Count]]</f>
        <v>1</v>
      </c>
      <c r="S5" s="2">
        <f>COUNTIFS(Table2[Sub-Sector],Table3[[#This Row],[Sub-Sector]],Table2[% Price above 50 EMA],"&gt;=0")/Table3[[#This Row],[Count]]</f>
        <v>1</v>
      </c>
      <c r="T5" s="2">
        <f>COUNTIFS(Table2[Sub-Sector],Table3[[#This Row],[Sub-Sector]],Table2[% Price above 200 EMA],"&gt;=0")/Table3[[#This Row],[Count]]</f>
        <v>1</v>
      </c>
      <c r="U5" s="2">
        <f>COUNTIFS(Table2[Sub-Sector],Table3[[#This Row],[Sub-Sector]],Table2[Rate of Change - Zone],"Positive")/Table3[[#This Row],[Count]]</f>
        <v>1</v>
      </c>
      <c r="V5" s="2">
        <f>COUNTIFS(Table2[Sub-Sector],Table3[[#This Row],[Sub-Sector]],Table2[Sharpe Ratio],"&gt;=0.10")/Table3[[#This Row],[Count]]</f>
        <v>1</v>
      </c>
      <c r="W5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86.5</v>
      </c>
      <c r="X5" s="4">
        <f>_xlfn.RANK.AVG(Table3[[#This Row],[Score]],Table3[Score],1)</f>
        <v>1</v>
      </c>
      <c r="Y5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57</v>
      </c>
      <c r="Z5" s="4">
        <f>_xlfn.RANK.AVG(Table3[[#This Row],[Score 2 ]],Table3[[Score 2 ]],1)</f>
        <v>3</v>
      </c>
    </row>
    <row r="6" spans="1:26" x14ac:dyDescent="0.3">
      <c r="A6" t="s">
        <v>83</v>
      </c>
      <c r="B6">
        <f>COUNTIFS(Table2[Sub-Sector],Table3[[#This Row],[Sub-Sector]])</f>
        <v>2</v>
      </c>
      <c r="C6" s="2">
        <f>COUNTIFS(Table2[Sub-Sector],Table3[[#This Row],[Sub-Sector]],Table2[Uptrend],"Uptrend")/Table3[[#This Row],[Count]]</f>
        <v>1</v>
      </c>
      <c r="D6" s="2">
        <f>COUNTIFS(Table2[Sub-Sector],Table3[[#This Row],[Sub-Sector]],Table2[1W Return vs Nifty],"&gt;=5")/Table3[[#This Row],[Count]]</f>
        <v>0</v>
      </c>
      <c r="E6" s="2">
        <f>COUNTIFS(Table2[Sub-Sector],Table3[[#This Row],[Sub-Sector]],Table2[1M Return vs Nifty],"&gt;=5")/Table3[[#This Row],[Count]]</f>
        <v>0</v>
      </c>
      <c r="F6" s="2">
        <f>COUNTIFS(Table2[Sub-Sector],Table3[[#This Row],[Sub-Sector]],Table2[6M Return vs Nifty],"&gt;=10")/Table3[[#This Row],[Count]]</f>
        <v>1</v>
      </c>
      <c r="G6" s="2">
        <f>COUNTIFS(Table2[Sub-Sector],Table3[[#This Row],[Sub-Sector]],Table2[1Y Return vs Nifty],"&gt;=10")/Table3[[#This Row],[Count]]</f>
        <v>1</v>
      </c>
      <c r="H6" s="2">
        <f>COUNTIFS(Table2[Sub-Sector],Table3[[#This Row],[Sub-Sector]],Table2[RSI Exponential â€“ 14D],"&gt;=50")/Table3[[#This Row],[Count]]</f>
        <v>1</v>
      </c>
      <c r="I6" s="2">
        <f>COUNTIFS(Table2[Sub-Sector],Table3[[#This Row],[Sub-Sector]],Table2[Relative Volume],"&gt;=1")/Table3[[#This Row],[Count]]</f>
        <v>1</v>
      </c>
      <c r="J6" s="2">
        <f>COUNTIFS(Table2[Sub-Sector],Table3[[#This Row],[Sub-Sector]],Table2[% Away From Day Low],"&gt;=0.05")/Table3[[#This Row],[Count]]</f>
        <v>0</v>
      </c>
      <c r="K6" s="2">
        <f>COUNTIFS(Table2[Sub-Sector],Table3[[#This Row],[Sub-Sector]],Table2[% Away From Day High],"&lt;=0.05")/Table3[[#This Row],[Count]]</f>
        <v>1</v>
      </c>
      <c r="L6" s="2">
        <f>COUNTIFS(Table2[Sub-Sector],Table3[[#This Row],[Sub-Sector]],Table2[% Away From Current Week Low],"&gt;=0.05")/Table3[[#This Row],[Count]]</f>
        <v>0</v>
      </c>
      <c r="M6" s="2">
        <f>COUNTIFS(Table2[Sub-Sector],Table3[[#This Row],[Sub-Sector]],Table2[% Away From Current Week High],"&lt;=0.05")/Table3[[#This Row],[Count]]</f>
        <v>1</v>
      </c>
      <c r="N6" s="2">
        <f>COUNTIFS(Table2[Sub-Sector],Table3[[#This Row],[Sub-Sector]],Table2[% Away From Current Month Low],"&gt;=0.05")/Table3[[#This Row],[Count]]</f>
        <v>0</v>
      </c>
      <c r="O6" s="2">
        <f>COUNTIFS(Table2[Sub-Sector],Table3[[#This Row],[Sub-Sector]],Table2[% Away From Current Month High],"&lt;=0.05")/Table3[[#This Row],[Count]]</f>
        <v>1</v>
      </c>
      <c r="P6" s="2">
        <f>COUNTIFS(Table2[Sub-Sector],Table3[[#This Row],[Sub-Sector]],Table2[% Away From 52W High],"&lt;=10")/Table3[[#This Row],[Count]]</f>
        <v>1</v>
      </c>
      <c r="Q6" s="2">
        <f>COUNTIFS(Table2[Sub-Sector],Table3[[#This Row],[Sub-Sector]],Table2[% Away From 52W Low],"&gt;=10")/Table3[[#This Row],[Count]]</f>
        <v>1</v>
      </c>
      <c r="R6" s="2">
        <f>COUNTIFS(Table2[Sub-Sector],Table3[[#This Row],[Sub-Sector]],Table2[% Price above 20 EMA],"&gt;=0")/Table3[[#This Row],[Count]]</f>
        <v>1</v>
      </c>
      <c r="S6" s="2">
        <f>COUNTIFS(Table2[Sub-Sector],Table3[[#This Row],[Sub-Sector]],Table2[% Price above 50 EMA],"&gt;=0")/Table3[[#This Row],[Count]]</f>
        <v>1</v>
      </c>
      <c r="T6" s="2">
        <f>COUNTIFS(Table2[Sub-Sector],Table3[[#This Row],[Sub-Sector]],Table2[% Price above 200 EMA],"&gt;=0")/Table3[[#This Row],[Count]]</f>
        <v>1</v>
      </c>
      <c r="U6" s="2">
        <f>COUNTIFS(Table2[Sub-Sector],Table3[[#This Row],[Sub-Sector]],Table2[Rate of Change - Zone],"Positive")/Table3[[#This Row],[Count]]</f>
        <v>1</v>
      </c>
      <c r="V6" s="2">
        <f>COUNTIFS(Table2[Sub-Sector],Table3[[#This Row],[Sub-Sector]],Table2[Sharpe Ratio],"&gt;=0.10")/Table3[[#This Row],[Count]]</f>
        <v>0</v>
      </c>
      <c r="W6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258.5</v>
      </c>
      <c r="X6" s="4">
        <f>_xlfn.RANK.AVG(Table3[[#This Row],[Score]],Table3[Score],1)</f>
        <v>10.5</v>
      </c>
      <c r="Y6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57</v>
      </c>
      <c r="Z6" s="4">
        <f>_xlfn.RANK.AVG(Table3[[#This Row],[Score 2 ]],Table3[[Score 2 ]],1)</f>
        <v>3</v>
      </c>
    </row>
    <row r="7" spans="1:26" x14ac:dyDescent="0.3">
      <c r="A7" t="s">
        <v>290</v>
      </c>
      <c r="B7">
        <f>COUNTIFS(Table2[Sub-Sector],Table3[[#This Row],[Sub-Sector]])</f>
        <v>3</v>
      </c>
      <c r="C7" s="2">
        <f>COUNTIFS(Table2[Sub-Sector],Table3[[#This Row],[Sub-Sector]],Table2[Uptrend],"Uptrend")/Table3[[#This Row],[Count]]</f>
        <v>1</v>
      </c>
      <c r="D7" s="2">
        <f>COUNTIFS(Table2[Sub-Sector],Table3[[#This Row],[Sub-Sector]],Table2[1W Return vs Nifty],"&gt;=5")/Table3[[#This Row],[Count]]</f>
        <v>0.66666666666666663</v>
      </c>
      <c r="E7" s="2">
        <f>COUNTIFS(Table2[Sub-Sector],Table3[[#This Row],[Sub-Sector]],Table2[1M Return vs Nifty],"&gt;=5")/Table3[[#This Row],[Count]]</f>
        <v>0.66666666666666663</v>
      </c>
      <c r="F7" s="2">
        <f>COUNTIFS(Table2[Sub-Sector],Table3[[#This Row],[Sub-Sector]],Table2[6M Return vs Nifty],"&gt;=10")/Table3[[#This Row],[Count]]</f>
        <v>1</v>
      </c>
      <c r="G7" s="2">
        <f>COUNTIFS(Table2[Sub-Sector],Table3[[#This Row],[Sub-Sector]],Table2[1Y Return vs Nifty],"&gt;=10")/Table3[[#This Row],[Count]]</f>
        <v>1</v>
      </c>
      <c r="H7" s="2">
        <f>COUNTIFS(Table2[Sub-Sector],Table3[[#This Row],[Sub-Sector]],Table2[RSI Exponential â€“ 14D],"&gt;=50")/Table3[[#This Row],[Count]]</f>
        <v>1</v>
      </c>
      <c r="I7" s="2">
        <f>COUNTIFS(Table2[Sub-Sector],Table3[[#This Row],[Sub-Sector]],Table2[Relative Volume],"&gt;=1")/Table3[[#This Row],[Count]]</f>
        <v>0.66666666666666663</v>
      </c>
      <c r="J7" s="2">
        <f>COUNTIFS(Table2[Sub-Sector],Table3[[#This Row],[Sub-Sector]],Table2[% Away From Day Low],"&gt;=0.05")/Table3[[#This Row],[Count]]</f>
        <v>0</v>
      </c>
      <c r="K7" s="2">
        <f>COUNTIFS(Table2[Sub-Sector],Table3[[#This Row],[Sub-Sector]],Table2[% Away From Day High],"&lt;=0.05")/Table3[[#This Row],[Count]]</f>
        <v>1</v>
      </c>
      <c r="L7" s="2">
        <f>COUNTIFS(Table2[Sub-Sector],Table3[[#This Row],[Sub-Sector]],Table2[% Away From Current Week Low],"&gt;=0.05")/Table3[[#This Row],[Count]]</f>
        <v>0.33333333333333331</v>
      </c>
      <c r="M7" s="2">
        <f>COUNTIFS(Table2[Sub-Sector],Table3[[#This Row],[Sub-Sector]],Table2[% Away From Current Week High],"&lt;=0.05")/Table3[[#This Row],[Count]]</f>
        <v>1</v>
      </c>
      <c r="N7" s="2">
        <f>COUNTIFS(Table2[Sub-Sector],Table3[[#This Row],[Sub-Sector]],Table2[% Away From Current Month Low],"&gt;=0.05")/Table3[[#This Row],[Count]]</f>
        <v>0.33333333333333331</v>
      </c>
      <c r="O7" s="2">
        <f>COUNTIFS(Table2[Sub-Sector],Table3[[#This Row],[Sub-Sector]],Table2[% Away From Current Month High],"&lt;=0.05")/Table3[[#This Row],[Count]]</f>
        <v>1</v>
      </c>
      <c r="P7" s="2">
        <f>COUNTIFS(Table2[Sub-Sector],Table3[[#This Row],[Sub-Sector]],Table2[% Away From 52W High],"&lt;=10")/Table3[[#This Row],[Count]]</f>
        <v>1</v>
      </c>
      <c r="Q7" s="2">
        <f>COUNTIFS(Table2[Sub-Sector],Table3[[#This Row],[Sub-Sector]],Table2[% Away From 52W Low],"&gt;=10")/Table3[[#This Row],[Count]]</f>
        <v>1</v>
      </c>
      <c r="R7" s="2">
        <f>COUNTIFS(Table2[Sub-Sector],Table3[[#This Row],[Sub-Sector]],Table2[% Price above 20 EMA],"&gt;=0")/Table3[[#This Row],[Count]]</f>
        <v>1</v>
      </c>
      <c r="S7" s="2">
        <f>COUNTIFS(Table2[Sub-Sector],Table3[[#This Row],[Sub-Sector]],Table2[% Price above 50 EMA],"&gt;=0")/Table3[[#This Row],[Count]]</f>
        <v>1</v>
      </c>
      <c r="T7" s="2">
        <f>COUNTIFS(Table2[Sub-Sector],Table3[[#This Row],[Sub-Sector]],Table2[% Price above 200 EMA],"&gt;=0")/Table3[[#This Row],[Count]]</f>
        <v>1</v>
      </c>
      <c r="U7" s="2">
        <f>COUNTIFS(Table2[Sub-Sector],Table3[[#This Row],[Sub-Sector]],Table2[Rate of Change - Zone],"Positive")/Table3[[#This Row],[Count]]</f>
        <v>1</v>
      </c>
      <c r="V7" s="2">
        <f>COUNTIFS(Table2[Sub-Sector],Table3[[#This Row],[Sub-Sector]],Table2[Sharpe Ratio],"&gt;=0.10")/Table3[[#This Row],[Count]]</f>
        <v>1</v>
      </c>
      <c r="W7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127.5</v>
      </c>
      <c r="X7" s="4">
        <f>_xlfn.RANK.AVG(Table3[[#This Row],[Score]],Table3[Score],1)</f>
        <v>2</v>
      </c>
      <c r="Y7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85</v>
      </c>
      <c r="Z7" s="4">
        <f>_xlfn.RANK.AVG(Table3[[#This Row],[Score 2 ]],Table3[[Score 2 ]],1)</f>
        <v>6</v>
      </c>
    </row>
    <row r="8" spans="1:26" x14ac:dyDescent="0.3">
      <c r="A8" t="s">
        <v>67</v>
      </c>
      <c r="B8">
        <f>COUNTIFS(Table2[Sub-Sector],Table3[[#This Row],[Sub-Sector]])</f>
        <v>5</v>
      </c>
      <c r="C8" s="2">
        <f>COUNTIFS(Table2[Sub-Sector],Table3[[#This Row],[Sub-Sector]],Table2[Uptrend],"Uptrend")/Table3[[#This Row],[Count]]</f>
        <v>0.8</v>
      </c>
      <c r="D8" s="2">
        <f>COUNTIFS(Table2[Sub-Sector],Table3[[#This Row],[Sub-Sector]],Table2[1W Return vs Nifty],"&gt;=5")/Table3[[#This Row],[Count]]</f>
        <v>0</v>
      </c>
      <c r="E8" s="2">
        <f>COUNTIFS(Table2[Sub-Sector],Table3[[#This Row],[Sub-Sector]],Table2[1M Return vs Nifty],"&gt;=5")/Table3[[#This Row],[Count]]</f>
        <v>0.4</v>
      </c>
      <c r="F8" s="2">
        <f>COUNTIFS(Table2[Sub-Sector],Table3[[#This Row],[Sub-Sector]],Table2[6M Return vs Nifty],"&gt;=10")/Table3[[#This Row],[Count]]</f>
        <v>0.8</v>
      </c>
      <c r="G8" s="2">
        <f>COUNTIFS(Table2[Sub-Sector],Table3[[#This Row],[Sub-Sector]],Table2[1Y Return vs Nifty],"&gt;=10")/Table3[[#This Row],[Count]]</f>
        <v>0.8</v>
      </c>
      <c r="H8" s="2">
        <f>COUNTIFS(Table2[Sub-Sector],Table3[[#This Row],[Sub-Sector]],Table2[RSI Exponential â€“ 14D],"&gt;=50")/Table3[[#This Row],[Count]]</f>
        <v>1</v>
      </c>
      <c r="I8" s="2">
        <f>COUNTIFS(Table2[Sub-Sector],Table3[[#This Row],[Sub-Sector]],Table2[Relative Volume],"&gt;=1")/Table3[[#This Row],[Count]]</f>
        <v>1</v>
      </c>
      <c r="J8" s="2">
        <f>COUNTIFS(Table2[Sub-Sector],Table3[[#This Row],[Sub-Sector]],Table2[% Away From Day Low],"&gt;=0.05")/Table3[[#This Row],[Count]]</f>
        <v>0</v>
      </c>
      <c r="K8" s="2">
        <f>COUNTIFS(Table2[Sub-Sector],Table3[[#This Row],[Sub-Sector]],Table2[% Away From Day High],"&lt;=0.05")/Table3[[#This Row],[Count]]</f>
        <v>1</v>
      </c>
      <c r="L8" s="2">
        <f>COUNTIFS(Table2[Sub-Sector],Table3[[#This Row],[Sub-Sector]],Table2[% Away From Current Week Low],"&gt;=0.05")/Table3[[#This Row],[Count]]</f>
        <v>0</v>
      </c>
      <c r="M8" s="2">
        <f>COUNTIFS(Table2[Sub-Sector],Table3[[#This Row],[Sub-Sector]],Table2[% Away From Current Week High],"&lt;=0.05")/Table3[[#This Row],[Count]]</f>
        <v>1</v>
      </c>
      <c r="N8" s="2">
        <f>COUNTIFS(Table2[Sub-Sector],Table3[[#This Row],[Sub-Sector]],Table2[% Away From Current Month Low],"&gt;=0.05")/Table3[[#This Row],[Count]]</f>
        <v>0</v>
      </c>
      <c r="O8" s="2">
        <f>COUNTIFS(Table2[Sub-Sector],Table3[[#This Row],[Sub-Sector]],Table2[% Away From Current Month High],"&lt;=0.05")/Table3[[#This Row],[Count]]</f>
        <v>1</v>
      </c>
      <c r="P8" s="2">
        <f>COUNTIFS(Table2[Sub-Sector],Table3[[#This Row],[Sub-Sector]],Table2[% Away From 52W High],"&lt;=10")/Table3[[#This Row],[Count]]</f>
        <v>0.6</v>
      </c>
      <c r="Q8" s="2">
        <f>COUNTIFS(Table2[Sub-Sector],Table3[[#This Row],[Sub-Sector]],Table2[% Away From 52W Low],"&gt;=10")/Table3[[#This Row],[Count]]</f>
        <v>1</v>
      </c>
      <c r="R8" s="2">
        <f>COUNTIFS(Table2[Sub-Sector],Table3[[#This Row],[Sub-Sector]],Table2[% Price above 20 EMA],"&gt;=0")/Table3[[#This Row],[Count]]</f>
        <v>1</v>
      </c>
      <c r="S8" s="2">
        <f>COUNTIFS(Table2[Sub-Sector],Table3[[#This Row],[Sub-Sector]],Table2[% Price above 50 EMA],"&gt;=0")/Table3[[#This Row],[Count]]</f>
        <v>1</v>
      </c>
      <c r="T8" s="2">
        <f>COUNTIFS(Table2[Sub-Sector],Table3[[#This Row],[Sub-Sector]],Table2[% Price above 200 EMA],"&gt;=0")/Table3[[#This Row],[Count]]</f>
        <v>0.8</v>
      </c>
      <c r="U8" s="2">
        <f>COUNTIFS(Table2[Sub-Sector],Table3[[#This Row],[Sub-Sector]],Table2[Rate of Change - Zone],"Positive")/Table3[[#This Row],[Count]]</f>
        <v>1</v>
      </c>
      <c r="V8" s="2">
        <f>COUNTIFS(Table2[Sub-Sector],Table3[[#This Row],[Sub-Sector]],Table2[Sharpe Ratio],"&gt;=0.10")/Table3[[#This Row],[Count]]</f>
        <v>0.6</v>
      </c>
      <c r="W8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274</v>
      </c>
      <c r="X8" s="4">
        <f>_xlfn.RANK.AVG(Table3[[#This Row],[Score]],Table3[Score],1)</f>
        <v>16</v>
      </c>
      <c r="Y8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93.5</v>
      </c>
      <c r="Z8" s="4">
        <f>_xlfn.RANK.AVG(Table3[[#This Row],[Score 2 ]],Table3[[Score 2 ]],1)</f>
        <v>7</v>
      </c>
    </row>
    <row r="9" spans="1:26" x14ac:dyDescent="0.3">
      <c r="A9" t="s">
        <v>855</v>
      </c>
      <c r="B9">
        <f>COUNTIFS(Table2[Sub-Sector],Table3[[#This Row],[Sub-Sector]])</f>
        <v>2</v>
      </c>
      <c r="C9" s="2">
        <f>COUNTIFS(Table2[Sub-Sector],Table3[[#This Row],[Sub-Sector]],Table2[Uptrend],"Uptrend")/Table3[[#This Row],[Count]]</f>
        <v>1</v>
      </c>
      <c r="D9" s="2">
        <f>COUNTIFS(Table2[Sub-Sector],Table3[[#This Row],[Sub-Sector]],Table2[1W Return vs Nifty],"&gt;=5")/Table3[[#This Row],[Count]]</f>
        <v>0</v>
      </c>
      <c r="E9" s="2">
        <f>COUNTIFS(Table2[Sub-Sector],Table3[[#This Row],[Sub-Sector]],Table2[1M Return vs Nifty],"&gt;=5")/Table3[[#This Row],[Count]]</f>
        <v>0.5</v>
      </c>
      <c r="F9" s="2">
        <f>COUNTIFS(Table2[Sub-Sector],Table3[[#This Row],[Sub-Sector]],Table2[6M Return vs Nifty],"&gt;=10")/Table3[[#This Row],[Count]]</f>
        <v>1</v>
      </c>
      <c r="G9" s="2">
        <f>COUNTIFS(Table2[Sub-Sector],Table3[[#This Row],[Sub-Sector]],Table2[1Y Return vs Nifty],"&gt;=10")/Table3[[#This Row],[Count]]</f>
        <v>1</v>
      </c>
      <c r="H9" s="2">
        <f>COUNTIFS(Table2[Sub-Sector],Table3[[#This Row],[Sub-Sector]],Table2[RSI Exponential â€“ 14D],"&gt;=50")/Table3[[#This Row],[Count]]</f>
        <v>0</v>
      </c>
      <c r="I9" s="2">
        <f>COUNTIFS(Table2[Sub-Sector],Table3[[#This Row],[Sub-Sector]],Table2[Relative Volume],"&gt;=1")/Table3[[#This Row],[Count]]</f>
        <v>0.5</v>
      </c>
      <c r="J9" s="2">
        <f>COUNTIFS(Table2[Sub-Sector],Table3[[#This Row],[Sub-Sector]],Table2[% Away From Day Low],"&gt;=0.05")/Table3[[#This Row],[Count]]</f>
        <v>0</v>
      </c>
      <c r="K9" s="2">
        <f>COUNTIFS(Table2[Sub-Sector],Table3[[#This Row],[Sub-Sector]],Table2[% Away From Day High],"&lt;=0.05")/Table3[[#This Row],[Count]]</f>
        <v>1</v>
      </c>
      <c r="L9" s="2">
        <f>COUNTIFS(Table2[Sub-Sector],Table3[[#This Row],[Sub-Sector]],Table2[% Away From Current Week Low],"&gt;=0.05")/Table3[[#This Row],[Count]]</f>
        <v>0</v>
      </c>
      <c r="M9" s="2">
        <f>COUNTIFS(Table2[Sub-Sector],Table3[[#This Row],[Sub-Sector]],Table2[% Away From Current Week High],"&lt;=0.05")/Table3[[#This Row],[Count]]</f>
        <v>1</v>
      </c>
      <c r="N9" s="2">
        <f>COUNTIFS(Table2[Sub-Sector],Table3[[#This Row],[Sub-Sector]],Table2[% Away From Current Month Low],"&gt;=0.05")/Table3[[#This Row],[Count]]</f>
        <v>0</v>
      </c>
      <c r="O9" s="2">
        <f>COUNTIFS(Table2[Sub-Sector],Table3[[#This Row],[Sub-Sector]],Table2[% Away From Current Month High],"&lt;=0.05")/Table3[[#This Row],[Count]]</f>
        <v>1</v>
      </c>
      <c r="P9" s="2">
        <f>COUNTIFS(Table2[Sub-Sector],Table3[[#This Row],[Sub-Sector]],Table2[% Away From 52W High],"&lt;=10")/Table3[[#This Row],[Count]]</f>
        <v>0.5</v>
      </c>
      <c r="Q9" s="2">
        <f>COUNTIFS(Table2[Sub-Sector],Table3[[#This Row],[Sub-Sector]],Table2[% Away From 52W Low],"&gt;=10")/Table3[[#This Row],[Count]]</f>
        <v>1</v>
      </c>
      <c r="R9" s="2">
        <f>COUNTIFS(Table2[Sub-Sector],Table3[[#This Row],[Sub-Sector]],Table2[% Price above 20 EMA],"&gt;=0")/Table3[[#This Row],[Count]]</f>
        <v>1</v>
      </c>
      <c r="S9" s="2">
        <f>COUNTIFS(Table2[Sub-Sector],Table3[[#This Row],[Sub-Sector]],Table2[% Price above 50 EMA],"&gt;=0")/Table3[[#This Row],[Count]]</f>
        <v>1</v>
      </c>
      <c r="T9" s="2">
        <f>COUNTIFS(Table2[Sub-Sector],Table3[[#This Row],[Sub-Sector]],Table2[% Price above 200 EMA],"&gt;=0")/Table3[[#This Row],[Count]]</f>
        <v>1</v>
      </c>
      <c r="U9" s="2">
        <f>COUNTIFS(Table2[Sub-Sector],Table3[[#This Row],[Sub-Sector]],Table2[Rate of Change - Zone],"Positive")/Table3[[#This Row],[Count]]</f>
        <v>1</v>
      </c>
      <c r="V9" s="2">
        <f>COUNTIFS(Table2[Sub-Sector],Table3[[#This Row],[Sub-Sector]],Table2[Sharpe Ratio],"&gt;=0.10")/Table3[[#This Row],[Count]]</f>
        <v>0.5</v>
      </c>
      <c r="W9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241</v>
      </c>
      <c r="X9" s="4">
        <f>_xlfn.RANK.AVG(Table3[[#This Row],[Score]],Table3[Score],1)</f>
        <v>9</v>
      </c>
      <c r="Y9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108</v>
      </c>
      <c r="Z9" s="4">
        <f>_xlfn.RANK.AVG(Table3[[#This Row],[Score 2 ]],Table3[[Score 2 ]],1)</f>
        <v>8</v>
      </c>
    </row>
    <row r="10" spans="1:26" x14ac:dyDescent="0.3">
      <c r="A10" t="s">
        <v>676</v>
      </c>
      <c r="B10">
        <f>COUNTIFS(Table2[Sub-Sector],Table3[[#This Row],[Sub-Sector]])</f>
        <v>3</v>
      </c>
      <c r="C10" s="2">
        <f>COUNTIFS(Table2[Sub-Sector],Table3[[#This Row],[Sub-Sector]],Table2[Uptrend],"Uptrend")/Table3[[#This Row],[Count]]</f>
        <v>1</v>
      </c>
      <c r="D10" s="2">
        <f>COUNTIFS(Table2[Sub-Sector],Table3[[#This Row],[Sub-Sector]],Table2[1W Return vs Nifty],"&gt;=5")/Table3[[#This Row],[Count]]</f>
        <v>0</v>
      </c>
      <c r="E10" s="2">
        <f>COUNTIFS(Table2[Sub-Sector],Table3[[#This Row],[Sub-Sector]],Table2[1M Return vs Nifty],"&gt;=5")/Table3[[#This Row],[Count]]</f>
        <v>0.66666666666666663</v>
      </c>
      <c r="F10" s="2">
        <f>COUNTIFS(Table2[Sub-Sector],Table3[[#This Row],[Sub-Sector]],Table2[6M Return vs Nifty],"&gt;=10")/Table3[[#This Row],[Count]]</f>
        <v>0.66666666666666663</v>
      </c>
      <c r="G10" s="2">
        <f>COUNTIFS(Table2[Sub-Sector],Table3[[#This Row],[Sub-Sector]],Table2[1Y Return vs Nifty],"&gt;=10")/Table3[[#This Row],[Count]]</f>
        <v>1</v>
      </c>
      <c r="H10" s="2">
        <f>COUNTIFS(Table2[Sub-Sector],Table3[[#This Row],[Sub-Sector]],Table2[RSI Exponential â€“ 14D],"&gt;=50")/Table3[[#This Row],[Count]]</f>
        <v>1</v>
      </c>
      <c r="I10" s="2">
        <f>COUNTIFS(Table2[Sub-Sector],Table3[[#This Row],[Sub-Sector]],Table2[Relative Volume],"&gt;=1")/Table3[[#This Row],[Count]]</f>
        <v>0.66666666666666663</v>
      </c>
      <c r="J10" s="2">
        <f>COUNTIFS(Table2[Sub-Sector],Table3[[#This Row],[Sub-Sector]],Table2[% Away From Day Low],"&gt;=0.05")/Table3[[#This Row],[Count]]</f>
        <v>0.66666666666666663</v>
      </c>
      <c r="K10" s="2">
        <f>COUNTIFS(Table2[Sub-Sector],Table3[[#This Row],[Sub-Sector]],Table2[% Away From Day High],"&lt;=0.05")/Table3[[#This Row],[Count]]</f>
        <v>1</v>
      </c>
      <c r="L10" s="2">
        <f>COUNTIFS(Table2[Sub-Sector],Table3[[#This Row],[Sub-Sector]],Table2[% Away From Current Week Low],"&gt;=0.05")/Table3[[#This Row],[Count]]</f>
        <v>1</v>
      </c>
      <c r="M10" s="2">
        <f>COUNTIFS(Table2[Sub-Sector],Table3[[#This Row],[Sub-Sector]],Table2[% Away From Current Week High],"&lt;=0.05")/Table3[[#This Row],[Count]]</f>
        <v>1</v>
      </c>
      <c r="N10" s="2">
        <f>COUNTIFS(Table2[Sub-Sector],Table3[[#This Row],[Sub-Sector]],Table2[% Away From Current Month Low],"&gt;=0.05")/Table3[[#This Row],[Count]]</f>
        <v>1</v>
      </c>
      <c r="O10" s="2">
        <f>COUNTIFS(Table2[Sub-Sector],Table3[[#This Row],[Sub-Sector]],Table2[% Away From Current Month High],"&lt;=0.05")/Table3[[#This Row],[Count]]</f>
        <v>1</v>
      </c>
      <c r="P10" s="2">
        <f>COUNTIFS(Table2[Sub-Sector],Table3[[#This Row],[Sub-Sector]],Table2[% Away From 52W High],"&lt;=10")/Table3[[#This Row],[Count]]</f>
        <v>0.66666666666666663</v>
      </c>
      <c r="Q10" s="2">
        <f>COUNTIFS(Table2[Sub-Sector],Table3[[#This Row],[Sub-Sector]],Table2[% Away From 52W Low],"&gt;=10")/Table3[[#This Row],[Count]]</f>
        <v>1</v>
      </c>
      <c r="R10" s="2">
        <f>COUNTIFS(Table2[Sub-Sector],Table3[[#This Row],[Sub-Sector]],Table2[% Price above 20 EMA],"&gt;=0")/Table3[[#This Row],[Count]]</f>
        <v>1</v>
      </c>
      <c r="S10" s="2">
        <f>COUNTIFS(Table2[Sub-Sector],Table3[[#This Row],[Sub-Sector]],Table2[% Price above 50 EMA],"&gt;=0")/Table3[[#This Row],[Count]]</f>
        <v>1</v>
      </c>
      <c r="T10" s="2">
        <f>COUNTIFS(Table2[Sub-Sector],Table3[[#This Row],[Sub-Sector]],Table2[% Price above 200 EMA],"&gt;=0")/Table3[[#This Row],[Count]]</f>
        <v>1</v>
      </c>
      <c r="U10" s="2">
        <f>COUNTIFS(Table2[Sub-Sector],Table3[[#This Row],[Sub-Sector]],Table2[Rate of Change - Zone],"Positive")/Table3[[#This Row],[Count]]</f>
        <v>1</v>
      </c>
      <c r="V10" s="2">
        <f>COUNTIFS(Table2[Sub-Sector],Table3[[#This Row],[Sub-Sector]],Table2[Sharpe Ratio],"&gt;=0.10")/Table3[[#This Row],[Count]]</f>
        <v>0.33333333333333331</v>
      </c>
      <c r="W10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229</v>
      </c>
      <c r="X10" s="4">
        <f>_xlfn.RANK.AVG(Table3[[#This Row],[Score]],Table3[Score],1)</f>
        <v>7</v>
      </c>
      <c r="Y10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111</v>
      </c>
      <c r="Z10" s="4">
        <f>_xlfn.RANK.AVG(Table3[[#This Row],[Score 2 ]],Table3[[Score 2 ]],1)</f>
        <v>9</v>
      </c>
    </row>
    <row r="11" spans="1:26" x14ac:dyDescent="0.3">
      <c r="A11" t="s">
        <v>640</v>
      </c>
      <c r="B11">
        <f>COUNTIFS(Table2[Sub-Sector],Table3[[#This Row],[Sub-Sector]])</f>
        <v>5</v>
      </c>
      <c r="C11" s="2">
        <f>COUNTIFS(Table2[Sub-Sector],Table3[[#This Row],[Sub-Sector]],Table2[Uptrend],"Uptrend")/Table3[[#This Row],[Count]]</f>
        <v>1</v>
      </c>
      <c r="D11" s="2">
        <f>COUNTIFS(Table2[Sub-Sector],Table3[[#This Row],[Sub-Sector]],Table2[1W Return vs Nifty],"&gt;=5")/Table3[[#This Row],[Count]]</f>
        <v>0.4</v>
      </c>
      <c r="E11" s="2">
        <f>COUNTIFS(Table2[Sub-Sector],Table3[[#This Row],[Sub-Sector]],Table2[1M Return vs Nifty],"&gt;=5")/Table3[[#This Row],[Count]]</f>
        <v>0.6</v>
      </c>
      <c r="F11" s="2">
        <f>COUNTIFS(Table2[Sub-Sector],Table3[[#This Row],[Sub-Sector]],Table2[6M Return vs Nifty],"&gt;=10")/Table3[[#This Row],[Count]]</f>
        <v>1</v>
      </c>
      <c r="G11" s="2">
        <f>COUNTIFS(Table2[Sub-Sector],Table3[[#This Row],[Sub-Sector]],Table2[1Y Return vs Nifty],"&gt;=10")/Table3[[#This Row],[Count]]</f>
        <v>1</v>
      </c>
      <c r="H11" s="2">
        <f>COUNTIFS(Table2[Sub-Sector],Table3[[#This Row],[Sub-Sector]],Table2[RSI Exponential â€“ 14D],"&gt;=50")/Table3[[#This Row],[Count]]</f>
        <v>1</v>
      </c>
      <c r="I11" s="2">
        <f>COUNTIFS(Table2[Sub-Sector],Table3[[#This Row],[Sub-Sector]],Table2[Relative Volume],"&gt;=1")/Table3[[#This Row],[Count]]</f>
        <v>0.6</v>
      </c>
      <c r="J11" s="2">
        <f>COUNTIFS(Table2[Sub-Sector],Table3[[#This Row],[Sub-Sector]],Table2[% Away From Day Low],"&gt;=0.05")/Table3[[#This Row],[Count]]</f>
        <v>0</v>
      </c>
      <c r="K11" s="2">
        <f>COUNTIFS(Table2[Sub-Sector],Table3[[#This Row],[Sub-Sector]],Table2[% Away From Day High],"&lt;=0.05")/Table3[[#This Row],[Count]]</f>
        <v>1</v>
      </c>
      <c r="L11" s="2">
        <f>COUNTIFS(Table2[Sub-Sector],Table3[[#This Row],[Sub-Sector]],Table2[% Away From Current Week Low],"&gt;=0.05")/Table3[[#This Row],[Count]]</f>
        <v>0</v>
      </c>
      <c r="M11" s="2">
        <f>COUNTIFS(Table2[Sub-Sector],Table3[[#This Row],[Sub-Sector]],Table2[% Away From Current Week High],"&lt;=0.05")/Table3[[#This Row],[Count]]</f>
        <v>1</v>
      </c>
      <c r="N11" s="2">
        <f>COUNTIFS(Table2[Sub-Sector],Table3[[#This Row],[Sub-Sector]],Table2[% Away From Current Month Low],"&gt;=0.05")/Table3[[#This Row],[Count]]</f>
        <v>0</v>
      </c>
      <c r="O11" s="2">
        <f>COUNTIFS(Table2[Sub-Sector],Table3[[#This Row],[Sub-Sector]],Table2[% Away From Current Month High],"&lt;=0.05")/Table3[[#This Row],[Count]]</f>
        <v>1</v>
      </c>
      <c r="P11" s="2">
        <f>COUNTIFS(Table2[Sub-Sector],Table3[[#This Row],[Sub-Sector]],Table2[% Away From 52W High],"&lt;=10")/Table3[[#This Row],[Count]]</f>
        <v>1</v>
      </c>
      <c r="Q11" s="2">
        <f>COUNTIFS(Table2[Sub-Sector],Table3[[#This Row],[Sub-Sector]],Table2[% Away From 52W Low],"&gt;=10")/Table3[[#This Row],[Count]]</f>
        <v>1</v>
      </c>
      <c r="R11" s="2">
        <f>COUNTIFS(Table2[Sub-Sector],Table3[[#This Row],[Sub-Sector]],Table2[% Price above 20 EMA],"&gt;=0")/Table3[[#This Row],[Count]]</f>
        <v>1</v>
      </c>
      <c r="S11" s="2">
        <f>COUNTIFS(Table2[Sub-Sector],Table3[[#This Row],[Sub-Sector]],Table2[% Price above 50 EMA],"&gt;=0")/Table3[[#This Row],[Count]]</f>
        <v>1</v>
      </c>
      <c r="T11" s="2">
        <f>COUNTIFS(Table2[Sub-Sector],Table3[[#This Row],[Sub-Sector]],Table2[% Price above 200 EMA],"&gt;=0")/Table3[[#This Row],[Count]]</f>
        <v>1</v>
      </c>
      <c r="U11" s="2">
        <f>COUNTIFS(Table2[Sub-Sector],Table3[[#This Row],[Sub-Sector]],Table2[Rate of Change - Zone],"Positive")/Table3[[#This Row],[Count]]</f>
        <v>0.8</v>
      </c>
      <c r="V11" s="2">
        <f>COUNTIFS(Table2[Sub-Sector],Table3[[#This Row],[Sub-Sector]],Table2[Sharpe Ratio],"&gt;=0.10")/Table3[[#This Row],[Count]]</f>
        <v>1</v>
      </c>
      <c r="W11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176.5</v>
      </c>
      <c r="X11" s="4">
        <f>_xlfn.RANK.AVG(Table3[[#This Row],[Score]],Table3[Score],1)</f>
        <v>4</v>
      </c>
      <c r="Y11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121.5</v>
      </c>
      <c r="Z11" s="4">
        <f>_xlfn.RANK.AVG(Table3[[#This Row],[Score 2 ]],Table3[[Score 2 ]],1)</f>
        <v>10</v>
      </c>
    </row>
    <row r="12" spans="1:26" x14ac:dyDescent="0.3">
      <c r="A12" t="s">
        <v>924</v>
      </c>
      <c r="B12">
        <f>COUNTIFS(Table2[Sub-Sector],Table3[[#This Row],[Sub-Sector]])</f>
        <v>3</v>
      </c>
      <c r="C12" s="2">
        <f>COUNTIFS(Table2[Sub-Sector],Table3[[#This Row],[Sub-Sector]],Table2[Uptrend],"Uptrend")/Table3[[#This Row],[Count]]</f>
        <v>1</v>
      </c>
      <c r="D12" s="2">
        <f>COUNTIFS(Table2[Sub-Sector],Table3[[#This Row],[Sub-Sector]],Table2[1W Return vs Nifty],"&gt;=5")/Table3[[#This Row],[Count]]</f>
        <v>0</v>
      </c>
      <c r="E12" s="2">
        <f>COUNTIFS(Table2[Sub-Sector],Table3[[#This Row],[Sub-Sector]],Table2[1M Return vs Nifty],"&gt;=5")/Table3[[#This Row],[Count]]</f>
        <v>0.66666666666666663</v>
      </c>
      <c r="F12" s="2">
        <f>COUNTIFS(Table2[Sub-Sector],Table3[[#This Row],[Sub-Sector]],Table2[6M Return vs Nifty],"&gt;=10")/Table3[[#This Row],[Count]]</f>
        <v>0.33333333333333331</v>
      </c>
      <c r="G12" s="2">
        <f>COUNTIFS(Table2[Sub-Sector],Table3[[#This Row],[Sub-Sector]],Table2[1Y Return vs Nifty],"&gt;=10")/Table3[[#This Row],[Count]]</f>
        <v>1</v>
      </c>
      <c r="H12" s="2">
        <f>COUNTIFS(Table2[Sub-Sector],Table3[[#This Row],[Sub-Sector]],Table2[RSI Exponential â€“ 14D],"&gt;=50")/Table3[[#This Row],[Count]]</f>
        <v>1</v>
      </c>
      <c r="I12" s="2">
        <f>COUNTIFS(Table2[Sub-Sector],Table3[[#This Row],[Sub-Sector]],Table2[Relative Volume],"&gt;=1")/Table3[[#This Row],[Count]]</f>
        <v>1</v>
      </c>
      <c r="J12" s="2">
        <f>COUNTIFS(Table2[Sub-Sector],Table3[[#This Row],[Sub-Sector]],Table2[% Away From Day Low],"&gt;=0.05")/Table3[[#This Row],[Count]]</f>
        <v>0.33333333333333331</v>
      </c>
      <c r="K12" s="2">
        <f>COUNTIFS(Table2[Sub-Sector],Table3[[#This Row],[Sub-Sector]],Table2[% Away From Day High],"&lt;=0.05")/Table3[[#This Row],[Count]]</f>
        <v>1</v>
      </c>
      <c r="L12" s="2">
        <f>COUNTIFS(Table2[Sub-Sector],Table3[[#This Row],[Sub-Sector]],Table2[% Away From Current Week Low],"&gt;=0.05")/Table3[[#This Row],[Count]]</f>
        <v>0.66666666666666663</v>
      </c>
      <c r="M12" s="2">
        <f>COUNTIFS(Table2[Sub-Sector],Table3[[#This Row],[Sub-Sector]],Table2[% Away From Current Week High],"&lt;=0.05")/Table3[[#This Row],[Count]]</f>
        <v>1</v>
      </c>
      <c r="N12" s="2">
        <f>COUNTIFS(Table2[Sub-Sector],Table3[[#This Row],[Sub-Sector]],Table2[% Away From Current Month Low],"&gt;=0.05")/Table3[[#This Row],[Count]]</f>
        <v>0.66666666666666663</v>
      </c>
      <c r="O12" s="2">
        <f>COUNTIFS(Table2[Sub-Sector],Table3[[#This Row],[Sub-Sector]],Table2[% Away From Current Month High],"&lt;=0.05")/Table3[[#This Row],[Count]]</f>
        <v>1</v>
      </c>
      <c r="P12" s="2">
        <f>COUNTIFS(Table2[Sub-Sector],Table3[[#This Row],[Sub-Sector]],Table2[% Away From 52W High],"&lt;=10")/Table3[[#This Row],[Count]]</f>
        <v>0.33333333333333331</v>
      </c>
      <c r="Q12" s="2">
        <f>COUNTIFS(Table2[Sub-Sector],Table3[[#This Row],[Sub-Sector]],Table2[% Away From 52W Low],"&gt;=10")/Table3[[#This Row],[Count]]</f>
        <v>1</v>
      </c>
      <c r="R12" s="2">
        <f>COUNTIFS(Table2[Sub-Sector],Table3[[#This Row],[Sub-Sector]],Table2[% Price above 20 EMA],"&gt;=0")/Table3[[#This Row],[Count]]</f>
        <v>1</v>
      </c>
      <c r="S12" s="2">
        <f>COUNTIFS(Table2[Sub-Sector],Table3[[#This Row],[Sub-Sector]],Table2[% Price above 50 EMA],"&gt;=0")/Table3[[#This Row],[Count]]</f>
        <v>1</v>
      </c>
      <c r="T12" s="2">
        <f>COUNTIFS(Table2[Sub-Sector],Table3[[#This Row],[Sub-Sector]],Table2[% Price above 200 EMA],"&gt;=0")/Table3[[#This Row],[Count]]</f>
        <v>1</v>
      </c>
      <c r="U12" s="2">
        <f>COUNTIFS(Table2[Sub-Sector],Table3[[#This Row],[Sub-Sector]],Table2[Rate of Change - Zone],"Positive")/Table3[[#This Row],[Count]]</f>
        <v>1</v>
      </c>
      <c r="V12" s="2">
        <f>COUNTIFS(Table2[Sub-Sector],Table3[[#This Row],[Sub-Sector]],Table2[Sharpe Ratio],"&gt;=0.10")/Table3[[#This Row],[Count]]</f>
        <v>0.33333333333333331</v>
      </c>
      <c r="W12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240.5</v>
      </c>
      <c r="X12" s="4">
        <f>_xlfn.RANK.AVG(Table3[[#This Row],[Score]],Table3[Score],1)</f>
        <v>8</v>
      </c>
      <c r="Y12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122.5</v>
      </c>
      <c r="Z12" s="4">
        <f>_xlfn.RANK.AVG(Table3[[#This Row],[Score 2 ]],Table3[[Score 2 ]],1)</f>
        <v>11.5</v>
      </c>
    </row>
    <row r="13" spans="1:26" x14ac:dyDescent="0.3">
      <c r="A13" t="s">
        <v>154</v>
      </c>
      <c r="B13">
        <f>COUNTIFS(Table2[Sub-Sector],Table3[[#This Row],[Sub-Sector]])</f>
        <v>3</v>
      </c>
      <c r="C13" s="2">
        <f>COUNTIFS(Table2[Sub-Sector],Table3[[#This Row],[Sub-Sector]],Table2[Uptrend],"Uptrend")/Table3[[#This Row],[Count]]</f>
        <v>1</v>
      </c>
      <c r="D13" s="2">
        <f>COUNTIFS(Table2[Sub-Sector],Table3[[#This Row],[Sub-Sector]],Table2[1W Return vs Nifty],"&gt;=5")/Table3[[#This Row],[Count]]</f>
        <v>0</v>
      </c>
      <c r="E13" s="2">
        <f>COUNTIFS(Table2[Sub-Sector],Table3[[#This Row],[Sub-Sector]],Table2[1M Return vs Nifty],"&gt;=5")/Table3[[#This Row],[Count]]</f>
        <v>0</v>
      </c>
      <c r="F13" s="2">
        <f>COUNTIFS(Table2[Sub-Sector],Table3[[#This Row],[Sub-Sector]],Table2[6M Return vs Nifty],"&gt;=10")/Table3[[#This Row],[Count]]</f>
        <v>0.33333333333333331</v>
      </c>
      <c r="G13" s="2">
        <f>COUNTIFS(Table2[Sub-Sector],Table3[[#This Row],[Sub-Sector]],Table2[1Y Return vs Nifty],"&gt;=10")/Table3[[#This Row],[Count]]</f>
        <v>1</v>
      </c>
      <c r="H13" s="2">
        <f>COUNTIFS(Table2[Sub-Sector],Table3[[#This Row],[Sub-Sector]],Table2[RSI Exponential â€“ 14D],"&gt;=50")/Table3[[#This Row],[Count]]</f>
        <v>1</v>
      </c>
      <c r="I13" s="2">
        <f>COUNTIFS(Table2[Sub-Sector],Table3[[#This Row],[Sub-Sector]],Table2[Relative Volume],"&gt;=1")/Table3[[#This Row],[Count]]</f>
        <v>1</v>
      </c>
      <c r="J13" s="2">
        <f>COUNTIFS(Table2[Sub-Sector],Table3[[#This Row],[Sub-Sector]],Table2[% Away From Day Low],"&gt;=0.05")/Table3[[#This Row],[Count]]</f>
        <v>0.33333333333333331</v>
      </c>
      <c r="K13" s="2">
        <f>COUNTIFS(Table2[Sub-Sector],Table3[[#This Row],[Sub-Sector]],Table2[% Away From Day High],"&lt;=0.05")/Table3[[#This Row],[Count]]</f>
        <v>1</v>
      </c>
      <c r="L13" s="2">
        <f>COUNTIFS(Table2[Sub-Sector],Table3[[#This Row],[Sub-Sector]],Table2[% Away From Current Week Low],"&gt;=0.05")/Table3[[#This Row],[Count]]</f>
        <v>0.33333333333333331</v>
      </c>
      <c r="M13" s="2">
        <f>COUNTIFS(Table2[Sub-Sector],Table3[[#This Row],[Sub-Sector]],Table2[% Away From Current Week High],"&lt;=0.05")/Table3[[#This Row],[Count]]</f>
        <v>1</v>
      </c>
      <c r="N13" s="2">
        <f>COUNTIFS(Table2[Sub-Sector],Table3[[#This Row],[Sub-Sector]],Table2[% Away From Current Month Low],"&gt;=0.05")/Table3[[#This Row],[Count]]</f>
        <v>0.33333333333333331</v>
      </c>
      <c r="O13" s="2">
        <f>COUNTIFS(Table2[Sub-Sector],Table3[[#This Row],[Sub-Sector]],Table2[% Away From Current Month High],"&lt;=0.05")/Table3[[#This Row],[Count]]</f>
        <v>1</v>
      </c>
      <c r="P13" s="2">
        <f>COUNTIFS(Table2[Sub-Sector],Table3[[#This Row],[Sub-Sector]],Table2[% Away From 52W High],"&lt;=10")/Table3[[#This Row],[Count]]</f>
        <v>0</v>
      </c>
      <c r="Q13" s="2">
        <f>COUNTIFS(Table2[Sub-Sector],Table3[[#This Row],[Sub-Sector]],Table2[% Away From 52W Low],"&gt;=10")/Table3[[#This Row],[Count]]</f>
        <v>1</v>
      </c>
      <c r="R13" s="2">
        <f>COUNTIFS(Table2[Sub-Sector],Table3[[#This Row],[Sub-Sector]],Table2[% Price above 20 EMA],"&gt;=0")/Table3[[#This Row],[Count]]</f>
        <v>1</v>
      </c>
      <c r="S13" s="2">
        <f>COUNTIFS(Table2[Sub-Sector],Table3[[#This Row],[Sub-Sector]],Table2[% Price above 50 EMA],"&gt;=0")/Table3[[#This Row],[Count]]</f>
        <v>1</v>
      </c>
      <c r="T13" s="2">
        <f>COUNTIFS(Table2[Sub-Sector],Table3[[#This Row],[Sub-Sector]],Table2[% Price above 200 EMA],"&gt;=0")/Table3[[#This Row],[Count]]</f>
        <v>1</v>
      </c>
      <c r="U13" s="2">
        <f>COUNTIFS(Table2[Sub-Sector],Table3[[#This Row],[Sub-Sector]],Table2[Rate of Change - Zone],"Positive")/Table3[[#This Row],[Count]]</f>
        <v>1</v>
      </c>
      <c r="V13" s="2">
        <f>COUNTIFS(Table2[Sub-Sector],Table3[[#This Row],[Sub-Sector]],Table2[Sharpe Ratio],"&gt;=0.10")/Table3[[#This Row],[Count]]</f>
        <v>0.33333333333333331</v>
      </c>
      <c r="W13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324</v>
      </c>
      <c r="X13" s="4">
        <f>_xlfn.RANK.AVG(Table3[[#This Row],[Score]],Table3[Score],1)</f>
        <v>23</v>
      </c>
      <c r="Y13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122.5</v>
      </c>
      <c r="Z13" s="4">
        <f>_xlfn.RANK.AVG(Table3[[#This Row],[Score 2 ]],Table3[[Score 2 ]],1)</f>
        <v>11.5</v>
      </c>
    </row>
    <row r="14" spans="1:26" x14ac:dyDescent="0.3">
      <c r="A14" t="s">
        <v>457</v>
      </c>
      <c r="B14">
        <f>COUNTIFS(Table2[Sub-Sector],Table3[[#This Row],[Sub-Sector]])</f>
        <v>4</v>
      </c>
      <c r="C14" s="2">
        <f>COUNTIFS(Table2[Sub-Sector],Table3[[#This Row],[Sub-Sector]],Table2[Uptrend],"Uptrend")/Table3[[#This Row],[Count]]</f>
        <v>0.75</v>
      </c>
      <c r="D14" s="2">
        <f>COUNTIFS(Table2[Sub-Sector],Table3[[#This Row],[Sub-Sector]],Table2[1W Return vs Nifty],"&gt;=5")/Table3[[#This Row],[Count]]</f>
        <v>0.25</v>
      </c>
      <c r="E14" s="2">
        <f>COUNTIFS(Table2[Sub-Sector],Table3[[#This Row],[Sub-Sector]],Table2[1M Return vs Nifty],"&gt;=5")/Table3[[#This Row],[Count]]</f>
        <v>0.5</v>
      </c>
      <c r="F14" s="2">
        <f>COUNTIFS(Table2[Sub-Sector],Table3[[#This Row],[Sub-Sector]],Table2[6M Return vs Nifty],"&gt;=10")/Table3[[#This Row],[Count]]</f>
        <v>0.5</v>
      </c>
      <c r="G14" s="2">
        <f>COUNTIFS(Table2[Sub-Sector],Table3[[#This Row],[Sub-Sector]],Table2[1Y Return vs Nifty],"&gt;=10")/Table3[[#This Row],[Count]]</f>
        <v>0.75</v>
      </c>
      <c r="H14" s="2">
        <f>COUNTIFS(Table2[Sub-Sector],Table3[[#This Row],[Sub-Sector]],Table2[RSI Exponential â€“ 14D],"&gt;=50")/Table3[[#This Row],[Count]]</f>
        <v>1</v>
      </c>
      <c r="I14" s="2">
        <f>COUNTIFS(Table2[Sub-Sector],Table3[[#This Row],[Sub-Sector]],Table2[Relative Volume],"&gt;=1")/Table3[[#This Row],[Count]]</f>
        <v>0.75</v>
      </c>
      <c r="J14" s="2">
        <f>COUNTIFS(Table2[Sub-Sector],Table3[[#This Row],[Sub-Sector]],Table2[% Away From Day Low],"&gt;=0.05")/Table3[[#This Row],[Count]]</f>
        <v>0</v>
      </c>
      <c r="K14" s="2">
        <f>COUNTIFS(Table2[Sub-Sector],Table3[[#This Row],[Sub-Sector]],Table2[% Away From Day High],"&lt;=0.05")/Table3[[#This Row],[Count]]</f>
        <v>1</v>
      </c>
      <c r="L14" s="2">
        <f>COUNTIFS(Table2[Sub-Sector],Table3[[#This Row],[Sub-Sector]],Table2[% Away From Current Week Low],"&gt;=0.05")/Table3[[#This Row],[Count]]</f>
        <v>0</v>
      </c>
      <c r="M14" s="2">
        <f>COUNTIFS(Table2[Sub-Sector],Table3[[#This Row],[Sub-Sector]],Table2[% Away From Current Week High],"&lt;=0.05")/Table3[[#This Row],[Count]]</f>
        <v>1</v>
      </c>
      <c r="N14" s="2">
        <f>COUNTIFS(Table2[Sub-Sector],Table3[[#This Row],[Sub-Sector]],Table2[% Away From Current Month Low],"&gt;=0.05")/Table3[[#This Row],[Count]]</f>
        <v>0</v>
      </c>
      <c r="O14" s="2">
        <f>COUNTIFS(Table2[Sub-Sector],Table3[[#This Row],[Sub-Sector]],Table2[% Away From Current Month High],"&lt;=0.05")/Table3[[#This Row],[Count]]</f>
        <v>1</v>
      </c>
      <c r="P14" s="2">
        <f>COUNTIFS(Table2[Sub-Sector],Table3[[#This Row],[Sub-Sector]],Table2[% Away From 52W High],"&lt;=10")/Table3[[#This Row],[Count]]</f>
        <v>0.5</v>
      </c>
      <c r="Q14" s="2">
        <f>COUNTIFS(Table2[Sub-Sector],Table3[[#This Row],[Sub-Sector]],Table2[% Away From 52W Low],"&gt;=10")/Table3[[#This Row],[Count]]</f>
        <v>1</v>
      </c>
      <c r="R14" s="2">
        <f>COUNTIFS(Table2[Sub-Sector],Table3[[#This Row],[Sub-Sector]],Table2[% Price above 20 EMA],"&gt;=0")/Table3[[#This Row],[Count]]</f>
        <v>1</v>
      </c>
      <c r="S14" s="2">
        <f>COUNTIFS(Table2[Sub-Sector],Table3[[#This Row],[Sub-Sector]],Table2[% Price above 50 EMA],"&gt;=0")/Table3[[#This Row],[Count]]</f>
        <v>1</v>
      </c>
      <c r="T14" s="2">
        <f>COUNTIFS(Table2[Sub-Sector],Table3[[#This Row],[Sub-Sector]],Table2[% Price above 200 EMA],"&gt;=0")/Table3[[#This Row],[Count]]</f>
        <v>1</v>
      </c>
      <c r="U14" s="2">
        <f>COUNTIFS(Table2[Sub-Sector],Table3[[#This Row],[Sub-Sector]],Table2[Rate of Change - Zone],"Positive")/Table3[[#This Row],[Count]]</f>
        <v>1</v>
      </c>
      <c r="V14" s="2">
        <f>COUNTIFS(Table2[Sub-Sector],Table3[[#This Row],[Sub-Sector]],Table2[Sharpe Ratio],"&gt;=0.10")/Table3[[#This Row],[Count]]</f>
        <v>0.5</v>
      </c>
      <c r="W14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264.5</v>
      </c>
      <c r="X14" s="4">
        <f>_xlfn.RANK.AVG(Table3[[#This Row],[Score]],Table3[Score],1)</f>
        <v>12</v>
      </c>
      <c r="Y14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150.5</v>
      </c>
      <c r="Z14" s="4">
        <f>_xlfn.RANK.AVG(Table3[[#This Row],[Score 2 ]],Table3[[Score 2 ]],1)</f>
        <v>13</v>
      </c>
    </row>
    <row r="15" spans="1:26" x14ac:dyDescent="0.3">
      <c r="A15" t="s">
        <v>127</v>
      </c>
      <c r="B15">
        <f>COUNTIFS(Table2[Sub-Sector],Table3[[#This Row],[Sub-Sector]])</f>
        <v>6</v>
      </c>
      <c r="C15" s="2">
        <f>COUNTIFS(Table2[Sub-Sector],Table3[[#This Row],[Sub-Sector]],Table2[Uptrend],"Uptrend")/Table3[[#This Row],[Count]]</f>
        <v>0.83333333333333337</v>
      </c>
      <c r="D15" s="2">
        <f>COUNTIFS(Table2[Sub-Sector],Table3[[#This Row],[Sub-Sector]],Table2[1W Return vs Nifty],"&gt;=5")/Table3[[#This Row],[Count]]</f>
        <v>0.33333333333333331</v>
      </c>
      <c r="E15" s="2">
        <f>COUNTIFS(Table2[Sub-Sector],Table3[[#This Row],[Sub-Sector]],Table2[1M Return vs Nifty],"&gt;=5")/Table3[[#This Row],[Count]]</f>
        <v>0.33333333333333331</v>
      </c>
      <c r="F15" s="2">
        <f>COUNTIFS(Table2[Sub-Sector],Table3[[#This Row],[Sub-Sector]],Table2[6M Return vs Nifty],"&gt;=10")/Table3[[#This Row],[Count]]</f>
        <v>0.66666666666666663</v>
      </c>
      <c r="G15" s="2">
        <f>COUNTIFS(Table2[Sub-Sector],Table3[[#This Row],[Sub-Sector]],Table2[1Y Return vs Nifty],"&gt;=10")/Table3[[#This Row],[Count]]</f>
        <v>0.66666666666666663</v>
      </c>
      <c r="H15" s="2">
        <f>COUNTIFS(Table2[Sub-Sector],Table3[[#This Row],[Sub-Sector]],Table2[RSI Exponential â€“ 14D],"&gt;=50")/Table3[[#This Row],[Count]]</f>
        <v>1</v>
      </c>
      <c r="I15" s="2">
        <f>COUNTIFS(Table2[Sub-Sector],Table3[[#This Row],[Sub-Sector]],Table2[Relative Volume],"&gt;=1")/Table3[[#This Row],[Count]]</f>
        <v>0.66666666666666663</v>
      </c>
      <c r="J15" s="2">
        <f>COUNTIFS(Table2[Sub-Sector],Table3[[#This Row],[Sub-Sector]],Table2[% Away From Day Low],"&gt;=0.05")/Table3[[#This Row],[Count]]</f>
        <v>0.16666666666666666</v>
      </c>
      <c r="K15" s="2">
        <f>COUNTIFS(Table2[Sub-Sector],Table3[[#This Row],[Sub-Sector]],Table2[% Away From Day High],"&lt;=0.05")/Table3[[#This Row],[Count]]</f>
        <v>1</v>
      </c>
      <c r="L15" s="2">
        <f>COUNTIFS(Table2[Sub-Sector],Table3[[#This Row],[Sub-Sector]],Table2[% Away From Current Week Low],"&gt;=0.05")/Table3[[#This Row],[Count]]</f>
        <v>0.33333333333333331</v>
      </c>
      <c r="M15" s="2">
        <f>COUNTIFS(Table2[Sub-Sector],Table3[[#This Row],[Sub-Sector]],Table2[% Away From Current Week High],"&lt;=0.05")/Table3[[#This Row],[Count]]</f>
        <v>1</v>
      </c>
      <c r="N15" s="2">
        <f>COUNTIFS(Table2[Sub-Sector],Table3[[#This Row],[Sub-Sector]],Table2[% Away From Current Month Low],"&gt;=0.05")/Table3[[#This Row],[Count]]</f>
        <v>0.33333333333333331</v>
      </c>
      <c r="O15" s="2">
        <f>COUNTIFS(Table2[Sub-Sector],Table3[[#This Row],[Sub-Sector]],Table2[% Away From Current Month High],"&lt;=0.05")/Table3[[#This Row],[Count]]</f>
        <v>1</v>
      </c>
      <c r="P15" s="2">
        <f>COUNTIFS(Table2[Sub-Sector],Table3[[#This Row],[Sub-Sector]],Table2[% Away From 52W High],"&lt;=10")/Table3[[#This Row],[Count]]</f>
        <v>0.66666666666666663</v>
      </c>
      <c r="Q15" s="2">
        <f>COUNTIFS(Table2[Sub-Sector],Table3[[#This Row],[Sub-Sector]],Table2[% Away From 52W Low],"&gt;=10")/Table3[[#This Row],[Count]]</f>
        <v>1</v>
      </c>
      <c r="R15" s="2">
        <f>COUNTIFS(Table2[Sub-Sector],Table3[[#This Row],[Sub-Sector]],Table2[% Price above 20 EMA],"&gt;=0")/Table3[[#This Row],[Count]]</f>
        <v>1</v>
      </c>
      <c r="S15" s="2">
        <f>COUNTIFS(Table2[Sub-Sector],Table3[[#This Row],[Sub-Sector]],Table2[% Price above 50 EMA],"&gt;=0")/Table3[[#This Row],[Count]]</f>
        <v>1</v>
      </c>
      <c r="T15" s="2">
        <f>COUNTIFS(Table2[Sub-Sector],Table3[[#This Row],[Sub-Sector]],Table2[% Price above 200 EMA],"&gt;=0")/Table3[[#This Row],[Count]]</f>
        <v>0.83333333333333337</v>
      </c>
      <c r="U15" s="2">
        <f>COUNTIFS(Table2[Sub-Sector],Table3[[#This Row],[Sub-Sector]],Table2[Rate of Change - Zone],"Positive")/Table3[[#This Row],[Count]]</f>
        <v>1</v>
      </c>
      <c r="V15" s="2">
        <f>COUNTIFS(Table2[Sub-Sector],Table3[[#This Row],[Sub-Sector]],Table2[Sharpe Ratio],"&gt;=0.10")/Table3[[#This Row],[Count]]</f>
        <v>0.5</v>
      </c>
      <c r="W15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270</v>
      </c>
      <c r="X15" s="4">
        <f>_xlfn.RANK.AVG(Table3[[#This Row],[Score]],Table3[Score],1)</f>
        <v>15</v>
      </c>
      <c r="Y15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151.5</v>
      </c>
      <c r="Z15" s="4">
        <f>_xlfn.RANK.AVG(Table3[[#This Row],[Score 2 ]],Table3[[Score 2 ]],1)</f>
        <v>14</v>
      </c>
    </row>
    <row r="16" spans="1:26" x14ac:dyDescent="0.3">
      <c r="A16" t="s">
        <v>507</v>
      </c>
      <c r="B16">
        <f>COUNTIFS(Table2[Sub-Sector],Table3[[#This Row],[Sub-Sector]])</f>
        <v>4</v>
      </c>
      <c r="C16" s="2">
        <f>COUNTIFS(Table2[Sub-Sector],Table3[[#This Row],[Sub-Sector]],Table2[Uptrend],"Uptrend")/Table3[[#This Row],[Count]]</f>
        <v>1</v>
      </c>
      <c r="D16" s="2">
        <f>COUNTIFS(Table2[Sub-Sector],Table3[[#This Row],[Sub-Sector]],Table2[1W Return vs Nifty],"&gt;=5")/Table3[[#This Row],[Count]]</f>
        <v>0</v>
      </c>
      <c r="E16" s="2">
        <f>COUNTIFS(Table2[Sub-Sector],Table3[[#This Row],[Sub-Sector]],Table2[1M Return vs Nifty],"&gt;=5")/Table3[[#This Row],[Count]]</f>
        <v>0.25</v>
      </c>
      <c r="F16" s="2">
        <f>COUNTIFS(Table2[Sub-Sector],Table3[[#This Row],[Sub-Sector]],Table2[6M Return vs Nifty],"&gt;=10")/Table3[[#This Row],[Count]]</f>
        <v>0.75</v>
      </c>
      <c r="G16" s="2">
        <f>COUNTIFS(Table2[Sub-Sector],Table3[[#This Row],[Sub-Sector]],Table2[1Y Return vs Nifty],"&gt;=10")/Table3[[#This Row],[Count]]</f>
        <v>0.75</v>
      </c>
      <c r="H16" s="2">
        <f>COUNTIFS(Table2[Sub-Sector],Table3[[#This Row],[Sub-Sector]],Table2[RSI Exponential â€“ 14D],"&gt;=50")/Table3[[#This Row],[Count]]</f>
        <v>1</v>
      </c>
      <c r="I16" s="2">
        <f>COUNTIFS(Table2[Sub-Sector],Table3[[#This Row],[Sub-Sector]],Table2[Relative Volume],"&gt;=1")/Table3[[#This Row],[Count]]</f>
        <v>0.75</v>
      </c>
      <c r="J16" s="2">
        <f>COUNTIFS(Table2[Sub-Sector],Table3[[#This Row],[Sub-Sector]],Table2[% Away From Day Low],"&gt;=0.05")/Table3[[#This Row],[Count]]</f>
        <v>0</v>
      </c>
      <c r="K16" s="2">
        <f>COUNTIFS(Table2[Sub-Sector],Table3[[#This Row],[Sub-Sector]],Table2[% Away From Day High],"&lt;=0.05")/Table3[[#This Row],[Count]]</f>
        <v>1</v>
      </c>
      <c r="L16" s="2">
        <f>COUNTIFS(Table2[Sub-Sector],Table3[[#This Row],[Sub-Sector]],Table2[% Away From Current Week Low],"&gt;=0.05")/Table3[[#This Row],[Count]]</f>
        <v>0.5</v>
      </c>
      <c r="M16" s="2">
        <f>COUNTIFS(Table2[Sub-Sector],Table3[[#This Row],[Sub-Sector]],Table2[% Away From Current Week High],"&lt;=0.05")/Table3[[#This Row],[Count]]</f>
        <v>1</v>
      </c>
      <c r="N16" s="2">
        <f>COUNTIFS(Table2[Sub-Sector],Table3[[#This Row],[Sub-Sector]],Table2[% Away From Current Month Low],"&gt;=0.05")/Table3[[#This Row],[Count]]</f>
        <v>0.5</v>
      </c>
      <c r="O16" s="2">
        <f>COUNTIFS(Table2[Sub-Sector],Table3[[#This Row],[Sub-Sector]],Table2[% Away From Current Month High],"&lt;=0.05")/Table3[[#This Row],[Count]]</f>
        <v>1</v>
      </c>
      <c r="P16" s="2">
        <f>COUNTIFS(Table2[Sub-Sector],Table3[[#This Row],[Sub-Sector]],Table2[% Away From 52W High],"&lt;=10")/Table3[[#This Row],[Count]]</f>
        <v>0.75</v>
      </c>
      <c r="Q16" s="2">
        <f>COUNTIFS(Table2[Sub-Sector],Table3[[#This Row],[Sub-Sector]],Table2[% Away From 52W Low],"&gt;=10")/Table3[[#This Row],[Count]]</f>
        <v>1</v>
      </c>
      <c r="R16" s="2">
        <f>COUNTIFS(Table2[Sub-Sector],Table3[[#This Row],[Sub-Sector]],Table2[% Price above 20 EMA],"&gt;=0")/Table3[[#This Row],[Count]]</f>
        <v>0.75</v>
      </c>
      <c r="S16" s="2">
        <f>COUNTIFS(Table2[Sub-Sector],Table3[[#This Row],[Sub-Sector]],Table2[% Price above 50 EMA],"&gt;=0")/Table3[[#This Row],[Count]]</f>
        <v>1</v>
      </c>
      <c r="T16" s="2">
        <f>COUNTIFS(Table2[Sub-Sector],Table3[[#This Row],[Sub-Sector]],Table2[% Price above 200 EMA],"&gt;=0")/Table3[[#This Row],[Count]]</f>
        <v>1</v>
      </c>
      <c r="U16" s="2">
        <f>COUNTIFS(Table2[Sub-Sector],Table3[[#This Row],[Sub-Sector]],Table2[Rate of Change - Zone],"Positive")/Table3[[#This Row],[Count]]</f>
        <v>0.75</v>
      </c>
      <c r="V16" s="2">
        <f>COUNTIFS(Table2[Sub-Sector],Table3[[#This Row],[Sub-Sector]],Table2[Sharpe Ratio],"&gt;=0.10")/Table3[[#This Row],[Count]]</f>
        <v>0.5</v>
      </c>
      <c r="W16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318</v>
      </c>
      <c r="X16" s="4">
        <f>_xlfn.RANK.AVG(Table3[[#This Row],[Score]],Table3[Score],1)</f>
        <v>21</v>
      </c>
      <c r="Y16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154</v>
      </c>
      <c r="Z16" s="4">
        <f>_xlfn.RANK.AVG(Table3[[#This Row],[Score 2 ]],Table3[[Score 2 ]],1)</f>
        <v>15</v>
      </c>
    </row>
    <row r="17" spans="1:26" x14ac:dyDescent="0.3">
      <c r="A17" t="s">
        <v>302</v>
      </c>
      <c r="B17">
        <f>COUNTIFS(Table2[Sub-Sector],Table3[[#This Row],[Sub-Sector]])</f>
        <v>5</v>
      </c>
      <c r="C17" s="2">
        <f>COUNTIFS(Table2[Sub-Sector],Table3[[#This Row],[Sub-Sector]],Table2[Uptrend],"Uptrend")/Table3[[#This Row],[Count]]</f>
        <v>0.8</v>
      </c>
      <c r="D17" s="2">
        <f>COUNTIFS(Table2[Sub-Sector],Table3[[#This Row],[Sub-Sector]],Table2[1W Return vs Nifty],"&gt;=5")/Table3[[#This Row],[Count]]</f>
        <v>0</v>
      </c>
      <c r="E17" s="2">
        <f>COUNTIFS(Table2[Sub-Sector],Table3[[#This Row],[Sub-Sector]],Table2[1M Return vs Nifty],"&gt;=5")/Table3[[#This Row],[Count]]</f>
        <v>0.2</v>
      </c>
      <c r="F17" s="2">
        <f>COUNTIFS(Table2[Sub-Sector],Table3[[#This Row],[Sub-Sector]],Table2[6M Return vs Nifty],"&gt;=10")/Table3[[#This Row],[Count]]</f>
        <v>0.6</v>
      </c>
      <c r="G17" s="2">
        <f>COUNTIFS(Table2[Sub-Sector],Table3[[#This Row],[Sub-Sector]],Table2[1Y Return vs Nifty],"&gt;=10")/Table3[[#This Row],[Count]]</f>
        <v>1</v>
      </c>
      <c r="H17" s="2">
        <f>COUNTIFS(Table2[Sub-Sector],Table3[[#This Row],[Sub-Sector]],Table2[RSI Exponential â€“ 14D],"&gt;=50")/Table3[[#This Row],[Count]]</f>
        <v>0.4</v>
      </c>
      <c r="I17" s="2">
        <f>COUNTIFS(Table2[Sub-Sector],Table3[[#This Row],[Sub-Sector]],Table2[Relative Volume],"&gt;=1")/Table3[[#This Row],[Count]]</f>
        <v>0.6</v>
      </c>
      <c r="J17" s="2">
        <f>COUNTIFS(Table2[Sub-Sector],Table3[[#This Row],[Sub-Sector]],Table2[% Away From Day Low],"&gt;=0.05")/Table3[[#This Row],[Count]]</f>
        <v>0</v>
      </c>
      <c r="K17" s="2">
        <f>COUNTIFS(Table2[Sub-Sector],Table3[[#This Row],[Sub-Sector]],Table2[% Away From Day High],"&lt;=0.05")/Table3[[#This Row],[Count]]</f>
        <v>0.8</v>
      </c>
      <c r="L17" s="2">
        <f>COUNTIFS(Table2[Sub-Sector],Table3[[#This Row],[Sub-Sector]],Table2[% Away From Current Week Low],"&gt;=0.05")/Table3[[#This Row],[Count]]</f>
        <v>0.2</v>
      </c>
      <c r="M17" s="2">
        <f>COUNTIFS(Table2[Sub-Sector],Table3[[#This Row],[Sub-Sector]],Table2[% Away From Current Week High],"&lt;=0.05")/Table3[[#This Row],[Count]]</f>
        <v>0.8</v>
      </c>
      <c r="N17" s="2">
        <f>COUNTIFS(Table2[Sub-Sector],Table3[[#This Row],[Sub-Sector]],Table2[% Away From Current Month Low],"&gt;=0.05")/Table3[[#This Row],[Count]]</f>
        <v>0.2</v>
      </c>
      <c r="O17" s="2">
        <f>COUNTIFS(Table2[Sub-Sector],Table3[[#This Row],[Sub-Sector]],Table2[% Away From Current Month High],"&lt;=0.05")/Table3[[#This Row],[Count]]</f>
        <v>0.8</v>
      </c>
      <c r="P17" s="2">
        <f>COUNTIFS(Table2[Sub-Sector],Table3[[#This Row],[Sub-Sector]],Table2[% Away From 52W High],"&lt;=10")/Table3[[#This Row],[Count]]</f>
        <v>0.4</v>
      </c>
      <c r="Q17" s="2">
        <f>COUNTIFS(Table2[Sub-Sector],Table3[[#This Row],[Sub-Sector]],Table2[% Away From 52W Low],"&gt;=10")/Table3[[#This Row],[Count]]</f>
        <v>1</v>
      </c>
      <c r="R17" s="2">
        <f>COUNTIFS(Table2[Sub-Sector],Table3[[#This Row],[Sub-Sector]],Table2[% Price above 20 EMA],"&gt;=0")/Table3[[#This Row],[Count]]</f>
        <v>0.6</v>
      </c>
      <c r="S17" s="2">
        <f>COUNTIFS(Table2[Sub-Sector],Table3[[#This Row],[Sub-Sector]],Table2[% Price above 50 EMA],"&gt;=0")/Table3[[#This Row],[Count]]</f>
        <v>0.8</v>
      </c>
      <c r="T17" s="2">
        <f>COUNTIFS(Table2[Sub-Sector],Table3[[#This Row],[Sub-Sector]],Table2[% Price above 200 EMA],"&gt;=0")/Table3[[#This Row],[Count]]</f>
        <v>1</v>
      </c>
      <c r="U17" s="2">
        <f>COUNTIFS(Table2[Sub-Sector],Table3[[#This Row],[Sub-Sector]],Table2[Rate of Change - Zone],"Positive")/Table3[[#This Row],[Count]]</f>
        <v>0.8</v>
      </c>
      <c r="V17" s="2">
        <f>COUNTIFS(Table2[Sub-Sector],Table3[[#This Row],[Sub-Sector]],Table2[Sharpe Ratio],"&gt;=0.10")/Table3[[#This Row],[Count]]</f>
        <v>0.8</v>
      </c>
      <c r="W17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359.5</v>
      </c>
      <c r="X17" s="4">
        <f>_xlfn.RANK.AVG(Table3[[#This Row],[Score]],Table3[Score],1)</f>
        <v>36</v>
      </c>
      <c r="Y17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154.5</v>
      </c>
      <c r="Z17" s="4">
        <f>_xlfn.RANK.AVG(Table3[[#This Row],[Score 2 ]],Table3[[Score 2 ]],1)</f>
        <v>16</v>
      </c>
    </row>
    <row r="18" spans="1:26" x14ac:dyDescent="0.3">
      <c r="A18" t="s">
        <v>1671</v>
      </c>
      <c r="B18">
        <f>COUNTIFS(Table2[Sub-Sector],Table3[[#This Row],[Sub-Sector]])</f>
        <v>1</v>
      </c>
      <c r="C18" s="2">
        <f>COUNTIFS(Table2[Sub-Sector],Table3[[#This Row],[Sub-Sector]],Table2[Uptrend],"Uptrend")/Table3[[#This Row],[Count]]</f>
        <v>1</v>
      </c>
      <c r="D18" s="2">
        <f>COUNTIFS(Table2[Sub-Sector],Table3[[#This Row],[Sub-Sector]],Table2[1W Return vs Nifty],"&gt;=5")/Table3[[#This Row],[Count]]</f>
        <v>0</v>
      </c>
      <c r="E18" s="2">
        <f>COUNTIFS(Table2[Sub-Sector],Table3[[#This Row],[Sub-Sector]],Table2[1M Return vs Nifty],"&gt;=5")/Table3[[#This Row],[Count]]</f>
        <v>0</v>
      </c>
      <c r="F18" s="2">
        <f>COUNTIFS(Table2[Sub-Sector],Table3[[#This Row],[Sub-Sector]],Table2[6M Return vs Nifty],"&gt;=10")/Table3[[#This Row],[Count]]</f>
        <v>1</v>
      </c>
      <c r="G18" s="2">
        <f>COUNTIFS(Table2[Sub-Sector],Table3[[#This Row],[Sub-Sector]],Table2[1Y Return vs Nifty],"&gt;=10")/Table3[[#This Row],[Count]]</f>
        <v>1</v>
      </c>
      <c r="H18" s="2">
        <f>COUNTIFS(Table2[Sub-Sector],Table3[[#This Row],[Sub-Sector]],Table2[RSI Exponential â€“ 14D],"&gt;=50")/Table3[[#This Row],[Count]]</f>
        <v>0</v>
      </c>
      <c r="I18" s="2">
        <f>COUNTIFS(Table2[Sub-Sector],Table3[[#This Row],[Sub-Sector]],Table2[Relative Volume],"&gt;=1")/Table3[[#This Row],[Count]]</f>
        <v>0</v>
      </c>
      <c r="J18" s="2">
        <f>COUNTIFS(Table2[Sub-Sector],Table3[[#This Row],[Sub-Sector]],Table2[% Away From Day Low],"&gt;=0.05")/Table3[[#This Row],[Count]]</f>
        <v>0</v>
      </c>
      <c r="K18" s="2">
        <f>COUNTIFS(Table2[Sub-Sector],Table3[[#This Row],[Sub-Sector]],Table2[% Away From Day High],"&lt;=0.05")/Table3[[#This Row],[Count]]</f>
        <v>1</v>
      </c>
      <c r="L18" s="2">
        <f>COUNTIFS(Table2[Sub-Sector],Table3[[#This Row],[Sub-Sector]],Table2[% Away From Current Week Low],"&gt;=0.05")/Table3[[#This Row],[Count]]</f>
        <v>0</v>
      </c>
      <c r="M18" s="2">
        <f>COUNTIFS(Table2[Sub-Sector],Table3[[#This Row],[Sub-Sector]],Table2[% Away From Current Week High],"&lt;=0.05")/Table3[[#This Row],[Count]]</f>
        <v>1</v>
      </c>
      <c r="N18" s="2">
        <f>COUNTIFS(Table2[Sub-Sector],Table3[[#This Row],[Sub-Sector]],Table2[% Away From Current Month Low],"&gt;=0.05")/Table3[[#This Row],[Count]]</f>
        <v>0</v>
      </c>
      <c r="O18" s="2">
        <f>COUNTIFS(Table2[Sub-Sector],Table3[[#This Row],[Sub-Sector]],Table2[% Away From Current Month High],"&lt;=0.05")/Table3[[#This Row],[Count]]</f>
        <v>1</v>
      </c>
      <c r="P18" s="2">
        <f>COUNTIFS(Table2[Sub-Sector],Table3[[#This Row],[Sub-Sector]],Table2[% Away From 52W High],"&lt;=10")/Table3[[#This Row],[Count]]</f>
        <v>0</v>
      </c>
      <c r="Q18" s="2">
        <f>COUNTIFS(Table2[Sub-Sector],Table3[[#This Row],[Sub-Sector]],Table2[% Away From 52W Low],"&gt;=10")/Table3[[#This Row],[Count]]</f>
        <v>1</v>
      </c>
      <c r="R18" s="2">
        <f>COUNTIFS(Table2[Sub-Sector],Table3[[#This Row],[Sub-Sector]],Table2[% Price above 20 EMA],"&gt;=0")/Table3[[#This Row],[Count]]</f>
        <v>1</v>
      </c>
      <c r="S18" s="2">
        <f>COUNTIFS(Table2[Sub-Sector],Table3[[#This Row],[Sub-Sector]],Table2[% Price above 50 EMA],"&gt;=0")/Table3[[#This Row],[Count]]</f>
        <v>1</v>
      </c>
      <c r="T18" s="2">
        <f>COUNTIFS(Table2[Sub-Sector],Table3[[#This Row],[Sub-Sector]],Table2[% Price above 200 EMA],"&gt;=0")/Table3[[#This Row],[Count]]</f>
        <v>1</v>
      </c>
      <c r="U18" s="2">
        <f>COUNTIFS(Table2[Sub-Sector],Table3[[#This Row],[Sub-Sector]],Table2[Rate of Change - Zone],"Positive")/Table3[[#This Row],[Count]]</f>
        <v>1</v>
      </c>
      <c r="V18" s="2">
        <f>COUNTIFS(Table2[Sub-Sector],Table3[[#This Row],[Sub-Sector]],Table2[Sharpe Ratio],"&gt;=0.10")/Table3[[#This Row],[Count]]</f>
        <v>0</v>
      </c>
      <c r="W18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357</v>
      </c>
      <c r="X18" s="4">
        <f>_xlfn.RANK.AVG(Table3[[#This Row],[Score]],Table3[Score],1)</f>
        <v>32</v>
      </c>
      <c r="Y18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155.5</v>
      </c>
      <c r="Z18" s="4">
        <f>_xlfn.RANK.AVG(Table3[[#This Row],[Score 2 ]],Table3[[Score 2 ]],1)</f>
        <v>17</v>
      </c>
    </row>
    <row r="19" spans="1:26" x14ac:dyDescent="0.3">
      <c r="A19" t="s">
        <v>1327</v>
      </c>
      <c r="B19">
        <f>COUNTIFS(Table2[Sub-Sector],Table3[[#This Row],[Sub-Sector]])</f>
        <v>1</v>
      </c>
      <c r="C19" s="2">
        <f>COUNTIFS(Table2[Sub-Sector],Table3[[#This Row],[Sub-Sector]],Table2[Uptrend],"Uptrend")/Table3[[#This Row],[Count]]</f>
        <v>1</v>
      </c>
      <c r="D19" s="2">
        <f>COUNTIFS(Table2[Sub-Sector],Table3[[#This Row],[Sub-Sector]],Table2[1W Return vs Nifty],"&gt;=5")/Table3[[#This Row],[Count]]</f>
        <v>1</v>
      </c>
      <c r="E19" s="2">
        <f>COUNTIFS(Table2[Sub-Sector],Table3[[#This Row],[Sub-Sector]],Table2[1M Return vs Nifty],"&gt;=5")/Table3[[#This Row],[Count]]</f>
        <v>1</v>
      </c>
      <c r="F19" s="2">
        <f>COUNTIFS(Table2[Sub-Sector],Table3[[#This Row],[Sub-Sector]],Table2[6M Return vs Nifty],"&gt;=10")/Table3[[#This Row],[Count]]</f>
        <v>0</v>
      </c>
      <c r="G19" s="2">
        <f>COUNTIFS(Table2[Sub-Sector],Table3[[#This Row],[Sub-Sector]],Table2[1Y Return vs Nifty],"&gt;=10")/Table3[[#This Row],[Count]]</f>
        <v>1</v>
      </c>
      <c r="H19" s="2">
        <f>COUNTIFS(Table2[Sub-Sector],Table3[[#This Row],[Sub-Sector]],Table2[RSI Exponential â€“ 14D],"&gt;=50")/Table3[[#This Row],[Count]]</f>
        <v>1</v>
      </c>
      <c r="I19" s="2">
        <f>COUNTIFS(Table2[Sub-Sector],Table3[[#This Row],[Sub-Sector]],Table2[Relative Volume],"&gt;=1")/Table3[[#This Row],[Count]]</f>
        <v>1</v>
      </c>
      <c r="J19" s="2">
        <f>COUNTIFS(Table2[Sub-Sector],Table3[[#This Row],[Sub-Sector]],Table2[% Away From Day Low],"&gt;=0.05")/Table3[[#This Row],[Count]]</f>
        <v>0</v>
      </c>
      <c r="K19" s="2">
        <f>COUNTIFS(Table2[Sub-Sector],Table3[[#This Row],[Sub-Sector]],Table2[% Away From Day High],"&lt;=0.05")/Table3[[#This Row],[Count]]</f>
        <v>0</v>
      </c>
      <c r="L19" s="2">
        <f>COUNTIFS(Table2[Sub-Sector],Table3[[#This Row],[Sub-Sector]],Table2[% Away From Current Week Low],"&gt;=0.05")/Table3[[#This Row],[Count]]</f>
        <v>1</v>
      </c>
      <c r="M19" s="2">
        <f>COUNTIFS(Table2[Sub-Sector],Table3[[#This Row],[Sub-Sector]],Table2[% Away From Current Week High],"&lt;=0.05")/Table3[[#This Row],[Count]]</f>
        <v>0</v>
      </c>
      <c r="N19" s="2">
        <f>COUNTIFS(Table2[Sub-Sector],Table3[[#This Row],[Sub-Sector]],Table2[% Away From Current Month Low],"&gt;=0.05")/Table3[[#This Row],[Count]]</f>
        <v>1</v>
      </c>
      <c r="O19" s="2">
        <f>COUNTIFS(Table2[Sub-Sector],Table3[[#This Row],[Sub-Sector]],Table2[% Away From Current Month High],"&lt;=0.05")/Table3[[#This Row],[Count]]</f>
        <v>0</v>
      </c>
      <c r="P19" s="2">
        <f>COUNTIFS(Table2[Sub-Sector],Table3[[#This Row],[Sub-Sector]],Table2[% Away From 52W High],"&lt;=10")/Table3[[#This Row],[Count]]</f>
        <v>1</v>
      </c>
      <c r="Q19" s="2">
        <f>COUNTIFS(Table2[Sub-Sector],Table3[[#This Row],[Sub-Sector]],Table2[% Away From 52W Low],"&gt;=10")/Table3[[#This Row],[Count]]</f>
        <v>1</v>
      </c>
      <c r="R19" s="2">
        <f>COUNTIFS(Table2[Sub-Sector],Table3[[#This Row],[Sub-Sector]],Table2[% Price above 20 EMA],"&gt;=0")/Table3[[#This Row],[Count]]</f>
        <v>1</v>
      </c>
      <c r="S19" s="2">
        <f>COUNTIFS(Table2[Sub-Sector],Table3[[#This Row],[Sub-Sector]],Table2[% Price above 50 EMA],"&gt;=0")/Table3[[#This Row],[Count]]</f>
        <v>1</v>
      </c>
      <c r="T19" s="2">
        <f>COUNTIFS(Table2[Sub-Sector],Table3[[#This Row],[Sub-Sector]],Table2[% Price above 200 EMA],"&gt;=0")/Table3[[#This Row],[Count]]</f>
        <v>1</v>
      </c>
      <c r="U19" s="2">
        <f>COUNTIFS(Table2[Sub-Sector],Table3[[#This Row],[Sub-Sector]],Table2[Rate of Change - Zone],"Positive")/Table3[[#This Row],[Count]]</f>
        <v>1</v>
      </c>
      <c r="V19" s="2">
        <f>COUNTIFS(Table2[Sub-Sector],Table3[[#This Row],[Sub-Sector]],Table2[Sharpe Ratio],"&gt;=0.10")/Table3[[#This Row],[Count]]</f>
        <v>1</v>
      </c>
      <c r="W19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185.5</v>
      </c>
      <c r="X19" s="4">
        <f>_xlfn.RANK.AVG(Table3[[#This Row],[Score]],Table3[Score],1)</f>
        <v>6</v>
      </c>
      <c r="Y19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156</v>
      </c>
      <c r="Z19" s="4">
        <f>_xlfn.RANK.AVG(Table3[[#This Row],[Score 2 ]],Table3[[Score 2 ]],1)</f>
        <v>18</v>
      </c>
    </row>
    <row r="20" spans="1:26" x14ac:dyDescent="0.3">
      <c r="A20" t="s">
        <v>811</v>
      </c>
      <c r="B20">
        <f>COUNTIFS(Table2[Sub-Sector],Table3[[#This Row],[Sub-Sector]])</f>
        <v>2</v>
      </c>
      <c r="C20" s="2">
        <f>COUNTIFS(Table2[Sub-Sector],Table3[[#This Row],[Sub-Sector]],Table2[Uptrend],"Uptrend")/Table3[[#This Row],[Count]]</f>
        <v>0.5</v>
      </c>
      <c r="D20" s="2">
        <f>COUNTIFS(Table2[Sub-Sector],Table3[[#This Row],[Sub-Sector]],Table2[1W Return vs Nifty],"&gt;=5")/Table3[[#This Row],[Count]]</f>
        <v>0</v>
      </c>
      <c r="E20" s="2">
        <f>COUNTIFS(Table2[Sub-Sector],Table3[[#This Row],[Sub-Sector]],Table2[1M Return vs Nifty],"&gt;=5")/Table3[[#This Row],[Count]]</f>
        <v>0.5</v>
      </c>
      <c r="F20" s="2">
        <f>COUNTIFS(Table2[Sub-Sector],Table3[[#This Row],[Sub-Sector]],Table2[6M Return vs Nifty],"&gt;=10")/Table3[[#This Row],[Count]]</f>
        <v>0.5</v>
      </c>
      <c r="G20" s="2">
        <f>COUNTIFS(Table2[Sub-Sector],Table3[[#This Row],[Sub-Sector]],Table2[1Y Return vs Nifty],"&gt;=10")/Table3[[#This Row],[Count]]</f>
        <v>0.5</v>
      </c>
      <c r="H20" s="2">
        <f>COUNTIFS(Table2[Sub-Sector],Table3[[#This Row],[Sub-Sector]],Table2[RSI Exponential â€“ 14D],"&gt;=50")/Table3[[#This Row],[Count]]</f>
        <v>1</v>
      </c>
      <c r="I20" s="2">
        <f>COUNTIFS(Table2[Sub-Sector],Table3[[#This Row],[Sub-Sector]],Table2[Relative Volume],"&gt;=1")/Table3[[#This Row],[Count]]</f>
        <v>1</v>
      </c>
      <c r="J20" s="2">
        <f>COUNTIFS(Table2[Sub-Sector],Table3[[#This Row],[Sub-Sector]],Table2[% Away From Day Low],"&gt;=0.05")/Table3[[#This Row],[Count]]</f>
        <v>0</v>
      </c>
      <c r="K20" s="2">
        <f>COUNTIFS(Table2[Sub-Sector],Table3[[#This Row],[Sub-Sector]],Table2[% Away From Day High],"&lt;=0.05")/Table3[[#This Row],[Count]]</f>
        <v>1</v>
      </c>
      <c r="L20" s="2">
        <f>COUNTIFS(Table2[Sub-Sector],Table3[[#This Row],[Sub-Sector]],Table2[% Away From Current Week Low],"&gt;=0.05")/Table3[[#This Row],[Count]]</f>
        <v>0</v>
      </c>
      <c r="M20" s="2">
        <f>COUNTIFS(Table2[Sub-Sector],Table3[[#This Row],[Sub-Sector]],Table2[% Away From Current Week High],"&lt;=0.05")/Table3[[#This Row],[Count]]</f>
        <v>1</v>
      </c>
      <c r="N20" s="2">
        <f>COUNTIFS(Table2[Sub-Sector],Table3[[#This Row],[Sub-Sector]],Table2[% Away From Current Month Low],"&gt;=0.05")/Table3[[#This Row],[Count]]</f>
        <v>0</v>
      </c>
      <c r="O20" s="2">
        <f>COUNTIFS(Table2[Sub-Sector],Table3[[#This Row],[Sub-Sector]],Table2[% Away From Current Month High],"&lt;=0.05")/Table3[[#This Row],[Count]]</f>
        <v>1</v>
      </c>
      <c r="P20" s="2">
        <f>COUNTIFS(Table2[Sub-Sector],Table3[[#This Row],[Sub-Sector]],Table2[% Away From 52W High],"&lt;=10")/Table3[[#This Row],[Count]]</f>
        <v>0.5</v>
      </c>
      <c r="Q20" s="2">
        <f>COUNTIFS(Table2[Sub-Sector],Table3[[#This Row],[Sub-Sector]],Table2[% Away From 52W Low],"&gt;=10")/Table3[[#This Row],[Count]]</f>
        <v>1</v>
      </c>
      <c r="R20" s="2">
        <f>COUNTIFS(Table2[Sub-Sector],Table3[[#This Row],[Sub-Sector]],Table2[% Price above 20 EMA],"&gt;=0")/Table3[[#This Row],[Count]]</f>
        <v>1</v>
      </c>
      <c r="S20" s="2">
        <f>COUNTIFS(Table2[Sub-Sector],Table3[[#This Row],[Sub-Sector]],Table2[% Price above 50 EMA],"&gt;=0")/Table3[[#This Row],[Count]]</f>
        <v>1</v>
      </c>
      <c r="T20" s="2">
        <f>COUNTIFS(Table2[Sub-Sector],Table3[[#This Row],[Sub-Sector]],Table2[% Price above 200 EMA],"&gt;=0")/Table3[[#This Row],[Count]]</f>
        <v>1</v>
      </c>
      <c r="U20" s="2">
        <f>COUNTIFS(Table2[Sub-Sector],Table3[[#This Row],[Sub-Sector]],Table2[Rate of Change - Zone],"Positive")/Table3[[#This Row],[Count]]</f>
        <v>1</v>
      </c>
      <c r="V20" s="2">
        <f>COUNTIFS(Table2[Sub-Sector],Table3[[#This Row],[Sub-Sector]],Table2[Sharpe Ratio],"&gt;=0.10")/Table3[[#This Row],[Count]]</f>
        <v>0</v>
      </c>
      <c r="W20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369</v>
      </c>
      <c r="X20" s="4">
        <f>_xlfn.RANK.AVG(Table3[[#This Row],[Score]],Table3[Score],1)</f>
        <v>42</v>
      </c>
      <c r="Y20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159.5</v>
      </c>
      <c r="Z20" s="4">
        <f>_xlfn.RANK.AVG(Table3[[#This Row],[Score 2 ]],Table3[[Score 2 ]],1)</f>
        <v>19</v>
      </c>
    </row>
    <row r="21" spans="1:26" x14ac:dyDescent="0.3">
      <c r="A21" t="s">
        <v>148</v>
      </c>
      <c r="B21">
        <f>COUNTIFS(Table2[Sub-Sector],Table3[[#This Row],[Sub-Sector]])</f>
        <v>10</v>
      </c>
      <c r="C21" s="2">
        <f>COUNTIFS(Table2[Sub-Sector],Table3[[#This Row],[Sub-Sector]],Table2[Uptrend],"Uptrend")/Table3[[#This Row],[Count]]</f>
        <v>1</v>
      </c>
      <c r="D21" s="2">
        <f>COUNTIFS(Table2[Sub-Sector],Table3[[#This Row],[Sub-Sector]],Table2[1W Return vs Nifty],"&gt;=5")/Table3[[#This Row],[Count]]</f>
        <v>0.2</v>
      </c>
      <c r="E21" s="2">
        <f>COUNTIFS(Table2[Sub-Sector],Table3[[#This Row],[Sub-Sector]],Table2[1M Return vs Nifty],"&gt;=5")/Table3[[#This Row],[Count]]</f>
        <v>0.3</v>
      </c>
      <c r="F21" s="2">
        <f>COUNTIFS(Table2[Sub-Sector],Table3[[#This Row],[Sub-Sector]],Table2[6M Return vs Nifty],"&gt;=10")/Table3[[#This Row],[Count]]</f>
        <v>0.9</v>
      </c>
      <c r="G21" s="2">
        <f>COUNTIFS(Table2[Sub-Sector],Table3[[#This Row],[Sub-Sector]],Table2[1Y Return vs Nifty],"&gt;=10")/Table3[[#This Row],[Count]]</f>
        <v>1</v>
      </c>
      <c r="H21" s="2">
        <f>COUNTIFS(Table2[Sub-Sector],Table3[[#This Row],[Sub-Sector]],Table2[RSI Exponential â€“ 14D],"&gt;=50")/Table3[[#This Row],[Count]]</f>
        <v>1</v>
      </c>
      <c r="I21" s="2">
        <f>COUNTIFS(Table2[Sub-Sector],Table3[[#This Row],[Sub-Sector]],Table2[Relative Volume],"&gt;=1")/Table3[[#This Row],[Count]]</f>
        <v>0.3</v>
      </c>
      <c r="J21" s="2">
        <f>COUNTIFS(Table2[Sub-Sector],Table3[[#This Row],[Sub-Sector]],Table2[% Away From Day Low],"&gt;=0.05")/Table3[[#This Row],[Count]]</f>
        <v>0</v>
      </c>
      <c r="K21" s="2">
        <f>COUNTIFS(Table2[Sub-Sector],Table3[[#This Row],[Sub-Sector]],Table2[% Away From Day High],"&lt;=0.05")/Table3[[#This Row],[Count]]</f>
        <v>1</v>
      </c>
      <c r="L21" s="2">
        <f>COUNTIFS(Table2[Sub-Sector],Table3[[#This Row],[Sub-Sector]],Table2[% Away From Current Week Low],"&gt;=0.05")/Table3[[#This Row],[Count]]</f>
        <v>0.2</v>
      </c>
      <c r="M21" s="2">
        <f>COUNTIFS(Table2[Sub-Sector],Table3[[#This Row],[Sub-Sector]],Table2[% Away From Current Week High],"&lt;=0.05")/Table3[[#This Row],[Count]]</f>
        <v>1</v>
      </c>
      <c r="N21" s="2">
        <f>COUNTIFS(Table2[Sub-Sector],Table3[[#This Row],[Sub-Sector]],Table2[% Away From Current Month Low],"&gt;=0.05")/Table3[[#This Row],[Count]]</f>
        <v>0.2</v>
      </c>
      <c r="O21" s="2">
        <f>COUNTIFS(Table2[Sub-Sector],Table3[[#This Row],[Sub-Sector]],Table2[% Away From Current Month High],"&lt;=0.05")/Table3[[#This Row],[Count]]</f>
        <v>1</v>
      </c>
      <c r="P21" s="2">
        <f>COUNTIFS(Table2[Sub-Sector],Table3[[#This Row],[Sub-Sector]],Table2[% Away From 52W High],"&lt;=10")/Table3[[#This Row],[Count]]</f>
        <v>0.8</v>
      </c>
      <c r="Q21" s="2">
        <f>COUNTIFS(Table2[Sub-Sector],Table3[[#This Row],[Sub-Sector]],Table2[% Away From 52W Low],"&gt;=10")/Table3[[#This Row],[Count]]</f>
        <v>1</v>
      </c>
      <c r="R21" s="2">
        <f>COUNTIFS(Table2[Sub-Sector],Table3[[#This Row],[Sub-Sector]],Table2[% Price above 20 EMA],"&gt;=0")/Table3[[#This Row],[Count]]</f>
        <v>0.9</v>
      </c>
      <c r="S21" s="2">
        <f>COUNTIFS(Table2[Sub-Sector],Table3[[#This Row],[Sub-Sector]],Table2[% Price above 50 EMA],"&gt;=0")/Table3[[#This Row],[Count]]</f>
        <v>1</v>
      </c>
      <c r="T21" s="2">
        <f>COUNTIFS(Table2[Sub-Sector],Table3[[#This Row],[Sub-Sector]],Table2[% Price above 200 EMA],"&gt;=0")/Table3[[#This Row],[Count]]</f>
        <v>1</v>
      </c>
      <c r="U21" s="2">
        <f>COUNTIFS(Table2[Sub-Sector],Table3[[#This Row],[Sub-Sector]],Table2[Rate of Change - Zone],"Positive")/Table3[[#This Row],[Count]]</f>
        <v>0.8</v>
      </c>
      <c r="V21" s="2">
        <f>COUNTIFS(Table2[Sub-Sector],Table3[[#This Row],[Sub-Sector]],Table2[Sharpe Ratio],"&gt;=0.10")/Table3[[#This Row],[Count]]</f>
        <v>1</v>
      </c>
      <c r="W21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268</v>
      </c>
      <c r="X21" s="4">
        <f>_xlfn.RANK.AVG(Table3[[#This Row],[Score]],Table3[Score],1)</f>
        <v>13</v>
      </c>
      <c r="Y21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170</v>
      </c>
      <c r="Z21" s="4">
        <f>_xlfn.RANK.AVG(Table3[[#This Row],[Score 2 ]],Table3[[Score 2 ]],1)</f>
        <v>20</v>
      </c>
    </row>
    <row r="22" spans="1:26" x14ac:dyDescent="0.3">
      <c r="A22" t="s">
        <v>267</v>
      </c>
      <c r="B22">
        <f>COUNTIFS(Table2[Sub-Sector],Table3[[#This Row],[Sub-Sector]])</f>
        <v>7</v>
      </c>
      <c r="C22" s="2">
        <f>COUNTIFS(Table2[Sub-Sector],Table3[[#This Row],[Sub-Sector]],Table2[Uptrend],"Uptrend")/Table3[[#This Row],[Count]]</f>
        <v>1</v>
      </c>
      <c r="D22" s="2">
        <f>COUNTIFS(Table2[Sub-Sector],Table3[[#This Row],[Sub-Sector]],Table2[1W Return vs Nifty],"&gt;=5")/Table3[[#This Row],[Count]]</f>
        <v>0</v>
      </c>
      <c r="E22" s="2">
        <f>COUNTIFS(Table2[Sub-Sector],Table3[[#This Row],[Sub-Sector]],Table2[1M Return vs Nifty],"&gt;=5")/Table3[[#This Row],[Count]]</f>
        <v>0</v>
      </c>
      <c r="F22" s="2">
        <f>COUNTIFS(Table2[Sub-Sector],Table3[[#This Row],[Sub-Sector]],Table2[6M Return vs Nifty],"&gt;=10")/Table3[[#This Row],[Count]]</f>
        <v>0.7142857142857143</v>
      </c>
      <c r="G22" s="2">
        <f>COUNTIFS(Table2[Sub-Sector],Table3[[#This Row],[Sub-Sector]],Table2[1Y Return vs Nifty],"&gt;=10")/Table3[[#This Row],[Count]]</f>
        <v>0.7142857142857143</v>
      </c>
      <c r="H22" s="2">
        <f>COUNTIFS(Table2[Sub-Sector],Table3[[#This Row],[Sub-Sector]],Table2[RSI Exponential â€“ 14D],"&gt;=50")/Table3[[#This Row],[Count]]</f>
        <v>0.7142857142857143</v>
      </c>
      <c r="I22" s="2">
        <f>COUNTIFS(Table2[Sub-Sector],Table3[[#This Row],[Sub-Sector]],Table2[Relative Volume],"&gt;=1")/Table3[[#This Row],[Count]]</f>
        <v>0.5714285714285714</v>
      </c>
      <c r="J22" s="2">
        <f>COUNTIFS(Table2[Sub-Sector],Table3[[#This Row],[Sub-Sector]],Table2[% Away From Day Low],"&gt;=0.05")/Table3[[#This Row],[Count]]</f>
        <v>0</v>
      </c>
      <c r="K22" s="2">
        <f>COUNTIFS(Table2[Sub-Sector],Table3[[#This Row],[Sub-Sector]],Table2[% Away From Day High],"&lt;=0.05")/Table3[[#This Row],[Count]]</f>
        <v>1</v>
      </c>
      <c r="L22" s="2">
        <f>COUNTIFS(Table2[Sub-Sector],Table3[[#This Row],[Sub-Sector]],Table2[% Away From Current Week Low],"&gt;=0.05")/Table3[[#This Row],[Count]]</f>
        <v>0</v>
      </c>
      <c r="M22" s="2">
        <f>COUNTIFS(Table2[Sub-Sector],Table3[[#This Row],[Sub-Sector]],Table2[% Away From Current Week High],"&lt;=0.05")/Table3[[#This Row],[Count]]</f>
        <v>1</v>
      </c>
      <c r="N22" s="2">
        <f>COUNTIFS(Table2[Sub-Sector],Table3[[#This Row],[Sub-Sector]],Table2[% Away From Current Month Low],"&gt;=0.05")/Table3[[#This Row],[Count]]</f>
        <v>0</v>
      </c>
      <c r="O22" s="2">
        <f>COUNTIFS(Table2[Sub-Sector],Table3[[#This Row],[Sub-Sector]],Table2[% Away From Current Month High],"&lt;=0.05")/Table3[[#This Row],[Count]]</f>
        <v>1</v>
      </c>
      <c r="P22" s="2">
        <f>COUNTIFS(Table2[Sub-Sector],Table3[[#This Row],[Sub-Sector]],Table2[% Away From 52W High],"&lt;=10")/Table3[[#This Row],[Count]]</f>
        <v>0.7142857142857143</v>
      </c>
      <c r="Q22" s="2">
        <f>COUNTIFS(Table2[Sub-Sector],Table3[[#This Row],[Sub-Sector]],Table2[% Away From 52W Low],"&gt;=10")/Table3[[#This Row],[Count]]</f>
        <v>1</v>
      </c>
      <c r="R22" s="2">
        <f>COUNTIFS(Table2[Sub-Sector],Table3[[#This Row],[Sub-Sector]],Table2[% Price above 20 EMA],"&gt;=0")/Table3[[#This Row],[Count]]</f>
        <v>0.8571428571428571</v>
      </c>
      <c r="S22" s="2">
        <f>COUNTIFS(Table2[Sub-Sector],Table3[[#This Row],[Sub-Sector]],Table2[% Price above 50 EMA],"&gt;=0")/Table3[[#This Row],[Count]]</f>
        <v>0.8571428571428571</v>
      </c>
      <c r="T22" s="2">
        <f>COUNTIFS(Table2[Sub-Sector],Table3[[#This Row],[Sub-Sector]],Table2[% Price above 200 EMA],"&gt;=0")/Table3[[#This Row],[Count]]</f>
        <v>1</v>
      </c>
      <c r="U22" s="2">
        <f>COUNTIFS(Table2[Sub-Sector],Table3[[#This Row],[Sub-Sector]],Table2[Rate of Change - Zone],"Positive")/Table3[[#This Row],[Count]]</f>
        <v>0.8571428571428571</v>
      </c>
      <c r="V22" s="2">
        <f>COUNTIFS(Table2[Sub-Sector],Table3[[#This Row],[Sub-Sector]],Table2[Sharpe Ratio],"&gt;=0.10")/Table3[[#This Row],[Count]]</f>
        <v>0.2857142857142857</v>
      </c>
      <c r="W22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373</v>
      </c>
      <c r="X22" s="4">
        <f>_xlfn.RANK.AVG(Table3[[#This Row],[Score]],Table3[Score],1)</f>
        <v>43</v>
      </c>
      <c r="Y22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171.5</v>
      </c>
      <c r="Z22" s="4">
        <f>_xlfn.RANK.AVG(Table3[[#This Row],[Score 2 ]],Table3[[Score 2 ]],1)</f>
        <v>21</v>
      </c>
    </row>
    <row r="23" spans="1:26" x14ac:dyDescent="0.3">
      <c r="A23" t="s">
        <v>143</v>
      </c>
      <c r="B23">
        <f>COUNTIFS(Table2[Sub-Sector],Table3[[#This Row],[Sub-Sector]])</f>
        <v>3</v>
      </c>
      <c r="C23" s="2">
        <f>COUNTIFS(Table2[Sub-Sector],Table3[[#This Row],[Sub-Sector]],Table2[Uptrend],"Uptrend")/Table3[[#This Row],[Count]]</f>
        <v>1</v>
      </c>
      <c r="D23" s="2">
        <f>COUNTIFS(Table2[Sub-Sector],Table3[[#This Row],[Sub-Sector]],Table2[1W Return vs Nifty],"&gt;=5")/Table3[[#This Row],[Count]]</f>
        <v>0</v>
      </c>
      <c r="E23" s="2">
        <f>COUNTIFS(Table2[Sub-Sector],Table3[[#This Row],[Sub-Sector]],Table2[1M Return vs Nifty],"&gt;=5")/Table3[[#This Row],[Count]]</f>
        <v>0.33333333333333331</v>
      </c>
      <c r="F23" s="2">
        <f>COUNTIFS(Table2[Sub-Sector],Table3[[#This Row],[Sub-Sector]],Table2[6M Return vs Nifty],"&gt;=10")/Table3[[#This Row],[Count]]</f>
        <v>1</v>
      </c>
      <c r="G23" s="2">
        <f>COUNTIFS(Table2[Sub-Sector],Table3[[#This Row],[Sub-Sector]],Table2[1Y Return vs Nifty],"&gt;=10")/Table3[[#This Row],[Count]]</f>
        <v>1</v>
      </c>
      <c r="H23" s="2">
        <f>COUNTIFS(Table2[Sub-Sector],Table3[[#This Row],[Sub-Sector]],Table2[RSI Exponential â€“ 14D],"&gt;=50")/Table3[[#This Row],[Count]]</f>
        <v>1</v>
      </c>
      <c r="I23" s="2">
        <f>COUNTIFS(Table2[Sub-Sector],Table3[[#This Row],[Sub-Sector]],Table2[Relative Volume],"&gt;=1")/Table3[[#This Row],[Count]]</f>
        <v>0.33333333333333331</v>
      </c>
      <c r="J23" s="2">
        <f>COUNTIFS(Table2[Sub-Sector],Table3[[#This Row],[Sub-Sector]],Table2[% Away From Day Low],"&gt;=0.05")/Table3[[#This Row],[Count]]</f>
        <v>0</v>
      </c>
      <c r="K23" s="2">
        <f>COUNTIFS(Table2[Sub-Sector],Table3[[#This Row],[Sub-Sector]],Table2[% Away From Day High],"&lt;=0.05")/Table3[[#This Row],[Count]]</f>
        <v>1</v>
      </c>
      <c r="L23" s="2">
        <f>COUNTIFS(Table2[Sub-Sector],Table3[[#This Row],[Sub-Sector]],Table2[% Away From Current Week Low],"&gt;=0.05")/Table3[[#This Row],[Count]]</f>
        <v>0.33333333333333331</v>
      </c>
      <c r="M23" s="2">
        <f>COUNTIFS(Table2[Sub-Sector],Table3[[#This Row],[Sub-Sector]],Table2[% Away From Current Week High],"&lt;=0.05")/Table3[[#This Row],[Count]]</f>
        <v>1</v>
      </c>
      <c r="N23" s="2">
        <f>COUNTIFS(Table2[Sub-Sector],Table3[[#This Row],[Sub-Sector]],Table2[% Away From Current Month Low],"&gt;=0.05")/Table3[[#This Row],[Count]]</f>
        <v>0.33333333333333331</v>
      </c>
      <c r="O23" s="2">
        <f>COUNTIFS(Table2[Sub-Sector],Table3[[#This Row],[Sub-Sector]],Table2[% Away From Current Month High],"&lt;=0.05")/Table3[[#This Row],[Count]]</f>
        <v>1</v>
      </c>
      <c r="P23" s="2">
        <f>COUNTIFS(Table2[Sub-Sector],Table3[[#This Row],[Sub-Sector]],Table2[% Away From 52W High],"&lt;=10")/Table3[[#This Row],[Count]]</f>
        <v>1</v>
      </c>
      <c r="Q23" s="2">
        <f>COUNTIFS(Table2[Sub-Sector],Table3[[#This Row],[Sub-Sector]],Table2[% Away From 52W Low],"&gt;=10")/Table3[[#This Row],[Count]]</f>
        <v>1</v>
      </c>
      <c r="R23" s="2">
        <f>COUNTIFS(Table2[Sub-Sector],Table3[[#This Row],[Sub-Sector]],Table2[% Price above 20 EMA],"&gt;=0")/Table3[[#This Row],[Count]]</f>
        <v>1</v>
      </c>
      <c r="S23" s="2">
        <f>COUNTIFS(Table2[Sub-Sector],Table3[[#This Row],[Sub-Sector]],Table2[% Price above 50 EMA],"&gt;=0")/Table3[[#This Row],[Count]]</f>
        <v>1</v>
      </c>
      <c r="T23" s="2">
        <f>COUNTIFS(Table2[Sub-Sector],Table3[[#This Row],[Sub-Sector]],Table2[% Price above 200 EMA],"&gt;=0")/Table3[[#This Row],[Count]]</f>
        <v>1</v>
      </c>
      <c r="U23" s="2">
        <f>COUNTIFS(Table2[Sub-Sector],Table3[[#This Row],[Sub-Sector]],Table2[Rate of Change - Zone],"Positive")/Table3[[#This Row],[Count]]</f>
        <v>0.66666666666666663</v>
      </c>
      <c r="V23" s="2">
        <f>COUNTIFS(Table2[Sub-Sector],Table3[[#This Row],[Sub-Sector]],Table2[Sharpe Ratio],"&gt;=0.10")/Table3[[#This Row],[Count]]</f>
        <v>0.33333333333333331</v>
      </c>
      <c r="W23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324.5</v>
      </c>
      <c r="X23" s="4">
        <f>_xlfn.RANK.AVG(Table3[[#This Row],[Score]],Table3[Score],1)</f>
        <v>24</v>
      </c>
      <c r="Y23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172</v>
      </c>
      <c r="Z23" s="4">
        <f>_xlfn.RANK.AVG(Table3[[#This Row],[Score 2 ]],Table3[[Score 2 ]],1)</f>
        <v>22</v>
      </c>
    </row>
    <row r="24" spans="1:26" x14ac:dyDescent="0.3">
      <c r="A24" t="s">
        <v>322</v>
      </c>
      <c r="B24">
        <f>COUNTIFS(Table2[Sub-Sector],Table3[[#This Row],[Sub-Sector]])</f>
        <v>2</v>
      </c>
      <c r="C24" s="2">
        <f>COUNTIFS(Table2[Sub-Sector],Table3[[#This Row],[Sub-Sector]],Table2[Uptrend],"Uptrend")/Table3[[#This Row],[Count]]</f>
        <v>1</v>
      </c>
      <c r="D24" s="2">
        <f>COUNTIFS(Table2[Sub-Sector],Table3[[#This Row],[Sub-Sector]],Table2[1W Return vs Nifty],"&gt;=5")/Table3[[#This Row],[Count]]</f>
        <v>0</v>
      </c>
      <c r="E24" s="2">
        <f>COUNTIFS(Table2[Sub-Sector],Table3[[#This Row],[Sub-Sector]],Table2[1M Return vs Nifty],"&gt;=5")/Table3[[#This Row],[Count]]</f>
        <v>0.5</v>
      </c>
      <c r="F24" s="2">
        <f>COUNTIFS(Table2[Sub-Sector],Table3[[#This Row],[Sub-Sector]],Table2[6M Return vs Nifty],"&gt;=10")/Table3[[#This Row],[Count]]</f>
        <v>1</v>
      </c>
      <c r="G24" s="2">
        <f>COUNTIFS(Table2[Sub-Sector],Table3[[#This Row],[Sub-Sector]],Table2[1Y Return vs Nifty],"&gt;=10")/Table3[[#This Row],[Count]]</f>
        <v>1</v>
      </c>
      <c r="H24" s="2">
        <f>COUNTIFS(Table2[Sub-Sector],Table3[[#This Row],[Sub-Sector]],Table2[RSI Exponential â€“ 14D],"&gt;=50")/Table3[[#This Row],[Count]]</f>
        <v>1</v>
      </c>
      <c r="I24" s="2">
        <f>COUNTIFS(Table2[Sub-Sector],Table3[[#This Row],[Sub-Sector]],Table2[Relative Volume],"&gt;=1")/Table3[[#This Row],[Count]]</f>
        <v>0.5</v>
      </c>
      <c r="J24" s="2">
        <f>COUNTIFS(Table2[Sub-Sector],Table3[[#This Row],[Sub-Sector]],Table2[% Away From Day Low],"&gt;=0.05")/Table3[[#This Row],[Count]]</f>
        <v>0</v>
      </c>
      <c r="K24" s="2">
        <f>COUNTIFS(Table2[Sub-Sector],Table3[[#This Row],[Sub-Sector]],Table2[% Away From Day High],"&lt;=0.05")/Table3[[#This Row],[Count]]</f>
        <v>1</v>
      </c>
      <c r="L24" s="2">
        <f>COUNTIFS(Table2[Sub-Sector],Table3[[#This Row],[Sub-Sector]],Table2[% Away From Current Week Low],"&gt;=0.05")/Table3[[#This Row],[Count]]</f>
        <v>0</v>
      </c>
      <c r="M24" s="2">
        <f>COUNTIFS(Table2[Sub-Sector],Table3[[#This Row],[Sub-Sector]],Table2[% Away From Current Week High],"&lt;=0.05")/Table3[[#This Row],[Count]]</f>
        <v>1</v>
      </c>
      <c r="N24" s="2">
        <f>COUNTIFS(Table2[Sub-Sector],Table3[[#This Row],[Sub-Sector]],Table2[% Away From Current Month Low],"&gt;=0.05")/Table3[[#This Row],[Count]]</f>
        <v>0</v>
      </c>
      <c r="O24" s="2">
        <f>COUNTIFS(Table2[Sub-Sector],Table3[[#This Row],[Sub-Sector]],Table2[% Away From Current Month High],"&lt;=0.05")/Table3[[#This Row],[Count]]</f>
        <v>1</v>
      </c>
      <c r="P24" s="2">
        <f>COUNTIFS(Table2[Sub-Sector],Table3[[#This Row],[Sub-Sector]],Table2[% Away From 52W High],"&lt;=10")/Table3[[#This Row],[Count]]</f>
        <v>1</v>
      </c>
      <c r="Q24" s="2">
        <f>COUNTIFS(Table2[Sub-Sector],Table3[[#This Row],[Sub-Sector]],Table2[% Away From 52W Low],"&gt;=10")/Table3[[#This Row],[Count]]</f>
        <v>1</v>
      </c>
      <c r="R24" s="2">
        <f>COUNTIFS(Table2[Sub-Sector],Table3[[#This Row],[Sub-Sector]],Table2[% Price above 20 EMA],"&gt;=0")/Table3[[#This Row],[Count]]</f>
        <v>1</v>
      </c>
      <c r="S24" s="2">
        <f>COUNTIFS(Table2[Sub-Sector],Table3[[#This Row],[Sub-Sector]],Table2[% Price above 50 EMA],"&gt;=0")/Table3[[#This Row],[Count]]</f>
        <v>1</v>
      </c>
      <c r="T24" s="2">
        <f>COUNTIFS(Table2[Sub-Sector],Table3[[#This Row],[Sub-Sector]],Table2[% Price above 200 EMA],"&gt;=0")/Table3[[#This Row],[Count]]</f>
        <v>1</v>
      </c>
      <c r="U24" s="2">
        <f>COUNTIFS(Table2[Sub-Sector],Table3[[#This Row],[Sub-Sector]],Table2[Rate of Change - Zone],"Positive")/Table3[[#This Row],[Count]]</f>
        <v>0.5</v>
      </c>
      <c r="V24" s="2">
        <f>COUNTIFS(Table2[Sub-Sector],Table3[[#This Row],[Sub-Sector]],Table2[Sharpe Ratio],"&gt;=0.10")/Table3[[#This Row],[Count]]</f>
        <v>1</v>
      </c>
      <c r="W24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308.5</v>
      </c>
      <c r="X24" s="4">
        <f>_xlfn.RANK.AVG(Table3[[#This Row],[Score]],Table3[Score],1)</f>
        <v>19</v>
      </c>
      <c r="Y24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175.5</v>
      </c>
      <c r="Z24" s="4">
        <f>_xlfn.RANK.AVG(Table3[[#This Row],[Score 2 ]],Table3[[Score 2 ]],1)</f>
        <v>23.5</v>
      </c>
    </row>
    <row r="25" spans="1:26" x14ac:dyDescent="0.3">
      <c r="A25" t="s">
        <v>343</v>
      </c>
      <c r="B25">
        <f>COUNTIFS(Table2[Sub-Sector],Table3[[#This Row],[Sub-Sector]])</f>
        <v>2</v>
      </c>
      <c r="C25" s="2">
        <f>COUNTIFS(Table2[Sub-Sector],Table3[[#This Row],[Sub-Sector]],Table2[Uptrend],"Uptrend")/Table3[[#This Row],[Count]]</f>
        <v>1</v>
      </c>
      <c r="D25" s="2">
        <f>COUNTIFS(Table2[Sub-Sector],Table3[[#This Row],[Sub-Sector]],Table2[1W Return vs Nifty],"&gt;=5")/Table3[[#This Row],[Count]]</f>
        <v>0</v>
      </c>
      <c r="E25" s="2">
        <f>COUNTIFS(Table2[Sub-Sector],Table3[[#This Row],[Sub-Sector]],Table2[1M Return vs Nifty],"&gt;=5")/Table3[[#This Row],[Count]]</f>
        <v>0</v>
      </c>
      <c r="F25" s="2">
        <f>COUNTIFS(Table2[Sub-Sector],Table3[[#This Row],[Sub-Sector]],Table2[6M Return vs Nifty],"&gt;=10")/Table3[[#This Row],[Count]]</f>
        <v>1</v>
      </c>
      <c r="G25" s="2">
        <f>COUNTIFS(Table2[Sub-Sector],Table3[[#This Row],[Sub-Sector]],Table2[1Y Return vs Nifty],"&gt;=10")/Table3[[#This Row],[Count]]</f>
        <v>1</v>
      </c>
      <c r="H25" s="2">
        <f>COUNTIFS(Table2[Sub-Sector],Table3[[#This Row],[Sub-Sector]],Table2[RSI Exponential â€“ 14D],"&gt;=50")/Table3[[#This Row],[Count]]</f>
        <v>0.5</v>
      </c>
      <c r="I25" s="2">
        <f>COUNTIFS(Table2[Sub-Sector],Table3[[#This Row],[Sub-Sector]],Table2[Relative Volume],"&gt;=1")/Table3[[#This Row],[Count]]</f>
        <v>0.5</v>
      </c>
      <c r="J25" s="2">
        <f>COUNTIFS(Table2[Sub-Sector],Table3[[#This Row],[Sub-Sector]],Table2[% Away From Day Low],"&gt;=0.05")/Table3[[#This Row],[Count]]</f>
        <v>0</v>
      </c>
      <c r="K25" s="2">
        <f>COUNTIFS(Table2[Sub-Sector],Table3[[#This Row],[Sub-Sector]],Table2[% Away From Day High],"&lt;=0.05")/Table3[[#This Row],[Count]]</f>
        <v>1</v>
      </c>
      <c r="L25" s="2">
        <f>COUNTIFS(Table2[Sub-Sector],Table3[[#This Row],[Sub-Sector]],Table2[% Away From Current Week Low],"&gt;=0.05")/Table3[[#This Row],[Count]]</f>
        <v>0</v>
      </c>
      <c r="M25" s="2">
        <f>COUNTIFS(Table2[Sub-Sector],Table3[[#This Row],[Sub-Sector]],Table2[% Away From Current Week High],"&lt;=0.05")/Table3[[#This Row],[Count]]</f>
        <v>0.5</v>
      </c>
      <c r="N25" s="2">
        <f>COUNTIFS(Table2[Sub-Sector],Table3[[#This Row],[Sub-Sector]],Table2[% Away From Current Month Low],"&gt;=0.05")/Table3[[#This Row],[Count]]</f>
        <v>0</v>
      </c>
      <c r="O25" s="2">
        <f>COUNTIFS(Table2[Sub-Sector],Table3[[#This Row],[Sub-Sector]],Table2[% Away From Current Month High],"&lt;=0.05")/Table3[[#This Row],[Count]]</f>
        <v>0.5</v>
      </c>
      <c r="P25" s="2">
        <f>COUNTIFS(Table2[Sub-Sector],Table3[[#This Row],[Sub-Sector]],Table2[% Away From 52W High],"&lt;=10")/Table3[[#This Row],[Count]]</f>
        <v>0.5</v>
      </c>
      <c r="Q25" s="2">
        <f>COUNTIFS(Table2[Sub-Sector],Table3[[#This Row],[Sub-Sector]],Table2[% Away From 52W Low],"&gt;=10")/Table3[[#This Row],[Count]]</f>
        <v>1</v>
      </c>
      <c r="R25" s="2">
        <f>COUNTIFS(Table2[Sub-Sector],Table3[[#This Row],[Sub-Sector]],Table2[% Price above 20 EMA],"&gt;=0")/Table3[[#This Row],[Count]]</f>
        <v>0.5</v>
      </c>
      <c r="S25" s="2">
        <f>COUNTIFS(Table2[Sub-Sector],Table3[[#This Row],[Sub-Sector]],Table2[% Price above 50 EMA],"&gt;=0")/Table3[[#This Row],[Count]]</f>
        <v>0.5</v>
      </c>
      <c r="T25" s="2">
        <f>COUNTIFS(Table2[Sub-Sector],Table3[[#This Row],[Sub-Sector]],Table2[% Price above 200 EMA],"&gt;=0")/Table3[[#This Row],[Count]]</f>
        <v>1</v>
      </c>
      <c r="U25" s="2">
        <f>COUNTIFS(Table2[Sub-Sector],Table3[[#This Row],[Sub-Sector]],Table2[Rate of Change - Zone],"Positive")/Table3[[#This Row],[Count]]</f>
        <v>0.5</v>
      </c>
      <c r="V25" s="2">
        <f>COUNTIFS(Table2[Sub-Sector],Table3[[#This Row],[Sub-Sector]],Table2[Sharpe Ratio],"&gt;=0.10")/Table3[[#This Row],[Count]]</f>
        <v>0.5</v>
      </c>
      <c r="W25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377</v>
      </c>
      <c r="X25" s="4">
        <f>_xlfn.RANK.AVG(Table3[[#This Row],[Score]],Table3[Score],1)</f>
        <v>44</v>
      </c>
      <c r="Y25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175.5</v>
      </c>
      <c r="Z25" s="4">
        <f>_xlfn.RANK.AVG(Table3[[#This Row],[Score 2 ]],Table3[[Score 2 ]],1)</f>
        <v>23.5</v>
      </c>
    </row>
    <row r="26" spans="1:26" x14ac:dyDescent="0.3">
      <c r="A26" t="s">
        <v>193</v>
      </c>
      <c r="B26">
        <f>COUNTIFS(Table2[Sub-Sector],Table3[[#This Row],[Sub-Sector]])</f>
        <v>25</v>
      </c>
      <c r="C26" s="2">
        <f>COUNTIFS(Table2[Sub-Sector],Table3[[#This Row],[Sub-Sector]],Table2[Uptrend],"Uptrend")/Table3[[#This Row],[Count]]</f>
        <v>0.92</v>
      </c>
      <c r="D26" s="2">
        <f>COUNTIFS(Table2[Sub-Sector],Table3[[#This Row],[Sub-Sector]],Table2[1W Return vs Nifty],"&gt;=5")/Table3[[#This Row],[Count]]</f>
        <v>0.16</v>
      </c>
      <c r="E26" s="2">
        <f>COUNTIFS(Table2[Sub-Sector],Table3[[#This Row],[Sub-Sector]],Table2[1M Return vs Nifty],"&gt;=5")/Table3[[#This Row],[Count]]</f>
        <v>0.64</v>
      </c>
      <c r="F26" s="2">
        <f>COUNTIFS(Table2[Sub-Sector],Table3[[#This Row],[Sub-Sector]],Table2[6M Return vs Nifty],"&gt;=10")/Table3[[#This Row],[Count]]</f>
        <v>0.64</v>
      </c>
      <c r="G26" s="2">
        <f>COUNTIFS(Table2[Sub-Sector],Table3[[#This Row],[Sub-Sector]],Table2[1Y Return vs Nifty],"&gt;=10")/Table3[[#This Row],[Count]]</f>
        <v>0.68</v>
      </c>
      <c r="H26" s="2">
        <f>COUNTIFS(Table2[Sub-Sector],Table3[[#This Row],[Sub-Sector]],Table2[RSI Exponential â€“ 14D],"&gt;=50")/Table3[[#This Row],[Count]]</f>
        <v>0.88</v>
      </c>
      <c r="I26" s="2">
        <f>COUNTIFS(Table2[Sub-Sector],Table3[[#This Row],[Sub-Sector]],Table2[Relative Volume],"&gt;=1")/Table3[[#This Row],[Count]]</f>
        <v>0.64</v>
      </c>
      <c r="J26" s="2">
        <f>COUNTIFS(Table2[Sub-Sector],Table3[[#This Row],[Sub-Sector]],Table2[% Away From Day Low],"&gt;=0.05")/Table3[[#This Row],[Count]]</f>
        <v>0</v>
      </c>
      <c r="K26" s="2">
        <f>COUNTIFS(Table2[Sub-Sector],Table3[[#This Row],[Sub-Sector]],Table2[% Away From Day High],"&lt;=0.05")/Table3[[#This Row],[Count]]</f>
        <v>0.96</v>
      </c>
      <c r="L26" s="2">
        <f>COUNTIFS(Table2[Sub-Sector],Table3[[#This Row],[Sub-Sector]],Table2[% Away From Current Week Low],"&gt;=0.05")/Table3[[#This Row],[Count]]</f>
        <v>0.2</v>
      </c>
      <c r="M26" s="2">
        <f>COUNTIFS(Table2[Sub-Sector],Table3[[#This Row],[Sub-Sector]],Table2[% Away From Current Week High],"&lt;=0.05")/Table3[[#This Row],[Count]]</f>
        <v>0.92</v>
      </c>
      <c r="N26" s="2">
        <f>COUNTIFS(Table2[Sub-Sector],Table3[[#This Row],[Sub-Sector]],Table2[% Away From Current Month Low],"&gt;=0.05")/Table3[[#This Row],[Count]]</f>
        <v>0.2</v>
      </c>
      <c r="O26" s="2">
        <f>COUNTIFS(Table2[Sub-Sector],Table3[[#This Row],[Sub-Sector]],Table2[% Away From Current Month High],"&lt;=0.05")/Table3[[#This Row],[Count]]</f>
        <v>0.92</v>
      </c>
      <c r="P26" s="2">
        <f>COUNTIFS(Table2[Sub-Sector],Table3[[#This Row],[Sub-Sector]],Table2[% Away From 52W High],"&lt;=10")/Table3[[#This Row],[Count]]</f>
        <v>0.8</v>
      </c>
      <c r="Q26" s="2">
        <f>COUNTIFS(Table2[Sub-Sector],Table3[[#This Row],[Sub-Sector]],Table2[% Away From 52W Low],"&gt;=10")/Table3[[#This Row],[Count]]</f>
        <v>1</v>
      </c>
      <c r="R26" s="2">
        <f>COUNTIFS(Table2[Sub-Sector],Table3[[#This Row],[Sub-Sector]],Table2[% Price above 20 EMA],"&gt;=0")/Table3[[#This Row],[Count]]</f>
        <v>0.92</v>
      </c>
      <c r="S26" s="2">
        <f>COUNTIFS(Table2[Sub-Sector],Table3[[#This Row],[Sub-Sector]],Table2[% Price above 50 EMA],"&gt;=0")/Table3[[#This Row],[Count]]</f>
        <v>0.96</v>
      </c>
      <c r="T26" s="2">
        <f>COUNTIFS(Table2[Sub-Sector],Table3[[#This Row],[Sub-Sector]],Table2[% Price above 200 EMA],"&gt;=0")/Table3[[#This Row],[Count]]</f>
        <v>0.96</v>
      </c>
      <c r="U26" s="2">
        <f>COUNTIFS(Table2[Sub-Sector],Table3[[#This Row],[Sub-Sector]],Table2[Rate of Change - Zone],"Positive")/Table3[[#This Row],[Count]]</f>
        <v>0.88</v>
      </c>
      <c r="V26" s="2">
        <f>COUNTIFS(Table2[Sub-Sector],Table3[[#This Row],[Sub-Sector]],Table2[Sharpe Ratio],"&gt;=0.10")/Table3[[#This Row],[Count]]</f>
        <v>0.44</v>
      </c>
      <c r="W26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269</v>
      </c>
      <c r="X26" s="4">
        <f>_xlfn.RANK.AVG(Table3[[#This Row],[Score]],Table3[Score],1)</f>
        <v>14</v>
      </c>
      <c r="Y26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180</v>
      </c>
      <c r="Z26" s="4">
        <f>_xlfn.RANK.AVG(Table3[[#This Row],[Score 2 ]],Table3[[Score 2 ]],1)</f>
        <v>25</v>
      </c>
    </row>
    <row r="27" spans="1:26" x14ac:dyDescent="0.3">
      <c r="A27" t="s">
        <v>46</v>
      </c>
      <c r="B27">
        <f>COUNTIFS(Table2[Sub-Sector],Table3[[#This Row],[Sub-Sector]])</f>
        <v>27</v>
      </c>
      <c r="C27" s="2">
        <f>COUNTIFS(Table2[Sub-Sector],Table3[[#This Row],[Sub-Sector]],Table2[Uptrend],"Uptrend")/Table3[[#This Row],[Count]]</f>
        <v>0.85185185185185186</v>
      </c>
      <c r="D27" s="2">
        <f>COUNTIFS(Table2[Sub-Sector],Table3[[#This Row],[Sub-Sector]],Table2[1W Return vs Nifty],"&gt;=5")/Table3[[#This Row],[Count]]</f>
        <v>0.14814814814814814</v>
      </c>
      <c r="E27" s="2">
        <f>COUNTIFS(Table2[Sub-Sector],Table3[[#This Row],[Sub-Sector]],Table2[1M Return vs Nifty],"&gt;=5")/Table3[[#This Row],[Count]]</f>
        <v>0.29629629629629628</v>
      </c>
      <c r="F27" s="2">
        <f>COUNTIFS(Table2[Sub-Sector],Table3[[#This Row],[Sub-Sector]],Table2[6M Return vs Nifty],"&gt;=10")/Table3[[#This Row],[Count]]</f>
        <v>0.70370370370370372</v>
      </c>
      <c r="G27" s="2">
        <f>COUNTIFS(Table2[Sub-Sector],Table3[[#This Row],[Sub-Sector]],Table2[1Y Return vs Nifty],"&gt;=10")/Table3[[#This Row],[Count]]</f>
        <v>0.88888888888888884</v>
      </c>
      <c r="H27" s="2">
        <f>COUNTIFS(Table2[Sub-Sector],Table3[[#This Row],[Sub-Sector]],Table2[RSI Exponential â€“ 14D],"&gt;=50")/Table3[[#This Row],[Count]]</f>
        <v>0.70370370370370372</v>
      </c>
      <c r="I27" s="2">
        <f>COUNTIFS(Table2[Sub-Sector],Table3[[#This Row],[Sub-Sector]],Table2[Relative Volume],"&gt;=1")/Table3[[#This Row],[Count]]</f>
        <v>0.48148148148148145</v>
      </c>
      <c r="J27" s="2">
        <f>COUNTIFS(Table2[Sub-Sector],Table3[[#This Row],[Sub-Sector]],Table2[% Away From Day Low],"&gt;=0.05")/Table3[[#This Row],[Count]]</f>
        <v>0</v>
      </c>
      <c r="K27" s="2">
        <f>COUNTIFS(Table2[Sub-Sector],Table3[[#This Row],[Sub-Sector]],Table2[% Away From Day High],"&lt;=0.05")/Table3[[#This Row],[Count]]</f>
        <v>0.96296296296296291</v>
      </c>
      <c r="L27" s="2">
        <f>COUNTIFS(Table2[Sub-Sector],Table3[[#This Row],[Sub-Sector]],Table2[% Away From Current Week Low],"&gt;=0.05")/Table3[[#This Row],[Count]]</f>
        <v>0.14814814814814814</v>
      </c>
      <c r="M27" s="2">
        <f>COUNTIFS(Table2[Sub-Sector],Table3[[#This Row],[Sub-Sector]],Table2[% Away From Current Week High],"&lt;=0.05")/Table3[[#This Row],[Count]]</f>
        <v>0.92592592592592593</v>
      </c>
      <c r="N27" s="2">
        <f>COUNTIFS(Table2[Sub-Sector],Table3[[#This Row],[Sub-Sector]],Table2[% Away From Current Month Low],"&gt;=0.05")/Table3[[#This Row],[Count]]</f>
        <v>0.14814814814814814</v>
      </c>
      <c r="O27" s="2">
        <f>COUNTIFS(Table2[Sub-Sector],Table3[[#This Row],[Sub-Sector]],Table2[% Away From Current Month High],"&lt;=0.05")/Table3[[#This Row],[Count]]</f>
        <v>0.92592592592592593</v>
      </c>
      <c r="P27" s="2">
        <f>COUNTIFS(Table2[Sub-Sector],Table3[[#This Row],[Sub-Sector]],Table2[% Away From 52W High],"&lt;=10")/Table3[[#This Row],[Count]]</f>
        <v>0.62962962962962965</v>
      </c>
      <c r="Q27" s="2">
        <f>COUNTIFS(Table2[Sub-Sector],Table3[[#This Row],[Sub-Sector]],Table2[% Away From 52W Low],"&gt;=10")/Table3[[#This Row],[Count]]</f>
        <v>1</v>
      </c>
      <c r="R27" s="2">
        <f>COUNTIFS(Table2[Sub-Sector],Table3[[#This Row],[Sub-Sector]],Table2[% Price above 20 EMA],"&gt;=0")/Table3[[#This Row],[Count]]</f>
        <v>0.81481481481481477</v>
      </c>
      <c r="S27" s="2">
        <f>COUNTIFS(Table2[Sub-Sector],Table3[[#This Row],[Sub-Sector]],Table2[% Price above 50 EMA],"&gt;=0")/Table3[[#This Row],[Count]]</f>
        <v>0.88888888888888884</v>
      </c>
      <c r="T27" s="2">
        <f>COUNTIFS(Table2[Sub-Sector],Table3[[#This Row],[Sub-Sector]],Table2[% Price above 200 EMA],"&gt;=0")/Table3[[#This Row],[Count]]</f>
        <v>0.96296296296296291</v>
      </c>
      <c r="U27" s="2">
        <f>COUNTIFS(Table2[Sub-Sector],Table3[[#This Row],[Sub-Sector]],Table2[Rate of Change - Zone],"Positive")/Table3[[#This Row],[Count]]</f>
        <v>0.7407407407407407</v>
      </c>
      <c r="V27" s="2">
        <f>COUNTIFS(Table2[Sub-Sector],Table3[[#This Row],[Sub-Sector]],Table2[Sharpe Ratio],"&gt;=0.10")/Table3[[#This Row],[Count]]</f>
        <v>0.66666666666666663</v>
      </c>
      <c r="W27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326</v>
      </c>
      <c r="X27" s="4">
        <f>_xlfn.RANK.AVG(Table3[[#This Row],[Score]],Table3[Score],1)</f>
        <v>26</v>
      </c>
      <c r="Y27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190</v>
      </c>
      <c r="Z27" s="4">
        <f>_xlfn.RANK.AVG(Table3[[#This Row],[Score 2 ]],Table3[[Score 2 ]],1)</f>
        <v>26</v>
      </c>
    </row>
    <row r="28" spans="1:26" x14ac:dyDescent="0.3">
      <c r="A28" t="s">
        <v>371</v>
      </c>
      <c r="B28">
        <f>COUNTIFS(Table2[Sub-Sector],Table3[[#This Row],[Sub-Sector]])</f>
        <v>14</v>
      </c>
      <c r="C28" s="2">
        <f>COUNTIFS(Table2[Sub-Sector],Table3[[#This Row],[Sub-Sector]],Table2[Uptrend],"Uptrend")/Table3[[#This Row],[Count]]</f>
        <v>0.8571428571428571</v>
      </c>
      <c r="D28" s="2">
        <f>COUNTIFS(Table2[Sub-Sector],Table3[[#This Row],[Sub-Sector]],Table2[1W Return vs Nifty],"&gt;=5")/Table3[[#This Row],[Count]]</f>
        <v>0</v>
      </c>
      <c r="E28" s="2">
        <f>COUNTIFS(Table2[Sub-Sector],Table3[[#This Row],[Sub-Sector]],Table2[1M Return vs Nifty],"&gt;=5")/Table3[[#This Row],[Count]]</f>
        <v>0.7857142857142857</v>
      </c>
      <c r="F28" s="2">
        <f>COUNTIFS(Table2[Sub-Sector],Table3[[#This Row],[Sub-Sector]],Table2[6M Return vs Nifty],"&gt;=10")/Table3[[#This Row],[Count]]</f>
        <v>0.35714285714285715</v>
      </c>
      <c r="G28" s="2">
        <f>COUNTIFS(Table2[Sub-Sector],Table3[[#This Row],[Sub-Sector]],Table2[1Y Return vs Nifty],"&gt;=10")/Table3[[#This Row],[Count]]</f>
        <v>0.6428571428571429</v>
      </c>
      <c r="H28" s="2">
        <f>COUNTIFS(Table2[Sub-Sector],Table3[[#This Row],[Sub-Sector]],Table2[RSI Exponential â€“ 14D],"&gt;=50")/Table3[[#This Row],[Count]]</f>
        <v>0.9285714285714286</v>
      </c>
      <c r="I28" s="2">
        <f>COUNTIFS(Table2[Sub-Sector],Table3[[#This Row],[Sub-Sector]],Table2[Relative Volume],"&gt;=1")/Table3[[#This Row],[Count]]</f>
        <v>0.8571428571428571</v>
      </c>
      <c r="J28" s="2">
        <f>COUNTIFS(Table2[Sub-Sector],Table3[[#This Row],[Sub-Sector]],Table2[% Away From Day Low],"&gt;=0.05")/Table3[[#This Row],[Count]]</f>
        <v>0</v>
      </c>
      <c r="K28" s="2">
        <f>COUNTIFS(Table2[Sub-Sector],Table3[[#This Row],[Sub-Sector]],Table2[% Away From Day High],"&lt;=0.05")/Table3[[#This Row],[Count]]</f>
        <v>1</v>
      </c>
      <c r="L28" s="2">
        <f>COUNTIFS(Table2[Sub-Sector],Table3[[#This Row],[Sub-Sector]],Table2[% Away From Current Week Low],"&gt;=0.05")/Table3[[#This Row],[Count]]</f>
        <v>7.1428571428571425E-2</v>
      </c>
      <c r="M28" s="2">
        <f>COUNTIFS(Table2[Sub-Sector],Table3[[#This Row],[Sub-Sector]],Table2[% Away From Current Week High],"&lt;=0.05")/Table3[[#This Row],[Count]]</f>
        <v>0.9285714285714286</v>
      </c>
      <c r="N28" s="2">
        <f>COUNTIFS(Table2[Sub-Sector],Table3[[#This Row],[Sub-Sector]],Table2[% Away From Current Month Low],"&gt;=0.05")/Table3[[#This Row],[Count]]</f>
        <v>7.1428571428571425E-2</v>
      </c>
      <c r="O28" s="2">
        <f>COUNTIFS(Table2[Sub-Sector],Table3[[#This Row],[Sub-Sector]],Table2[% Away From Current Month High],"&lt;=0.05")/Table3[[#This Row],[Count]]</f>
        <v>0.9285714285714286</v>
      </c>
      <c r="P28" s="2">
        <f>COUNTIFS(Table2[Sub-Sector],Table3[[#This Row],[Sub-Sector]],Table2[% Away From 52W High],"&lt;=10")/Table3[[#This Row],[Count]]</f>
        <v>0.2857142857142857</v>
      </c>
      <c r="Q28" s="2">
        <f>COUNTIFS(Table2[Sub-Sector],Table3[[#This Row],[Sub-Sector]],Table2[% Away From 52W Low],"&gt;=10")/Table3[[#This Row],[Count]]</f>
        <v>1</v>
      </c>
      <c r="R28" s="2">
        <f>COUNTIFS(Table2[Sub-Sector],Table3[[#This Row],[Sub-Sector]],Table2[% Price above 20 EMA],"&gt;=0")/Table3[[#This Row],[Count]]</f>
        <v>0.9285714285714286</v>
      </c>
      <c r="S28" s="2">
        <f>COUNTIFS(Table2[Sub-Sector],Table3[[#This Row],[Sub-Sector]],Table2[% Price above 50 EMA],"&gt;=0")/Table3[[#This Row],[Count]]</f>
        <v>0.9285714285714286</v>
      </c>
      <c r="T28" s="2">
        <f>COUNTIFS(Table2[Sub-Sector],Table3[[#This Row],[Sub-Sector]],Table2[% Price above 200 EMA],"&gt;=0")/Table3[[#This Row],[Count]]</f>
        <v>0.9285714285714286</v>
      </c>
      <c r="U28" s="2">
        <f>COUNTIFS(Table2[Sub-Sector],Table3[[#This Row],[Sub-Sector]],Table2[Rate of Change - Zone],"Positive")/Table3[[#This Row],[Count]]</f>
        <v>0.8571428571428571</v>
      </c>
      <c r="V28" s="2">
        <f>COUNTIFS(Table2[Sub-Sector],Table3[[#This Row],[Sub-Sector]],Table2[Sharpe Ratio],"&gt;=0.10")/Table3[[#This Row],[Count]]</f>
        <v>7.1428571428571425E-2</v>
      </c>
      <c r="W28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333</v>
      </c>
      <c r="X28" s="4">
        <f>_xlfn.RANK.AVG(Table3[[#This Row],[Score]],Table3[Score],1)</f>
        <v>28</v>
      </c>
      <c r="Y28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191</v>
      </c>
      <c r="Z28" s="4">
        <f>_xlfn.RANK.AVG(Table3[[#This Row],[Score 2 ]],Table3[[Score 2 ]],1)</f>
        <v>27.5</v>
      </c>
    </row>
    <row r="29" spans="1:26" x14ac:dyDescent="0.3">
      <c r="A29" t="s">
        <v>278</v>
      </c>
      <c r="B29">
        <f>COUNTIFS(Table2[Sub-Sector],Table3[[#This Row],[Sub-Sector]])</f>
        <v>21</v>
      </c>
      <c r="C29" s="2">
        <f>COUNTIFS(Table2[Sub-Sector],Table3[[#This Row],[Sub-Sector]],Table2[Uptrend],"Uptrend")/Table3[[#This Row],[Count]]</f>
        <v>0.76190476190476186</v>
      </c>
      <c r="D29" s="2">
        <f>COUNTIFS(Table2[Sub-Sector],Table3[[#This Row],[Sub-Sector]],Table2[1W Return vs Nifty],"&gt;=5")/Table3[[#This Row],[Count]]</f>
        <v>0.19047619047619047</v>
      </c>
      <c r="E29" s="2">
        <f>COUNTIFS(Table2[Sub-Sector],Table3[[#This Row],[Sub-Sector]],Table2[1M Return vs Nifty],"&gt;=5")/Table3[[#This Row],[Count]]</f>
        <v>0.47619047619047616</v>
      </c>
      <c r="F29" s="2">
        <f>COUNTIFS(Table2[Sub-Sector],Table3[[#This Row],[Sub-Sector]],Table2[6M Return vs Nifty],"&gt;=10")/Table3[[#This Row],[Count]]</f>
        <v>0.38095238095238093</v>
      </c>
      <c r="G29" s="2">
        <f>COUNTIFS(Table2[Sub-Sector],Table3[[#This Row],[Sub-Sector]],Table2[1Y Return vs Nifty],"&gt;=10")/Table3[[#This Row],[Count]]</f>
        <v>0.5714285714285714</v>
      </c>
      <c r="H29" s="2">
        <f>COUNTIFS(Table2[Sub-Sector],Table3[[#This Row],[Sub-Sector]],Table2[RSI Exponential â€“ 14D],"&gt;=50")/Table3[[#This Row],[Count]]</f>
        <v>0.8571428571428571</v>
      </c>
      <c r="I29" s="2">
        <f>COUNTIFS(Table2[Sub-Sector],Table3[[#This Row],[Sub-Sector]],Table2[Relative Volume],"&gt;=1")/Table3[[#This Row],[Count]]</f>
        <v>0.8571428571428571</v>
      </c>
      <c r="J29" s="2">
        <f>COUNTIFS(Table2[Sub-Sector],Table3[[#This Row],[Sub-Sector]],Table2[% Away From Day Low],"&gt;=0.05")/Table3[[#This Row],[Count]]</f>
        <v>0.19047619047619047</v>
      </c>
      <c r="K29" s="2">
        <f>COUNTIFS(Table2[Sub-Sector],Table3[[#This Row],[Sub-Sector]],Table2[% Away From Day High],"&lt;=0.05")/Table3[[#This Row],[Count]]</f>
        <v>0.95238095238095233</v>
      </c>
      <c r="L29" s="2">
        <f>COUNTIFS(Table2[Sub-Sector],Table3[[#This Row],[Sub-Sector]],Table2[% Away From Current Week Low],"&gt;=0.05")/Table3[[#This Row],[Count]]</f>
        <v>0.42857142857142855</v>
      </c>
      <c r="M29" s="2">
        <f>COUNTIFS(Table2[Sub-Sector],Table3[[#This Row],[Sub-Sector]],Table2[% Away From Current Week High],"&lt;=0.05")/Table3[[#This Row],[Count]]</f>
        <v>0.95238095238095233</v>
      </c>
      <c r="N29" s="2">
        <f>COUNTIFS(Table2[Sub-Sector],Table3[[#This Row],[Sub-Sector]],Table2[% Away From Current Month Low],"&gt;=0.05")/Table3[[#This Row],[Count]]</f>
        <v>0.42857142857142855</v>
      </c>
      <c r="O29" s="2">
        <f>COUNTIFS(Table2[Sub-Sector],Table3[[#This Row],[Sub-Sector]],Table2[% Away From Current Month High],"&lt;=0.05")/Table3[[#This Row],[Count]]</f>
        <v>0.95238095238095233</v>
      </c>
      <c r="P29" s="2">
        <f>COUNTIFS(Table2[Sub-Sector],Table3[[#This Row],[Sub-Sector]],Table2[% Away From 52W High],"&lt;=10")/Table3[[#This Row],[Count]]</f>
        <v>0.61904761904761907</v>
      </c>
      <c r="Q29" s="2">
        <f>COUNTIFS(Table2[Sub-Sector],Table3[[#This Row],[Sub-Sector]],Table2[% Away From 52W Low],"&gt;=10")/Table3[[#This Row],[Count]]</f>
        <v>1</v>
      </c>
      <c r="R29" s="2">
        <f>COUNTIFS(Table2[Sub-Sector],Table3[[#This Row],[Sub-Sector]],Table2[% Price above 20 EMA],"&gt;=0")/Table3[[#This Row],[Count]]</f>
        <v>0.95238095238095233</v>
      </c>
      <c r="S29" s="2">
        <f>COUNTIFS(Table2[Sub-Sector],Table3[[#This Row],[Sub-Sector]],Table2[% Price above 50 EMA],"&gt;=0")/Table3[[#This Row],[Count]]</f>
        <v>0.90476190476190477</v>
      </c>
      <c r="T29" s="2">
        <f>COUNTIFS(Table2[Sub-Sector],Table3[[#This Row],[Sub-Sector]],Table2[% Price above 200 EMA],"&gt;=0")/Table3[[#This Row],[Count]]</f>
        <v>0.95238095238095233</v>
      </c>
      <c r="U29" s="2">
        <f>COUNTIFS(Table2[Sub-Sector],Table3[[#This Row],[Sub-Sector]],Table2[Rate of Change - Zone],"Positive")/Table3[[#This Row],[Count]]</f>
        <v>0.90476190476190477</v>
      </c>
      <c r="V29" s="2">
        <f>COUNTIFS(Table2[Sub-Sector],Table3[[#This Row],[Sub-Sector]],Table2[Sharpe Ratio],"&gt;=0.10")/Table3[[#This Row],[Count]]</f>
        <v>0.23809523809523808</v>
      </c>
      <c r="W29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313</v>
      </c>
      <c r="X29" s="4">
        <f>_xlfn.RANK.AVG(Table3[[#This Row],[Score]],Table3[Score],1)</f>
        <v>20</v>
      </c>
      <c r="Y29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191</v>
      </c>
      <c r="Z29" s="4">
        <f>_xlfn.RANK.AVG(Table3[[#This Row],[Score 2 ]],Table3[[Score 2 ]],1)</f>
        <v>27.5</v>
      </c>
    </row>
    <row r="30" spans="1:26" x14ac:dyDescent="0.3">
      <c r="A30" t="s">
        <v>1125</v>
      </c>
      <c r="B30">
        <f>COUNTIFS(Table2[Sub-Sector],Table3[[#This Row],[Sub-Sector]])</f>
        <v>3</v>
      </c>
      <c r="C30" s="2">
        <f>COUNTIFS(Table2[Sub-Sector],Table3[[#This Row],[Sub-Sector]],Table2[Uptrend],"Uptrend")/Table3[[#This Row],[Count]]</f>
        <v>0.33333333333333331</v>
      </c>
      <c r="D30" s="2">
        <f>COUNTIFS(Table2[Sub-Sector],Table3[[#This Row],[Sub-Sector]],Table2[1W Return vs Nifty],"&gt;=5")/Table3[[#This Row],[Count]]</f>
        <v>0</v>
      </c>
      <c r="E30" s="2">
        <f>COUNTIFS(Table2[Sub-Sector],Table3[[#This Row],[Sub-Sector]],Table2[1M Return vs Nifty],"&gt;=5")/Table3[[#This Row],[Count]]</f>
        <v>0</v>
      </c>
      <c r="F30" s="2">
        <f>COUNTIFS(Table2[Sub-Sector],Table3[[#This Row],[Sub-Sector]],Table2[6M Return vs Nifty],"&gt;=10")/Table3[[#This Row],[Count]]</f>
        <v>0.66666666666666663</v>
      </c>
      <c r="G30" s="2">
        <f>COUNTIFS(Table2[Sub-Sector],Table3[[#This Row],[Sub-Sector]],Table2[1Y Return vs Nifty],"&gt;=10")/Table3[[#This Row],[Count]]</f>
        <v>1</v>
      </c>
      <c r="H30" s="2">
        <f>COUNTIFS(Table2[Sub-Sector],Table3[[#This Row],[Sub-Sector]],Table2[RSI Exponential â€“ 14D],"&gt;=50")/Table3[[#This Row],[Count]]</f>
        <v>0.66666666666666663</v>
      </c>
      <c r="I30" s="2">
        <f>COUNTIFS(Table2[Sub-Sector],Table3[[#This Row],[Sub-Sector]],Table2[Relative Volume],"&gt;=1")/Table3[[#This Row],[Count]]</f>
        <v>0.66666666666666663</v>
      </c>
      <c r="J30" s="2">
        <f>COUNTIFS(Table2[Sub-Sector],Table3[[#This Row],[Sub-Sector]],Table2[% Away From Day Low],"&gt;=0.05")/Table3[[#This Row],[Count]]</f>
        <v>0.33333333333333331</v>
      </c>
      <c r="K30" s="2">
        <f>COUNTIFS(Table2[Sub-Sector],Table3[[#This Row],[Sub-Sector]],Table2[% Away From Day High],"&lt;=0.05")/Table3[[#This Row],[Count]]</f>
        <v>1</v>
      </c>
      <c r="L30" s="2">
        <f>COUNTIFS(Table2[Sub-Sector],Table3[[#This Row],[Sub-Sector]],Table2[% Away From Current Week Low],"&gt;=0.05")/Table3[[#This Row],[Count]]</f>
        <v>0.66666666666666663</v>
      </c>
      <c r="M30" s="2">
        <f>COUNTIFS(Table2[Sub-Sector],Table3[[#This Row],[Sub-Sector]],Table2[% Away From Current Week High],"&lt;=0.05")/Table3[[#This Row],[Count]]</f>
        <v>1</v>
      </c>
      <c r="N30" s="2">
        <f>COUNTIFS(Table2[Sub-Sector],Table3[[#This Row],[Sub-Sector]],Table2[% Away From Current Month Low],"&gt;=0.05")/Table3[[#This Row],[Count]]</f>
        <v>0.66666666666666663</v>
      </c>
      <c r="O30" s="2">
        <f>COUNTIFS(Table2[Sub-Sector],Table3[[#This Row],[Sub-Sector]],Table2[% Away From Current Month High],"&lt;=0.05")/Table3[[#This Row],[Count]]</f>
        <v>1</v>
      </c>
      <c r="P30" s="2">
        <f>COUNTIFS(Table2[Sub-Sector],Table3[[#This Row],[Sub-Sector]],Table2[% Away From 52W High],"&lt;=10")/Table3[[#This Row],[Count]]</f>
        <v>0.33333333333333331</v>
      </c>
      <c r="Q30" s="2">
        <f>COUNTIFS(Table2[Sub-Sector],Table3[[#This Row],[Sub-Sector]],Table2[% Away From 52W Low],"&gt;=10")/Table3[[#This Row],[Count]]</f>
        <v>1</v>
      </c>
      <c r="R30" s="2">
        <f>COUNTIFS(Table2[Sub-Sector],Table3[[#This Row],[Sub-Sector]],Table2[% Price above 20 EMA],"&gt;=0")/Table3[[#This Row],[Count]]</f>
        <v>1</v>
      </c>
      <c r="S30" s="2">
        <f>COUNTIFS(Table2[Sub-Sector],Table3[[#This Row],[Sub-Sector]],Table2[% Price above 50 EMA],"&gt;=0")/Table3[[#This Row],[Count]]</f>
        <v>1</v>
      </c>
      <c r="T30" s="2">
        <f>COUNTIFS(Table2[Sub-Sector],Table3[[#This Row],[Sub-Sector]],Table2[% Price above 200 EMA],"&gt;=0")/Table3[[#This Row],[Count]]</f>
        <v>1</v>
      </c>
      <c r="U30" s="2">
        <f>COUNTIFS(Table2[Sub-Sector],Table3[[#This Row],[Sub-Sector]],Table2[Rate of Change - Zone],"Positive")/Table3[[#This Row],[Count]]</f>
        <v>0.33333333333333331</v>
      </c>
      <c r="V30" s="2">
        <f>COUNTIFS(Table2[Sub-Sector],Table3[[#This Row],[Sub-Sector]],Table2[Sharpe Ratio],"&gt;=0.10")/Table3[[#This Row],[Count]]</f>
        <v>0.33333333333333331</v>
      </c>
      <c r="W30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482</v>
      </c>
      <c r="X30" s="4">
        <f>_xlfn.RANK.AVG(Table3[[#This Row],[Score]],Table3[Score],1)</f>
        <v>80</v>
      </c>
      <c r="Y30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193</v>
      </c>
      <c r="Z30" s="4">
        <f>_xlfn.RANK.AVG(Table3[[#This Row],[Score 2 ]],Table3[[Score 2 ]],1)</f>
        <v>29</v>
      </c>
    </row>
    <row r="31" spans="1:26" x14ac:dyDescent="0.3">
      <c r="A31" t="s">
        <v>169</v>
      </c>
      <c r="B31">
        <f>COUNTIFS(Table2[Sub-Sector],Table3[[#This Row],[Sub-Sector]])</f>
        <v>2</v>
      </c>
      <c r="C31" s="2">
        <f>COUNTIFS(Table2[Sub-Sector],Table3[[#This Row],[Sub-Sector]],Table2[Uptrend],"Uptrend")/Table3[[#This Row],[Count]]</f>
        <v>1</v>
      </c>
      <c r="D31" s="2">
        <f>COUNTIFS(Table2[Sub-Sector],Table3[[#This Row],[Sub-Sector]],Table2[1W Return vs Nifty],"&gt;=5")/Table3[[#This Row],[Count]]</f>
        <v>0</v>
      </c>
      <c r="E31" s="2">
        <f>COUNTIFS(Table2[Sub-Sector],Table3[[#This Row],[Sub-Sector]],Table2[1M Return vs Nifty],"&gt;=5")/Table3[[#This Row],[Count]]</f>
        <v>0</v>
      </c>
      <c r="F31" s="2">
        <f>COUNTIFS(Table2[Sub-Sector],Table3[[#This Row],[Sub-Sector]],Table2[6M Return vs Nifty],"&gt;=10")/Table3[[#This Row],[Count]]</f>
        <v>0.5</v>
      </c>
      <c r="G31" s="2">
        <f>COUNTIFS(Table2[Sub-Sector],Table3[[#This Row],[Sub-Sector]],Table2[1Y Return vs Nifty],"&gt;=10")/Table3[[#This Row],[Count]]</f>
        <v>1</v>
      </c>
      <c r="H31" s="2">
        <f>COUNTIFS(Table2[Sub-Sector],Table3[[#This Row],[Sub-Sector]],Table2[RSI Exponential â€“ 14D],"&gt;=50")/Table3[[#This Row],[Count]]</f>
        <v>1</v>
      </c>
      <c r="I31" s="2">
        <f>COUNTIFS(Table2[Sub-Sector],Table3[[#This Row],[Sub-Sector]],Table2[Relative Volume],"&gt;=1")/Table3[[#This Row],[Count]]</f>
        <v>0</v>
      </c>
      <c r="J31" s="2">
        <f>COUNTIFS(Table2[Sub-Sector],Table3[[#This Row],[Sub-Sector]],Table2[% Away From Day Low],"&gt;=0.05")/Table3[[#This Row],[Count]]</f>
        <v>0</v>
      </c>
      <c r="K31" s="2">
        <f>COUNTIFS(Table2[Sub-Sector],Table3[[#This Row],[Sub-Sector]],Table2[% Away From Day High],"&lt;=0.05")/Table3[[#This Row],[Count]]</f>
        <v>1</v>
      </c>
      <c r="L31" s="2">
        <f>COUNTIFS(Table2[Sub-Sector],Table3[[#This Row],[Sub-Sector]],Table2[% Away From Current Week Low],"&gt;=0.05")/Table3[[#This Row],[Count]]</f>
        <v>0</v>
      </c>
      <c r="M31" s="2">
        <f>COUNTIFS(Table2[Sub-Sector],Table3[[#This Row],[Sub-Sector]],Table2[% Away From Current Week High],"&lt;=0.05")/Table3[[#This Row],[Count]]</f>
        <v>1</v>
      </c>
      <c r="N31" s="2">
        <f>COUNTIFS(Table2[Sub-Sector],Table3[[#This Row],[Sub-Sector]],Table2[% Away From Current Month Low],"&gt;=0.05")/Table3[[#This Row],[Count]]</f>
        <v>0</v>
      </c>
      <c r="O31" s="2">
        <f>COUNTIFS(Table2[Sub-Sector],Table3[[#This Row],[Sub-Sector]],Table2[% Away From Current Month High],"&lt;=0.05")/Table3[[#This Row],[Count]]</f>
        <v>1</v>
      </c>
      <c r="P31" s="2">
        <f>COUNTIFS(Table2[Sub-Sector],Table3[[#This Row],[Sub-Sector]],Table2[% Away From 52W High],"&lt;=10")/Table3[[#This Row],[Count]]</f>
        <v>1</v>
      </c>
      <c r="Q31" s="2">
        <f>COUNTIFS(Table2[Sub-Sector],Table3[[#This Row],[Sub-Sector]],Table2[% Away From 52W Low],"&gt;=10")/Table3[[#This Row],[Count]]</f>
        <v>1</v>
      </c>
      <c r="R31" s="2">
        <f>COUNTIFS(Table2[Sub-Sector],Table3[[#This Row],[Sub-Sector]],Table2[% Price above 20 EMA],"&gt;=0")/Table3[[#This Row],[Count]]</f>
        <v>1</v>
      </c>
      <c r="S31" s="2">
        <f>COUNTIFS(Table2[Sub-Sector],Table3[[#This Row],[Sub-Sector]],Table2[% Price above 50 EMA],"&gt;=0")/Table3[[#This Row],[Count]]</f>
        <v>1</v>
      </c>
      <c r="T31" s="2">
        <f>COUNTIFS(Table2[Sub-Sector],Table3[[#This Row],[Sub-Sector]],Table2[% Price above 200 EMA],"&gt;=0")/Table3[[#This Row],[Count]]</f>
        <v>1</v>
      </c>
      <c r="U31" s="2">
        <f>COUNTIFS(Table2[Sub-Sector],Table3[[#This Row],[Sub-Sector]],Table2[Rate of Change - Zone],"Positive")/Table3[[#This Row],[Count]]</f>
        <v>1</v>
      </c>
      <c r="V31" s="2">
        <f>COUNTIFS(Table2[Sub-Sector],Table3[[#This Row],[Sub-Sector]],Table2[Sharpe Ratio],"&gt;=0.10")/Table3[[#This Row],[Count]]</f>
        <v>0</v>
      </c>
      <c r="W31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401</v>
      </c>
      <c r="X31" s="4">
        <f>_xlfn.RANK.AVG(Table3[[#This Row],[Score]],Table3[Score],1)</f>
        <v>51</v>
      </c>
      <c r="Y31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199.5</v>
      </c>
      <c r="Z31" s="4">
        <f>_xlfn.RANK.AVG(Table3[[#This Row],[Score 2 ]],Table3[[Score 2 ]],1)</f>
        <v>30</v>
      </c>
    </row>
    <row r="32" spans="1:26" x14ac:dyDescent="0.3">
      <c r="A32" t="s">
        <v>881</v>
      </c>
      <c r="B32">
        <f>COUNTIFS(Table2[Sub-Sector],Table3[[#This Row],[Sub-Sector]])</f>
        <v>3</v>
      </c>
      <c r="C32" s="2">
        <f>COUNTIFS(Table2[Sub-Sector],Table3[[#This Row],[Sub-Sector]],Table2[Uptrend],"Uptrend")/Table3[[#This Row],[Count]]</f>
        <v>0.66666666666666663</v>
      </c>
      <c r="D32" s="2">
        <f>COUNTIFS(Table2[Sub-Sector],Table3[[#This Row],[Sub-Sector]],Table2[1W Return vs Nifty],"&gt;=5")/Table3[[#This Row],[Count]]</f>
        <v>0.66666666666666663</v>
      </c>
      <c r="E32" s="2">
        <f>COUNTIFS(Table2[Sub-Sector],Table3[[#This Row],[Sub-Sector]],Table2[1M Return vs Nifty],"&gt;=5")/Table3[[#This Row],[Count]]</f>
        <v>0.66666666666666663</v>
      </c>
      <c r="F32" s="2">
        <f>COUNTIFS(Table2[Sub-Sector],Table3[[#This Row],[Sub-Sector]],Table2[6M Return vs Nifty],"&gt;=10")/Table3[[#This Row],[Count]]</f>
        <v>0.33333333333333331</v>
      </c>
      <c r="G32" s="2">
        <f>COUNTIFS(Table2[Sub-Sector],Table3[[#This Row],[Sub-Sector]],Table2[1Y Return vs Nifty],"&gt;=10")/Table3[[#This Row],[Count]]</f>
        <v>0.33333333333333331</v>
      </c>
      <c r="H32" s="2">
        <f>COUNTIFS(Table2[Sub-Sector],Table3[[#This Row],[Sub-Sector]],Table2[RSI Exponential â€“ 14D],"&gt;=50")/Table3[[#This Row],[Count]]</f>
        <v>1</v>
      </c>
      <c r="I32" s="2">
        <f>COUNTIFS(Table2[Sub-Sector],Table3[[#This Row],[Sub-Sector]],Table2[Relative Volume],"&gt;=1")/Table3[[#This Row],[Count]]</f>
        <v>1</v>
      </c>
      <c r="J32" s="2">
        <f>COUNTIFS(Table2[Sub-Sector],Table3[[#This Row],[Sub-Sector]],Table2[% Away From Day Low],"&gt;=0.05")/Table3[[#This Row],[Count]]</f>
        <v>0</v>
      </c>
      <c r="K32" s="2">
        <f>COUNTIFS(Table2[Sub-Sector],Table3[[#This Row],[Sub-Sector]],Table2[% Away From Day High],"&lt;=0.05")/Table3[[#This Row],[Count]]</f>
        <v>1</v>
      </c>
      <c r="L32" s="2">
        <f>COUNTIFS(Table2[Sub-Sector],Table3[[#This Row],[Sub-Sector]],Table2[% Away From Current Week Low],"&gt;=0.05")/Table3[[#This Row],[Count]]</f>
        <v>0.33333333333333331</v>
      </c>
      <c r="M32" s="2">
        <f>COUNTIFS(Table2[Sub-Sector],Table3[[#This Row],[Sub-Sector]],Table2[% Away From Current Week High],"&lt;=0.05")/Table3[[#This Row],[Count]]</f>
        <v>0.66666666666666663</v>
      </c>
      <c r="N32" s="2">
        <f>COUNTIFS(Table2[Sub-Sector],Table3[[#This Row],[Sub-Sector]],Table2[% Away From Current Month Low],"&gt;=0.05")/Table3[[#This Row],[Count]]</f>
        <v>0.33333333333333331</v>
      </c>
      <c r="O32" s="2">
        <f>COUNTIFS(Table2[Sub-Sector],Table3[[#This Row],[Sub-Sector]],Table2[% Away From Current Month High],"&lt;=0.05")/Table3[[#This Row],[Count]]</f>
        <v>0.66666666666666663</v>
      </c>
      <c r="P32" s="2">
        <f>COUNTIFS(Table2[Sub-Sector],Table3[[#This Row],[Sub-Sector]],Table2[% Away From 52W High],"&lt;=10")/Table3[[#This Row],[Count]]</f>
        <v>0.33333333333333331</v>
      </c>
      <c r="Q32" s="2">
        <f>COUNTIFS(Table2[Sub-Sector],Table3[[#This Row],[Sub-Sector]],Table2[% Away From 52W Low],"&gt;=10")/Table3[[#This Row],[Count]]</f>
        <v>1</v>
      </c>
      <c r="R32" s="2">
        <f>COUNTIFS(Table2[Sub-Sector],Table3[[#This Row],[Sub-Sector]],Table2[% Price above 20 EMA],"&gt;=0")/Table3[[#This Row],[Count]]</f>
        <v>1</v>
      </c>
      <c r="S32" s="2">
        <f>COUNTIFS(Table2[Sub-Sector],Table3[[#This Row],[Sub-Sector]],Table2[% Price above 50 EMA],"&gt;=0")/Table3[[#This Row],[Count]]</f>
        <v>1</v>
      </c>
      <c r="T32" s="2">
        <f>COUNTIFS(Table2[Sub-Sector],Table3[[#This Row],[Sub-Sector]],Table2[% Price above 200 EMA],"&gt;=0")/Table3[[#This Row],[Count]]</f>
        <v>0.66666666666666663</v>
      </c>
      <c r="U32" s="2">
        <f>COUNTIFS(Table2[Sub-Sector],Table3[[#This Row],[Sub-Sector]],Table2[Rate of Change - Zone],"Positive")/Table3[[#This Row],[Count]]</f>
        <v>1</v>
      </c>
      <c r="V32" s="2">
        <f>COUNTIFS(Table2[Sub-Sector],Table3[[#This Row],[Sub-Sector]],Table2[Sharpe Ratio],"&gt;=0.10")/Table3[[#This Row],[Count]]</f>
        <v>0</v>
      </c>
      <c r="W32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301</v>
      </c>
      <c r="X32" s="4">
        <f>_xlfn.RANK.AVG(Table3[[#This Row],[Score]],Table3[Score],1)</f>
        <v>17</v>
      </c>
      <c r="Y32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201.5</v>
      </c>
      <c r="Z32" s="4">
        <f>_xlfn.RANK.AVG(Table3[[#This Row],[Score 2 ]],Table3[[Score 2 ]],1)</f>
        <v>31</v>
      </c>
    </row>
    <row r="33" spans="1:26" x14ac:dyDescent="0.3">
      <c r="A33" t="s">
        <v>92</v>
      </c>
      <c r="B33">
        <f>COUNTIFS(Table2[Sub-Sector],Table3[[#This Row],[Sub-Sector]])</f>
        <v>5</v>
      </c>
      <c r="C33" s="2">
        <f>COUNTIFS(Table2[Sub-Sector],Table3[[#This Row],[Sub-Sector]],Table2[Uptrend],"Uptrend")/Table3[[#This Row],[Count]]</f>
        <v>0.6</v>
      </c>
      <c r="D33" s="2">
        <f>COUNTIFS(Table2[Sub-Sector],Table3[[#This Row],[Sub-Sector]],Table2[1W Return vs Nifty],"&gt;=5")/Table3[[#This Row],[Count]]</f>
        <v>0.4</v>
      </c>
      <c r="E33" s="2">
        <f>COUNTIFS(Table2[Sub-Sector],Table3[[#This Row],[Sub-Sector]],Table2[1M Return vs Nifty],"&gt;=5")/Table3[[#This Row],[Count]]</f>
        <v>0.6</v>
      </c>
      <c r="F33" s="2">
        <f>COUNTIFS(Table2[Sub-Sector],Table3[[#This Row],[Sub-Sector]],Table2[6M Return vs Nifty],"&gt;=10")/Table3[[#This Row],[Count]]</f>
        <v>0.6</v>
      </c>
      <c r="G33" s="2">
        <f>COUNTIFS(Table2[Sub-Sector],Table3[[#This Row],[Sub-Sector]],Table2[1Y Return vs Nifty],"&gt;=10")/Table3[[#This Row],[Count]]</f>
        <v>0.6</v>
      </c>
      <c r="H33" s="2">
        <f>COUNTIFS(Table2[Sub-Sector],Table3[[#This Row],[Sub-Sector]],Table2[RSI Exponential â€“ 14D],"&gt;=50")/Table3[[#This Row],[Count]]</f>
        <v>0.8</v>
      </c>
      <c r="I33" s="2">
        <f>COUNTIFS(Table2[Sub-Sector],Table3[[#This Row],[Sub-Sector]],Table2[Relative Volume],"&gt;=1")/Table3[[#This Row],[Count]]</f>
        <v>0.8</v>
      </c>
      <c r="J33" s="2">
        <f>COUNTIFS(Table2[Sub-Sector],Table3[[#This Row],[Sub-Sector]],Table2[% Away From Day Low],"&gt;=0.05")/Table3[[#This Row],[Count]]</f>
        <v>0</v>
      </c>
      <c r="K33" s="2">
        <f>COUNTIFS(Table2[Sub-Sector],Table3[[#This Row],[Sub-Sector]],Table2[% Away From Day High],"&lt;=0.05")/Table3[[#This Row],[Count]]</f>
        <v>1</v>
      </c>
      <c r="L33" s="2">
        <f>COUNTIFS(Table2[Sub-Sector],Table3[[#This Row],[Sub-Sector]],Table2[% Away From Current Week Low],"&gt;=0.05")/Table3[[#This Row],[Count]]</f>
        <v>0</v>
      </c>
      <c r="M33" s="2">
        <f>COUNTIFS(Table2[Sub-Sector],Table3[[#This Row],[Sub-Sector]],Table2[% Away From Current Week High],"&lt;=0.05")/Table3[[#This Row],[Count]]</f>
        <v>1</v>
      </c>
      <c r="N33" s="2">
        <f>COUNTIFS(Table2[Sub-Sector],Table3[[#This Row],[Sub-Sector]],Table2[% Away From Current Month Low],"&gt;=0.05")/Table3[[#This Row],[Count]]</f>
        <v>0</v>
      </c>
      <c r="O33" s="2">
        <f>COUNTIFS(Table2[Sub-Sector],Table3[[#This Row],[Sub-Sector]],Table2[% Away From Current Month High],"&lt;=0.05")/Table3[[#This Row],[Count]]</f>
        <v>1</v>
      </c>
      <c r="P33" s="2">
        <f>COUNTIFS(Table2[Sub-Sector],Table3[[#This Row],[Sub-Sector]],Table2[% Away From 52W High],"&lt;=10")/Table3[[#This Row],[Count]]</f>
        <v>0.4</v>
      </c>
      <c r="Q33" s="2">
        <f>COUNTIFS(Table2[Sub-Sector],Table3[[#This Row],[Sub-Sector]],Table2[% Away From 52W Low],"&gt;=10")/Table3[[#This Row],[Count]]</f>
        <v>0.8</v>
      </c>
      <c r="R33" s="2">
        <f>COUNTIFS(Table2[Sub-Sector],Table3[[#This Row],[Sub-Sector]],Table2[% Price above 20 EMA],"&gt;=0")/Table3[[#This Row],[Count]]</f>
        <v>0.6</v>
      </c>
      <c r="S33" s="2">
        <f>COUNTIFS(Table2[Sub-Sector],Table3[[#This Row],[Sub-Sector]],Table2[% Price above 50 EMA],"&gt;=0")/Table3[[#This Row],[Count]]</f>
        <v>0.6</v>
      </c>
      <c r="T33" s="2">
        <f>COUNTIFS(Table2[Sub-Sector],Table3[[#This Row],[Sub-Sector]],Table2[% Price above 200 EMA],"&gt;=0")/Table3[[#This Row],[Count]]</f>
        <v>0.6</v>
      </c>
      <c r="U33" s="2">
        <f>COUNTIFS(Table2[Sub-Sector],Table3[[#This Row],[Sub-Sector]],Table2[Rate of Change - Zone],"Positive")/Table3[[#This Row],[Count]]</f>
        <v>0.6</v>
      </c>
      <c r="V33" s="2">
        <f>COUNTIFS(Table2[Sub-Sector],Table3[[#This Row],[Sub-Sector]],Table2[Sharpe Ratio],"&gt;=0.10")/Table3[[#This Row],[Count]]</f>
        <v>0.4</v>
      </c>
      <c r="W33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323</v>
      </c>
      <c r="X33" s="4">
        <f>_xlfn.RANK.AVG(Table3[[#This Row],[Score]],Table3[Score],1)</f>
        <v>22</v>
      </c>
      <c r="Y33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202</v>
      </c>
      <c r="Z33" s="4">
        <f>_xlfn.RANK.AVG(Table3[[#This Row],[Score 2 ]],Table3[[Score 2 ]],1)</f>
        <v>32</v>
      </c>
    </row>
    <row r="34" spans="1:26" x14ac:dyDescent="0.3">
      <c r="A34" t="s">
        <v>607</v>
      </c>
      <c r="B34">
        <f>COUNTIFS(Table2[Sub-Sector],Table3[[#This Row],[Sub-Sector]])</f>
        <v>13</v>
      </c>
      <c r="C34" s="2">
        <f>COUNTIFS(Table2[Sub-Sector],Table3[[#This Row],[Sub-Sector]],Table2[Uptrend],"Uptrend")/Table3[[#This Row],[Count]]</f>
        <v>0.84615384615384615</v>
      </c>
      <c r="D34" s="2">
        <f>COUNTIFS(Table2[Sub-Sector],Table3[[#This Row],[Sub-Sector]],Table2[1W Return vs Nifty],"&gt;=5")/Table3[[#This Row],[Count]]</f>
        <v>0.15384615384615385</v>
      </c>
      <c r="E34" s="2">
        <f>COUNTIFS(Table2[Sub-Sector],Table3[[#This Row],[Sub-Sector]],Table2[1M Return vs Nifty],"&gt;=5")/Table3[[#This Row],[Count]]</f>
        <v>0.46153846153846156</v>
      </c>
      <c r="F34" s="2">
        <f>COUNTIFS(Table2[Sub-Sector],Table3[[#This Row],[Sub-Sector]],Table2[6M Return vs Nifty],"&gt;=10")/Table3[[#This Row],[Count]]</f>
        <v>0.38461538461538464</v>
      </c>
      <c r="G34" s="2">
        <f>COUNTIFS(Table2[Sub-Sector],Table3[[#This Row],[Sub-Sector]],Table2[1Y Return vs Nifty],"&gt;=10")/Table3[[#This Row],[Count]]</f>
        <v>0.61538461538461542</v>
      </c>
      <c r="H34" s="2">
        <f>COUNTIFS(Table2[Sub-Sector],Table3[[#This Row],[Sub-Sector]],Table2[RSI Exponential â€“ 14D],"&gt;=50")/Table3[[#This Row],[Count]]</f>
        <v>0.76923076923076927</v>
      </c>
      <c r="I34" s="2">
        <f>COUNTIFS(Table2[Sub-Sector],Table3[[#This Row],[Sub-Sector]],Table2[Relative Volume],"&gt;=1")/Table3[[#This Row],[Count]]</f>
        <v>0.69230769230769229</v>
      </c>
      <c r="J34" s="2">
        <f>COUNTIFS(Table2[Sub-Sector],Table3[[#This Row],[Sub-Sector]],Table2[% Away From Day Low],"&gt;=0.05")/Table3[[#This Row],[Count]]</f>
        <v>0</v>
      </c>
      <c r="K34" s="2">
        <f>COUNTIFS(Table2[Sub-Sector],Table3[[#This Row],[Sub-Sector]],Table2[% Away From Day High],"&lt;=0.05")/Table3[[#This Row],[Count]]</f>
        <v>0.92307692307692313</v>
      </c>
      <c r="L34" s="2">
        <f>COUNTIFS(Table2[Sub-Sector],Table3[[#This Row],[Sub-Sector]],Table2[% Away From Current Week Low],"&gt;=0.05")/Table3[[#This Row],[Count]]</f>
        <v>0.30769230769230771</v>
      </c>
      <c r="M34" s="2">
        <f>COUNTIFS(Table2[Sub-Sector],Table3[[#This Row],[Sub-Sector]],Table2[% Away From Current Week High],"&lt;=0.05")/Table3[[#This Row],[Count]]</f>
        <v>0.84615384615384615</v>
      </c>
      <c r="N34" s="2">
        <f>COUNTIFS(Table2[Sub-Sector],Table3[[#This Row],[Sub-Sector]],Table2[% Away From Current Month Low],"&gt;=0.05")/Table3[[#This Row],[Count]]</f>
        <v>0.30769230769230771</v>
      </c>
      <c r="O34" s="2">
        <f>COUNTIFS(Table2[Sub-Sector],Table3[[#This Row],[Sub-Sector]],Table2[% Away From Current Month High],"&lt;=0.05")/Table3[[#This Row],[Count]]</f>
        <v>0.84615384615384615</v>
      </c>
      <c r="P34" s="2">
        <f>COUNTIFS(Table2[Sub-Sector],Table3[[#This Row],[Sub-Sector]],Table2[% Away From 52W High],"&lt;=10")/Table3[[#This Row],[Count]]</f>
        <v>0.46153846153846156</v>
      </c>
      <c r="Q34" s="2">
        <f>COUNTIFS(Table2[Sub-Sector],Table3[[#This Row],[Sub-Sector]],Table2[% Away From 52W Low],"&gt;=10")/Table3[[#This Row],[Count]]</f>
        <v>1</v>
      </c>
      <c r="R34" s="2">
        <f>COUNTIFS(Table2[Sub-Sector],Table3[[#This Row],[Sub-Sector]],Table2[% Price above 20 EMA],"&gt;=0")/Table3[[#This Row],[Count]]</f>
        <v>0.92307692307692313</v>
      </c>
      <c r="S34" s="2">
        <f>COUNTIFS(Table2[Sub-Sector],Table3[[#This Row],[Sub-Sector]],Table2[% Price above 50 EMA],"&gt;=0")/Table3[[#This Row],[Count]]</f>
        <v>1</v>
      </c>
      <c r="T34" s="2">
        <f>COUNTIFS(Table2[Sub-Sector],Table3[[#This Row],[Sub-Sector]],Table2[% Price above 200 EMA],"&gt;=0")/Table3[[#This Row],[Count]]</f>
        <v>0.92307692307692313</v>
      </c>
      <c r="U34" s="2">
        <f>COUNTIFS(Table2[Sub-Sector],Table3[[#This Row],[Sub-Sector]],Table2[Rate of Change - Zone],"Positive")/Table3[[#This Row],[Count]]</f>
        <v>0.76923076923076927</v>
      </c>
      <c r="V34" s="2">
        <f>COUNTIFS(Table2[Sub-Sector],Table3[[#This Row],[Sub-Sector]],Table2[Sharpe Ratio],"&gt;=0.10")/Table3[[#This Row],[Count]]</f>
        <v>0.23076923076923078</v>
      </c>
      <c r="W34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328</v>
      </c>
      <c r="X34" s="4">
        <f>_xlfn.RANK.AVG(Table3[[#This Row],[Score]],Table3[Score],1)</f>
        <v>27</v>
      </c>
      <c r="Y34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210</v>
      </c>
      <c r="Z34" s="4">
        <f>_xlfn.RANK.AVG(Table3[[#This Row],[Score 2 ]],Table3[[Score 2 ]],1)</f>
        <v>33</v>
      </c>
    </row>
    <row r="35" spans="1:26" x14ac:dyDescent="0.3">
      <c r="A35" t="s">
        <v>1533</v>
      </c>
      <c r="B35">
        <f>COUNTIFS(Table2[Sub-Sector],Table3[[#This Row],[Sub-Sector]])</f>
        <v>2</v>
      </c>
      <c r="C35" s="2">
        <f>COUNTIFS(Table2[Sub-Sector],Table3[[#This Row],[Sub-Sector]],Table2[Uptrend],"Uptrend")/Table3[[#This Row],[Count]]</f>
        <v>1</v>
      </c>
      <c r="D35" s="2">
        <f>COUNTIFS(Table2[Sub-Sector],Table3[[#This Row],[Sub-Sector]],Table2[1W Return vs Nifty],"&gt;=5")/Table3[[#This Row],[Count]]</f>
        <v>0.5</v>
      </c>
      <c r="E35" s="2">
        <f>COUNTIFS(Table2[Sub-Sector],Table3[[#This Row],[Sub-Sector]],Table2[1M Return vs Nifty],"&gt;=5")/Table3[[#This Row],[Count]]</f>
        <v>0</v>
      </c>
      <c r="F35" s="2">
        <f>COUNTIFS(Table2[Sub-Sector],Table3[[#This Row],[Sub-Sector]],Table2[6M Return vs Nifty],"&gt;=10")/Table3[[#This Row],[Count]]</f>
        <v>0.5</v>
      </c>
      <c r="G35" s="2">
        <f>COUNTIFS(Table2[Sub-Sector],Table3[[#This Row],[Sub-Sector]],Table2[1Y Return vs Nifty],"&gt;=10")/Table3[[#This Row],[Count]]</f>
        <v>0.5</v>
      </c>
      <c r="H35" s="2">
        <f>COUNTIFS(Table2[Sub-Sector],Table3[[#This Row],[Sub-Sector]],Table2[RSI Exponential â€“ 14D],"&gt;=50")/Table3[[#This Row],[Count]]</f>
        <v>1</v>
      </c>
      <c r="I35" s="2">
        <f>COUNTIFS(Table2[Sub-Sector],Table3[[#This Row],[Sub-Sector]],Table2[Relative Volume],"&gt;=1")/Table3[[#This Row],[Count]]</f>
        <v>0.5</v>
      </c>
      <c r="J35" s="2">
        <f>COUNTIFS(Table2[Sub-Sector],Table3[[#This Row],[Sub-Sector]],Table2[% Away From Day Low],"&gt;=0.05")/Table3[[#This Row],[Count]]</f>
        <v>0</v>
      </c>
      <c r="K35" s="2">
        <f>COUNTIFS(Table2[Sub-Sector],Table3[[#This Row],[Sub-Sector]],Table2[% Away From Day High],"&lt;=0.05")/Table3[[#This Row],[Count]]</f>
        <v>1</v>
      </c>
      <c r="L35" s="2">
        <f>COUNTIFS(Table2[Sub-Sector],Table3[[#This Row],[Sub-Sector]],Table2[% Away From Current Week Low],"&gt;=0.05")/Table3[[#This Row],[Count]]</f>
        <v>0.5</v>
      </c>
      <c r="M35" s="2">
        <f>COUNTIFS(Table2[Sub-Sector],Table3[[#This Row],[Sub-Sector]],Table2[% Away From Current Week High],"&lt;=0.05")/Table3[[#This Row],[Count]]</f>
        <v>1</v>
      </c>
      <c r="N35" s="2">
        <f>COUNTIFS(Table2[Sub-Sector],Table3[[#This Row],[Sub-Sector]],Table2[% Away From Current Month Low],"&gt;=0.05")/Table3[[#This Row],[Count]]</f>
        <v>0.5</v>
      </c>
      <c r="O35" s="2">
        <f>COUNTIFS(Table2[Sub-Sector],Table3[[#This Row],[Sub-Sector]],Table2[% Away From Current Month High],"&lt;=0.05")/Table3[[#This Row],[Count]]</f>
        <v>1</v>
      </c>
      <c r="P35" s="2">
        <f>COUNTIFS(Table2[Sub-Sector],Table3[[#This Row],[Sub-Sector]],Table2[% Away From 52W High],"&lt;=10")/Table3[[#This Row],[Count]]</f>
        <v>0.5</v>
      </c>
      <c r="Q35" s="2">
        <f>COUNTIFS(Table2[Sub-Sector],Table3[[#This Row],[Sub-Sector]],Table2[% Away From 52W Low],"&gt;=10")/Table3[[#This Row],[Count]]</f>
        <v>1</v>
      </c>
      <c r="R35" s="2">
        <f>COUNTIFS(Table2[Sub-Sector],Table3[[#This Row],[Sub-Sector]],Table2[% Price above 20 EMA],"&gt;=0")/Table3[[#This Row],[Count]]</f>
        <v>1</v>
      </c>
      <c r="S35" s="2">
        <f>COUNTIFS(Table2[Sub-Sector],Table3[[#This Row],[Sub-Sector]],Table2[% Price above 50 EMA],"&gt;=0")/Table3[[#This Row],[Count]]</f>
        <v>1</v>
      </c>
      <c r="T35" s="2">
        <f>COUNTIFS(Table2[Sub-Sector],Table3[[#This Row],[Sub-Sector]],Table2[% Price above 200 EMA],"&gt;=0")/Table3[[#This Row],[Count]]</f>
        <v>1</v>
      </c>
      <c r="U35" s="2">
        <f>COUNTIFS(Table2[Sub-Sector],Table3[[#This Row],[Sub-Sector]],Table2[Rate of Change - Zone],"Positive")/Table3[[#This Row],[Count]]</f>
        <v>1</v>
      </c>
      <c r="V35" s="2">
        <f>COUNTIFS(Table2[Sub-Sector],Table3[[#This Row],[Sub-Sector]],Table2[Sharpe Ratio],"&gt;=0.10")/Table3[[#This Row],[Count]]</f>
        <v>0</v>
      </c>
      <c r="W35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340.5</v>
      </c>
      <c r="X35" s="4">
        <f>_xlfn.RANK.AVG(Table3[[#This Row],[Score]],Table3[Score],1)</f>
        <v>29</v>
      </c>
      <c r="Y35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210.5</v>
      </c>
      <c r="Z35" s="4">
        <f>_xlfn.RANK.AVG(Table3[[#This Row],[Score 2 ]],Table3[[Score 2 ]],1)</f>
        <v>34</v>
      </c>
    </row>
    <row r="36" spans="1:26" x14ac:dyDescent="0.3">
      <c r="A36" t="s">
        <v>230</v>
      </c>
      <c r="B36">
        <f>COUNTIFS(Table2[Sub-Sector],Table3[[#This Row],[Sub-Sector]])</f>
        <v>23</v>
      </c>
      <c r="C36" s="2">
        <f>COUNTIFS(Table2[Sub-Sector],Table3[[#This Row],[Sub-Sector]],Table2[Uptrend],"Uptrend")/Table3[[#This Row],[Count]]</f>
        <v>0.78260869565217395</v>
      </c>
      <c r="D36" s="2">
        <f>COUNTIFS(Table2[Sub-Sector],Table3[[#This Row],[Sub-Sector]],Table2[1W Return vs Nifty],"&gt;=5")/Table3[[#This Row],[Count]]</f>
        <v>8.6956521739130432E-2</v>
      </c>
      <c r="E36" s="2">
        <f>COUNTIFS(Table2[Sub-Sector],Table3[[#This Row],[Sub-Sector]],Table2[1M Return vs Nifty],"&gt;=5")/Table3[[#This Row],[Count]]</f>
        <v>0.30434782608695654</v>
      </c>
      <c r="F36" s="2">
        <f>COUNTIFS(Table2[Sub-Sector],Table3[[#This Row],[Sub-Sector]],Table2[6M Return vs Nifty],"&gt;=10")/Table3[[#This Row],[Count]]</f>
        <v>0.56521739130434778</v>
      </c>
      <c r="G36" s="2">
        <f>COUNTIFS(Table2[Sub-Sector],Table3[[#This Row],[Sub-Sector]],Table2[1Y Return vs Nifty],"&gt;=10")/Table3[[#This Row],[Count]]</f>
        <v>0.52173913043478259</v>
      </c>
      <c r="H36" s="2">
        <f>COUNTIFS(Table2[Sub-Sector],Table3[[#This Row],[Sub-Sector]],Table2[RSI Exponential â€“ 14D],"&gt;=50")/Table3[[#This Row],[Count]]</f>
        <v>0.82608695652173914</v>
      </c>
      <c r="I36" s="2">
        <f>COUNTIFS(Table2[Sub-Sector],Table3[[#This Row],[Sub-Sector]],Table2[Relative Volume],"&gt;=1")/Table3[[#This Row],[Count]]</f>
        <v>0.56521739130434778</v>
      </c>
      <c r="J36" s="2">
        <f>COUNTIFS(Table2[Sub-Sector],Table3[[#This Row],[Sub-Sector]],Table2[% Away From Day Low],"&gt;=0.05")/Table3[[#This Row],[Count]]</f>
        <v>0</v>
      </c>
      <c r="K36" s="2">
        <f>COUNTIFS(Table2[Sub-Sector],Table3[[#This Row],[Sub-Sector]],Table2[% Away From Day High],"&lt;=0.05")/Table3[[#This Row],[Count]]</f>
        <v>1</v>
      </c>
      <c r="L36" s="2">
        <f>COUNTIFS(Table2[Sub-Sector],Table3[[#This Row],[Sub-Sector]],Table2[% Away From Current Week Low],"&gt;=0.05")/Table3[[#This Row],[Count]]</f>
        <v>0.17391304347826086</v>
      </c>
      <c r="M36" s="2">
        <f>COUNTIFS(Table2[Sub-Sector],Table3[[#This Row],[Sub-Sector]],Table2[% Away From Current Week High],"&lt;=0.05")/Table3[[#This Row],[Count]]</f>
        <v>1</v>
      </c>
      <c r="N36" s="2">
        <f>COUNTIFS(Table2[Sub-Sector],Table3[[#This Row],[Sub-Sector]],Table2[% Away From Current Month Low],"&gt;=0.05")/Table3[[#This Row],[Count]]</f>
        <v>0.17391304347826086</v>
      </c>
      <c r="O36" s="2">
        <f>COUNTIFS(Table2[Sub-Sector],Table3[[#This Row],[Sub-Sector]],Table2[% Away From Current Month High],"&lt;=0.05")/Table3[[#This Row],[Count]]</f>
        <v>1</v>
      </c>
      <c r="P36" s="2">
        <f>COUNTIFS(Table2[Sub-Sector],Table3[[#This Row],[Sub-Sector]],Table2[% Away From 52W High],"&lt;=10")/Table3[[#This Row],[Count]]</f>
        <v>0.47826086956521741</v>
      </c>
      <c r="Q36" s="2">
        <f>COUNTIFS(Table2[Sub-Sector],Table3[[#This Row],[Sub-Sector]],Table2[% Away From 52W Low],"&gt;=10")/Table3[[#This Row],[Count]]</f>
        <v>1</v>
      </c>
      <c r="R36" s="2">
        <f>COUNTIFS(Table2[Sub-Sector],Table3[[#This Row],[Sub-Sector]],Table2[% Price above 20 EMA],"&gt;=0")/Table3[[#This Row],[Count]]</f>
        <v>0.82608695652173914</v>
      </c>
      <c r="S36" s="2">
        <f>COUNTIFS(Table2[Sub-Sector],Table3[[#This Row],[Sub-Sector]],Table2[% Price above 50 EMA],"&gt;=0")/Table3[[#This Row],[Count]]</f>
        <v>0.95652173913043481</v>
      </c>
      <c r="T36" s="2">
        <f>COUNTIFS(Table2[Sub-Sector],Table3[[#This Row],[Sub-Sector]],Table2[% Price above 200 EMA],"&gt;=0")/Table3[[#This Row],[Count]]</f>
        <v>0.86956521739130432</v>
      </c>
      <c r="U36" s="2">
        <f>COUNTIFS(Table2[Sub-Sector],Table3[[#This Row],[Sub-Sector]],Table2[Rate of Change - Zone],"Positive")/Table3[[#This Row],[Count]]</f>
        <v>0.78260869565217395</v>
      </c>
      <c r="V36" s="2">
        <f>COUNTIFS(Table2[Sub-Sector],Table3[[#This Row],[Sub-Sector]],Table2[Sharpe Ratio],"&gt;=0.10")/Table3[[#This Row],[Count]]</f>
        <v>0.56521739130434778</v>
      </c>
      <c r="W36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364</v>
      </c>
      <c r="X36" s="4">
        <f>_xlfn.RANK.AVG(Table3[[#This Row],[Score]],Table3[Score],1)</f>
        <v>38</v>
      </c>
      <c r="Y36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212</v>
      </c>
      <c r="Z36" s="4">
        <f>_xlfn.RANK.AVG(Table3[[#This Row],[Score 2 ]],Table3[[Score 2 ]],1)</f>
        <v>35</v>
      </c>
    </row>
    <row r="37" spans="1:26" x14ac:dyDescent="0.3">
      <c r="A37" t="s">
        <v>631</v>
      </c>
      <c r="B37">
        <f>COUNTIFS(Table2[Sub-Sector],Table3[[#This Row],[Sub-Sector]])</f>
        <v>4</v>
      </c>
      <c r="C37" s="2">
        <f>COUNTIFS(Table2[Sub-Sector],Table3[[#This Row],[Sub-Sector]],Table2[Uptrend],"Uptrend")/Table3[[#This Row],[Count]]</f>
        <v>0.75</v>
      </c>
      <c r="D37" s="2">
        <f>COUNTIFS(Table2[Sub-Sector],Table3[[#This Row],[Sub-Sector]],Table2[1W Return vs Nifty],"&gt;=5")/Table3[[#This Row],[Count]]</f>
        <v>0</v>
      </c>
      <c r="E37" s="2">
        <f>COUNTIFS(Table2[Sub-Sector],Table3[[#This Row],[Sub-Sector]],Table2[1M Return vs Nifty],"&gt;=5")/Table3[[#This Row],[Count]]</f>
        <v>0.25</v>
      </c>
      <c r="F37" s="2">
        <f>COUNTIFS(Table2[Sub-Sector],Table3[[#This Row],[Sub-Sector]],Table2[6M Return vs Nifty],"&gt;=10")/Table3[[#This Row],[Count]]</f>
        <v>0.5</v>
      </c>
      <c r="G37" s="2">
        <f>COUNTIFS(Table2[Sub-Sector],Table3[[#This Row],[Sub-Sector]],Table2[1Y Return vs Nifty],"&gt;=10")/Table3[[#This Row],[Count]]</f>
        <v>0.75</v>
      </c>
      <c r="H37" s="2">
        <f>COUNTIFS(Table2[Sub-Sector],Table3[[#This Row],[Sub-Sector]],Table2[RSI Exponential â€“ 14D],"&gt;=50")/Table3[[#This Row],[Count]]</f>
        <v>1</v>
      </c>
      <c r="I37" s="2">
        <f>COUNTIFS(Table2[Sub-Sector],Table3[[#This Row],[Sub-Sector]],Table2[Relative Volume],"&gt;=1")/Table3[[#This Row],[Count]]</f>
        <v>0.25</v>
      </c>
      <c r="J37" s="2">
        <f>COUNTIFS(Table2[Sub-Sector],Table3[[#This Row],[Sub-Sector]],Table2[% Away From Day Low],"&gt;=0.05")/Table3[[#This Row],[Count]]</f>
        <v>0</v>
      </c>
      <c r="K37" s="2">
        <f>COUNTIFS(Table2[Sub-Sector],Table3[[#This Row],[Sub-Sector]],Table2[% Away From Day High],"&lt;=0.05")/Table3[[#This Row],[Count]]</f>
        <v>1</v>
      </c>
      <c r="L37" s="2">
        <f>COUNTIFS(Table2[Sub-Sector],Table3[[#This Row],[Sub-Sector]],Table2[% Away From Current Week Low],"&gt;=0.05")/Table3[[#This Row],[Count]]</f>
        <v>0</v>
      </c>
      <c r="M37" s="2">
        <f>COUNTIFS(Table2[Sub-Sector],Table3[[#This Row],[Sub-Sector]],Table2[% Away From Current Week High],"&lt;=0.05")/Table3[[#This Row],[Count]]</f>
        <v>1</v>
      </c>
      <c r="N37" s="2">
        <f>COUNTIFS(Table2[Sub-Sector],Table3[[#This Row],[Sub-Sector]],Table2[% Away From Current Month Low],"&gt;=0.05")/Table3[[#This Row],[Count]]</f>
        <v>0</v>
      </c>
      <c r="O37" s="2">
        <f>COUNTIFS(Table2[Sub-Sector],Table3[[#This Row],[Sub-Sector]],Table2[% Away From Current Month High],"&lt;=0.05")/Table3[[#This Row],[Count]]</f>
        <v>1</v>
      </c>
      <c r="P37" s="2">
        <f>COUNTIFS(Table2[Sub-Sector],Table3[[#This Row],[Sub-Sector]],Table2[% Away From 52W High],"&lt;=10")/Table3[[#This Row],[Count]]</f>
        <v>0.25</v>
      </c>
      <c r="Q37" s="2">
        <f>COUNTIFS(Table2[Sub-Sector],Table3[[#This Row],[Sub-Sector]],Table2[% Away From 52W Low],"&gt;=10")/Table3[[#This Row],[Count]]</f>
        <v>1</v>
      </c>
      <c r="R37" s="2">
        <f>COUNTIFS(Table2[Sub-Sector],Table3[[#This Row],[Sub-Sector]],Table2[% Price above 20 EMA],"&gt;=0")/Table3[[#This Row],[Count]]</f>
        <v>1</v>
      </c>
      <c r="S37" s="2">
        <f>COUNTIFS(Table2[Sub-Sector],Table3[[#This Row],[Sub-Sector]],Table2[% Price above 50 EMA],"&gt;=0")/Table3[[#This Row],[Count]]</f>
        <v>1</v>
      </c>
      <c r="T37" s="2">
        <f>COUNTIFS(Table2[Sub-Sector],Table3[[#This Row],[Sub-Sector]],Table2[% Price above 200 EMA],"&gt;=0")/Table3[[#This Row],[Count]]</f>
        <v>1</v>
      </c>
      <c r="U37" s="2">
        <f>COUNTIFS(Table2[Sub-Sector],Table3[[#This Row],[Sub-Sector]],Table2[Rate of Change - Zone],"Positive")/Table3[[#This Row],[Count]]</f>
        <v>1</v>
      </c>
      <c r="V37" s="2">
        <f>COUNTIFS(Table2[Sub-Sector],Table3[[#This Row],[Sub-Sector]],Table2[Sharpe Ratio],"&gt;=0.10")/Table3[[#This Row],[Count]]</f>
        <v>0.25</v>
      </c>
      <c r="W37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422.5</v>
      </c>
      <c r="X37" s="4">
        <f>_xlfn.RANK.AVG(Table3[[#This Row],[Score]],Table3[Score],1)</f>
        <v>56</v>
      </c>
      <c r="Y37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214</v>
      </c>
      <c r="Z37" s="4">
        <f>_xlfn.RANK.AVG(Table3[[#This Row],[Score 2 ]],Table3[[Score 2 ]],1)</f>
        <v>36</v>
      </c>
    </row>
    <row r="38" spans="1:26" x14ac:dyDescent="0.3">
      <c r="A38" t="s">
        <v>472</v>
      </c>
      <c r="B38">
        <f>COUNTIFS(Table2[Sub-Sector],Table3[[#This Row],[Sub-Sector]])</f>
        <v>2</v>
      </c>
      <c r="C38" s="2">
        <f>COUNTIFS(Table2[Sub-Sector],Table3[[#This Row],[Sub-Sector]],Table2[Uptrend],"Uptrend")/Table3[[#This Row],[Count]]</f>
        <v>1</v>
      </c>
      <c r="D38" s="2">
        <f>COUNTIFS(Table2[Sub-Sector],Table3[[#This Row],[Sub-Sector]],Table2[1W Return vs Nifty],"&gt;=5")/Table3[[#This Row],[Count]]</f>
        <v>0</v>
      </c>
      <c r="E38" s="2">
        <f>COUNTIFS(Table2[Sub-Sector],Table3[[#This Row],[Sub-Sector]],Table2[1M Return vs Nifty],"&gt;=5")/Table3[[#This Row],[Count]]</f>
        <v>0.5</v>
      </c>
      <c r="F38" s="2">
        <f>COUNTIFS(Table2[Sub-Sector],Table3[[#This Row],[Sub-Sector]],Table2[6M Return vs Nifty],"&gt;=10")/Table3[[#This Row],[Count]]</f>
        <v>0.5</v>
      </c>
      <c r="G38" s="2">
        <f>COUNTIFS(Table2[Sub-Sector],Table3[[#This Row],[Sub-Sector]],Table2[1Y Return vs Nifty],"&gt;=10")/Table3[[#This Row],[Count]]</f>
        <v>1</v>
      </c>
      <c r="H38" s="2">
        <f>COUNTIFS(Table2[Sub-Sector],Table3[[#This Row],[Sub-Sector]],Table2[RSI Exponential â€“ 14D],"&gt;=50")/Table3[[#This Row],[Count]]</f>
        <v>0.5</v>
      </c>
      <c r="I38" s="2">
        <f>COUNTIFS(Table2[Sub-Sector],Table3[[#This Row],[Sub-Sector]],Table2[Relative Volume],"&gt;=1")/Table3[[#This Row],[Count]]</f>
        <v>0.5</v>
      </c>
      <c r="J38" s="2">
        <f>COUNTIFS(Table2[Sub-Sector],Table3[[#This Row],[Sub-Sector]],Table2[% Away From Day Low],"&gt;=0.05")/Table3[[#This Row],[Count]]</f>
        <v>0</v>
      </c>
      <c r="K38" s="2">
        <f>COUNTIFS(Table2[Sub-Sector],Table3[[#This Row],[Sub-Sector]],Table2[% Away From Day High],"&lt;=0.05")/Table3[[#This Row],[Count]]</f>
        <v>1</v>
      </c>
      <c r="L38" s="2">
        <f>COUNTIFS(Table2[Sub-Sector],Table3[[#This Row],[Sub-Sector]],Table2[% Away From Current Week Low],"&gt;=0.05")/Table3[[#This Row],[Count]]</f>
        <v>0</v>
      </c>
      <c r="M38" s="2">
        <f>COUNTIFS(Table2[Sub-Sector],Table3[[#This Row],[Sub-Sector]],Table2[% Away From Current Week High],"&lt;=0.05")/Table3[[#This Row],[Count]]</f>
        <v>1</v>
      </c>
      <c r="N38" s="2">
        <f>COUNTIFS(Table2[Sub-Sector],Table3[[#This Row],[Sub-Sector]],Table2[% Away From Current Month Low],"&gt;=0.05")/Table3[[#This Row],[Count]]</f>
        <v>0</v>
      </c>
      <c r="O38" s="2">
        <f>COUNTIFS(Table2[Sub-Sector],Table3[[#This Row],[Sub-Sector]],Table2[% Away From Current Month High],"&lt;=0.05")/Table3[[#This Row],[Count]]</f>
        <v>1</v>
      </c>
      <c r="P38" s="2">
        <f>COUNTIFS(Table2[Sub-Sector],Table3[[#This Row],[Sub-Sector]],Table2[% Away From 52W High],"&lt;=10")/Table3[[#This Row],[Count]]</f>
        <v>1</v>
      </c>
      <c r="Q38" s="2">
        <f>COUNTIFS(Table2[Sub-Sector],Table3[[#This Row],[Sub-Sector]],Table2[% Away From 52W Low],"&gt;=10")/Table3[[#This Row],[Count]]</f>
        <v>1</v>
      </c>
      <c r="R38" s="2">
        <f>COUNTIFS(Table2[Sub-Sector],Table3[[#This Row],[Sub-Sector]],Table2[% Price above 20 EMA],"&gt;=0")/Table3[[#This Row],[Count]]</f>
        <v>1</v>
      </c>
      <c r="S38" s="2">
        <f>COUNTIFS(Table2[Sub-Sector],Table3[[#This Row],[Sub-Sector]],Table2[% Price above 50 EMA],"&gt;=0")/Table3[[#This Row],[Count]]</f>
        <v>1</v>
      </c>
      <c r="T38" s="2">
        <f>COUNTIFS(Table2[Sub-Sector],Table3[[#This Row],[Sub-Sector]],Table2[% Price above 200 EMA],"&gt;=0")/Table3[[#This Row],[Count]]</f>
        <v>1</v>
      </c>
      <c r="U38" s="2">
        <f>COUNTIFS(Table2[Sub-Sector],Table3[[#This Row],[Sub-Sector]],Table2[Rate of Change - Zone],"Positive")/Table3[[#This Row],[Count]]</f>
        <v>0.5</v>
      </c>
      <c r="V38" s="2">
        <f>COUNTIFS(Table2[Sub-Sector],Table3[[#This Row],[Sub-Sector]],Table2[Sharpe Ratio],"&gt;=0.10")/Table3[[#This Row],[Count]]</f>
        <v>0.5</v>
      </c>
      <c r="W38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352.5</v>
      </c>
      <c r="X38" s="4">
        <f>_xlfn.RANK.AVG(Table3[[#This Row],[Score]],Table3[Score],1)</f>
        <v>31</v>
      </c>
      <c r="Y38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219.5</v>
      </c>
      <c r="Z38" s="4">
        <f>_xlfn.RANK.AVG(Table3[[#This Row],[Score 2 ]],Table3[[Score 2 ]],1)</f>
        <v>37</v>
      </c>
    </row>
    <row r="39" spans="1:26" x14ac:dyDescent="0.3">
      <c r="A39" t="s">
        <v>988</v>
      </c>
      <c r="B39">
        <f>COUNTIFS(Table2[Sub-Sector],Table3[[#This Row],[Sub-Sector]])</f>
        <v>6</v>
      </c>
      <c r="C39" s="2">
        <f>COUNTIFS(Table2[Sub-Sector],Table3[[#This Row],[Sub-Sector]],Table2[Uptrend],"Uptrend")/Table3[[#This Row],[Count]]</f>
        <v>0.83333333333333337</v>
      </c>
      <c r="D39" s="2">
        <f>COUNTIFS(Table2[Sub-Sector],Table3[[#This Row],[Sub-Sector]],Table2[1W Return vs Nifty],"&gt;=5")/Table3[[#This Row],[Count]]</f>
        <v>0</v>
      </c>
      <c r="E39" s="2">
        <f>COUNTIFS(Table2[Sub-Sector],Table3[[#This Row],[Sub-Sector]],Table2[1M Return vs Nifty],"&gt;=5")/Table3[[#This Row],[Count]]</f>
        <v>0.83333333333333337</v>
      </c>
      <c r="F39" s="2">
        <f>COUNTIFS(Table2[Sub-Sector],Table3[[#This Row],[Sub-Sector]],Table2[6M Return vs Nifty],"&gt;=10")/Table3[[#This Row],[Count]]</f>
        <v>0.33333333333333331</v>
      </c>
      <c r="G39" s="2">
        <f>COUNTIFS(Table2[Sub-Sector],Table3[[#This Row],[Sub-Sector]],Table2[1Y Return vs Nifty],"&gt;=10")/Table3[[#This Row],[Count]]</f>
        <v>0.5</v>
      </c>
      <c r="H39" s="2">
        <f>COUNTIFS(Table2[Sub-Sector],Table3[[#This Row],[Sub-Sector]],Table2[RSI Exponential â€“ 14D],"&gt;=50")/Table3[[#This Row],[Count]]</f>
        <v>1</v>
      </c>
      <c r="I39" s="2">
        <f>COUNTIFS(Table2[Sub-Sector],Table3[[#This Row],[Sub-Sector]],Table2[Relative Volume],"&gt;=1")/Table3[[#This Row],[Count]]</f>
        <v>1</v>
      </c>
      <c r="J39" s="2">
        <f>COUNTIFS(Table2[Sub-Sector],Table3[[#This Row],[Sub-Sector]],Table2[% Away From Day Low],"&gt;=0.05")/Table3[[#This Row],[Count]]</f>
        <v>0</v>
      </c>
      <c r="K39" s="2">
        <f>COUNTIFS(Table2[Sub-Sector],Table3[[#This Row],[Sub-Sector]],Table2[% Away From Day High],"&lt;=0.05")/Table3[[#This Row],[Count]]</f>
        <v>1</v>
      </c>
      <c r="L39" s="2">
        <f>COUNTIFS(Table2[Sub-Sector],Table3[[#This Row],[Sub-Sector]],Table2[% Away From Current Week Low],"&gt;=0.05")/Table3[[#This Row],[Count]]</f>
        <v>0</v>
      </c>
      <c r="M39" s="2">
        <f>COUNTIFS(Table2[Sub-Sector],Table3[[#This Row],[Sub-Sector]],Table2[% Away From Current Week High],"&lt;=0.05")/Table3[[#This Row],[Count]]</f>
        <v>1</v>
      </c>
      <c r="N39" s="2">
        <f>COUNTIFS(Table2[Sub-Sector],Table3[[#This Row],[Sub-Sector]],Table2[% Away From Current Month Low],"&gt;=0.05")/Table3[[#This Row],[Count]]</f>
        <v>0</v>
      </c>
      <c r="O39" s="2">
        <f>COUNTIFS(Table2[Sub-Sector],Table3[[#This Row],[Sub-Sector]],Table2[% Away From Current Month High],"&lt;=0.05")/Table3[[#This Row],[Count]]</f>
        <v>1</v>
      </c>
      <c r="P39" s="2">
        <f>COUNTIFS(Table2[Sub-Sector],Table3[[#This Row],[Sub-Sector]],Table2[% Away From 52W High],"&lt;=10")/Table3[[#This Row],[Count]]</f>
        <v>0.5</v>
      </c>
      <c r="Q39" s="2">
        <f>COUNTIFS(Table2[Sub-Sector],Table3[[#This Row],[Sub-Sector]],Table2[% Away From 52W Low],"&gt;=10")/Table3[[#This Row],[Count]]</f>
        <v>1</v>
      </c>
      <c r="R39" s="2">
        <f>COUNTIFS(Table2[Sub-Sector],Table3[[#This Row],[Sub-Sector]],Table2[% Price above 20 EMA],"&gt;=0")/Table3[[#This Row],[Count]]</f>
        <v>1</v>
      </c>
      <c r="S39" s="2">
        <f>COUNTIFS(Table2[Sub-Sector],Table3[[#This Row],[Sub-Sector]],Table2[% Price above 50 EMA],"&gt;=0")/Table3[[#This Row],[Count]]</f>
        <v>1</v>
      </c>
      <c r="T39" s="2">
        <f>COUNTIFS(Table2[Sub-Sector],Table3[[#This Row],[Sub-Sector]],Table2[% Price above 200 EMA],"&gt;=0")/Table3[[#This Row],[Count]]</f>
        <v>1</v>
      </c>
      <c r="U39" s="2">
        <f>COUNTIFS(Table2[Sub-Sector],Table3[[#This Row],[Sub-Sector]],Table2[Rate of Change - Zone],"Positive")/Table3[[#This Row],[Count]]</f>
        <v>0.66666666666666663</v>
      </c>
      <c r="V39" s="2">
        <f>COUNTIFS(Table2[Sub-Sector],Table3[[#This Row],[Sub-Sector]],Table2[Sharpe Ratio],"&gt;=0.10")/Table3[[#This Row],[Count]]</f>
        <v>0</v>
      </c>
      <c r="W39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368.5</v>
      </c>
      <c r="X39" s="4">
        <f>_xlfn.RANK.AVG(Table3[[#This Row],[Score]],Table3[Score],1)</f>
        <v>41</v>
      </c>
      <c r="Y39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</v>
      </c>
      <c r="Z39" s="4">
        <f>_xlfn.RANK.AVG(Table3[[#This Row],[Score 2 ]],Table3[[Score 2 ]],1)</f>
        <v>38</v>
      </c>
    </row>
    <row r="40" spans="1:26" x14ac:dyDescent="0.3">
      <c r="A40" t="s">
        <v>878</v>
      </c>
      <c r="B40">
        <f>COUNTIFS(Table2[Sub-Sector],Table3[[#This Row],[Sub-Sector]])</f>
        <v>3</v>
      </c>
      <c r="C40" s="2">
        <f>COUNTIFS(Table2[Sub-Sector],Table3[[#This Row],[Sub-Sector]],Table2[Uptrend],"Uptrend")/Table3[[#This Row],[Count]]</f>
        <v>0.66666666666666663</v>
      </c>
      <c r="D40" s="2">
        <f>COUNTIFS(Table2[Sub-Sector],Table3[[#This Row],[Sub-Sector]],Table2[1W Return vs Nifty],"&gt;=5")/Table3[[#This Row],[Count]]</f>
        <v>0</v>
      </c>
      <c r="E40" s="2">
        <f>COUNTIFS(Table2[Sub-Sector],Table3[[#This Row],[Sub-Sector]],Table2[1M Return vs Nifty],"&gt;=5")/Table3[[#This Row],[Count]]</f>
        <v>0.33333333333333331</v>
      </c>
      <c r="F40" s="2">
        <f>COUNTIFS(Table2[Sub-Sector],Table3[[#This Row],[Sub-Sector]],Table2[6M Return vs Nifty],"&gt;=10")/Table3[[#This Row],[Count]]</f>
        <v>0</v>
      </c>
      <c r="G40" s="2">
        <f>COUNTIFS(Table2[Sub-Sector],Table3[[#This Row],[Sub-Sector]],Table2[1Y Return vs Nifty],"&gt;=10")/Table3[[#This Row],[Count]]</f>
        <v>1</v>
      </c>
      <c r="H40" s="2">
        <f>COUNTIFS(Table2[Sub-Sector],Table3[[#This Row],[Sub-Sector]],Table2[RSI Exponential â€“ 14D],"&gt;=50")/Table3[[#This Row],[Count]]</f>
        <v>1</v>
      </c>
      <c r="I40" s="2">
        <f>COUNTIFS(Table2[Sub-Sector],Table3[[#This Row],[Sub-Sector]],Table2[Relative Volume],"&gt;=1")/Table3[[#This Row],[Count]]</f>
        <v>0.66666666666666663</v>
      </c>
      <c r="J40" s="2">
        <f>COUNTIFS(Table2[Sub-Sector],Table3[[#This Row],[Sub-Sector]],Table2[% Away From Day Low],"&gt;=0.05")/Table3[[#This Row],[Count]]</f>
        <v>0</v>
      </c>
      <c r="K40" s="2">
        <f>COUNTIFS(Table2[Sub-Sector],Table3[[#This Row],[Sub-Sector]],Table2[% Away From Day High],"&lt;=0.05")/Table3[[#This Row],[Count]]</f>
        <v>1</v>
      </c>
      <c r="L40" s="2">
        <f>COUNTIFS(Table2[Sub-Sector],Table3[[#This Row],[Sub-Sector]],Table2[% Away From Current Week Low],"&gt;=0.05")/Table3[[#This Row],[Count]]</f>
        <v>0</v>
      </c>
      <c r="M40" s="2">
        <f>COUNTIFS(Table2[Sub-Sector],Table3[[#This Row],[Sub-Sector]],Table2[% Away From Current Week High],"&lt;=0.05")/Table3[[#This Row],[Count]]</f>
        <v>1</v>
      </c>
      <c r="N40" s="2">
        <f>COUNTIFS(Table2[Sub-Sector],Table3[[#This Row],[Sub-Sector]],Table2[% Away From Current Month Low],"&gt;=0.05")/Table3[[#This Row],[Count]]</f>
        <v>0</v>
      </c>
      <c r="O40" s="2">
        <f>COUNTIFS(Table2[Sub-Sector],Table3[[#This Row],[Sub-Sector]],Table2[% Away From Current Month High],"&lt;=0.05")/Table3[[#This Row],[Count]]</f>
        <v>1</v>
      </c>
      <c r="P40" s="2">
        <f>COUNTIFS(Table2[Sub-Sector],Table3[[#This Row],[Sub-Sector]],Table2[% Away From 52W High],"&lt;=10")/Table3[[#This Row],[Count]]</f>
        <v>0.33333333333333331</v>
      </c>
      <c r="Q40" s="2">
        <f>COUNTIFS(Table2[Sub-Sector],Table3[[#This Row],[Sub-Sector]],Table2[% Away From 52W Low],"&gt;=10")/Table3[[#This Row],[Count]]</f>
        <v>1</v>
      </c>
      <c r="R40" s="2">
        <f>COUNTIFS(Table2[Sub-Sector],Table3[[#This Row],[Sub-Sector]],Table2[% Price above 20 EMA],"&gt;=0")/Table3[[#This Row],[Count]]</f>
        <v>1</v>
      </c>
      <c r="S40" s="2">
        <f>COUNTIFS(Table2[Sub-Sector],Table3[[#This Row],[Sub-Sector]],Table2[% Price above 50 EMA],"&gt;=0")/Table3[[#This Row],[Count]]</f>
        <v>0.66666666666666663</v>
      </c>
      <c r="T40" s="2">
        <f>COUNTIFS(Table2[Sub-Sector],Table3[[#This Row],[Sub-Sector]],Table2[% Price above 200 EMA],"&gt;=0")/Table3[[#This Row],[Count]]</f>
        <v>1</v>
      </c>
      <c r="U40" s="2">
        <f>COUNTIFS(Table2[Sub-Sector],Table3[[#This Row],[Sub-Sector]],Table2[Rate of Change - Zone],"Positive")/Table3[[#This Row],[Count]]</f>
        <v>0.66666666666666663</v>
      </c>
      <c r="V40" s="2">
        <f>COUNTIFS(Table2[Sub-Sector],Table3[[#This Row],[Sub-Sector]],Table2[Sharpe Ratio],"&gt;=0.10")/Table3[[#This Row],[Count]]</f>
        <v>0</v>
      </c>
      <c r="W40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435.5</v>
      </c>
      <c r="X40" s="4">
        <f>_xlfn.RANK.AVG(Table3[[#This Row],[Score]],Table3[Score],1)</f>
        <v>57.5</v>
      </c>
      <c r="Y40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226</v>
      </c>
      <c r="Z40" s="4">
        <f>_xlfn.RANK.AVG(Table3[[#This Row],[Score 2 ]],Table3[[Score 2 ]],1)</f>
        <v>39</v>
      </c>
    </row>
    <row r="41" spans="1:26" x14ac:dyDescent="0.3">
      <c r="A41" t="s">
        <v>971</v>
      </c>
      <c r="B41">
        <f>COUNTIFS(Table2[Sub-Sector],Table3[[#This Row],[Sub-Sector]])</f>
        <v>2</v>
      </c>
      <c r="C41" s="2">
        <f>COUNTIFS(Table2[Sub-Sector],Table3[[#This Row],[Sub-Sector]],Table2[Uptrend],"Uptrend")/Table3[[#This Row],[Count]]</f>
        <v>0.5</v>
      </c>
      <c r="D41" s="2">
        <f>COUNTIFS(Table2[Sub-Sector],Table3[[#This Row],[Sub-Sector]],Table2[1W Return vs Nifty],"&gt;=5")/Table3[[#This Row],[Count]]</f>
        <v>0.5</v>
      </c>
      <c r="E41" s="2">
        <f>COUNTIFS(Table2[Sub-Sector],Table3[[#This Row],[Sub-Sector]],Table2[1M Return vs Nifty],"&gt;=5")/Table3[[#This Row],[Count]]</f>
        <v>0.5</v>
      </c>
      <c r="F41" s="2">
        <f>COUNTIFS(Table2[Sub-Sector],Table3[[#This Row],[Sub-Sector]],Table2[6M Return vs Nifty],"&gt;=10")/Table3[[#This Row],[Count]]</f>
        <v>0.5</v>
      </c>
      <c r="G41" s="2">
        <f>COUNTIFS(Table2[Sub-Sector],Table3[[#This Row],[Sub-Sector]],Table2[1Y Return vs Nifty],"&gt;=10")/Table3[[#This Row],[Count]]</f>
        <v>0.5</v>
      </c>
      <c r="H41" s="2">
        <f>COUNTIFS(Table2[Sub-Sector],Table3[[#This Row],[Sub-Sector]],Table2[RSI Exponential â€“ 14D],"&gt;=50")/Table3[[#This Row],[Count]]</f>
        <v>0.5</v>
      </c>
      <c r="I41" s="2">
        <f>COUNTIFS(Table2[Sub-Sector],Table3[[#This Row],[Sub-Sector]],Table2[Relative Volume],"&gt;=1")/Table3[[#This Row],[Count]]</f>
        <v>1</v>
      </c>
      <c r="J41" s="2">
        <f>COUNTIFS(Table2[Sub-Sector],Table3[[#This Row],[Sub-Sector]],Table2[% Away From Day Low],"&gt;=0.05")/Table3[[#This Row],[Count]]</f>
        <v>0.5</v>
      </c>
      <c r="K41" s="2">
        <f>COUNTIFS(Table2[Sub-Sector],Table3[[#This Row],[Sub-Sector]],Table2[% Away From Day High],"&lt;=0.05")/Table3[[#This Row],[Count]]</f>
        <v>1</v>
      </c>
      <c r="L41" s="2">
        <f>COUNTIFS(Table2[Sub-Sector],Table3[[#This Row],[Sub-Sector]],Table2[% Away From Current Week Low],"&gt;=0.05")/Table3[[#This Row],[Count]]</f>
        <v>0.5</v>
      </c>
      <c r="M41" s="2">
        <f>COUNTIFS(Table2[Sub-Sector],Table3[[#This Row],[Sub-Sector]],Table2[% Away From Current Week High],"&lt;=0.05")/Table3[[#This Row],[Count]]</f>
        <v>1</v>
      </c>
      <c r="N41" s="2">
        <f>COUNTIFS(Table2[Sub-Sector],Table3[[#This Row],[Sub-Sector]],Table2[% Away From Current Month Low],"&gt;=0.05")/Table3[[#This Row],[Count]]</f>
        <v>0.5</v>
      </c>
      <c r="O41" s="2">
        <f>COUNTIFS(Table2[Sub-Sector],Table3[[#This Row],[Sub-Sector]],Table2[% Away From Current Month High],"&lt;=0.05")/Table3[[#This Row],[Count]]</f>
        <v>1</v>
      </c>
      <c r="P41" s="2">
        <f>COUNTIFS(Table2[Sub-Sector],Table3[[#This Row],[Sub-Sector]],Table2[% Away From 52W High],"&lt;=10")/Table3[[#This Row],[Count]]</f>
        <v>0.5</v>
      </c>
      <c r="Q41" s="2">
        <f>COUNTIFS(Table2[Sub-Sector],Table3[[#This Row],[Sub-Sector]],Table2[% Away From 52W Low],"&gt;=10")/Table3[[#This Row],[Count]]</f>
        <v>1</v>
      </c>
      <c r="R41" s="2">
        <f>COUNTIFS(Table2[Sub-Sector],Table3[[#This Row],[Sub-Sector]],Table2[% Price above 20 EMA],"&gt;=0")/Table3[[#This Row],[Count]]</f>
        <v>0.5</v>
      </c>
      <c r="S41" s="2">
        <f>COUNTIFS(Table2[Sub-Sector],Table3[[#This Row],[Sub-Sector]],Table2[% Price above 50 EMA],"&gt;=0")/Table3[[#This Row],[Count]]</f>
        <v>0.5</v>
      </c>
      <c r="T41" s="2">
        <f>COUNTIFS(Table2[Sub-Sector],Table3[[#This Row],[Sub-Sector]],Table2[% Price above 200 EMA],"&gt;=0")/Table3[[#This Row],[Count]]</f>
        <v>0.5</v>
      </c>
      <c r="U41" s="2">
        <f>COUNTIFS(Table2[Sub-Sector],Table3[[#This Row],[Sub-Sector]],Table2[Rate of Change - Zone],"Positive")/Table3[[#This Row],[Count]]</f>
        <v>0.5</v>
      </c>
      <c r="V41" s="2">
        <f>COUNTIFS(Table2[Sub-Sector],Table3[[#This Row],[Sub-Sector]],Table2[Sharpe Ratio],"&gt;=0.10")/Table3[[#This Row],[Count]]</f>
        <v>0</v>
      </c>
      <c r="W41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365</v>
      </c>
      <c r="X41" s="4">
        <f>_xlfn.RANK.AVG(Table3[[#This Row],[Score]],Table3[Score],1)</f>
        <v>39</v>
      </c>
      <c r="Y41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227</v>
      </c>
      <c r="Z41" s="4">
        <f>_xlfn.RANK.AVG(Table3[[#This Row],[Score 2 ]],Table3[[Score 2 ]],1)</f>
        <v>40</v>
      </c>
    </row>
    <row r="42" spans="1:26" x14ac:dyDescent="0.3">
      <c r="A42" t="s">
        <v>218</v>
      </c>
      <c r="B42">
        <f>COUNTIFS(Table2[Sub-Sector],Table3[[#This Row],[Sub-Sector]])</f>
        <v>9</v>
      </c>
      <c r="C42" s="2">
        <f>COUNTIFS(Table2[Sub-Sector],Table3[[#This Row],[Sub-Sector]],Table2[Uptrend],"Uptrend")/Table3[[#This Row],[Count]]</f>
        <v>0.77777777777777779</v>
      </c>
      <c r="D42" s="2">
        <f>COUNTIFS(Table2[Sub-Sector],Table3[[#This Row],[Sub-Sector]],Table2[1W Return vs Nifty],"&gt;=5")/Table3[[#This Row],[Count]]</f>
        <v>0</v>
      </c>
      <c r="E42" s="2">
        <f>COUNTIFS(Table2[Sub-Sector],Table3[[#This Row],[Sub-Sector]],Table2[1M Return vs Nifty],"&gt;=5")/Table3[[#This Row],[Count]]</f>
        <v>0.22222222222222221</v>
      </c>
      <c r="F42" s="2">
        <f>COUNTIFS(Table2[Sub-Sector],Table3[[#This Row],[Sub-Sector]],Table2[6M Return vs Nifty],"&gt;=10")/Table3[[#This Row],[Count]]</f>
        <v>0.66666666666666663</v>
      </c>
      <c r="G42" s="2">
        <f>COUNTIFS(Table2[Sub-Sector],Table3[[#This Row],[Sub-Sector]],Table2[1Y Return vs Nifty],"&gt;=10")/Table3[[#This Row],[Count]]</f>
        <v>0.77777777777777779</v>
      </c>
      <c r="H42" s="2">
        <f>COUNTIFS(Table2[Sub-Sector],Table3[[#This Row],[Sub-Sector]],Table2[RSI Exponential â€“ 14D],"&gt;=50")/Table3[[#This Row],[Count]]</f>
        <v>0.66666666666666663</v>
      </c>
      <c r="I42" s="2">
        <f>COUNTIFS(Table2[Sub-Sector],Table3[[#This Row],[Sub-Sector]],Table2[Relative Volume],"&gt;=1")/Table3[[#This Row],[Count]]</f>
        <v>0.44444444444444442</v>
      </c>
      <c r="J42" s="2">
        <f>COUNTIFS(Table2[Sub-Sector],Table3[[#This Row],[Sub-Sector]],Table2[% Away From Day Low],"&gt;=0.05")/Table3[[#This Row],[Count]]</f>
        <v>0</v>
      </c>
      <c r="K42" s="2">
        <f>COUNTIFS(Table2[Sub-Sector],Table3[[#This Row],[Sub-Sector]],Table2[% Away From Day High],"&lt;=0.05")/Table3[[#This Row],[Count]]</f>
        <v>1</v>
      </c>
      <c r="L42" s="2">
        <f>COUNTIFS(Table2[Sub-Sector],Table3[[#This Row],[Sub-Sector]],Table2[% Away From Current Week Low],"&gt;=0.05")/Table3[[#This Row],[Count]]</f>
        <v>0.1111111111111111</v>
      </c>
      <c r="M42" s="2">
        <f>COUNTIFS(Table2[Sub-Sector],Table3[[#This Row],[Sub-Sector]],Table2[% Away From Current Week High],"&lt;=0.05")/Table3[[#This Row],[Count]]</f>
        <v>1</v>
      </c>
      <c r="N42" s="2">
        <f>COUNTIFS(Table2[Sub-Sector],Table3[[#This Row],[Sub-Sector]],Table2[% Away From Current Month Low],"&gt;=0.05")/Table3[[#This Row],[Count]]</f>
        <v>0.1111111111111111</v>
      </c>
      <c r="O42" s="2">
        <f>COUNTIFS(Table2[Sub-Sector],Table3[[#This Row],[Sub-Sector]],Table2[% Away From Current Month High],"&lt;=0.05")/Table3[[#This Row],[Count]]</f>
        <v>1</v>
      </c>
      <c r="P42" s="2">
        <f>COUNTIFS(Table2[Sub-Sector],Table3[[#This Row],[Sub-Sector]],Table2[% Away From 52W High],"&lt;=10")/Table3[[#This Row],[Count]]</f>
        <v>0.44444444444444442</v>
      </c>
      <c r="Q42" s="2">
        <f>COUNTIFS(Table2[Sub-Sector],Table3[[#This Row],[Sub-Sector]],Table2[% Away From 52W Low],"&gt;=10")/Table3[[#This Row],[Count]]</f>
        <v>1</v>
      </c>
      <c r="R42" s="2">
        <f>COUNTIFS(Table2[Sub-Sector],Table3[[#This Row],[Sub-Sector]],Table2[% Price above 20 EMA],"&gt;=0")/Table3[[#This Row],[Count]]</f>
        <v>0.66666666666666663</v>
      </c>
      <c r="S42" s="2">
        <f>COUNTIFS(Table2[Sub-Sector],Table3[[#This Row],[Sub-Sector]],Table2[% Price above 50 EMA],"&gt;=0")/Table3[[#This Row],[Count]]</f>
        <v>0.77777777777777779</v>
      </c>
      <c r="T42" s="2">
        <f>COUNTIFS(Table2[Sub-Sector],Table3[[#This Row],[Sub-Sector]],Table2[% Price above 200 EMA],"&gt;=0")/Table3[[#This Row],[Count]]</f>
        <v>0.88888888888888884</v>
      </c>
      <c r="U42" s="2">
        <f>COUNTIFS(Table2[Sub-Sector],Table3[[#This Row],[Sub-Sector]],Table2[Rate of Change - Zone],"Positive")/Table3[[#This Row],[Count]]</f>
        <v>0.55555555555555558</v>
      </c>
      <c r="V42" s="2">
        <f>COUNTIFS(Table2[Sub-Sector],Table3[[#This Row],[Sub-Sector]],Table2[Sharpe Ratio],"&gt;=0.10")/Table3[[#This Row],[Count]]</f>
        <v>0.33333333333333331</v>
      </c>
      <c r="W42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435.5</v>
      </c>
      <c r="X42" s="4">
        <f>_xlfn.RANK.AVG(Table3[[#This Row],[Score]],Table3[Score],1)</f>
        <v>57.5</v>
      </c>
      <c r="Y42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</v>
      </c>
      <c r="Z42" s="4">
        <f>_xlfn.RANK.AVG(Table3[[#This Row],[Score 2 ]],Table3[[Score 2 ]],1)</f>
        <v>41</v>
      </c>
    </row>
    <row r="43" spans="1:26" x14ac:dyDescent="0.3">
      <c r="A43" t="s">
        <v>327</v>
      </c>
      <c r="B43">
        <f>COUNTIFS(Table2[Sub-Sector],Table3[[#This Row],[Sub-Sector]])</f>
        <v>10</v>
      </c>
      <c r="C43" s="2">
        <f>COUNTIFS(Table2[Sub-Sector],Table3[[#This Row],[Sub-Sector]],Table2[Uptrend],"Uptrend")/Table3[[#This Row],[Count]]</f>
        <v>0.9</v>
      </c>
      <c r="D43" s="2">
        <f>COUNTIFS(Table2[Sub-Sector],Table3[[#This Row],[Sub-Sector]],Table2[1W Return vs Nifty],"&gt;=5")/Table3[[#This Row],[Count]]</f>
        <v>0.5</v>
      </c>
      <c r="E43" s="2">
        <f>COUNTIFS(Table2[Sub-Sector],Table3[[#This Row],[Sub-Sector]],Table2[1M Return vs Nifty],"&gt;=5")/Table3[[#This Row],[Count]]</f>
        <v>0.6</v>
      </c>
      <c r="F43" s="2">
        <f>COUNTIFS(Table2[Sub-Sector],Table3[[#This Row],[Sub-Sector]],Table2[6M Return vs Nifty],"&gt;=10")/Table3[[#This Row],[Count]]</f>
        <v>0.7</v>
      </c>
      <c r="G43" s="2">
        <f>COUNTIFS(Table2[Sub-Sector],Table3[[#This Row],[Sub-Sector]],Table2[1Y Return vs Nifty],"&gt;=10")/Table3[[#This Row],[Count]]</f>
        <v>0.7</v>
      </c>
      <c r="H43" s="2">
        <f>COUNTIFS(Table2[Sub-Sector],Table3[[#This Row],[Sub-Sector]],Table2[RSI Exponential â€“ 14D],"&gt;=50")/Table3[[#This Row],[Count]]</f>
        <v>0.6</v>
      </c>
      <c r="I43" s="2">
        <f>COUNTIFS(Table2[Sub-Sector],Table3[[#This Row],[Sub-Sector]],Table2[Relative Volume],"&gt;=1")/Table3[[#This Row],[Count]]</f>
        <v>0.4</v>
      </c>
      <c r="J43" s="2">
        <f>COUNTIFS(Table2[Sub-Sector],Table3[[#This Row],[Sub-Sector]],Table2[% Away From Day Low],"&gt;=0.05")/Table3[[#This Row],[Count]]</f>
        <v>0</v>
      </c>
      <c r="K43" s="2">
        <f>COUNTIFS(Table2[Sub-Sector],Table3[[#This Row],[Sub-Sector]],Table2[% Away From Day High],"&lt;=0.05")/Table3[[#This Row],[Count]]</f>
        <v>1</v>
      </c>
      <c r="L43" s="2">
        <f>COUNTIFS(Table2[Sub-Sector],Table3[[#This Row],[Sub-Sector]],Table2[% Away From Current Week Low],"&gt;=0.05")/Table3[[#This Row],[Count]]</f>
        <v>0.1</v>
      </c>
      <c r="M43" s="2">
        <f>COUNTIFS(Table2[Sub-Sector],Table3[[#This Row],[Sub-Sector]],Table2[% Away From Current Week High],"&lt;=0.05")/Table3[[#This Row],[Count]]</f>
        <v>0.9</v>
      </c>
      <c r="N43" s="2">
        <f>COUNTIFS(Table2[Sub-Sector],Table3[[#This Row],[Sub-Sector]],Table2[% Away From Current Month Low],"&gt;=0.05")/Table3[[#This Row],[Count]]</f>
        <v>0.1</v>
      </c>
      <c r="O43" s="2">
        <f>COUNTIFS(Table2[Sub-Sector],Table3[[#This Row],[Sub-Sector]],Table2[% Away From Current Month High],"&lt;=0.05")/Table3[[#This Row],[Count]]</f>
        <v>0.9</v>
      </c>
      <c r="P43" s="2">
        <f>COUNTIFS(Table2[Sub-Sector],Table3[[#This Row],[Sub-Sector]],Table2[% Away From 52W High],"&lt;=10")/Table3[[#This Row],[Count]]</f>
        <v>0.8</v>
      </c>
      <c r="Q43" s="2">
        <f>COUNTIFS(Table2[Sub-Sector],Table3[[#This Row],[Sub-Sector]],Table2[% Away From 52W Low],"&gt;=10")/Table3[[#This Row],[Count]]</f>
        <v>1</v>
      </c>
      <c r="R43" s="2">
        <f>COUNTIFS(Table2[Sub-Sector],Table3[[#This Row],[Sub-Sector]],Table2[% Price above 20 EMA],"&gt;=0")/Table3[[#This Row],[Count]]</f>
        <v>0.8</v>
      </c>
      <c r="S43" s="2">
        <f>COUNTIFS(Table2[Sub-Sector],Table3[[#This Row],[Sub-Sector]],Table2[% Price above 50 EMA],"&gt;=0")/Table3[[#This Row],[Count]]</f>
        <v>1</v>
      </c>
      <c r="T43" s="2">
        <f>COUNTIFS(Table2[Sub-Sector],Table3[[#This Row],[Sub-Sector]],Table2[% Price above 200 EMA],"&gt;=0")/Table3[[#This Row],[Count]]</f>
        <v>1</v>
      </c>
      <c r="U43" s="2">
        <f>COUNTIFS(Table2[Sub-Sector],Table3[[#This Row],[Sub-Sector]],Table2[Rate of Change - Zone],"Positive")/Table3[[#This Row],[Count]]</f>
        <v>0.6</v>
      </c>
      <c r="V43" s="2">
        <f>COUNTIFS(Table2[Sub-Sector],Table3[[#This Row],[Sub-Sector]],Table2[Sharpe Ratio],"&gt;=0.10")/Table3[[#This Row],[Count]]</f>
        <v>0.1</v>
      </c>
      <c r="W43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307</v>
      </c>
      <c r="X43" s="4">
        <f>_xlfn.RANK.AVG(Table3[[#This Row],[Score]],Table3[Score],1)</f>
        <v>18</v>
      </c>
      <c r="Y43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</v>
      </c>
      <c r="Z43" s="4">
        <f>_xlfn.RANK.AVG(Table3[[#This Row],[Score 2 ]],Table3[[Score 2 ]],1)</f>
        <v>42</v>
      </c>
    </row>
    <row r="44" spans="1:26" x14ac:dyDescent="0.3">
      <c r="A44" t="s">
        <v>396</v>
      </c>
      <c r="B44">
        <f>COUNTIFS(Table2[Sub-Sector],Table3[[#This Row],[Sub-Sector]])</f>
        <v>6</v>
      </c>
      <c r="C44" s="2">
        <f>COUNTIFS(Table2[Sub-Sector],Table3[[#This Row],[Sub-Sector]],Table2[Uptrend],"Uptrend")/Table3[[#This Row],[Count]]</f>
        <v>0.66666666666666663</v>
      </c>
      <c r="D44" s="2">
        <f>COUNTIFS(Table2[Sub-Sector],Table3[[#This Row],[Sub-Sector]],Table2[1W Return vs Nifty],"&gt;=5")/Table3[[#This Row],[Count]]</f>
        <v>0.16666666666666666</v>
      </c>
      <c r="E44" s="2">
        <f>COUNTIFS(Table2[Sub-Sector],Table3[[#This Row],[Sub-Sector]],Table2[1M Return vs Nifty],"&gt;=5")/Table3[[#This Row],[Count]]</f>
        <v>0.66666666666666663</v>
      </c>
      <c r="F44" s="2">
        <f>COUNTIFS(Table2[Sub-Sector],Table3[[#This Row],[Sub-Sector]],Table2[6M Return vs Nifty],"&gt;=10")/Table3[[#This Row],[Count]]</f>
        <v>0.33333333333333331</v>
      </c>
      <c r="G44" s="2">
        <f>COUNTIFS(Table2[Sub-Sector],Table3[[#This Row],[Sub-Sector]],Table2[1Y Return vs Nifty],"&gt;=10")/Table3[[#This Row],[Count]]</f>
        <v>0.5</v>
      </c>
      <c r="H44" s="2">
        <f>COUNTIFS(Table2[Sub-Sector],Table3[[#This Row],[Sub-Sector]],Table2[RSI Exponential â€“ 14D],"&gt;=50")/Table3[[#This Row],[Count]]</f>
        <v>0.83333333333333337</v>
      </c>
      <c r="I44" s="2">
        <f>COUNTIFS(Table2[Sub-Sector],Table3[[#This Row],[Sub-Sector]],Table2[Relative Volume],"&gt;=1")/Table3[[#This Row],[Count]]</f>
        <v>0.66666666666666663</v>
      </c>
      <c r="J44" s="2">
        <f>COUNTIFS(Table2[Sub-Sector],Table3[[#This Row],[Sub-Sector]],Table2[% Away From Day Low],"&gt;=0.05")/Table3[[#This Row],[Count]]</f>
        <v>0</v>
      </c>
      <c r="K44" s="2">
        <f>COUNTIFS(Table2[Sub-Sector],Table3[[#This Row],[Sub-Sector]],Table2[% Away From Day High],"&lt;=0.05")/Table3[[#This Row],[Count]]</f>
        <v>0.83333333333333337</v>
      </c>
      <c r="L44" s="2">
        <f>COUNTIFS(Table2[Sub-Sector],Table3[[#This Row],[Sub-Sector]],Table2[% Away From Current Week Low],"&gt;=0.05")/Table3[[#This Row],[Count]]</f>
        <v>0.16666666666666666</v>
      </c>
      <c r="M44" s="2">
        <f>COUNTIFS(Table2[Sub-Sector],Table3[[#This Row],[Sub-Sector]],Table2[% Away From Current Week High],"&lt;=0.05")/Table3[[#This Row],[Count]]</f>
        <v>0.83333333333333337</v>
      </c>
      <c r="N44" s="2">
        <f>COUNTIFS(Table2[Sub-Sector],Table3[[#This Row],[Sub-Sector]],Table2[% Away From Current Month Low],"&gt;=0.05")/Table3[[#This Row],[Count]]</f>
        <v>0.16666666666666666</v>
      </c>
      <c r="O44" s="2">
        <f>COUNTIFS(Table2[Sub-Sector],Table3[[#This Row],[Sub-Sector]],Table2[% Away From Current Month High],"&lt;=0.05")/Table3[[#This Row],[Count]]</f>
        <v>0.83333333333333337</v>
      </c>
      <c r="P44" s="2">
        <f>COUNTIFS(Table2[Sub-Sector],Table3[[#This Row],[Sub-Sector]],Table2[% Away From 52W High],"&lt;=10")/Table3[[#This Row],[Count]]</f>
        <v>0.5</v>
      </c>
      <c r="Q44" s="2">
        <f>COUNTIFS(Table2[Sub-Sector],Table3[[#This Row],[Sub-Sector]],Table2[% Away From 52W Low],"&gt;=10")/Table3[[#This Row],[Count]]</f>
        <v>1</v>
      </c>
      <c r="R44" s="2">
        <f>COUNTIFS(Table2[Sub-Sector],Table3[[#This Row],[Sub-Sector]],Table2[% Price above 20 EMA],"&gt;=0")/Table3[[#This Row],[Count]]</f>
        <v>0.83333333333333337</v>
      </c>
      <c r="S44" s="2">
        <f>COUNTIFS(Table2[Sub-Sector],Table3[[#This Row],[Sub-Sector]],Table2[% Price above 50 EMA],"&gt;=0")/Table3[[#This Row],[Count]]</f>
        <v>0.83333333333333337</v>
      </c>
      <c r="T44" s="2">
        <f>COUNTIFS(Table2[Sub-Sector],Table3[[#This Row],[Sub-Sector]],Table2[% Price above 200 EMA],"&gt;=0")/Table3[[#This Row],[Count]]</f>
        <v>0.66666666666666663</v>
      </c>
      <c r="U44" s="2">
        <f>COUNTIFS(Table2[Sub-Sector],Table3[[#This Row],[Sub-Sector]],Table2[Rate of Change - Zone],"Positive")/Table3[[#This Row],[Count]]</f>
        <v>0.83333333333333337</v>
      </c>
      <c r="V44" s="2">
        <f>COUNTIFS(Table2[Sub-Sector],Table3[[#This Row],[Sub-Sector]],Table2[Sharpe Ratio],"&gt;=0.10")/Table3[[#This Row],[Count]]</f>
        <v>0.16666666666666666</v>
      </c>
      <c r="W44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350</v>
      </c>
      <c r="X44" s="4">
        <f>_xlfn.RANK.AVG(Table3[[#This Row],[Score]],Table3[Score],1)</f>
        <v>30</v>
      </c>
      <c r="Y44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232</v>
      </c>
      <c r="Z44" s="4">
        <f>_xlfn.RANK.AVG(Table3[[#This Row],[Score 2 ]],Table3[[Score 2 ]],1)</f>
        <v>43</v>
      </c>
    </row>
    <row r="45" spans="1:26" x14ac:dyDescent="0.3">
      <c r="A45" t="s">
        <v>544</v>
      </c>
      <c r="B45">
        <f>COUNTIFS(Table2[Sub-Sector],Table3[[#This Row],[Sub-Sector]])</f>
        <v>9</v>
      </c>
      <c r="C45" s="2">
        <f>COUNTIFS(Table2[Sub-Sector],Table3[[#This Row],[Sub-Sector]],Table2[Uptrend],"Uptrend")/Table3[[#This Row],[Count]]</f>
        <v>0.55555555555555558</v>
      </c>
      <c r="D45" s="2">
        <f>COUNTIFS(Table2[Sub-Sector],Table3[[#This Row],[Sub-Sector]],Table2[1W Return vs Nifty],"&gt;=5")/Table3[[#This Row],[Count]]</f>
        <v>0.55555555555555558</v>
      </c>
      <c r="E45" s="2">
        <f>COUNTIFS(Table2[Sub-Sector],Table3[[#This Row],[Sub-Sector]],Table2[1M Return vs Nifty],"&gt;=5")/Table3[[#This Row],[Count]]</f>
        <v>0.33333333333333331</v>
      </c>
      <c r="F45" s="2">
        <f>COUNTIFS(Table2[Sub-Sector],Table3[[#This Row],[Sub-Sector]],Table2[6M Return vs Nifty],"&gt;=10")/Table3[[#This Row],[Count]]</f>
        <v>0.33333333333333331</v>
      </c>
      <c r="G45" s="2">
        <f>COUNTIFS(Table2[Sub-Sector],Table3[[#This Row],[Sub-Sector]],Table2[1Y Return vs Nifty],"&gt;=10")/Table3[[#This Row],[Count]]</f>
        <v>0.44444444444444442</v>
      </c>
      <c r="H45" s="2">
        <f>COUNTIFS(Table2[Sub-Sector],Table3[[#This Row],[Sub-Sector]],Table2[RSI Exponential â€“ 14D],"&gt;=50")/Table3[[#This Row],[Count]]</f>
        <v>0.88888888888888884</v>
      </c>
      <c r="I45" s="2">
        <f>COUNTIFS(Table2[Sub-Sector],Table3[[#This Row],[Sub-Sector]],Table2[Relative Volume],"&gt;=1")/Table3[[#This Row],[Count]]</f>
        <v>0.77777777777777779</v>
      </c>
      <c r="J45" s="2">
        <f>COUNTIFS(Table2[Sub-Sector],Table3[[#This Row],[Sub-Sector]],Table2[% Away From Day Low],"&gt;=0.05")/Table3[[#This Row],[Count]]</f>
        <v>0.1111111111111111</v>
      </c>
      <c r="K45" s="2">
        <f>COUNTIFS(Table2[Sub-Sector],Table3[[#This Row],[Sub-Sector]],Table2[% Away From Day High],"&lt;=0.05")/Table3[[#This Row],[Count]]</f>
        <v>0.77777777777777779</v>
      </c>
      <c r="L45" s="2">
        <f>COUNTIFS(Table2[Sub-Sector],Table3[[#This Row],[Sub-Sector]],Table2[% Away From Current Week Low],"&gt;=0.05")/Table3[[#This Row],[Count]]</f>
        <v>0.1111111111111111</v>
      </c>
      <c r="M45" s="2">
        <f>COUNTIFS(Table2[Sub-Sector],Table3[[#This Row],[Sub-Sector]],Table2[% Away From Current Week High],"&lt;=0.05")/Table3[[#This Row],[Count]]</f>
        <v>0.55555555555555558</v>
      </c>
      <c r="N45" s="2">
        <f>COUNTIFS(Table2[Sub-Sector],Table3[[#This Row],[Sub-Sector]],Table2[% Away From Current Month Low],"&gt;=0.05")/Table3[[#This Row],[Count]]</f>
        <v>0.1111111111111111</v>
      </c>
      <c r="O45" s="2">
        <f>COUNTIFS(Table2[Sub-Sector],Table3[[#This Row],[Sub-Sector]],Table2[% Away From Current Month High],"&lt;=0.05")/Table3[[#This Row],[Count]]</f>
        <v>0.55555555555555558</v>
      </c>
      <c r="P45" s="2">
        <f>COUNTIFS(Table2[Sub-Sector],Table3[[#This Row],[Sub-Sector]],Table2[% Away From 52W High],"&lt;=10")/Table3[[#This Row],[Count]]</f>
        <v>0.1111111111111111</v>
      </c>
      <c r="Q45" s="2">
        <f>COUNTIFS(Table2[Sub-Sector],Table3[[#This Row],[Sub-Sector]],Table2[% Away From 52W Low],"&gt;=10")/Table3[[#This Row],[Count]]</f>
        <v>1</v>
      </c>
      <c r="R45" s="2">
        <f>COUNTIFS(Table2[Sub-Sector],Table3[[#This Row],[Sub-Sector]],Table2[% Price above 20 EMA],"&gt;=0")/Table3[[#This Row],[Count]]</f>
        <v>0.77777777777777779</v>
      </c>
      <c r="S45" s="2">
        <f>COUNTIFS(Table2[Sub-Sector],Table3[[#This Row],[Sub-Sector]],Table2[% Price above 50 EMA],"&gt;=0")/Table3[[#This Row],[Count]]</f>
        <v>0.77777777777777779</v>
      </c>
      <c r="T45" s="2">
        <f>COUNTIFS(Table2[Sub-Sector],Table3[[#This Row],[Sub-Sector]],Table2[% Price above 200 EMA],"&gt;=0")/Table3[[#This Row],[Count]]</f>
        <v>0.77777777777777779</v>
      </c>
      <c r="U45" s="2">
        <f>COUNTIFS(Table2[Sub-Sector],Table3[[#This Row],[Sub-Sector]],Table2[Rate of Change - Zone],"Positive")/Table3[[#This Row],[Count]]</f>
        <v>0.77777777777777779</v>
      </c>
      <c r="V45" s="2">
        <f>COUNTIFS(Table2[Sub-Sector],Table3[[#This Row],[Sub-Sector]],Table2[Sharpe Ratio],"&gt;=0.10")/Table3[[#This Row],[Count]]</f>
        <v>0.33333333333333331</v>
      </c>
      <c r="W45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382.5</v>
      </c>
      <c r="X45" s="4">
        <f>_xlfn.RANK.AVG(Table3[[#This Row],[Score]],Table3[Score],1)</f>
        <v>45</v>
      </c>
      <c r="Y45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234</v>
      </c>
      <c r="Z45" s="4">
        <f>_xlfn.RANK.AVG(Table3[[#This Row],[Score 2 ]],Table3[[Score 2 ]],1)</f>
        <v>44</v>
      </c>
    </row>
    <row r="46" spans="1:26" x14ac:dyDescent="0.3">
      <c r="A46" t="s">
        <v>89</v>
      </c>
      <c r="B46">
        <f>COUNTIFS(Table2[Sub-Sector],Table3[[#This Row],[Sub-Sector]])</f>
        <v>3</v>
      </c>
      <c r="C46" s="2">
        <f>COUNTIFS(Table2[Sub-Sector],Table3[[#This Row],[Sub-Sector]],Table2[Uptrend],"Uptrend")/Table3[[#This Row],[Count]]</f>
        <v>1</v>
      </c>
      <c r="D46" s="2">
        <f>COUNTIFS(Table2[Sub-Sector],Table3[[#This Row],[Sub-Sector]],Table2[1W Return vs Nifty],"&gt;=5")/Table3[[#This Row],[Count]]</f>
        <v>0</v>
      </c>
      <c r="E46" s="2">
        <f>COUNTIFS(Table2[Sub-Sector],Table3[[#This Row],[Sub-Sector]],Table2[1M Return vs Nifty],"&gt;=5")/Table3[[#This Row],[Count]]</f>
        <v>0</v>
      </c>
      <c r="F46" s="2">
        <f>COUNTIFS(Table2[Sub-Sector],Table3[[#This Row],[Sub-Sector]],Table2[6M Return vs Nifty],"&gt;=10")/Table3[[#This Row],[Count]]</f>
        <v>1</v>
      </c>
      <c r="G46" s="2">
        <f>COUNTIFS(Table2[Sub-Sector],Table3[[#This Row],[Sub-Sector]],Table2[1Y Return vs Nifty],"&gt;=10")/Table3[[#This Row],[Count]]</f>
        <v>1</v>
      </c>
      <c r="H46" s="2">
        <f>COUNTIFS(Table2[Sub-Sector],Table3[[#This Row],[Sub-Sector]],Table2[RSI Exponential â€“ 14D],"&gt;=50")/Table3[[#This Row],[Count]]</f>
        <v>0.33333333333333331</v>
      </c>
      <c r="I46" s="2">
        <f>COUNTIFS(Table2[Sub-Sector],Table3[[#This Row],[Sub-Sector]],Table2[Relative Volume],"&gt;=1")/Table3[[#This Row],[Count]]</f>
        <v>0</v>
      </c>
      <c r="J46" s="2">
        <f>COUNTIFS(Table2[Sub-Sector],Table3[[#This Row],[Sub-Sector]],Table2[% Away From Day Low],"&gt;=0.05")/Table3[[#This Row],[Count]]</f>
        <v>0</v>
      </c>
      <c r="K46" s="2">
        <f>COUNTIFS(Table2[Sub-Sector],Table3[[#This Row],[Sub-Sector]],Table2[% Away From Day High],"&lt;=0.05")/Table3[[#This Row],[Count]]</f>
        <v>1</v>
      </c>
      <c r="L46" s="2">
        <f>COUNTIFS(Table2[Sub-Sector],Table3[[#This Row],[Sub-Sector]],Table2[% Away From Current Week Low],"&gt;=0.05")/Table3[[#This Row],[Count]]</f>
        <v>0</v>
      </c>
      <c r="M46" s="2">
        <f>COUNTIFS(Table2[Sub-Sector],Table3[[#This Row],[Sub-Sector]],Table2[% Away From Current Week High],"&lt;=0.05")/Table3[[#This Row],[Count]]</f>
        <v>1</v>
      </c>
      <c r="N46" s="2">
        <f>COUNTIFS(Table2[Sub-Sector],Table3[[#This Row],[Sub-Sector]],Table2[% Away From Current Month Low],"&gt;=0.05")/Table3[[#This Row],[Count]]</f>
        <v>0</v>
      </c>
      <c r="O46" s="2">
        <f>COUNTIFS(Table2[Sub-Sector],Table3[[#This Row],[Sub-Sector]],Table2[% Away From Current Month High],"&lt;=0.05")/Table3[[#This Row],[Count]]</f>
        <v>1</v>
      </c>
      <c r="P46" s="2">
        <f>COUNTIFS(Table2[Sub-Sector],Table3[[#This Row],[Sub-Sector]],Table2[% Away From 52W High],"&lt;=10")/Table3[[#This Row],[Count]]</f>
        <v>0.66666666666666663</v>
      </c>
      <c r="Q46" s="2">
        <f>COUNTIFS(Table2[Sub-Sector],Table3[[#This Row],[Sub-Sector]],Table2[% Away From 52W Low],"&gt;=10")/Table3[[#This Row],[Count]]</f>
        <v>1</v>
      </c>
      <c r="R46" s="2">
        <f>COUNTIFS(Table2[Sub-Sector],Table3[[#This Row],[Sub-Sector]],Table2[% Price above 20 EMA],"&gt;=0")/Table3[[#This Row],[Count]]</f>
        <v>0.33333333333333331</v>
      </c>
      <c r="S46" s="2">
        <f>COUNTIFS(Table2[Sub-Sector],Table3[[#This Row],[Sub-Sector]],Table2[% Price above 50 EMA],"&gt;=0")/Table3[[#This Row],[Count]]</f>
        <v>1</v>
      </c>
      <c r="T46" s="2">
        <f>COUNTIFS(Table2[Sub-Sector],Table3[[#This Row],[Sub-Sector]],Table2[% Price above 200 EMA],"&gt;=0")/Table3[[#This Row],[Count]]</f>
        <v>1</v>
      </c>
      <c r="U46" s="2">
        <f>COUNTIFS(Table2[Sub-Sector],Table3[[#This Row],[Sub-Sector]],Table2[Rate of Change - Zone],"Positive")/Table3[[#This Row],[Count]]</f>
        <v>0.33333333333333331</v>
      </c>
      <c r="V46" s="2">
        <f>COUNTIFS(Table2[Sub-Sector],Table3[[#This Row],[Sub-Sector]],Table2[Sharpe Ratio],"&gt;=0.10")/Table3[[#This Row],[Count]]</f>
        <v>1</v>
      </c>
      <c r="W46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439</v>
      </c>
      <c r="X46" s="4">
        <f>_xlfn.RANK.AVG(Table3[[#This Row],[Score]],Table3[Score],1)</f>
        <v>59</v>
      </c>
      <c r="Y46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237.5</v>
      </c>
      <c r="Z46" s="4">
        <f>_xlfn.RANK.AVG(Table3[[#This Row],[Score 2 ]],Table3[[Score 2 ]],1)</f>
        <v>45.5</v>
      </c>
    </row>
    <row r="47" spans="1:26" x14ac:dyDescent="0.3">
      <c r="A47" t="s">
        <v>107</v>
      </c>
      <c r="B47">
        <f>COUNTIFS(Table2[Sub-Sector],Table3[[#This Row],[Sub-Sector]])</f>
        <v>3</v>
      </c>
      <c r="C47" s="2">
        <f>COUNTIFS(Table2[Sub-Sector],Table3[[#This Row],[Sub-Sector]],Table2[Uptrend],"Uptrend")/Table3[[#This Row],[Count]]</f>
        <v>0.66666666666666663</v>
      </c>
      <c r="D47" s="2">
        <f>COUNTIFS(Table2[Sub-Sector],Table3[[#This Row],[Sub-Sector]],Table2[1W Return vs Nifty],"&gt;=5")/Table3[[#This Row],[Count]]</f>
        <v>0</v>
      </c>
      <c r="E47" s="2">
        <f>COUNTIFS(Table2[Sub-Sector],Table3[[#This Row],[Sub-Sector]],Table2[1M Return vs Nifty],"&gt;=5")/Table3[[#This Row],[Count]]</f>
        <v>0.33333333333333331</v>
      </c>
      <c r="F47" s="2">
        <f>COUNTIFS(Table2[Sub-Sector],Table3[[#This Row],[Sub-Sector]],Table2[6M Return vs Nifty],"&gt;=10")/Table3[[#This Row],[Count]]</f>
        <v>0.33333333333333331</v>
      </c>
      <c r="G47" s="2">
        <f>COUNTIFS(Table2[Sub-Sector],Table3[[#This Row],[Sub-Sector]],Table2[1Y Return vs Nifty],"&gt;=10")/Table3[[#This Row],[Count]]</f>
        <v>1</v>
      </c>
      <c r="H47" s="2">
        <f>COUNTIFS(Table2[Sub-Sector],Table3[[#This Row],[Sub-Sector]],Table2[RSI Exponential â€“ 14D],"&gt;=50")/Table3[[#This Row],[Count]]</f>
        <v>0.33333333333333331</v>
      </c>
      <c r="I47" s="2">
        <f>COUNTIFS(Table2[Sub-Sector],Table3[[#This Row],[Sub-Sector]],Table2[Relative Volume],"&gt;=1")/Table3[[#This Row],[Count]]</f>
        <v>0.33333333333333331</v>
      </c>
      <c r="J47" s="2">
        <f>COUNTIFS(Table2[Sub-Sector],Table3[[#This Row],[Sub-Sector]],Table2[% Away From Day Low],"&gt;=0.05")/Table3[[#This Row],[Count]]</f>
        <v>0</v>
      </c>
      <c r="K47" s="2">
        <f>COUNTIFS(Table2[Sub-Sector],Table3[[#This Row],[Sub-Sector]],Table2[% Away From Day High],"&lt;=0.05")/Table3[[#This Row],[Count]]</f>
        <v>1</v>
      </c>
      <c r="L47" s="2">
        <f>COUNTIFS(Table2[Sub-Sector],Table3[[#This Row],[Sub-Sector]],Table2[% Away From Current Week Low],"&gt;=0.05")/Table3[[#This Row],[Count]]</f>
        <v>0</v>
      </c>
      <c r="M47" s="2">
        <f>COUNTIFS(Table2[Sub-Sector],Table3[[#This Row],[Sub-Sector]],Table2[% Away From Current Week High],"&lt;=0.05")/Table3[[#This Row],[Count]]</f>
        <v>1</v>
      </c>
      <c r="N47" s="2">
        <f>COUNTIFS(Table2[Sub-Sector],Table3[[#This Row],[Sub-Sector]],Table2[% Away From Current Month Low],"&gt;=0.05")/Table3[[#This Row],[Count]]</f>
        <v>0</v>
      </c>
      <c r="O47" s="2">
        <f>COUNTIFS(Table2[Sub-Sector],Table3[[#This Row],[Sub-Sector]],Table2[% Away From Current Month High],"&lt;=0.05")/Table3[[#This Row],[Count]]</f>
        <v>1</v>
      </c>
      <c r="P47" s="2">
        <f>COUNTIFS(Table2[Sub-Sector],Table3[[#This Row],[Sub-Sector]],Table2[% Away From 52W High],"&lt;=10")/Table3[[#This Row],[Count]]</f>
        <v>0</v>
      </c>
      <c r="Q47" s="2">
        <f>COUNTIFS(Table2[Sub-Sector],Table3[[#This Row],[Sub-Sector]],Table2[% Away From 52W Low],"&gt;=10")/Table3[[#This Row],[Count]]</f>
        <v>1</v>
      </c>
      <c r="R47" s="2">
        <f>COUNTIFS(Table2[Sub-Sector],Table3[[#This Row],[Sub-Sector]],Table2[% Price above 20 EMA],"&gt;=0")/Table3[[#This Row],[Count]]</f>
        <v>0.33333333333333331</v>
      </c>
      <c r="S47" s="2">
        <f>COUNTIFS(Table2[Sub-Sector],Table3[[#This Row],[Sub-Sector]],Table2[% Price above 50 EMA],"&gt;=0")/Table3[[#This Row],[Count]]</f>
        <v>0.66666666666666663</v>
      </c>
      <c r="T47" s="2">
        <f>COUNTIFS(Table2[Sub-Sector],Table3[[#This Row],[Sub-Sector]],Table2[% Price above 200 EMA],"&gt;=0")/Table3[[#This Row],[Count]]</f>
        <v>1</v>
      </c>
      <c r="U47" s="2">
        <f>COUNTIFS(Table2[Sub-Sector],Table3[[#This Row],[Sub-Sector]],Table2[Rate of Change - Zone],"Positive")/Table3[[#This Row],[Count]]</f>
        <v>0.66666666666666663</v>
      </c>
      <c r="V47" s="2">
        <f>COUNTIFS(Table2[Sub-Sector],Table3[[#This Row],[Sub-Sector]],Table2[Sharpe Ratio],"&gt;=0.10")/Table3[[#This Row],[Count]]</f>
        <v>0.33333333333333331</v>
      </c>
      <c r="W47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447</v>
      </c>
      <c r="X47" s="4">
        <f>_xlfn.RANK.AVG(Table3[[#This Row],[Score]],Table3[Score],1)</f>
        <v>64</v>
      </c>
      <c r="Y47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237.5</v>
      </c>
      <c r="Z47" s="4">
        <f>_xlfn.RANK.AVG(Table3[[#This Row],[Score 2 ]],Table3[[Score 2 ]],1)</f>
        <v>45.5</v>
      </c>
    </row>
    <row r="48" spans="1:26" x14ac:dyDescent="0.3">
      <c r="A48" t="s">
        <v>177</v>
      </c>
      <c r="B48">
        <f>COUNTIFS(Table2[Sub-Sector],Table3[[#This Row],[Sub-Sector]])</f>
        <v>6</v>
      </c>
      <c r="C48" s="2">
        <f>COUNTIFS(Table2[Sub-Sector],Table3[[#This Row],[Sub-Sector]],Table2[Uptrend],"Uptrend")/Table3[[#This Row],[Count]]</f>
        <v>0.66666666666666663</v>
      </c>
      <c r="D48" s="2">
        <f>COUNTIFS(Table2[Sub-Sector],Table3[[#This Row],[Sub-Sector]],Table2[1W Return vs Nifty],"&gt;=5")/Table3[[#This Row],[Count]]</f>
        <v>0.33333333333333331</v>
      </c>
      <c r="E48" s="2">
        <f>COUNTIFS(Table2[Sub-Sector],Table3[[#This Row],[Sub-Sector]],Table2[1M Return vs Nifty],"&gt;=5")/Table3[[#This Row],[Count]]</f>
        <v>0.5</v>
      </c>
      <c r="F48" s="2">
        <f>COUNTIFS(Table2[Sub-Sector],Table3[[#This Row],[Sub-Sector]],Table2[6M Return vs Nifty],"&gt;=10")/Table3[[#This Row],[Count]]</f>
        <v>0.66666666666666663</v>
      </c>
      <c r="G48" s="2">
        <f>COUNTIFS(Table2[Sub-Sector],Table3[[#This Row],[Sub-Sector]],Table2[1Y Return vs Nifty],"&gt;=10")/Table3[[#This Row],[Count]]</f>
        <v>0.66666666666666663</v>
      </c>
      <c r="H48" s="2">
        <f>COUNTIFS(Table2[Sub-Sector],Table3[[#This Row],[Sub-Sector]],Table2[RSI Exponential â€“ 14D],"&gt;=50")/Table3[[#This Row],[Count]]</f>
        <v>0.83333333333333337</v>
      </c>
      <c r="I48" s="2">
        <f>COUNTIFS(Table2[Sub-Sector],Table3[[#This Row],[Sub-Sector]],Table2[Relative Volume],"&gt;=1")/Table3[[#This Row],[Count]]</f>
        <v>0.33333333333333331</v>
      </c>
      <c r="J48" s="2">
        <f>COUNTIFS(Table2[Sub-Sector],Table3[[#This Row],[Sub-Sector]],Table2[% Away From Day Low],"&gt;=0.05")/Table3[[#This Row],[Count]]</f>
        <v>0</v>
      </c>
      <c r="K48" s="2">
        <f>COUNTIFS(Table2[Sub-Sector],Table3[[#This Row],[Sub-Sector]],Table2[% Away From Day High],"&lt;=0.05")/Table3[[#This Row],[Count]]</f>
        <v>0.83333333333333337</v>
      </c>
      <c r="L48" s="2">
        <f>COUNTIFS(Table2[Sub-Sector],Table3[[#This Row],[Sub-Sector]],Table2[% Away From Current Week Low],"&gt;=0.05")/Table3[[#This Row],[Count]]</f>
        <v>0.16666666666666666</v>
      </c>
      <c r="M48" s="2">
        <f>COUNTIFS(Table2[Sub-Sector],Table3[[#This Row],[Sub-Sector]],Table2[% Away From Current Week High],"&lt;=0.05")/Table3[[#This Row],[Count]]</f>
        <v>0.83333333333333337</v>
      </c>
      <c r="N48" s="2">
        <f>COUNTIFS(Table2[Sub-Sector],Table3[[#This Row],[Sub-Sector]],Table2[% Away From Current Month Low],"&gt;=0.05")/Table3[[#This Row],[Count]]</f>
        <v>0.16666666666666666</v>
      </c>
      <c r="O48" s="2">
        <f>COUNTIFS(Table2[Sub-Sector],Table3[[#This Row],[Sub-Sector]],Table2[% Away From Current Month High],"&lt;=0.05")/Table3[[#This Row],[Count]]</f>
        <v>0.83333333333333337</v>
      </c>
      <c r="P48" s="2">
        <f>COUNTIFS(Table2[Sub-Sector],Table3[[#This Row],[Sub-Sector]],Table2[% Away From 52W High],"&lt;=10")/Table3[[#This Row],[Count]]</f>
        <v>0.66666666666666663</v>
      </c>
      <c r="Q48" s="2">
        <f>COUNTIFS(Table2[Sub-Sector],Table3[[#This Row],[Sub-Sector]],Table2[% Away From 52W Low],"&gt;=10")/Table3[[#This Row],[Count]]</f>
        <v>1</v>
      </c>
      <c r="R48" s="2">
        <f>COUNTIFS(Table2[Sub-Sector],Table3[[#This Row],[Sub-Sector]],Table2[% Price above 20 EMA],"&gt;=0")/Table3[[#This Row],[Count]]</f>
        <v>0.83333333333333337</v>
      </c>
      <c r="S48" s="2">
        <f>COUNTIFS(Table2[Sub-Sector],Table3[[#This Row],[Sub-Sector]],Table2[% Price above 50 EMA],"&gt;=0")/Table3[[#This Row],[Count]]</f>
        <v>0.66666666666666663</v>
      </c>
      <c r="T48" s="2">
        <f>COUNTIFS(Table2[Sub-Sector],Table3[[#This Row],[Sub-Sector]],Table2[% Price above 200 EMA],"&gt;=0")/Table3[[#This Row],[Count]]</f>
        <v>0.66666666666666663</v>
      </c>
      <c r="U48" s="2">
        <f>COUNTIFS(Table2[Sub-Sector],Table3[[#This Row],[Sub-Sector]],Table2[Rate of Change - Zone],"Positive")/Table3[[#This Row],[Count]]</f>
        <v>0.66666666666666663</v>
      </c>
      <c r="V48" s="2">
        <f>COUNTIFS(Table2[Sub-Sector],Table3[[#This Row],[Sub-Sector]],Table2[Sharpe Ratio],"&gt;=0.10")/Table3[[#This Row],[Count]]</f>
        <v>0</v>
      </c>
      <c r="W48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362</v>
      </c>
      <c r="X48" s="4">
        <f>_xlfn.RANK.AVG(Table3[[#This Row],[Score]],Table3[Score],1)</f>
        <v>37</v>
      </c>
      <c r="Y48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238.5</v>
      </c>
      <c r="Z48" s="4">
        <f>_xlfn.RANK.AVG(Table3[[#This Row],[Score 2 ]],Table3[[Score 2 ]],1)</f>
        <v>47.5</v>
      </c>
    </row>
    <row r="49" spans="1:26" x14ac:dyDescent="0.3">
      <c r="A49" t="s">
        <v>77</v>
      </c>
      <c r="B49">
        <f>COUNTIFS(Table2[Sub-Sector],Table3[[#This Row],[Sub-Sector]])</f>
        <v>3</v>
      </c>
      <c r="C49" s="2">
        <f>COUNTIFS(Table2[Sub-Sector],Table3[[#This Row],[Sub-Sector]],Table2[Uptrend],"Uptrend")/Table3[[#This Row],[Count]]</f>
        <v>1</v>
      </c>
      <c r="D49" s="2">
        <f>COUNTIFS(Table2[Sub-Sector],Table3[[#This Row],[Sub-Sector]],Table2[1W Return vs Nifty],"&gt;=5")/Table3[[#This Row],[Count]]</f>
        <v>0</v>
      </c>
      <c r="E49" s="2">
        <f>COUNTIFS(Table2[Sub-Sector],Table3[[#This Row],[Sub-Sector]],Table2[1M Return vs Nifty],"&gt;=5")/Table3[[#This Row],[Count]]</f>
        <v>0</v>
      </c>
      <c r="F49" s="2">
        <f>COUNTIFS(Table2[Sub-Sector],Table3[[#This Row],[Sub-Sector]],Table2[6M Return vs Nifty],"&gt;=10")/Table3[[#This Row],[Count]]</f>
        <v>0.66666666666666663</v>
      </c>
      <c r="G49" s="2">
        <f>COUNTIFS(Table2[Sub-Sector],Table3[[#This Row],[Sub-Sector]],Table2[1Y Return vs Nifty],"&gt;=10")/Table3[[#This Row],[Count]]</f>
        <v>0.66666666666666663</v>
      </c>
      <c r="H49" s="2">
        <f>COUNTIFS(Table2[Sub-Sector],Table3[[#This Row],[Sub-Sector]],Table2[RSI Exponential â€“ 14D],"&gt;=50")/Table3[[#This Row],[Count]]</f>
        <v>1</v>
      </c>
      <c r="I49" s="2">
        <f>COUNTIFS(Table2[Sub-Sector],Table3[[#This Row],[Sub-Sector]],Table2[Relative Volume],"&gt;=1")/Table3[[#This Row],[Count]]</f>
        <v>0.33333333333333331</v>
      </c>
      <c r="J49" s="2">
        <f>COUNTIFS(Table2[Sub-Sector],Table3[[#This Row],[Sub-Sector]],Table2[% Away From Day Low],"&gt;=0.05")/Table3[[#This Row],[Count]]</f>
        <v>0</v>
      </c>
      <c r="K49" s="2">
        <f>COUNTIFS(Table2[Sub-Sector],Table3[[#This Row],[Sub-Sector]],Table2[% Away From Day High],"&lt;=0.05")/Table3[[#This Row],[Count]]</f>
        <v>0.66666666666666663</v>
      </c>
      <c r="L49" s="2">
        <f>COUNTIFS(Table2[Sub-Sector],Table3[[#This Row],[Sub-Sector]],Table2[% Away From Current Week Low],"&gt;=0.05")/Table3[[#This Row],[Count]]</f>
        <v>0</v>
      </c>
      <c r="M49" s="2">
        <f>COUNTIFS(Table2[Sub-Sector],Table3[[#This Row],[Sub-Sector]],Table2[% Away From Current Week High],"&lt;=0.05")/Table3[[#This Row],[Count]]</f>
        <v>0.66666666666666663</v>
      </c>
      <c r="N49" s="2">
        <f>COUNTIFS(Table2[Sub-Sector],Table3[[#This Row],[Sub-Sector]],Table2[% Away From Current Month Low],"&gt;=0.05")/Table3[[#This Row],[Count]]</f>
        <v>0</v>
      </c>
      <c r="O49" s="2">
        <f>COUNTIFS(Table2[Sub-Sector],Table3[[#This Row],[Sub-Sector]],Table2[% Away From Current Month High],"&lt;=0.05")/Table3[[#This Row],[Count]]</f>
        <v>0.66666666666666663</v>
      </c>
      <c r="P49" s="2">
        <f>COUNTIFS(Table2[Sub-Sector],Table3[[#This Row],[Sub-Sector]],Table2[% Away From 52W High],"&lt;=10")/Table3[[#This Row],[Count]]</f>
        <v>0.66666666666666663</v>
      </c>
      <c r="Q49" s="2">
        <f>COUNTIFS(Table2[Sub-Sector],Table3[[#This Row],[Sub-Sector]],Table2[% Away From 52W Low],"&gt;=10")/Table3[[#This Row],[Count]]</f>
        <v>1</v>
      </c>
      <c r="R49" s="2">
        <f>COUNTIFS(Table2[Sub-Sector],Table3[[#This Row],[Sub-Sector]],Table2[% Price above 20 EMA],"&gt;=0")/Table3[[#This Row],[Count]]</f>
        <v>1</v>
      </c>
      <c r="S49" s="2">
        <f>COUNTIFS(Table2[Sub-Sector],Table3[[#This Row],[Sub-Sector]],Table2[% Price above 50 EMA],"&gt;=0")/Table3[[#This Row],[Count]]</f>
        <v>1</v>
      </c>
      <c r="T49" s="2">
        <f>COUNTIFS(Table2[Sub-Sector],Table3[[#This Row],[Sub-Sector]],Table2[% Price above 200 EMA],"&gt;=0")/Table3[[#This Row],[Count]]</f>
        <v>1</v>
      </c>
      <c r="U49" s="2">
        <f>COUNTIFS(Table2[Sub-Sector],Table3[[#This Row],[Sub-Sector]],Table2[Rate of Change - Zone],"Positive")/Table3[[#This Row],[Count]]</f>
        <v>0.66666666666666663</v>
      </c>
      <c r="V49" s="2">
        <f>COUNTIFS(Table2[Sub-Sector],Table3[[#This Row],[Sub-Sector]],Table2[Sharpe Ratio],"&gt;=0.10")/Table3[[#This Row],[Count]]</f>
        <v>0.33333333333333331</v>
      </c>
      <c r="W49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440</v>
      </c>
      <c r="X49" s="4">
        <f>_xlfn.RANK.AVG(Table3[[#This Row],[Score]],Table3[Score],1)</f>
        <v>60.5</v>
      </c>
      <c r="Y49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238.5</v>
      </c>
      <c r="Z49" s="4">
        <f>_xlfn.RANK.AVG(Table3[[#This Row],[Score 2 ]],Table3[[Score 2 ]],1)</f>
        <v>47.5</v>
      </c>
    </row>
    <row r="50" spans="1:26" x14ac:dyDescent="0.3">
      <c r="A50" t="s">
        <v>140</v>
      </c>
      <c r="B50">
        <f>COUNTIFS(Table2[Sub-Sector],Table3[[#This Row],[Sub-Sector]])</f>
        <v>19</v>
      </c>
      <c r="C50" s="2">
        <f>COUNTIFS(Table2[Sub-Sector],Table3[[#This Row],[Sub-Sector]],Table2[Uptrend],"Uptrend")/Table3[[#This Row],[Count]]</f>
        <v>0.78947368421052633</v>
      </c>
      <c r="D50" s="2">
        <f>COUNTIFS(Table2[Sub-Sector],Table3[[#This Row],[Sub-Sector]],Table2[1W Return vs Nifty],"&gt;=5")/Table3[[#This Row],[Count]]</f>
        <v>5.2631578947368418E-2</v>
      </c>
      <c r="E50" s="2">
        <f>COUNTIFS(Table2[Sub-Sector],Table3[[#This Row],[Sub-Sector]],Table2[1M Return vs Nifty],"&gt;=5")/Table3[[#This Row],[Count]]</f>
        <v>0.15789473684210525</v>
      </c>
      <c r="F50" s="2">
        <f>COUNTIFS(Table2[Sub-Sector],Table3[[#This Row],[Sub-Sector]],Table2[6M Return vs Nifty],"&gt;=10")/Table3[[#This Row],[Count]]</f>
        <v>0.73684210526315785</v>
      </c>
      <c r="G50" s="2">
        <f>COUNTIFS(Table2[Sub-Sector],Table3[[#This Row],[Sub-Sector]],Table2[1Y Return vs Nifty],"&gt;=10")/Table3[[#This Row],[Count]]</f>
        <v>0.89473684210526316</v>
      </c>
      <c r="H50" s="2">
        <f>COUNTIFS(Table2[Sub-Sector],Table3[[#This Row],[Sub-Sector]],Table2[RSI Exponential â€“ 14D],"&gt;=50")/Table3[[#This Row],[Count]]</f>
        <v>0.63157894736842102</v>
      </c>
      <c r="I50" s="2">
        <f>COUNTIFS(Table2[Sub-Sector],Table3[[#This Row],[Sub-Sector]],Table2[Relative Volume],"&gt;=1")/Table3[[#This Row],[Count]]</f>
        <v>0.36842105263157893</v>
      </c>
      <c r="J50" s="2">
        <f>COUNTIFS(Table2[Sub-Sector],Table3[[#This Row],[Sub-Sector]],Table2[% Away From Day Low],"&gt;=0.05")/Table3[[#This Row],[Count]]</f>
        <v>0.21052631578947367</v>
      </c>
      <c r="K50" s="2">
        <f>COUNTIFS(Table2[Sub-Sector],Table3[[#This Row],[Sub-Sector]],Table2[% Away From Day High],"&lt;=0.05")/Table3[[#This Row],[Count]]</f>
        <v>1</v>
      </c>
      <c r="L50" s="2">
        <f>COUNTIFS(Table2[Sub-Sector],Table3[[#This Row],[Sub-Sector]],Table2[% Away From Current Week Low],"&gt;=0.05")/Table3[[#This Row],[Count]]</f>
        <v>0.36842105263157893</v>
      </c>
      <c r="M50" s="2">
        <f>COUNTIFS(Table2[Sub-Sector],Table3[[#This Row],[Sub-Sector]],Table2[% Away From Current Week High],"&lt;=0.05")/Table3[[#This Row],[Count]]</f>
        <v>0.94736842105263153</v>
      </c>
      <c r="N50" s="2">
        <f>COUNTIFS(Table2[Sub-Sector],Table3[[#This Row],[Sub-Sector]],Table2[% Away From Current Month Low],"&gt;=0.05")/Table3[[#This Row],[Count]]</f>
        <v>0.36842105263157893</v>
      </c>
      <c r="O50" s="2">
        <f>COUNTIFS(Table2[Sub-Sector],Table3[[#This Row],[Sub-Sector]],Table2[% Away From Current Month High],"&lt;=0.05")/Table3[[#This Row],[Count]]</f>
        <v>0.94736842105263153</v>
      </c>
      <c r="P50" s="2">
        <f>COUNTIFS(Table2[Sub-Sector],Table3[[#This Row],[Sub-Sector]],Table2[% Away From 52W High],"&lt;=10")/Table3[[#This Row],[Count]]</f>
        <v>0.52631578947368418</v>
      </c>
      <c r="Q50" s="2">
        <f>COUNTIFS(Table2[Sub-Sector],Table3[[#This Row],[Sub-Sector]],Table2[% Away From 52W Low],"&gt;=10")/Table3[[#This Row],[Count]]</f>
        <v>1</v>
      </c>
      <c r="R50" s="2">
        <f>COUNTIFS(Table2[Sub-Sector],Table3[[#This Row],[Sub-Sector]],Table2[% Price above 20 EMA],"&gt;=0")/Table3[[#This Row],[Count]]</f>
        <v>0.68421052631578949</v>
      </c>
      <c r="S50" s="2">
        <f>COUNTIFS(Table2[Sub-Sector],Table3[[#This Row],[Sub-Sector]],Table2[% Price above 50 EMA],"&gt;=0")/Table3[[#This Row],[Count]]</f>
        <v>0.73684210526315785</v>
      </c>
      <c r="T50" s="2">
        <f>COUNTIFS(Table2[Sub-Sector],Table3[[#This Row],[Sub-Sector]],Table2[% Price above 200 EMA],"&gt;=0")/Table3[[#This Row],[Count]]</f>
        <v>0.94736842105263153</v>
      </c>
      <c r="U50" s="2">
        <f>COUNTIFS(Table2[Sub-Sector],Table3[[#This Row],[Sub-Sector]],Table2[Rate of Change - Zone],"Positive")/Table3[[#This Row],[Count]]</f>
        <v>0.36842105263157893</v>
      </c>
      <c r="V50" s="2">
        <f>COUNTIFS(Table2[Sub-Sector],Table3[[#This Row],[Sub-Sector]],Table2[Sharpe Ratio],"&gt;=0.10")/Table3[[#This Row],[Count]]</f>
        <v>0.68421052631578949</v>
      </c>
      <c r="W50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407</v>
      </c>
      <c r="X50" s="4">
        <f>_xlfn.RANK.AVG(Table3[[#This Row],[Score]],Table3[Score],1)</f>
        <v>52</v>
      </c>
      <c r="Y50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240</v>
      </c>
      <c r="Z50" s="4">
        <f>_xlfn.RANK.AVG(Table3[[#This Row],[Score 2 ]],Table3[[Score 2 ]],1)</f>
        <v>49</v>
      </c>
    </row>
    <row r="51" spans="1:26" x14ac:dyDescent="0.3">
      <c r="A51" t="s">
        <v>72</v>
      </c>
      <c r="B51">
        <f>COUNTIFS(Table2[Sub-Sector],Table3[[#This Row],[Sub-Sector]])</f>
        <v>6</v>
      </c>
      <c r="C51" s="2">
        <f>COUNTIFS(Table2[Sub-Sector],Table3[[#This Row],[Sub-Sector]],Table2[Uptrend],"Uptrend")/Table3[[#This Row],[Count]]</f>
        <v>1</v>
      </c>
      <c r="D51" s="2">
        <f>COUNTIFS(Table2[Sub-Sector],Table3[[#This Row],[Sub-Sector]],Table2[1W Return vs Nifty],"&gt;=5")/Table3[[#This Row],[Count]]</f>
        <v>0</v>
      </c>
      <c r="E51" s="2">
        <f>COUNTIFS(Table2[Sub-Sector],Table3[[#This Row],[Sub-Sector]],Table2[1M Return vs Nifty],"&gt;=5")/Table3[[#This Row],[Count]]</f>
        <v>0.33333333333333331</v>
      </c>
      <c r="F51" s="2">
        <f>COUNTIFS(Table2[Sub-Sector],Table3[[#This Row],[Sub-Sector]],Table2[6M Return vs Nifty],"&gt;=10")/Table3[[#This Row],[Count]]</f>
        <v>0.5</v>
      </c>
      <c r="G51" s="2">
        <f>COUNTIFS(Table2[Sub-Sector],Table3[[#This Row],[Sub-Sector]],Table2[1Y Return vs Nifty],"&gt;=10")/Table3[[#This Row],[Count]]</f>
        <v>1</v>
      </c>
      <c r="H51" s="2">
        <f>COUNTIFS(Table2[Sub-Sector],Table3[[#This Row],[Sub-Sector]],Table2[RSI Exponential â€“ 14D],"&gt;=50")/Table3[[#This Row],[Count]]</f>
        <v>0.5</v>
      </c>
      <c r="I51" s="2">
        <f>COUNTIFS(Table2[Sub-Sector],Table3[[#This Row],[Sub-Sector]],Table2[Relative Volume],"&gt;=1")/Table3[[#This Row],[Count]]</f>
        <v>0.33333333333333331</v>
      </c>
      <c r="J51" s="2">
        <f>COUNTIFS(Table2[Sub-Sector],Table3[[#This Row],[Sub-Sector]],Table2[% Away From Day Low],"&gt;=0.05")/Table3[[#This Row],[Count]]</f>
        <v>0</v>
      </c>
      <c r="K51" s="2">
        <f>COUNTIFS(Table2[Sub-Sector],Table3[[#This Row],[Sub-Sector]],Table2[% Away From Day High],"&lt;=0.05")/Table3[[#This Row],[Count]]</f>
        <v>1</v>
      </c>
      <c r="L51" s="2">
        <f>COUNTIFS(Table2[Sub-Sector],Table3[[#This Row],[Sub-Sector]],Table2[% Away From Current Week Low],"&gt;=0.05")/Table3[[#This Row],[Count]]</f>
        <v>0</v>
      </c>
      <c r="M51" s="2">
        <f>COUNTIFS(Table2[Sub-Sector],Table3[[#This Row],[Sub-Sector]],Table2[% Away From Current Week High],"&lt;=0.05")/Table3[[#This Row],[Count]]</f>
        <v>0.83333333333333337</v>
      </c>
      <c r="N51" s="2">
        <f>COUNTIFS(Table2[Sub-Sector],Table3[[#This Row],[Sub-Sector]],Table2[% Away From Current Month Low],"&gt;=0.05")/Table3[[#This Row],[Count]]</f>
        <v>0</v>
      </c>
      <c r="O51" s="2">
        <f>COUNTIFS(Table2[Sub-Sector],Table3[[#This Row],[Sub-Sector]],Table2[% Away From Current Month High],"&lt;=0.05")/Table3[[#This Row],[Count]]</f>
        <v>0.83333333333333337</v>
      </c>
      <c r="P51" s="2">
        <f>COUNTIFS(Table2[Sub-Sector],Table3[[#This Row],[Sub-Sector]],Table2[% Away From 52W High],"&lt;=10")/Table3[[#This Row],[Count]]</f>
        <v>0.5</v>
      </c>
      <c r="Q51" s="2">
        <f>COUNTIFS(Table2[Sub-Sector],Table3[[#This Row],[Sub-Sector]],Table2[% Away From 52W Low],"&gt;=10")/Table3[[#This Row],[Count]]</f>
        <v>1</v>
      </c>
      <c r="R51" s="2">
        <f>COUNTIFS(Table2[Sub-Sector],Table3[[#This Row],[Sub-Sector]],Table2[% Price above 20 EMA],"&gt;=0")/Table3[[#This Row],[Count]]</f>
        <v>0.66666666666666663</v>
      </c>
      <c r="S51" s="2">
        <f>COUNTIFS(Table2[Sub-Sector],Table3[[#This Row],[Sub-Sector]],Table2[% Price above 50 EMA],"&gt;=0")/Table3[[#This Row],[Count]]</f>
        <v>1</v>
      </c>
      <c r="T51" s="2">
        <f>COUNTIFS(Table2[Sub-Sector],Table3[[#This Row],[Sub-Sector]],Table2[% Price above 200 EMA],"&gt;=0")/Table3[[#This Row],[Count]]</f>
        <v>1</v>
      </c>
      <c r="U51" s="2">
        <f>COUNTIFS(Table2[Sub-Sector],Table3[[#This Row],[Sub-Sector]],Table2[Rate of Change - Zone],"Positive")/Table3[[#This Row],[Count]]</f>
        <v>0.5</v>
      </c>
      <c r="V51" s="2">
        <f>COUNTIFS(Table2[Sub-Sector],Table3[[#This Row],[Sub-Sector]],Table2[Sharpe Ratio],"&gt;=0.10")/Table3[[#This Row],[Count]]</f>
        <v>0.5</v>
      </c>
      <c r="W51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394</v>
      </c>
      <c r="X51" s="4">
        <f>_xlfn.RANK.AVG(Table3[[#This Row],[Score]],Table3[Score],1)</f>
        <v>49</v>
      </c>
      <c r="Y51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241.5</v>
      </c>
      <c r="Z51" s="4">
        <f>_xlfn.RANK.AVG(Table3[[#This Row],[Score 2 ]],Table3[[Score 2 ]],1)</f>
        <v>50</v>
      </c>
    </row>
    <row r="52" spans="1:26" x14ac:dyDescent="0.3">
      <c r="A52" t="s">
        <v>56</v>
      </c>
      <c r="B52">
        <f>COUNTIFS(Table2[Sub-Sector],Table3[[#This Row],[Sub-Sector]])</f>
        <v>4</v>
      </c>
      <c r="C52" s="2">
        <f>COUNTIFS(Table2[Sub-Sector],Table3[[#This Row],[Sub-Sector]],Table2[Uptrend],"Uptrend")/Table3[[#This Row],[Count]]</f>
        <v>0.75</v>
      </c>
      <c r="D52" s="2">
        <f>COUNTIFS(Table2[Sub-Sector],Table3[[#This Row],[Sub-Sector]],Table2[1W Return vs Nifty],"&gt;=5")/Table3[[#This Row],[Count]]</f>
        <v>0</v>
      </c>
      <c r="E52" s="2">
        <f>COUNTIFS(Table2[Sub-Sector],Table3[[#This Row],[Sub-Sector]],Table2[1M Return vs Nifty],"&gt;=5")/Table3[[#This Row],[Count]]</f>
        <v>0</v>
      </c>
      <c r="F52" s="2">
        <f>COUNTIFS(Table2[Sub-Sector],Table3[[#This Row],[Sub-Sector]],Table2[6M Return vs Nifty],"&gt;=10")/Table3[[#This Row],[Count]]</f>
        <v>0.75</v>
      </c>
      <c r="G52" s="2">
        <f>COUNTIFS(Table2[Sub-Sector],Table3[[#This Row],[Sub-Sector]],Table2[1Y Return vs Nifty],"&gt;=10")/Table3[[#This Row],[Count]]</f>
        <v>0.75</v>
      </c>
      <c r="H52" s="2">
        <f>COUNTIFS(Table2[Sub-Sector],Table3[[#This Row],[Sub-Sector]],Table2[RSI Exponential â€“ 14D],"&gt;=50")/Table3[[#This Row],[Count]]</f>
        <v>0.5</v>
      </c>
      <c r="I52" s="2">
        <f>COUNTIFS(Table2[Sub-Sector],Table3[[#This Row],[Sub-Sector]],Table2[Relative Volume],"&gt;=1")/Table3[[#This Row],[Count]]</f>
        <v>0.5</v>
      </c>
      <c r="J52" s="2">
        <f>COUNTIFS(Table2[Sub-Sector],Table3[[#This Row],[Sub-Sector]],Table2[% Away From Day Low],"&gt;=0.05")/Table3[[#This Row],[Count]]</f>
        <v>0</v>
      </c>
      <c r="K52" s="2">
        <f>COUNTIFS(Table2[Sub-Sector],Table3[[#This Row],[Sub-Sector]],Table2[% Away From Day High],"&lt;=0.05")/Table3[[#This Row],[Count]]</f>
        <v>1</v>
      </c>
      <c r="L52" s="2">
        <f>COUNTIFS(Table2[Sub-Sector],Table3[[#This Row],[Sub-Sector]],Table2[% Away From Current Week Low],"&gt;=0.05")/Table3[[#This Row],[Count]]</f>
        <v>0</v>
      </c>
      <c r="M52" s="2">
        <f>COUNTIFS(Table2[Sub-Sector],Table3[[#This Row],[Sub-Sector]],Table2[% Away From Current Week High],"&lt;=0.05")/Table3[[#This Row],[Count]]</f>
        <v>1</v>
      </c>
      <c r="N52" s="2">
        <f>COUNTIFS(Table2[Sub-Sector],Table3[[#This Row],[Sub-Sector]],Table2[% Away From Current Month Low],"&gt;=0.05")/Table3[[#This Row],[Count]]</f>
        <v>0</v>
      </c>
      <c r="O52" s="2">
        <f>COUNTIFS(Table2[Sub-Sector],Table3[[#This Row],[Sub-Sector]],Table2[% Away From Current Month High],"&lt;=0.05")/Table3[[#This Row],[Count]]</f>
        <v>1</v>
      </c>
      <c r="P52" s="2">
        <f>COUNTIFS(Table2[Sub-Sector],Table3[[#This Row],[Sub-Sector]],Table2[% Away From 52W High],"&lt;=10")/Table3[[#This Row],[Count]]</f>
        <v>1</v>
      </c>
      <c r="Q52" s="2">
        <f>COUNTIFS(Table2[Sub-Sector],Table3[[#This Row],[Sub-Sector]],Table2[% Away From 52W Low],"&gt;=10")/Table3[[#This Row],[Count]]</f>
        <v>1</v>
      </c>
      <c r="R52" s="2">
        <f>COUNTIFS(Table2[Sub-Sector],Table3[[#This Row],[Sub-Sector]],Table2[% Price above 20 EMA],"&gt;=0")/Table3[[#This Row],[Count]]</f>
        <v>0.75</v>
      </c>
      <c r="S52" s="2">
        <f>COUNTIFS(Table2[Sub-Sector],Table3[[#This Row],[Sub-Sector]],Table2[% Price above 50 EMA],"&gt;=0")/Table3[[#This Row],[Count]]</f>
        <v>0.75</v>
      </c>
      <c r="T52" s="2">
        <f>COUNTIFS(Table2[Sub-Sector],Table3[[#This Row],[Sub-Sector]],Table2[% Price above 200 EMA],"&gt;=0")/Table3[[#This Row],[Count]]</f>
        <v>1</v>
      </c>
      <c r="U52" s="2">
        <f>COUNTIFS(Table2[Sub-Sector],Table3[[#This Row],[Sub-Sector]],Table2[Rate of Change - Zone],"Positive")/Table3[[#This Row],[Count]]</f>
        <v>0.25</v>
      </c>
      <c r="V52" s="2">
        <f>COUNTIFS(Table2[Sub-Sector],Table3[[#This Row],[Sub-Sector]],Table2[Sharpe Ratio],"&gt;=0.10")/Table3[[#This Row],[Count]]</f>
        <v>0.75</v>
      </c>
      <c r="W52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488</v>
      </c>
      <c r="X52" s="4">
        <f>_xlfn.RANK.AVG(Table3[[#This Row],[Score]],Table3[Score],1)</f>
        <v>84</v>
      </c>
      <c r="Y52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242</v>
      </c>
      <c r="Z52" s="4">
        <f>_xlfn.RANK.AVG(Table3[[#This Row],[Score 2 ]],Table3[[Score 2 ]],1)</f>
        <v>51</v>
      </c>
    </row>
    <row r="53" spans="1:26" x14ac:dyDescent="0.3">
      <c r="A53" t="s">
        <v>98</v>
      </c>
      <c r="B53">
        <f>COUNTIFS(Table2[Sub-Sector],Table3[[#This Row],[Sub-Sector]])</f>
        <v>5</v>
      </c>
      <c r="C53" s="2">
        <f>COUNTIFS(Table2[Sub-Sector],Table3[[#This Row],[Sub-Sector]],Table2[Uptrend],"Uptrend")/Table3[[#This Row],[Count]]</f>
        <v>0.8</v>
      </c>
      <c r="D53" s="2">
        <f>COUNTIFS(Table2[Sub-Sector],Table3[[#This Row],[Sub-Sector]],Table2[1W Return vs Nifty],"&gt;=5")/Table3[[#This Row],[Count]]</f>
        <v>0</v>
      </c>
      <c r="E53" s="2">
        <f>COUNTIFS(Table2[Sub-Sector],Table3[[#This Row],[Sub-Sector]],Table2[1M Return vs Nifty],"&gt;=5")/Table3[[#This Row],[Count]]</f>
        <v>0</v>
      </c>
      <c r="F53" s="2">
        <f>COUNTIFS(Table2[Sub-Sector],Table3[[#This Row],[Sub-Sector]],Table2[6M Return vs Nifty],"&gt;=10")/Table3[[#This Row],[Count]]</f>
        <v>0.8</v>
      </c>
      <c r="G53" s="2">
        <f>COUNTIFS(Table2[Sub-Sector],Table3[[#This Row],[Sub-Sector]],Table2[1Y Return vs Nifty],"&gt;=10")/Table3[[#This Row],[Count]]</f>
        <v>1</v>
      </c>
      <c r="H53" s="2">
        <f>COUNTIFS(Table2[Sub-Sector],Table3[[#This Row],[Sub-Sector]],Table2[RSI Exponential â€“ 14D],"&gt;=50")/Table3[[#This Row],[Count]]</f>
        <v>0.4</v>
      </c>
      <c r="I53" s="2">
        <f>COUNTIFS(Table2[Sub-Sector],Table3[[#This Row],[Sub-Sector]],Table2[Relative Volume],"&gt;=1")/Table3[[#This Row],[Count]]</f>
        <v>0.2</v>
      </c>
      <c r="J53" s="2">
        <f>COUNTIFS(Table2[Sub-Sector],Table3[[#This Row],[Sub-Sector]],Table2[% Away From Day Low],"&gt;=0.05")/Table3[[#This Row],[Count]]</f>
        <v>0</v>
      </c>
      <c r="K53" s="2">
        <f>COUNTIFS(Table2[Sub-Sector],Table3[[#This Row],[Sub-Sector]],Table2[% Away From Day High],"&lt;=0.05")/Table3[[#This Row],[Count]]</f>
        <v>1</v>
      </c>
      <c r="L53" s="2">
        <f>COUNTIFS(Table2[Sub-Sector],Table3[[#This Row],[Sub-Sector]],Table2[% Away From Current Week Low],"&gt;=0.05")/Table3[[#This Row],[Count]]</f>
        <v>0</v>
      </c>
      <c r="M53" s="2">
        <f>COUNTIFS(Table2[Sub-Sector],Table3[[#This Row],[Sub-Sector]],Table2[% Away From Current Week High],"&lt;=0.05")/Table3[[#This Row],[Count]]</f>
        <v>1</v>
      </c>
      <c r="N53" s="2">
        <f>COUNTIFS(Table2[Sub-Sector],Table3[[#This Row],[Sub-Sector]],Table2[% Away From Current Month Low],"&gt;=0.05")/Table3[[#This Row],[Count]]</f>
        <v>0</v>
      </c>
      <c r="O53" s="2">
        <f>COUNTIFS(Table2[Sub-Sector],Table3[[#This Row],[Sub-Sector]],Table2[% Away From Current Month High],"&lt;=0.05")/Table3[[#This Row],[Count]]</f>
        <v>1</v>
      </c>
      <c r="P53" s="2">
        <f>COUNTIFS(Table2[Sub-Sector],Table3[[#This Row],[Sub-Sector]],Table2[% Away From 52W High],"&lt;=10")/Table3[[#This Row],[Count]]</f>
        <v>0</v>
      </c>
      <c r="Q53" s="2">
        <f>COUNTIFS(Table2[Sub-Sector],Table3[[#This Row],[Sub-Sector]],Table2[% Away From 52W Low],"&gt;=10")/Table3[[#This Row],[Count]]</f>
        <v>1</v>
      </c>
      <c r="R53" s="2">
        <f>COUNTIFS(Table2[Sub-Sector],Table3[[#This Row],[Sub-Sector]],Table2[% Price above 20 EMA],"&gt;=0")/Table3[[#This Row],[Count]]</f>
        <v>0.2</v>
      </c>
      <c r="S53" s="2">
        <f>COUNTIFS(Table2[Sub-Sector],Table3[[#This Row],[Sub-Sector]],Table2[% Price above 50 EMA],"&gt;=0")/Table3[[#This Row],[Count]]</f>
        <v>0.4</v>
      </c>
      <c r="T53" s="2">
        <f>COUNTIFS(Table2[Sub-Sector],Table3[[#This Row],[Sub-Sector]],Table2[% Price above 200 EMA],"&gt;=0")/Table3[[#This Row],[Count]]</f>
        <v>1</v>
      </c>
      <c r="U53" s="2">
        <f>COUNTIFS(Table2[Sub-Sector],Table3[[#This Row],[Sub-Sector]],Table2[Rate of Change - Zone],"Positive")/Table3[[#This Row],[Count]]</f>
        <v>0.2</v>
      </c>
      <c r="V53" s="2">
        <f>COUNTIFS(Table2[Sub-Sector],Table3[[#This Row],[Sub-Sector]],Table2[Sharpe Ratio],"&gt;=0.10")/Table3[[#This Row],[Count]]</f>
        <v>0.6</v>
      </c>
      <c r="W53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480.5</v>
      </c>
      <c r="X53" s="4">
        <f>_xlfn.RANK.AVG(Table3[[#This Row],[Score]],Table3[Score],1)</f>
        <v>79</v>
      </c>
      <c r="Y53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242.5</v>
      </c>
      <c r="Z53" s="4">
        <f>_xlfn.RANK.AVG(Table3[[#This Row],[Score 2 ]],Table3[[Score 2 ]],1)</f>
        <v>52</v>
      </c>
    </row>
    <row r="54" spans="1:26" x14ac:dyDescent="0.3">
      <c r="A54" t="s">
        <v>86</v>
      </c>
      <c r="B54">
        <f>COUNTIFS(Table2[Sub-Sector],Table3[[#This Row],[Sub-Sector]])</f>
        <v>3</v>
      </c>
      <c r="C54" s="2">
        <f>COUNTIFS(Table2[Sub-Sector],Table3[[#This Row],[Sub-Sector]],Table2[Uptrend],"Uptrend")/Table3[[#This Row],[Count]]</f>
        <v>1</v>
      </c>
      <c r="D54" s="2">
        <f>COUNTIFS(Table2[Sub-Sector],Table3[[#This Row],[Sub-Sector]],Table2[1W Return vs Nifty],"&gt;=5")/Table3[[#This Row],[Count]]</f>
        <v>0</v>
      </c>
      <c r="E54" s="2">
        <f>COUNTIFS(Table2[Sub-Sector],Table3[[#This Row],[Sub-Sector]],Table2[1M Return vs Nifty],"&gt;=5")/Table3[[#This Row],[Count]]</f>
        <v>0.33333333333333331</v>
      </c>
      <c r="F54" s="2">
        <f>COUNTIFS(Table2[Sub-Sector],Table3[[#This Row],[Sub-Sector]],Table2[6M Return vs Nifty],"&gt;=10")/Table3[[#This Row],[Count]]</f>
        <v>0.33333333333333331</v>
      </c>
      <c r="G54" s="2">
        <f>COUNTIFS(Table2[Sub-Sector],Table3[[#This Row],[Sub-Sector]],Table2[1Y Return vs Nifty],"&gt;=10")/Table3[[#This Row],[Count]]</f>
        <v>0</v>
      </c>
      <c r="H54" s="2">
        <f>COUNTIFS(Table2[Sub-Sector],Table3[[#This Row],[Sub-Sector]],Table2[RSI Exponential â€“ 14D],"&gt;=50")/Table3[[#This Row],[Count]]</f>
        <v>0.66666666666666663</v>
      </c>
      <c r="I54" s="2">
        <f>COUNTIFS(Table2[Sub-Sector],Table3[[#This Row],[Sub-Sector]],Table2[Relative Volume],"&gt;=1")/Table3[[#This Row],[Count]]</f>
        <v>0.66666666666666663</v>
      </c>
      <c r="J54" s="2">
        <f>COUNTIFS(Table2[Sub-Sector],Table3[[#This Row],[Sub-Sector]],Table2[% Away From Day Low],"&gt;=0.05")/Table3[[#This Row],[Count]]</f>
        <v>0</v>
      </c>
      <c r="K54" s="2">
        <f>COUNTIFS(Table2[Sub-Sector],Table3[[#This Row],[Sub-Sector]],Table2[% Away From Day High],"&lt;=0.05")/Table3[[#This Row],[Count]]</f>
        <v>1</v>
      </c>
      <c r="L54" s="2">
        <f>COUNTIFS(Table2[Sub-Sector],Table3[[#This Row],[Sub-Sector]],Table2[% Away From Current Week Low],"&gt;=0.05")/Table3[[#This Row],[Count]]</f>
        <v>0</v>
      </c>
      <c r="M54" s="2">
        <f>COUNTIFS(Table2[Sub-Sector],Table3[[#This Row],[Sub-Sector]],Table2[% Away From Current Week High],"&lt;=0.05")/Table3[[#This Row],[Count]]</f>
        <v>1</v>
      </c>
      <c r="N54" s="2">
        <f>COUNTIFS(Table2[Sub-Sector],Table3[[#This Row],[Sub-Sector]],Table2[% Away From Current Month Low],"&gt;=0.05")/Table3[[#This Row],[Count]]</f>
        <v>0</v>
      </c>
      <c r="O54" s="2">
        <f>COUNTIFS(Table2[Sub-Sector],Table3[[#This Row],[Sub-Sector]],Table2[% Away From Current Month High],"&lt;=0.05")/Table3[[#This Row],[Count]]</f>
        <v>1</v>
      </c>
      <c r="P54" s="2">
        <f>COUNTIFS(Table2[Sub-Sector],Table3[[#This Row],[Sub-Sector]],Table2[% Away From 52W High],"&lt;=10")/Table3[[#This Row],[Count]]</f>
        <v>0.66666666666666663</v>
      </c>
      <c r="Q54" s="2">
        <f>COUNTIFS(Table2[Sub-Sector],Table3[[#This Row],[Sub-Sector]],Table2[% Away From 52W Low],"&gt;=10")/Table3[[#This Row],[Count]]</f>
        <v>1</v>
      </c>
      <c r="R54" s="2">
        <f>COUNTIFS(Table2[Sub-Sector],Table3[[#This Row],[Sub-Sector]],Table2[% Price above 20 EMA],"&gt;=0")/Table3[[#This Row],[Count]]</f>
        <v>1</v>
      </c>
      <c r="S54" s="2">
        <f>COUNTIFS(Table2[Sub-Sector],Table3[[#This Row],[Sub-Sector]],Table2[% Price above 50 EMA],"&gt;=0")/Table3[[#This Row],[Count]]</f>
        <v>1</v>
      </c>
      <c r="T54" s="2">
        <f>COUNTIFS(Table2[Sub-Sector],Table3[[#This Row],[Sub-Sector]],Table2[% Price above 200 EMA],"&gt;=0")/Table3[[#This Row],[Count]]</f>
        <v>1</v>
      </c>
      <c r="U54" s="2">
        <f>COUNTIFS(Table2[Sub-Sector],Table3[[#This Row],[Sub-Sector]],Table2[Rate of Change - Zone],"Positive")/Table3[[#This Row],[Count]]</f>
        <v>1</v>
      </c>
      <c r="V54" s="2">
        <f>COUNTIFS(Table2[Sub-Sector],Table3[[#This Row],[Sub-Sector]],Table2[Sharpe Ratio],"&gt;=0.10")/Table3[[#This Row],[Count]]</f>
        <v>0.33333333333333331</v>
      </c>
      <c r="W54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397.5</v>
      </c>
      <c r="X54" s="4">
        <f>_xlfn.RANK.AVG(Table3[[#This Row],[Score]],Table3[Score],1)</f>
        <v>50</v>
      </c>
      <c r="Y54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245</v>
      </c>
      <c r="Z54" s="4">
        <f>_xlfn.RANK.AVG(Table3[[#This Row],[Score 2 ]],Table3[[Score 2 ]],1)</f>
        <v>53</v>
      </c>
    </row>
    <row r="55" spans="1:26" x14ac:dyDescent="0.3">
      <c r="A55" t="s">
        <v>293</v>
      </c>
      <c r="B55">
        <f>COUNTIFS(Table2[Sub-Sector],Table3[[#This Row],[Sub-Sector]])</f>
        <v>14</v>
      </c>
      <c r="C55" s="2">
        <f>COUNTIFS(Table2[Sub-Sector],Table3[[#This Row],[Sub-Sector]],Table2[Uptrend],"Uptrend")/Table3[[#This Row],[Count]]</f>
        <v>0.7142857142857143</v>
      </c>
      <c r="D55" s="2">
        <f>COUNTIFS(Table2[Sub-Sector],Table3[[#This Row],[Sub-Sector]],Table2[1W Return vs Nifty],"&gt;=5")/Table3[[#This Row],[Count]]</f>
        <v>0.14285714285714285</v>
      </c>
      <c r="E55" s="2">
        <f>COUNTIFS(Table2[Sub-Sector],Table3[[#This Row],[Sub-Sector]],Table2[1M Return vs Nifty],"&gt;=5")/Table3[[#This Row],[Count]]</f>
        <v>0.42857142857142855</v>
      </c>
      <c r="F55" s="2">
        <f>COUNTIFS(Table2[Sub-Sector],Table3[[#This Row],[Sub-Sector]],Table2[6M Return vs Nifty],"&gt;=10")/Table3[[#This Row],[Count]]</f>
        <v>0.5</v>
      </c>
      <c r="G55" s="2">
        <f>COUNTIFS(Table2[Sub-Sector],Table3[[#This Row],[Sub-Sector]],Table2[1Y Return vs Nifty],"&gt;=10")/Table3[[#This Row],[Count]]</f>
        <v>0.5</v>
      </c>
      <c r="H55" s="2">
        <f>COUNTIFS(Table2[Sub-Sector],Table3[[#This Row],[Sub-Sector]],Table2[RSI Exponential â€“ 14D],"&gt;=50")/Table3[[#This Row],[Count]]</f>
        <v>0.8571428571428571</v>
      </c>
      <c r="I55" s="2">
        <f>COUNTIFS(Table2[Sub-Sector],Table3[[#This Row],[Sub-Sector]],Table2[Relative Volume],"&gt;=1")/Table3[[#This Row],[Count]]</f>
        <v>0.42857142857142855</v>
      </c>
      <c r="J55" s="2">
        <f>COUNTIFS(Table2[Sub-Sector],Table3[[#This Row],[Sub-Sector]],Table2[% Away From Day Low],"&gt;=0.05")/Table3[[#This Row],[Count]]</f>
        <v>0</v>
      </c>
      <c r="K55" s="2">
        <f>COUNTIFS(Table2[Sub-Sector],Table3[[#This Row],[Sub-Sector]],Table2[% Away From Day High],"&lt;=0.05")/Table3[[#This Row],[Count]]</f>
        <v>1</v>
      </c>
      <c r="L55" s="2">
        <f>COUNTIFS(Table2[Sub-Sector],Table3[[#This Row],[Sub-Sector]],Table2[% Away From Current Week Low],"&gt;=0.05")/Table3[[#This Row],[Count]]</f>
        <v>7.1428571428571425E-2</v>
      </c>
      <c r="M55" s="2">
        <f>COUNTIFS(Table2[Sub-Sector],Table3[[#This Row],[Sub-Sector]],Table2[% Away From Current Week High],"&lt;=0.05")/Table3[[#This Row],[Count]]</f>
        <v>1</v>
      </c>
      <c r="N55" s="2">
        <f>COUNTIFS(Table2[Sub-Sector],Table3[[#This Row],[Sub-Sector]],Table2[% Away From Current Month Low],"&gt;=0.05")/Table3[[#This Row],[Count]]</f>
        <v>7.1428571428571425E-2</v>
      </c>
      <c r="O55" s="2">
        <f>COUNTIFS(Table2[Sub-Sector],Table3[[#This Row],[Sub-Sector]],Table2[% Away From Current Month High],"&lt;=0.05")/Table3[[#This Row],[Count]]</f>
        <v>1</v>
      </c>
      <c r="P55" s="2">
        <f>COUNTIFS(Table2[Sub-Sector],Table3[[#This Row],[Sub-Sector]],Table2[% Away From 52W High],"&lt;=10")/Table3[[#This Row],[Count]]</f>
        <v>0.35714285714285715</v>
      </c>
      <c r="Q55" s="2">
        <f>COUNTIFS(Table2[Sub-Sector],Table3[[#This Row],[Sub-Sector]],Table2[% Away From 52W Low],"&gt;=10")/Table3[[#This Row],[Count]]</f>
        <v>1</v>
      </c>
      <c r="R55" s="2">
        <f>COUNTIFS(Table2[Sub-Sector],Table3[[#This Row],[Sub-Sector]],Table2[% Price above 20 EMA],"&gt;=0")/Table3[[#This Row],[Count]]</f>
        <v>0.8571428571428571</v>
      </c>
      <c r="S55" s="2">
        <f>COUNTIFS(Table2[Sub-Sector],Table3[[#This Row],[Sub-Sector]],Table2[% Price above 50 EMA],"&gt;=0")/Table3[[#This Row],[Count]]</f>
        <v>0.8571428571428571</v>
      </c>
      <c r="T55" s="2">
        <f>COUNTIFS(Table2[Sub-Sector],Table3[[#This Row],[Sub-Sector]],Table2[% Price above 200 EMA],"&gt;=0")/Table3[[#This Row],[Count]]</f>
        <v>0.9285714285714286</v>
      </c>
      <c r="U55" s="2">
        <f>COUNTIFS(Table2[Sub-Sector],Table3[[#This Row],[Sub-Sector]],Table2[Rate of Change - Zone],"Positive")/Table3[[#This Row],[Count]]</f>
        <v>0.7857142857142857</v>
      </c>
      <c r="V55" s="2">
        <f>COUNTIFS(Table2[Sub-Sector],Table3[[#This Row],[Sub-Sector]],Table2[Sharpe Ratio],"&gt;=0.10")/Table3[[#This Row],[Count]]</f>
        <v>0.14285714285714285</v>
      </c>
      <c r="W55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389</v>
      </c>
      <c r="X55" s="4">
        <f>_xlfn.RANK.AVG(Table3[[#This Row],[Score]],Table3[Score],1)</f>
        <v>47</v>
      </c>
      <c r="Y55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249</v>
      </c>
      <c r="Z55" s="4">
        <f>_xlfn.RANK.AVG(Table3[[#This Row],[Score 2 ]],Table3[[Score 2 ]],1)</f>
        <v>54.5</v>
      </c>
    </row>
    <row r="56" spans="1:26" x14ac:dyDescent="0.3">
      <c r="A56" t="s">
        <v>1166</v>
      </c>
      <c r="B56">
        <f>COUNTIFS(Table2[Sub-Sector],Table3[[#This Row],[Sub-Sector]])</f>
        <v>2</v>
      </c>
      <c r="C56" s="2">
        <f>COUNTIFS(Table2[Sub-Sector],Table3[[#This Row],[Sub-Sector]],Table2[Uptrend],"Uptrend")/Table3[[#This Row],[Count]]</f>
        <v>1</v>
      </c>
      <c r="D56" s="2">
        <f>COUNTIFS(Table2[Sub-Sector],Table3[[#This Row],[Sub-Sector]],Table2[1W Return vs Nifty],"&gt;=5")/Table3[[#This Row],[Count]]</f>
        <v>0</v>
      </c>
      <c r="E56" s="2">
        <f>COUNTIFS(Table2[Sub-Sector],Table3[[#This Row],[Sub-Sector]],Table2[1M Return vs Nifty],"&gt;=5")/Table3[[#This Row],[Count]]</f>
        <v>0</v>
      </c>
      <c r="F56" s="2">
        <f>COUNTIFS(Table2[Sub-Sector],Table3[[#This Row],[Sub-Sector]],Table2[6M Return vs Nifty],"&gt;=10")/Table3[[#This Row],[Count]]</f>
        <v>0.5</v>
      </c>
      <c r="G56" s="2">
        <f>COUNTIFS(Table2[Sub-Sector],Table3[[#This Row],[Sub-Sector]],Table2[1Y Return vs Nifty],"&gt;=10")/Table3[[#This Row],[Count]]</f>
        <v>1</v>
      </c>
      <c r="H56" s="2">
        <f>COUNTIFS(Table2[Sub-Sector],Table3[[#This Row],[Sub-Sector]],Table2[RSI Exponential â€“ 14D],"&gt;=50")/Table3[[#This Row],[Count]]</f>
        <v>0</v>
      </c>
      <c r="I56" s="2">
        <f>COUNTIFS(Table2[Sub-Sector],Table3[[#This Row],[Sub-Sector]],Table2[Relative Volume],"&gt;=1")/Table3[[#This Row],[Count]]</f>
        <v>0.5</v>
      </c>
      <c r="J56" s="2">
        <f>COUNTIFS(Table2[Sub-Sector],Table3[[#This Row],[Sub-Sector]],Table2[% Away From Day Low],"&gt;=0.05")/Table3[[#This Row],[Count]]</f>
        <v>0</v>
      </c>
      <c r="K56" s="2">
        <f>COUNTIFS(Table2[Sub-Sector],Table3[[#This Row],[Sub-Sector]],Table2[% Away From Day High],"&lt;=0.05")/Table3[[#This Row],[Count]]</f>
        <v>1</v>
      </c>
      <c r="L56" s="2">
        <f>COUNTIFS(Table2[Sub-Sector],Table3[[#This Row],[Sub-Sector]],Table2[% Away From Current Week Low],"&gt;=0.05")/Table3[[#This Row],[Count]]</f>
        <v>0</v>
      </c>
      <c r="M56" s="2">
        <f>COUNTIFS(Table2[Sub-Sector],Table3[[#This Row],[Sub-Sector]],Table2[% Away From Current Week High],"&lt;=0.05")/Table3[[#This Row],[Count]]</f>
        <v>1</v>
      </c>
      <c r="N56" s="2">
        <f>COUNTIFS(Table2[Sub-Sector],Table3[[#This Row],[Sub-Sector]],Table2[% Away From Current Month Low],"&gt;=0.05")/Table3[[#This Row],[Count]]</f>
        <v>0</v>
      </c>
      <c r="O56" s="2">
        <f>COUNTIFS(Table2[Sub-Sector],Table3[[#This Row],[Sub-Sector]],Table2[% Away From Current Month High],"&lt;=0.05")/Table3[[#This Row],[Count]]</f>
        <v>1</v>
      </c>
      <c r="P56" s="2">
        <f>COUNTIFS(Table2[Sub-Sector],Table3[[#This Row],[Sub-Sector]],Table2[% Away From 52W High],"&lt;=10")/Table3[[#This Row],[Count]]</f>
        <v>0</v>
      </c>
      <c r="Q56" s="2">
        <f>COUNTIFS(Table2[Sub-Sector],Table3[[#This Row],[Sub-Sector]],Table2[% Away From 52W Low],"&gt;=10")/Table3[[#This Row],[Count]]</f>
        <v>1</v>
      </c>
      <c r="R56" s="2">
        <f>COUNTIFS(Table2[Sub-Sector],Table3[[#This Row],[Sub-Sector]],Table2[% Price above 20 EMA],"&gt;=0")/Table3[[#This Row],[Count]]</f>
        <v>0</v>
      </c>
      <c r="S56" s="2">
        <f>COUNTIFS(Table2[Sub-Sector],Table3[[#This Row],[Sub-Sector]],Table2[% Price above 50 EMA],"&gt;=0")/Table3[[#This Row],[Count]]</f>
        <v>1</v>
      </c>
      <c r="T56" s="2">
        <f>COUNTIFS(Table2[Sub-Sector],Table3[[#This Row],[Sub-Sector]],Table2[% Price above 200 EMA],"&gt;=0")/Table3[[#This Row],[Count]]</f>
        <v>1</v>
      </c>
      <c r="U56" s="2">
        <f>COUNTIFS(Table2[Sub-Sector],Table3[[#This Row],[Sub-Sector]],Table2[Rate of Change - Zone],"Positive")/Table3[[#This Row],[Count]]</f>
        <v>0</v>
      </c>
      <c r="V56" s="2">
        <f>COUNTIFS(Table2[Sub-Sector],Table3[[#This Row],[Sub-Sector]],Table2[Sharpe Ratio],"&gt;=0.10")/Table3[[#This Row],[Count]]</f>
        <v>0</v>
      </c>
      <c r="W56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450.5</v>
      </c>
      <c r="X56" s="4">
        <f>_xlfn.RANK.AVG(Table3[[#This Row],[Score]],Table3[Score],1)</f>
        <v>66</v>
      </c>
      <c r="Y56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249</v>
      </c>
      <c r="Z56" s="4">
        <f>_xlfn.RANK.AVG(Table3[[#This Row],[Score 2 ]],Table3[[Score 2 ]],1)</f>
        <v>54.5</v>
      </c>
    </row>
    <row r="57" spans="1:26" x14ac:dyDescent="0.3">
      <c r="A57" t="s">
        <v>495</v>
      </c>
      <c r="B57">
        <f>COUNTIFS(Table2[Sub-Sector],Table3[[#This Row],[Sub-Sector]])</f>
        <v>1</v>
      </c>
      <c r="C57" s="2">
        <f>COUNTIFS(Table2[Sub-Sector],Table3[[#This Row],[Sub-Sector]],Table2[Uptrend],"Uptrend")/Table3[[#This Row],[Count]]</f>
        <v>1</v>
      </c>
      <c r="D57" s="2">
        <f>COUNTIFS(Table2[Sub-Sector],Table3[[#This Row],[Sub-Sector]],Table2[1W Return vs Nifty],"&gt;=5")/Table3[[#This Row],[Count]]</f>
        <v>0</v>
      </c>
      <c r="E57" s="2">
        <f>COUNTIFS(Table2[Sub-Sector],Table3[[#This Row],[Sub-Sector]],Table2[1M Return vs Nifty],"&gt;=5")/Table3[[#This Row],[Count]]</f>
        <v>1</v>
      </c>
      <c r="F57" s="2">
        <f>COUNTIFS(Table2[Sub-Sector],Table3[[#This Row],[Sub-Sector]],Table2[6M Return vs Nifty],"&gt;=10")/Table3[[#This Row],[Count]]</f>
        <v>1</v>
      </c>
      <c r="G57" s="2">
        <f>COUNTIFS(Table2[Sub-Sector],Table3[[#This Row],[Sub-Sector]],Table2[1Y Return vs Nifty],"&gt;=10")/Table3[[#This Row],[Count]]</f>
        <v>0</v>
      </c>
      <c r="H57" s="2">
        <f>COUNTIFS(Table2[Sub-Sector],Table3[[#This Row],[Sub-Sector]],Table2[RSI Exponential â€“ 14D],"&gt;=50")/Table3[[#This Row],[Count]]</f>
        <v>1</v>
      </c>
      <c r="I57" s="2">
        <f>COUNTIFS(Table2[Sub-Sector],Table3[[#This Row],[Sub-Sector]],Table2[Relative Volume],"&gt;=1")/Table3[[#This Row],[Count]]</f>
        <v>0</v>
      </c>
      <c r="J57" s="2">
        <f>COUNTIFS(Table2[Sub-Sector],Table3[[#This Row],[Sub-Sector]],Table2[% Away From Day Low],"&gt;=0.05")/Table3[[#This Row],[Count]]</f>
        <v>0</v>
      </c>
      <c r="K57" s="2">
        <f>COUNTIFS(Table2[Sub-Sector],Table3[[#This Row],[Sub-Sector]],Table2[% Away From Day High],"&lt;=0.05")/Table3[[#This Row],[Count]]</f>
        <v>1</v>
      </c>
      <c r="L57" s="2">
        <f>COUNTIFS(Table2[Sub-Sector],Table3[[#This Row],[Sub-Sector]],Table2[% Away From Current Week Low],"&gt;=0.05")/Table3[[#This Row],[Count]]</f>
        <v>0</v>
      </c>
      <c r="M57" s="2">
        <f>COUNTIFS(Table2[Sub-Sector],Table3[[#This Row],[Sub-Sector]],Table2[% Away From Current Week High],"&lt;=0.05")/Table3[[#This Row],[Count]]</f>
        <v>1</v>
      </c>
      <c r="N57" s="2">
        <f>COUNTIFS(Table2[Sub-Sector],Table3[[#This Row],[Sub-Sector]],Table2[% Away From Current Month Low],"&gt;=0.05")/Table3[[#This Row],[Count]]</f>
        <v>0</v>
      </c>
      <c r="O57" s="2">
        <f>COUNTIFS(Table2[Sub-Sector],Table3[[#This Row],[Sub-Sector]],Table2[% Away From Current Month High],"&lt;=0.05")/Table3[[#This Row],[Count]]</f>
        <v>1</v>
      </c>
      <c r="P57" s="2">
        <f>COUNTIFS(Table2[Sub-Sector],Table3[[#This Row],[Sub-Sector]],Table2[% Away From 52W High],"&lt;=10")/Table3[[#This Row],[Count]]</f>
        <v>1</v>
      </c>
      <c r="Q57" s="2">
        <f>COUNTIFS(Table2[Sub-Sector],Table3[[#This Row],[Sub-Sector]],Table2[% Away From 52W Low],"&gt;=10")/Table3[[#This Row],[Count]]</f>
        <v>1</v>
      </c>
      <c r="R57" s="2">
        <f>COUNTIFS(Table2[Sub-Sector],Table3[[#This Row],[Sub-Sector]],Table2[% Price above 20 EMA],"&gt;=0")/Table3[[#This Row],[Count]]</f>
        <v>1</v>
      </c>
      <c r="S57" s="2">
        <f>COUNTIFS(Table2[Sub-Sector],Table3[[#This Row],[Sub-Sector]],Table2[% Price above 50 EMA],"&gt;=0")/Table3[[#This Row],[Count]]</f>
        <v>1</v>
      </c>
      <c r="T57" s="2">
        <f>COUNTIFS(Table2[Sub-Sector],Table3[[#This Row],[Sub-Sector]],Table2[% Price above 200 EMA],"&gt;=0")/Table3[[#This Row],[Count]]</f>
        <v>1</v>
      </c>
      <c r="U57" s="2">
        <f>COUNTIFS(Table2[Sub-Sector],Table3[[#This Row],[Sub-Sector]],Table2[Rate of Change - Zone],"Positive")/Table3[[#This Row],[Count]]</f>
        <v>1</v>
      </c>
      <c r="V57" s="2">
        <f>COUNTIFS(Table2[Sub-Sector],Table3[[#This Row],[Sub-Sector]],Table2[Sharpe Ratio],"&gt;=0.10")/Table3[[#This Row],[Count]]</f>
        <v>0</v>
      </c>
      <c r="W57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358</v>
      </c>
      <c r="X57" s="4">
        <f>_xlfn.RANK.AVG(Table3[[#This Row],[Score]],Table3[Score],1)</f>
        <v>33</v>
      </c>
      <c r="Y57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250</v>
      </c>
      <c r="Z57" s="4">
        <f>_xlfn.RANK.AVG(Table3[[#This Row],[Score 2 ]],Table3[[Score 2 ]],1)</f>
        <v>56</v>
      </c>
    </row>
    <row r="58" spans="1:26" x14ac:dyDescent="0.3">
      <c r="A58" t="s">
        <v>808</v>
      </c>
      <c r="B58">
        <f>COUNTIFS(Table2[Sub-Sector],Table3[[#This Row],[Sub-Sector]])</f>
        <v>1</v>
      </c>
      <c r="C58" s="2">
        <f>COUNTIFS(Table2[Sub-Sector],Table3[[#This Row],[Sub-Sector]],Table2[Uptrend],"Uptrend")/Table3[[#This Row],[Count]]</f>
        <v>1</v>
      </c>
      <c r="D58" s="2">
        <f>COUNTIFS(Table2[Sub-Sector],Table3[[#This Row],[Sub-Sector]],Table2[1W Return vs Nifty],"&gt;=5")/Table3[[#This Row],[Count]]</f>
        <v>0</v>
      </c>
      <c r="E58" s="2">
        <f>COUNTIFS(Table2[Sub-Sector],Table3[[#This Row],[Sub-Sector]],Table2[1M Return vs Nifty],"&gt;=5")/Table3[[#This Row],[Count]]</f>
        <v>1</v>
      </c>
      <c r="F58" s="2">
        <f>COUNTIFS(Table2[Sub-Sector],Table3[[#This Row],[Sub-Sector]],Table2[6M Return vs Nifty],"&gt;=10")/Table3[[#This Row],[Count]]</f>
        <v>0</v>
      </c>
      <c r="G58" s="2">
        <f>COUNTIFS(Table2[Sub-Sector],Table3[[#This Row],[Sub-Sector]],Table2[1Y Return vs Nifty],"&gt;=10")/Table3[[#This Row],[Count]]</f>
        <v>0</v>
      </c>
      <c r="H58" s="2">
        <f>COUNTIFS(Table2[Sub-Sector],Table3[[#This Row],[Sub-Sector]],Table2[RSI Exponential â€“ 14D],"&gt;=50")/Table3[[#This Row],[Count]]</f>
        <v>1</v>
      </c>
      <c r="I58" s="2">
        <f>COUNTIFS(Table2[Sub-Sector],Table3[[#This Row],[Sub-Sector]],Table2[Relative Volume],"&gt;=1")/Table3[[#This Row],[Count]]</f>
        <v>1</v>
      </c>
      <c r="J58" s="2">
        <f>COUNTIFS(Table2[Sub-Sector],Table3[[#This Row],[Sub-Sector]],Table2[% Away From Day Low],"&gt;=0.05")/Table3[[#This Row],[Count]]</f>
        <v>0</v>
      </c>
      <c r="K58" s="2">
        <f>COUNTIFS(Table2[Sub-Sector],Table3[[#This Row],[Sub-Sector]],Table2[% Away From Day High],"&lt;=0.05")/Table3[[#This Row],[Count]]</f>
        <v>1</v>
      </c>
      <c r="L58" s="2">
        <f>COUNTIFS(Table2[Sub-Sector],Table3[[#This Row],[Sub-Sector]],Table2[% Away From Current Week Low],"&gt;=0.05")/Table3[[#This Row],[Count]]</f>
        <v>0</v>
      </c>
      <c r="M58" s="2">
        <f>COUNTIFS(Table2[Sub-Sector],Table3[[#This Row],[Sub-Sector]],Table2[% Away From Current Week High],"&lt;=0.05")/Table3[[#This Row],[Count]]</f>
        <v>1</v>
      </c>
      <c r="N58" s="2">
        <f>COUNTIFS(Table2[Sub-Sector],Table3[[#This Row],[Sub-Sector]],Table2[% Away From Current Month Low],"&gt;=0.05")/Table3[[#This Row],[Count]]</f>
        <v>0</v>
      </c>
      <c r="O58" s="2">
        <f>COUNTIFS(Table2[Sub-Sector],Table3[[#This Row],[Sub-Sector]],Table2[% Away From Current Month High],"&lt;=0.05")/Table3[[#This Row],[Count]]</f>
        <v>1</v>
      </c>
      <c r="P58" s="2">
        <f>COUNTIFS(Table2[Sub-Sector],Table3[[#This Row],[Sub-Sector]],Table2[% Away From 52W High],"&lt;=10")/Table3[[#This Row],[Count]]</f>
        <v>1</v>
      </c>
      <c r="Q58" s="2">
        <f>COUNTIFS(Table2[Sub-Sector],Table3[[#This Row],[Sub-Sector]],Table2[% Away From 52W Low],"&gt;=10")/Table3[[#This Row],[Count]]</f>
        <v>1</v>
      </c>
      <c r="R58" s="2">
        <f>COUNTIFS(Table2[Sub-Sector],Table3[[#This Row],[Sub-Sector]],Table2[% Price above 20 EMA],"&gt;=0")/Table3[[#This Row],[Count]]</f>
        <v>1</v>
      </c>
      <c r="S58" s="2">
        <f>COUNTIFS(Table2[Sub-Sector],Table3[[#This Row],[Sub-Sector]],Table2[% Price above 50 EMA],"&gt;=0")/Table3[[#This Row],[Count]]</f>
        <v>1</v>
      </c>
      <c r="T58" s="2">
        <f>COUNTIFS(Table2[Sub-Sector],Table3[[#This Row],[Sub-Sector]],Table2[% Price above 200 EMA],"&gt;=0")/Table3[[#This Row],[Count]]</f>
        <v>1</v>
      </c>
      <c r="U58" s="2">
        <f>COUNTIFS(Table2[Sub-Sector],Table3[[#This Row],[Sub-Sector]],Table2[Rate of Change - Zone],"Positive")/Table3[[#This Row],[Count]]</f>
        <v>1</v>
      </c>
      <c r="V58" s="2">
        <f>COUNTIFS(Table2[Sub-Sector],Table3[[#This Row],[Sub-Sector]],Table2[Sharpe Ratio],"&gt;=0.10")/Table3[[#This Row],[Count]]</f>
        <v>0</v>
      </c>
      <c r="W58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358.5</v>
      </c>
      <c r="X58" s="4">
        <f>_xlfn.RANK.AVG(Table3[[#This Row],[Score]],Table3[Score],1)</f>
        <v>34.5</v>
      </c>
      <c r="Y58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250.5</v>
      </c>
      <c r="Z58" s="4">
        <f>_xlfn.RANK.AVG(Table3[[#This Row],[Score 2 ]],Table3[[Score 2 ]],1)</f>
        <v>59.5</v>
      </c>
    </row>
    <row r="59" spans="1:26" x14ac:dyDescent="0.3">
      <c r="A59" t="s">
        <v>697</v>
      </c>
      <c r="B59">
        <f>COUNTIFS(Table2[Sub-Sector],Table3[[#This Row],[Sub-Sector]])</f>
        <v>2</v>
      </c>
      <c r="C59" s="2">
        <f>COUNTIFS(Table2[Sub-Sector],Table3[[#This Row],[Sub-Sector]],Table2[Uptrend],"Uptrend")/Table3[[#This Row],[Count]]</f>
        <v>1</v>
      </c>
      <c r="D59" s="2">
        <f>COUNTIFS(Table2[Sub-Sector],Table3[[#This Row],[Sub-Sector]],Table2[1W Return vs Nifty],"&gt;=5")/Table3[[#This Row],[Count]]</f>
        <v>0</v>
      </c>
      <c r="E59" s="2">
        <f>COUNTIFS(Table2[Sub-Sector],Table3[[#This Row],[Sub-Sector]],Table2[1M Return vs Nifty],"&gt;=5")/Table3[[#This Row],[Count]]</f>
        <v>1</v>
      </c>
      <c r="F59" s="2">
        <f>COUNTIFS(Table2[Sub-Sector],Table3[[#This Row],[Sub-Sector]],Table2[6M Return vs Nifty],"&gt;=10")/Table3[[#This Row],[Count]]</f>
        <v>0</v>
      </c>
      <c r="G59" s="2">
        <f>COUNTIFS(Table2[Sub-Sector],Table3[[#This Row],[Sub-Sector]],Table2[1Y Return vs Nifty],"&gt;=10")/Table3[[#This Row],[Count]]</f>
        <v>0</v>
      </c>
      <c r="H59" s="2">
        <f>COUNTIFS(Table2[Sub-Sector],Table3[[#This Row],[Sub-Sector]],Table2[RSI Exponential â€“ 14D],"&gt;=50")/Table3[[#This Row],[Count]]</f>
        <v>1</v>
      </c>
      <c r="I59" s="2">
        <f>COUNTIFS(Table2[Sub-Sector],Table3[[#This Row],[Sub-Sector]],Table2[Relative Volume],"&gt;=1")/Table3[[#This Row],[Count]]</f>
        <v>1</v>
      </c>
      <c r="J59" s="2">
        <f>COUNTIFS(Table2[Sub-Sector],Table3[[#This Row],[Sub-Sector]],Table2[% Away From Day Low],"&gt;=0.05")/Table3[[#This Row],[Count]]</f>
        <v>0</v>
      </c>
      <c r="K59" s="2">
        <f>COUNTIFS(Table2[Sub-Sector],Table3[[#This Row],[Sub-Sector]],Table2[% Away From Day High],"&lt;=0.05")/Table3[[#This Row],[Count]]</f>
        <v>1</v>
      </c>
      <c r="L59" s="2">
        <f>COUNTIFS(Table2[Sub-Sector],Table3[[#This Row],[Sub-Sector]],Table2[% Away From Current Week Low],"&gt;=0.05")/Table3[[#This Row],[Count]]</f>
        <v>0.5</v>
      </c>
      <c r="M59" s="2">
        <f>COUNTIFS(Table2[Sub-Sector],Table3[[#This Row],[Sub-Sector]],Table2[% Away From Current Week High],"&lt;=0.05")/Table3[[#This Row],[Count]]</f>
        <v>1</v>
      </c>
      <c r="N59" s="2">
        <f>COUNTIFS(Table2[Sub-Sector],Table3[[#This Row],[Sub-Sector]],Table2[% Away From Current Month Low],"&gt;=0.05")/Table3[[#This Row],[Count]]</f>
        <v>0.5</v>
      </c>
      <c r="O59" s="2">
        <f>COUNTIFS(Table2[Sub-Sector],Table3[[#This Row],[Sub-Sector]],Table2[% Away From Current Month High],"&lt;=0.05")/Table3[[#This Row],[Count]]</f>
        <v>1</v>
      </c>
      <c r="P59" s="2">
        <f>COUNTIFS(Table2[Sub-Sector],Table3[[#This Row],[Sub-Sector]],Table2[% Away From 52W High],"&lt;=10")/Table3[[#This Row],[Count]]</f>
        <v>1</v>
      </c>
      <c r="Q59" s="2">
        <f>COUNTIFS(Table2[Sub-Sector],Table3[[#This Row],[Sub-Sector]],Table2[% Away From 52W Low],"&gt;=10")/Table3[[#This Row],[Count]]</f>
        <v>1</v>
      </c>
      <c r="R59" s="2">
        <f>COUNTIFS(Table2[Sub-Sector],Table3[[#This Row],[Sub-Sector]],Table2[% Price above 20 EMA],"&gt;=0")/Table3[[#This Row],[Count]]</f>
        <v>1</v>
      </c>
      <c r="S59" s="2">
        <f>COUNTIFS(Table2[Sub-Sector],Table3[[#This Row],[Sub-Sector]],Table2[% Price above 50 EMA],"&gt;=0")/Table3[[#This Row],[Count]]</f>
        <v>1</v>
      </c>
      <c r="T59" s="2">
        <f>COUNTIFS(Table2[Sub-Sector],Table3[[#This Row],[Sub-Sector]],Table2[% Price above 200 EMA],"&gt;=0")/Table3[[#This Row],[Count]]</f>
        <v>1</v>
      </c>
      <c r="U59" s="2">
        <f>COUNTIFS(Table2[Sub-Sector],Table3[[#This Row],[Sub-Sector]],Table2[Rate of Change - Zone],"Positive")/Table3[[#This Row],[Count]]</f>
        <v>1</v>
      </c>
      <c r="V59" s="2">
        <f>COUNTIFS(Table2[Sub-Sector],Table3[[#This Row],[Sub-Sector]],Table2[Sharpe Ratio],"&gt;=0.10")/Table3[[#This Row],[Count]]</f>
        <v>0</v>
      </c>
      <c r="W59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358.5</v>
      </c>
      <c r="X59" s="4">
        <f>_xlfn.RANK.AVG(Table3[[#This Row],[Score]],Table3[Score],1)</f>
        <v>34.5</v>
      </c>
      <c r="Y59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250.5</v>
      </c>
      <c r="Z59" s="4">
        <f>_xlfn.RANK.AVG(Table3[[#This Row],[Score 2 ]],Table3[[Score 2 ]],1)</f>
        <v>59.5</v>
      </c>
    </row>
    <row r="60" spans="1:26" x14ac:dyDescent="0.3">
      <c r="A60" t="s">
        <v>952</v>
      </c>
      <c r="B60">
        <f>COUNTIFS(Table2[Sub-Sector],Table3[[#This Row],[Sub-Sector]])</f>
        <v>1</v>
      </c>
      <c r="C60" s="2">
        <f>COUNTIFS(Table2[Sub-Sector],Table3[[#This Row],[Sub-Sector]],Table2[Uptrend],"Uptrend")/Table3[[#This Row],[Count]]</f>
        <v>0</v>
      </c>
      <c r="D60" s="2">
        <f>COUNTIFS(Table2[Sub-Sector],Table3[[#This Row],[Sub-Sector]],Table2[1W Return vs Nifty],"&gt;=5")/Table3[[#This Row],[Count]]</f>
        <v>0</v>
      </c>
      <c r="E60" s="2">
        <f>COUNTIFS(Table2[Sub-Sector],Table3[[#This Row],[Sub-Sector]],Table2[1M Return vs Nifty],"&gt;=5")/Table3[[#This Row],[Count]]</f>
        <v>1</v>
      </c>
      <c r="F60" s="2">
        <f>COUNTIFS(Table2[Sub-Sector],Table3[[#This Row],[Sub-Sector]],Table2[6M Return vs Nifty],"&gt;=10")/Table3[[#This Row],[Count]]</f>
        <v>0</v>
      </c>
      <c r="G60" s="2">
        <f>COUNTIFS(Table2[Sub-Sector],Table3[[#This Row],[Sub-Sector]],Table2[1Y Return vs Nifty],"&gt;=10")/Table3[[#This Row],[Count]]</f>
        <v>0</v>
      </c>
      <c r="H60" s="2">
        <f>COUNTIFS(Table2[Sub-Sector],Table3[[#This Row],[Sub-Sector]],Table2[RSI Exponential â€“ 14D],"&gt;=50")/Table3[[#This Row],[Count]]</f>
        <v>1</v>
      </c>
      <c r="I60" s="2">
        <f>COUNTIFS(Table2[Sub-Sector],Table3[[#This Row],[Sub-Sector]],Table2[Relative Volume],"&gt;=1")/Table3[[#This Row],[Count]]</f>
        <v>1</v>
      </c>
      <c r="J60" s="2">
        <f>COUNTIFS(Table2[Sub-Sector],Table3[[#This Row],[Sub-Sector]],Table2[% Away From Day Low],"&gt;=0.05")/Table3[[#This Row],[Count]]</f>
        <v>0</v>
      </c>
      <c r="K60" s="2">
        <f>COUNTIFS(Table2[Sub-Sector],Table3[[#This Row],[Sub-Sector]],Table2[% Away From Day High],"&lt;=0.05")/Table3[[#This Row],[Count]]</f>
        <v>1</v>
      </c>
      <c r="L60" s="2">
        <f>COUNTIFS(Table2[Sub-Sector],Table3[[#This Row],[Sub-Sector]],Table2[% Away From Current Week Low],"&gt;=0.05")/Table3[[#This Row],[Count]]</f>
        <v>0</v>
      </c>
      <c r="M60" s="2">
        <f>COUNTIFS(Table2[Sub-Sector],Table3[[#This Row],[Sub-Sector]],Table2[% Away From Current Week High],"&lt;=0.05")/Table3[[#This Row],[Count]]</f>
        <v>1</v>
      </c>
      <c r="N60" s="2">
        <f>COUNTIFS(Table2[Sub-Sector],Table3[[#This Row],[Sub-Sector]],Table2[% Away From Current Month Low],"&gt;=0.05")/Table3[[#This Row],[Count]]</f>
        <v>0</v>
      </c>
      <c r="O60" s="2">
        <f>COUNTIFS(Table2[Sub-Sector],Table3[[#This Row],[Sub-Sector]],Table2[% Away From Current Month High],"&lt;=0.05")/Table3[[#This Row],[Count]]</f>
        <v>1</v>
      </c>
      <c r="P60" s="2">
        <f>COUNTIFS(Table2[Sub-Sector],Table3[[#This Row],[Sub-Sector]],Table2[% Away From 52W High],"&lt;=10")/Table3[[#This Row],[Count]]</f>
        <v>0</v>
      </c>
      <c r="Q60" s="2">
        <f>COUNTIFS(Table2[Sub-Sector],Table3[[#This Row],[Sub-Sector]],Table2[% Away From 52W Low],"&gt;=10")/Table3[[#This Row],[Count]]</f>
        <v>1</v>
      </c>
      <c r="R60" s="2">
        <f>COUNTIFS(Table2[Sub-Sector],Table3[[#This Row],[Sub-Sector]],Table2[% Price above 20 EMA],"&gt;=0")/Table3[[#This Row],[Count]]</f>
        <v>1</v>
      </c>
      <c r="S60" s="2">
        <f>COUNTIFS(Table2[Sub-Sector],Table3[[#This Row],[Sub-Sector]],Table2[% Price above 50 EMA],"&gt;=0")/Table3[[#This Row],[Count]]</f>
        <v>1</v>
      </c>
      <c r="T60" s="2">
        <f>COUNTIFS(Table2[Sub-Sector],Table3[[#This Row],[Sub-Sector]],Table2[% Price above 200 EMA],"&gt;=0")/Table3[[#This Row],[Count]]</f>
        <v>1</v>
      </c>
      <c r="U60" s="2">
        <f>COUNTIFS(Table2[Sub-Sector],Table3[[#This Row],[Sub-Sector]],Table2[Rate of Change - Zone],"Positive")/Table3[[#This Row],[Count]]</f>
        <v>1</v>
      </c>
      <c r="V60" s="2">
        <f>COUNTIFS(Table2[Sub-Sector],Table3[[#This Row],[Sub-Sector]],Table2[Sharpe Ratio],"&gt;=0.10")/Table3[[#This Row],[Count]]</f>
        <v>0</v>
      </c>
      <c r="W60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453</v>
      </c>
      <c r="X60" s="4">
        <f>_xlfn.RANK.AVG(Table3[[#This Row],[Score]],Table3[Score],1)</f>
        <v>67</v>
      </c>
      <c r="Y60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250.5</v>
      </c>
      <c r="Z60" s="4">
        <f>_xlfn.RANK.AVG(Table3[[#This Row],[Score 2 ]],Table3[[Score 2 ]],1)</f>
        <v>59.5</v>
      </c>
    </row>
    <row r="61" spans="1:26" x14ac:dyDescent="0.3">
      <c r="A61" t="s">
        <v>568</v>
      </c>
      <c r="B61">
        <f>COUNTIFS(Table2[Sub-Sector],Table3[[#This Row],[Sub-Sector]])</f>
        <v>2</v>
      </c>
      <c r="C61" s="2">
        <f>COUNTIFS(Table2[Sub-Sector],Table3[[#This Row],[Sub-Sector]],Table2[Uptrend],"Uptrend")/Table3[[#This Row],[Count]]</f>
        <v>0.5</v>
      </c>
      <c r="D61" s="2">
        <f>COUNTIFS(Table2[Sub-Sector],Table3[[#This Row],[Sub-Sector]],Table2[1W Return vs Nifty],"&gt;=5")/Table3[[#This Row],[Count]]</f>
        <v>0</v>
      </c>
      <c r="E61" s="2">
        <f>COUNTIFS(Table2[Sub-Sector],Table3[[#This Row],[Sub-Sector]],Table2[1M Return vs Nifty],"&gt;=5")/Table3[[#This Row],[Count]]</f>
        <v>0</v>
      </c>
      <c r="F61" s="2">
        <f>COUNTIFS(Table2[Sub-Sector],Table3[[#This Row],[Sub-Sector]],Table2[6M Return vs Nifty],"&gt;=10")/Table3[[#This Row],[Count]]</f>
        <v>0</v>
      </c>
      <c r="G61" s="2">
        <f>COUNTIFS(Table2[Sub-Sector],Table3[[#This Row],[Sub-Sector]],Table2[1Y Return vs Nifty],"&gt;=10")/Table3[[#This Row],[Count]]</f>
        <v>0</v>
      </c>
      <c r="H61" s="2">
        <f>COUNTIFS(Table2[Sub-Sector],Table3[[#This Row],[Sub-Sector]],Table2[RSI Exponential â€“ 14D],"&gt;=50")/Table3[[#This Row],[Count]]</f>
        <v>1</v>
      </c>
      <c r="I61" s="2">
        <f>COUNTIFS(Table2[Sub-Sector],Table3[[#This Row],[Sub-Sector]],Table2[Relative Volume],"&gt;=1")/Table3[[#This Row],[Count]]</f>
        <v>1</v>
      </c>
      <c r="J61" s="2">
        <f>COUNTIFS(Table2[Sub-Sector],Table3[[#This Row],[Sub-Sector]],Table2[% Away From Day Low],"&gt;=0.05")/Table3[[#This Row],[Count]]</f>
        <v>0</v>
      </c>
      <c r="K61" s="2">
        <f>COUNTIFS(Table2[Sub-Sector],Table3[[#This Row],[Sub-Sector]],Table2[% Away From Day High],"&lt;=0.05")/Table3[[#This Row],[Count]]</f>
        <v>1</v>
      </c>
      <c r="L61" s="2">
        <f>COUNTIFS(Table2[Sub-Sector],Table3[[#This Row],[Sub-Sector]],Table2[% Away From Current Week Low],"&gt;=0.05")/Table3[[#This Row],[Count]]</f>
        <v>0</v>
      </c>
      <c r="M61" s="2">
        <f>COUNTIFS(Table2[Sub-Sector],Table3[[#This Row],[Sub-Sector]],Table2[% Away From Current Week High],"&lt;=0.05")/Table3[[#This Row],[Count]]</f>
        <v>1</v>
      </c>
      <c r="N61" s="2">
        <f>COUNTIFS(Table2[Sub-Sector],Table3[[#This Row],[Sub-Sector]],Table2[% Away From Current Month Low],"&gt;=0.05")/Table3[[#This Row],[Count]]</f>
        <v>0</v>
      </c>
      <c r="O61" s="2">
        <f>COUNTIFS(Table2[Sub-Sector],Table3[[#This Row],[Sub-Sector]],Table2[% Away From Current Month High],"&lt;=0.05")/Table3[[#This Row],[Count]]</f>
        <v>1</v>
      </c>
      <c r="P61" s="2">
        <f>COUNTIFS(Table2[Sub-Sector],Table3[[#This Row],[Sub-Sector]],Table2[% Away From 52W High],"&lt;=10")/Table3[[#This Row],[Count]]</f>
        <v>0</v>
      </c>
      <c r="Q61" s="2">
        <f>COUNTIFS(Table2[Sub-Sector],Table3[[#This Row],[Sub-Sector]],Table2[% Away From 52W Low],"&gt;=10")/Table3[[#This Row],[Count]]</f>
        <v>1</v>
      </c>
      <c r="R61" s="2">
        <f>COUNTIFS(Table2[Sub-Sector],Table3[[#This Row],[Sub-Sector]],Table2[% Price above 20 EMA],"&gt;=0")/Table3[[#This Row],[Count]]</f>
        <v>1</v>
      </c>
      <c r="S61" s="2">
        <f>COUNTIFS(Table2[Sub-Sector],Table3[[#This Row],[Sub-Sector]],Table2[% Price above 50 EMA],"&gt;=0")/Table3[[#This Row],[Count]]</f>
        <v>1</v>
      </c>
      <c r="T61" s="2">
        <f>COUNTIFS(Table2[Sub-Sector],Table3[[#This Row],[Sub-Sector]],Table2[% Price above 200 EMA],"&gt;=0")/Table3[[#This Row],[Count]]</f>
        <v>1</v>
      </c>
      <c r="U61" s="2">
        <f>COUNTIFS(Table2[Sub-Sector],Table3[[#This Row],[Sub-Sector]],Table2[Rate of Change - Zone],"Positive")/Table3[[#This Row],[Count]]</f>
        <v>1</v>
      </c>
      <c r="V61" s="2">
        <f>COUNTIFS(Table2[Sub-Sector],Table3[[#This Row],[Sub-Sector]],Table2[Sharpe Ratio],"&gt;=0.10")/Table3[[#This Row],[Count]]</f>
        <v>0.5</v>
      </c>
      <c r="W61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528.5</v>
      </c>
      <c r="X61" s="4">
        <f>_xlfn.RANK.AVG(Table3[[#This Row],[Score]],Table3[Score],1)</f>
        <v>97</v>
      </c>
      <c r="Y61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250.5</v>
      </c>
      <c r="Z61" s="4">
        <f>_xlfn.RANK.AVG(Table3[[#This Row],[Score 2 ]],Table3[[Score 2 ]],1)</f>
        <v>59.5</v>
      </c>
    </row>
    <row r="62" spans="1:26" x14ac:dyDescent="0.3">
      <c r="A62" t="s">
        <v>1474</v>
      </c>
      <c r="B62">
        <f>COUNTIFS(Table2[Sub-Sector],Table3[[#This Row],[Sub-Sector]])</f>
        <v>2</v>
      </c>
      <c r="C62" s="2">
        <f>COUNTIFS(Table2[Sub-Sector],Table3[[#This Row],[Sub-Sector]],Table2[Uptrend],"Uptrend")/Table3[[#This Row],[Count]]</f>
        <v>0</v>
      </c>
      <c r="D62" s="2">
        <f>COUNTIFS(Table2[Sub-Sector],Table3[[#This Row],[Sub-Sector]],Table2[1W Return vs Nifty],"&gt;=5")/Table3[[#This Row],[Count]]</f>
        <v>0</v>
      </c>
      <c r="E62" s="2">
        <f>COUNTIFS(Table2[Sub-Sector],Table3[[#This Row],[Sub-Sector]],Table2[1M Return vs Nifty],"&gt;=5")/Table3[[#This Row],[Count]]</f>
        <v>0</v>
      </c>
      <c r="F62" s="2">
        <f>COUNTIFS(Table2[Sub-Sector],Table3[[#This Row],[Sub-Sector]],Table2[6M Return vs Nifty],"&gt;=10")/Table3[[#This Row],[Count]]</f>
        <v>0</v>
      </c>
      <c r="G62" s="2">
        <f>COUNTIFS(Table2[Sub-Sector],Table3[[#This Row],[Sub-Sector]],Table2[1Y Return vs Nifty],"&gt;=10")/Table3[[#This Row],[Count]]</f>
        <v>0</v>
      </c>
      <c r="H62" s="2">
        <f>COUNTIFS(Table2[Sub-Sector],Table3[[#This Row],[Sub-Sector]],Table2[RSI Exponential â€“ 14D],"&gt;=50")/Table3[[#This Row],[Count]]</f>
        <v>1</v>
      </c>
      <c r="I62" s="2">
        <f>COUNTIFS(Table2[Sub-Sector],Table3[[#This Row],[Sub-Sector]],Table2[Relative Volume],"&gt;=1")/Table3[[#This Row],[Count]]</f>
        <v>1</v>
      </c>
      <c r="J62" s="2">
        <f>COUNTIFS(Table2[Sub-Sector],Table3[[#This Row],[Sub-Sector]],Table2[% Away From Day Low],"&gt;=0.05")/Table3[[#This Row],[Count]]</f>
        <v>0</v>
      </c>
      <c r="K62" s="2">
        <f>COUNTIFS(Table2[Sub-Sector],Table3[[#This Row],[Sub-Sector]],Table2[% Away From Day High],"&lt;=0.05")/Table3[[#This Row],[Count]]</f>
        <v>1</v>
      </c>
      <c r="L62" s="2">
        <f>COUNTIFS(Table2[Sub-Sector],Table3[[#This Row],[Sub-Sector]],Table2[% Away From Current Week Low],"&gt;=0.05")/Table3[[#This Row],[Count]]</f>
        <v>0</v>
      </c>
      <c r="M62" s="2">
        <f>COUNTIFS(Table2[Sub-Sector],Table3[[#This Row],[Sub-Sector]],Table2[% Away From Current Week High],"&lt;=0.05")/Table3[[#This Row],[Count]]</f>
        <v>1</v>
      </c>
      <c r="N62" s="2">
        <f>COUNTIFS(Table2[Sub-Sector],Table3[[#This Row],[Sub-Sector]],Table2[% Away From Current Month Low],"&gt;=0.05")/Table3[[#This Row],[Count]]</f>
        <v>0</v>
      </c>
      <c r="O62" s="2">
        <f>COUNTIFS(Table2[Sub-Sector],Table3[[#This Row],[Sub-Sector]],Table2[% Away From Current Month High],"&lt;=0.05")/Table3[[#This Row],[Count]]</f>
        <v>1</v>
      </c>
      <c r="P62" s="2">
        <f>COUNTIFS(Table2[Sub-Sector],Table3[[#This Row],[Sub-Sector]],Table2[% Away From 52W High],"&lt;=10")/Table3[[#This Row],[Count]]</f>
        <v>0</v>
      </c>
      <c r="Q62" s="2">
        <f>COUNTIFS(Table2[Sub-Sector],Table3[[#This Row],[Sub-Sector]],Table2[% Away From 52W Low],"&gt;=10")/Table3[[#This Row],[Count]]</f>
        <v>1</v>
      </c>
      <c r="R62" s="2">
        <f>COUNTIFS(Table2[Sub-Sector],Table3[[#This Row],[Sub-Sector]],Table2[% Price above 20 EMA],"&gt;=0")/Table3[[#This Row],[Count]]</f>
        <v>1</v>
      </c>
      <c r="S62" s="2">
        <f>COUNTIFS(Table2[Sub-Sector],Table3[[#This Row],[Sub-Sector]],Table2[% Price above 50 EMA],"&gt;=0")/Table3[[#This Row],[Count]]</f>
        <v>1</v>
      </c>
      <c r="T62" s="2">
        <f>COUNTIFS(Table2[Sub-Sector],Table3[[#This Row],[Sub-Sector]],Table2[% Price above 200 EMA],"&gt;=0")/Table3[[#This Row],[Count]]</f>
        <v>0.5</v>
      </c>
      <c r="U62" s="2">
        <f>COUNTIFS(Table2[Sub-Sector],Table3[[#This Row],[Sub-Sector]],Table2[Rate of Change - Zone],"Positive")/Table3[[#This Row],[Count]]</f>
        <v>1</v>
      </c>
      <c r="V62" s="2">
        <f>COUNTIFS(Table2[Sub-Sector],Table3[[#This Row],[Sub-Sector]],Table2[Sharpe Ratio],"&gt;=0.10")/Table3[[#This Row],[Count]]</f>
        <v>0</v>
      </c>
      <c r="W62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546.5</v>
      </c>
      <c r="X62" s="4">
        <f>_xlfn.RANK.AVG(Table3[[#This Row],[Score]],Table3[Score],1)</f>
        <v>104.5</v>
      </c>
      <c r="Y62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250.5</v>
      </c>
      <c r="Z62" s="4">
        <f>_xlfn.RANK.AVG(Table3[[#This Row],[Score 2 ]],Table3[[Score 2 ]],1)</f>
        <v>59.5</v>
      </c>
    </row>
    <row r="63" spans="1:26" x14ac:dyDescent="0.3">
      <c r="A63" t="s">
        <v>1514</v>
      </c>
      <c r="B63">
        <f>COUNTIFS(Table2[Sub-Sector],Table3[[#This Row],[Sub-Sector]])</f>
        <v>1</v>
      </c>
      <c r="C63" s="2">
        <f>COUNTIFS(Table2[Sub-Sector],Table3[[#This Row],[Sub-Sector]],Table2[Uptrend],"Uptrend")/Table3[[#This Row],[Count]]</f>
        <v>0</v>
      </c>
      <c r="D63" s="2">
        <f>COUNTIFS(Table2[Sub-Sector],Table3[[#This Row],[Sub-Sector]],Table2[1W Return vs Nifty],"&gt;=5")/Table3[[#This Row],[Count]]</f>
        <v>0</v>
      </c>
      <c r="E63" s="2">
        <f>COUNTIFS(Table2[Sub-Sector],Table3[[#This Row],[Sub-Sector]],Table2[1M Return vs Nifty],"&gt;=5")/Table3[[#This Row],[Count]]</f>
        <v>0</v>
      </c>
      <c r="F63" s="2">
        <f>COUNTIFS(Table2[Sub-Sector],Table3[[#This Row],[Sub-Sector]],Table2[6M Return vs Nifty],"&gt;=10")/Table3[[#This Row],[Count]]</f>
        <v>0</v>
      </c>
      <c r="G63" s="2">
        <f>COUNTIFS(Table2[Sub-Sector],Table3[[#This Row],[Sub-Sector]],Table2[1Y Return vs Nifty],"&gt;=10")/Table3[[#This Row],[Count]]</f>
        <v>0</v>
      </c>
      <c r="H63" s="2">
        <f>COUNTIFS(Table2[Sub-Sector],Table3[[#This Row],[Sub-Sector]],Table2[RSI Exponential â€“ 14D],"&gt;=50")/Table3[[#This Row],[Count]]</f>
        <v>1</v>
      </c>
      <c r="I63" s="2">
        <f>COUNTIFS(Table2[Sub-Sector],Table3[[#This Row],[Sub-Sector]],Table2[Relative Volume],"&gt;=1")/Table3[[#This Row],[Count]]</f>
        <v>1</v>
      </c>
      <c r="J63" s="2">
        <f>COUNTIFS(Table2[Sub-Sector],Table3[[#This Row],[Sub-Sector]],Table2[% Away From Day Low],"&gt;=0.05")/Table3[[#This Row],[Count]]</f>
        <v>0</v>
      </c>
      <c r="K63" s="2">
        <f>COUNTIFS(Table2[Sub-Sector],Table3[[#This Row],[Sub-Sector]],Table2[% Away From Day High],"&lt;=0.05")/Table3[[#This Row],[Count]]</f>
        <v>1</v>
      </c>
      <c r="L63" s="2">
        <f>COUNTIFS(Table2[Sub-Sector],Table3[[#This Row],[Sub-Sector]],Table2[% Away From Current Week Low],"&gt;=0.05")/Table3[[#This Row],[Count]]</f>
        <v>0</v>
      </c>
      <c r="M63" s="2">
        <f>COUNTIFS(Table2[Sub-Sector],Table3[[#This Row],[Sub-Sector]],Table2[% Away From Current Week High],"&lt;=0.05")/Table3[[#This Row],[Count]]</f>
        <v>1</v>
      </c>
      <c r="N63" s="2">
        <f>COUNTIFS(Table2[Sub-Sector],Table3[[#This Row],[Sub-Sector]],Table2[% Away From Current Month Low],"&gt;=0.05")/Table3[[#This Row],[Count]]</f>
        <v>0</v>
      </c>
      <c r="O63" s="2">
        <f>COUNTIFS(Table2[Sub-Sector],Table3[[#This Row],[Sub-Sector]],Table2[% Away From Current Month High],"&lt;=0.05")/Table3[[#This Row],[Count]]</f>
        <v>1</v>
      </c>
      <c r="P63" s="2">
        <f>COUNTIFS(Table2[Sub-Sector],Table3[[#This Row],[Sub-Sector]],Table2[% Away From 52W High],"&lt;=10")/Table3[[#This Row],[Count]]</f>
        <v>0</v>
      </c>
      <c r="Q63" s="2">
        <f>COUNTIFS(Table2[Sub-Sector],Table3[[#This Row],[Sub-Sector]],Table2[% Away From 52W Low],"&gt;=10")/Table3[[#This Row],[Count]]</f>
        <v>1</v>
      </c>
      <c r="R63" s="2">
        <f>COUNTIFS(Table2[Sub-Sector],Table3[[#This Row],[Sub-Sector]],Table2[% Price above 20 EMA],"&gt;=0")/Table3[[#This Row],[Count]]</f>
        <v>1</v>
      </c>
      <c r="S63" s="2">
        <f>COUNTIFS(Table2[Sub-Sector],Table3[[#This Row],[Sub-Sector]],Table2[% Price above 50 EMA],"&gt;=0")/Table3[[#This Row],[Count]]</f>
        <v>1</v>
      </c>
      <c r="T63" s="2">
        <f>COUNTIFS(Table2[Sub-Sector],Table3[[#This Row],[Sub-Sector]],Table2[% Price above 200 EMA],"&gt;=0")/Table3[[#This Row],[Count]]</f>
        <v>1</v>
      </c>
      <c r="U63" s="2">
        <f>COUNTIFS(Table2[Sub-Sector],Table3[[#This Row],[Sub-Sector]],Table2[Rate of Change - Zone],"Positive")/Table3[[#This Row],[Count]]</f>
        <v>1</v>
      </c>
      <c r="V63" s="2">
        <f>COUNTIFS(Table2[Sub-Sector],Table3[[#This Row],[Sub-Sector]],Table2[Sharpe Ratio],"&gt;=0.10")/Table3[[#This Row],[Count]]</f>
        <v>0</v>
      </c>
      <c r="W63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546.5</v>
      </c>
      <c r="X63" s="4">
        <f>_xlfn.RANK.AVG(Table3[[#This Row],[Score]],Table3[Score],1)</f>
        <v>104.5</v>
      </c>
      <c r="Y63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250.5</v>
      </c>
      <c r="Z63" s="4">
        <f>_xlfn.RANK.AVG(Table3[[#This Row],[Score 2 ]],Table3[[Score 2 ]],1)</f>
        <v>59.5</v>
      </c>
    </row>
    <row r="64" spans="1:26" x14ac:dyDescent="0.3">
      <c r="A64" t="s">
        <v>663</v>
      </c>
      <c r="B64">
        <f>COUNTIFS(Table2[Sub-Sector],Table3[[#This Row],[Sub-Sector]])</f>
        <v>4</v>
      </c>
      <c r="C64" s="2">
        <f>COUNTIFS(Table2[Sub-Sector],Table3[[#This Row],[Sub-Sector]],Table2[Uptrend],"Uptrend")/Table3[[#This Row],[Count]]</f>
        <v>0.5</v>
      </c>
      <c r="D64" s="2">
        <f>COUNTIFS(Table2[Sub-Sector],Table3[[#This Row],[Sub-Sector]],Table2[1W Return vs Nifty],"&gt;=5")/Table3[[#This Row],[Count]]</f>
        <v>0</v>
      </c>
      <c r="E64" s="2">
        <f>COUNTIFS(Table2[Sub-Sector],Table3[[#This Row],[Sub-Sector]],Table2[1M Return vs Nifty],"&gt;=5")/Table3[[#This Row],[Count]]</f>
        <v>0</v>
      </c>
      <c r="F64" s="2">
        <f>COUNTIFS(Table2[Sub-Sector],Table3[[#This Row],[Sub-Sector]],Table2[6M Return vs Nifty],"&gt;=10")/Table3[[#This Row],[Count]]</f>
        <v>0.75</v>
      </c>
      <c r="G64" s="2">
        <f>COUNTIFS(Table2[Sub-Sector],Table3[[#This Row],[Sub-Sector]],Table2[1Y Return vs Nifty],"&gt;=10")/Table3[[#This Row],[Count]]</f>
        <v>0.75</v>
      </c>
      <c r="H64" s="2">
        <f>COUNTIFS(Table2[Sub-Sector],Table3[[#This Row],[Sub-Sector]],Table2[RSI Exponential â€“ 14D],"&gt;=50")/Table3[[#This Row],[Count]]</f>
        <v>0.5</v>
      </c>
      <c r="I64" s="2">
        <f>COUNTIFS(Table2[Sub-Sector],Table3[[#This Row],[Sub-Sector]],Table2[Relative Volume],"&gt;=1")/Table3[[#This Row],[Count]]</f>
        <v>0.25</v>
      </c>
      <c r="J64" s="2">
        <f>COUNTIFS(Table2[Sub-Sector],Table3[[#This Row],[Sub-Sector]],Table2[% Away From Day Low],"&gt;=0.05")/Table3[[#This Row],[Count]]</f>
        <v>0</v>
      </c>
      <c r="K64" s="2">
        <f>COUNTIFS(Table2[Sub-Sector],Table3[[#This Row],[Sub-Sector]],Table2[% Away From Day High],"&lt;=0.05")/Table3[[#This Row],[Count]]</f>
        <v>1</v>
      </c>
      <c r="L64" s="2">
        <f>COUNTIFS(Table2[Sub-Sector],Table3[[#This Row],[Sub-Sector]],Table2[% Away From Current Week Low],"&gt;=0.05")/Table3[[#This Row],[Count]]</f>
        <v>0.25</v>
      </c>
      <c r="M64" s="2">
        <f>COUNTIFS(Table2[Sub-Sector],Table3[[#This Row],[Sub-Sector]],Table2[% Away From Current Week High],"&lt;=0.05")/Table3[[#This Row],[Count]]</f>
        <v>1</v>
      </c>
      <c r="N64" s="2">
        <f>COUNTIFS(Table2[Sub-Sector],Table3[[#This Row],[Sub-Sector]],Table2[% Away From Current Month Low],"&gt;=0.05")/Table3[[#This Row],[Count]]</f>
        <v>0.25</v>
      </c>
      <c r="O64" s="2">
        <f>COUNTIFS(Table2[Sub-Sector],Table3[[#This Row],[Sub-Sector]],Table2[% Away From Current Month High],"&lt;=0.05")/Table3[[#This Row],[Count]]</f>
        <v>1</v>
      </c>
      <c r="P64" s="2">
        <f>COUNTIFS(Table2[Sub-Sector],Table3[[#This Row],[Sub-Sector]],Table2[% Away From 52W High],"&lt;=10")/Table3[[#This Row],[Count]]</f>
        <v>0.25</v>
      </c>
      <c r="Q64" s="2">
        <f>COUNTIFS(Table2[Sub-Sector],Table3[[#This Row],[Sub-Sector]],Table2[% Away From 52W Low],"&gt;=10")/Table3[[#This Row],[Count]]</f>
        <v>1</v>
      </c>
      <c r="R64" s="2">
        <f>COUNTIFS(Table2[Sub-Sector],Table3[[#This Row],[Sub-Sector]],Table2[% Price above 20 EMA],"&gt;=0")/Table3[[#This Row],[Count]]</f>
        <v>0.75</v>
      </c>
      <c r="S64" s="2">
        <f>COUNTIFS(Table2[Sub-Sector],Table3[[#This Row],[Sub-Sector]],Table2[% Price above 50 EMA],"&gt;=0")/Table3[[#This Row],[Count]]</f>
        <v>0.75</v>
      </c>
      <c r="T64" s="2">
        <f>COUNTIFS(Table2[Sub-Sector],Table3[[#This Row],[Sub-Sector]],Table2[% Price above 200 EMA],"&gt;=0")/Table3[[#This Row],[Count]]</f>
        <v>0.75</v>
      </c>
      <c r="U64" s="2">
        <f>COUNTIFS(Table2[Sub-Sector],Table3[[#This Row],[Sub-Sector]],Table2[Rate of Change - Zone],"Positive")/Table3[[#This Row],[Count]]</f>
        <v>0.5</v>
      </c>
      <c r="V64" s="2">
        <f>COUNTIFS(Table2[Sub-Sector],Table3[[#This Row],[Sub-Sector]],Table2[Sharpe Ratio],"&gt;=0.10")/Table3[[#This Row],[Count]]</f>
        <v>0.25</v>
      </c>
      <c r="W64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530</v>
      </c>
      <c r="X64" s="4">
        <f>_xlfn.RANK.AVG(Table3[[#This Row],[Score]],Table3[Score],1)</f>
        <v>99</v>
      </c>
      <c r="Y64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252</v>
      </c>
      <c r="Z64" s="4">
        <f>_xlfn.RANK.AVG(Table3[[#This Row],[Score 2 ]],Table3[[Score 2 ]],1)</f>
        <v>63</v>
      </c>
    </row>
    <row r="65" spans="1:26" x14ac:dyDescent="0.3">
      <c r="A65" t="s">
        <v>95</v>
      </c>
      <c r="B65">
        <f>COUNTIFS(Table2[Sub-Sector],Table3[[#This Row],[Sub-Sector]])</f>
        <v>1</v>
      </c>
      <c r="C65" s="2">
        <f>COUNTIFS(Table2[Sub-Sector],Table3[[#This Row],[Sub-Sector]],Table2[Uptrend],"Uptrend")/Table3[[#This Row],[Count]]</f>
        <v>1</v>
      </c>
      <c r="D65" s="2">
        <f>COUNTIFS(Table2[Sub-Sector],Table3[[#This Row],[Sub-Sector]],Table2[1W Return vs Nifty],"&gt;=5")/Table3[[#This Row],[Count]]</f>
        <v>0</v>
      </c>
      <c r="E65" s="2">
        <f>COUNTIFS(Table2[Sub-Sector],Table3[[#This Row],[Sub-Sector]],Table2[1M Return vs Nifty],"&gt;=5")/Table3[[#This Row],[Count]]</f>
        <v>0</v>
      </c>
      <c r="F65" s="2">
        <f>COUNTIFS(Table2[Sub-Sector],Table3[[#This Row],[Sub-Sector]],Table2[6M Return vs Nifty],"&gt;=10")/Table3[[#This Row],[Count]]</f>
        <v>1</v>
      </c>
      <c r="G65" s="2">
        <f>COUNTIFS(Table2[Sub-Sector],Table3[[#This Row],[Sub-Sector]],Table2[1Y Return vs Nifty],"&gt;=10")/Table3[[#This Row],[Count]]</f>
        <v>1</v>
      </c>
      <c r="H65" s="2">
        <f>COUNTIFS(Table2[Sub-Sector],Table3[[#This Row],[Sub-Sector]],Table2[RSI Exponential â€“ 14D],"&gt;=50")/Table3[[#This Row],[Count]]</f>
        <v>0</v>
      </c>
      <c r="I65" s="2">
        <f>COUNTIFS(Table2[Sub-Sector],Table3[[#This Row],[Sub-Sector]],Table2[Relative Volume],"&gt;=1")/Table3[[#This Row],[Count]]</f>
        <v>0</v>
      </c>
      <c r="J65" s="2">
        <f>COUNTIFS(Table2[Sub-Sector],Table3[[#This Row],[Sub-Sector]],Table2[% Away From Day Low],"&gt;=0.05")/Table3[[#This Row],[Count]]</f>
        <v>0</v>
      </c>
      <c r="K65" s="2">
        <f>COUNTIFS(Table2[Sub-Sector],Table3[[#This Row],[Sub-Sector]],Table2[% Away From Day High],"&lt;=0.05")/Table3[[#This Row],[Count]]</f>
        <v>1</v>
      </c>
      <c r="L65" s="2">
        <f>COUNTIFS(Table2[Sub-Sector],Table3[[#This Row],[Sub-Sector]],Table2[% Away From Current Week Low],"&gt;=0.05")/Table3[[#This Row],[Count]]</f>
        <v>0</v>
      </c>
      <c r="M65" s="2">
        <f>COUNTIFS(Table2[Sub-Sector],Table3[[#This Row],[Sub-Sector]],Table2[% Away From Current Week High],"&lt;=0.05")/Table3[[#This Row],[Count]]</f>
        <v>1</v>
      </c>
      <c r="N65" s="2">
        <f>COUNTIFS(Table2[Sub-Sector],Table3[[#This Row],[Sub-Sector]],Table2[% Away From Current Month Low],"&gt;=0.05")/Table3[[#This Row],[Count]]</f>
        <v>0</v>
      </c>
      <c r="O65" s="2">
        <f>COUNTIFS(Table2[Sub-Sector],Table3[[#This Row],[Sub-Sector]],Table2[% Away From Current Month High],"&lt;=0.05")/Table3[[#This Row],[Count]]</f>
        <v>1</v>
      </c>
      <c r="P65" s="2">
        <f>COUNTIFS(Table2[Sub-Sector],Table3[[#This Row],[Sub-Sector]],Table2[% Away From 52W High],"&lt;=10")/Table3[[#This Row],[Count]]</f>
        <v>0</v>
      </c>
      <c r="Q65" s="2">
        <f>COUNTIFS(Table2[Sub-Sector],Table3[[#This Row],[Sub-Sector]],Table2[% Away From 52W Low],"&gt;=10")/Table3[[#This Row],[Count]]</f>
        <v>1</v>
      </c>
      <c r="R65" s="2">
        <f>COUNTIFS(Table2[Sub-Sector],Table3[[#This Row],[Sub-Sector]],Table2[% Price above 20 EMA],"&gt;=0")/Table3[[#This Row],[Count]]</f>
        <v>1</v>
      </c>
      <c r="S65" s="2">
        <f>COUNTIFS(Table2[Sub-Sector],Table3[[#This Row],[Sub-Sector]],Table2[% Price above 50 EMA],"&gt;=0")/Table3[[#This Row],[Count]]</f>
        <v>1</v>
      </c>
      <c r="T65" s="2">
        <f>COUNTIFS(Table2[Sub-Sector],Table3[[#This Row],[Sub-Sector]],Table2[% Price above 200 EMA],"&gt;=0")/Table3[[#This Row],[Count]]</f>
        <v>1</v>
      </c>
      <c r="U65" s="2">
        <f>COUNTIFS(Table2[Sub-Sector],Table3[[#This Row],[Sub-Sector]],Table2[Rate of Change - Zone],"Positive")/Table3[[#This Row],[Count]]</f>
        <v>0</v>
      </c>
      <c r="V65" s="2">
        <f>COUNTIFS(Table2[Sub-Sector],Table3[[#This Row],[Sub-Sector]],Table2[Sharpe Ratio],"&gt;=0.10")/Table3[[#This Row],[Count]]</f>
        <v>1</v>
      </c>
      <c r="W65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454</v>
      </c>
      <c r="X65" s="4">
        <f>_xlfn.RANK.AVG(Table3[[#This Row],[Score]],Table3[Score],1)</f>
        <v>69</v>
      </c>
      <c r="Y65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252.5</v>
      </c>
      <c r="Z65" s="4">
        <f>_xlfn.RANK.AVG(Table3[[#This Row],[Score 2 ]],Table3[[Score 2 ]],1)</f>
        <v>66</v>
      </c>
    </row>
    <row r="66" spans="1:26" x14ac:dyDescent="0.3">
      <c r="A66" t="s">
        <v>137</v>
      </c>
      <c r="B66">
        <f>COUNTIFS(Table2[Sub-Sector],Table3[[#This Row],[Sub-Sector]])</f>
        <v>1</v>
      </c>
      <c r="C66" s="2">
        <f>COUNTIFS(Table2[Sub-Sector],Table3[[#This Row],[Sub-Sector]],Table2[Uptrend],"Uptrend")/Table3[[#This Row],[Count]]</f>
        <v>1</v>
      </c>
      <c r="D66" s="2">
        <f>COUNTIFS(Table2[Sub-Sector],Table3[[#This Row],[Sub-Sector]],Table2[1W Return vs Nifty],"&gt;=5")/Table3[[#This Row],[Count]]</f>
        <v>0</v>
      </c>
      <c r="E66" s="2">
        <f>COUNTIFS(Table2[Sub-Sector],Table3[[#This Row],[Sub-Sector]],Table2[1M Return vs Nifty],"&gt;=5")/Table3[[#This Row],[Count]]</f>
        <v>0</v>
      </c>
      <c r="F66" s="2">
        <f>COUNTIFS(Table2[Sub-Sector],Table3[[#This Row],[Sub-Sector]],Table2[6M Return vs Nifty],"&gt;=10")/Table3[[#This Row],[Count]]</f>
        <v>1</v>
      </c>
      <c r="G66" s="2">
        <f>COUNTIFS(Table2[Sub-Sector],Table3[[#This Row],[Sub-Sector]],Table2[1Y Return vs Nifty],"&gt;=10")/Table3[[#This Row],[Count]]</f>
        <v>1</v>
      </c>
      <c r="H66" s="2">
        <f>COUNTIFS(Table2[Sub-Sector],Table3[[#This Row],[Sub-Sector]],Table2[RSI Exponential â€“ 14D],"&gt;=50")/Table3[[#This Row],[Count]]</f>
        <v>1</v>
      </c>
      <c r="I66" s="2">
        <f>COUNTIFS(Table2[Sub-Sector],Table3[[#This Row],[Sub-Sector]],Table2[Relative Volume],"&gt;=1")/Table3[[#This Row],[Count]]</f>
        <v>0</v>
      </c>
      <c r="J66" s="2">
        <f>COUNTIFS(Table2[Sub-Sector],Table3[[#This Row],[Sub-Sector]],Table2[% Away From Day Low],"&gt;=0.05")/Table3[[#This Row],[Count]]</f>
        <v>0</v>
      </c>
      <c r="K66" s="2">
        <f>COUNTIFS(Table2[Sub-Sector],Table3[[#This Row],[Sub-Sector]],Table2[% Away From Day High],"&lt;=0.05")/Table3[[#This Row],[Count]]</f>
        <v>1</v>
      </c>
      <c r="L66" s="2">
        <f>COUNTIFS(Table2[Sub-Sector],Table3[[#This Row],[Sub-Sector]],Table2[% Away From Current Week Low],"&gt;=0.05")/Table3[[#This Row],[Count]]</f>
        <v>0</v>
      </c>
      <c r="M66" s="2">
        <f>COUNTIFS(Table2[Sub-Sector],Table3[[#This Row],[Sub-Sector]],Table2[% Away From Current Week High],"&lt;=0.05")/Table3[[#This Row],[Count]]</f>
        <v>1</v>
      </c>
      <c r="N66" s="2">
        <f>COUNTIFS(Table2[Sub-Sector],Table3[[#This Row],[Sub-Sector]],Table2[% Away From Current Month Low],"&gt;=0.05")/Table3[[#This Row],[Count]]</f>
        <v>0</v>
      </c>
      <c r="O66" s="2">
        <f>COUNTIFS(Table2[Sub-Sector],Table3[[#This Row],[Sub-Sector]],Table2[% Away From Current Month High],"&lt;=0.05")/Table3[[#This Row],[Count]]</f>
        <v>1</v>
      </c>
      <c r="P66" s="2">
        <f>COUNTIFS(Table2[Sub-Sector],Table3[[#This Row],[Sub-Sector]],Table2[% Away From 52W High],"&lt;=10")/Table3[[#This Row],[Count]]</f>
        <v>1</v>
      </c>
      <c r="Q66" s="2">
        <f>COUNTIFS(Table2[Sub-Sector],Table3[[#This Row],[Sub-Sector]],Table2[% Away From 52W Low],"&gt;=10")/Table3[[#This Row],[Count]]</f>
        <v>1</v>
      </c>
      <c r="R66" s="2">
        <f>COUNTIFS(Table2[Sub-Sector],Table3[[#This Row],[Sub-Sector]],Table2[% Price above 20 EMA],"&gt;=0")/Table3[[#This Row],[Count]]</f>
        <v>1</v>
      </c>
      <c r="S66" s="2">
        <f>COUNTIFS(Table2[Sub-Sector],Table3[[#This Row],[Sub-Sector]],Table2[% Price above 50 EMA],"&gt;=0")/Table3[[#This Row],[Count]]</f>
        <v>1</v>
      </c>
      <c r="T66" s="2">
        <f>COUNTIFS(Table2[Sub-Sector],Table3[[#This Row],[Sub-Sector]],Table2[% Price above 200 EMA],"&gt;=0")/Table3[[#This Row],[Count]]</f>
        <v>1</v>
      </c>
      <c r="U66" s="2">
        <f>COUNTIFS(Table2[Sub-Sector],Table3[[#This Row],[Sub-Sector]],Table2[Rate of Change - Zone],"Positive")/Table3[[#This Row],[Count]]</f>
        <v>0</v>
      </c>
      <c r="V66" s="2">
        <f>COUNTIFS(Table2[Sub-Sector],Table3[[#This Row],[Sub-Sector]],Table2[Sharpe Ratio],"&gt;=0.10")/Table3[[#This Row],[Count]]</f>
        <v>1</v>
      </c>
      <c r="W66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454</v>
      </c>
      <c r="X66" s="4">
        <f>_xlfn.RANK.AVG(Table3[[#This Row],[Score]],Table3[Score],1)</f>
        <v>69</v>
      </c>
      <c r="Y66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252.5</v>
      </c>
      <c r="Z66" s="4">
        <f>_xlfn.RANK.AVG(Table3[[#This Row],[Score 2 ]],Table3[[Score 2 ]],1)</f>
        <v>66</v>
      </c>
    </row>
    <row r="67" spans="1:26" x14ac:dyDescent="0.3">
      <c r="A67" t="s">
        <v>161</v>
      </c>
      <c r="B67">
        <f>COUNTIFS(Table2[Sub-Sector],Table3[[#This Row],[Sub-Sector]])</f>
        <v>1</v>
      </c>
      <c r="C67" s="2">
        <f>COUNTIFS(Table2[Sub-Sector],Table3[[#This Row],[Sub-Sector]],Table2[Uptrend],"Uptrend")/Table3[[#This Row],[Count]]</f>
        <v>1</v>
      </c>
      <c r="D67" s="2">
        <f>COUNTIFS(Table2[Sub-Sector],Table3[[#This Row],[Sub-Sector]],Table2[1W Return vs Nifty],"&gt;=5")/Table3[[#This Row],[Count]]</f>
        <v>0</v>
      </c>
      <c r="E67" s="2">
        <f>COUNTIFS(Table2[Sub-Sector],Table3[[#This Row],[Sub-Sector]],Table2[1M Return vs Nifty],"&gt;=5")/Table3[[#This Row],[Count]]</f>
        <v>0</v>
      </c>
      <c r="F67" s="2">
        <f>COUNTIFS(Table2[Sub-Sector],Table3[[#This Row],[Sub-Sector]],Table2[6M Return vs Nifty],"&gt;=10")/Table3[[#This Row],[Count]]</f>
        <v>1</v>
      </c>
      <c r="G67" s="2">
        <f>COUNTIFS(Table2[Sub-Sector],Table3[[#This Row],[Sub-Sector]],Table2[1Y Return vs Nifty],"&gt;=10")/Table3[[#This Row],[Count]]</f>
        <v>1</v>
      </c>
      <c r="H67" s="2">
        <f>COUNTIFS(Table2[Sub-Sector],Table3[[#This Row],[Sub-Sector]],Table2[RSI Exponential â€“ 14D],"&gt;=50")/Table3[[#This Row],[Count]]</f>
        <v>0</v>
      </c>
      <c r="I67" s="2">
        <f>COUNTIFS(Table2[Sub-Sector],Table3[[#This Row],[Sub-Sector]],Table2[Relative Volume],"&gt;=1")/Table3[[#This Row],[Count]]</f>
        <v>0</v>
      </c>
      <c r="J67" s="2">
        <f>COUNTIFS(Table2[Sub-Sector],Table3[[#This Row],[Sub-Sector]],Table2[% Away From Day Low],"&gt;=0.05")/Table3[[#This Row],[Count]]</f>
        <v>0</v>
      </c>
      <c r="K67" s="2">
        <f>COUNTIFS(Table2[Sub-Sector],Table3[[#This Row],[Sub-Sector]],Table2[% Away From Day High],"&lt;=0.05")/Table3[[#This Row],[Count]]</f>
        <v>1</v>
      </c>
      <c r="L67" s="2">
        <f>COUNTIFS(Table2[Sub-Sector],Table3[[#This Row],[Sub-Sector]],Table2[% Away From Current Week Low],"&gt;=0.05")/Table3[[#This Row],[Count]]</f>
        <v>0</v>
      </c>
      <c r="M67" s="2">
        <f>COUNTIFS(Table2[Sub-Sector],Table3[[#This Row],[Sub-Sector]],Table2[% Away From Current Week High],"&lt;=0.05")/Table3[[#This Row],[Count]]</f>
        <v>1</v>
      </c>
      <c r="N67" s="2">
        <f>COUNTIFS(Table2[Sub-Sector],Table3[[#This Row],[Sub-Sector]],Table2[% Away From Current Month Low],"&gt;=0.05")/Table3[[#This Row],[Count]]</f>
        <v>0</v>
      </c>
      <c r="O67" s="2">
        <f>COUNTIFS(Table2[Sub-Sector],Table3[[#This Row],[Sub-Sector]],Table2[% Away From Current Month High],"&lt;=0.05")/Table3[[#This Row],[Count]]</f>
        <v>1</v>
      </c>
      <c r="P67" s="2">
        <f>COUNTIFS(Table2[Sub-Sector],Table3[[#This Row],[Sub-Sector]],Table2[% Away From 52W High],"&lt;=10")/Table3[[#This Row],[Count]]</f>
        <v>1</v>
      </c>
      <c r="Q67" s="2">
        <f>COUNTIFS(Table2[Sub-Sector],Table3[[#This Row],[Sub-Sector]],Table2[% Away From 52W Low],"&gt;=10")/Table3[[#This Row],[Count]]</f>
        <v>1</v>
      </c>
      <c r="R67" s="2">
        <f>COUNTIFS(Table2[Sub-Sector],Table3[[#This Row],[Sub-Sector]],Table2[% Price above 20 EMA],"&gt;=0")/Table3[[#This Row],[Count]]</f>
        <v>0</v>
      </c>
      <c r="S67" s="2">
        <f>COUNTIFS(Table2[Sub-Sector],Table3[[#This Row],[Sub-Sector]],Table2[% Price above 50 EMA],"&gt;=0")/Table3[[#This Row],[Count]]</f>
        <v>1</v>
      </c>
      <c r="T67" s="2">
        <f>COUNTIFS(Table2[Sub-Sector],Table3[[#This Row],[Sub-Sector]],Table2[% Price above 200 EMA],"&gt;=0")/Table3[[#This Row],[Count]]</f>
        <v>1</v>
      </c>
      <c r="U67" s="2">
        <f>COUNTIFS(Table2[Sub-Sector],Table3[[#This Row],[Sub-Sector]],Table2[Rate of Change - Zone],"Positive")/Table3[[#This Row],[Count]]</f>
        <v>0</v>
      </c>
      <c r="V67" s="2">
        <f>COUNTIFS(Table2[Sub-Sector],Table3[[#This Row],[Sub-Sector]],Table2[Sharpe Ratio],"&gt;=0.10")/Table3[[#This Row],[Count]]</f>
        <v>0</v>
      </c>
      <c r="W67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454</v>
      </c>
      <c r="X67" s="4">
        <f>_xlfn.RANK.AVG(Table3[[#This Row],[Score]],Table3[Score],1)</f>
        <v>69</v>
      </c>
      <c r="Y67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252.5</v>
      </c>
      <c r="Z67" s="4">
        <f>_xlfn.RANK.AVG(Table3[[#This Row],[Score 2 ]],Table3[[Score 2 ]],1)</f>
        <v>66</v>
      </c>
    </row>
    <row r="68" spans="1:26" x14ac:dyDescent="0.3">
      <c r="A68" t="s">
        <v>281</v>
      </c>
      <c r="B68">
        <f>COUNTIFS(Table2[Sub-Sector],Table3[[#This Row],[Sub-Sector]])</f>
        <v>1</v>
      </c>
      <c r="C68" s="2">
        <f>COUNTIFS(Table2[Sub-Sector],Table3[[#This Row],[Sub-Sector]],Table2[Uptrend],"Uptrend")/Table3[[#This Row],[Count]]</f>
        <v>0</v>
      </c>
      <c r="D68" s="2">
        <f>COUNTIFS(Table2[Sub-Sector],Table3[[#This Row],[Sub-Sector]],Table2[1W Return vs Nifty],"&gt;=5")/Table3[[#This Row],[Count]]</f>
        <v>0</v>
      </c>
      <c r="E68" s="2">
        <f>COUNTIFS(Table2[Sub-Sector],Table3[[#This Row],[Sub-Sector]],Table2[1M Return vs Nifty],"&gt;=5")/Table3[[#This Row],[Count]]</f>
        <v>0</v>
      </c>
      <c r="F68" s="2">
        <f>COUNTIFS(Table2[Sub-Sector],Table3[[#This Row],[Sub-Sector]],Table2[6M Return vs Nifty],"&gt;=10")/Table3[[#This Row],[Count]]</f>
        <v>1</v>
      </c>
      <c r="G68" s="2">
        <f>COUNTIFS(Table2[Sub-Sector],Table3[[#This Row],[Sub-Sector]],Table2[1Y Return vs Nifty],"&gt;=10")/Table3[[#This Row],[Count]]</f>
        <v>1</v>
      </c>
      <c r="H68" s="2">
        <f>COUNTIFS(Table2[Sub-Sector],Table3[[#This Row],[Sub-Sector]],Table2[RSI Exponential â€“ 14D],"&gt;=50")/Table3[[#This Row],[Count]]</f>
        <v>0</v>
      </c>
      <c r="I68" s="2">
        <f>COUNTIFS(Table2[Sub-Sector],Table3[[#This Row],[Sub-Sector]],Table2[Relative Volume],"&gt;=1")/Table3[[#This Row],[Count]]</f>
        <v>0</v>
      </c>
      <c r="J68" s="2">
        <f>COUNTIFS(Table2[Sub-Sector],Table3[[#This Row],[Sub-Sector]],Table2[% Away From Day Low],"&gt;=0.05")/Table3[[#This Row],[Count]]</f>
        <v>0</v>
      </c>
      <c r="K68" s="2">
        <f>COUNTIFS(Table2[Sub-Sector],Table3[[#This Row],[Sub-Sector]],Table2[% Away From Day High],"&lt;=0.05")/Table3[[#This Row],[Count]]</f>
        <v>1</v>
      </c>
      <c r="L68" s="2">
        <f>COUNTIFS(Table2[Sub-Sector],Table3[[#This Row],[Sub-Sector]],Table2[% Away From Current Week Low],"&gt;=0.05")/Table3[[#This Row],[Count]]</f>
        <v>0</v>
      </c>
      <c r="M68" s="2">
        <f>COUNTIFS(Table2[Sub-Sector],Table3[[#This Row],[Sub-Sector]],Table2[% Away From Current Week High],"&lt;=0.05")/Table3[[#This Row],[Count]]</f>
        <v>1</v>
      </c>
      <c r="N68" s="2">
        <f>COUNTIFS(Table2[Sub-Sector],Table3[[#This Row],[Sub-Sector]],Table2[% Away From Current Month Low],"&gt;=0.05")/Table3[[#This Row],[Count]]</f>
        <v>0</v>
      </c>
      <c r="O68" s="2">
        <f>COUNTIFS(Table2[Sub-Sector],Table3[[#This Row],[Sub-Sector]],Table2[% Away From Current Month High],"&lt;=0.05")/Table3[[#This Row],[Count]]</f>
        <v>1</v>
      </c>
      <c r="P68" s="2">
        <f>COUNTIFS(Table2[Sub-Sector],Table3[[#This Row],[Sub-Sector]],Table2[% Away From 52W High],"&lt;=10")/Table3[[#This Row],[Count]]</f>
        <v>0</v>
      </c>
      <c r="Q68" s="2">
        <f>COUNTIFS(Table2[Sub-Sector],Table3[[#This Row],[Sub-Sector]],Table2[% Away From 52W Low],"&gt;=10")/Table3[[#This Row],[Count]]</f>
        <v>1</v>
      </c>
      <c r="R68" s="2">
        <f>COUNTIFS(Table2[Sub-Sector],Table3[[#This Row],[Sub-Sector]],Table2[% Price above 20 EMA],"&gt;=0")/Table3[[#This Row],[Count]]</f>
        <v>0</v>
      </c>
      <c r="S68" s="2">
        <f>COUNTIFS(Table2[Sub-Sector],Table3[[#This Row],[Sub-Sector]],Table2[% Price above 50 EMA],"&gt;=0")/Table3[[#This Row],[Count]]</f>
        <v>0</v>
      </c>
      <c r="T68" s="2">
        <f>COUNTIFS(Table2[Sub-Sector],Table3[[#This Row],[Sub-Sector]],Table2[% Price above 200 EMA],"&gt;=0")/Table3[[#This Row],[Count]]</f>
        <v>1</v>
      </c>
      <c r="U68" s="2">
        <f>COUNTIFS(Table2[Sub-Sector],Table3[[#This Row],[Sub-Sector]],Table2[Rate of Change - Zone],"Positive")/Table3[[#This Row],[Count]]</f>
        <v>0</v>
      </c>
      <c r="V68" s="2">
        <f>COUNTIFS(Table2[Sub-Sector],Table3[[#This Row],[Sub-Sector]],Table2[Sharpe Ratio],"&gt;=0.10")/Table3[[#This Row],[Count]]</f>
        <v>0</v>
      </c>
      <c r="W68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548.5</v>
      </c>
      <c r="X68" s="4">
        <f>_xlfn.RANK.AVG(Table3[[#This Row],[Score]],Table3[Score],1)</f>
        <v>106</v>
      </c>
      <c r="Y68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252.5</v>
      </c>
      <c r="Z68" s="4">
        <f>_xlfn.RANK.AVG(Table3[[#This Row],[Score 2 ]],Table3[[Score 2 ]],1)</f>
        <v>66</v>
      </c>
    </row>
    <row r="69" spans="1:26" x14ac:dyDescent="0.3">
      <c r="A69" t="s">
        <v>391</v>
      </c>
      <c r="B69">
        <f>COUNTIFS(Table2[Sub-Sector],Table3[[#This Row],[Sub-Sector]])</f>
        <v>6</v>
      </c>
      <c r="C69" s="2">
        <f>COUNTIFS(Table2[Sub-Sector],Table3[[#This Row],[Sub-Sector]],Table2[Uptrend],"Uptrend")/Table3[[#This Row],[Count]]</f>
        <v>0.66666666666666663</v>
      </c>
      <c r="D69" s="2">
        <f>COUNTIFS(Table2[Sub-Sector],Table3[[#This Row],[Sub-Sector]],Table2[1W Return vs Nifty],"&gt;=5")/Table3[[#This Row],[Count]]</f>
        <v>0.66666666666666663</v>
      </c>
      <c r="E69" s="2">
        <f>COUNTIFS(Table2[Sub-Sector],Table3[[#This Row],[Sub-Sector]],Table2[1M Return vs Nifty],"&gt;=5")/Table3[[#This Row],[Count]]</f>
        <v>0.5</v>
      </c>
      <c r="F69" s="2">
        <f>COUNTIFS(Table2[Sub-Sector],Table3[[#This Row],[Sub-Sector]],Table2[6M Return vs Nifty],"&gt;=10")/Table3[[#This Row],[Count]]</f>
        <v>0.33333333333333331</v>
      </c>
      <c r="G69" s="2">
        <f>COUNTIFS(Table2[Sub-Sector],Table3[[#This Row],[Sub-Sector]],Table2[1Y Return vs Nifty],"&gt;=10")/Table3[[#This Row],[Count]]</f>
        <v>0.33333333333333331</v>
      </c>
      <c r="H69" s="2">
        <f>COUNTIFS(Table2[Sub-Sector],Table3[[#This Row],[Sub-Sector]],Table2[RSI Exponential â€“ 14D],"&gt;=50")/Table3[[#This Row],[Count]]</f>
        <v>0.83333333333333337</v>
      </c>
      <c r="I69" s="2">
        <f>COUNTIFS(Table2[Sub-Sector],Table3[[#This Row],[Sub-Sector]],Table2[Relative Volume],"&gt;=1")/Table3[[#This Row],[Count]]</f>
        <v>0.66666666666666663</v>
      </c>
      <c r="J69" s="2">
        <f>COUNTIFS(Table2[Sub-Sector],Table3[[#This Row],[Sub-Sector]],Table2[% Away From Day Low],"&gt;=0.05")/Table3[[#This Row],[Count]]</f>
        <v>0</v>
      </c>
      <c r="K69" s="2">
        <f>COUNTIFS(Table2[Sub-Sector],Table3[[#This Row],[Sub-Sector]],Table2[% Away From Day High],"&lt;=0.05")/Table3[[#This Row],[Count]]</f>
        <v>1</v>
      </c>
      <c r="L69" s="2">
        <f>COUNTIFS(Table2[Sub-Sector],Table3[[#This Row],[Sub-Sector]],Table2[% Away From Current Week Low],"&gt;=0.05")/Table3[[#This Row],[Count]]</f>
        <v>0</v>
      </c>
      <c r="M69" s="2">
        <f>COUNTIFS(Table2[Sub-Sector],Table3[[#This Row],[Sub-Sector]],Table2[% Away From Current Week High],"&lt;=0.05")/Table3[[#This Row],[Count]]</f>
        <v>0.83333333333333337</v>
      </c>
      <c r="N69" s="2">
        <f>COUNTIFS(Table2[Sub-Sector],Table3[[#This Row],[Sub-Sector]],Table2[% Away From Current Month Low],"&gt;=0.05")/Table3[[#This Row],[Count]]</f>
        <v>0</v>
      </c>
      <c r="O69" s="2">
        <f>COUNTIFS(Table2[Sub-Sector],Table3[[#This Row],[Sub-Sector]],Table2[% Away From Current Month High],"&lt;=0.05")/Table3[[#This Row],[Count]]</f>
        <v>0.83333333333333337</v>
      </c>
      <c r="P69" s="2">
        <f>COUNTIFS(Table2[Sub-Sector],Table3[[#This Row],[Sub-Sector]],Table2[% Away From 52W High],"&lt;=10")/Table3[[#This Row],[Count]]</f>
        <v>0.66666666666666663</v>
      </c>
      <c r="Q69" s="2">
        <f>COUNTIFS(Table2[Sub-Sector],Table3[[#This Row],[Sub-Sector]],Table2[% Away From 52W Low],"&gt;=10")/Table3[[#This Row],[Count]]</f>
        <v>1</v>
      </c>
      <c r="R69" s="2">
        <f>COUNTIFS(Table2[Sub-Sector],Table3[[#This Row],[Sub-Sector]],Table2[% Price above 20 EMA],"&gt;=0")/Table3[[#This Row],[Count]]</f>
        <v>0.83333333333333337</v>
      </c>
      <c r="S69" s="2">
        <f>COUNTIFS(Table2[Sub-Sector],Table3[[#This Row],[Sub-Sector]],Table2[% Price above 50 EMA],"&gt;=0")/Table3[[#This Row],[Count]]</f>
        <v>1</v>
      </c>
      <c r="T69" s="2">
        <f>COUNTIFS(Table2[Sub-Sector],Table3[[#This Row],[Sub-Sector]],Table2[% Price above 200 EMA],"&gt;=0")/Table3[[#This Row],[Count]]</f>
        <v>1</v>
      </c>
      <c r="U69" s="2">
        <f>COUNTIFS(Table2[Sub-Sector],Table3[[#This Row],[Sub-Sector]],Table2[Rate of Change - Zone],"Positive")/Table3[[#This Row],[Count]]</f>
        <v>0.83333333333333337</v>
      </c>
      <c r="V69" s="2">
        <f>COUNTIFS(Table2[Sub-Sector],Table3[[#This Row],[Sub-Sector]],Table2[Sharpe Ratio],"&gt;=0.10")/Table3[[#This Row],[Count]]</f>
        <v>0.33333333333333331</v>
      </c>
      <c r="W69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367</v>
      </c>
      <c r="X69" s="4">
        <f>_xlfn.RANK.AVG(Table3[[#This Row],[Score]],Table3[Score],1)</f>
        <v>40</v>
      </c>
      <c r="Y69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252.5</v>
      </c>
      <c r="Z69" s="4">
        <f>_xlfn.RANK.AVG(Table3[[#This Row],[Score 2 ]],Table3[[Score 2 ]],1)</f>
        <v>66</v>
      </c>
    </row>
    <row r="70" spans="1:26" x14ac:dyDescent="0.3">
      <c r="A70" t="s">
        <v>1270</v>
      </c>
      <c r="B70">
        <f>COUNTIFS(Table2[Sub-Sector],Table3[[#This Row],[Sub-Sector]])</f>
        <v>1</v>
      </c>
      <c r="C70" s="2">
        <f>COUNTIFS(Table2[Sub-Sector],Table3[[#This Row],[Sub-Sector]],Table2[Uptrend],"Uptrend")/Table3[[#This Row],[Count]]</f>
        <v>1</v>
      </c>
      <c r="D70" s="2">
        <f>COUNTIFS(Table2[Sub-Sector],Table3[[#This Row],[Sub-Sector]],Table2[1W Return vs Nifty],"&gt;=5")/Table3[[#This Row],[Count]]</f>
        <v>0</v>
      </c>
      <c r="E70" s="2">
        <f>COUNTIFS(Table2[Sub-Sector],Table3[[#This Row],[Sub-Sector]],Table2[1M Return vs Nifty],"&gt;=5")/Table3[[#This Row],[Count]]</f>
        <v>0</v>
      </c>
      <c r="F70" s="2">
        <f>COUNTIFS(Table2[Sub-Sector],Table3[[#This Row],[Sub-Sector]],Table2[6M Return vs Nifty],"&gt;=10")/Table3[[#This Row],[Count]]</f>
        <v>0</v>
      </c>
      <c r="G70" s="2">
        <f>COUNTIFS(Table2[Sub-Sector],Table3[[#This Row],[Sub-Sector]],Table2[1Y Return vs Nifty],"&gt;=10")/Table3[[#This Row],[Count]]</f>
        <v>1</v>
      </c>
      <c r="H70" s="2">
        <f>COUNTIFS(Table2[Sub-Sector],Table3[[#This Row],[Sub-Sector]],Table2[RSI Exponential â€“ 14D],"&gt;=50")/Table3[[#This Row],[Count]]</f>
        <v>1</v>
      </c>
      <c r="I70" s="2">
        <f>COUNTIFS(Table2[Sub-Sector],Table3[[#This Row],[Sub-Sector]],Table2[Relative Volume],"&gt;=1")/Table3[[#This Row],[Count]]</f>
        <v>1</v>
      </c>
      <c r="J70" s="2">
        <f>COUNTIFS(Table2[Sub-Sector],Table3[[#This Row],[Sub-Sector]],Table2[% Away From Day Low],"&gt;=0.05")/Table3[[#This Row],[Count]]</f>
        <v>0</v>
      </c>
      <c r="K70" s="2">
        <f>COUNTIFS(Table2[Sub-Sector],Table3[[#This Row],[Sub-Sector]],Table2[% Away From Day High],"&lt;=0.05")/Table3[[#This Row],[Count]]</f>
        <v>1</v>
      </c>
      <c r="L70" s="2">
        <f>COUNTIFS(Table2[Sub-Sector],Table3[[#This Row],[Sub-Sector]],Table2[% Away From Current Week Low],"&gt;=0.05")/Table3[[#This Row],[Count]]</f>
        <v>0</v>
      </c>
      <c r="M70" s="2">
        <f>COUNTIFS(Table2[Sub-Sector],Table3[[#This Row],[Sub-Sector]],Table2[% Away From Current Week High],"&lt;=0.05")/Table3[[#This Row],[Count]]</f>
        <v>1</v>
      </c>
      <c r="N70" s="2">
        <f>COUNTIFS(Table2[Sub-Sector],Table3[[#This Row],[Sub-Sector]],Table2[% Away From Current Month Low],"&gt;=0.05")/Table3[[#This Row],[Count]]</f>
        <v>0</v>
      </c>
      <c r="O70" s="2">
        <f>COUNTIFS(Table2[Sub-Sector],Table3[[#This Row],[Sub-Sector]],Table2[% Away From Current Month High],"&lt;=0.05")/Table3[[#This Row],[Count]]</f>
        <v>1</v>
      </c>
      <c r="P70" s="2">
        <f>COUNTIFS(Table2[Sub-Sector],Table3[[#This Row],[Sub-Sector]],Table2[% Away From 52W High],"&lt;=10")/Table3[[#This Row],[Count]]</f>
        <v>0</v>
      </c>
      <c r="Q70" s="2">
        <f>COUNTIFS(Table2[Sub-Sector],Table3[[#This Row],[Sub-Sector]],Table2[% Away From 52W Low],"&gt;=10")/Table3[[#This Row],[Count]]</f>
        <v>1</v>
      </c>
      <c r="R70" s="2">
        <f>COUNTIFS(Table2[Sub-Sector],Table3[[#This Row],[Sub-Sector]],Table2[% Price above 20 EMA],"&gt;=0")/Table3[[#This Row],[Count]]</f>
        <v>0</v>
      </c>
      <c r="S70" s="2">
        <f>COUNTIFS(Table2[Sub-Sector],Table3[[#This Row],[Sub-Sector]],Table2[% Price above 50 EMA],"&gt;=0")/Table3[[#This Row],[Count]]</f>
        <v>1</v>
      </c>
      <c r="T70" s="2">
        <f>COUNTIFS(Table2[Sub-Sector],Table3[[#This Row],[Sub-Sector]],Table2[% Price above 200 EMA],"&gt;=0")/Table3[[#This Row],[Count]]</f>
        <v>1</v>
      </c>
      <c r="U70" s="2">
        <f>COUNTIFS(Table2[Sub-Sector],Table3[[#This Row],[Sub-Sector]],Table2[Rate of Change - Zone],"Positive")/Table3[[#This Row],[Count]]</f>
        <v>0</v>
      </c>
      <c r="V70" s="2">
        <f>COUNTIFS(Table2[Sub-Sector],Table3[[#This Row],[Sub-Sector]],Table2[Sharpe Ratio],"&gt;=0.10")/Table3[[#This Row],[Count]]</f>
        <v>0</v>
      </c>
      <c r="W70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454.5</v>
      </c>
      <c r="X70" s="4">
        <f>_xlfn.RANK.AVG(Table3[[#This Row],[Score]],Table3[Score],1)</f>
        <v>71</v>
      </c>
      <c r="Y70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253</v>
      </c>
      <c r="Z70" s="4">
        <f>_xlfn.RANK.AVG(Table3[[#This Row],[Score 2 ]],Table3[[Score 2 ]],1)</f>
        <v>69</v>
      </c>
    </row>
    <row r="71" spans="1:26" x14ac:dyDescent="0.3">
      <c r="A71" t="s">
        <v>498</v>
      </c>
      <c r="B71">
        <f>COUNTIFS(Table2[Sub-Sector],Table3[[#This Row],[Sub-Sector]])</f>
        <v>1</v>
      </c>
      <c r="C71" s="2">
        <f>COUNTIFS(Table2[Sub-Sector],Table3[[#This Row],[Sub-Sector]],Table2[Uptrend],"Uptrend")/Table3[[#This Row],[Count]]</f>
        <v>1</v>
      </c>
      <c r="D71" s="2">
        <f>COUNTIFS(Table2[Sub-Sector],Table3[[#This Row],[Sub-Sector]],Table2[1W Return vs Nifty],"&gt;=5")/Table3[[#This Row],[Count]]</f>
        <v>0</v>
      </c>
      <c r="E71" s="2">
        <f>COUNTIFS(Table2[Sub-Sector],Table3[[#This Row],[Sub-Sector]],Table2[1M Return vs Nifty],"&gt;=5")/Table3[[#This Row],[Count]]</f>
        <v>0</v>
      </c>
      <c r="F71" s="2">
        <f>COUNTIFS(Table2[Sub-Sector],Table3[[#This Row],[Sub-Sector]],Table2[6M Return vs Nifty],"&gt;=10")/Table3[[#This Row],[Count]]</f>
        <v>0</v>
      </c>
      <c r="G71" s="2">
        <f>COUNTIFS(Table2[Sub-Sector],Table3[[#This Row],[Sub-Sector]],Table2[1Y Return vs Nifty],"&gt;=10")/Table3[[#This Row],[Count]]</f>
        <v>1</v>
      </c>
      <c r="H71" s="2">
        <f>COUNTIFS(Table2[Sub-Sector],Table3[[#This Row],[Sub-Sector]],Table2[RSI Exponential â€“ 14D],"&gt;=50")/Table3[[#This Row],[Count]]</f>
        <v>1</v>
      </c>
      <c r="I71" s="2">
        <f>COUNTIFS(Table2[Sub-Sector],Table3[[#This Row],[Sub-Sector]],Table2[Relative Volume],"&gt;=1")/Table3[[#This Row],[Count]]</f>
        <v>0</v>
      </c>
      <c r="J71" s="2">
        <f>COUNTIFS(Table2[Sub-Sector],Table3[[#This Row],[Sub-Sector]],Table2[% Away From Day Low],"&gt;=0.05")/Table3[[#This Row],[Count]]</f>
        <v>0</v>
      </c>
      <c r="K71" s="2">
        <f>COUNTIFS(Table2[Sub-Sector],Table3[[#This Row],[Sub-Sector]],Table2[% Away From Day High],"&lt;=0.05")/Table3[[#This Row],[Count]]</f>
        <v>0</v>
      </c>
      <c r="L71" s="2">
        <f>COUNTIFS(Table2[Sub-Sector],Table3[[#This Row],[Sub-Sector]],Table2[% Away From Current Week Low],"&gt;=0.05")/Table3[[#This Row],[Count]]</f>
        <v>1</v>
      </c>
      <c r="M71" s="2">
        <f>COUNTIFS(Table2[Sub-Sector],Table3[[#This Row],[Sub-Sector]],Table2[% Away From Current Week High],"&lt;=0.05")/Table3[[#This Row],[Count]]</f>
        <v>0</v>
      </c>
      <c r="N71" s="2">
        <f>COUNTIFS(Table2[Sub-Sector],Table3[[#This Row],[Sub-Sector]],Table2[% Away From Current Month Low],"&gt;=0.05")/Table3[[#This Row],[Count]]</f>
        <v>1</v>
      </c>
      <c r="O71" s="2">
        <f>COUNTIFS(Table2[Sub-Sector],Table3[[#This Row],[Sub-Sector]],Table2[% Away From Current Month High],"&lt;=0.05")/Table3[[#This Row],[Count]]</f>
        <v>0</v>
      </c>
      <c r="P71" s="2">
        <f>COUNTIFS(Table2[Sub-Sector],Table3[[#This Row],[Sub-Sector]],Table2[% Away From 52W High],"&lt;=10")/Table3[[#This Row],[Count]]</f>
        <v>1</v>
      </c>
      <c r="Q71" s="2">
        <f>COUNTIFS(Table2[Sub-Sector],Table3[[#This Row],[Sub-Sector]],Table2[% Away From 52W Low],"&gt;=10")/Table3[[#This Row],[Count]]</f>
        <v>1</v>
      </c>
      <c r="R71" s="2">
        <f>COUNTIFS(Table2[Sub-Sector],Table3[[#This Row],[Sub-Sector]],Table2[% Price above 20 EMA],"&gt;=0")/Table3[[#This Row],[Count]]</f>
        <v>1</v>
      </c>
      <c r="S71" s="2">
        <f>COUNTIFS(Table2[Sub-Sector],Table3[[#This Row],[Sub-Sector]],Table2[% Price above 50 EMA],"&gt;=0")/Table3[[#This Row],[Count]]</f>
        <v>1</v>
      </c>
      <c r="T71" s="2">
        <f>COUNTIFS(Table2[Sub-Sector],Table3[[#This Row],[Sub-Sector]],Table2[% Price above 200 EMA],"&gt;=0")/Table3[[#This Row],[Count]]</f>
        <v>1</v>
      </c>
      <c r="U71" s="2">
        <f>COUNTIFS(Table2[Sub-Sector],Table3[[#This Row],[Sub-Sector]],Table2[Rate of Change - Zone],"Positive")/Table3[[#This Row],[Count]]</f>
        <v>1</v>
      </c>
      <c r="V71" s="2">
        <f>COUNTIFS(Table2[Sub-Sector],Table3[[#This Row],[Sub-Sector]],Table2[Sharpe Ratio],"&gt;=0.10")/Table3[[#This Row],[Count]]</f>
        <v>0</v>
      </c>
      <c r="W71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456</v>
      </c>
      <c r="X71" s="4">
        <f>_xlfn.RANK.AVG(Table3[[#This Row],[Score]],Table3[Score],1)</f>
        <v>74</v>
      </c>
      <c r="Y71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254.5</v>
      </c>
      <c r="Z71" s="4">
        <f>_xlfn.RANK.AVG(Table3[[#This Row],[Score 2 ]],Table3[[Score 2 ]],1)</f>
        <v>70.5</v>
      </c>
    </row>
    <row r="72" spans="1:26" x14ac:dyDescent="0.3">
      <c r="A72" t="s">
        <v>549</v>
      </c>
      <c r="B72">
        <f>COUNTIFS(Table2[Sub-Sector],Table3[[#This Row],[Sub-Sector]])</f>
        <v>5</v>
      </c>
      <c r="C72" s="2">
        <f>COUNTIFS(Table2[Sub-Sector],Table3[[#This Row],[Sub-Sector]],Table2[Uptrend],"Uptrend")/Table3[[#This Row],[Count]]</f>
        <v>0.4</v>
      </c>
      <c r="D72" s="2">
        <f>COUNTIFS(Table2[Sub-Sector],Table3[[#This Row],[Sub-Sector]],Table2[1W Return vs Nifty],"&gt;=5")/Table3[[#This Row],[Count]]</f>
        <v>0.2</v>
      </c>
      <c r="E72" s="2">
        <f>COUNTIFS(Table2[Sub-Sector],Table3[[#This Row],[Sub-Sector]],Table2[1M Return vs Nifty],"&gt;=5")/Table3[[#This Row],[Count]]</f>
        <v>0.2</v>
      </c>
      <c r="F72" s="2">
        <f>COUNTIFS(Table2[Sub-Sector],Table3[[#This Row],[Sub-Sector]],Table2[6M Return vs Nifty],"&gt;=10")/Table3[[#This Row],[Count]]</f>
        <v>0.4</v>
      </c>
      <c r="G72" s="2">
        <f>COUNTIFS(Table2[Sub-Sector],Table3[[#This Row],[Sub-Sector]],Table2[1Y Return vs Nifty],"&gt;=10")/Table3[[#This Row],[Count]]</f>
        <v>0.8</v>
      </c>
      <c r="H72" s="2">
        <f>COUNTIFS(Table2[Sub-Sector],Table3[[#This Row],[Sub-Sector]],Table2[RSI Exponential â€“ 14D],"&gt;=50")/Table3[[#This Row],[Count]]</f>
        <v>0.8</v>
      </c>
      <c r="I72" s="2">
        <f>COUNTIFS(Table2[Sub-Sector],Table3[[#This Row],[Sub-Sector]],Table2[Relative Volume],"&gt;=1")/Table3[[#This Row],[Count]]</f>
        <v>0.4</v>
      </c>
      <c r="J72" s="2">
        <f>COUNTIFS(Table2[Sub-Sector],Table3[[#This Row],[Sub-Sector]],Table2[% Away From Day Low],"&gt;=0.05")/Table3[[#This Row],[Count]]</f>
        <v>0</v>
      </c>
      <c r="K72" s="2">
        <f>COUNTIFS(Table2[Sub-Sector],Table3[[#This Row],[Sub-Sector]],Table2[% Away From Day High],"&lt;=0.05")/Table3[[#This Row],[Count]]</f>
        <v>1</v>
      </c>
      <c r="L72" s="2">
        <f>COUNTIFS(Table2[Sub-Sector],Table3[[#This Row],[Sub-Sector]],Table2[% Away From Current Week Low],"&gt;=0.05")/Table3[[#This Row],[Count]]</f>
        <v>0</v>
      </c>
      <c r="M72" s="2">
        <f>COUNTIFS(Table2[Sub-Sector],Table3[[#This Row],[Sub-Sector]],Table2[% Away From Current Week High],"&lt;=0.05")/Table3[[#This Row],[Count]]</f>
        <v>0.6</v>
      </c>
      <c r="N72" s="2">
        <f>COUNTIFS(Table2[Sub-Sector],Table3[[#This Row],[Sub-Sector]],Table2[% Away From Current Month Low],"&gt;=0.05")/Table3[[#This Row],[Count]]</f>
        <v>0</v>
      </c>
      <c r="O72" s="2">
        <f>COUNTIFS(Table2[Sub-Sector],Table3[[#This Row],[Sub-Sector]],Table2[% Away From Current Month High],"&lt;=0.05")/Table3[[#This Row],[Count]]</f>
        <v>0.6</v>
      </c>
      <c r="P72" s="2">
        <f>COUNTIFS(Table2[Sub-Sector],Table3[[#This Row],[Sub-Sector]],Table2[% Away From 52W High],"&lt;=10")/Table3[[#This Row],[Count]]</f>
        <v>0.2</v>
      </c>
      <c r="Q72" s="2">
        <f>COUNTIFS(Table2[Sub-Sector],Table3[[#This Row],[Sub-Sector]],Table2[% Away From 52W Low],"&gt;=10")/Table3[[#This Row],[Count]]</f>
        <v>1</v>
      </c>
      <c r="R72" s="2">
        <f>COUNTIFS(Table2[Sub-Sector],Table3[[#This Row],[Sub-Sector]],Table2[% Price above 20 EMA],"&gt;=0")/Table3[[#This Row],[Count]]</f>
        <v>0.8</v>
      </c>
      <c r="S72" s="2">
        <f>COUNTIFS(Table2[Sub-Sector],Table3[[#This Row],[Sub-Sector]],Table2[% Price above 50 EMA],"&gt;=0")/Table3[[#This Row],[Count]]</f>
        <v>0.8</v>
      </c>
      <c r="T72" s="2">
        <f>COUNTIFS(Table2[Sub-Sector],Table3[[#This Row],[Sub-Sector]],Table2[% Price above 200 EMA],"&gt;=0")/Table3[[#This Row],[Count]]</f>
        <v>1</v>
      </c>
      <c r="U72" s="2">
        <f>COUNTIFS(Table2[Sub-Sector],Table3[[#This Row],[Sub-Sector]],Table2[Rate of Change - Zone],"Positive")/Table3[[#This Row],[Count]]</f>
        <v>0.6</v>
      </c>
      <c r="V72" s="2">
        <f>COUNTIFS(Table2[Sub-Sector],Table3[[#This Row],[Sub-Sector]],Table2[Sharpe Ratio],"&gt;=0.10")/Table3[[#This Row],[Count]]</f>
        <v>0.2</v>
      </c>
      <c r="W72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446</v>
      </c>
      <c r="X72" s="4">
        <f>_xlfn.RANK.AVG(Table3[[#This Row],[Score]],Table3[Score],1)</f>
        <v>62</v>
      </c>
      <c r="Y72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254.5</v>
      </c>
      <c r="Z72" s="4">
        <f>_xlfn.RANK.AVG(Table3[[#This Row],[Score 2 ]],Table3[[Score 2 ]],1)</f>
        <v>70.5</v>
      </c>
    </row>
    <row r="73" spans="1:26" x14ac:dyDescent="0.3">
      <c r="A73" t="s">
        <v>1201</v>
      </c>
      <c r="B73">
        <f>COUNTIFS(Table2[Sub-Sector],Table3[[#This Row],[Sub-Sector]])</f>
        <v>2</v>
      </c>
      <c r="C73" s="2">
        <f>COUNTIFS(Table2[Sub-Sector],Table3[[#This Row],[Sub-Sector]],Table2[Uptrend],"Uptrend")/Table3[[#This Row],[Count]]</f>
        <v>0.5</v>
      </c>
      <c r="D73" s="2">
        <f>COUNTIFS(Table2[Sub-Sector],Table3[[#This Row],[Sub-Sector]],Table2[1W Return vs Nifty],"&gt;=5")/Table3[[#This Row],[Count]]</f>
        <v>0</v>
      </c>
      <c r="E73" s="2">
        <f>COUNTIFS(Table2[Sub-Sector],Table3[[#This Row],[Sub-Sector]],Table2[1M Return vs Nifty],"&gt;=5")/Table3[[#This Row],[Count]]</f>
        <v>0</v>
      </c>
      <c r="F73" s="2">
        <f>COUNTIFS(Table2[Sub-Sector],Table3[[#This Row],[Sub-Sector]],Table2[6M Return vs Nifty],"&gt;=10")/Table3[[#This Row],[Count]]</f>
        <v>0.5</v>
      </c>
      <c r="G73" s="2">
        <f>COUNTIFS(Table2[Sub-Sector],Table3[[#This Row],[Sub-Sector]],Table2[1Y Return vs Nifty],"&gt;=10")/Table3[[#This Row],[Count]]</f>
        <v>0.5</v>
      </c>
      <c r="H73" s="2">
        <f>COUNTIFS(Table2[Sub-Sector],Table3[[#This Row],[Sub-Sector]],Table2[RSI Exponential â€“ 14D],"&gt;=50")/Table3[[#This Row],[Count]]</f>
        <v>1</v>
      </c>
      <c r="I73" s="2">
        <f>COUNTIFS(Table2[Sub-Sector],Table3[[#This Row],[Sub-Sector]],Table2[Relative Volume],"&gt;=1")/Table3[[#This Row],[Count]]</f>
        <v>0</v>
      </c>
      <c r="J73" s="2">
        <f>COUNTIFS(Table2[Sub-Sector],Table3[[#This Row],[Sub-Sector]],Table2[% Away From Day Low],"&gt;=0.05")/Table3[[#This Row],[Count]]</f>
        <v>0</v>
      </c>
      <c r="K73" s="2">
        <f>COUNTIFS(Table2[Sub-Sector],Table3[[#This Row],[Sub-Sector]],Table2[% Away From Day High],"&lt;=0.05")/Table3[[#This Row],[Count]]</f>
        <v>1</v>
      </c>
      <c r="L73" s="2">
        <f>COUNTIFS(Table2[Sub-Sector],Table3[[#This Row],[Sub-Sector]],Table2[% Away From Current Week Low],"&gt;=0.05")/Table3[[#This Row],[Count]]</f>
        <v>0.5</v>
      </c>
      <c r="M73" s="2">
        <f>COUNTIFS(Table2[Sub-Sector],Table3[[#This Row],[Sub-Sector]],Table2[% Away From Current Week High],"&lt;=0.05")/Table3[[#This Row],[Count]]</f>
        <v>1</v>
      </c>
      <c r="N73" s="2">
        <f>COUNTIFS(Table2[Sub-Sector],Table3[[#This Row],[Sub-Sector]],Table2[% Away From Current Month Low],"&gt;=0.05")/Table3[[#This Row],[Count]]</f>
        <v>0.5</v>
      </c>
      <c r="O73" s="2">
        <f>COUNTIFS(Table2[Sub-Sector],Table3[[#This Row],[Sub-Sector]],Table2[% Away From Current Month High],"&lt;=0.05")/Table3[[#This Row],[Count]]</f>
        <v>1</v>
      </c>
      <c r="P73" s="2">
        <f>COUNTIFS(Table2[Sub-Sector],Table3[[#This Row],[Sub-Sector]],Table2[% Away From 52W High],"&lt;=10")/Table3[[#This Row],[Count]]</f>
        <v>0.5</v>
      </c>
      <c r="Q73" s="2">
        <f>COUNTIFS(Table2[Sub-Sector],Table3[[#This Row],[Sub-Sector]],Table2[% Away From 52W Low],"&gt;=10")/Table3[[#This Row],[Count]]</f>
        <v>1</v>
      </c>
      <c r="R73" s="2">
        <f>COUNTIFS(Table2[Sub-Sector],Table3[[#This Row],[Sub-Sector]],Table2[% Price above 20 EMA],"&gt;=0")/Table3[[#This Row],[Count]]</f>
        <v>1</v>
      </c>
      <c r="S73" s="2">
        <f>COUNTIFS(Table2[Sub-Sector],Table3[[#This Row],[Sub-Sector]],Table2[% Price above 50 EMA],"&gt;=0")/Table3[[#This Row],[Count]]</f>
        <v>0.5</v>
      </c>
      <c r="T73" s="2">
        <f>COUNTIFS(Table2[Sub-Sector],Table3[[#This Row],[Sub-Sector]],Table2[% Price above 200 EMA],"&gt;=0")/Table3[[#This Row],[Count]]</f>
        <v>1</v>
      </c>
      <c r="U73" s="2">
        <f>COUNTIFS(Table2[Sub-Sector],Table3[[#This Row],[Sub-Sector]],Table2[Rate of Change - Zone],"Positive")/Table3[[#This Row],[Count]]</f>
        <v>1</v>
      </c>
      <c r="V73" s="2">
        <f>COUNTIFS(Table2[Sub-Sector],Table3[[#This Row],[Sub-Sector]],Table2[Sharpe Ratio],"&gt;=0.10")/Table3[[#This Row],[Count]]</f>
        <v>0</v>
      </c>
      <c r="W73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536</v>
      </c>
      <c r="X73" s="4">
        <f>_xlfn.RANK.AVG(Table3[[#This Row],[Score]],Table3[Score],1)</f>
        <v>100</v>
      </c>
      <c r="Y73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258</v>
      </c>
      <c r="Z73" s="4">
        <f>_xlfn.RANK.AVG(Table3[[#This Row],[Score 2 ]],Table3[[Score 2 ]],1)</f>
        <v>72</v>
      </c>
    </row>
    <row r="74" spans="1:26" x14ac:dyDescent="0.3">
      <c r="A74" t="s">
        <v>80</v>
      </c>
      <c r="B74">
        <f>COUNTIFS(Table2[Sub-Sector],Table3[[#This Row],[Sub-Sector]])</f>
        <v>19</v>
      </c>
      <c r="C74" s="2">
        <f>COUNTIFS(Table2[Sub-Sector],Table3[[#This Row],[Sub-Sector]],Table2[Uptrend],"Uptrend")/Table3[[#This Row],[Count]]</f>
        <v>0.68421052631578949</v>
      </c>
      <c r="D74" s="2">
        <f>COUNTIFS(Table2[Sub-Sector],Table3[[#This Row],[Sub-Sector]],Table2[1W Return vs Nifty],"&gt;=5")/Table3[[#This Row],[Count]]</f>
        <v>0.21052631578947367</v>
      </c>
      <c r="E74" s="2">
        <f>COUNTIFS(Table2[Sub-Sector],Table3[[#This Row],[Sub-Sector]],Table2[1M Return vs Nifty],"&gt;=5")/Table3[[#This Row],[Count]]</f>
        <v>0.47368421052631576</v>
      </c>
      <c r="F74" s="2">
        <f>COUNTIFS(Table2[Sub-Sector],Table3[[#This Row],[Sub-Sector]],Table2[6M Return vs Nifty],"&gt;=10")/Table3[[#This Row],[Count]]</f>
        <v>0.15789473684210525</v>
      </c>
      <c r="G74" s="2">
        <f>COUNTIFS(Table2[Sub-Sector],Table3[[#This Row],[Sub-Sector]],Table2[1Y Return vs Nifty],"&gt;=10")/Table3[[#This Row],[Count]]</f>
        <v>0.36842105263157893</v>
      </c>
      <c r="H74" s="2">
        <f>COUNTIFS(Table2[Sub-Sector],Table3[[#This Row],[Sub-Sector]],Table2[RSI Exponential â€“ 14D],"&gt;=50")/Table3[[#This Row],[Count]]</f>
        <v>0.89473684210526316</v>
      </c>
      <c r="I74" s="2">
        <f>COUNTIFS(Table2[Sub-Sector],Table3[[#This Row],[Sub-Sector]],Table2[Relative Volume],"&gt;=1")/Table3[[#This Row],[Count]]</f>
        <v>0.78947368421052633</v>
      </c>
      <c r="J74" s="2">
        <f>COUNTIFS(Table2[Sub-Sector],Table3[[#This Row],[Sub-Sector]],Table2[% Away From Day Low],"&gt;=0.05")/Table3[[#This Row],[Count]]</f>
        <v>0</v>
      </c>
      <c r="K74" s="2">
        <f>COUNTIFS(Table2[Sub-Sector],Table3[[#This Row],[Sub-Sector]],Table2[% Away From Day High],"&lt;=0.05")/Table3[[#This Row],[Count]]</f>
        <v>0.94736842105263153</v>
      </c>
      <c r="L74" s="2">
        <f>COUNTIFS(Table2[Sub-Sector],Table3[[#This Row],[Sub-Sector]],Table2[% Away From Current Week Low],"&gt;=0.05")/Table3[[#This Row],[Count]]</f>
        <v>0.10526315789473684</v>
      </c>
      <c r="M74" s="2">
        <f>COUNTIFS(Table2[Sub-Sector],Table3[[#This Row],[Sub-Sector]],Table2[% Away From Current Week High],"&lt;=0.05")/Table3[[#This Row],[Count]]</f>
        <v>0.89473684210526316</v>
      </c>
      <c r="N74" s="2">
        <f>COUNTIFS(Table2[Sub-Sector],Table3[[#This Row],[Sub-Sector]],Table2[% Away From Current Month Low],"&gt;=0.05")/Table3[[#This Row],[Count]]</f>
        <v>0.10526315789473684</v>
      </c>
      <c r="O74" s="2">
        <f>COUNTIFS(Table2[Sub-Sector],Table3[[#This Row],[Sub-Sector]],Table2[% Away From Current Month High],"&lt;=0.05")/Table3[[#This Row],[Count]]</f>
        <v>0.89473684210526316</v>
      </c>
      <c r="P74" s="2">
        <f>COUNTIFS(Table2[Sub-Sector],Table3[[#This Row],[Sub-Sector]],Table2[% Away From 52W High],"&lt;=10")/Table3[[#This Row],[Count]]</f>
        <v>0.36842105263157893</v>
      </c>
      <c r="Q74" s="2">
        <f>COUNTIFS(Table2[Sub-Sector],Table3[[#This Row],[Sub-Sector]],Table2[% Away From 52W Low],"&gt;=10")/Table3[[#This Row],[Count]]</f>
        <v>1</v>
      </c>
      <c r="R74" s="2">
        <f>COUNTIFS(Table2[Sub-Sector],Table3[[#This Row],[Sub-Sector]],Table2[% Price above 20 EMA],"&gt;=0")/Table3[[#This Row],[Count]]</f>
        <v>0.89473684210526316</v>
      </c>
      <c r="S74" s="2">
        <f>COUNTIFS(Table2[Sub-Sector],Table3[[#This Row],[Sub-Sector]],Table2[% Price above 50 EMA],"&gt;=0")/Table3[[#This Row],[Count]]</f>
        <v>0.84210526315789469</v>
      </c>
      <c r="T74" s="2">
        <f>COUNTIFS(Table2[Sub-Sector],Table3[[#This Row],[Sub-Sector]],Table2[% Price above 200 EMA],"&gt;=0")/Table3[[#This Row],[Count]]</f>
        <v>0.84210526315789469</v>
      </c>
      <c r="U74" s="2">
        <f>COUNTIFS(Table2[Sub-Sector],Table3[[#This Row],[Sub-Sector]],Table2[Rate of Change - Zone],"Positive")/Table3[[#This Row],[Count]]</f>
        <v>0.73684210526315785</v>
      </c>
      <c r="V74" s="2">
        <f>COUNTIFS(Table2[Sub-Sector],Table3[[#This Row],[Sub-Sector]],Table2[Sharpe Ratio],"&gt;=0.10")/Table3[[#This Row],[Count]]</f>
        <v>0</v>
      </c>
      <c r="W74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391</v>
      </c>
      <c r="X74" s="4">
        <f>_xlfn.RANK.AVG(Table3[[#This Row],[Score]],Table3[Score],1)</f>
        <v>48</v>
      </c>
      <c r="Y74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261</v>
      </c>
      <c r="Z74" s="4">
        <f>_xlfn.RANK.AVG(Table3[[#This Row],[Score 2 ]],Table3[[Score 2 ]],1)</f>
        <v>73</v>
      </c>
    </row>
    <row r="75" spans="1:26" x14ac:dyDescent="0.3">
      <c r="A75" t="s">
        <v>380</v>
      </c>
      <c r="B75">
        <f>COUNTIFS(Table2[Sub-Sector],Table3[[#This Row],[Sub-Sector]])</f>
        <v>9</v>
      </c>
      <c r="C75" s="2">
        <f>COUNTIFS(Table2[Sub-Sector],Table3[[#This Row],[Sub-Sector]],Table2[Uptrend],"Uptrend")/Table3[[#This Row],[Count]]</f>
        <v>0.88888888888888884</v>
      </c>
      <c r="D75" s="2">
        <f>COUNTIFS(Table2[Sub-Sector],Table3[[#This Row],[Sub-Sector]],Table2[1W Return vs Nifty],"&gt;=5")/Table3[[#This Row],[Count]]</f>
        <v>0</v>
      </c>
      <c r="E75" s="2">
        <f>COUNTIFS(Table2[Sub-Sector],Table3[[#This Row],[Sub-Sector]],Table2[1M Return vs Nifty],"&gt;=5")/Table3[[#This Row],[Count]]</f>
        <v>0.1111111111111111</v>
      </c>
      <c r="F75" s="2">
        <f>COUNTIFS(Table2[Sub-Sector],Table3[[#This Row],[Sub-Sector]],Table2[6M Return vs Nifty],"&gt;=10")/Table3[[#This Row],[Count]]</f>
        <v>0.44444444444444442</v>
      </c>
      <c r="G75" s="2">
        <f>COUNTIFS(Table2[Sub-Sector],Table3[[#This Row],[Sub-Sector]],Table2[1Y Return vs Nifty],"&gt;=10")/Table3[[#This Row],[Count]]</f>
        <v>0.55555555555555558</v>
      </c>
      <c r="H75" s="2">
        <f>COUNTIFS(Table2[Sub-Sector],Table3[[#This Row],[Sub-Sector]],Table2[RSI Exponential â€“ 14D],"&gt;=50")/Table3[[#This Row],[Count]]</f>
        <v>0.66666666666666663</v>
      </c>
      <c r="I75" s="2">
        <f>COUNTIFS(Table2[Sub-Sector],Table3[[#This Row],[Sub-Sector]],Table2[Relative Volume],"&gt;=1")/Table3[[#This Row],[Count]]</f>
        <v>0.55555555555555558</v>
      </c>
      <c r="J75" s="2">
        <f>COUNTIFS(Table2[Sub-Sector],Table3[[#This Row],[Sub-Sector]],Table2[% Away From Day Low],"&gt;=0.05")/Table3[[#This Row],[Count]]</f>
        <v>0</v>
      </c>
      <c r="K75" s="2">
        <f>COUNTIFS(Table2[Sub-Sector],Table3[[#This Row],[Sub-Sector]],Table2[% Away From Day High],"&lt;=0.05")/Table3[[#This Row],[Count]]</f>
        <v>1</v>
      </c>
      <c r="L75" s="2">
        <f>COUNTIFS(Table2[Sub-Sector],Table3[[#This Row],[Sub-Sector]],Table2[% Away From Current Week Low],"&gt;=0.05")/Table3[[#This Row],[Count]]</f>
        <v>0.1111111111111111</v>
      </c>
      <c r="M75" s="2">
        <f>COUNTIFS(Table2[Sub-Sector],Table3[[#This Row],[Sub-Sector]],Table2[% Away From Current Week High],"&lt;=0.05")/Table3[[#This Row],[Count]]</f>
        <v>1</v>
      </c>
      <c r="N75" s="2">
        <f>COUNTIFS(Table2[Sub-Sector],Table3[[#This Row],[Sub-Sector]],Table2[% Away From Current Month Low],"&gt;=0.05")/Table3[[#This Row],[Count]]</f>
        <v>0.1111111111111111</v>
      </c>
      <c r="O75" s="2">
        <f>COUNTIFS(Table2[Sub-Sector],Table3[[#This Row],[Sub-Sector]],Table2[% Away From Current Month High],"&lt;=0.05")/Table3[[#This Row],[Count]]</f>
        <v>1</v>
      </c>
      <c r="P75" s="2">
        <f>COUNTIFS(Table2[Sub-Sector],Table3[[#This Row],[Sub-Sector]],Table2[% Away From 52W High],"&lt;=10")/Table3[[#This Row],[Count]]</f>
        <v>0.33333333333333331</v>
      </c>
      <c r="Q75" s="2">
        <f>COUNTIFS(Table2[Sub-Sector],Table3[[#This Row],[Sub-Sector]],Table2[% Away From 52W Low],"&gt;=10")/Table3[[#This Row],[Count]]</f>
        <v>1</v>
      </c>
      <c r="R75" s="2">
        <f>COUNTIFS(Table2[Sub-Sector],Table3[[#This Row],[Sub-Sector]],Table2[% Price above 20 EMA],"&gt;=0")/Table3[[#This Row],[Count]]</f>
        <v>0.66666666666666663</v>
      </c>
      <c r="S75" s="2">
        <f>COUNTIFS(Table2[Sub-Sector],Table3[[#This Row],[Sub-Sector]],Table2[% Price above 50 EMA],"&gt;=0")/Table3[[#This Row],[Count]]</f>
        <v>0.88888888888888884</v>
      </c>
      <c r="T75" s="2">
        <f>COUNTIFS(Table2[Sub-Sector],Table3[[#This Row],[Sub-Sector]],Table2[% Price above 200 EMA],"&gt;=0")/Table3[[#This Row],[Count]]</f>
        <v>0.88888888888888884</v>
      </c>
      <c r="U75" s="2">
        <f>COUNTIFS(Table2[Sub-Sector],Table3[[#This Row],[Sub-Sector]],Table2[Rate of Change - Zone],"Positive")/Table3[[#This Row],[Count]]</f>
        <v>0.55555555555555558</v>
      </c>
      <c r="V75" s="2">
        <f>COUNTIFS(Table2[Sub-Sector],Table3[[#This Row],[Sub-Sector]],Table2[Sharpe Ratio],"&gt;=0.10")/Table3[[#This Row],[Count]]</f>
        <v>0.44444444444444442</v>
      </c>
      <c r="W75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461.5</v>
      </c>
      <c r="X75" s="4">
        <f>_xlfn.RANK.AVG(Table3[[#This Row],[Score]],Table3[Score],1)</f>
        <v>76</v>
      </c>
      <c r="Y75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261.5</v>
      </c>
      <c r="Z75" s="4">
        <f>_xlfn.RANK.AVG(Table3[[#This Row],[Score 2 ]],Table3[[Score 2 ]],1)</f>
        <v>74</v>
      </c>
    </row>
    <row r="76" spans="1:26" x14ac:dyDescent="0.3">
      <c r="A76" t="s">
        <v>454</v>
      </c>
      <c r="B76">
        <f>COUNTIFS(Table2[Sub-Sector],Table3[[#This Row],[Sub-Sector]])</f>
        <v>3</v>
      </c>
      <c r="C76" s="2">
        <f>COUNTIFS(Table2[Sub-Sector],Table3[[#This Row],[Sub-Sector]],Table2[Uptrend],"Uptrend")/Table3[[#This Row],[Count]]</f>
        <v>0.66666666666666663</v>
      </c>
      <c r="D76" s="2">
        <f>COUNTIFS(Table2[Sub-Sector],Table3[[#This Row],[Sub-Sector]],Table2[1W Return vs Nifty],"&gt;=5")/Table3[[#This Row],[Count]]</f>
        <v>0</v>
      </c>
      <c r="E76" s="2">
        <f>COUNTIFS(Table2[Sub-Sector],Table3[[#This Row],[Sub-Sector]],Table2[1M Return vs Nifty],"&gt;=5")/Table3[[#This Row],[Count]]</f>
        <v>0</v>
      </c>
      <c r="F76" s="2">
        <f>COUNTIFS(Table2[Sub-Sector],Table3[[#This Row],[Sub-Sector]],Table2[6M Return vs Nifty],"&gt;=10")/Table3[[#This Row],[Count]]</f>
        <v>0.66666666666666663</v>
      </c>
      <c r="G76" s="2">
        <f>COUNTIFS(Table2[Sub-Sector],Table3[[#This Row],[Sub-Sector]],Table2[1Y Return vs Nifty],"&gt;=10")/Table3[[#This Row],[Count]]</f>
        <v>0.66666666666666663</v>
      </c>
      <c r="H76" s="2">
        <f>COUNTIFS(Table2[Sub-Sector],Table3[[#This Row],[Sub-Sector]],Table2[RSI Exponential â€“ 14D],"&gt;=50")/Table3[[#This Row],[Count]]</f>
        <v>0.66666666666666663</v>
      </c>
      <c r="I76" s="2">
        <f>COUNTIFS(Table2[Sub-Sector],Table3[[#This Row],[Sub-Sector]],Table2[Relative Volume],"&gt;=1")/Table3[[#This Row],[Count]]</f>
        <v>0</v>
      </c>
      <c r="J76" s="2">
        <f>COUNTIFS(Table2[Sub-Sector],Table3[[#This Row],[Sub-Sector]],Table2[% Away From Day Low],"&gt;=0.05")/Table3[[#This Row],[Count]]</f>
        <v>0</v>
      </c>
      <c r="K76" s="2">
        <f>COUNTIFS(Table2[Sub-Sector],Table3[[#This Row],[Sub-Sector]],Table2[% Away From Day High],"&lt;=0.05")/Table3[[#This Row],[Count]]</f>
        <v>1</v>
      </c>
      <c r="L76" s="2">
        <f>COUNTIFS(Table2[Sub-Sector],Table3[[#This Row],[Sub-Sector]],Table2[% Away From Current Week Low],"&gt;=0.05")/Table3[[#This Row],[Count]]</f>
        <v>0</v>
      </c>
      <c r="M76" s="2">
        <f>COUNTIFS(Table2[Sub-Sector],Table3[[#This Row],[Sub-Sector]],Table2[% Away From Current Week High],"&lt;=0.05")/Table3[[#This Row],[Count]]</f>
        <v>1</v>
      </c>
      <c r="N76" s="2">
        <f>COUNTIFS(Table2[Sub-Sector],Table3[[#This Row],[Sub-Sector]],Table2[% Away From Current Month Low],"&gt;=0.05")/Table3[[#This Row],[Count]]</f>
        <v>0</v>
      </c>
      <c r="O76" s="2">
        <f>COUNTIFS(Table2[Sub-Sector],Table3[[#This Row],[Sub-Sector]],Table2[% Away From Current Month High],"&lt;=0.05")/Table3[[#This Row],[Count]]</f>
        <v>1</v>
      </c>
      <c r="P76" s="2">
        <f>COUNTIFS(Table2[Sub-Sector],Table3[[#This Row],[Sub-Sector]],Table2[% Away From 52W High],"&lt;=10")/Table3[[#This Row],[Count]]</f>
        <v>0.66666666666666663</v>
      </c>
      <c r="Q76" s="2">
        <f>COUNTIFS(Table2[Sub-Sector],Table3[[#This Row],[Sub-Sector]],Table2[% Away From 52W Low],"&gt;=10")/Table3[[#This Row],[Count]]</f>
        <v>1</v>
      </c>
      <c r="R76" s="2">
        <f>COUNTIFS(Table2[Sub-Sector],Table3[[#This Row],[Sub-Sector]],Table2[% Price above 20 EMA],"&gt;=0")/Table3[[#This Row],[Count]]</f>
        <v>0.66666666666666663</v>
      </c>
      <c r="S76" s="2">
        <f>COUNTIFS(Table2[Sub-Sector],Table3[[#This Row],[Sub-Sector]],Table2[% Price above 50 EMA],"&gt;=0")/Table3[[#This Row],[Count]]</f>
        <v>0.66666666666666663</v>
      </c>
      <c r="T76" s="2">
        <f>COUNTIFS(Table2[Sub-Sector],Table3[[#This Row],[Sub-Sector]],Table2[% Price above 200 EMA],"&gt;=0")/Table3[[#This Row],[Count]]</f>
        <v>0.66666666666666663</v>
      </c>
      <c r="U76" s="2">
        <f>COUNTIFS(Table2[Sub-Sector],Table3[[#This Row],[Sub-Sector]],Table2[Rate of Change - Zone],"Positive")/Table3[[#This Row],[Count]]</f>
        <v>0.66666666666666663</v>
      </c>
      <c r="V76" s="2">
        <f>COUNTIFS(Table2[Sub-Sector],Table3[[#This Row],[Sub-Sector]],Table2[Sharpe Ratio],"&gt;=0.10")/Table3[[#This Row],[Count]]</f>
        <v>0.33333333333333331</v>
      </c>
      <c r="W76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522.5</v>
      </c>
      <c r="X76" s="4">
        <f>_xlfn.RANK.AVG(Table3[[#This Row],[Score]],Table3[Score],1)</f>
        <v>93</v>
      </c>
      <c r="Y76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264</v>
      </c>
      <c r="Z76" s="4">
        <f>_xlfn.RANK.AVG(Table3[[#This Row],[Score 2 ]],Table3[[Score 2 ]],1)</f>
        <v>75.5</v>
      </c>
    </row>
    <row r="77" spans="1:26" x14ac:dyDescent="0.3">
      <c r="A77" t="s">
        <v>475</v>
      </c>
      <c r="B77">
        <f>COUNTIFS(Table2[Sub-Sector],Table3[[#This Row],[Sub-Sector]])</f>
        <v>7</v>
      </c>
      <c r="C77" s="2">
        <f>COUNTIFS(Table2[Sub-Sector],Table3[[#This Row],[Sub-Sector]],Table2[Uptrend],"Uptrend")/Table3[[#This Row],[Count]]</f>
        <v>1</v>
      </c>
      <c r="D77" s="2">
        <f>COUNTIFS(Table2[Sub-Sector],Table3[[#This Row],[Sub-Sector]],Table2[1W Return vs Nifty],"&gt;=5")/Table3[[#This Row],[Count]]</f>
        <v>0.2857142857142857</v>
      </c>
      <c r="E77" s="2">
        <f>COUNTIFS(Table2[Sub-Sector],Table3[[#This Row],[Sub-Sector]],Table2[1M Return vs Nifty],"&gt;=5")/Table3[[#This Row],[Count]]</f>
        <v>0.5714285714285714</v>
      </c>
      <c r="F77" s="2">
        <f>COUNTIFS(Table2[Sub-Sector],Table3[[#This Row],[Sub-Sector]],Table2[6M Return vs Nifty],"&gt;=10")/Table3[[#This Row],[Count]]</f>
        <v>0.14285714285714285</v>
      </c>
      <c r="G77" s="2">
        <f>COUNTIFS(Table2[Sub-Sector],Table3[[#This Row],[Sub-Sector]],Table2[1Y Return vs Nifty],"&gt;=10")/Table3[[#This Row],[Count]]</f>
        <v>0.5714285714285714</v>
      </c>
      <c r="H77" s="2">
        <f>COUNTIFS(Table2[Sub-Sector],Table3[[#This Row],[Sub-Sector]],Table2[RSI Exponential â€“ 14D],"&gt;=50")/Table3[[#This Row],[Count]]</f>
        <v>0.8571428571428571</v>
      </c>
      <c r="I77" s="2">
        <f>COUNTIFS(Table2[Sub-Sector],Table3[[#This Row],[Sub-Sector]],Table2[Relative Volume],"&gt;=1")/Table3[[#This Row],[Count]]</f>
        <v>0.7142857142857143</v>
      </c>
      <c r="J77" s="2">
        <f>COUNTIFS(Table2[Sub-Sector],Table3[[#This Row],[Sub-Sector]],Table2[% Away From Day Low],"&gt;=0.05")/Table3[[#This Row],[Count]]</f>
        <v>0</v>
      </c>
      <c r="K77" s="2">
        <f>COUNTIFS(Table2[Sub-Sector],Table3[[#This Row],[Sub-Sector]],Table2[% Away From Day High],"&lt;=0.05")/Table3[[#This Row],[Count]]</f>
        <v>1</v>
      </c>
      <c r="L77" s="2">
        <f>COUNTIFS(Table2[Sub-Sector],Table3[[#This Row],[Sub-Sector]],Table2[% Away From Current Week Low],"&gt;=0.05")/Table3[[#This Row],[Count]]</f>
        <v>0.14285714285714285</v>
      </c>
      <c r="M77" s="2">
        <f>COUNTIFS(Table2[Sub-Sector],Table3[[#This Row],[Sub-Sector]],Table2[% Away From Current Week High],"&lt;=0.05")/Table3[[#This Row],[Count]]</f>
        <v>0.7142857142857143</v>
      </c>
      <c r="N77" s="2">
        <f>COUNTIFS(Table2[Sub-Sector],Table3[[#This Row],[Sub-Sector]],Table2[% Away From Current Month Low],"&gt;=0.05")/Table3[[#This Row],[Count]]</f>
        <v>0.14285714285714285</v>
      </c>
      <c r="O77" s="2">
        <f>COUNTIFS(Table2[Sub-Sector],Table3[[#This Row],[Sub-Sector]],Table2[% Away From Current Month High],"&lt;=0.05")/Table3[[#This Row],[Count]]</f>
        <v>0.7142857142857143</v>
      </c>
      <c r="P77" s="2">
        <f>COUNTIFS(Table2[Sub-Sector],Table3[[#This Row],[Sub-Sector]],Table2[% Away From 52W High],"&lt;=10")/Table3[[#This Row],[Count]]</f>
        <v>0.5714285714285714</v>
      </c>
      <c r="Q77" s="2">
        <f>COUNTIFS(Table2[Sub-Sector],Table3[[#This Row],[Sub-Sector]],Table2[% Away From 52W Low],"&gt;=10")/Table3[[#This Row],[Count]]</f>
        <v>1</v>
      </c>
      <c r="R77" s="2">
        <f>COUNTIFS(Table2[Sub-Sector],Table3[[#This Row],[Sub-Sector]],Table2[% Price above 20 EMA],"&gt;=0")/Table3[[#This Row],[Count]]</f>
        <v>0.8571428571428571</v>
      </c>
      <c r="S77" s="2">
        <f>COUNTIFS(Table2[Sub-Sector],Table3[[#This Row],[Sub-Sector]],Table2[% Price above 50 EMA],"&gt;=0")/Table3[[#This Row],[Count]]</f>
        <v>0.8571428571428571</v>
      </c>
      <c r="T77" s="2">
        <f>COUNTIFS(Table2[Sub-Sector],Table3[[#This Row],[Sub-Sector]],Table2[% Price above 200 EMA],"&gt;=0")/Table3[[#This Row],[Count]]</f>
        <v>1</v>
      </c>
      <c r="U77" s="2">
        <f>COUNTIFS(Table2[Sub-Sector],Table3[[#This Row],[Sub-Sector]],Table2[Rate of Change - Zone],"Positive")/Table3[[#This Row],[Count]]</f>
        <v>0.5714285714285714</v>
      </c>
      <c r="V77" s="2">
        <f>COUNTIFS(Table2[Sub-Sector],Table3[[#This Row],[Sub-Sector]],Table2[Sharpe Ratio],"&gt;=0.10")/Table3[[#This Row],[Count]]</f>
        <v>0</v>
      </c>
      <c r="W77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325.5</v>
      </c>
      <c r="X77" s="4">
        <f>_xlfn.RANK.AVG(Table3[[#This Row],[Score]],Table3[Score],1)</f>
        <v>25</v>
      </c>
      <c r="Y77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264</v>
      </c>
      <c r="Z77" s="4">
        <f>_xlfn.RANK.AVG(Table3[[#This Row],[Score 2 ]],Table3[[Score 2 ]],1)</f>
        <v>75.5</v>
      </c>
    </row>
    <row r="78" spans="1:26" x14ac:dyDescent="0.3">
      <c r="A78" t="s">
        <v>61</v>
      </c>
      <c r="B78">
        <f>COUNTIFS(Table2[Sub-Sector],Table3[[#This Row],[Sub-Sector]])</f>
        <v>43</v>
      </c>
      <c r="C78" s="2">
        <f>COUNTIFS(Table2[Sub-Sector],Table3[[#This Row],[Sub-Sector]],Table2[Uptrend],"Uptrend")/Table3[[#This Row],[Count]]</f>
        <v>0.81395348837209303</v>
      </c>
      <c r="D78" s="2">
        <f>COUNTIFS(Table2[Sub-Sector],Table3[[#This Row],[Sub-Sector]],Table2[1W Return vs Nifty],"&gt;=5")/Table3[[#This Row],[Count]]</f>
        <v>9.3023255813953487E-2</v>
      </c>
      <c r="E78" s="2">
        <f>COUNTIFS(Table2[Sub-Sector],Table3[[#This Row],[Sub-Sector]],Table2[1M Return vs Nifty],"&gt;=5")/Table3[[#This Row],[Count]]</f>
        <v>0.27906976744186046</v>
      </c>
      <c r="F78" s="2">
        <f>COUNTIFS(Table2[Sub-Sector],Table3[[#This Row],[Sub-Sector]],Table2[6M Return vs Nifty],"&gt;=10")/Table3[[#This Row],[Count]]</f>
        <v>0.32558139534883723</v>
      </c>
      <c r="G78" s="2">
        <f>COUNTIFS(Table2[Sub-Sector],Table3[[#This Row],[Sub-Sector]],Table2[1Y Return vs Nifty],"&gt;=10")/Table3[[#This Row],[Count]]</f>
        <v>0.79069767441860461</v>
      </c>
      <c r="H78" s="2">
        <f>COUNTIFS(Table2[Sub-Sector],Table3[[#This Row],[Sub-Sector]],Table2[RSI Exponential â€“ 14D],"&gt;=50")/Table3[[#This Row],[Count]]</f>
        <v>0.79069767441860461</v>
      </c>
      <c r="I78" s="2">
        <f>COUNTIFS(Table2[Sub-Sector],Table3[[#This Row],[Sub-Sector]],Table2[Relative Volume],"&gt;=1")/Table3[[#This Row],[Count]]</f>
        <v>0.44186046511627908</v>
      </c>
      <c r="J78" s="2">
        <f>COUNTIFS(Table2[Sub-Sector],Table3[[#This Row],[Sub-Sector]],Table2[% Away From Day Low],"&gt;=0.05")/Table3[[#This Row],[Count]]</f>
        <v>2.3255813953488372E-2</v>
      </c>
      <c r="K78" s="2">
        <f>COUNTIFS(Table2[Sub-Sector],Table3[[#This Row],[Sub-Sector]],Table2[% Away From Day High],"&lt;=0.05")/Table3[[#This Row],[Count]]</f>
        <v>0.97674418604651159</v>
      </c>
      <c r="L78" s="2">
        <f>COUNTIFS(Table2[Sub-Sector],Table3[[#This Row],[Sub-Sector]],Table2[% Away From Current Week Low],"&gt;=0.05")/Table3[[#This Row],[Count]]</f>
        <v>0.11627906976744186</v>
      </c>
      <c r="M78" s="2">
        <f>COUNTIFS(Table2[Sub-Sector],Table3[[#This Row],[Sub-Sector]],Table2[% Away From Current Week High],"&lt;=0.05")/Table3[[#This Row],[Count]]</f>
        <v>0.93023255813953487</v>
      </c>
      <c r="N78" s="2">
        <f>COUNTIFS(Table2[Sub-Sector],Table3[[#This Row],[Sub-Sector]],Table2[% Away From Current Month Low],"&gt;=0.05")/Table3[[#This Row],[Count]]</f>
        <v>0.11627906976744186</v>
      </c>
      <c r="O78" s="2">
        <f>COUNTIFS(Table2[Sub-Sector],Table3[[#This Row],[Sub-Sector]],Table2[% Away From Current Month High],"&lt;=0.05")/Table3[[#This Row],[Count]]</f>
        <v>0.93023255813953487</v>
      </c>
      <c r="P78" s="2">
        <f>COUNTIFS(Table2[Sub-Sector],Table3[[#This Row],[Sub-Sector]],Table2[% Away From 52W High],"&lt;=10")/Table3[[#This Row],[Count]]</f>
        <v>0.62790697674418605</v>
      </c>
      <c r="Q78" s="2">
        <f>COUNTIFS(Table2[Sub-Sector],Table3[[#This Row],[Sub-Sector]],Table2[% Away From 52W Low],"&gt;=10")/Table3[[#This Row],[Count]]</f>
        <v>1</v>
      </c>
      <c r="R78" s="2">
        <f>COUNTIFS(Table2[Sub-Sector],Table3[[#This Row],[Sub-Sector]],Table2[% Price above 20 EMA],"&gt;=0")/Table3[[#This Row],[Count]]</f>
        <v>0.81395348837209303</v>
      </c>
      <c r="S78" s="2">
        <f>COUNTIFS(Table2[Sub-Sector],Table3[[#This Row],[Sub-Sector]],Table2[% Price above 50 EMA],"&gt;=0")/Table3[[#This Row],[Count]]</f>
        <v>0.86046511627906974</v>
      </c>
      <c r="T78" s="2">
        <f>COUNTIFS(Table2[Sub-Sector],Table3[[#This Row],[Sub-Sector]],Table2[% Price above 200 EMA],"&gt;=0")/Table3[[#This Row],[Count]]</f>
        <v>0.95348837209302328</v>
      </c>
      <c r="U78" s="2">
        <f>COUNTIFS(Table2[Sub-Sector],Table3[[#This Row],[Sub-Sector]],Table2[Rate of Change - Zone],"Positive")/Table3[[#This Row],[Count]]</f>
        <v>0.62790697674418605</v>
      </c>
      <c r="V78" s="2">
        <f>COUNTIFS(Table2[Sub-Sector],Table3[[#This Row],[Sub-Sector]],Table2[Sharpe Ratio],"&gt;=0.10")/Table3[[#This Row],[Count]]</f>
        <v>4.6511627906976744E-2</v>
      </c>
      <c r="W78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416</v>
      </c>
      <c r="X78" s="4">
        <f>_xlfn.RANK.AVG(Table3[[#This Row],[Score]],Table3[Score],1)</f>
        <v>55</v>
      </c>
      <c r="Y78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266</v>
      </c>
      <c r="Z78" s="4">
        <f>_xlfn.RANK.AVG(Table3[[#This Row],[Score 2 ]],Table3[[Score 2 ]],1)</f>
        <v>77</v>
      </c>
    </row>
    <row r="79" spans="1:26" x14ac:dyDescent="0.3">
      <c r="A79" t="s">
        <v>1800</v>
      </c>
      <c r="B79">
        <f>COUNTIFS(Table2[Sub-Sector],Table3[[#This Row],[Sub-Sector]])</f>
        <v>3</v>
      </c>
      <c r="C79" s="2">
        <f>COUNTIFS(Table2[Sub-Sector],Table3[[#This Row],[Sub-Sector]],Table2[Uptrend],"Uptrend")/Table3[[#This Row],[Count]]</f>
        <v>0.66666666666666663</v>
      </c>
      <c r="D79" s="2">
        <f>COUNTIFS(Table2[Sub-Sector],Table3[[#This Row],[Sub-Sector]],Table2[1W Return vs Nifty],"&gt;=5")/Table3[[#This Row],[Count]]</f>
        <v>0</v>
      </c>
      <c r="E79" s="2">
        <f>COUNTIFS(Table2[Sub-Sector],Table3[[#This Row],[Sub-Sector]],Table2[1M Return vs Nifty],"&gt;=5")/Table3[[#This Row],[Count]]</f>
        <v>0</v>
      </c>
      <c r="F79" s="2">
        <f>COUNTIFS(Table2[Sub-Sector],Table3[[#This Row],[Sub-Sector]],Table2[6M Return vs Nifty],"&gt;=10")/Table3[[#This Row],[Count]]</f>
        <v>0</v>
      </c>
      <c r="G79" s="2">
        <f>COUNTIFS(Table2[Sub-Sector],Table3[[#This Row],[Sub-Sector]],Table2[1Y Return vs Nifty],"&gt;=10")/Table3[[#This Row],[Count]]</f>
        <v>0.66666666666666663</v>
      </c>
      <c r="H79" s="2">
        <f>COUNTIFS(Table2[Sub-Sector],Table3[[#This Row],[Sub-Sector]],Table2[RSI Exponential â€“ 14D],"&gt;=50")/Table3[[#This Row],[Count]]</f>
        <v>1</v>
      </c>
      <c r="I79" s="2">
        <f>COUNTIFS(Table2[Sub-Sector],Table3[[#This Row],[Sub-Sector]],Table2[Relative Volume],"&gt;=1")/Table3[[#This Row],[Count]]</f>
        <v>0.66666666666666663</v>
      </c>
      <c r="J79" s="2">
        <f>COUNTIFS(Table2[Sub-Sector],Table3[[#This Row],[Sub-Sector]],Table2[% Away From Day Low],"&gt;=0.05")/Table3[[#This Row],[Count]]</f>
        <v>0.33333333333333331</v>
      </c>
      <c r="K79" s="2">
        <f>COUNTIFS(Table2[Sub-Sector],Table3[[#This Row],[Sub-Sector]],Table2[% Away From Day High],"&lt;=0.05")/Table3[[#This Row],[Count]]</f>
        <v>1</v>
      </c>
      <c r="L79" s="2">
        <f>COUNTIFS(Table2[Sub-Sector],Table3[[#This Row],[Sub-Sector]],Table2[% Away From Current Week Low],"&gt;=0.05")/Table3[[#This Row],[Count]]</f>
        <v>0.66666666666666663</v>
      </c>
      <c r="M79" s="2">
        <f>COUNTIFS(Table2[Sub-Sector],Table3[[#This Row],[Sub-Sector]],Table2[% Away From Current Week High],"&lt;=0.05")/Table3[[#This Row],[Count]]</f>
        <v>1</v>
      </c>
      <c r="N79" s="2">
        <f>COUNTIFS(Table2[Sub-Sector],Table3[[#This Row],[Sub-Sector]],Table2[% Away From Current Month Low],"&gt;=0.05")/Table3[[#This Row],[Count]]</f>
        <v>0.66666666666666663</v>
      </c>
      <c r="O79" s="2">
        <f>COUNTIFS(Table2[Sub-Sector],Table3[[#This Row],[Sub-Sector]],Table2[% Away From Current Month High],"&lt;=0.05")/Table3[[#This Row],[Count]]</f>
        <v>1</v>
      </c>
      <c r="P79" s="2">
        <f>COUNTIFS(Table2[Sub-Sector],Table3[[#This Row],[Sub-Sector]],Table2[% Away From 52W High],"&lt;=10")/Table3[[#This Row],[Count]]</f>
        <v>0</v>
      </c>
      <c r="Q79" s="2">
        <f>COUNTIFS(Table2[Sub-Sector],Table3[[#This Row],[Sub-Sector]],Table2[% Away From 52W Low],"&gt;=10")/Table3[[#This Row],[Count]]</f>
        <v>1</v>
      </c>
      <c r="R79" s="2">
        <f>COUNTIFS(Table2[Sub-Sector],Table3[[#This Row],[Sub-Sector]],Table2[% Price above 20 EMA],"&gt;=0")/Table3[[#This Row],[Count]]</f>
        <v>0.66666666666666663</v>
      </c>
      <c r="S79" s="2">
        <f>COUNTIFS(Table2[Sub-Sector],Table3[[#This Row],[Sub-Sector]],Table2[% Price above 50 EMA],"&gt;=0")/Table3[[#This Row],[Count]]</f>
        <v>0.66666666666666663</v>
      </c>
      <c r="T79" s="2">
        <f>COUNTIFS(Table2[Sub-Sector],Table3[[#This Row],[Sub-Sector]],Table2[% Price above 200 EMA],"&gt;=0")/Table3[[#This Row],[Count]]</f>
        <v>0.66666666666666663</v>
      </c>
      <c r="U79" s="2">
        <f>COUNTIFS(Table2[Sub-Sector],Table3[[#This Row],[Sub-Sector]],Table2[Rate of Change - Zone],"Positive")/Table3[[#This Row],[Count]]</f>
        <v>0.66666666666666663</v>
      </c>
      <c r="V79" s="2">
        <f>COUNTIFS(Table2[Sub-Sector],Table3[[#This Row],[Sub-Sector]],Table2[Sharpe Ratio],"&gt;=0.10")/Table3[[#This Row],[Count]]</f>
        <v>0</v>
      </c>
      <c r="W79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525</v>
      </c>
      <c r="X79" s="4">
        <f>_xlfn.RANK.AVG(Table3[[#This Row],[Score]],Table3[Score],1)</f>
        <v>95</v>
      </c>
      <c r="Y79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266.5</v>
      </c>
      <c r="Z79" s="4">
        <f>_xlfn.RANK.AVG(Table3[[#This Row],[Score 2 ]],Table3[[Score 2 ]],1)</f>
        <v>78</v>
      </c>
    </row>
    <row r="80" spans="1:26" x14ac:dyDescent="0.3">
      <c r="A80" t="s">
        <v>18</v>
      </c>
      <c r="B80">
        <f>COUNTIFS(Table2[Sub-Sector],Table3[[#This Row],[Sub-Sector]])</f>
        <v>6</v>
      </c>
      <c r="C80" s="2">
        <f>COUNTIFS(Table2[Sub-Sector],Table3[[#This Row],[Sub-Sector]],Table2[Uptrend],"Uptrend")/Table3[[#This Row],[Count]]</f>
        <v>0.83333333333333337</v>
      </c>
      <c r="D80" s="2">
        <f>COUNTIFS(Table2[Sub-Sector],Table3[[#This Row],[Sub-Sector]],Table2[1W Return vs Nifty],"&gt;=5")/Table3[[#This Row],[Count]]</f>
        <v>0.16666666666666666</v>
      </c>
      <c r="E80" s="2">
        <f>COUNTIFS(Table2[Sub-Sector],Table3[[#This Row],[Sub-Sector]],Table2[1M Return vs Nifty],"&gt;=5")/Table3[[#This Row],[Count]]</f>
        <v>0</v>
      </c>
      <c r="F80" s="2">
        <f>COUNTIFS(Table2[Sub-Sector],Table3[[#This Row],[Sub-Sector]],Table2[6M Return vs Nifty],"&gt;=10")/Table3[[#This Row],[Count]]</f>
        <v>0.66666666666666663</v>
      </c>
      <c r="G80" s="2">
        <f>COUNTIFS(Table2[Sub-Sector],Table3[[#This Row],[Sub-Sector]],Table2[1Y Return vs Nifty],"&gt;=10")/Table3[[#This Row],[Count]]</f>
        <v>0.83333333333333337</v>
      </c>
      <c r="H80" s="2">
        <f>COUNTIFS(Table2[Sub-Sector],Table3[[#This Row],[Sub-Sector]],Table2[RSI Exponential â€“ 14D],"&gt;=50")/Table3[[#This Row],[Count]]</f>
        <v>0.66666666666666663</v>
      </c>
      <c r="I80" s="2">
        <f>COUNTIFS(Table2[Sub-Sector],Table3[[#This Row],[Sub-Sector]],Table2[Relative Volume],"&gt;=1")/Table3[[#This Row],[Count]]</f>
        <v>0.16666666666666666</v>
      </c>
      <c r="J80" s="2">
        <f>COUNTIFS(Table2[Sub-Sector],Table3[[#This Row],[Sub-Sector]],Table2[% Away From Day Low],"&gt;=0.05")/Table3[[#This Row],[Count]]</f>
        <v>0</v>
      </c>
      <c r="K80" s="2">
        <f>COUNTIFS(Table2[Sub-Sector],Table3[[#This Row],[Sub-Sector]],Table2[% Away From Day High],"&lt;=0.05")/Table3[[#This Row],[Count]]</f>
        <v>1</v>
      </c>
      <c r="L80" s="2">
        <f>COUNTIFS(Table2[Sub-Sector],Table3[[#This Row],[Sub-Sector]],Table2[% Away From Current Week Low],"&gt;=0.05")/Table3[[#This Row],[Count]]</f>
        <v>0</v>
      </c>
      <c r="M80" s="2">
        <f>COUNTIFS(Table2[Sub-Sector],Table3[[#This Row],[Sub-Sector]],Table2[% Away From Current Week High],"&lt;=0.05")/Table3[[#This Row],[Count]]</f>
        <v>1</v>
      </c>
      <c r="N80" s="2">
        <f>COUNTIFS(Table2[Sub-Sector],Table3[[#This Row],[Sub-Sector]],Table2[% Away From Current Month Low],"&gt;=0.05")/Table3[[#This Row],[Count]]</f>
        <v>0</v>
      </c>
      <c r="O80" s="2">
        <f>COUNTIFS(Table2[Sub-Sector],Table3[[#This Row],[Sub-Sector]],Table2[% Away From Current Month High],"&lt;=0.05")/Table3[[#This Row],[Count]]</f>
        <v>1</v>
      </c>
      <c r="P80" s="2">
        <f>COUNTIFS(Table2[Sub-Sector],Table3[[#This Row],[Sub-Sector]],Table2[% Away From 52W High],"&lt;=10")/Table3[[#This Row],[Count]]</f>
        <v>0.16666666666666666</v>
      </c>
      <c r="Q80" s="2">
        <f>COUNTIFS(Table2[Sub-Sector],Table3[[#This Row],[Sub-Sector]],Table2[% Away From 52W Low],"&gt;=10")/Table3[[#This Row],[Count]]</f>
        <v>1</v>
      </c>
      <c r="R80" s="2">
        <f>COUNTIFS(Table2[Sub-Sector],Table3[[#This Row],[Sub-Sector]],Table2[% Price above 20 EMA],"&gt;=0")/Table3[[#This Row],[Count]]</f>
        <v>0.66666666666666663</v>
      </c>
      <c r="S80" s="2">
        <f>COUNTIFS(Table2[Sub-Sector],Table3[[#This Row],[Sub-Sector]],Table2[% Price above 50 EMA],"&gt;=0")/Table3[[#This Row],[Count]]</f>
        <v>0.5</v>
      </c>
      <c r="T80" s="2">
        <f>COUNTIFS(Table2[Sub-Sector],Table3[[#This Row],[Sub-Sector]],Table2[% Price above 200 EMA],"&gt;=0")/Table3[[#This Row],[Count]]</f>
        <v>1</v>
      </c>
      <c r="U80" s="2">
        <f>COUNTIFS(Table2[Sub-Sector],Table3[[#This Row],[Sub-Sector]],Table2[Rate of Change - Zone],"Positive")/Table3[[#This Row],[Count]]</f>
        <v>0.33333333333333331</v>
      </c>
      <c r="V80" s="2">
        <f>COUNTIFS(Table2[Sub-Sector],Table3[[#This Row],[Sub-Sector]],Table2[Sharpe Ratio],"&gt;=0.10")/Table3[[#This Row],[Count]]</f>
        <v>0.33333333333333331</v>
      </c>
      <c r="W80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450</v>
      </c>
      <c r="X80" s="4">
        <f>_xlfn.RANK.AVG(Table3[[#This Row],[Score]],Table3[Score],1)</f>
        <v>65</v>
      </c>
      <c r="Y80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273</v>
      </c>
      <c r="Z80" s="4">
        <f>_xlfn.RANK.AVG(Table3[[#This Row],[Score 2 ]],Table3[[Score 2 ]],1)</f>
        <v>79</v>
      </c>
    </row>
    <row r="81" spans="1:26" x14ac:dyDescent="0.3">
      <c r="A81" t="s">
        <v>130</v>
      </c>
      <c r="B81">
        <f>COUNTIFS(Table2[Sub-Sector],Table3[[#This Row],[Sub-Sector]])</f>
        <v>7</v>
      </c>
      <c r="C81" s="2">
        <f>COUNTIFS(Table2[Sub-Sector],Table3[[#This Row],[Sub-Sector]],Table2[Uptrend],"Uptrend")/Table3[[#This Row],[Count]]</f>
        <v>0.8571428571428571</v>
      </c>
      <c r="D81" s="2">
        <f>COUNTIFS(Table2[Sub-Sector],Table3[[#This Row],[Sub-Sector]],Table2[1W Return vs Nifty],"&gt;=5")/Table3[[#This Row],[Count]]</f>
        <v>0</v>
      </c>
      <c r="E81" s="2">
        <f>COUNTIFS(Table2[Sub-Sector],Table3[[#This Row],[Sub-Sector]],Table2[1M Return vs Nifty],"&gt;=5")/Table3[[#This Row],[Count]]</f>
        <v>0</v>
      </c>
      <c r="F81" s="2">
        <f>COUNTIFS(Table2[Sub-Sector],Table3[[#This Row],[Sub-Sector]],Table2[6M Return vs Nifty],"&gt;=10")/Table3[[#This Row],[Count]]</f>
        <v>0.8571428571428571</v>
      </c>
      <c r="G81" s="2">
        <f>COUNTIFS(Table2[Sub-Sector],Table3[[#This Row],[Sub-Sector]],Table2[1Y Return vs Nifty],"&gt;=10")/Table3[[#This Row],[Count]]</f>
        <v>0.8571428571428571</v>
      </c>
      <c r="H81" s="2">
        <f>COUNTIFS(Table2[Sub-Sector],Table3[[#This Row],[Sub-Sector]],Table2[RSI Exponential â€“ 14D],"&gt;=50")/Table3[[#This Row],[Count]]</f>
        <v>0.5714285714285714</v>
      </c>
      <c r="I81" s="2">
        <f>COUNTIFS(Table2[Sub-Sector],Table3[[#This Row],[Sub-Sector]],Table2[Relative Volume],"&gt;=1")/Table3[[#This Row],[Count]]</f>
        <v>0</v>
      </c>
      <c r="J81" s="2">
        <f>COUNTIFS(Table2[Sub-Sector],Table3[[#This Row],[Sub-Sector]],Table2[% Away From Day Low],"&gt;=0.05")/Table3[[#This Row],[Count]]</f>
        <v>0</v>
      </c>
      <c r="K81" s="2">
        <f>COUNTIFS(Table2[Sub-Sector],Table3[[#This Row],[Sub-Sector]],Table2[% Away From Day High],"&lt;=0.05")/Table3[[#This Row],[Count]]</f>
        <v>1</v>
      </c>
      <c r="L81" s="2">
        <f>COUNTIFS(Table2[Sub-Sector],Table3[[#This Row],[Sub-Sector]],Table2[% Away From Current Week Low],"&gt;=0.05")/Table3[[#This Row],[Count]]</f>
        <v>0</v>
      </c>
      <c r="M81" s="2">
        <f>COUNTIFS(Table2[Sub-Sector],Table3[[#This Row],[Sub-Sector]],Table2[% Away From Current Week High],"&lt;=0.05")/Table3[[#This Row],[Count]]</f>
        <v>1</v>
      </c>
      <c r="N81" s="2">
        <f>COUNTIFS(Table2[Sub-Sector],Table3[[#This Row],[Sub-Sector]],Table2[% Away From Current Month Low],"&gt;=0.05")/Table3[[#This Row],[Count]]</f>
        <v>0</v>
      </c>
      <c r="O81" s="2">
        <f>COUNTIFS(Table2[Sub-Sector],Table3[[#This Row],[Sub-Sector]],Table2[% Away From Current Month High],"&lt;=0.05")/Table3[[#This Row],[Count]]</f>
        <v>1</v>
      </c>
      <c r="P81" s="2">
        <f>COUNTIFS(Table2[Sub-Sector],Table3[[#This Row],[Sub-Sector]],Table2[% Away From 52W High],"&lt;=10")/Table3[[#This Row],[Count]]</f>
        <v>0.2857142857142857</v>
      </c>
      <c r="Q81" s="2">
        <f>COUNTIFS(Table2[Sub-Sector],Table3[[#This Row],[Sub-Sector]],Table2[% Away From 52W Low],"&gt;=10")/Table3[[#This Row],[Count]]</f>
        <v>1</v>
      </c>
      <c r="R81" s="2">
        <f>COUNTIFS(Table2[Sub-Sector],Table3[[#This Row],[Sub-Sector]],Table2[% Price above 20 EMA],"&gt;=0")/Table3[[#This Row],[Count]]</f>
        <v>0.5714285714285714</v>
      </c>
      <c r="S81" s="2">
        <f>COUNTIFS(Table2[Sub-Sector],Table3[[#This Row],[Sub-Sector]],Table2[% Price above 50 EMA],"&gt;=0")/Table3[[#This Row],[Count]]</f>
        <v>0.8571428571428571</v>
      </c>
      <c r="T81" s="2">
        <f>COUNTIFS(Table2[Sub-Sector],Table3[[#This Row],[Sub-Sector]],Table2[% Price above 200 EMA],"&gt;=0")/Table3[[#This Row],[Count]]</f>
        <v>0.8571428571428571</v>
      </c>
      <c r="U81" s="2">
        <f>COUNTIFS(Table2[Sub-Sector],Table3[[#This Row],[Sub-Sector]],Table2[Rate of Change - Zone],"Positive")/Table3[[#This Row],[Count]]</f>
        <v>0.2857142857142857</v>
      </c>
      <c r="V81" s="2">
        <f>COUNTIFS(Table2[Sub-Sector],Table3[[#This Row],[Sub-Sector]],Table2[Sharpe Ratio],"&gt;=0.10")/Table3[[#This Row],[Count]]</f>
        <v>0.8571428571428571</v>
      </c>
      <c r="W81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504</v>
      </c>
      <c r="X81" s="4">
        <f>_xlfn.RANK.AVG(Table3[[#This Row],[Score]],Table3[Score],1)</f>
        <v>85</v>
      </c>
      <c r="Y81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274.5</v>
      </c>
      <c r="Z81" s="4">
        <f>_xlfn.RANK.AVG(Table3[[#This Row],[Score 2 ]],Table3[[Score 2 ]],1)</f>
        <v>80</v>
      </c>
    </row>
    <row r="82" spans="1:26" x14ac:dyDescent="0.3">
      <c r="A82" t="s">
        <v>533</v>
      </c>
      <c r="B82">
        <f>COUNTIFS(Table2[Sub-Sector],Table3[[#This Row],[Sub-Sector]])</f>
        <v>17</v>
      </c>
      <c r="C82" s="2">
        <f>COUNTIFS(Table2[Sub-Sector],Table3[[#This Row],[Sub-Sector]],Table2[Uptrend],"Uptrend")/Table3[[#This Row],[Count]]</f>
        <v>0.41176470588235292</v>
      </c>
      <c r="D82" s="2">
        <f>COUNTIFS(Table2[Sub-Sector],Table3[[#This Row],[Sub-Sector]],Table2[1W Return vs Nifty],"&gt;=5")/Table3[[#This Row],[Count]]</f>
        <v>0</v>
      </c>
      <c r="E82" s="2">
        <f>COUNTIFS(Table2[Sub-Sector],Table3[[#This Row],[Sub-Sector]],Table2[1M Return vs Nifty],"&gt;=5")/Table3[[#This Row],[Count]]</f>
        <v>0.29411764705882354</v>
      </c>
      <c r="F82" s="2">
        <f>COUNTIFS(Table2[Sub-Sector],Table3[[#This Row],[Sub-Sector]],Table2[6M Return vs Nifty],"&gt;=10")/Table3[[#This Row],[Count]]</f>
        <v>5.8823529411764705E-2</v>
      </c>
      <c r="G82" s="2">
        <f>COUNTIFS(Table2[Sub-Sector],Table3[[#This Row],[Sub-Sector]],Table2[1Y Return vs Nifty],"&gt;=10")/Table3[[#This Row],[Count]]</f>
        <v>0.11764705882352941</v>
      </c>
      <c r="H82" s="2">
        <f>COUNTIFS(Table2[Sub-Sector],Table3[[#This Row],[Sub-Sector]],Table2[RSI Exponential â€“ 14D],"&gt;=50")/Table3[[#This Row],[Count]]</f>
        <v>0.82352941176470584</v>
      </c>
      <c r="I82" s="2">
        <f>COUNTIFS(Table2[Sub-Sector],Table3[[#This Row],[Sub-Sector]],Table2[Relative Volume],"&gt;=1")/Table3[[#This Row],[Count]]</f>
        <v>0.76470588235294112</v>
      </c>
      <c r="J82" s="2">
        <f>COUNTIFS(Table2[Sub-Sector],Table3[[#This Row],[Sub-Sector]],Table2[% Away From Day Low],"&gt;=0.05")/Table3[[#This Row],[Count]]</f>
        <v>0</v>
      </c>
      <c r="K82" s="2">
        <f>COUNTIFS(Table2[Sub-Sector],Table3[[#This Row],[Sub-Sector]],Table2[% Away From Day High],"&lt;=0.05")/Table3[[#This Row],[Count]]</f>
        <v>1</v>
      </c>
      <c r="L82" s="2">
        <f>COUNTIFS(Table2[Sub-Sector],Table3[[#This Row],[Sub-Sector]],Table2[% Away From Current Week Low],"&gt;=0.05")/Table3[[#This Row],[Count]]</f>
        <v>0.11764705882352941</v>
      </c>
      <c r="M82" s="2">
        <f>COUNTIFS(Table2[Sub-Sector],Table3[[#This Row],[Sub-Sector]],Table2[% Away From Current Week High],"&lt;=0.05")/Table3[[#This Row],[Count]]</f>
        <v>1</v>
      </c>
      <c r="N82" s="2">
        <f>COUNTIFS(Table2[Sub-Sector],Table3[[#This Row],[Sub-Sector]],Table2[% Away From Current Month Low],"&gt;=0.05")/Table3[[#This Row],[Count]]</f>
        <v>0.11764705882352941</v>
      </c>
      <c r="O82" s="2">
        <f>COUNTIFS(Table2[Sub-Sector],Table3[[#This Row],[Sub-Sector]],Table2[% Away From Current Month High],"&lt;=0.05")/Table3[[#This Row],[Count]]</f>
        <v>1</v>
      </c>
      <c r="P82" s="2">
        <f>COUNTIFS(Table2[Sub-Sector],Table3[[#This Row],[Sub-Sector]],Table2[% Away From 52W High],"&lt;=10")/Table3[[#This Row],[Count]]</f>
        <v>0.35294117647058826</v>
      </c>
      <c r="Q82" s="2">
        <f>COUNTIFS(Table2[Sub-Sector],Table3[[#This Row],[Sub-Sector]],Table2[% Away From 52W Low],"&gt;=10")/Table3[[#This Row],[Count]]</f>
        <v>0.94117647058823528</v>
      </c>
      <c r="R82" s="2">
        <f>COUNTIFS(Table2[Sub-Sector],Table3[[#This Row],[Sub-Sector]],Table2[% Price above 20 EMA],"&gt;=0")/Table3[[#This Row],[Count]]</f>
        <v>0.70588235294117652</v>
      </c>
      <c r="S82" s="2">
        <f>COUNTIFS(Table2[Sub-Sector],Table3[[#This Row],[Sub-Sector]],Table2[% Price above 50 EMA],"&gt;=0")/Table3[[#This Row],[Count]]</f>
        <v>0.76470588235294112</v>
      </c>
      <c r="T82" s="2">
        <f>COUNTIFS(Table2[Sub-Sector],Table3[[#This Row],[Sub-Sector]],Table2[% Price above 200 EMA],"&gt;=0")/Table3[[#This Row],[Count]]</f>
        <v>0.76470588235294112</v>
      </c>
      <c r="U82" s="2">
        <f>COUNTIFS(Table2[Sub-Sector],Table3[[#This Row],[Sub-Sector]],Table2[Rate of Change - Zone],"Positive")/Table3[[#This Row],[Count]]</f>
        <v>0.76470588235294112</v>
      </c>
      <c r="V82" s="2">
        <f>COUNTIFS(Table2[Sub-Sector],Table3[[#This Row],[Sub-Sector]],Table2[Sharpe Ratio],"&gt;=0.10")/Table3[[#This Row],[Count]]</f>
        <v>5.8823529411764705E-2</v>
      </c>
      <c r="W82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518.5</v>
      </c>
      <c r="X82" s="4">
        <f>_xlfn.RANK.AVG(Table3[[#This Row],[Score]],Table3[Score],1)</f>
        <v>91</v>
      </c>
      <c r="Y82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275</v>
      </c>
      <c r="Z82" s="4">
        <f>_xlfn.RANK.AVG(Table3[[#This Row],[Score 2 ]],Table3[[Score 2 ]],1)</f>
        <v>81</v>
      </c>
    </row>
    <row r="83" spans="1:26" x14ac:dyDescent="0.3">
      <c r="A83" t="s">
        <v>124</v>
      </c>
      <c r="B83">
        <f>COUNTIFS(Table2[Sub-Sector],Table3[[#This Row],[Sub-Sector]])</f>
        <v>21</v>
      </c>
      <c r="C83" s="2">
        <f>COUNTIFS(Table2[Sub-Sector],Table3[[#This Row],[Sub-Sector]],Table2[Uptrend],"Uptrend")/Table3[[#This Row],[Count]]</f>
        <v>0.7142857142857143</v>
      </c>
      <c r="D83" s="2">
        <f>COUNTIFS(Table2[Sub-Sector],Table3[[#This Row],[Sub-Sector]],Table2[1W Return vs Nifty],"&gt;=5")/Table3[[#This Row],[Count]]</f>
        <v>0.14285714285714285</v>
      </c>
      <c r="E83" s="2">
        <f>COUNTIFS(Table2[Sub-Sector],Table3[[#This Row],[Sub-Sector]],Table2[1M Return vs Nifty],"&gt;=5")/Table3[[#This Row],[Count]]</f>
        <v>0.14285714285714285</v>
      </c>
      <c r="F83" s="2">
        <f>COUNTIFS(Table2[Sub-Sector],Table3[[#This Row],[Sub-Sector]],Table2[6M Return vs Nifty],"&gt;=10")/Table3[[#This Row],[Count]]</f>
        <v>0.42857142857142855</v>
      </c>
      <c r="G83" s="2">
        <f>COUNTIFS(Table2[Sub-Sector],Table3[[#This Row],[Sub-Sector]],Table2[1Y Return vs Nifty],"&gt;=10")/Table3[[#This Row],[Count]]</f>
        <v>0.76190476190476186</v>
      </c>
      <c r="H83" s="2">
        <f>COUNTIFS(Table2[Sub-Sector],Table3[[#This Row],[Sub-Sector]],Table2[RSI Exponential â€“ 14D],"&gt;=50")/Table3[[#This Row],[Count]]</f>
        <v>0.61904761904761907</v>
      </c>
      <c r="I83" s="2">
        <f>COUNTIFS(Table2[Sub-Sector],Table3[[#This Row],[Sub-Sector]],Table2[Relative Volume],"&gt;=1")/Table3[[#This Row],[Count]]</f>
        <v>0.2857142857142857</v>
      </c>
      <c r="J83" s="2">
        <f>COUNTIFS(Table2[Sub-Sector],Table3[[#This Row],[Sub-Sector]],Table2[% Away From Day Low],"&gt;=0.05")/Table3[[#This Row],[Count]]</f>
        <v>4.7619047619047616E-2</v>
      </c>
      <c r="K83" s="2">
        <f>COUNTIFS(Table2[Sub-Sector],Table3[[#This Row],[Sub-Sector]],Table2[% Away From Day High],"&lt;=0.05")/Table3[[#This Row],[Count]]</f>
        <v>1</v>
      </c>
      <c r="L83" s="2">
        <f>COUNTIFS(Table2[Sub-Sector],Table3[[#This Row],[Sub-Sector]],Table2[% Away From Current Week Low],"&gt;=0.05")/Table3[[#This Row],[Count]]</f>
        <v>0.19047619047619047</v>
      </c>
      <c r="M83" s="2">
        <f>COUNTIFS(Table2[Sub-Sector],Table3[[#This Row],[Sub-Sector]],Table2[% Away From Current Week High],"&lt;=0.05")/Table3[[#This Row],[Count]]</f>
        <v>1</v>
      </c>
      <c r="N83" s="2">
        <f>COUNTIFS(Table2[Sub-Sector],Table3[[#This Row],[Sub-Sector]],Table2[% Away From Current Month Low],"&gt;=0.05")/Table3[[#This Row],[Count]]</f>
        <v>0.19047619047619047</v>
      </c>
      <c r="O83" s="2">
        <f>COUNTIFS(Table2[Sub-Sector],Table3[[#This Row],[Sub-Sector]],Table2[% Away From Current Month High],"&lt;=0.05")/Table3[[#This Row],[Count]]</f>
        <v>1</v>
      </c>
      <c r="P83" s="2">
        <f>COUNTIFS(Table2[Sub-Sector],Table3[[#This Row],[Sub-Sector]],Table2[% Away From 52W High],"&lt;=10")/Table3[[#This Row],[Count]]</f>
        <v>0.52380952380952384</v>
      </c>
      <c r="Q83" s="2">
        <f>COUNTIFS(Table2[Sub-Sector],Table3[[#This Row],[Sub-Sector]],Table2[% Away From 52W Low],"&gt;=10")/Table3[[#This Row],[Count]]</f>
        <v>1</v>
      </c>
      <c r="R83" s="2">
        <f>COUNTIFS(Table2[Sub-Sector],Table3[[#This Row],[Sub-Sector]],Table2[% Price above 20 EMA],"&gt;=0")/Table3[[#This Row],[Count]]</f>
        <v>0.66666666666666663</v>
      </c>
      <c r="S83" s="2">
        <f>COUNTIFS(Table2[Sub-Sector],Table3[[#This Row],[Sub-Sector]],Table2[% Price above 50 EMA],"&gt;=0")/Table3[[#This Row],[Count]]</f>
        <v>0.80952380952380953</v>
      </c>
      <c r="T83" s="2">
        <f>COUNTIFS(Table2[Sub-Sector],Table3[[#This Row],[Sub-Sector]],Table2[% Price above 200 EMA],"&gt;=0")/Table3[[#This Row],[Count]]</f>
        <v>1</v>
      </c>
      <c r="U83" s="2">
        <f>COUNTIFS(Table2[Sub-Sector],Table3[[#This Row],[Sub-Sector]],Table2[Rate of Change - Zone],"Positive")/Table3[[#This Row],[Count]]</f>
        <v>0.5714285714285714</v>
      </c>
      <c r="V83" s="2">
        <f>COUNTIFS(Table2[Sub-Sector],Table3[[#This Row],[Sub-Sector]],Table2[Sharpe Ratio],"&gt;=0.10")/Table3[[#This Row],[Count]]</f>
        <v>0.42857142857142855</v>
      </c>
      <c r="W83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446.5</v>
      </c>
      <c r="X83" s="4">
        <f>_xlfn.RANK.AVG(Table3[[#This Row],[Score]],Table3[Score],1)</f>
        <v>63</v>
      </c>
      <c r="Y83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275.5</v>
      </c>
      <c r="Z83" s="4">
        <f>_xlfn.RANK.AVG(Table3[[#This Row],[Score 2 ]],Table3[[Score 2 ]],1)</f>
        <v>82.5</v>
      </c>
    </row>
    <row r="84" spans="1:26" x14ac:dyDescent="0.3">
      <c r="A84" t="s">
        <v>27</v>
      </c>
      <c r="B84">
        <f>COUNTIFS(Table2[Sub-Sector],Table3[[#This Row],[Sub-Sector]])</f>
        <v>4</v>
      </c>
      <c r="C84" s="2">
        <f>COUNTIFS(Table2[Sub-Sector],Table3[[#This Row],[Sub-Sector]],Table2[Uptrend],"Uptrend")/Table3[[#This Row],[Count]]</f>
        <v>0.75</v>
      </c>
      <c r="D84" s="2">
        <f>COUNTIFS(Table2[Sub-Sector],Table3[[#This Row],[Sub-Sector]],Table2[1W Return vs Nifty],"&gt;=5")/Table3[[#This Row],[Count]]</f>
        <v>0</v>
      </c>
      <c r="E84" s="2">
        <f>COUNTIFS(Table2[Sub-Sector],Table3[[#This Row],[Sub-Sector]],Table2[1M Return vs Nifty],"&gt;=5")/Table3[[#This Row],[Count]]</f>
        <v>0</v>
      </c>
      <c r="F84" s="2">
        <f>COUNTIFS(Table2[Sub-Sector],Table3[[#This Row],[Sub-Sector]],Table2[6M Return vs Nifty],"&gt;=10")/Table3[[#This Row],[Count]]</f>
        <v>0.25</v>
      </c>
      <c r="G84" s="2">
        <f>COUNTIFS(Table2[Sub-Sector],Table3[[#This Row],[Sub-Sector]],Table2[1Y Return vs Nifty],"&gt;=10")/Table3[[#This Row],[Count]]</f>
        <v>0.5</v>
      </c>
      <c r="H84" s="2">
        <f>COUNTIFS(Table2[Sub-Sector],Table3[[#This Row],[Sub-Sector]],Table2[RSI Exponential â€“ 14D],"&gt;=50")/Table3[[#This Row],[Count]]</f>
        <v>1</v>
      </c>
      <c r="I84" s="2">
        <f>COUNTIFS(Table2[Sub-Sector],Table3[[#This Row],[Sub-Sector]],Table2[Relative Volume],"&gt;=1")/Table3[[#This Row],[Count]]</f>
        <v>0.75</v>
      </c>
      <c r="J84" s="2">
        <f>COUNTIFS(Table2[Sub-Sector],Table3[[#This Row],[Sub-Sector]],Table2[% Away From Day Low],"&gt;=0.05")/Table3[[#This Row],[Count]]</f>
        <v>0</v>
      </c>
      <c r="K84" s="2">
        <f>COUNTIFS(Table2[Sub-Sector],Table3[[#This Row],[Sub-Sector]],Table2[% Away From Day High],"&lt;=0.05")/Table3[[#This Row],[Count]]</f>
        <v>1</v>
      </c>
      <c r="L84" s="2">
        <f>COUNTIFS(Table2[Sub-Sector],Table3[[#This Row],[Sub-Sector]],Table2[% Away From Current Week Low],"&gt;=0.05")/Table3[[#This Row],[Count]]</f>
        <v>0</v>
      </c>
      <c r="M84" s="2">
        <f>COUNTIFS(Table2[Sub-Sector],Table3[[#This Row],[Sub-Sector]],Table2[% Away From Current Week High],"&lt;=0.05")/Table3[[#This Row],[Count]]</f>
        <v>0.75</v>
      </c>
      <c r="N84" s="2">
        <f>COUNTIFS(Table2[Sub-Sector],Table3[[#This Row],[Sub-Sector]],Table2[% Away From Current Month Low],"&gt;=0.05")/Table3[[#This Row],[Count]]</f>
        <v>0</v>
      </c>
      <c r="O84" s="2">
        <f>COUNTIFS(Table2[Sub-Sector],Table3[[#This Row],[Sub-Sector]],Table2[% Away From Current Month High],"&lt;=0.05")/Table3[[#This Row],[Count]]</f>
        <v>0.75</v>
      </c>
      <c r="P84" s="2">
        <f>COUNTIFS(Table2[Sub-Sector],Table3[[#This Row],[Sub-Sector]],Table2[% Away From 52W High],"&lt;=10")/Table3[[#This Row],[Count]]</f>
        <v>0.25</v>
      </c>
      <c r="Q84" s="2">
        <f>COUNTIFS(Table2[Sub-Sector],Table3[[#This Row],[Sub-Sector]],Table2[% Away From 52W Low],"&gt;=10")/Table3[[#This Row],[Count]]</f>
        <v>1</v>
      </c>
      <c r="R84" s="2">
        <f>COUNTIFS(Table2[Sub-Sector],Table3[[#This Row],[Sub-Sector]],Table2[% Price above 20 EMA],"&gt;=0")/Table3[[#This Row],[Count]]</f>
        <v>0.75</v>
      </c>
      <c r="S84" s="2">
        <f>COUNTIFS(Table2[Sub-Sector],Table3[[#This Row],[Sub-Sector]],Table2[% Price above 50 EMA],"&gt;=0")/Table3[[#This Row],[Count]]</f>
        <v>0.75</v>
      </c>
      <c r="T84" s="2">
        <f>COUNTIFS(Table2[Sub-Sector],Table3[[#This Row],[Sub-Sector]],Table2[% Price above 200 EMA],"&gt;=0")/Table3[[#This Row],[Count]]</f>
        <v>0.75</v>
      </c>
      <c r="U84" s="2">
        <f>COUNTIFS(Table2[Sub-Sector],Table3[[#This Row],[Sub-Sector]],Table2[Rate of Change - Zone],"Positive")/Table3[[#This Row],[Count]]</f>
        <v>0.5</v>
      </c>
      <c r="V84" s="2">
        <f>COUNTIFS(Table2[Sub-Sector],Table3[[#This Row],[Sub-Sector]],Table2[Sharpe Ratio],"&gt;=0.10")/Table3[[#This Row],[Count]]</f>
        <v>0.25</v>
      </c>
      <c r="W84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521.5</v>
      </c>
      <c r="X84" s="4">
        <f>_xlfn.RANK.AVG(Table3[[#This Row],[Score]],Table3[Score],1)</f>
        <v>92</v>
      </c>
      <c r="Y84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275.5</v>
      </c>
      <c r="Z84" s="4">
        <f>_xlfn.RANK.AVG(Table3[[#This Row],[Score 2 ]],Table3[[Score 2 ]],1)</f>
        <v>82.5</v>
      </c>
    </row>
    <row r="85" spans="1:26" x14ac:dyDescent="0.3">
      <c r="A85" t="s">
        <v>850</v>
      </c>
      <c r="B85">
        <f>COUNTIFS(Table2[Sub-Sector],Table3[[#This Row],[Sub-Sector]])</f>
        <v>2</v>
      </c>
      <c r="C85" s="2">
        <f>COUNTIFS(Table2[Sub-Sector],Table3[[#This Row],[Sub-Sector]],Table2[Uptrend],"Uptrend")/Table3[[#This Row],[Count]]</f>
        <v>1</v>
      </c>
      <c r="D85" s="2">
        <f>COUNTIFS(Table2[Sub-Sector],Table3[[#This Row],[Sub-Sector]],Table2[1W Return vs Nifty],"&gt;=5")/Table3[[#This Row],[Count]]</f>
        <v>0</v>
      </c>
      <c r="E85" s="2">
        <f>COUNTIFS(Table2[Sub-Sector],Table3[[#This Row],[Sub-Sector]],Table2[1M Return vs Nifty],"&gt;=5")/Table3[[#This Row],[Count]]</f>
        <v>0.5</v>
      </c>
      <c r="F85" s="2">
        <f>COUNTIFS(Table2[Sub-Sector],Table3[[#This Row],[Sub-Sector]],Table2[6M Return vs Nifty],"&gt;=10")/Table3[[#This Row],[Count]]</f>
        <v>0.5</v>
      </c>
      <c r="G85" s="2">
        <f>COUNTIFS(Table2[Sub-Sector],Table3[[#This Row],[Sub-Sector]],Table2[1Y Return vs Nifty],"&gt;=10")/Table3[[#This Row],[Count]]</f>
        <v>0.5</v>
      </c>
      <c r="H85" s="2">
        <f>COUNTIFS(Table2[Sub-Sector],Table3[[#This Row],[Sub-Sector]],Table2[RSI Exponential â€“ 14D],"&gt;=50")/Table3[[#This Row],[Count]]</f>
        <v>1</v>
      </c>
      <c r="I85" s="2">
        <f>COUNTIFS(Table2[Sub-Sector],Table3[[#This Row],[Sub-Sector]],Table2[Relative Volume],"&gt;=1")/Table3[[#This Row],[Count]]</f>
        <v>0.5</v>
      </c>
      <c r="J85" s="2">
        <f>COUNTIFS(Table2[Sub-Sector],Table3[[#This Row],[Sub-Sector]],Table2[% Away From Day Low],"&gt;=0.05")/Table3[[#This Row],[Count]]</f>
        <v>0</v>
      </c>
      <c r="K85" s="2">
        <f>COUNTIFS(Table2[Sub-Sector],Table3[[#This Row],[Sub-Sector]],Table2[% Away From Day High],"&lt;=0.05")/Table3[[#This Row],[Count]]</f>
        <v>1</v>
      </c>
      <c r="L85" s="2">
        <f>COUNTIFS(Table2[Sub-Sector],Table3[[#This Row],[Sub-Sector]],Table2[% Away From Current Week Low],"&gt;=0.05")/Table3[[#This Row],[Count]]</f>
        <v>0</v>
      </c>
      <c r="M85" s="2">
        <f>COUNTIFS(Table2[Sub-Sector],Table3[[#This Row],[Sub-Sector]],Table2[% Away From Current Week High],"&lt;=0.05")/Table3[[#This Row],[Count]]</f>
        <v>1</v>
      </c>
      <c r="N85" s="2">
        <f>COUNTIFS(Table2[Sub-Sector],Table3[[#This Row],[Sub-Sector]],Table2[% Away From Current Month Low],"&gt;=0.05")/Table3[[#This Row],[Count]]</f>
        <v>0</v>
      </c>
      <c r="O85" s="2">
        <f>COUNTIFS(Table2[Sub-Sector],Table3[[#This Row],[Sub-Sector]],Table2[% Away From Current Month High],"&lt;=0.05")/Table3[[#This Row],[Count]]</f>
        <v>1</v>
      </c>
      <c r="P85" s="2">
        <f>COUNTIFS(Table2[Sub-Sector],Table3[[#This Row],[Sub-Sector]],Table2[% Away From 52W High],"&lt;=10")/Table3[[#This Row],[Count]]</f>
        <v>0.5</v>
      </c>
      <c r="Q85" s="2">
        <f>COUNTIFS(Table2[Sub-Sector],Table3[[#This Row],[Sub-Sector]],Table2[% Away From 52W Low],"&gt;=10")/Table3[[#This Row],[Count]]</f>
        <v>1</v>
      </c>
      <c r="R85" s="2">
        <f>COUNTIFS(Table2[Sub-Sector],Table3[[#This Row],[Sub-Sector]],Table2[% Price above 20 EMA],"&gt;=0")/Table3[[#This Row],[Count]]</f>
        <v>1</v>
      </c>
      <c r="S85" s="2">
        <f>COUNTIFS(Table2[Sub-Sector],Table3[[#This Row],[Sub-Sector]],Table2[% Price above 50 EMA],"&gt;=0")/Table3[[#This Row],[Count]]</f>
        <v>1</v>
      </c>
      <c r="T85" s="2">
        <f>COUNTIFS(Table2[Sub-Sector],Table3[[#This Row],[Sub-Sector]],Table2[% Price above 200 EMA],"&gt;=0")/Table3[[#This Row],[Count]]</f>
        <v>1</v>
      </c>
      <c r="U85" s="2">
        <f>COUNTIFS(Table2[Sub-Sector],Table3[[#This Row],[Sub-Sector]],Table2[Rate of Change - Zone],"Positive")/Table3[[#This Row],[Count]]</f>
        <v>0.5</v>
      </c>
      <c r="V85" s="2">
        <f>COUNTIFS(Table2[Sub-Sector],Table3[[#This Row],[Sub-Sector]],Table2[Sharpe Ratio],"&gt;=0.10")/Table3[[#This Row],[Count]]</f>
        <v>0</v>
      </c>
      <c r="W85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411</v>
      </c>
      <c r="X85" s="4">
        <f>_xlfn.RANK.AVG(Table3[[#This Row],[Score]],Table3[Score],1)</f>
        <v>53</v>
      </c>
      <c r="Y85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278</v>
      </c>
      <c r="Z85" s="4">
        <f>_xlfn.RANK.AVG(Table3[[#This Row],[Score 2 ]],Table3[[Score 2 ]],1)</f>
        <v>85</v>
      </c>
    </row>
    <row r="86" spans="1:26" x14ac:dyDescent="0.3">
      <c r="A86" t="s">
        <v>43</v>
      </c>
      <c r="B86">
        <f>COUNTIFS(Table2[Sub-Sector],Table3[[#This Row],[Sub-Sector]])</f>
        <v>2</v>
      </c>
      <c r="C86" s="2">
        <f>COUNTIFS(Table2[Sub-Sector],Table3[[#This Row],[Sub-Sector]],Table2[Uptrend],"Uptrend")/Table3[[#This Row],[Count]]</f>
        <v>0.5</v>
      </c>
      <c r="D86" s="2">
        <f>COUNTIFS(Table2[Sub-Sector],Table3[[#This Row],[Sub-Sector]],Table2[1W Return vs Nifty],"&gt;=5")/Table3[[#This Row],[Count]]</f>
        <v>0</v>
      </c>
      <c r="E86" s="2">
        <f>COUNTIFS(Table2[Sub-Sector],Table3[[#This Row],[Sub-Sector]],Table2[1M Return vs Nifty],"&gt;=5")/Table3[[#This Row],[Count]]</f>
        <v>0.5</v>
      </c>
      <c r="F86" s="2">
        <f>COUNTIFS(Table2[Sub-Sector],Table3[[#This Row],[Sub-Sector]],Table2[6M Return vs Nifty],"&gt;=10")/Table3[[#This Row],[Count]]</f>
        <v>0.5</v>
      </c>
      <c r="G86" s="2">
        <f>COUNTIFS(Table2[Sub-Sector],Table3[[#This Row],[Sub-Sector]],Table2[1Y Return vs Nifty],"&gt;=10")/Table3[[#This Row],[Count]]</f>
        <v>0.5</v>
      </c>
      <c r="H86" s="2">
        <f>COUNTIFS(Table2[Sub-Sector],Table3[[#This Row],[Sub-Sector]],Table2[RSI Exponential â€“ 14D],"&gt;=50")/Table3[[#This Row],[Count]]</f>
        <v>1</v>
      </c>
      <c r="I86" s="2">
        <f>COUNTIFS(Table2[Sub-Sector],Table3[[#This Row],[Sub-Sector]],Table2[Relative Volume],"&gt;=1")/Table3[[#This Row],[Count]]</f>
        <v>0.5</v>
      </c>
      <c r="J86" s="2">
        <f>COUNTIFS(Table2[Sub-Sector],Table3[[#This Row],[Sub-Sector]],Table2[% Away From Day Low],"&gt;=0.05")/Table3[[#This Row],[Count]]</f>
        <v>0</v>
      </c>
      <c r="K86" s="2">
        <f>COUNTIFS(Table2[Sub-Sector],Table3[[#This Row],[Sub-Sector]],Table2[% Away From Day High],"&lt;=0.05")/Table3[[#This Row],[Count]]</f>
        <v>1</v>
      </c>
      <c r="L86" s="2">
        <f>COUNTIFS(Table2[Sub-Sector],Table3[[#This Row],[Sub-Sector]],Table2[% Away From Current Week Low],"&gt;=0.05")/Table3[[#This Row],[Count]]</f>
        <v>0</v>
      </c>
      <c r="M86" s="2">
        <f>COUNTIFS(Table2[Sub-Sector],Table3[[#This Row],[Sub-Sector]],Table2[% Away From Current Week High],"&lt;=0.05")/Table3[[#This Row],[Count]]</f>
        <v>1</v>
      </c>
      <c r="N86" s="2">
        <f>COUNTIFS(Table2[Sub-Sector],Table3[[#This Row],[Sub-Sector]],Table2[% Away From Current Month Low],"&gt;=0.05")/Table3[[#This Row],[Count]]</f>
        <v>0</v>
      </c>
      <c r="O86" s="2">
        <f>COUNTIFS(Table2[Sub-Sector],Table3[[#This Row],[Sub-Sector]],Table2[% Away From Current Month High],"&lt;=0.05")/Table3[[#This Row],[Count]]</f>
        <v>1</v>
      </c>
      <c r="P86" s="2">
        <f>COUNTIFS(Table2[Sub-Sector],Table3[[#This Row],[Sub-Sector]],Table2[% Away From 52W High],"&lt;=10")/Table3[[#This Row],[Count]]</f>
        <v>0.5</v>
      </c>
      <c r="Q86" s="2">
        <f>COUNTIFS(Table2[Sub-Sector],Table3[[#This Row],[Sub-Sector]],Table2[% Away From 52W Low],"&gt;=10")/Table3[[#This Row],[Count]]</f>
        <v>0.5</v>
      </c>
      <c r="R86" s="2">
        <f>COUNTIFS(Table2[Sub-Sector],Table3[[#This Row],[Sub-Sector]],Table2[% Price above 20 EMA],"&gt;=0")/Table3[[#This Row],[Count]]</f>
        <v>0.5</v>
      </c>
      <c r="S86" s="2">
        <f>COUNTIFS(Table2[Sub-Sector],Table3[[#This Row],[Sub-Sector]],Table2[% Price above 50 EMA],"&gt;=0")/Table3[[#This Row],[Count]]</f>
        <v>0.5</v>
      </c>
      <c r="T86" s="2">
        <f>COUNTIFS(Table2[Sub-Sector],Table3[[#This Row],[Sub-Sector]],Table2[% Price above 200 EMA],"&gt;=0")/Table3[[#This Row],[Count]]</f>
        <v>0.5</v>
      </c>
      <c r="U86" s="2">
        <f>COUNTIFS(Table2[Sub-Sector],Table3[[#This Row],[Sub-Sector]],Table2[Rate of Change - Zone],"Positive")/Table3[[#This Row],[Count]]</f>
        <v>0.5</v>
      </c>
      <c r="V86" s="2">
        <f>COUNTIFS(Table2[Sub-Sector],Table3[[#This Row],[Sub-Sector]],Table2[Sharpe Ratio],"&gt;=0.10")/Table3[[#This Row],[Count]]</f>
        <v>0.5</v>
      </c>
      <c r="W86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487.5</v>
      </c>
      <c r="X86" s="4">
        <f>_xlfn.RANK.AVG(Table3[[#This Row],[Score]],Table3[Score],1)</f>
        <v>82.5</v>
      </c>
      <c r="Y86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278</v>
      </c>
      <c r="Z86" s="4">
        <f>_xlfn.RANK.AVG(Table3[[#This Row],[Score 2 ]],Table3[[Score 2 ]],1)</f>
        <v>85</v>
      </c>
    </row>
    <row r="87" spans="1:26" x14ac:dyDescent="0.3">
      <c r="A87" t="s">
        <v>755</v>
      </c>
      <c r="B87">
        <f>COUNTIFS(Table2[Sub-Sector],Table3[[#This Row],[Sub-Sector]])</f>
        <v>2</v>
      </c>
      <c r="C87" s="2">
        <f>COUNTIFS(Table2[Sub-Sector],Table3[[#This Row],[Sub-Sector]],Table2[Uptrend],"Uptrend")/Table3[[#This Row],[Count]]</f>
        <v>0.5</v>
      </c>
      <c r="D87" s="2">
        <f>COUNTIFS(Table2[Sub-Sector],Table3[[#This Row],[Sub-Sector]],Table2[1W Return vs Nifty],"&gt;=5")/Table3[[#This Row],[Count]]</f>
        <v>0</v>
      </c>
      <c r="E87" s="2">
        <f>COUNTIFS(Table2[Sub-Sector],Table3[[#This Row],[Sub-Sector]],Table2[1M Return vs Nifty],"&gt;=5")/Table3[[#This Row],[Count]]</f>
        <v>0.5</v>
      </c>
      <c r="F87" s="2">
        <f>COUNTIFS(Table2[Sub-Sector],Table3[[#This Row],[Sub-Sector]],Table2[6M Return vs Nifty],"&gt;=10")/Table3[[#This Row],[Count]]</f>
        <v>0.5</v>
      </c>
      <c r="G87" s="2">
        <f>COUNTIFS(Table2[Sub-Sector],Table3[[#This Row],[Sub-Sector]],Table2[1Y Return vs Nifty],"&gt;=10")/Table3[[#This Row],[Count]]</f>
        <v>0.5</v>
      </c>
      <c r="H87" s="2">
        <f>COUNTIFS(Table2[Sub-Sector],Table3[[#This Row],[Sub-Sector]],Table2[RSI Exponential â€“ 14D],"&gt;=50")/Table3[[#This Row],[Count]]</f>
        <v>0.5</v>
      </c>
      <c r="I87" s="2">
        <f>COUNTIFS(Table2[Sub-Sector],Table3[[#This Row],[Sub-Sector]],Table2[Relative Volume],"&gt;=1")/Table3[[#This Row],[Count]]</f>
        <v>0.5</v>
      </c>
      <c r="J87" s="2">
        <f>COUNTIFS(Table2[Sub-Sector],Table3[[#This Row],[Sub-Sector]],Table2[% Away From Day Low],"&gt;=0.05")/Table3[[#This Row],[Count]]</f>
        <v>0</v>
      </c>
      <c r="K87" s="2">
        <f>COUNTIFS(Table2[Sub-Sector],Table3[[#This Row],[Sub-Sector]],Table2[% Away From Day High],"&lt;=0.05")/Table3[[#This Row],[Count]]</f>
        <v>1</v>
      </c>
      <c r="L87" s="2">
        <f>COUNTIFS(Table2[Sub-Sector],Table3[[#This Row],[Sub-Sector]],Table2[% Away From Current Week Low],"&gt;=0.05")/Table3[[#This Row],[Count]]</f>
        <v>0</v>
      </c>
      <c r="M87" s="2">
        <f>COUNTIFS(Table2[Sub-Sector],Table3[[#This Row],[Sub-Sector]],Table2[% Away From Current Week High],"&lt;=0.05")/Table3[[#This Row],[Count]]</f>
        <v>1</v>
      </c>
      <c r="N87" s="2">
        <f>COUNTIFS(Table2[Sub-Sector],Table3[[#This Row],[Sub-Sector]],Table2[% Away From Current Month Low],"&gt;=0.05")/Table3[[#This Row],[Count]]</f>
        <v>0</v>
      </c>
      <c r="O87" s="2">
        <f>COUNTIFS(Table2[Sub-Sector],Table3[[#This Row],[Sub-Sector]],Table2[% Away From Current Month High],"&lt;=0.05")/Table3[[#This Row],[Count]]</f>
        <v>1</v>
      </c>
      <c r="P87" s="2">
        <f>COUNTIFS(Table2[Sub-Sector],Table3[[#This Row],[Sub-Sector]],Table2[% Away From 52W High],"&lt;=10")/Table3[[#This Row],[Count]]</f>
        <v>0.5</v>
      </c>
      <c r="Q87" s="2">
        <f>COUNTIFS(Table2[Sub-Sector],Table3[[#This Row],[Sub-Sector]],Table2[% Away From 52W Low],"&gt;=10")/Table3[[#This Row],[Count]]</f>
        <v>1</v>
      </c>
      <c r="R87" s="2">
        <f>COUNTIFS(Table2[Sub-Sector],Table3[[#This Row],[Sub-Sector]],Table2[% Price above 20 EMA],"&gt;=0")/Table3[[#This Row],[Count]]</f>
        <v>0.5</v>
      </c>
      <c r="S87" s="2">
        <f>COUNTIFS(Table2[Sub-Sector],Table3[[#This Row],[Sub-Sector]],Table2[% Price above 50 EMA],"&gt;=0")/Table3[[#This Row],[Count]]</f>
        <v>0.5</v>
      </c>
      <c r="T87" s="2">
        <f>COUNTIFS(Table2[Sub-Sector],Table3[[#This Row],[Sub-Sector]],Table2[% Price above 200 EMA],"&gt;=0")/Table3[[#This Row],[Count]]</f>
        <v>0.5</v>
      </c>
      <c r="U87" s="2">
        <f>COUNTIFS(Table2[Sub-Sector],Table3[[#This Row],[Sub-Sector]],Table2[Rate of Change - Zone],"Positive")/Table3[[#This Row],[Count]]</f>
        <v>0.5</v>
      </c>
      <c r="V87" s="2">
        <f>COUNTIFS(Table2[Sub-Sector],Table3[[#This Row],[Sub-Sector]],Table2[Sharpe Ratio],"&gt;=0.10")/Table3[[#This Row],[Count]]</f>
        <v>0.5</v>
      </c>
      <c r="W87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487.5</v>
      </c>
      <c r="X87" s="4">
        <f>_xlfn.RANK.AVG(Table3[[#This Row],[Score]],Table3[Score],1)</f>
        <v>82.5</v>
      </c>
      <c r="Y87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278</v>
      </c>
      <c r="Z87" s="4">
        <f>_xlfn.RANK.AVG(Table3[[#This Row],[Score 2 ]],Table3[[Score 2 ]],1)</f>
        <v>85</v>
      </c>
    </row>
    <row r="88" spans="1:26" x14ac:dyDescent="0.3">
      <c r="A88" t="s">
        <v>64</v>
      </c>
      <c r="B88">
        <f>COUNTIFS(Table2[Sub-Sector],Table3[[#This Row],[Sub-Sector]])</f>
        <v>3</v>
      </c>
      <c r="C88" s="2">
        <f>COUNTIFS(Table2[Sub-Sector],Table3[[#This Row],[Sub-Sector]],Table2[Uptrend],"Uptrend")/Table3[[#This Row],[Count]]</f>
        <v>0.66666666666666663</v>
      </c>
      <c r="D88" s="2">
        <f>COUNTIFS(Table2[Sub-Sector],Table3[[#This Row],[Sub-Sector]],Table2[1W Return vs Nifty],"&gt;=5")/Table3[[#This Row],[Count]]</f>
        <v>0</v>
      </c>
      <c r="E88" s="2">
        <f>COUNTIFS(Table2[Sub-Sector],Table3[[#This Row],[Sub-Sector]],Table2[1M Return vs Nifty],"&gt;=5")/Table3[[#This Row],[Count]]</f>
        <v>0</v>
      </c>
      <c r="F88" s="2">
        <f>COUNTIFS(Table2[Sub-Sector],Table3[[#This Row],[Sub-Sector]],Table2[6M Return vs Nifty],"&gt;=10")/Table3[[#This Row],[Count]]</f>
        <v>0.66666666666666663</v>
      </c>
      <c r="G88" s="2">
        <f>COUNTIFS(Table2[Sub-Sector],Table3[[#This Row],[Sub-Sector]],Table2[1Y Return vs Nifty],"&gt;=10")/Table3[[#This Row],[Count]]</f>
        <v>0.66666666666666663</v>
      </c>
      <c r="H88" s="2">
        <f>COUNTIFS(Table2[Sub-Sector],Table3[[#This Row],[Sub-Sector]],Table2[RSI Exponential â€“ 14D],"&gt;=50")/Table3[[#This Row],[Count]]</f>
        <v>0</v>
      </c>
      <c r="I88" s="2">
        <f>COUNTIFS(Table2[Sub-Sector],Table3[[#This Row],[Sub-Sector]],Table2[Relative Volume],"&gt;=1")/Table3[[#This Row],[Count]]</f>
        <v>0.33333333333333331</v>
      </c>
      <c r="J88" s="2">
        <f>COUNTIFS(Table2[Sub-Sector],Table3[[#This Row],[Sub-Sector]],Table2[% Away From Day Low],"&gt;=0.05")/Table3[[#This Row],[Count]]</f>
        <v>0</v>
      </c>
      <c r="K88" s="2">
        <f>COUNTIFS(Table2[Sub-Sector],Table3[[#This Row],[Sub-Sector]],Table2[% Away From Day High],"&lt;=0.05")/Table3[[#This Row],[Count]]</f>
        <v>1</v>
      </c>
      <c r="L88" s="2">
        <f>COUNTIFS(Table2[Sub-Sector],Table3[[#This Row],[Sub-Sector]],Table2[% Away From Current Week Low],"&gt;=0.05")/Table3[[#This Row],[Count]]</f>
        <v>0</v>
      </c>
      <c r="M88" s="2">
        <f>COUNTIFS(Table2[Sub-Sector],Table3[[#This Row],[Sub-Sector]],Table2[% Away From Current Week High],"&lt;=0.05")/Table3[[#This Row],[Count]]</f>
        <v>1</v>
      </c>
      <c r="N88" s="2">
        <f>COUNTIFS(Table2[Sub-Sector],Table3[[#This Row],[Sub-Sector]],Table2[% Away From Current Month Low],"&gt;=0.05")/Table3[[#This Row],[Count]]</f>
        <v>0</v>
      </c>
      <c r="O88" s="2">
        <f>COUNTIFS(Table2[Sub-Sector],Table3[[#This Row],[Sub-Sector]],Table2[% Away From Current Month High],"&lt;=0.05")/Table3[[#This Row],[Count]]</f>
        <v>1</v>
      </c>
      <c r="P88" s="2">
        <f>COUNTIFS(Table2[Sub-Sector],Table3[[#This Row],[Sub-Sector]],Table2[% Away From 52W High],"&lt;=10")/Table3[[#This Row],[Count]]</f>
        <v>0</v>
      </c>
      <c r="Q88" s="2">
        <f>COUNTIFS(Table2[Sub-Sector],Table3[[#This Row],[Sub-Sector]],Table2[% Away From 52W Low],"&gt;=10")/Table3[[#This Row],[Count]]</f>
        <v>1</v>
      </c>
      <c r="R88" s="2">
        <f>COUNTIFS(Table2[Sub-Sector],Table3[[#This Row],[Sub-Sector]],Table2[% Price above 20 EMA],"&gt;=0")/Table3[[#This Row],[Count]]</f>
        <v>0.33333333333333331</v>
      </c>
      <c r="S88" s="2">
        <f>COUNTIFS(Table2[Sub-Sector],Table3[[#This Row],[Sub-Sector]],Table2[% Price above 50 EMA],"&gt;=0")/Table3[[#This Row],[Count]]</f>
        <v>0.33333333333333331</v>
      </c>
      <c r="T88" s="2">
        <f>COUNTIFS(Table2[Sub-Sector],Table3[[#This Row],[Sub-Sector]],Table2[% Price above 200 EMA],"&gt;=0")/Table3[[#This Row],[Count]]</f>
        <v>1</v>
      </c>
      <c r="U88" s="2">
        <f>COUNTIFS(Table2[Sub-Sector],Table3[[#This Row],[Sub-Sector]],Table2[Rate of Change - Zone],"Positive")/Table3[[#This Row],[Count]]</f>
        <v>0.33333333333333331</v>
      </c>
      <c r="V88" s="2">
        <f>COUNTIFS(Table2[Sub-Sector],Table3[[#This Row],[Sub-Sector]],Table2[Sharpe Ratio],"&gt;=0.10")/Table3[[#This Row],[Count]]</f>
        <v>0</v>
      </c>
      <c r="W88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537</v>
      </c>
      <c r="X88" s="4">
        <f>_xlfn.RANK.AVG(Table3[[#This Row],[Score]],Table3[Score],1)</f>
        <v>101</v>
      </c>
      <c r="Y88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278.5</v>
      </c>
      <c r="Z88" s="4">
        <f>_xlfn.RANK.AVG(Table3[[#This Row],[Score 2 ]],Table3[[Score 2 ]],1)</f>
        <v>88.5</v>
      </c>
    </row>
    <row r="89" spans="1:26" x14ac:dyDescent="0.3">
      <c r="A89" t="s">
        <v>1491</v>
      </c>
      <c r="B89">
        <f>COUNTIFS(Table2[Sub-Sector],Table3[[#This Row],[Sub-Sector]])</f>
        <v>3</v>
      </c>
      <c r="C89" s="2">
        <f>COUNTIFS(Table2[Sub-Sector],Table3[[#This Row],[Sub-Sector]],Table2[Uptrend],"Uptrend")/Table3[[#This Row],[Count]]</f>
        <v>0.66666666666666663</v>
      </c>
      <c r="D89" s="2">
        <f>COUNTIFS(Table2[Sub-Sector],Table3[[#This Row],[Sub-Sector]],Table2[1W Return vs Nifty],"&gt;=5")/Table3[[#This Row],[Count]]</f>
        <v>0.33333333333333331</v>
      </c>
      <c r="E89" s="2">
        <f>COUNTIFS(Table2[Sub-Sector],Table3[[#This Row],[Sub-Sector]],Table2[1M Return vs Nifty],"&gt;=5")/Table3[[#This Row],[Count]]</f>
        <v>0.66666666666666663</v>
      </c>
      <c r="F89" s="2">
        <f>COUNTIFS(Table2[Sub-Sector],Table3[[#This Row],[Sub-Sector]],Table2[6M Return vs Nifty],"&gt;=10")/Table3[[#This Row],[Count]]</f>
        <v>0</v>
      </c>
      <c r="G89" s="2">
        <f>COUNTIFS(Table2[Sub-Sector],Table3[[#This Row],[Sub-Sector]],Table2[1Y Return vs Nifty],"&gt;=10")/Table3[[#This Row],[Count]]</f>
        <v>0</v>
      </c>
      <c r="H89" s="2">
        <f>COUNTIFS(Table2[Sub-Sector],Table3[[#This Row],[Sub-Sector]],Table2[RSI Exponential â€“ 14D],"&gt;=50")/Table3[[#This Row],[Count]]</f>
        <v>1</v>
      </c>
      <c r="I89" s="2">
        <f>COUNTIFS(Table2[Sub-Sector],Table3[[#This Row],[Sub-Sector]],Table2[Relative Volume],"&gt;=1")/Table3[[#This Row],[Count]]</f>
        <v>0.66666666666666663</v>
      </c>
      <c r="J89" s="2">
        <f>COUNTIFS(Table2[Sub-Sector],Table3[[#This Row],[Sub-Sector]],Table2[% Away From Day Low],"&gt;=0.05")/Table3[[#This Row],[Count]]</f>
        <v>0.33333333333333331</v>
      </c>
      <c r="K89" s="2">
        <f>COUNTIFS(Table2[Sub-Sector],Table3[[#This Row],[Sub-Sector]],Table2[% Away From Day High],"&lt;=0.05")/Table3[[#This Row],[Count]]</f>
        <v>1</v>
      </c>
      <c r="L89" s="2">
        <f>COUNTIFS(Table2[Sub-Sector],Table3[[#This Row],[Sub-Sector]],Table2[% Away From Current Week Low],"&gt;=0.05")/Table3[[#This Row],[Count]]</f>
        <v>0.66666666666666663</v>
      </c>
      <c r="M89" s="2">
        <f>COUNTIFS(Table2[Sub-Sector],Table3[[#This Row],[Sub-Sector]],Table2[% Away From Current Week High],"&lt;=0.05")/Table3[[#This Row],[Count]]</f>
        <v>1</v>
      </c>
      <c r="N89" s="2">
        <f>COUNTIFS(Table2[Sub-Sector],Table3[[#This Row],[Sub-Sector]],Table2[% Away From Current Month Low],"&gt;=0.05")/Table3[[#This Row],[Count]]</f>
        <v>0.66666666666666663</v>
      </c>
      <c r="O89" s="2">
        <f>COUNTIFS(Table2[Sub-Sector],Table3[[#This Row],[Sub-Sector]],Table2[% Away From Current Month High],"&lt;=0.05")/Table3[[#This Row],[Count]]</f>
        <v>1</v>
      </c>
      <c r="P89" s="2">
        <f>COUNTIFS(Table2[Sub-Sector],Table3[[#This Row],[Sub-Sector]],Table2[% Away From 52W High],"&lt;=10")/Table3[[#This Row],[Count]]</f>
        <v>0.66666666666666663</v>
      </c>
      <c r="Q89" s="2">
        <f>COUNTIFS(Table2[Sub-Sector],Table3[[#This Row],[Sub-Sector]],Table2[% Away From 52W Low],"&gt;=10")/Table3[[#This Row],[Count]]</f>
        <v>1</v>
      </c>
      <c r="R89" s="2">
        <f>COUNTIFS(Table2[Sub-Sector],Table3[[#This Row],[Sub-Sector]],Table2[% Price above 20 EMA],"&gt;=0")/Table3[[#This Row],[Count]]</f>
        <v>1</v>
      </c>
      <c r="S89" s="2">
        <f>COUNTIFS(Table2[Sub-Sector],Table3[[#This Row],[Sub-Sector]],Table2[% Price above 50 EMA],"&gt;=0")/Table3[[#This Row],[Count]]</f>
        <v>1</v>
      </c>
      <c r="T89" s="2">
        <f>COUNTIFS(Table2[Sub-Sector],Table3[[#This Row],[Sub-Sector]],Table2[% Price above 200 EMA],"&gt;=0")/Table3[[#This Row],[Count]]</f>
        <v>1</v>
      </c>
      <c r="U89" s="2">
        <f>COUNTIFS(Table2[Sub-Sector],Table3[[#This Row],[Sub-Sector]],Table2[Rate of Change - Zone],"Positive")/Table3[[#This Row],[Count]]</f>
        <v>1</v>
      </c>
      <c r="V89" s="2">
        <f>COUNTIFS(Table2[Sub-Sector],Table3[[#This Row],[Sub-Sector]],Table2[Sharpe Ratio],"&gt;=0.10")/Table3[[#This Row],[Count]]</f>
        <v>0</v>
      </c>
      <c r="W89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387</v>
      </c>
      <c r="X89" s="4">
        <f>_xlfn.RANK.AVG(Table3[[#This Row],[Score]],Table3[Score],1)</f>
        <v>46</v>
      </c>
      <c r="Y89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278.5</v>
      </c>
      <c r="Z89" s="4">
        <f>_xlfn.RANK.AVG(Table3[[#This Row],[Score 2 ]],Table3[[Score 2 ]],1)</f>
        <v>88.5</v>
      </c>
    </row>
    <row r="90" spans="1:26" x14ac:dyDescent="0.3">
      <c r="A90" t="s">
        <v>21</v>
      </c>
      <c r="B90">
        <f>COUNTIFS(Table2[Sub-Sector],Table3[[#This Row],[Sub-Sector]])</f>
        <v>20</v>
      </c>
      <c r="C90" s="2">
        <f>COUNTIFS(Table2[Sub-Sector],Table3[[#This Row],[Sub-Sector]],Table2[Uptrend],"Uptrend")/Table3[[#This Row],[Count]]</f>
        <v>0.75</v>
      </c>
      <c r="D90" s="2">
        <f>COUNTIFS(Table2[Sub-Sector],Table3[[#This Row],[Sub-Sector]],Table2[1W Return vs Nifty],"&gt;=5")/Table3[[#This Row],[Count]]</f>
        <v>0.05</v>
      </c>
      <c r="E90" s="2">
        <f>COUNTIFS(Table2[Sub-Sector],Table3[[#This Row],[Sub-Sector]],Table2[1M Return vs Nifty],"&gt;=5")/Table3[[#This Row],[Count]]</f>
        <v>0.5</v>
      </c>
      <c r="F90" s="2">
        <f>COUNTIFS(Table2[Sub-Sector],Table3[[#This Row],[Sub-Sector]],Table2[6M Return vs Nifty],"&gt;=10")/Table3[[#This Row],[Count]]</f>
        <v>0.2</v>
      </c>
      <c r="G90" s="2">
        <f>COUNTIFS(Table2[Sub-Sector],Table3[[#This Row],[Sub-Sector]],Table2[1Y Return vs Nifty],"&gt;=10")/Table3[[#This Row],[Count]]</f>
        <v>0.4</v>
      </c>
      <c r="H90" s="2">
        <f>COUNTIFS(Table2[Sub-Sector],Table3[[#This Row],[Sub-Sector]],Table2[RSI Exponential â€“ 14D],"&gt;=50")/Table3[[#This Row],[Count]]</f>
        <v>0.9</v>
      </c>
      <c r="I90" s="2">
        <f>COUNTIFS(Table2[Sub-Sector],Table3[[#This Row],[Sub-Sector]],Table2[Relative Volume],"&gt;=1")/Table3[[#This Row],[Count]]</f>
        <v>0.5</v>
      </c>
      <c r="J90" s="2">
        <f>COUNTIFS(Table2[Sub-Sector],Table3[[#This Row],[Sub-Sector]],Table2[% Away From Day Low],"&gt;=0.05")/Table3[[#This Row],[Count]]</f>
        <v>0</v>
      </c>
      <c r="K90" s="2">
        <f>COUNTIFS(Table2[Sub-Sector],Table3[[#This Row],[Sub-Sector]],Table2[% Away From Day High],"&lt;=0.05")/Table3[[#This Row],[Count]]</f>
        <v>1</v>
      </c>
      <c r="L90" s="2">
        <f>COUNTIFS(Table2[Sub-Sector],Table3[[#This Row],[Sub-Sector]],Table2[% Away From Current Week Low],"&gt;=0.05")/Table3[[#This Row],[Count]]</f>
        <v>0.05</v>
      </c>
      <c r="M90" s="2">
        <f>COUNTIFS(Table2[Sub-Sector],Table3[[#This Row],[Sub-Sector]],Table2[% Away From Current Week High],"&lt;=0.05")/Table3[[#This Row],[Count]]</f>
        <v>0.95</v>
      </c>
      <c r="N90" s="2">
        <f>COUNTIFS(Table2[Sub-Sector],Table3[[#This Row],[Sub-Sector]],Table2[% Away From Current Month Low],"&gt;=0.05")/Table3[[#This Row],[Count]]</f>
        <v>0.05</v>
      </c>
      <c r="O90" s="2">
        <f>COUNTIFS(Table2[Sub-Sector],Table3[[#This Row],[Sub-Sector]],Table2[% Away From Current Month High],"&lt;=0.05")/Table3[[#This Row],[Count]]</f>
        <v>0.95</v>
      </c>
      <c r="P90" s="2">
        <f>COUNTIFS(Table2[Sub-Sector],Table3[[#This Row],[Sub-Sector]],Table2[% Away From 52W High],"&lt;=10")/Table3[[#This Row],[Count]]</f>
        <v>0.45</v>
      </c>
      <c r="Q90" s="2">
        <f>COUNTIFS(Table2[Sub-Sector],Table3[[#This Row],[Sub-Sector]],Table2[% Away From 52W Low],"&gt;=10")/Table3[[#This Row],[Count]]</f>
        <v>1</v>
      </c>
      <c r="R90" s="2">
        <f>COUNTIFS(Table2[Sub-Sector],Table3[[#This Row],[Sub-Sector]],Table2[% Price above 20 EMA],"&gt;=0")/Table3[[#This Row],[Count]]</f>
        <v>0.9</v>
      </c>
      <c r="S90" s="2">
        <f>COUNTIFS(Table2[Sub-Sector],Table3[[#This Row],[Sub-Sector]],Table2[% Price above 50 EMA],"&gt;=0")/Table3[[#This Row],[Count]]</f>
        <v>0.9</v>
      </c>
      <c r="T90" s="2">
        <f>COUNTIFS(Table2[Sub-Sector],Table3[[#This Row],[Sub-Sector]],Table2[% Price above 200 EMA],"&gt;=0")/Table3[[#This Row],[Count]]</f>
        <v>0.95</v>
      </c>
      <c r="U90" s="2">
        <f>COUNTIFS(Table2[Sub-Sector],Table3[[#This Row],[Sub-Sector]],Table2[Rate of Change - Zone],"Positive")/Table3[[#This Row],[Count]]</f>
        <v>0.85</v>
      </c>
      <c r="V90" s="2">
        <f>COUNTIFS(Table2[Sub-Sector],Table3[[#This Row],[Sub-Sector]],Table2[Sharpe Ratio],"&gt;=0.10")/Table3[[#This Row],[Count]]</f>
        <v>0.15</v>
      </c>
      <c r="W90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414</v>
      </c>
      <c r="X90" s="4">
        <f>_xlfn.RANK.AVG(Table3[[#This Row],[Score]],Table3[Score],1)</f>
        <v>54</v>
      </c>
      <c r="Y90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278.5</v>
      </c>
      <c r="Z90" s="4">
        <f>_xlfn.RANK.AVG(Table3[[#This Row],[Score 2 ]],Table3[[Score 2 ]],1)</f>
        <v>88.5</v>
      </c>
    </row>
    <row r="91" spans="1:26" x14ac:dyDescent="0.3">
      <c r="A91" t="s">
        <v>114</v>
      </c>
      <c r="B91">
        <f>COUNTIFS(Table2[Sub-Sector],Table3[[#This Row],[Sub-Sector]])</f>
        <v>3</v>
      </c>
      <c r="C91" s="2">
        <f>COUNTIFS(Table2[Sub-Sector],Table3[[#This Row],[Sub-Sector]],Table2[Uptrend],"Uptrend")/Table3[[#This Row],[Count]]</f>
        <v>1</v>
      </c>
      <c r="D91" s="2">
        <f>COUNTIFS(Table2[Sub-Sector],Table3[[#This Row],[Sub-Sector]],Table2[1W Return vs Nifty],"&gt;=5")/Table3[[#This Row],[Count]]</f>
        <v>0</v>
      </c>
      <c r="E91" s="2">
        <f>COUNTIFS(Table2[Sub-Sector],Table3[[#This Row],[Sub-Sector]],Table2[1M Return vs Nifty],"&gt;=5")/Table3[[#This Row],[Count]]</f>
        <v>0</v>
      </c>
      <c r="F91" s="2">
        <f>COUNTIFS(Table2[Sub-Sector],Table3[[#This Row],[Sub-Sector]],Table2[6M Return vs Nifty],"&gt;=10")/Table3[[#This Row],[Count]]</f>
        <v>0.66666666666666663</v>
      </c>
      <c r="G91" s="2">
        <f>COUNTIFS(Table2[Sub-Sector],Table3[[#This Row],[Sub-Sector]],Table2[1Y Return vs Nifty],"&gt;=10")/Table3[[#This Row],[Count]]</f>
        <v>1</v>
      </c>
      <c r="H91" s="2">
        <f>COUNTIFS(Table2[Sub-Sector],Table3[[#This Row],[Sub-Sector]],Table2[RSI Exponential â€“ 14D],"&gt;=50")/Table3[[#This Row],[Count]]</f>
        <v>0.33333333333333331</v>
      </c>
      <c r="I91" s="2">
        <f>COUNTIFS(Table2[Sub-Sector],Table3[[#This Row],[Sub-Sector]],Table2[Relative Volume],"&gt;=1")/Table3[[#This Row],[Count]]</f>
        <v>0</v>
      </c>
      <c r="J91" s="2">
        <f>COUNTIFS(Table2[Sub-Sector],Table3[[#This Row],[Sub-Sector]],Table2[% Away From Day Low],"&gt;=0.05")/Table3[[#This Row],[Count]]</f>
        <v>0</v>
      </c>
      <c r="K91" s="2">
        <f>COUNTIFS(Table2[Sub-Sector],Table3[[#This Row],[Sub-Sector]],Table2[% Away From Day High],"&lt;=0.05")/Table3[[#This Row],[Count]]</f>
        <v>1</v>
      </c>
      <c r="L91" s="2">
        <f>COUNTIFS(Table2[Sub-Sector],Table3[[#This Row],[Sub-Sector]],Table2[% Away From Current Week Low],"&gt;=0.05")/Table3[[#This Row],[Count]]</f>
        <v>0</v>
      </c>
      <c r="M91" s="2">
        <f>COUNTIFS(Table2[Sub-Sector],Table3[[#This Row],[Sub-Sector]],Table2[% Away From Current Week High],"&lt;=0.05")/Table3[[#This Row],[Count]]</f>
        <v>1</v>
      </c>
      <c r="N91" s="2">
        <f>COUNTIFS(Table2[Sub-Sector],Table3[[#This Row],[Sub-Sector]],Table2[% Away From Current Month Low],"&gt;=0.05")/Table3[[#This Row],[Count]]</f>
        <v>0</v>
      </c>
      <c r="O91" s="2">
        <f>COUNTIFS(Table2[Sub-Sector],Table3[[#This Row],[Sub-Sector]],Table2[% Away From Current Month High],"&lt;=0.05")/Table3[[#This Row],[Count]]</f>
        <v>1</v>
      </c>
      <c r="P91" s="2">
        <f>COUNTIFS(Table2[Sub-Sector],Table3[[#This Row],[Sub-Sector]],Table2[% Away From 52W High],"&lt;=10")/Table3[[#This Row],[Count]]</f>
        <v>1</v>
      </c>
      <c r="Q91" s="2">
        <f>COUNTIFS(Table2[Sub-Sector],Table3[[#This Row],[Sub-Sector]],Table2[% Away From 52W Low],"&gt;=10")/Table3[[#This Row],[Count]]</f>
        <v>1</v>
      </c>
      <c r="R91" s="2">
        <f>COUNTIFS(Table2[Sub-Sector],Table3[[#This Row],[Sub-Sector]],Table2[% Price above 20 EMA],"&gt;=0")/Table3[[#This Row],[Count]]</f>
        <v>0.33333333333333331</v>
      </c>
      <c r="S91" s="2">
        <f>COUNTIFS(Table2[Sub-Sector],Table3[[#This Row],[Sub-Sector]],Table2[% Price above 50 EMA],"&gt;=0")/Table3[[#This Row],[Count]]</f>
        <v>1</v>
      </c>
      <c r="T91" s="2">
        <f>COUNTIFS(Table2[Sub-Sector],Table3[[#This Row],[Sub-Sector]],Table2[% Price above 200 EMA],"&gt;=0")/Table3[[#This Row],[Count]]</f>
        <v>1</v>
      </c>
      <c r="U91" s="2">
        <f>COUNTIFS(Table2[Sub-Sector],Table3[[#This Row],[Sub-Sector]],Table2[Rate of Change - Zone],"Positive")/Table3[[#This Row],[Count]]</f>
        <v>0</v>
      </c>
      <c r="V91" s="2">
        <f>COUNTIFS(Table2[Sub-Sector],Table3[[#This Row],[Sub-Sector]],Table2[Sharpe Ratio],"&gt;=0.10")/Table3[[#This Row],[Count]]</f>
        <v>0.66666666666666663</v>
      </c>
      <c r="W91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480</v>
      </c>
      <c r="X91" s="4">
        <f>_xlfn.RANK.AVG(Table3[[#This Row],[Score]],Table3[Score],1)</f>
        <v>78</v>
      </c>
      <c r="Y91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278.5</v>
      </c>
      <c r="Z91" s="4">
        <f>_xlfn.RANK.AVG(Table3[[#This Row],[Score 2 ]],Table3[[Score 2 ]],1)</f>
        <v>88.5</v>
      </c>
    </row>
    <row r="92" spans="1:26" x14ac:dyDescent="0.3">
      <c r="A92" t="s">
        <v>151</v>
      </c>
      <c r="B92">
        <f>COUNTIFS(Table2[Sub-Sector],Table3[[#This Row],[Sub-Sector]])</f>
        <v>8</v>
      </c>
      <c r="C92" s="2">
        <f>COUNTIFS(Table2[Sub-Sector],Table3[[#This Row],[Sub-Sector]],Table2[Uptrend],"Uptrend")/Table3[[#This Row],[Count]]</f>
        <v>0.625</v>
      </c>
      <c r="D92" s="2">
        <f>COUNTIFS(Table2[Sub-Sector],Table3[[#This Row],[Sub-Sector]],Table2[1W Return vs Nifty],"&gt;=5")/Table3[[#This Row],[Count]]</f>
        <v>0.125</v>
      </c>
      <c r="E92" s="2">
        <f>COUNTIFS(Table2[Sub-Sector],Table3[[#This Row],[Sub-Sector]],Table2[1M Return vs Nifty],"&gt;=5")/Table3[[#This Row],[Count]]</f>
        <v>0.375</v>
      </c>
      <c r="F92" s="2">
        <f>COUNTIFS(Table2[Sub-Sector],Table3[[#This Row],[Sub-Sector]],Table2[6M Return vs Nifty],"&gt;=10")/Table3[[#This Row],[Count]]</f>
        <v>0.5</v>
      </c>
      <c r="G92" s="2">
        <f>COUNTIFS(Table2[Sub-Sector],Table3[[#This Row],[Sub-Sector]],Table2[1Y Return vs Nifty],"&gt;=10")/Table3[[#This Row],[Count]]</f>
        <v>0.75</v>
      </c>
      <c r="H92" s="2">
        <f>COUNTIFS(Table2[Sub-Sector],Table3[[#This Row],[Sub-Sector]],Table2[RSI Exponential â€“ 14D],"&gt;=50")/Table3[[#This Row],[Count]]</f>
        <v>0.625</v>
      </c>
      <c r="I92" s="2">
        <f>COUNTIFS(Table2[Sub-Sector],Table3[[#This Row],[Sub-Sector]],Table2[Relative Volume],"&gt;=1")/Table3[[#This Row],[Count]]</f>
        <v>0.25</v>
      </c>
      <c r="J92" s="2">
        <f>COUNTIFS(Table2[Sub-Sector],Table3[[#This Row],[Sub-Sector]],Table2[% Away From Day Low],"&gt;=0.05")/Table3[[#This Row],[Count]]</f>
        <v>0</v>
      </c>
      <c r="K92" s="2">
        <f>COUNTIFS(Table2[Sub-Sector],Table3[[#This Row],[Sub-Sector]],Table2[% Away From Day High],"&lt;=0.05")/Table3[[#This Row],[Count]]</f>
        <v>1</v>
      </c>
      <c r="L92" s="2">
        <f>COUNTIFS(Table2[Sub-Sector],Table3[[#This Row],[Sub-Sector]],Table2[% Away From Current Week Low],"&gt;=0.05")/Table3[[#This Row],[Count]]</f>
        <v>0.25</v>
      </c>
      <c r="M92" s="2">
        <f>COUNTIFS(Table2[Sub-Sector],Table3[[#This Row],[Sub-Sector]],Table2[% Away From Current Week High],"&lt;=0.05")/Table3[[#This Row],[Count]]</f>
        <v>1</v>
      </c>
      <c r="N92" s="2">
        <f>COUNTIFS(Table2[Sub-Sector],Table3[[#This Row],[Sub-Sector]],Table2[% Away From Current Month Low],"&gt;=0.05")/Table3[[#This Row],[Count]]</f>
        <v>0.25</v>
      </c>
      <c r="O92" s="2">
        <f>COUNTIFS(Table2[Sub-Sector],Table3[[#This Row],[Sub-Sector]],Table2[% Away From Current Month High],"&lt;=0.05")/Table3[[#This Row],[Count]]</f>
        <v>1</v>
      </c>
      <c r="P92" s="2">
        <f>COUNTIFS(Table2[Sub-Sector],Table3[[#This Row],[Sub-Sector]],Table2[% Away From 52W High],"&lt;=10")/Table3[[#This Row],[Count]]</f>
        <v>0.375</v>
      </c>
      <c r="Q92" s="2">
        <f>COUNTIFS(Table2[Sub-Sector],Table3[[#This Row],[Sub-Sector]],Table2[% Away From 52W Low],"&gt;=10")/Table3[[#This Row],[Count]]</f>
        <v>1</v>
      </c>
      <c r="R92" s="2">
        <f>COUNTIFS(Table2[Sub-Sector],Table3[[#This Row],[Sub-Sector]],Table2[% Price above 20 EMA],"&gt;=0")/Table3[[#This Row],[Count]]</f>
        <v>0.625</v>
      </c>
      <c r="S92" s="2">
        <f>COUNTIFS(Table2[Sub-Sector],Table3[[#This Row],[Sub-Sector]],Table2[% Price above 50 EMA],"&gt;=0")/Table3[[#This Row],[Count]]</f>
        <v>0.625</v>
      </c>
      <c r="T92" s="2">
        <f>COUNTIFS(Table2[Sub-Sector],Table3[[#This Row],[Sub-Sector]],Table2[% Price above 200 EMA],"&gt;=0")/Table3[[#This Row],[Count]]</f>
        <v>0.875</v>
      </c>
      <c r="U92" s="2">
        <f>COUNTIFS(Table2[Sub-Sector],Table3[[#This Row],[Sub-Sector]],Table2[Rate of Change - Zone],"Positive")/Table3[[#This Row],[Count]]</f>
        <v>0.5</v>
      </c>
      <c r="V92" s="2">
        <f>COUNTIFS(Table2[Sub-Sector],Table3[[#This Row],[Sub-Sector]],Table2[Sharpe Ratio],"&gt;=0.10")/Table3[[#This Row],[Count]]</f>
        <v>0</v>
      </c>
      <c r="W92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440</v>
      </c>
      <c r="X92" s="4">
        <f>_xlfn.RANK.AVG(Table3[[#This Row],[Score]],Table3[Score],1)</f>
        <v>60.5</v>
      </c>
      <c r="Y92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281.5</v>
      </c>
      <c r="Z92" s="4">
        <f>_xlfn.RANK.AVG(Table3[[#This Row],[Score 2 ]],Table3[[Score 2 ]],1)</f>
        <v>91</v>
      </c>
    </row>
    <row r="93" spans="1:26" x14ac:dyDescent="0.3">
      <c r="A93" t="s">
        <v>49</v>
      </c>
      <c r="B93">
        <f>COUNTIFS(Table2[Sub-Sector],Table3[[#This Row],[Sub-Sector]])</f>
        <v>17</v>
      </c>
      <c r="C93" s="2">
        <f>COUNTIFS(Table2[Sub-Sector],Table3[[#This Row],[Sub-Sector]],Table2[Uptrend],"Uptrend")/Table3[[#This Row],[Count]]</f>
        <v>0.58823529411764708</v>
      </c>
      <c r="D93" s="2">
        <f>COUNTIFS(Table2[Sub-Sector],Table3[[#This Row],[Sub-Sector]],Table2[1W Return vs Nifty],"&gt;=5")/Table3[[#This Row],[Count]]</f>
        <v>5.8823529411764705E-2</v>
      </c>
      <c r="E93" s="2">
        <f>COUNTIFS(Table2[Sub-Sector],Table3[[#This Row],[Sub-Sector]],Table2[1M Return vs Nifty],"&gt;=5")/Table3[[#This Row],[Count]]</f>
        <v>0.35294117647058826</v>
      </c>
      <c r="F93" s="2">
        <f>COUNTIFS(Table2[Sub-Sector],Table3[[#This Row],[Sub-Sector]],Table2[6M Return vs Nifty],"&gt;=10")/Table3[[#This Row],[Count]]</f>
        <v>0.35294117647058826</v>
      </c>
      <c r="G93" s="2">
        <f>COUNTIFS(Table2[Sub-Sector],Table3[[#This Row],[Sub-Sector]],Table2[1Y Return vs Nifty],"&gt;=10")/Table3[[#This Row],[Count]]</f>
        <v>0.41176470588235292</v>
      </c>
      <c r="H93" s="2">
        <f>COUNTIFS(Table2[Sub-Sector],Table3[[#This Row],[Sub-Sector]],Table2[RSI Exponential â€“ 14D],"&gt;=50")/Table3[[#This Row],[Count]]</f>
        <v>0.58823529411764708</v>
      </c>
      <c r="I93" s="2">
        <f>COUNTIFS(Table2[Sub-Sector],Table3[[#This Row],[Sub-Sector]],Table2[Relative Volume],"&gt;=1")/Table3[[#This Row],[Count]]</f>
        <v>0.52941176470588236</v>
      </c>
      <c r="J93" s="2">
        <f>COUNTIFS(Table2[Sub-Sector],Table3[[#This Row],[Sub-Sector]],Table2[% Away From Day Low],"&gt;=0.05")/Table3[[#This Row],[Count]]</f>
        <v>0</v>
      </c>
      <c r="K93" s="2">
        <f>COUNTIFS(Table2[Sub-Sector],Table3[[#This Row],[Sub-Sector]],Table2[% Away From Day High],"&lt;=0.05")/Table3[[#This Row],[Count]]</f>
        <v>1</v>
      </c>
      <c r="L93" s="2">
        <f>COUNTIFS(Table2[Sub-Sector],Table3[[#This Row],[Sub-Sector]],Table2[% Away From Current Week Low],"&gt;=0.05")/Table3[[#This Row],[Count]]</f>
        <v>0</v>
      </c>
      <c r="M93" s="2">
        <f>COUNTIFS(Table2[Sub-Sector],Table3[[#This Row],[Sub-Sector]],Table2[% Away From Current Week High],"&lt;=0.05")/Table3[[#This Row],[Count]]</f>
        <v>1</v>
      </c>
      <c r="N93" s="2">
        <f>COUNTIFS(Table2[Sub-Sector],Table3[[#This Row],[Sub-Sector]],Table2[% Away From Current Month Low],"&gt;=0.05")/Table3[[#This Row],[Count]]</f>
        <v>0</v>
      </c>
      <c r="O93" s="2">
        <f>COUNTIFS(Table2[Sub-Sector],Table3[[#This Row],[Sub-Sector]],Table2[% Away From Current Month High],"&lt;=0.05")/Table3[[#This Row],[Count]]</f>
        <v>1</v>
      </c>
      <c r="P93" s="2">
        <f>COUNTIFS(Table2[Sub-Sector],Table3[[#This Row],[Sub-Sector]],Table2[% Away From 52W High],"&lt;=10")/Table3[[#This Row],[Count]]</f>
        <v>0.41176470588235292</v>
      </c>
      <c r="Q93" s="2">
        <f>COUNTIFS(Table2[Sub-Sector],Table3[[#This Row],[Sub-Sector]],Table2[% Away From 52W Low],"&gt;=10")/Table3[[#This Row],[Count]]</f>
        <v>0.94117647058823528</v>
      </c>
      <c r="R93" s="2">
        <f>COUNTIFS(Table2[Sub-Sector],Table3[[#This Row],[Sub-Sector]],Table2[% Price above 20 EMA],"&gt;=0")/Table3[[#This Row],[Count]]</f>
        <v>0.58823529411764708</v>
      </c>
      <c r="S93" s="2">
        <f>COUNTIFS(Table2[Sub-Sector],Table3[[#This Row],[Sub-Sector]],Table2[% Price above 50 EMA],"&gt;=0")/Table3[[#This Row],[Count]]</f>
        <v>0.6470588235294118</v>
      </c>
      <c r="T93" s="2">
        <f>COUNTIFS(Table2[Sub-Sector],Table3[[#This Row],[Sub-Sector]],Table2[% Price above 200 EMA],"&gt;=0")/Table3[[#This Row],[Count]]</f>
        <v>0.76470588235294112</v>
      </c>
      <c r="U93" s="2">
        <f>COUNTIFS(Table2[Sub-Sector],Table3[[#This Row],[Sub-Sector]],Table2[Rate of Change - Zone],"Positive")/Table3[[#This Row],[Count]]</f>
        <v>0.58823529411764708</v>
      </c>
      <c r="V93" s="2">
        <f>COUNTIFS(Table2[Sub-Sector],Table3[[#This Row],[Sub-Sector]],Table2[Sharpe Ratio],"&gt;=0.10")/Table3[[#This Row],[Count]]</f>
        <v>5.8823529411764705E-2</v>
      </c>
      <c r="W93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455</v>
      </c>
      <c r="X93" s="4">
        <f>_xlfn.RANK.AVG(Table3[[#This Row],[Score]],Table3[Score],1)</f>
        <v>72</v>
      </c>
      <c r="Y93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284</v>
      </c>
      <c r="Z93" s="4">
        <f>_xlfn.RANK.AVG(Table3[[#This Row],[Score 2 ]],Table3[[Score 2 ]],1)</f>
        <v>92</v>
      </c>
    </row>
    <row r="94" spans="1:26" x14ac:dyDescent="0.3">
      <c r="A94" t="s">
        <v>32</v>
      </c>
      <c r="B94">
        <f>COUNTIFS(Table2[Sub-Sector],Table3[[#This Row],[Sub-Sector]])</f>
        <v>11</v>
      </c>
      <c r="C94" s="2">
        <f>COUNTIFS(Table2[Sub-Sector],Table3[[#This Row],[Sub-Sector]],Table2[Uptrend],"Uptrend")/Table3[[#This Row],[Count]]</f>
        <v>0.72727272727272729</v>
      </c>
      <c r="D94" s="2">
        <f>COUNTIFS(Table2[Sub-Sector],Table3[[#This Row],[Sub-Sector]],Table2[1W Return vs Nifty],"&gt;=5")/Table3[[#This Row],[Count]]</f>
        <v>0</v>
      </c>
      <c r="E94" s="2">
        <f>COUNTIFS(Table2[Sub-Sector],Table3[[#This Row],[Sub-Sector]],Table2[1M Return vs Nifty],"&gt;=5")/Table3[[#This Row],[Count]]</f>
        <v>0</v>
      </c>
      <c r="F94" s="2">
        <f>COUNTIFS(Table2[Sub-Sector],Table3[[#This Row],[Sub-Sector]],Table2[6M Return vs Nifty],"&gt;=10")/Table3[[#This Row],[Count]]</f>
        <v>0.72727272727272729</v>
      </c>
      <c r="G94" s="2">
        <f>COUNTIFS(Table2[Sub-Sector],Table3[[#This Row],[Sub-Sector]],Table2[1Y Return vs Nifty],"&gt;=10")/Table3[[#This Row],[Count]]</f>
        <v>0.90909090909090906</v>
      </c>
      <c r="H94" s="2">
        <f>COUNTIFS(Table2[Sub-Sector],Table3[[#This Row],[Sub-Sector]],Table2[RSI Exponential â€“ 14D],"&gt;=50")/Table3[[#This Row],[Count]]</f>
        <v>0.18181818181818182</v>
      </c>
      <c r="I94" s="2">
        <f>COUNTIFS(Table2[Sub-Sector],Table3[[#This Row],[Sub-Sector]],Table2[Relative Volume],"&gt;=1")/Table3[[#This Row],[Count]]</f>
        <v>0</v>
      </c>
      <c r="J94" s="2">
        <f>COUNTIFS(Table2[Sub-Sector],Table3[[#This Row],[Sub-Sector]],Table2[% Away From Day Low],"&gt;=0.05")/Table3[[#This Row],[Count]]</f>
        <v>0</v>
      </c>
      <c r="K94" s="2">
        <f>COUNTIFS(Table2[Sub-Sector],Table3[[#This Row],[Sub-Sector]],Table2[% Away From Day High],"&lt;=0.05")/Table3[[#This Row],[Count]]</f>
        <v>1</v>
      </c>
      <c r="L94" s="2">
        <f>COUNTIFS(Table2[Sub-Sector],Table3[[#This Row],[Sub-Sector]],Table2[% Away From Current Week Low],"&gt;=0.05")/Table3[[#This Row],[Count]]</f>
        <v>0</v>
      </c>
      <c r="M94" s="2">
        <f>COUNTIFS(Table2[Sub-Sector],Table3[[#This Row],[Sub-Sector]],Table2[% Away From Current Week High],"&lt;=0.05")/Table3[[#This Row],[Count]]</f>
        <v>0.90909090909090906</v>
      </c>
      <c r="N94" s="2">
        <f>COUNTIFS(Table2[Sub-Sector],Table3[[#This Row],[Sub-Sector]],Table2[% Away From Current Month Low],"&gt;=0.05")/Table3[[#This Row],[Count]]</f>
        <v>0</v>
      </c>
      <c r="O94" s="2">
        <f>COUNTIFS(Table2[Sub-Sector],Table3[[#This Row],[Sub-Sector]],Table2[% Away From Current Month High],"&lt;=0.05")/Table3[[#This Row],[Count]]</f>
        <v>0.90909090909090906</v>
      </c>
      <c r="P94" s="2">
        <f>COUNTIFS(Table2[Sub-Sector],Table3[[#This Row],[Sub-Sector]],Table2[% Away From 52W High],"&lt;=10")/Table3[[#This Row],[Count]]</f>
        <v>0</v>
      </c>
      <c r="Q94" s="2">
        <f>COUNTIFS(Table2[Sub-Sector],Table3[[#This Row],[Sub-Sector]],Table2[% Away From 52W Low],"&gt;=10")/Table3[[#This Row],[Count]]</f>
        <v>1</v>
      </c>
      <c r="R94" s="2">
        <f>COUNTIFS(Table2[Sub-Sector],Table3[[#This Row],[Sub-Sector]],Table2[% Price above 20 EMA],"&gt;=0")/Table3[[#This Row],[Count]]</f>
        <v>0</v>
      </c>
      <c r="S94" s="2">
        <f>COUNTIFS(Table2[Sub-Sector],Table3[[#This Row],[Sub-Sector]],Table2[% Price above 50 EMA],"&gt;=0")/Table3[[#This Row],[Count]]</f>
        <v>9.0909090909090912E-2</v>
      </c>
      <c r="T94" s="2">
        <f>COUNTIFS(Table2[Sub-Sector],Table3[[#This Row],[Sub-Sector]],Table2[% Price above 200 EMA],"&gt;=0")/Table3[[#This Row],[Count]]</f>
        <v>0.90909090909090906</v>
      </c>
      <c r="U94" s="2">
        <f>COUNTIFS(Table2[Sub-Sector],Table3[[#This Row],[Sub-Sector]],Table2[Rate of Change - Zone],"Positive")/Table3[[#This Row],[Count]]</f>
        <v>0</v>
      </c>
      <c r="V94" s="2">
        <f>COUNTIFS(Table2[Sub-Sector],Table3[[#This Row],[Sub-Sector]],Table2[Sharpe Ratio],"&gt;=0.10")/Table3[[#This Row],[Count]]</f>
        <v>0.63636363636363635</v>
      </c>
      <c r="W94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538</v>
      </c>
      <c r="X94" s="4">
        <f>_xlfn.RANK.AVG(Table3[[#This Row],[Score]],Table3[Score],1)</f>
        <v>102</v>
      </c>
      <c r="Y94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289</v>
      </c>
      <c r="Z94" s="4">
        <f>_xlfn.RANK.AVG(Table3[[#This Row],[Score 2 ]],Table3[[Score 2 ]],1)</f>
        <v>93</v>
      </c>
    </row>
    <row r="95" spans="1:26" x14ac:dyDescent="0.3">
      <c r="A95" t="s">
        <v>486</v>
      </c>
      <c r="B95">
        <f>COUNTIFS(Table2[Sub-Sector],Table3[[#This Row],[Sub-Sector]])</f>
        <v>11</v>
      </c>
      <c r="C95" s="2">
        <f>COUNTIFS(Table2[Sub-Sector],Table3[[#This Row],[Sub-Sector]],Table2[Uptrend],"Uptrend")/Table3[[#This Row],[Count]]</f>
        <v>0.63636363636363635</v>
      </c>
      <c r="D95" s="2">
        <f>COUNTIFS(Table2[Sub-Sector],Table3[[#This Row],[Sub-Sector]],Table2[1W Return vs Nifty],"&gt;=5")/Table3[[#This Row],[Count]]</f>
        <v>0.18181818181818182</v>
      </c>
      <c r="E95" s="2">
        <f>COUNTIFS(Table2[Sub-Sector],Table3[[#This Row],[Sub-Sector]],Table2[1M Return vs Nifty],"&gt;=5")/Table3[[#This Row],[Count]]</f>
        <v>9.0909090909090912E-2</v>
      </c>
      <c r="F95" s="2">
        <f>COUNTIFS(Table2[Sub-Sector],Table3[[#This Row],[Sub-Sector]],Table2[6M Return vs Nifty],"&gt;=10")/Table3[[#This Row],[Count]]</f>
        <v>0.27272727272727271</v>
      </c>
      <c r="G95" s="2">
        <f>COUNTIFS(Table2[Sub-Sector],Table3[[#This Row],[Sub-Sector]],Table2[1Y Return vs Nifty],"&gt;=10")/Table3[[#This Row],[Count]]</f>
        <v>0.36363636363636365</v>
      </c>
      <c r="H95" s="2">
        <f>COUNTIFS(Table2[Sub-Sector],Table3[[#This Row],[Sub-Sector]],Table2[RSI Exponential â€“ 14D],"&gt;=50")/Table3[[#This Row],[Count]]</f>
        <v>0.81818181818181823</v>
      </c>
      <c r="I95" s="2">
        <f>COUNTIFS(Table2[Sub-Sector],Table3[[#This Row],[Sub-Sector]],Table2[Relative Volume],"&gt;=1")/Table3[[#This Row],[Count]]</f>
        <v>0.63636363636363635</v>
      </c>
      <c r="J95" s="2">
        <f>COUNTIFS(Table2[Sub-Sector],Table3[[#This Row],[Sub-Sector]],Table2[% Away From Day Low],"&gt;=0.05")/Table3[[#This Row],[Count]]</f>
        <v>0</v>
      </c>
      <c r="K95" s="2">
        <f>COUNTIFS(Table2[Sub-Sector],Table3[[#This Row],[Sub-Sector]],Table2[% Away From Day High],"&lt;=0.05")/Table3[[#This Row],[Count]]</f>
        <v>1</v>
      </c>
      <c r="L95" s="2">
        <f>COUNTIFS(Table2[Sub-Sector],Table3[[#This Row],[Sub-Sector]],Table2[% Away From Current Week Low],"&gt;=0.05")/Table3[[#This Row],[Count]]</f>
        <v>0.36363636363636365</v>
      </c>
      <c r="M95" s="2">
        <f>COUNTIFS(Table2[Sub-Sector],Table3[[#This Row],[Sub-Sector]],Table2[% Away From Current Week High],"&lt;=0.05")/Table3[[#This Row],[Count]]</f>
        <v>0.90909090909090906</v>
      </c>
      <c r="N95" s="2">
        <f>COUNTIFS(Table2[Sub-Sector],Table3[[#This Row],[Sub-Sector]],Table2[% Away From Current Month Low],"&gt;=0.05")/Table3[[#This Row],[Count]]</f>
        <v>0.36363636363636365</v>
      </c>
      <c r="O95" s="2">
        <f>COUNTIFS(Table2[Sub-Sector],Table3[[#This Row],[Sub-Sector]],Table2[% Away From Current Month High],"&lt;=0.05")/Table3[[#This Row],[Count]]</f>
        <v>0.90909090909090906</v>
      </c>
      <c r="P95" s="2">
        <f>COUNTIFS(Table2[Sub-Sector],Table3[[#This Row],[Sub-Sector]],Table2[% Away From 52W High],"&lt;=10")/Table3[[#This Row],[Count]]</f>
        <v>0.45454545454545453</v>
      </c>
      <c r="Q95" s="2">
        <f>COUNTIFS(Table2[Sub-Sector],Table3[[#This Row],[Sub-Sector]],Table2[% Away From 52W Low],"&gt;=10")/Table3[[#This Row],[Count]]</f>
        <v>1</v>
      </c>
      <c r="R95" s="2">
        <f>COUNTIFS(Table2[Sub-Sector],Table3[[#This Row],[Sub-Sector]],Table2[% Price above 20 EMA],"&gt;=0")/Table3[[#This Row],[Count]]</f>
        <v>0.72727272727272729</v>
      </c>
      <c r="S95" s="2">
        <f>COUNTIFS(Table2[Sub-Sector],Table3[[#This Row],[Sub-Sector]],Table2[% Price above 50 EMA],"&gt;=0")/Table3[[#This Row],[Count]]</f>
        <v>0.72727272727272729</v>
      </c>
      <c r="T95" s="2">
        <f>COUNTIFS(Table2[Sub-Sector],Table3[[#This Row],[Sub-Sector]],Table2[% Price above 200 EMA],"&gt;=0")/Table3[[#This Row],[Count]]</f>
        <v>0.72727272727272729</v>
      </c>
      <c r="U95" s="2">
        <f>COUNTIFS(Table2[Sub-Sector],Table3[[#This Row],[Sub-Sector]],Table2[Rate of Change - Zone],"Positive")/Table3[[#This Row],[Count]]</f>
        <v>0.63636363636363635</v>
      </c>
      <c r="V95" s="2">
        <f>COUNTIFS(Table2[Sub-Sector],Table3[[#This Row],[Sub-Sector]],Table2[Sharpe Ratio],"&gt;=0.10")/Table3[[#This Row],[Count]]</f>
        <v>0.36363636363636365</v>
      </c>
      <c r="W95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473</v>
      </c>
      <c r="X95" s="4">
        <f>_xlfn.RANK.AVG(Table3[[#This Row],[Score]],Table3[Score],1)</f>
        <v>77</v>
      </c>
      <c r="Y95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291</v>
      </c>
      <c r="Z95" s="4">
        <f>_xlfn.RANK.AVG(Table3[[#This Row],[Score 2 ]],Table3[[Score 2 ]],1)</f>
        <v>94</v>
      </c>
    </row>
    <row r="96" spans="1:26" x14ac:dyDescent="0.3">
      <c r="A96" t="s">
        <v>385</v>
      </c>
      <c r="B96">
        <f>COUNTIFS(Table2[Sub-Sector],Table3[[#This Row],[Sub-Sector]])</f>
        <v>10</v>
      </c>
      <c r="C96" s="2">
        <f>COUNTIFS(Table2[Sub-Sector],Table3[[#This Row],[Sub-Sector]],Table2[Uptrend],"Uptrend")/Table3[[#This Row],[Count]]</f>
        <v>0.4</v>
      </c>
      <c r="D96" s="2">
        <f>COUNTIFS(Table2[Sub-Sector],Table3[[#This Row],[Sub-Sector]],Table2[1W Return vs Nifty],"&gt;=5")/Table3[[#This Row],[Count]]</f>
        <v>0.1</v>
      </c>
      <c r="E96" s="2">
        <f>COUNTIFS(Table2[Sub-Sector],Table3[[#This Row],[Sub-Sector]],Table2[1M Return vs Nifty],"&gt;=5")/Table3[[#This Row],[Count]]</f>
        <v>0.1</v>
      </c>
      <c r="F96" s="2">
        <f>COUNTIFS(Table2[Sub-Sector],Table3[[#This Row],[Sub-Sector]],Table2[6M Return vs Nifty],"&gt;=10")/Table3[[#This Row],[Count]]</f>
        <v>0.2</v>
      </c>
      <c r="G96" s="2">
        <f>COUNTIFS(Table2[Sub-Sector],Table3[[#This Row],[Sub-Sector]],Table2[1Y Return vs Nifty],"&gt;=10")/Table3[[#This Row],[Count]]</f>
        <v>0.4</v>
      </c>
      <c r="H96" s="2">
        <f>COUNTIFS(Table2[Sub-Sector],Table3[[#This Row],[Sub-Sector]],Table2[RSI Exponential â€“ 14D],"&gt;=50")/Table3[[#This Row],[Count]]</f>
        <v>0.7</v>
      </c>
      <c r="I96" s="2">
        <f>COUNTIFS(Table2[Sub-Sector],Table3[[#This Row],[Sub-Sector]],Table2[Relative Volume],"&gt;=1")/Table3[[#This Row],[Count]]</f>
        <v>0.6</v>
      </c>
      <c r="J96" s="2">
        <f>COUNTIFS(Table2[Sub-Sector],Table3[[#This Row],[Sub-Sector]],Table2[% Away From Day Low],"&gt;=0.05")/Table3[[#This Row],[Count]]</f>
        <v>0</v>
      </c>
      <c r="K96" s="2">
        <f>COUNTIFS(Table2[Sub-Sector],Table3[[#This Row],[Sub-Sector]],Table2[% Away From Day High],"&lt;=0.05")/Table3[[#This Row],[Count]]</f>
        <v>1</v>
      </c>
      <c r="L96" s="2">
        <f>COUNTIFS(Table2[Sub-Sector],Table3[[#This Row],[Sub-Sector]],Table2[% Away From Current Week Low],"&gt;=0.05")/Table3[[#This Row],[Count]]</f>
        <v>0</v>
      </c>
      <c r="M96" s="2">
        <f>COUNTIFS(Table2[Sub-Sector],Table3[[#This Row],[Sub-Sector]],Table2[% Away From Current Week High],"&lt;=0.05")/Table3[[#This Row],[Count]]</f>
        <v>1</v>
      </c>
      <c r="N96" s="2">
        <f>COUNTIFS(Table2[Sub-Sector],Table3[[#This Row],[Sub-Sector]],Table2[% Away From Current Month Low],"&gt;=0.05")/Table3[[#This Row],[Count]]</f>
        <v>0</v>
      </c>
      <c r="O96" s="2">
        <f>COUNTIFS(Table2[Sub-Sector],Table3[[#This Row],[Sub-Sector]],Table2[% Away From Current Month High],"&lt;=0.05")/Table3[[#This Row],[Count]]</f>
        <v>1</v>
      </c>
      <c r="P96" s="2">
        <f>COUNTIFS(Table2[Sub-Sector],Table3[[#This Row],[Sub-Sector]],Table2[% Away From 52W High],"&lt;=10")/Table3[[#This Row],[Count]]</f>
        <v>0.2</v>
      </c>
      <c r="Q96" s="2">
        <f>COUNTIFS(Table2[Sub-Sector],Table3[[#This Row],[Sub-Sector]],Table2[% Away From 52W Low],"&gt;=10")/Table3[[#This Row],[Count]]</f>
        <v>0.9</v>
      </c>
      <c r="R96" s="2">
        <f>COUNTIFS(Table2[Sub-Sector],Table3[[#This Row],[Sub-Sector]],Table2[% Price above 20 EMA],"&gt;=0")/Table3[[#This Row],[Count]]</f>
        <v>0.5</v>
      </c>
      <c r="S96" s="2">
        <f>COUNTIFS(Table2[Sub-Sector],Table3[[#This Row],[Sub-Sector]],Table2[% Price above 50 EMA],"&gt;=0")/Table3[[#This Row],[Count]]</f>
        <v>0.6</v>
      </c>
      <c r="T96" s="2">
        <f>COUNTIFS(Table2[Sub-Sector],Table3[[#This Row],[Sub-Sector]],Table2[% Price above 200 EMA],"&gt;=0")/Table3[[#This Row],[Count]]</f>
        <v>0.5</v>
      </c>
      <c r="U96" s="2">
        <f>COUNTIFS(Table2[Sub-Sector],Table3[[#This Row],[Sub-Sector]],Table2[Rate of Change - Zone],"Positive")/Table3[[#This Row],[Count]]</f>
        <v>0.6</v>
      </c>
      <c r="V96" s="2">
        <f>COUNTIFS(Table2[Sub-Sector],Table3[[#This Row],[Sub-Sector]],Table2[Sharpe Ratio],"&gt;=0.10")/Table3[[#This Row],[Count]]</f>
        <v>0.1</v>
      </c>
      <c r="W96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510</v>
      </c>
      <c r="X96" s="4">
        <f>_xlfn.RANK.AVG(Table3[[#This Row],[Score]],Table3[Score],1)</f>
        <v>87.5</v>
      </c>
      <c r="Y96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298</v>
      </c>
      <c r="Z96" s="4">
        <f>_xlfn.RANK.AVG(Table3[[#This Row],[Score 2 ]],Table3[[Score 2 ]],1)</f>
        <v>95</v>
      </c>
    </row>
    <row r="97" spans="1:26" x14ac:dyDescent="0.3">
      <c r="A97" t="s">
        <v>1150</v>
      </c>
      <c r="B97">
        <f>COUNTIFS(Table2[Sub-Sector],Table3[[#This Row],[Sub-Sector]])</f>
        <v>2</v>
      </c>
      <c r="C97" s="2">
        <f>COUNTIFS(Table2[Sub-Sector],Table3[[#This Row],[Sub-Sector]],Table2[Uptrend],"Uptrend")/Table3[[#This Row],[Count]]</f>
        <v>0</v>
      </c>
      <c r="D97" s="2">
        <f>COUNTIFS(Table2[Sub-Sector],Table3[[#This Row],[Sub-Sector]],Table2[1W Return vs Nifty],"&gt;=5")/Table3[[#This Row],[Count]]</f>
        <v>0</v>
      </c>
      <c r="E97" s="2">
        <f>COUNTIFS(Table2[Sub-Sector],Table3[[#This Row],[Sub-Sector]],Table2[1M Return vs Nifty],"&gt;=5")/Table3[[#This Row],[Count]]</f>
        <v>0.5</v>
      </c>
      <c r="F97" s="2">
        <f>COUNTIFS(Table2[Sub-Sector],Table3[[#This Row],[Sub-Sector]],Table2[6M Return vs Nifty],"&gt;=10")/Table3[[#This Row],[Count]]</f>
        <v>0</v>
      </c>
      <c r="G97" s="2">
        <f>COUNTIFS(Table2[Sub-Sector],Table3[[#This Row],[Sub-Sector]],Table2[1Y Return vs Nifty],"&gt;=10")/Table3[[#This Row],[Count]]</f>
        <v>0</v>
      </c>
      <c r="H97" s="2">
        <f>COUNTIFS(Table2[Sub-Sector],Table3[[#This Row],[Sub-Sector]],Table2[RSI Exponential â€“ 14D],"&gt;=50")/Table3[[#This Row],[Count]]</f>
        <v>1</v>
      </c>
      <c r="I97" s="2">
        <f>COUNTIFS(Table2[Sub-Sector],Table3[[#This Row],[Sub-Sector]],Table2[Relative Volume],"&gt;=1")/Table3[[#This Row],[Count]]</f>
        <v>0.5</v>
      </c>
      <c r="J97" s="2">
        <f>COUNTIFS(Table2[Sub-Sector],Table3[[#This Row],[Sub-Sector]],Table2[% Away From Day Low],"&gt;=0.05")/Table3[[#This Row],[Count]]</f>
        <v>0</v>
      </c>
      <c r="K97" s="2">
        <f>COUNTIFS(Table2[Sub-Sector],Table3[[#This Row],[Sub-Sector]],Table2[% Away From Day High],"&lt;=0.05")/Table3[[#This Row],[Count]]</f>
        <v>1</v>
      </c>
      <c r="L97" s="2">
        <f>COUNTIFS(Table2[Sub-Sector],Table3[[#This Row],[Sub-Sector]],Table2[% Away From Current Week Low],"&gt;=0.05")/Table3[[#This Row],[Count]]</f>
        <v>0</v>
      </c>
      <c r="M97" s="2">
        <f>COUNTIFS(Table2[Sub-Sector],Table3[[#This Row],[Sub-Sector]],Table2[% Away From Current Week High],"&lt;=0.05")/Table3[[#This Row],[Count]]</f>
        <v>1</v>
      </c>
      <c r="N97" s="2">
        <f>COUNTIFS(Table2[Sub-Sector],Table3[[#This Row],[Sub-Sector]],Table2[% Away From Current Month Low],"&gt;=0.05")/Table3[[#This Row],[Count]]</f>
        <v>0</v>
      </c>
      <c r="O97" s="2">
        <f>COUNTIFS(Table2[Sub-Sector],Table3[[#This Row],[Sub-Sector]],Table2[% Away From Current Month High],"&lt;=0.05")/Table3[[#This Row],[Count]]</f>
        <v>1</v>
      </c>
      <c r="P97" s="2">
        <f>COUNTIFS(Table2[Sub-Sector],Table3[[#This Row],[Sub-Sector]],Table2[% Away From 52W High],"&lt;=10")/Table3[[#This Row],[Count]]</f>
        <v>0</v>
      </c>
      <c r="Q97" s="2">
        <f>COUNTIFS(Table2[Sub-Sector],Table3[[#This Row],[Sub-Sector]],Table2[% Away From 52W Low],"&gt;=10")/Table3[[#This Row],[Count]]</f>
        <v>1</v>
      </c>
      <c r="R97" s="2">
        <f>COUNTIFS(Table2[Sub-Sector],Table3[[#This Row],[Sub-Sector]],Table2[% Price above 20 EMA],"&gt;=0")/Table3[[#This Row],[Count]]</f>
        <v>1</v>
      </c>
      <c r="S97" s="2">
        <f>COUNTIFS(Table2[Sub-Sector],Table3[[#This Row],[Sub-Sector]],Table2[% Price above 50 EMA],"&gt;=0")/Table3[[#This Row],[Count]]</f>
        <v>1</v>
      </c>
      <c r="T97" s="2">
        <f>COUNTIFS(Table2[Sub-Sector],Table3[[#This Row],[Sub-Sector]],Table2[% Price above 200 EMA],"&gt;=0")/Table3[[#This Row],[Count]]</f>
        <v>0.5</v>
      </c>
      <c r="U97" s="2">
        <f>COUNTIFS(Table2[Sub-Sector],Table3[[#This Row],[Sub-Sector]],Table2[Rate of Change - Zone],"Positive")/Table3[[#This Row],[Count]]</f>
        <v>1</v>
      </c>
      <c r="V97" s="2">
        <f>COUNTIFS(Table2[Sub-Sector],Table3[[#This Row],[Sub-Sector]],Table2[Sharpe Ratio],"&gt;=0.10")/Table3[[#This Row],[Count]]</f>
        <v>0</v>
      </c>
      <c r="W97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529</v>
      </c>
      <c r="X97" s="4">
        <f>_xlfn.RANK.AVG(Table3[[#This Row],[Score]],Table3[Score],1)</f>
        <v>98</v>
      </c>
      <c r="Y97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301.5</v>
      </c>
      <c r="Z97" s="4">
        <f>_xlfn.RANK.AVG(Table3[[#This Row],[Score 2 ]],Table3[[Score 2 ]],1)</f>
        <v>96</v>
      </c>
    </row>
    <row r="98" spans="1:26" x14ac:dyDescent="0.3">
      <c r="A98" t="s">
        <v>1455</v>
      </c>
      <c r="B98">
        <f>COUNTIFS(Table2[Sub-Sector],Table3[[#This Row],[Sub-Sector]])</f>
        <v>3</v>
      </c>
      <c r="C98" s="2">
        <f>COUNTIFS(Table2[Sub-Sector],Table3[[#This Row],[Sub-Sector]],Table2[Uptrend],"Uptrend")/Table3[[#This Row],[Count]]</f>
        <v>0.33333333333333331</v>
      </c>
      <c r="D98" s="2">
        <f>COUNTIFS(Table2[Sub-Sector],Table3[[#This Row],[Sub-Sector]],Table2[1W Return vs Nifty],"&gt;=5")/Table3[[#This Row],[Count]]</f>
        <v>0</v>
      </c>
      <c r="E98" s="2">
        <f>COUNTIFS(Table2[Sub-Sector],Table3[[#This Row],[Sub-Sector]],Table2[1M Return vs Nifty],"&gt;=5")/Table3[[#This Row],[Count]]</f>
        <v>0.66666666666666663</v>
      </c>
      <c r="F98" s="2">
        <f>COUNTIFS(Table2[Sub-Sector],Table3[[#This Row],[Sub-Sector]],Table2[6M Return vs Nifty],"&gt;=10")/Table3[[#This Row],[Count]]</f>
        <v>0</v>
      </c>
      <c r="G98" s="2">
        <f>COUNTIFS(Table2[Sub-Sector],Table3[[#This Row],[Sub-Sector]],Table2[1Y Return vs Nifty],"&gt;=10")/Table3[[#This Row],[Count]]</f>
        <v>0.33333333333333331</v>
      </c>
      <c r="H98" s="2">
        <f>COUNTIFS(Table2[Sub-Sector],Table3[[#This Row],[Sub-Sector]],Table2[RSI Exponential â€“ 14D],"&gt;=50")/Table3[[#This Row],[Count]]</f>
        <v>1</v>
      </c>
      <c r="I98" s="2">
        <f>COUNTIFS(Table2[Sub-Sector],Table3[[#This Row],[Sub-Sector]],Table2[Relative Volume],"&gt;=1")/Table3[[#This Row],[Count]]</f>
        <v>0.66666666666666663</v>
      </c>
      <c r="J98" s="2">
        <f>COUNTIFS(Table2[Sub-Sector],Table3[[#This Row],[Sub-Sector]],Table2[% Away From Day Low],"&gt;=0.05")/Table3[[#This Row],[Count]]</f>
        <v>0</v>
      </c>
      <c r="K98" s="2">
        <f>COUNTIFS(Table2[Sub-Sector],Table3[[#This Row],[Sub-Sector]],Table2[% Away From Day High],"&lt;=0.05")/Table3[[#This Row],[Count]]</f>
        <v>1</v>
      </c>
      <c r="L98" s="2">
        <f>COUNTIFS(Table2[Sub-Sector],Table3[[#This Row],[Sub-Sector]],Table2[% Away From Current Week Low],"&gt;=0.05")/Table3[[#This Row],[Count]]</f>
        <v>0.33333333333333331</v>
      </c>
      <c r="M98" s="2">
        <f>COUNTIFS(Table2[Sub-Sector],Table3[[#This Row],[Sub-Sector]],Table2[% Away From Current Week High],"&lt;=0.05")/Table3[[#This Row],[Count]]</f>
        <v>1</v>
      </c>
      <c r="N98" s="2">
        <f>COUNTIFS(Table2[Sub-Sector],Table3[[#This Row],[Sub-Sector]],Table2[% Away From Current Month Low],"&gt;=0.05")/Table3[[#This Row],[Count]]</f>
        <v>0.33333333333333331</v>
      </c>
      <c r="O98" s="2">
        <f>COUNTIFS(Table2[Sub-Sector],Table3[[#This Row],[Sub-Sector]],Table2[% Away From Current Month High],"&lt;=0.05")/Table3[[#This Row],[Count]]</f>
        <v>1</v>
      </c>
      <c r="P98" s="2">
        <f>COUNTIFS(Table2[Sub-Sector],Table3[[#This Row],[Sub-Sector]],Table2[% Away From 52W High],"&lt;=10")/Table3[[#This Row],[Count]]</f>
        <v>0.33333333333333331</v>
      </c>
      <c r="Q98" s="2">
        <f>COUNTIFS(Table2[Sub-Sector],Table3[[#This Row],[Sub-Sector]],Table2[% Away From 52W Low],"&gt;=10")/Table3[[#This Row],[Count]]</f>
        <v>1</v>
      </c>
      <c r="R98" s="2">
        <f>COUNTIFS(Table2[Sub-Sector],Table3[[#This Row],[Sub-Sector]],Table2[% Price above 20 EMA],"&gt;=0")/Table3[[#This Row],[Count]]</f>
        <v>1</v>
      </c>
      <c r="S98" s="2">
        <f>COUNTIFS(Table2[Sub-Sector],Table3[[#This Row],[Sub-Sector]],Table2[% Price above 50 EMA],"&gt;=0")/Table3[[#This Row],[Count]]</f>
        <v>0.66666666666666663</v>
      </c>
      <c r="T98" s="2">
        <f>COUNTIFS(Table2[Sub-Sector],Table3[[#This Row],[Sub-Sector]],Table2[% Price above 200 EMA],"&gt;=0")/Table3[[#This Row],[Count]]</f>
        <v>0.66666666666666663</v>
      </c>
      <c r="U98" s="2">
        <f>COUNTIFS(Table2[Sub-Sector],Table3[[#This Row],[Sub-Sector]],Table2[Rate of Change - Zone],"Positive")/Table3[[#This Row],[Count]]</f>
        <v>0.66666666666666663</v>
      </c>
      <c r="V98" s="2">
        <f>COUNTIFS(Table2[Sub-Sector],Table3[[#This Row],[Sub-Sector]],Table2[Sharpe Ratio],"&gt;=0.10")/Table3[[#This Row],[Count]]</f>
        <v>0.33333333333333331</v>
      </c>
      <c r="W98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510.5</v>
      </c>
      <c r="X98" s="4">
        <f>_xlfn.RANK.AVG(Table3[[#This Row],[Score]],Table3[Score],1)</f>
        <v>89</v>
      </c>
      <c r="Y98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305</v>
      </c>
      <c r="Z98" s="4">
        <f>_xlfn.RANK.AVG(Table3[[#This Row],[Score 2 ]],Table3[[Score 2 ]],1)</f>
        <v>97.5</v>
      </c>
    </row>
    <row r="99" spans="1:26" x14ac:dyDescent="0.3">
      <c r="A99" t="s">
        <v>613</v>
      </c>
      <c r="B99">
        <f>COUNTIFS(Table2[Sub-Sector],Table3[[#This Row],[Sub-Sector]])</f>
        <v>3</v>
      </c>
      <c r="C99" s="2">
        <f>COUNTIFS(Table2[Sub-Sector],Table3[[#This Row],[Sub-Sector]],Table2[Uptrend],"Uptrend")/Table3[[#This Row],[Count]]</f>
        <v>0.33333333333333331</v>
      </c>
      <c r="D99" s="2">
        <f>COUNTIFS(Table2[Sub-Sector],Table3[[#This Row],[Sub-Sector]],Table2[1W Return vs Nifty],"&gt;=5")/Table3[[#This Row],[Count]]</f>
        <v>0</v>
      </c>
      <c r="E99" s="2">
        <f>COUNTIFS(Table2[Sub-Sector],Table3[[#This Row],[Sub-Sector]],Table2[1M Return vs Nifty],"&gt;=5")/Table3[[#This Row],[Count]]</f>
        <v>0.33333333333333331</v>
      </c>
      <c r="F99" s="2">
        <f>COUNTIFS(Table2[Sub-Sector],Table3[[#This Row],[Sub-Sector]],Table2[6M Return vs Nifty],"&gt;=10")/Table3[[#This Row],[Count]]</f>
        <v>0</v>
      </c>
      <c r="G99" s="2">
        <f>COUNTIFS(Table2[Sub-Sector],Table3[[#This Row],[Sub-Sector]],Table2[1Y Return vs Nifty],"&gt;=10")/Table3[[#This Row],[Count]]</f>
        <v>0.33333333333333331</v>
      </c>
      <c r="H99" s="2">
        <f>COUNTIFS(Table2[Sub-Sector],Table3[[#This Row],[Sub-Sector]],Table2[RSI Exponential â€“ 14D],"&gt;=50")/Table3[[#This Row],[Count]]</f>
        <v>0.33333333333333331</v>
      </c>
      <c r="I99" s="2">
        <f>COUNTIFS(Table2[Sub-Sector],Table3[[#This Row],[Sub-Sector]],Table2[Relative Volume],"&gt;=1")/Table3[[#This Row],[Count]]</f>
        <v>0.66666666666666663</v>
      </c>
      <c r="J99" s="2">
        <f>COUNTIFS(Table2[Sub-Sector],Table3[[#This Row],[Sub-Sector]],Table2[% Away From Day Low],"&gt;=0.05")/Table3[[#This Row],[Count]]</f>
        <v>0.33333333333333331</v>
      </c>
      <c r="K99" s="2">
        <f>COUNTIFS(Table2[Sub-Sector],Table3[[#This Row],[Sub-Sector]],Table2[% Away From Day High],"&lt;=0.05")/Table3[[#This Row],[Count]]</f>
        <v>1</v>
      </c>
      <c r="L99" s="2">
        <f>COUNTIFS(Table2[Sub-Sector],Table3[[#This Row],[Sub-Sector]],Table2[% Away From Current Week Low],"&gt;=0.05")/Table3[[#This Row],[Count]]</f>
        <v>0.33333333333333331</v>
      </c>
      <c r="M99" s="2">
        <f>COUNTIFS(Table2[Sub-Sector],Table3[[#This Row],[Sub-Sector]],Table2[% Away From Current Week High],"&lt;=0.05")/Table3[[#This Row],[Count]]</f>
        <v>1</v>
      </c>
      <c r="N99" s="2">
        <f>COUNTIFS(Table2[Sub-Sector],Table3[[#This Row],[Sub-Sector]],Table2[% Away From Current Month Low],"&gt;=0.05")/Table3[[#This Row],[Count]]</f>
        <v>0.33333333333333331</v>
      </c>
      <c r="O99" s="2">
        <f>COUNTIFS(Table2[Sub-Sector],Table3[[#This Row],[Sub-Sector]],Table2[% Away From Current Month High],"&lt;=0.05")/Table3[[#This Row],[Count]]</f>
        <v>1</v>
      </c>
      <c r="P99" s="2">
        <f>COUNTIFS(Table2[Sub-Sector],Table3[[#This Row],[Sub-Sector]],Table2[% Away From 52W High],"&lt;=10")/Table3[[#This Row],[Count]]</f>
        <v>0.33333333333333331</v>
      </c>
      <c r="Q99" s="2">
        <f>COUNTIFS(Table2[Sub-Sector],Table3[[#This Row],[Sub-Sector]],Table2[% Away From 52W Low],"&gt;=10")/Table3[[#This Row],[Count]]</f>
        <v>1</v>
      </c>
      <c r="R99" s="2">
        <f>COUNTIFS(Table2[Sub-Sector],Table3[[#This Row],[Sub-Sector]],Table2[% Price above 20 EMA],"&gt;=0")/Table3[[#This Row],[Count]]</f>
        <v>0.66666666666666663</v>
      </c>
      <c r="S99" s="2">
        <f>COUNTIFS(Table2[Sub-Sector],Table3[[#This Row],[Sub-Sector]],Table2[% Price above 50 EMA],"&gt;=0")/Table3[[#This Row],[Count]]</f>
        <v>1</v>
      </c>
      <c r="T99" s="2">
        <f>COUNTIFS(Table2[Sub-Sector],Table3[[#This Row],[Sub-Sector]],Table2[% Price above 200 EMA],"&gt;=0")/Table3[[#This Row],[Count]]</f>
        <v>0.33333333333333331</v>
      </c>
      <c r="U99" s="2">
        <f>COUNTIFS(Table2[Sub-Sector],Table3[[#This Row],[Sub-Sector]],Table2[Rate of Change - Zone],"Positive")/Table3[[#This Row],[Count]]</f>
        <v>0.66666666666666663</v>
      </c>
      <c r="V99" s="2">
        <f>COUNTIFS(Table2[Sub-Sector],Table3[[#This Row],[Sub-Sector]],Table2[Sharpe Ratio],"&gt;=0.10")/Table3[[#This Row],[Count]]</f>
        <v>0</v>
      </c>
      <c r="W99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545</v>
      </c>
      <c r="X99" s="4">
        <f>_xlfn.RANK.AVG(Table3[[#This Row],[Score]],Table3[Score],1)</f>
        <v>103</v>
      </c>
      <c r="Y99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305</v>
      </c>
      <c r="Z99" s="4">
        <f>_xlfn.RANK.AVG(Table3[[#This Row],[Score 2 ]],Table3[[Score 2 ]],1)</f>
        <v>97.5</v>
      </c>
    </row>
    <row r="100" spans="1:26" x14ac:dyDescent="0.3">
      <c r="A100" t="s">
        <v>24</v>
      </c>
      <c r="B100">
        <f>COUNTIFS(Table2[Sub-Sector],Table3[[#This Row],[Sub-Sector]])</f>
        <v>20</v>
      </c>
      <c r="C100" s="2">
        <f>COUNTIFS(Table2[Sub-Sector],Table3[[#This Row],[Sub-Sector]],Table2[Uptrend],"Uptrend")/Table3[[#This Row],[Count]]</f>
        <v>0.6</v>
      </c>
      <c r="D100" s="2">
        <f>COUNTIFS(Table2[Sub-Sector],Table3[[#This Row],[Sub-Sector]],Table2[1W Return vs Nifty],"&gt;=5")/Table3[[#This Row],[Count]]</f>
        <v>0.05</v>
      </c>
      <c r="E100" s="2">
        <f>COUNTIFS(Table2[Sub-Sector],Table3[[#This Row],[Sub-Sector]],Table2[1M Return vs Nifty],"&gt;=5")/Table3[[#This Row],[Count]]</f>
        <v>0.1</v>
      </c>
      <c r="F100" s="2">
        <f>COUNTIFS(Table2[Sub-Sector],Table3[[#This Row],[Sub-Sector]],Table2[6M Return vs Nifty],"&gt;=10")/Table3[[#This Row],[Count]]</f>
        <v>0.05</v>
      </c>
      <c r="G100" s="2">
        <f>COUNTIFS(Table2[Sub-Sector],Table3[[#This Row],[Sub-Sector]],Table2[1Y Return vs Nifty],"&gt;=10")/Table3[[#This Row],[Count]]</f>
        <v>0.3</v>
      </c>
      <c r="H100" s="2">
        <f>COUNTIFS(Table2[Sub-Sector],Table3[[#This Row],[Sub-Sector]],Table2[RSI Exponential â€“ 14D],"&gt;=50")/Table3[[#This Row],[Count]]</f>
        <v>0.65</v>
      </c>
      <c r="I100" s="2">
        <f>COUNTIFS(Table2[Sub-Sector],Table3[[#This Row],[Sub-Sector]],Table2[Relative Volume],"&gt;=1")/Table3[[#This Row],[Count]]</f>
        <v>0.65</v>
      </c>
      <c r="J100" s="2">
        <f>COUNTIFS(Table2[Sub-Sector],Table3[[#This Row],[Sub-Sector]],Table2[% Away From Day Low],"&gt;=0.05")/Table3[[#This Row],[Count]]</f>
        <v>0</v>
      </c>
      <c r="K100" s="2">
        <f>COUNTIFS(Table2[Sub-Sector],Table3[[#This Row],[Sub-Sector]],Table2[% Away From Day High],"&lt;=0.05")/Table3[[#This Row],[Count]]</f>
        <v>0.95</v>
      </c>
      <c r="L100" s="2">
        <f>COUNTIFS(Table2[Sub-Sector],Table3[[#This Row],[Sub-Sector]],Table2[% Away From Current Week Low],"&gt;=0.05")/Table3[[#This Row],[Count]]</f>
        <v>0</v>
      </c>
      <c r="M100" s="2">
        <f>COUNTIFS(Table2[Sub-Sector],Table3[[#This Row],[Sub-Sector]],Table2[% Away From Current Week High],"&lt;=0.05")/Table3[[#This Row],[Count]]</f>
        <v>0.9</v>
      </c>
      <c r="N100" s="2">
        <f>COUNTIFS(Table2[Sub-Sector],Table3[[#This Row],[Sub-Sector]],Table2[% Away From Current Month Low],"&gt;=0.05")/Table3[[#This Row],[Count]]</f>
        <v>0</v>
      </c>
      <c r="O100" s="2">
        <f>COUNTIFS(Table2[Sub-Sector],Table3[[#This Row],[Sub-Sector]],Table2[% Away From Current Month High],"&lt;=0.05")/Table3[[#This Row],[Count]]</f>
        <v>0.9</v>
      </c>
      <c r="P100" s="2">
        <f>COUNTIFS(Table2[Sub-Sector],Table3[[#This Row],[Sub-Sector]],Table2[% Away From 52W High],"&lt;=10")/Table3[[#This Row],[Count]]</f>
        <v>0.3</v>
      </c>
      <c r="Q100" s="2">
        <f>COUNTIFS(Table2[Sub-Sector],Table3[[#This Row],[Sub-Sector]],Table2[% Away From 52W Low],"&gt;=10")/Table3[[#This Row],[Count]]</f>
        <v>0.95</v>
      </c>
      <c r="R100" s="2">
        <f>COUNTIFS(Table2[Sub-Sector],Table3[[#This Row],[Sub-Sector]],Table2[% Price above 20 EMA],"&gt;=0")/Table3[[#This Row],[Count]]</f>
        <v>0.6</v>
      </c>
      <c r="S100" s="2">
        <f>COUNTIFS(Table2[Sub-Sector],Table3[[#This Row],[Sub-Sector]],Table2[% Price above 50 EMA],"&gt;=0")/Table3[[#This Row],[Count]]</f>
        <v>0.65</v>
      </c>
      <c r="T100" s="2">
        <f>COUNTIFS(Table2[Sub-Sector],Table3[[#This Row],[Sub-Sector]],Table2[% Price above 200 EMA],"&gt;=0")/Table3[[#This Row],[Count]]</f>
        <v>0.65</v>
      </c>
      <c r="U100" s="2">
        <f>COUNTIFS(Table2[Sub-Sector],Table3[[#This Row],[Sub-Sector]],Table2[Rate of Change - Zone],"Positive")/Table3[[#This Row],[Count]]</f>
        <v>0.65</v>
      </c>
      <c r="V100" s="2">
        <f>COUNTIFS(Table2[Sub-Sector],Table3[[#This Row],[Sub-Sector]],Table2[Sharpe Ratio],"&gt;=0.10")/Table3[[#This Row],[Count]]</f>
        <v>0.15</v>
      </c>
      <c r="W100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510</v>
      </c>
      <c r="X100" s="4">
        <f>_xlfn.RANK.AVG(Table3[[#This Row],[Score]],Table3[Score],1)</f>
        <v>87.5</v>
      </c>
      <c r="Y100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309.5</v>
      </c>
      <c r="Z100" s="4">
        <f>_xlfn.RANK.AVG(Table3[[#This Row],[Score 2 ]],Table3[[Score 2 ]],1)</f>
        <v>99</v>
      </c>
    </row>
    <row r="101" spans="1:26" x14ac:dyDescent="0.3">
      <c r="A101" t="s">
        <v>388</v>
      </c>
      <c r="B101">
        <f>COUNTIFS(Table2[Sub-Sector],Table3[[#This Row],[Sub-Sector]])</f>
        <v>10</v>
      </c>
      <c r="C101" s="2">
        <f>COUNTIFS(Table2[Sub-Sector],Table3[[#This Row],[Sub-Sector]],Table2[Uptrend],"Uptrend")/Table3[[#This Row],[Count]]</f>
        <v>0.7</v>
      </c>
      <c r="D101" s="2">
        <f>COUNTIFS(Table2[Sub-Sector],Table3[[#This Row],[Sub-Sector]],Table2[1W Return vs Nifty],"&gt;=5")/Table3[[#This Row],[Count]]</f>
        <v>0.1</v>
      </c>
      <c r="E101" s="2">
        <f>COUNTIFS(Table2[Sub-Sector],Table3[[#This Row],[Sub-Sector]],Table2[1M Return vs Nifty],"&gt;=5")/Table3[[#This Row],[Count]]</f>
        <v>0.2</v>
      </c>
      <c r="F101" s="2">
        <f>COUNTIFS(Table2[Sub-Sector],Table3[[#This Row],[Sub-Sector]],Table2[6M Return vs Nifty],"&gt;=10")/Table3[[#This Row],[Count]]</f>
        <v>0.5</v>
      </c>
      <c r="G101" s="2">
        <f>COUNTIFS(Table2[Sub-Sector],Table3[[#This Row],[Sub-Sector]],Table2[1Y Return vs Nifty],"&gt;=10")/Table3[[#This Row],[Count]]</f>
        <v>0.4</v>
      </c>
      <c r="H101" s="2">
        <f>COUNTIFS(Table2[Sub-Sector],Table3[[#This Row],[Sub-Sector]],Table2[RSI Exponential â€“ 14D],"&gt;=50")/Table3[[#This Row],[Count]]</f>
        <v>0.4</v>
      </c>
      <c r="I101" s="2">
        <f>COUNTIFS(Table2[Sub-Sector],Table3[[#This Row],[Sub-Sector]],Table2[Relative Volume],"&gt;=1")/Table3[[#This Row],[Count]]</f>
        <v>0.4</v>
      </c>
      <c r="J101" s="2">
        <f>COUNTIFS(Table2[Sub-Sector],Table3[[#This Row],[Sub-Sector]],Table2[% Away From Day Low],"&gt;=0.05")/Table3[[#This Row],[Count]]</f>
        <v>0.1</v>
      </c>
      <c r="K101" s="2">
        <f>COUNTIFS(Table2[Sub-Sector],Table3[[#This Row],[Sub-Sector]],Table2[% Away From Day High],"&lt;=0.05")/Table3[[#This Row],[Count]]</f>
        <v>1</v>
      </c>
      <c r="L101" s="2">
        <f>COUNTIFS(Table2[Sub-Sector],Table3[[#This Row],[Sub-Sector]],Table2[% Away From Current Week Low],"&gt;=0.05")/Table3[[#This Row],[Count]]</f>
        <v>0.2</v>
      </c>
      <c r="M101" s="2">
        <f>COUNTIFS(Table2[Sub-Sector],Table3[[#This Row],[Sub-Sector]],Table2[% Away From Current Week High],"&lt;=0.05")/Table3[[#This Row],[Count]]</f>
        <v>0.6</v>
      </c>
      <c r="N101" s="2">
        <f>COUNTIFS(Table2[Sub-Sector],Table3[[#This Row],[Sub-Sector]],Table2[% Away From Current Month Low],"&gt;=0.05")/Table3[[#This Row],[Count]]</f>
        <v>0.2</v>
      </c>
      <c r="O101" s="2">
        <f>COUNTIFS(Table2[Sub-Sector],Table3[[#This Row],[Sub-Sector]],Table2[% Away From Current Month High],"&lt;=0.05")/Table3[[#This Row],[Count]]</f>
        <v>0.6</v>
      </c>
      <c r="P101" s="2">
        <f>COUNTIFS(Table2[Sub-Sector],Table3[[#This Row],[Sub-Sector]],Table2[% Away From 52W High],"&lt;=10")/Table3[[#This Row],[Count]]</f>
        <v>0.3</v>
      </c>
      <c r="Q101" s="2">
        <f>COUNTIFS(Table2[Sub-Sector],Table3[[#This Row],[Sub-Sector]],Table2[% Away From 52W Low],"&gt;=10")/Table3[[#This Row],[Count]]</f>
        <v>1</v>
      </c>
      <c r="R101" s="2">
        <f>COUNTIFS(Table2[Sub-Sector],Table3[[#This Row],[Sub-Sector]],Table2[% Price above 20 EMA],"&gt;=0")/Table3[[#This Row],[Count]]</f>
        <v>0.4</v>
      </c>
      <c r="S101" s="2">
        <f>COUNTIFS(Table2[Sub-Sector],Table3[[#This Row],[Sub-Sector]],Table2[% Price above 50 EMA],"&gt;=0")/Table3[[#This Row],[Count]]</f>
        <v>0.5</v>
      </c>
      <c r="T101" s="2">
        <f>COUNTIFS(Table2[Sub-Sector],Table3[[#This Row],[Sub-Sector]],Table2[% Price above 200 EMA],"&gt;=0")/Table3[[#This Row],[Count]]</f>
        <v>0.7</v>
      </c>
      <c r="U101" s="2">
        <f>COUNTIFS(Table2[Sub-Sector],Table3[[#This Row],[Sub-Sector]],Table2[Rate of Change - Zone],"Positive")/Table3[[#This Row],[Count]]</f>
        <v>0.4</v>
      </c>
      <c r="V101" s="2">
        <f>COUNTIFS(Table2[Sub-Sector],Table3[[#This Row],[Sub-Sector]],Table2[Sharpe Ratio],"&gt;=0.10")/Table3[[#This Row],[Count]]</f>
        <v>0.1</v>
      </c>
      <c r="W101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482.5</v>
      </c>
      <c r="X101" s="4">
        <f>_xlfn.RANK.AVG(Table3[[#This Row],[Score]],Table3[Score],1)</f>
        <v>81</v>
      </c>
      <c r="Y101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312</v>
      </c>
      <c r="Z101" s="4">
        <f>_xlfn.RANK.AVG(Table3[[#This Row],[Score 2 ]],Table3[[Score 2 ]],1)</f>
        <v>100</v>
      </c>
    </row>
    <row r="102" spans="1:26" x14ac:dyDescent="0.3">
      <c r="A102" t="s">
        <v>526</v>
      </c>
      <c r="B102">
        <f>COUNTIFS(Table2[Sub-Sector],Table3[[#This Row],[Sub-Sector]])</f>
        <v>6</v>
      </c>
      <c r="C102" s="2">
        <f>COUNTIFS(Table2[Sub-Sector],Table3[[#This Row],[Sub-Sector]],Table2[Uptrend],"Uptrend")/Table3[[#This Row],[Count]]</f>
        <v>0.5</v>
      </c>
      <c r="D102" s="2">
        <f>COUNTIFS(Table2[Sub-Sector],Table3[[#This Row],[Sub-Sector]],Table2[1W Return vs Nifty],"&gt;=5")/Table3[[#This Row],[Count]]</f>
        <v>0</v>
      </c>
      <c r="E102" s="2">
        <f>COUNTIFS(Table2[Sub-Sector],Table3[[#This Row],[Sub-Sector]],Table2[1M Return vs Nifty],"&gt;=5")/Table3[[#This Row],[Count]]</f>
        <v>0.16666666666666666</v>
      </c>
      <c r="F102" s="2">
        <f>COUNTIFS(Table2[Sub-Sector],Table3[[#This Row],[Sub-Sector]],Table2[6M Return vs Nifty],"&gt;=10")/Table3[[#This Row],[Count]]</f>
        <v>0</v>
      </c>
      <c r="G102" s="2">
        <f>COUNTIFS(Table2[Sub-Sector],Table3[[#This Row],[Sub-Sector]],Table2[1Y Return vs Nifty],"&gt;=10")/Table3[[#This Row],[Count]]</f>
        <v>0</v>
      </c>
      <c r="H102" s="2">
        <f>COUNTIFS(Table2[Sub-Sector],Table3[[#This Row],[Sub-Sector]],Table2[RSI Exponential â€“ 14D],"&gt;=50")/Table3[[#This Row],[Count]]</f>
        <v>0.5</v>
      </c>
      <c r="I102" s="2">
        <f>COUNTIFS(Table2[Sub-Sector],Table3[[#This Row],[Sub-Sector]],Table2[Relative Volume],"&gt;=1")/Table3[[#This Row],[Count]]</f>
        <v>0.66666666666666663</v>
      </c>
      <c r="J102" s="2">
        <f>COUNTIFS(Table2[Sub-Sector],Table3[[#This Row],[Sub-Sector]],Table2[% Away From Day Low],"&gt;=0.05")/Table3[[#This Row],[Count]]</f>
        <v>0</v>
      </c>
      <c r="K102" s="2">
        <f>COUNTIFS(Table2[Sub-Sector],Table3[[#This Row],[Sub-Sector]],Table2[% Away From Day High],"&lt;=0.05")/Table3[[#This Row],[Count]]</f>
        <v>1</v>
      </c>
      <c r="L102" s="2">
        <f>COUNTIFS(Table2[Sub-Sector],Table3[[#This Row],[Sub-Sector]],Table2[% Away From Current Week Low],"&gt;=0.05")/Table3[[#This Row],[Count]]</f>
        <v>0</v>
      </c>
      <c r="M102" s="2">
        <f>COUNTIFS(Table2[Sub-Sector],Table3[[#This Row],[Sub-Sector]],Table2[% Away From Current Week High],"&lt;=0.05")/Table3[[#This Row],[Count]]</f>
        <v>0.83333333333333337</v>
      </c>
      <c r="N102" s="2">
        <f>COUNTIFS(Table2[Sub-Sector],Table3[[#This Row],[Sub-Sector]],Table2[% Away From Current Month Low],"&gt;=0.05")/Table3[[#This Row],[Count]]</f>
        <v>0</v>
      </c>
      <c r="O102" s="2">
        <f>COUNTIFS(Table2[Sub-Sector],Table3[[#This Row],[Sub-Sector]],Table2[% Away From Current Month High],"&lt;=0.05")/Table3[[#This Row],[Count]]</f>
        <v>0.83333333333333337</v>
      </c>
      <c r="P102" s="2">
        <f>COUNTIFS(Table2[Sub-Sector],Table3[[#This Row],[Sub-Sector]],Table2[% Away From 52W High],"&lt;=10")/Table3[[#This Row],[Count]]</f>
        <v>0.33333333333333331</v>
      </c>
      <c r="Q102" s="2">
        <f>COUNTIFS(Table2[Sub-Sector],Table3[[#This Row],[Sub-Sector]],Table2[% Away From 52W Low],"&gt;=10")/Table3[[#This Row],[Count]]</f>
        <v>1</v>
      </c>
      <c r="R102" s="2">
        <f>COUNTIFS(Table2[Sub-Sector],Table3[[#This Row],[Sub-Sector]],Table2[% Price above 20 EMA],"&gt;=0")/Table3[[#This Row],[Count]]</f>
        <v>0.66666666666666663</v>
      </c>
      <c r="S102" s="2">
        <f>COUNTIFS(Table2[Sub-Sector],Table3[[#This Row],[Sub-Sector]],Table2[% Price above 50 EMA],"&gt;=0")/Table3[[#This Row],[Count]]</f>
        <v>0.66666666666666663</v>
      </c>
      <c r="T102" s="2">
        <f>COUNTIFS(Table2[Sub-Sector],Table3[[#This Row],[Sub-Sector]],Table2[% Price above 200 EMA],"&gt;=0")/Table3[[#This Row],[Count]]</f>
        <v>0.5</v>
      </c>
      <c r="U102" s="2">
        <f>COUNTIFS(Table2[Sub-Sector],Table3[[#This Row],[Sub-Sector]],Table2[Rate of Change - Zone],"Positive")/Table3[[#This Row],[Count]]</f>
        <v>0.66666666666666663</v>
      </c>
      <c r="V102" s="2">
        <f>COUNTIFS(Table2[Sub-Sector],Table3[[#This Row],[Sub-Sector]],Table2[Sharpe Ratio],"&gt;=0.10")/Table3[[#This Row],[Count]]</f>
        <v>0</v>
      </c>
      <c r="W102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568</v>
      </c>
      <c r="X102" s="4">
        <f>_xlfn.RANK.AVG(Table3[[#This Row],[Score]],Table3[Score],1)</f>
        <v>110</v>
      </c>
      <c r="Y102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320.5</v>
      </c>
      <c r="Z102" s="4">
        <f>_xlfn.RANK.AVG(Table3[[#This Row],[Score 2 ]],Table3[[Score 2 ]],1)</f>
        <v>101</v>
      </c>
    </row>
    <row r="103" spans="1:26" x14ac:dyDescent="0.3">
      <c r="A103" t="s">
        <v>104</v>
      </c>
      <c r="B103">
        <f>COUNTIFS(Table2[Sub-Sector],Table3[[#This Row],[Sub-Sector]])</f>
        <v>4</v>
      </c>
      <c r="C103" s="2">
        <f>COUNTIFS(Table2[Sub-Sector],Table3[[#This Row],[Sub-Sector]],Table2[Uptrend],"Uptrend")/Table3[[#This Row],[Count]]</f>
        <v>0.5</v>
      </c>
      <c r="D103" s="2">
        <f>COUNTIFS(Table2[Sub-Sector],Table3[[#This Row],[Sub-Sector]],Table2[1W Return vs Nifty],"&gt;=5")/Table3[[#This Row],[Count]]</f>
        <v>0</v>
      </c>
      <c r="E103" s="2">
        <f>COUNTIFS(Table2[Sub-Sector],Table3[[#This Row],[Sub-Sector]],Table2[1M Return vs Nifty],"&gt;=5")/Table3[[#This Row],[Count]]</f>
        <v>0</v>
      </c>
      <c r="F103" s="2">
        <f>COUNTIFS(Table2[Sub-Sector],Table3[[#This Row],[Sub-Sector]],Table2[6M Return vs Nifty],"&gt;=10")/Table3[[#This Row],[Count]]</f>
        <v>0.5</v>
      </c>
      <c r="G103" s="2">
        <f>COUNTIFS(Table2[Sub-Sector],Table3[[#This Row],[Sub-Sector]],Table2[1Y Return vs Nifty],"&gt;=10")/Table3[[#This Row],[Count]]</f>
        <v>0.5</v>
      </c>
      <c r="H103" s="2">
        <f>COUNTIFS(Table2[Sub-Sector],Table3[[#This Row],[Sub-Sector]],Table2[RSI Exponential â€“ 14D],"&gt;=50")/Table3[[#This Row],[Count]]</f>
        <v>0.5</v>
      </c>
      <c r="I103" s="2">
        <f>COUNTIFS(Table2[Sub-Sector],Table3[[#This Row],[Sub-Sector]],Table2[Relative Volume],"&gt;=1")/Table3[[#This Row],[Count]]</f>
        <v>0</v>
      </c>
      <c r="J103" s="2">
        <f>COUNTIFS(Table2[Sub-Sector],Table3[[#This Row],[Sub-Sector]],Table2[% Away From Day Low],"&gt;=0.05")/Table3[[#This Row],[Count]]</f>
        <v>0</v>
      </c>
      <c r="K103" s="2">
        <f>COUNTIFS(Table2[Sub-Sector],Table3[[#This Row],[Sub-Sector]],Table2[% Away From Day High],"&lt;=0.05")/Table3[[#This Row],[Count]]</f>
        <v>0.75</v>
      </c>
      <c r="L103" s="2">
        <f>COUNTIFS(Table2[Sub-Sector],Table3[[#This Row],[Sub-Sector]],Table2[% Away From Current Week Low],"&gt;=0.05")/Table3[[#This Row],[Count]]</f>
        <v>0</v>
      </c>
      <c r="M103" s="2">
        <f>COUNTIFS(Table2[Sub-Sector],Table3[[#This Row],[Sub-Sector]],Table2[% Away From Current Week High],"&lt;=0.05")/Table3[[#This Row],[Count]]</f>
        <v>0.5</v>
      </c>
      <c r="N103" s="2">
        <f>COUNTIFS(Table2[Sub-Sector],Table3[[#This Row],[Sub-Sector]],Table2[% Away From Current Month Low],"&gt;=0.05")/Table3[[#This Row],[Count]]</f>
        <v>0</v>
      </c>
      <c r="O103" s="2">
        <f>COUNTIFS(Table2[Sub-Sector],Table3[[#This Row],[Sub-Sector]],Table2[% Away From Current Month High],"&lt;=0.05")/Table3[[#This Row],[Count]]</f>
        <v>0.5</v>
      </c>
      <c r="P103" s="2">
        <f>COUNTIFS(Table2[Sub-Sector],Table3[[#This Row],[Sub-Sector]],Table2[% Away From 52W High],"&lt;=10")/Table3[[#This Row],[Count]]</f>
        <v>0.25</v>
      </c>
      <c r="Q103" s="2">
        <f>COUNTIFS(Table2[Sub-Sector],Table3[[#This Row],[Sub-Sector]],Table2[% Away From 52W Low],"&gt;=10")/Table3[[#This Row],[Count]]</f>
        <v>1</v>
      </c>
      <c r="R103" s="2">
        <f>COUNTIFS(Table2[Sub-Sector],Table3[[#This Row],[Sub-Sector]],Table2[% Price above 20 EMA],"&gt;=0")/Table3[[#This Row],[Count]]</f>
        <v>0.25</v>
      </c>
      <c r="S103" s="2">
        <f>COUNTIFS(Table2[Sub-Sector],Table3[[#This Row],[Sub-Sector]],Table2[% Price above 50 EMA],"&gt;=0")/Table3[[#This Row],[Count]]</f>
        <v>0.5</v>
      </c>
      <c r="T103" s="2">
        <f>COUNTIFS(Table2[Sub-Sector],Table3[[#This Row],[Sub-Sector]],Table2[% Price above 200 EMA],"&gt;=0")/Table3[[#This Row],[Count]]</f>
        <v>0.5</v>
      </c>
      <c r="U103" s="2">
        <f>COUNTIFS(Table2[Sub-Sector],Table3[[#This Row],[Sub-Sector]],Table2[Rate of Change - Zone],"Positive")/Table3[[#This Row],[Count]]</f>
        <v>0.5</v>
      </c>
      <c r="V103" s="2">
        <f>COUNTIFS(Table2[Sub-Sector],Table3[[#This Row],[Sub-Sector]],Table2[Sharpe Ratio],"&gt;=0.10")/Table3[[#This Row],[Count]]</f>
        <v>0.25</v>
      </c>
      <c r="W103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603.5</v>
      </c>
      <c r="X103" s="4">
        <f>_xlfn.RANK.AVG(Table3[[#This Row],[Score]],Table3[Score],1)</f>
        <v>113</v>
      </c>
      <c r="Y103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325.5</v>
      </c>
      <c r="Z103" s="4">
        <f>_xlfn.RANK.AVG(Table3[[#This Row],[Score 2 ]],Table3[[Score 2 ]],1)</f>
        <v>102</v>
      </c>
    </row>
    <row r="104" spans="1:26" x14ac:dyDescent="0.3">
      <c r="A104" t="s">
        <v>166</v>
      </c>
      <c r="B104">
        <f>COUNTIFS(Table2[Sub-Sector],Table3[[#This Row],[Sub-Sector]])</f>
        <v>9</v>
      </c>
      <c r="C104" s="2">
        <f>COUNTIFS(Table2[Sub-Sector],Table3[[#This Row],[Sub-Sector]],Table2[Uptrend],"Uptrend")/Table3[[#This Row],[Count]]</f>
        <v>0.88888888888888884</v>
      </c>
      <c r="D104" s="2">
        <f>COUNTIFS(Table2[Sub-Sector],Table3[[#This Row],[Sub-Sector]],Table2[1W Return vs Nifty],"&gt;=5")/Table3[[#This Row],[Count]]</f>
        <v>0</v>
      </c>
      <c r="E104" s="2">
        <f>COUNTIFS(Table2[Sub-Sector],Table3[[#This Row],[Sub-Sector]],Table2[1M Return vs Nifty],"&gt;=5")/Table3[[#This Row],[Count]]</f>
        <v>0.33333333333333331</v>
      </c>
      <c r="F104" s="2">
        <f>COUNTIFS(Table2[Sub-Sector],Table3[[#This Row],[Sub-Sector]],Table2[6M Return vs Nifty],"&gt;=10")/Table3[[#This Row],[Count]]</f>
        <v>0.22222222222222221</v>
      </c>
      <c r="G104" s="2">
        <f>COUNTIFS(Table2[Sub-Sector],Table3[[#This Row],[Sub-Sector]],Table2[1Y Return vs Nifty],"&gt;=10")/Table3[[#This Row],[Count]]</f>
        <v>0.33333333333333331</v>
      </c>
      <c r="H104" s="2">
        <f>COUNTIFS(Table2[Sub-Sector],Table3[[#This Row],[Sub-Sector]],Table2[RSI Exponential â€“ 14D],"&gt;=50")/Table3[[#This Row],[Count]]</f>
        <v>0.88888888888888884</v>
      </c>
      <c r="I104" s="2">
        <f>COUNTIFS(Table2[Sub-Sector],Table3[[#This Row],[Sub-Sector]],Table2[Relative Volume],"&gt;=1")/Table3[[#This Row],[Count]]</f>
        <v>0.33333333333333331</v>
      </c>
      <c r="J104" s="2">
        <f>COUNTIFS(Table2[Sub-Sector],Table3[[#This Row],[Sub-Sector]],Table2[% Away From Day Low],"&gt;=0.05")/Table3[[#This Row],[Count]]</f>
        <v>0</v>
      </c>
      <c r="K104" s="2">
        <f>COUNTIFS(Table2[Sub-Sector],Table3[[#This Row],[Sub-Sector]],Table2[% Away From Day High],"&lt;=0.05")/Table3[[#This Row],[Count]]</f>
        <v>1</v>
      </c>
      <c r="L104" s="2">
        <f>COUNTIFS(Table2[Sub-Sector],Table3[[#This Row],[Sub-Sector]],Table2[% Away From Current Week Low],"&gt;=0.05")/Table3[[#This Row],[Count]]</f>
        <v>0</v>
      </c>
      <c r="M104" s="2">
        <f>COUNTIFS(Table2[Sub-Sector],Table3[[#This Row],[Sub-Sector]],Table2[% Away From Current Week High],"&lt;=0.05")/Table3[[#This Row],[Count]]</f>
        <v>1</v>
      </c>
      <c r="N104" s="2">
        <f>COUNTIFS(Table2[Sub-Sector],Table3[[#This Row],[Sub-Sector]],Table2[% Away From Current Month Low],"&gt;=0.05")/Table3[[#This Row],[Count]]</f>
        <v>0</v>
      </c>
      <c r="O104" s="2">
        <f>COUNTIFS(Table2[Sub-Sector],Table3[[#This Row],[Sub-Sector]],Table2[% Away From Current Month High],"&lt;=0.05")/Table3[[#This Row],[Count]]</f>
        <v>1</v>
      </c>
      <c r="P104" s="2">
        <f>COUNTIFS(Table2[Sub-Sector],Table3[[#This Row],[Sub-Sector]],Table2[% Away From 52W High],"&lt;=10")/Table3[[#This Row],[Count]]</f>
        <v>0.44444444444444442</v>
      </c>
      <c r="Q104" s="2">
        <f>COUNTIFS(Table2[Sub-Sector],Table3[[#This Row],[Sub-Sector]],Table2[% Away From 52W Low],"&gt;=10")/Table3[[#This Row],[Count]]</f>
        <v>1</v>
      </c>
      <c r="R104" s="2">
        <f>COUNTIFS(Table2[Sub-Sector],Table3[[#This Row],[Sub-Sector]],Table2[% Price above 20 EMA],"&gt;=0")/Table3[[#This Row],[Count]]</f>
        <v>0.66666666666666663</v>
      </c>
      <c r="S104" s="2">
        <f>COUNTIFS(Table2[Sub-Sector],Table3[[#This Row],[Sub-Sector]],Table2[% Price above 50 EMA],"&gt;=0")/Table3[[#This Row],[Count]]</f>
        <v>0.88888888888888884</v>
      </c>
      <c r="T104" s="2">
        <f>COUNTIFS(Table2[Sub-Sector],Table3[[#This Row],[Sub-Sector]],Table2[% Price above 200 EMA],"&gt;=0")/Table3[[#This Row],[Count]]</f>
        <v>1</v>
      </c>
      <c r="U104" s="2">
        <f>COUNTIFS(Table2[Sub-Sector],Table3[[#This Row],[Sub-Sector]],Table2[Rate of Change - Zone],"Positive")/Table3[[#This Row],[Count]]</f>
        <v>0.66666666666666663</v>
      </c>
      <c r="V104" s="2">
        <f>COUNTIFS(Table2[Sub-Sector],Table3[[#This Row],[Sub-Sector]],Table2[Sharpe Ratio],"&gt;=0.10")/Table3[[#This Row],[Count]]</f>
        <v>0</v>
      </c>
      <c r="W104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505</v>
      </c>
      <c r="X104" s="4">
        <f>_xlfn.RANK.AVG(Table3[[#This Row],[Score]],Table3[Score],1)</f>
        <v>86</v>
      </c>
      <c r="Y104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327.5</v>
      </c>
      <c r="Z104" s="4">
        <f>_xlfn.RANK.AVG(Table3[[#This Row],[Score 2 ]],Table3[[Score 2 ]],1)</f>
        <v>103</v>
      </c>
    </row>
    <row r="105" spans="1:26" x14ac:dyDescent="0.3">
      <c r="A105" t="s">
        <v>37</v>
      </c>
      <c r="B105">
        <f>COUNTIFS(Table2[Sub-Sector],Table3[[#This Row],[Sub-Sector]])</f>
        <v>10</v>
      </c>
      <c r="C105" s="2">
        <f>COUNTIFS(Table2[Sub-Sector],Table3[[#This Row],[Sub-Sector]],Table2[Uptrend],"Uptrend")/Table3[[#This Row],[Count]]</f>
        <v>0.6</v>
      </c>
      <c r="D105" s="2">
        <f>COUNTIFS(Table2[Sub-Sector],Table3[[#This Row],[Sub-Sector]],Table2[1W Return vs Nifty],"&gt;=5")/Table3[[#This Row],[Count]]</f>
        <v>0.1</v>
      </c>
      <c r="E105" s="2">
        <f>COUNTIFS(Table2[Sub-Sector],Table3[[#This Row],[Sub-Sector]],Table2[1M Return vs Nifty],"&gt;=5")/Table3[[#This Row],[Count]]</f>
        <v>0.2</v>
      </c>
      <c r="F105" s="2">
        <f>COUNTIFS(Table2[Sub-Sector],Table3[[#This Row],[Sub-Sector]],Table2[6M Return vs Nifty],"&gt;=10")/Table3[[#This Row],[Count]]</f>
        <v>0.2</v>
      </c>
      <c r="G105" s="2">
        <f>COUNTIFS(Table2[Sub-Sector],Table3[[#This Row],[Sub-Sector]],Table2[1Y Return vs Nifty],"&gt;=10")/Table3[[#This Row],[Count]]</f>
        <v>0.3</v>
      </c>
      <c r="H105" s="2">
        <f>COUNTIFS(Table2[Sub-Sector],Table3[[#This Row],[Sub-Sector]],Table2[RSI Exponential â€“ 14D],"&gt;=50")/Table3[[#This Row],[Count]]</f>
        <v>0.8</v>
      </c>
      <c r="I105" s="2">
        <f>COUNTIFS(Table2[Sub-Sector],Table3[[#This Row],[Sub-Sector]],Table2[Relative Volume],"&gt;=1")/Table3[[#This Row],[Count]]</f>
        <v>0.5</v>
      </c>
      <c r="J105" s="2">
        <f>COUNTIFS(Table2[Sub-Sector],Table3[[#This Row],[Sub-Sector]],Table2[% Away From Day Low],"&gt;=0.05")/Table3[[#This Row],[Count]]</f>
        <v>0</v>
      </c>
      <c r="K105" s="2">
        <f>COUNTIFS(Table2[Sub-Sector],Table3[[#This Row],[Sub-Sector]],Table2[% Away From Day High],"&lt;=0.05")/Table3[[#This Row],[Count]]</f>
        <v>1</v>
      </c>
      <c r="L105" s="2">
        <f>COUNTIFS(Table2[Sub-Sector],Table3[[#This Row],[Sub-Sector]],Table2[% Away From Current Week Low],"&gt;=0.05")/Table3[[#This Row],[Count]]</f>
        <v>0</v>
      </c>
      <c r="M105" s="2">
        <f>COUNTIFS(Table2[Sub-Sector],Table3[[#This Row],[Sub-Sector]],Table2[% Away From Current Week High],"&lt;=0.05")/Table3[[#This Row],[Count]]</f>
        <v>1</v>
      </c>
      <c r="N105" s="2">
        <f>COUNTIFS(Table2[Sub-Sector],Table3[[#This Row],[Sub-Sector]],Table2[% Away From Current Month Low],"&gt;=0.05")/Table3[[#This Row],[Count]]</f>
        <v>0</v>
      </c>
      <c r="O105" s="2">
        <f>COUNTIFS(Table2[Sub-Sector],Table3[[#This Row],[Sub-Sector]],Table2[% Away From Current Month High],"&lt;=0.05")/Table3[[#This Row],[Count]]</f>
        <v>1</v>
      </c>
      <c r="P105" s="2">
        <f>COUNTIFS(Table2[Sub-Sector],Table3[[#This Row],[Sub-Sector]],Table2[% Away From 52W High],"&lt;=10")/Table3[[#This Row],[Count]]</f>
        <v>0.3</v>
      </c>
      <c r="Q105" s="2">
        <f>COUNTIFS(Table2[Sub-Sector],Table3[[#This Row],[Sub-Sector]],Table2[% Away From 52W Low],"&gt;=10")/Table3[[#This Row],[Count]]</f>
        <v>1</v>
      </c>
      <c r="R105" s="2">
        <f>COUNTIFS(Table2[Sub-Sector],Table3[[#This Row],[Sub-Sector]],Table2[% Price above 20 EMA],"&gt;=0")/Table3[[#This Row],[Count]]</f>
        <v>0.8</v>
      </c>
      <c r="S105" s="2">
        <f>COUNTIFS(Table2[Sub-Sector],Table3[[#This Row],[Sub-Sector]],Table2[% Price above 50 EMA],"&gt;=0")/Table3[[#This Row],[Count]]</f>
        <v>0.8</v>
      </c>
      <c r="T105" s="2">
        <f>COUNTIFS(Table2[Sub-Sector],Table3[[#This Row],[Sub-Sector]],Table2[% Price above 200 EMA],"&gt;=0")/Table3[[#This Row],[Count]]</f>
        <v>0.8</v>
      </c>
      <c r="U105" s="2">
        <f>COUNTIFS(Table2[Sub-Sector],Table3[[#This Row],[Sub-Sector]],Table2[Rate of Change - Zone],"Positive")/Table3[[#This Row],[Count]]</f>
        <v>0.5</v>
      </c>
      <c r="V105" s="2">
        <f>COUNTIFS(Table2[Sub-Sector],Table3[[#This Row],[Sub-Sector]],Table2[Sharpe Ratio],"&gt;=0.10")/Table3[[#This Row],[Count]]</f>
        <v>0</v>
      </c>
      <c r="W105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523.5</v>
      </c>
      <c r="X105" s="4">
        <f>_xlfn.RANK.AVG(Table3[[#This Row],[Score]],Table3[Score],1)</f>
        <v>94</v>
      </c>
      <c r="Y105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337.5</v>
      </c>
      <c r="Z105" s="4">
        <f>_xlfn.RANK.AVG(Table3[[#This Row],[Score 2 ]],Table3[[Score 2 ]],1)</f>
        <v>104</v>
      </c>
    </row>
    <row r="106" spans="1:26" x14ac:dyDescent="0.3">
      <c r="A106" t="s">
        <v>309</v>
      </c>
      <c r="B106">
        <f>COUNTIFS(Table2[Sub-Sector],Table3[[#This Row],[Sub-Sector]])</f>
        <v>1</v>
      </c>
      <c r="C106" s="2">
        <f>COUNTIFS(Table2[Sub-Sector],Table3[[#This Row],[Sub-Sector]],Table2[Uptrend],"Uptrend")/Table3[[#This Row],[Count]]</f>
        <v>1</v>
      </c>
      <c r="D106" s="2">
        <f>COUNTIFS(Table2[Sub-Sector],Table3[[#This Row],[Sub-Sector]],Table2[1W Return vs Nifty],"&gt;=5")/Table3[[#This Row],[Count]]</f>
        <v>0</v>
      </c>
      <c r="E106" s="2">
        <f>COUNTIFS(Table2[Sub-Sector],Table3[[#This Row],[Sub-Sector]],Table2[1M Return vs Nifty],"&gt;=5")/Table3[[#This Row],[Count]]</f>
        <v>1</v>
      </c>
      <c r="F106" s="2">
        <f>COUNTIFS(Table2[Sub-Sector],Table3[[#This Row],[Sub-Sector]],Table2[6M Return vs Nifty],"&gt;=10")/Table3[[#This Row],[Count]]</f>
        <v>0</v>
      </c>
      <c r="G106" s="2">
        <f>COUNTIFS(Table2[Sub-Sector],Table3[[#This Row],[Sub-Sector]],Table2[1Y Return vs Nifty],"&gt;=10")/Table3[[#This Row],[Count]]</f>
        <v>0</v>
      </c>
      <c r="H106" s="2">
        <f>COUNTIFS(Table2[Sub-Sector],Table3[[#This Row],[Sub-Sector]],Table2[RSI Exponential â€“ 14D],"&gt;=50")/Table3[[#This Row],[Count]]</f>
        <v>1</v>
      </c>
      <c r="I106" s="2">
        <f>COUNTIFS(Table2[Sub-Sector],Table3[[#This Row],[Sub-Sector]],Table2[Relative Volume],"&gt;=1")/Table3[[#This Row],[Count]]</f>
        <v>1</v>
      </c>
      <c r="J106" s="2">
        <f>COUNTIFS(Table2[Sub-Sector],Table3[[#This Row],[Sub-Sector]],Table2[% Away From Day Low],"&gt;=0.05")/Table3[[#This Row],[Count]]</f>
        <v>0</v>
      </c>
      <c r="K106" s="2">
        <f>COUNTIFS(Table2[Sub-Sector],Table3[[#This Row],[Sub-Sector]],Table2[% Away From Day High],"&lt;=0.05")/Table3[[#This Row],[Count]]</f>
        <v>1</v>
      </c>
      <c r="L106" s="2">
        <f>COUNTIFS(Table2[Sub-Sector],Table3[[#This Row],[Sub-Sector]],Table2[% Away From Current Week Low],"&gt;=0.05")/Table3[[#This Row],[Count]]</f>
        <v>0</v>
      </c>
      <c r="M106" s="2">
        <f>COUNTIFS(Table2[Sub-Sector],Table3[[#This Row],[Sub-Sector]],Table2[% Away From Current Week High],"&lt;=0.05")/Table3[[#This Row],[Count]]</f>
        <v>1</v>
      </c>
      <c r="N106" s="2">
        <f>COUNTIFS(Table2[Sub-Sector],Table3[[#This Row],[Sub-Sector]],Table2[% Away From Current Month Low],"&gt;=0.05")/Table3[[#This Row],[Count]]</f>
        <v>0</v>
      </c>
      <c r="O106" s="2">
        <f>COUNTIFS(Table2[Sub-Sector],Table3[[#This Row],[Sub-Sector]],Table2[% Away From Current Month High],"&lt;=0.05")/Table3[[#This Row],[Count]]</f>
        <v>1</v>
      </c>
      <c r="P106" s="2">
        <f>COUNTIFS(Table2[Sub-Sector],Table3[[#This Row],[Sub-Sector]],Table2[% Away From 52W High],"&lt;=10")/Table3[[#This Row],[Count]]</f>
        <v>1</v>
      </c>
      <c r="Q106" s="2">
        <f>COUNTIFS(Table2[Sub-Sector],Table3[[#This Row],[Sub-Sector]],Table2[% Away From 52W Low],"&gt;=10")/Table3[[#This Row],[Count]]</f>
        <v>1</v>
      </c>
      <c r="R106" s="2">
        <f>COUNTIFS(Table2[Sub-Sector],Table3[[#This Row],[Sub-Sector]],Table2[% Price above 20 EMA],"&gt;=0")/Table3[[#This Row],[Count]]</f>
        <v>0</v>
      </c>
      <c r="S106" s="2">
        <f>COUNTIFS(Table2[Sub-Sector],Table3[[#This Row],[Sub-Sector]],Table2[% Price above 50 EMA],"&gt;=0")/Table3[[#This Row],[Count]]</f>
        <v>1</v>
      </c>
      <c r="T106" s="2">
        <f>COUNTIFS(Table2[Sub-Sector],Table3[[#This Row],[Sub-Sector]],Table2[% Price above 200 EMA],"&gt;=0")/Table3[[#This Row],[Count]]</f>
        <v>1</v>
      </c>
      <c r="U106" s="2">
        <f>COUNTIFS(Table2[Sub-Sector],Table3[[#This Row],[Sub-Sector]],Table2[Rate of Change - Zone],"Positive")/Table3[[#This Row],[Count]]</f>
        <v>0</v>
      </c>
      <c r="V106" s="2">
        <f>COUNTIFS(Table2[Sub-Sector],Table3[[#This Row],[Sub-Sector]],Table2[Sharpe Ratio],"&gt;=0.10")/Table3[[#This Row],[Count]]</f>
        <v>1</v>
      </c>
      <c r="W106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455.5</v>
      </c>
      <c r="X106" s="4">
        <f>_xlfn.RANK.AVG(Table3[[#This Row],[Score]],Table3[Score],1)</f>
        <v>73</v>
      </c>
      <c r="Y106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347.5</v>
      </c>
      <c r="Z106" s="4">
        <f>_xlfn.RANK.AVG(Table3[[#This Row],[Score 2 ]],Table3[[Score 2 ]],1)</f>
        <v>105</v>
      </c>
    </row>
    <row r="107" spans="1:26" x14ac:dyDescent="0.3">
      <c r="A107" t="s">
        <v>447</v>
      </c>
      <c r="B107">
        <f>COUNTIFS(Table2[Sub-Sector],Table3[[#This Row],[Sub-Sector]])</f>
        <v>1</v>
      </c>
      <c r="C107" s="2">
        <f>COUNTIFS(Table2[Sub-Sector],Table3[[#This Row],[Sub-Sector]],Table2[Uptrend],"Uptrend")/Table3[[#This Row],[Count]]</f>
        <v>1</v>
      </c>
      <c r="D107" s="2">
        <f>COUNTIFS(Table2[Sub-Sector],Table3[[#This Row],[Sub-Sector]],Table2[1W Return vs Nifty],"&gt;=5")/Table3[[#This Row],[Count]]</f>
        <v>0</v>
      </c>
      <c r="E107" s="2">
        <f>COUNTIFS(Table2[Sub-Sector],Table3[[#This Row],[Sub-Sector]],Table2[1M Return vs Nifty],"&gt;=5")/Table3[[#This Row],[Count]]</f>
        <v>0</v>
      </c>
      <c r="F107" s="2">
        <f>COUNTIFS(Table2[Sub-Sector],Table3[[#This Row],[Sub-Sector]],Table2[6M Return vs Nifty],"&gt;=10")/Table3[[#This Row],[Count]]</f>
        <v>0</v>
      </c>
      <c r="G107" s="2">
        <f>COUNTIFS(Table2[Sub-Sector],Table3[[#This Row],[Sub-Sector]],Table2[1Y Return vs Nifty],"&gt;=10")/Table3[[#This Row],[Count]]</f>
        <v>0</v>
      </c>
      <c r="H107" s="2">
        <f>COUNTIFS(Table2[Sub-Sector],Table3[[#This Row],[Sub-Sector]],Table2[RSI Exponential â€“ 14D],"&gt;=50")/Table3[[#This Row],[Count]]</f>
        <v>1</v>
      </c>
      <c r="I107" s="2">
        <f>COUNTIFS(Table2[Sub-Sector],Table3[[#This Row],[Sub-Sector]],Table2[Relative Volume],"&gt;=1")/Table3[[#This Row],[Count]]</f>
        <v>0</v>
      </c>
      <c r="J107" s="2">
        <f>COUNTIFS(Table2[Sub-Sector],Table3[[#This Row],[Sub-Sector]],Table2[% Away From Day Low],"&gt;=0.05")/Table3[[#This Row],[Count]]</f>
        <v>0</v>
      </c>
      <c r="K107" s="2">
        <f>COUNTIFS(Table2[Sub-Sector],Table3[[#This Row],[Sub-Sector]],Table2[% Away From Day High],"&lt;=0.05")/Table3[[#This Row],[Count]]</f>
        <v>1</v>
      </c>
      <c r="L107" s="2">
        <f>COUNTIFS(Table2[Sub-Sector],Table3[[#This Row],[Sub-Sector]],Table2[% Away From Current Week Low],"&gt;=0.05")/Table3[[#This Row],[Count]]</f>
        <v>0</v>
      </c>
      <c r="M107" s="2">
        <f>COUNTIFS(Table2[Sub-Sector],Table3[[#This Row],[Sub-Sector]],Table2[% Away From Current Week High],"&lt;=0.05")/Table3[[#This Row],[Count]]</f>
        <v>1</v>
      </c>
      <c r="N107" s="2">
        <f>COUNTIFS(Table2[Sub-Sector],Table3[[#This Row],[Sub-Sector]],Table2[% Away From Current Month Low],"&gt;=0.05")/Table3[[#This Row],[Count]]</f>
        <v>0</v>
      </c>
      <c r="O107" s="2">
        <f>COUNTIFS(Table2[Sub-Sector],Table3[[#This Row],[Sub-Sector]],Table2[% Away From Current Month High],"&lt;=0.05")/Table3[[#This Row],[Count]]</f>
        <v>1</v>
      </c>
      <c r="P107" s="2">
        <f>COUNTIFS(Table2[Sub-Sector],Table3[[#This Row],[Sub-Sector]],Table2[% Away From 52W High],"&lt;=10")/Table3[[#This Row],[Count]]</f>
        <v>0</v>
      </c>
      <c r="Q107" s="2">
        <f>COUNTIFS(Table2[Sub-Sector],Table3[[#This Row],[Sub-Sector]],Table2[% Away From 52W Low],"&gt;=10")/Table3[[#This Row],[Count]]</f>
        <v>1</v>
      </c>
      <c r="R107" s="2">
        <f>COUNTIFS(Table2[Sub-Sector],Table3[[#This Row],[Sub-Sector]],Table2[% Price above 20 EMA],"&gt;=0")/Table3[[#This Row],[Count]]</f>
        <v>1</v>
      </c>
      <c r="S107" s="2">
        <f>COUNTIFS(Table2[Sub-Sector],Table3[[#This Row],[Sub-Sector]],Table2[% Price above 50 EMA],"&gt;=0")/Table3[[#This Row],[Count]]</f>
        <v>1</v>
      </c>
      <c r="T107" s="2">
        <f>COUNTIFS(Table2[Sub-Sector],Table3[[#This Row],[Sub-Sector]],Table2[% Price above 200 EMA],"&gt;=0")/Table3[[#This Row],[Count]]</f>
        <v>1</v>
      </c>
      <c r="U107" s="2">
        <f>COUNTIFS(Table2[Sub-Sector],Table3[[#This Row],[Sub-Sector]],Table2[Rate of Change - Zone],"Positive")/Table3[[#This Row],[Count]]</f>
        <v>1</v>
      </c>
      <c r="V107" s="2">
        <f>COUNTIFS(Table2[Sub-Sector],Table3[[#This Row],[Sub-Sector]],Table2[Sharpe Ratio],"&gt;=0.10")/Table3[[#This Row],[Count]]</f>
        <v>0</v>
      </c>
      <c r="W107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550.5</v>
      </c>
      <c r="X107" s="4">
        <f>_xlfn.RANK.AVG(Table3[[#This Row],[Score]],Table3[Score],1)</f>
        <v>107</v>
      </c>
      <c r="Y107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349</v>
      </c>
      <c r="Z107" s="4">
        <f>_xlfn.RANK.AVG(Table3[[#This Row],[Score 2 ]],Table3[[Score 2 ]],1)</f>
        <v>106.5</v>
      </c>
    </row>
    <row r="108" spans="1:26" x14ac:dyDescent="0.3">
      <c r="A108" t="s">
        <v>1554</v>
      </c>
      <c r="B108">
        <f>COUNTIFS(Table2[Sub-Sector],Table3[[#This Row],[Sub-Sector]])</f>
        <v>1</v>
      </c>
      <c r="C108" s="2">
        <f>COUNTIFS(Table2[Sub-Sector],Table3[[#This Row],[Sub-Sector]],Table2[Uptrend],"Uptrend")/Table3[[#This Row],[Count]]</f>
        <v>0</v>
      </c>
      <c r="D108" s="2">
        <f>COUNTIFS(Table2[Sub-Sector],Table3[[#This Row],[Sub-Sector]],Table2[1W Return vs Nifty],"&gt;=5")/Table3[[#This Row],[Count]]</f>
        <v>0</v>
      </c>
      <c r="E108" s="2">
        <f>COUNTIFS(Table2[Sub-Sector],Table3[[#This Row],[Sub-Sector]],Table2[1M Return vs Nifty],"&gt;=5")/Table3[[#This Row],[Count]]</f>
        <v>0</v>
      </c>
      <c r="F108" s="2">
        <f>COUNTIFS(Table2[Sub-Sector],Table3[[#This Row],[Sub-Sector]],Table2[6M Return vs Nifty],"&gt;=10")/Table3[[#This Row],[Count]]</f>
        <v>0</v>
      </c>
      <c r="G108" s="2">
        <f>COUNTIFS(Table2[Sub-Sector],Table3[[#This Row],[Sub-Sector]],Table2[1Y Return vs Nifty],"&gt;=10")/Table3[[#This Row],[Count]]</f>
        <v>0</v>
      </c>
      <c r="H108" s="2">
        <f>COUNTIFS(Table2[Sub-Sector],Table3[[#This Row],[Sub-Sector]],Table2[RSI Exponential â€“ 14D],"&gt;=50")/Table3[[#This Row],[Count]]</f>
        <v>1</v>
      </c>
      <c r="I108" s="2">
        <f>COUNTIFS(Table2[Sub-Sector],Table3[[#This Row],[Sub-Sector]],Table2[Relative Volume],"&gt;=1")/Table3[[#This Row],[Count]]</f>
        <v>0</v>
      </c>
      <c r="J108" s="2">
        <f>COUNTIFS(Table2[Sub-Sector],Table3[[#This Row],[Sub-Sector]],Table2[% Away From Day Low],"&gt;=0.05")/Table3[[#This Row],[Count]]</f>
        <v>0</v>
      </c>
      <c r="K108" s="2">
        <f>COUNTIFS(Table2[Sub-Sector],Table3[[#This Row],[Sub-Sector]],Table2[% Away From Day High],"&lt;=0.05")/Table3[[#This Row],[Count]]</f>
        <v>1</v>
      </c>
      <c r="L108" s="2">
        <f>COUNTIFS(Table2[Sub-Sector],Table3[[#This Row],[Sub-Sector]],Table2[% Away From Current Week Low],"&gt;=0.05")/Table3[[#This Row],[Count]]</f>
        <v>0</v>
      </c>
      <c r="M108" s="2">
        <f>COUNTIFS(Table2[Sub-Sector],Table3[[#This Row],[Sub-Sector]],Table2[% Away From Current Week High],"&lt;=0.05")/Table3[[#This Row],[Count]]</f>
        <v>1</v>
      </c>
      <c r="N108" s="2">
        <f>COUNTIFS(Table2[Sub-Sector],Table3[[#This Row],[Sub-Sector]],Table2[% Away From Current Month Low],"&gt;=0.05")/Table3[[#This Row],[Count]]</f>
        <v>0</v>
      </c>
      <c r="O108" s="2">
        <f>COUNTIFS(Table2[Sub-Sector],Table3[[#This Row],[Sub-Sector]],Table2[% Away From Current Month High],"&lt;=0.05")/Table3[[#This Row],[Count]]</f>
        <v>1</v>
      </c>
      <c r="P108" s="2">
        <f>COUNTIFS(Table2[Sub-Sector],Table3[[#This Row],[Sub-Sector]],Table2[% Away From 52W High],"&lt;=10")/Table3[[#This Row],[Count]]</f>
        <v>0</v>
      </c>
      <c r="Q108" s="2">
        <f>COUNTIFS(Table2[Sub-Sector],Table3[[#This Row],[Sub-Sector]],Table2[% Away From 52W Low],"&gt;=10")/Table3[[#This Row],[Count]]</f>
        <v>1</v>
      </c>
      <c r="R108" s="2">
        <f>COUNTIFS(Table2[Sub-Sector],Table3[[#This Row],[Sub-Sector]],Table2[% Price above 20 EMA],"&gt;=0")/Table3[[#This Row],[Count]]</f>
        <v>0</v>
      </c>
      <c r="S108" s="2">
        <f>COUNTIFS(Table2[Sub-Sector],Table3[[#This Row],[Sub-Sector]],Table2[% Price above 50 EMA],"&gt;=0")/Table3[[#This Row],[Count]]</f>
        <v>0</v>
      </c>
      <c r="T108" s="2">
        <f>COUNTIFS(Table2[Sub-Sector],Table3[[#This Row],[Sub-Sector]],Table2[% Price above 200 EMA],"&gt;=0")/Table3[[#This Row],[Count]]</f>
        <v>0</v>
      </c>
      <c r="U108" s="2">
        <f>COUNTIFS(Table2[Sub-Sector],Table3[[#This Row],[Sub-Sector]],Table2[Rate of Change - Zone],"Positive")/Table3[[#This Row],[Count]]</f>
        <v>1</v>
      </c>
      <c r="V108" s="2">
        <f>COUNTIFS(Table2[Sub-Sector],Table3[[#This Row],[Sub-Sector]],Table2[Sharpe Ratio],"&gt;=0.10")/Table3[[#This Row],[Count]]</f>
        <v>0</v>
      </c>
      <c r="W108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645</v>
      </c>
      <c r="X108" s="4">
        <f>_xlfn.RANK.AVG(Table3[[#This Row],[Score]],Table3[Score],1)</f>
        <v>115</v>
      </c>
      <c r="Y108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349</v>
      </c>
      <c r="Z108" s="4">
        <f>_xlfn.RANK.AVG(Table3[[#This Row],[Score 2 ]],Table3[[Score 2 ]],1)</f>
        <v>106.5</v>
      </c>
    </row>
    <row r="109" spans="1:26" x14ac:dyDescent="0.3">
      <c r="A109" t="s">
        <v>1632</v>
      </c>
      <c r="B109">
        <f>COUNTIFS(Table2[Sub-Sector],Table3[[#This Row],[Sub-Sector]])</f>
        <v>1</v>
      </c>
      <c r="C109" s="2">
        <f>COUNTIFS(Table2[Sub-Sector],Table3[[#This Row],[Sub-Sector]],Table2[Uptrend],"Uptrend")/Table3[[#This Row],[Count]]</f>
        <v>1</v>
      </c>
      <c r="D109" s="2">
        <f>COUNTIFS(Table2[Sub-Sector],Table3[[#This Row],[Sub-Sector]],Table2[1W Return vs Nifty],"&gt;=5")/Table3[[#This Row],[Count]]</f>
        <v>0</v>
      </c>
      <c r="E109" s="2">
        <f>COUNTIFS(Table2[Sub-Sector],Table3[[#This Row],[Sub-Sector]],Table2[1M Return vs Nifty],"&gt;=5")/Table3[[#This Row],[Count]]</f>
        <v>1</v>
      </c>
      <c r="F109" s="2">
        <f>COUNTIFS(Table2[Sub-Sector],Table3[[#This Row],[Sub-Sector]],Table2[6M Return vs Nifty],"&gt;=10")/Table3[[#This Row],[Count]]</f>
        <v>0</v>
      </c>
      <c r="G109" s="2">
        <f>COUNTIFS(Table2[Sub-Sector],Table3[[#This Row],[Sub-Sector]],Table2[1Y Return vs Nifty],"&gt;=10")/Table3[[#This Row],[Count]]</f>
        <v>1</v>
      </c>
      <c r="H109" s="2">
        <f>COUNTIFS(Table2[Sub-Sector],Table3[[#This Row],[Sub-Sector]],Table2[RSI Exponential â€“ 14D],"&gt;=50")/Table3[[#This Row],[Count]]</f>
        <v>1</v>
      </c>
      <c r="I109" s="2">
        <f>COUNTIFS(Table2[Sub-Sector],Table3[[#This Row],[Sub-Sector]],Table2[Relative Volume],"&gt;=1")/Table3[[#This Row],[Count]]</f>
        <v>0</v>
      </c>
      <c r="J109" s="2">
        <f>COUNTIFS(Table2[Sub-Sector],Table3[[#This Row],[Sub-Sector]],Table2[% Away From Day Low],"&gt;=0.05")/Table3[[#This Row],[Count]]</f>
        <v>0</v>
      </c>
      <c r="K109" s="2">
        <f>COUNTIFS(Table2[Sub-Sector],Table3[[#This Row],[Sub-Sector]],Table2[% Away From Day High],"&lt;=0.05")/Table3[[#This Row],[Count]]</f>
        <v>1</v>
      </c>
      <c r="L109" s="2">
        <f>COUNTIFS(Table2[Sub-Sector],Table3[[#This Row],[Sub-Sector]],Table2[% Away From Current Week Low],"&gt;=0.05")/Table3[[#This Row],[Count]]</f>
        <v>0</v>
      </c>
      <c r="M109" s="2">
        <f>COUNTIFS(Table2[Sub-Sector],Table3[[#This Row],[Sub-Sector]],Table2[% Away From Current Week High],"&lt;=0.05")/Table3[[#This Row],[Count]]</f>
        <v>1</v>
      </c>
      <c r="N109" s="2">
        <f>COUNTIFS(Table2[Sub-Sector],Table3[[#This Row],[Sub-Sector]],Table2[% Away From Current Month Low],"&gt;=0.05")/Table3[[#This Row],[Count]]</f>
        <v>0</v>
      </c>
      <c r="O109" s="2">
        <f>COUNTIFS(Table2[Sub-Sector],Table3[[#This Row],[Sub-Sector]],Table2[% Away From Current Month High],"&lt;=0.05")/Table3[[#This Row],[Count]]</f>
        <v>1</v>
      </c>
      <c r="P109" s="2">
        <f>COUNTIFS(Table2[Sub-Sector],Table3[[#This Row],[Sub-Sector]],Table2[% Away From 52W High],"&lt;=10")/Table3[[#This Row],[Count]]</f>
        <v>0</v>
      </c>
      <c r="Q109" s="2">
        <f>COUNTIFS(Table2[Sub-Sector],Table3[[#This Row],[Sub-Sector]],Table2[% Away From 52W Low],"&gt;=10")/Table3[[#This Row],[Count]]</f>
        <v>1</v>
      </c>
      <c r="R109" s="2">
        <f>COUNTIFS(Table2[Sub-Sector],Table3[[#This Row],[Sub-Sector]],Table2[% Price above 20 EMA],"&gt;=0")/Table3[[#This Row],[Count]]</f>
        <v>1</v>
      </c>
      <c r="S109" s="2">
        <f>COUNTIFS(Table2[Sub-Sector],Table3[[#This Row],[Sub-Sector]],Table2[% Price above 50 EMA],"&gt;=0")/Table3[[#This Row],[Count]]</f>
        <v>1</v>
      </c>
      <c r="T109" s="2">
        <f>COUNTIFS(Table2[Sub-Sector],Table3[[#This Row],[Sub-Sector]],Table2[% Price above 200 EMA],"&gt;=0")/Table3[[#This Row],[Count]]</f>
        <v>1</v>
      </c>
      <c r="U109" s="2">
        <f>COUNTIFS(Table2[Sub-Sector],Table3[[#This Row],[Sub-Sector]],Table2[Rate of Change - Zone],"Positive")/Table3[[#This Row],[Count]]</f>
        <v>0</v>
      </c>
      <c r="V109" s="2">
        <f>COUNTIFS(Table2[Sub-Sector],Table3[[#This Row],[Sub-Sector]],Table2[Sharpe Ratio],"&gt;=0.10")/Table3[[#This Row],[Count]]</f>
        <v>0</v>
      </c>
      <c r="W109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459.5</v>
      </c>
      <c r="X109" s="4">
        <f>_xlfn.RANK.AVG(Table3[[#This Row],[Score]],Table3[Score],1)</f>
        <v>75</v>
      </c>
      <c r="Y109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351.5</v>
      </c>
      <c r="Z109" s="4">
        <f>_xlfn.RANK.AVG(Table3[[#This Row],[Score 2 ]],Table3[[Score 2 ]],1)</f>
        <v>109</v>
      </c>
    </row>
    <row r="110" spans="1:26" x14ac:dyDescent="0.3">
      <c r="A110" t="s">
        <v>332</v>
      </c>
      <c r="B110">
        <f>COUNTIFS(Table2[Sub-Sector],Table3[[#This Row],[Sub-Sector]])</f>
        <v>1</v>
      </c>
      <c r="C110" s="2">
        <f>COUNTIFS(Table2[Sub-Sector],Table3[[#This Row],[Sub-Sector]],Table2[Uptrend],"Uptrend")/Table3[[#This Row],[Count]]</f>
        <v>1</v>
      </c>
      <c r="D110" s="2">
        <f>COUNTIFS(Table2[Sub-Sector],Table3[[#This Row],[Sub-Sector]],Table2[1W Return vs Nifty],"&gt;=5")/Table3[[#This Row],[Count]]</f>
        <v>0</v>
      </c>
      <c r="E110" s="2">
        <f>COUNTIFS(Table2[Sub-Sector],Table3[[#This Row],[Sub-Sector]],Table2[1M Return vs Nifty],"&gt;=5")/Table3[[#This Row],[Count]]</f>
        <v>0</v>
      </c>
      <c r="F110" s="2">
        <f>COUNTIFS(Table2[Sub-Sector],Table3[[#This Row],[Sub-Sector]],Table2[6M Return vs Nifty],"&gt;=10")/Table3[[#This Row],[Count]]</f>
        <v>0</v>
      </c>
      <c r="G110" s="2">
        <f>COUNTIFS(Table2[Sub-Sector],Table3[[#This Row],[Sub-Sector]],Table2[1Y Return vs Nifty],"&gt;=10")/Table3[[#This Row],[Count]]</f>
        <v>1</v>
      </c>
      <c r="H110" s="2">
        <f>COUNTIFS(Table2[Sub-Sector],Table3[[#This Row],[Sub-Sector]],Table2[RSI Exponential â€“ 14D],"&gt;=50")/Table3[[#This Row],[Count]]</f>
        <v>0</v>
      </c>
      <c r="I110" s="2">
        <f>COUNTIFS(Table2[Sub-Sector],Table3[[#This Row],[Sub-Sector]],Table2[Relative Volume],"&gt;=1")/Table3[[#This Row],[Count]]</f>
        <v>0</v>
      </c>
      <c r="J110" s="2">
        <f>COUNTIFS(Table2[Sub-Sector],Table3[[#This Row],[Sub-Sector]],Table2[% Away From Day Low],"&gt;=0.05")/Table3[[#This Row],[Count]]</f>
        <v>0</v>
      </c>
      <c r="K110" s="2">
        <f>COUNTIFS(Table2[Sub-Sector],Table3[[#This Row],[Sub-Sector]],Table2[% Away From Day High],"&lt;=0.05")/Table3[[#This Row],[Count]]</f>
        <v>1</v>
      </c>
      <c r="L110" s="2">
        <f>COUNTIFS(Table2[Sub-Sector],Table3[[#This Row],[Sub-Sector]],Table2[% Away From Current Week Low],"&gt;=0.05")/Table3[[#This Row],[Count]]</f>
        <v>0</v>
      </c>
      <c r="M110" s="2">
        <f>COUNTIFS(Table2[Sub-Sector],Table3[[#This Row],[Sub-Sector]],Table2[% Away From Current Week High],"&lt;=0.05")/Table3[[#This Row],[Count]]</f>
        <v>1</v>
      </c>
      <c r="N110" s="2">
        <f>COUNTIFS(Table2[Sub-Sector],Table3[[#This Row],[Sub-Sector]],Table2[% Away From Current Month Low],"&gt;=0.05")/Table3[[#This Row],[Count]]</f>
        <v>0</v>
      </c>
      <c r="O110" s="2">
        <f>COUNTIFS(Table2[Sub-Sector],Table3[[#This Row],[Sub-Sector]],Table2[% Away From Current Month High],"&lt;=0.05")/Table3[[#This Row],[Count]]</f>
        <v>1</v>
      </c>
      <c r="P110" s="2">
        <f>COUNTIFS(Table2[Sub-Sector],Table3[[#This Row],[Sub-Sector]],Table2[% Away From 52W High],"&lt;=10")/Table3[[#This Row],[Count]]</f>
        <v>0</v>
      </c>
      <c r="Q110" s="2">
        <f>COUNTIFS(Table2[Sub-Sector],Table3[[#This Row],[Sub-Sector]],Table2[% Away From 52W Low],"&gt;=10")/Table3[[#This Row],[Count]]</f>
        <v>1</v>
      </c>
      <c r="R110" s="2">
        <f>COUNTIFS(Table2[Sub-Sector],Table3[[#This Row],[Sub-Sector]],Table2[% Price above 20 EMA],"&gt;=0")/Table3[[#This Row],[Count]]</f>
        <v>0</v>
      </c>
      <c r="S110" s="2">
        <f>COUNTIFS(Table2[Sub-Sector],Table3[[#This Row],[Sub-Sector]],Table2[% Price above 50 EMA],"&gt;=0")/Table3[[#This Row],[Count]]</f>
        <v>0</v>
      </c>
      <c r="T110" s="2">
        <f>COUNTIFS(Table2[Sub-Sector],Table3[[#This Row],[Sub-Sector]],Table2[% Price above 200 EMA],"&gt;=0")/Table3[[#This Row],[Count]]</f>
        <v>1</v>
      </c>
      <c r="U110" s="2">
        <f>COUNTIFS(Table2[Sub-Sector],Table3[[#This Row],[Sub-Sector]],Table2[Rate of Change - Zone],"Positive")/Table3[[#This Row],[Count]]</f>
        <v>0</v>
      </c>
      <c r="V110" s="2">
        <f>COUNTIFS(Table2[Sub-Sector],Table3[[#This Row],[Sub-Sector]],Table2[Sharpe Ratio],"&gt;=0.10")/Table3[[#This Row],[Count]]</f>
        <v>0</v>
      </c>
      <c r="W110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553</v>
      </c>
      <c r="X110" s="4">
        <f>_xlfn.RANK.AVG(Table3[[#This Row],[Score]],Table3[Score],1)</f>
        <v>108</v>
      </c>
      <c r="Y110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351.5</v>
      </c>
      <c r="Z110" s="4">
        <f>_xlfn.RANK.AVG(Table3[[#This Row],[Score 2 ]],Table3[[Score 2 ]],1)</f>
        <v>109</v>
      </c>
    </row>
    <row r="111" spans="1:26" x14ac:dyDescent="0.3">
      <c r="A111" t="s">
        <v>610</v>
      </c>
      <c r="B111">
        <f>COUNTIFS(Table2[Sub-Sector],Table3[[#This Row],[Sub-Sector]])</f>
        <v>1</v>
      </c>
      <c r="C111" s="2">
        <f>COUNTIFS(Table2[Sub-Sector],Table3[[#This Row],[Sub-Sector]],Table2[Uptrend],"Uptrend")/Table3[[#This Row],[Count]]</f>
        <v>0</v>
      </c>
      <c r="D111" s="2">
        <f>COUNTIFS(Table2[Sub-Sector],Table3[[#This Row],[Sub-Sector]],Table2[1W Return vs Nifty],"&gt;=5")/Table3[[#This Row],[Count]]</f>
        <v>0</v>
      </c>
      <c r="E111" s="2">
        <f>COUNTIFS(Table2[Sub-Sector],Table3[[#This Row],[Sub-Sector]],Table2[1M Return vs Nifty],"&gt;=5")/Table3[[#This Row],[Count]]</f>
        <v>0</v>
      </c>
      <c r="F111" s="2">
        <f>COUNTIFS(Table2[Sub-Sector],Table3[[#This Row],[Sub-Sector]],Table2[6M Return vs Nifty],"&gt;=10")/Table3[[#This Row],[Count]]</f>
        <v>0</v>
      </c>
      <c r="G111" s="2">
        <f>COUNTIFS(Table2[Sub-Sector],Table3[[#This Row],[Sub-Sector]],Table2[1Y Return vs Nifty],"&gt;=10")/Table3[[#This Row],[Count]]</f>
        <v>1</v>
      </c>
      <c r="H111" s="2">
        <f>COUNTIFS(Table2[Sub-Sector],Table3[[#This Row],[Sub-Sector]],Table2[RSI Exponential â€“ 14D],"&gt;=50")/Table3[[#This Row],[Count]]</f>
        <v>0</v>
      </c>
      <c r="I111" s="2">
        <f>COUNTIFS(Table2[Sub-Sector],Table3[[#This Row],[Sub-Sector]],Table2[Relative Volume],"&gt;=1")/Table3[[#This Row],[Count]]</f>
        <v>0</v>
      </c>
      <c r="J111" s="2">
        <f>COUNTIFS(Table2[Sub-Sector],Table3[[#This Row],[Sub-Sector]],Table2[% Away From Day Low],"&gt;=0.05")/Table3[[#This Row],[Count]]</f>
        <v>0</v>
      </c>
      <c r="K111" s="2">
        <f>COUNTIFS(Table2[Sub-Sector],Table3[[#This Row],[Sub-Sector]],Table2[% Away From Day High],"&lt;=0.05")/Table3[[#This Row],[Count]]</f>
        <v>1</v>
      </c>
      <c r="L111" s="2">
        <f>COUNTIFS(Table2[Sub-Sector],Table3[[#This Row],[Sub-Sector]],Table2[% Away From Current Week Low],"&gt;=0.05")/Table3[[#This Row],[Count]]</f>
        <v>0</v>
      </c>
      <c r="M111" s="2">
        <f>COUNTIFS(Table2[Sub-Sector],Table3[[#This Row],[Sub-Sector]],Table2[% Away From Current Week High],"&lt;=0.05")/Table3[[#This Row],[Count]]</f>
        <v>1</v>
      </c>
      <c r="N111" s="2">
        <f>COUNTIFS(Table2[Sub-Sector],Table3[[#This Row],[Sub-Sector]],Table2[% Away From Current Month Low],"&gt;=0.05")/Table3[[#This Row],[Count]]</f>
        <v>0</v>
      </c>
      <c r="O111" s="2">
        <f>COUNTIFS(Table2[Sub-Sector],Table3[[#This Row],[Sub-Sector]],Table2[% Away From Current Month High],"&lt;=0.05")/Table3[[#This Row],[Count]]</f>
        <v>1</v>
      </c>
      <c r="P111" s="2">
        <f>COUNTIFS(Table2[Sub-Sector],Table3[[#This Row],[Sub-Sector]],Table2[% Away From 52W High],"&lt;=10")/Table3[[#This Row],[Count]]</f>
        <v>0</v>
      </c>
      <c r="Q111" s="2">
        <f>COUNTIFS(Table2[Sub-Sector],Table3[[#This Row],[Sub-Sector]],Table2[% Away From 52W Low],"&gt;=10")/Table3[[#This Row],[Count]]</f>
        <v>1</v>
      </c>
      <c r="R111" s="2">
        <f>COUNTIFS(Table2[Sub-Sector],Table3[[#This Row],[Sub-Sector]],Table2[% Price above 20 EMA],"&gt;=0")/Table3[[#This Row],[Count]]</f>
        <v>0</v>
      </c>
      <c r="S111" s="2">
        <f>COUNTIFS(Table2[Sub-Sector],Table3[[#This Row],[Sub-Sector]],Table2[% Price above 50 EMA],"&gt;=0")/Table3[[#This Row],[Count]]</f>
        <v>0</v>
      </c>
      <c r="T111" s="2">
        <f>COUNTIFS(Table2[Sub-Sector],Table3[[#This Row],[Sub-Sector]],Table2[% Price above 200 EMA],"&gt;=0")/Table3[[#This Row],[Count]]</f>
        <v>1</v>
      </c>
      <c r="U111" s="2">
        <f>COUNTIFS(Table2[Sub-Sector],Table3[[#This Row],[Sub-Sector]],Table2[Rate of Change - Zone],"Positive")/Table3[[#This Row],[Count]]</f>
        <v>0</v>
      </c>
      <c r="V111" s="2">
        <f>COUNTIFS(Table2[Sub-Sector],Table3[[#This Row],[Sub-Sector]],Table2[Sharpe Ratio],"&gt;=0.10")/Table3[[#This Row],[Count]]</f>
        <v>0</v>
      </c>
      <c r="W111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647.5</v>
      </c>
      <c r="X111" s="4">
        <f>_xlfn.RANK.AVG(Table3[[#This Row],[Score]],Table3[Score],1)</f>
        <v>117</v>
      </c>
      <c r="Y111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351.5</v>
      </c>
      <c r="Z111" s="4">
        <f>_xlfn.RANK.AVG(Table3[[#This Row],[Score 2 ]],Table3[[Score 2 ]],1)</f>
        <v>109</v>
      </c>
    </row>
    <row r="112" spans="1:26" x14ac:dyDescent="0.3">
      <c r="A112" t="s">
        <v>119</v>
      </c>
      <c r="B112">
        <f>COUNTIFS(Table2[Sub-Sector],Table3[[#This Row],[Sub-Sector]])</f>
        <v>8</v>
      </c>
      <c r="C112" s="2">
        <f>COUNTIFS(Table2[Sub-Sector],Table3[[#This Row],[Sub-Sector]],Table2[Uptrend],"Uptrend")/Table3[[#This Row],[Count]]</f>
        <v>0.875</v>
      </c>
      <c r="D112" s="2">
        <f>COUNTIFS(Table2[Sub-Sector],Table3[[#This Row],[Sub-Sector]],Table2[1W Return vs Nifty],"&gt;=5")/Table3[[#This Row],[Count]]</f>
        <v>0</v>
      </c>
      <c r="E112" s="2">
        <f>COUNTIFS(Table2[Sub-Sector],Table3[[#This Row],[Sub-Sector]],Table2[1M Return vs Nifty],"&gt;=5")/Table3[[#This Row],[Count]]</f>
        <v>0.375</v>
      </c>
      <c r="F112" s="2">
        <f>COUNTIFS(Table2[Sub-Sector],Table3[[#This Row],[Sub-Sector]],Table2[6M Return vs Nifty],"&gt;=10")/Table3[[#This Row],[Count]]</f>
        <v>0.25</v>
      </c>
      <c r="G112" s="2">
        <f>COUNTIFS(Table2[Sub-Sector],Table3[[#This Row],[Sub-Sector]],Table2[1Y Return vs Nifty],"&gt;=10")/Table3[[#This Row],[Count]]</f>
        <v>0.5</v>
      </c>
      <c r="H112" s="2">
        <f>COUNTIFS(Table2[Sub-Sector],Table3[[#This Row],[Sub-Sector]],Table2[RSI Exponential â€“ 14D],"&gt;=50")/Table3[[#This Row],[Count]]</f>
        <v>0.625</v>
      </c>
      <c r="I112" s="2">
        <f>COUNTIFS(Table2[Sub-Sector],Table3[[#This Row],[Sub-Sector]],Table2[Relative Volume],"&gt;=1")/Table3[[#This Row],[Count]]</f>
        <v>0.125</v>
      </c>
      <c r="J112" s="2">
        <f>COUNTIFS(Table2[Sub-Sector],Table3[[#This Row],[Sub-Sector]],Table2[% Away From Day Low],"&gt;=0.05")/Table3[[#This Row],[Count]]</f>
        <v>0</v>
      </c>
      <c r="K112" s="2">
        <f>COUNTIFS(Table2[Sub-Sector],Table3[[#This Row],[Sub-Sector]],Table2[% Away From Day High],"&lt;=0.05")/Table3[[#This Row],[Count]]</f>
        <v>1</v>
      </c>
      <c r="L112" s="2">
        <f>COUNTIFS(Table2[Sub-Sector],Table3[[#This Row],[Sub-Sector]],Table2[% Away From Current Week Low],"&gt;=0.05")/Table3[[#This Row],[Count]]</f>
        <v>0.125</v>
      </c>
      <c r="M112" s="2">
        <f>COUNTIFS(Table2[Sub-Sector],Table3[[#This Row],[Sub-Sector]],Table2[% Away From Current Week High],"&lt;=0.05")/Table3[[#This Row],[Count]]</f>
        <v>1</v>
      </c>
      <c r="N112" s="2">
        <f>COUNTIFS(Table2[Sub-Sector],Table3[[#This Row],[Sub-Sector]],Table2[% Away From Current Month Low],"&gt;=0.05")/Table3[[#This Row],[Count]]</f>
        <v>0.125</v>
      </c>
      <c r="O112" s="2">
        <f>COUNTIFS(Table2[Sub-Sector],Table3[[#This Row],[Sub-Sector]],Table2[% Away From Current Month High],"&lt;=0.05")/Table3[[#This Row],[Count]]</f>
        <v>1</v>
      </c>
      <c r="P112" s="2">
        <f>COUNTIFS(Table2[Sub-Sector],Table3[[#This Row],[Sub-Sector]],Table2[% Away From 52W High],"&lt;=10")/Table3[[#This Row],[Count]]</f>
        <v>0.625</v>
      </c>
      <c r="Q112" s="2">
        <f>COUNTIFS(Table2[Sub-Sector],Table3[[#This Row],[Sub-Sector]],Table2[% Away From 52W Low],"&gt;=10")/Table3[[#This Row],[Count]]</f>
        <v>1</v>
      </c>
      <c r="R112" s="2">
        <f>COUNTIFS(Table2[Sub-Sector],Table3[[#This Row],[Sub-Sector]],Table2[% Price above 20 EMA],"&gt;=0")/Table3[[#This Row],[Count]]</f>
        <v>0.875</v>
      </c>
      <c r="S112" s="2">
        <f>COUNTIFS(Table2[Sub-Sector],Table3[[#This Row],[Sub-Sector]],Table2[% Price above 50 EMA],"&gt;=0")/Table3[[#This Row],[Count]]</f>
        <v>0.875</v>
      </c>
      <c r="T112" s="2">
        <f>COUNTIFS(Table2[Sub-Sector],Table3[[#This Row],[Sub-Sector]],Table2[% Price above 200 EMA],"&gt;=0")/Table3[[#This Row],[Count]]</f>
        <v>0.875</v>
      </c>
      <c r="U112" s="2">
        <f>COUNTIFS(Table2[Sub-Sector],Table3[[#This Row],[Sub-Sector]],Table2[Rate of Change - Zone],"Positive")/Table3[[#This Row],[Count]]</f>
        <v>0.375</v>
      </c>
      <c r="V112" s="2">
        <f>COUNTIFS(Table2[Sub-Sector],Table3[[#This Row],[Sub-Sector]],Table2[Sharpe Ratio],"&gt;=0.10")/Table3[[#This Row],[Count]]</f>
        <v>0.125</v>
      </c>
      <c r="W112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525.5</v>
      </c>
      <c r="X112" s="4">
        <f>_xlfn.RANK.AVG(Table3[[#This Row],[Score]],Table3[Score],1)</f>
        <v>96</v>
      </c>
      <c r="Y112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353.5</v>
      </c>
      <c r="Z112" s="4">
        <f>_xlfn.RANK.AVG(Table3[[#This Row],[Score 2 ]],Table3[[Score 2 ]],1)</f>
        <v>111</v>
      </c>
    </row>
    <row r="113" spans="1:26" x14ac:dyDescent="0.3">
      <c r="A113" t="s">
        <v>184</v>
      </c>
      <c r="B113">
        <f>COUNTIFS(Table2[Sub-Sector],Table3[[#This Row],[Sub-Sector]])</f>
        <v>8</v>
      </c>
      <c r="C113" s="2">
        <f>COUNTIFS(Table2[Sub-Sector],Table3[[#This Row],[Sub-Sector]],Table2[Uptrend],"Uptrend")/Table3[[#This Row],[Count]]</f>
        <v>1</v>
      </c>
      <c r="D113" s="2">
        <f>COUNTIFS(Table2[Sub-Sector],Table3[[#This Row],[Sub-Sector]],Table2[1W Return vs Nifty],"&gt;=5")/Table3[[#This Row],[Count]]</f>
        <v>0</v>
      </c>
      <c r="E113" s="2">
        <f>COUNTIFS(Table2[Sub-Sector],Table3[[#This Row],[Sub-Sector]],Table2[1M Return vs Nifty],"&gt;=5")/Table3[[#This Row],[Count]]</f>
        <v>0.25</v>
      </c>
      <c r="F113" s="2">
        <f>COUNTIFS(Table2[Sub-Sector],Table3[[#This Row],[Sub-Sector]],Table2[6M Return vs Nifty],"&gt;=10")/Table3[[#This Row],[Count]]</f>
        <v>0.125</v>
      </c>
      <c r="G113" s="2">
        <f>COUNTIFS(Table2[Sub-Sector],Table3[[#This Row],[Sub-Sector]],Table2[1Y Return vs Nifty],"&gt;=10")/Table3[[#This Row],[Count]]</f>
        <v>0.5</v>
      </c>
      <c r="H113" s="2">
        <f>COUNTIFS(Table2[Sub-Sector],Table3[[#This Row],[Sub-Sector]],Table2[RSI Exponential â€“ 14D],"&gt;=50")/Table3[[#This Row],[Count]]</f>
        <v>0.875</v>
      </c>
      <c r="I113" s="2">
        <f>COUNTIFS(Table2[Sub-Sector],Table3[[#This Row],[Sub-Sector]],Table2[Relative Volume],"&gt;=1")/Table3[[#This Row],[Count]]</f>
        <v>0.375</v>
      </c>
      <c r="J113" s="2">
        <f>COUNTIFS(Table2[Sub-Sector],Table3[[#This Row],[Sub-Sector]],Table2[% Away From Day Low],"&gt;=0.05")/Table3[[#This Row],[Count]]</f>
        <v>0</v>
      </c>
      <c r="K113" s="2">
        <f>COUNTIFS(Table2[Sub-Sector],Table3[[#This Row],[Sub-Sector]],Table2[% Away From Day High],"&lt;=0.05")/Table3[[#This Row],[Count]]</f>
        <v>1</v>
      </c>
      <c r="L113" s="2">
        <f>COUNTIFS(Table2[Sub-Sector],Table3[[#This Row],[Sub-Sector]],Table2[% Away From Current Week Low],"&gt;=0.05")/Table3[[#This Row],[Count]]</f>
        <v>0</v>
      </c>
      <c r="M113" s="2">
        <f>COUNTIFS(Table2[Sub-Sector],Table3[[#This Row],[Sub-Sector]],Table2[% Away From Current Week High],"&lt;=0.05")/Table3[[#This Row],[Count]]</f>
        <v>0.875</v>
      </c>
      <c r="N113" s="2">
        <f>COUNTIFS(Table2[Sub-Sector],Table3[[#This Row],[Sub-Sector]],Table2[% Away From Current Month Low],"&gt;=0.05")/Table3[[#This Row],[Count]]</f>
        <v>0</v>
      </c>
      <c r="O113" s="2">
        <f>COUNTIFS(Table2[Sub-Sector],Table3[[#This Row],[Sub-Sector]],Table2[% Away From Current Month High],"&lt;=0.05")/Table3[[#This Row],[Count]]</f>
        <v>0.875</v>
      </c>
      <c r="P113" s="2">
        <f>COUNTIFS(Table2[Sub-Sector],Table3[[#This Row],[Sub-Sector]],Table2[% Away From 52W High],"&lt;=10")/Table3[[#This Row],[Count]]</f>
        <v>0.75</v>
      </c>
      <c r="Q113" s="2">
        <f>COUNTIFS(Table2[Sub-Sector],Table3[[#This Row],[Sub-Sector]],Table2[% Away From 52W Low],"&gt;=10")/Table3[[#This Row],[Count]]</f>
        <v>1</v>
      </c>
      <c r="R113" s="2">
        <f>COUNTIFS(Table2[Sub-Sector],Table3[[#This Row],[Sub-Sector]],Table2[% Price above 20 EMA],"&gt;=0")/Table3[[#This Row],[Count]]</f>
        <v>0.625</v>
      </c>
      <c r="S113" s="2">
        <f>COUNTIFS(Table2[Sub-Sector],Table3[[#This Row],[Sub-Sector]],Table2[% Price above 50 EMA],"&gt;=0")/Table3[[#This Row],[Count]]</f>
        <v>1</v>
      </c>
      <c r="T113" s="2">
        <f>COUNTIFS(Table2[Sub-Sector],Table3[[#This Row],[Sub-Sector]],Table2[% Price above 200 EMA],"&gt;=0")/Table3[[#This Row],[Count]]</f>
        <v>1</v>
      </c>
      <c r="U113" s="2">
        <f>COUNTIFS(Table2[Sub-Sector],Table3[[#This Row],[Sub-Sector]],Table2[Rate of Change - Zone],"Positive")/Table3[[#This Row],[Count]]</f>
        <v>0.25</v>
      </c>
      <c r="V113" s="2">
        <f>COUNTIFS(Table2[Sub-Sector],Table3[[#This Row],[Sub-Sector]],Table2[Sharpe Ratio],"&gt;=0.10")/Table3[[#This Row],[Count]]</f>
        <v>0</v>
      </c>
      <c r="W113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518</v>
      </c>
      <c r="X113" s="4">
        <f>_xlfn.RANK.AVG(Table3[[#This Row],[Score]],Table3[Score],1)</f>
        <v>90</v>
      </c>
      <c r="Y113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354</v>
      </c>
      <c r="Z113" s="4">
        <f>_xlfn.RANK.AVG(Table3[[#This Row],[Score 2 ]],Table3[[Score 2 ]],1)</f>
        <v>112</v>
      </c>
    </row>
    <row r="114" spans="1:26" x14ac:dyDescent="0.3">
      <c r="A114" t="s">
        <v>204</v>
      </c>
      <c r="B114">
        <f>COUNTIFS(Table2[Sub-Sector],Table3[[#This Row],[Sub-Sector]])</f>
        <v>2</v>
      </c>
      <c r="C114" s="2">
        <f>COUNTIFS(Table2[Sub-Sector],Table3[[#This Row],[Sub-Sector]],Table2[Uptrend],"Uptrend")/Table3[[#This Row],[Count]]</f>
        <v>1</v>
      </c>
      <c r="D114" s="2">
        <f>COUNTIFS(Table2[Sub-Sector],Table3[[#This Row],[Sub-Sector]],Table2[1W Return vs Nifty],"&gt;=5")/Table3[[#This Row],[Count]]</f>
        <v>0</v>
      </c>
      <c r="E114" s="2">
        <f>COUNTIFS(Table2[Sub-Sector],Table3[[#This Row],[Sub-Sector]],Table2[1M Return vs Nifty],"&gt;=5")/Table3[[#This Row],[Count]]</f>
        <v>0</v>
      </c>
      <c r="F114" s="2">
        <f>COUNTIFS(Table2[Sub-Sector],Table3[[#This Row],[Sub-Sector]],Table2[6M Return vs Nifty],"&gt;=10")/Table3[[#This Row],[Count]]</f>
        <v>0.5</v>
      </c>
      <c r="G114" s="2">
        <f>COUNTIFS(Table2[Sub-Sector],Table3[[#This Row],[Sub-Sector]],Table2[1Y Return vs Nifty],"&gt;=10")/Table3[[#This Row],[Count]]</f>
        <v>0.5</v>
      </c>
      <c r="H114" s="2">
        <f>COUNTIFS(Table2[Sub-Sector],Table3[[#This Row],[Sub-Sector]],Table2[RSI Exponential â€“ 14D],"&gt;=50")/Table3[[#This Row],[Count]]</f>
        <v>0.5</v>
      </c>
      <c r="I114" s="2">
        <f>COUNTIFS(Table2[Sub-Sector],Table3[[#This Row],[Sub-Sector]],Table2[Relative Volume],"&gt;=1")/Table3[[#This Row],[Count]]</f>
        <v>0</v>
      </c>
      <c r="J114" s="2">
        <f>COUNTIFS(Table2[Sub-Sector],Table3[[#This Row],[Sub-Sector]],Table2[% Away From Day Low],"&gt;=0.05")/Table3[[#This Row],[Count]]</f>
        <v>0</v>
      </c>
      <c r="K114" s="2">
        <f>COUNTIFS(Table2[Sub-Sector],Table3[[#This Row],[Sub-Sector]],Table2[% Away From Day High],"&lt;=0.05")/Table3[[#This Row],[Count]]</f>
        <v>1</v>
      </c>
      <c r="L114" s="2">
        <f>COUNTIFS(Table2[Sub-Sector],Table3[[#This Row],[Sub-Sector]],Table2[% Away From Current Week Low],"&gt;=0.05")/Table3[[#This Row],[Count]]</f>
        <v>0</v>
      </c>
      <c r="M114" s="2">
        <f>COUNTIFS(Table2[Sub-Sector],Table3[[#This Row],[Sub-Sector]],Table2[% Away From Current Week High],"&lt;=0.05")/Table3[[#This Row],[Count]]</f>
        <v>1</v>
      </c>
      <c r="N114" s="2">
        <f>COUNTIFS(Table2[Sub-Sector],Table3[[#This Row],[Sub-Sector]],Table2[% Away From Current Month Low],"&gt;=0.05")/Table3[[#This Row],[Count]]</f>
        <v>0</v>
      </c>
      <c r="O114" s="2">
        <f>COUNTIFS(Table2[Sub-Sector],Table3[[#This Row],[Sub-Sector]],Table2[% Away From Current Month High],"&lt;=0.05")/Table3[[#This Row],[Count]]</f>
        <v>1</v>
      </c>
      <c r="P114" s="2">
        <f>COUNTIFS(Table2[Sub-Sector],Table3[[#This Row],[Sub-Sector]],Table2[% Away From 52W High],"&lt;=10")/Table3[[#This Row],[Count]]</f>
        <v>1</v>
      </c>
      <c r="Q114" s="2">
        <f>COUNTIFS(Table2[Sub-Sector],Table3[[#This Row],[Sub-Sector]],Table2[% Away From 52W Low],"&gt;=10")/Table3[[#This Row],[Count]]</f>
        <v>1</v>
      </c>
      <c r="R114" s="2">
        <f>COUNTIFS(Table2[Sub-Sector],Table3[[#This Row],[Sub-Sector]],Table2[% Price above 20 EMA],"&gt;=0")/Table3[[#This Row],[Count]]</f>
        <v>0.5</v>
      </c>
      <c r="S114" s="2">
        <f>COUNTIFS(Table2[Sub-Sector],Table3[[#This Row],[Sub-Sector]],Table2[% Price above 50 EMA],"&gt;=0")/Table3[[#This Row],[Count]]</f>
        <v>0.5</v>
      </c>
      <c r="T114" s="2">
        <f>COUNTIFS(Table2[Sub-Sector],Table3[[#This Row],[Sub-Sector]],Table2[% Price above 200 EMA],"&gt;=0")/Table3[[#This Row],[Count]]</f>
        <v>1</v>
      </c>
      <c r="U114" s="2">
        <f>COUNTIFS(Table2[Sub-Sector],Table3[[#This Row],[Sub-Sector]],Table2[Rate of Change - Zone],"Positive")/Table3[[#This Row],[Count]]</f>
        <v>0</v>
      </c>
      <c r="V114" s="2">
        <f>COUNTIFS(Table2[Sub-Sector],Table3[[#This Row],[Sub-Sector]],Table2[Sharpe Ratio],"&gt;=0.10")/Table3[[#This Row],[Count]]</f>
        <v>0</v>
      </c>
      <c r="W114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556.5</v>
      </c>
      <c r="X114" s="4">
        <f>_xlfn.RANK.AVG(Table3[[#This Row],[Score]],Table3[Score],1)</f>
        <v>109</v>
      </c>
      <c r="Y114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355</v>
      </c>
      <c r="Z114" s="4">
        <f>_xlfn.RANK.AVG(Table3[[#This Row],[Score 2 ]],Table3[[Score 2 ]],1)</f>
        <v>113</v>
      </c>
    </row>
    <row r="115" spans="1:26" x14ac:dyDescent="0.3">
      <c r="A115" t="s">
        <v>272</v>
      </c>
      <c r="B115">
        <f>COUNTIFS(Table2[Sub-Sector],Table3[[#This Row],[Sub-Sector]])</f>
        <v>13</v>
      </c>
      <c r="C115" s="2">
        <f>COUNTIFS(Table2[Sub-Sector],Table3[[#This Row],[Sub-Sector]],Table2[Uptrend],"Uptrend")/Table3[[#This Row],[Count]]</f>
        <v>0.53846153846153844</v>
      </c>
      <c r="D115" s="2">
        <f>COUNTIFS(Table2[Sub-Sector],Table3[[#This Row],[Sub-Sector]],Table2[1W Return vs Nifty],"&gt;=5")/Table3[[#This Row],[Count]]</f>
        <v>0</v>
      </c>
      <c r="E115" s="2">
        <f>COUNTIFS(Table2[Sub-Sector],Table3[[#This Row],[Sub-Sector]],Table2[1M Return vs Nifty],"&gt;=5")/Table3[[#This Row],[Count]]</f>
        <v>0.15384615384615385</v>
      </c>
      <c r="F115" s="2">
        <f>COUNTIFS(Table2[Sub-Sector],Table3[[#This Row],[Sub-Sector]],Table2[6M Return vs Nifty],"&gt;=10")/Table3[[#This Row],[Count]]</f>
        <v>0.15384615384615385</v>
      </c>
      <c r="G115" s="2">
        <f>COUNTIFS(Table2[Sub-Sector],Table3[[#This Row],[Sub-Sector]],Table2[1Y Return vs Nifty],"&gt;=10")/Table3[[#This Row],[Count]]</f>
        <v>0.38461538461538464</v>
      </c>
      <c r="H115" s="2">
        <f>COUNTIFS(Table2[Sub-Sector],Table3[[#This Row],[Sub-Sector]],Table2[RSI Exponential â€“ 14D],"&gt;=50")/Table3[[#This Row],[Count]]</f>
        <v>0.46153846153846156</v>
      </c>
      <c r="I115" s="2">
        <f>COUNTIFS(Table2[Sub-Sector],Table3[[#This Row],[Sub-Sector]],Table2[Relative Volume],"&gt;=1")/Table3[[#This Row],[Count]]</f>
        <v>0.46153846153846156</v>
      </c>
      <c r="J115" s="2">
        <f>COUNTIFS(Table2[Sub-Sector],Table3[[#This Row],[Sub-Sector]],Table2[% Away From Day Low],"&gt;=0.05")/Table3[[#This Row],[Count]]</f>
        <v>0</v>
      </c>
      <c r="K115" s="2">
        <f>COUNTIFS(Table2[Sub-Sector],Table3[[#This Row],[Sub-Sector]],Table2[% Away From Day High],"&lt;=0.05")/Table3[[#This Row],[Count]]</f>
        <v>1</v>
      </c>
      <c r="L115" s="2">
        <f>COUNTIFS(Table2[Sub-Sector],Table3[[#This Row],[Sub-Sector]],Table2[% Away From Current Week Low],"&gt;=0.05")/Table3[[#This Row],[Count]]</f>
        <v>0</v>
      </c>
      <c r="M115" s="2">
        <f>COUNTIFS(Table2[Sub-Sector],Table3[[#This Row],[Sub-Sector]],Table2[% Away From Current Week High],"&lt;=0.05")/Table3[[#This Row],[Count]]</f>
        <v>0.92307692307692313</v>
      </c>
      <c r="N115" s="2">
        <f>COUNTIFS(Table2[Sub-Sector],Table3[[#This Row],[Sub-Sector]],Table2[% Away From Current Month Low],"&gt;=0.05")/Table3[[#This Row],[Count]]</f>
        <v>0</v>
      </c>
      <c r="O115" s="2">
        <f>COUNTIFS(Table2[Sub-Sector],Table3[[#This Row],[Sub-Sector]],Table2[% Away From Current Month High],"&lt;=0.05")/Table3[[#This Row],[Count]]</f>
        <v>0.92307692307692313</v>
      </c>
      <c r="P115" s="2">
        <f>COUNTIFS(Table2[Sub-Sector],Table3[[#This Row],[Sub-Sector]],Table2[% Away From 52W High],"&lt;=10")/Table3[[#This Row],[Count]]</f>
        <v>0.23076923076923078</v>
      </c>
      <c r="Q115" s="2">
        <f>COUNTIFS(Table2[Sub-Sector],Table3[[#This Row],[Sub-Sector]],Table2[% Away From 52W Low],"&gt;=10")/Table3[[#This Row],[Count]]</f>
        <v>1</v>
      </c>
      <c r="R115" s="2">
        <f>COUNTIFS(Table2[Sub-Sector],Table3[[#This Row],[Sub-Sector]],Table2[% Price above 20 EMA],"&gt;=0")/Table3[[#This Row],[Count]]</f>
        <v>0.53846153846153844</v>
      </c>
      <c r="S115" s="2">
        <f>COUNTIFS(Table2[Sub-Sector],Table3[[#This Row],[Sub-Sector]],Table2[% Price above 50 EMA],"&gt;=0")/Table3[[#This Row],[Count]]</f>
        <v>0.53846153846153844</v>
      </c>
      <c r="T115" s="2">
        <f>COUNTIFS(Table2[Sub-Sector],Table3[[#This Row],[Sub-Sector]],Table2[% Price above 200 EMA],"&gt;=0")/Table3[[#This Row],[Count]]</f>
        <v>0.92307692307692313</v>
      </c>
      <c r="U115" s="2">
        <f>COUNTIFS(Table2[Sub-Sector],Table3[[#This Row],[Sub-Sector]],Table2[Rate of Change - Zone],"Positive")/Table3[[#This Row],[Count]]</f>
        <v>0.30769230769230771</v>
      </c>
      <c r="V115" s="2">
        <f>COUNTIFS(Table2[Sub-Sector],Table3[[#This Row],[Sub-Sector]],Table2[Sharpe Ratio],"&gt;=0.10")/Table3[[#This Row],[Count]]</f>
        <v>0.23076923076923078</v>
      </c>
      <c r="W115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599.5</v>
      </c>
      <c r="X115" s="4">
        <f>_xlfn.RANK.AVG(Table3[[#This Row],[Score]],Table3[Score],1)</f>
        <v>112</v>
      </c>
      <c r="Y115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356</v>
      </c>
      <c r="Z115" s="4">
        <f>_xlfn.RANK.AVG(Table3[[#This Row],[Score 2 ]],Table3[[Score 2 ]],1)</f>
        <v>114</v>
      </c>
    </row>
    <row r="116" spans="1:26" x14ac:dyDescent="0.3">
      <c r="A116" t="s">
        <v>252</v>
      </c>
      <c r="B116">
        <f>COUNTIFS(Table2[Sub-Sector],Table3[[#This Row],[Sub-Sector]])</f>
        <v>3</v>
      </c>
      <c r="C116" s="2">
        <f>COUNTIFS(Table2[Sub-Sector],Table3[[#This Row],[Sub-Sector]],Table2[Uptrend],"Uptrend")/Table3[[#This Row],[Count]]</f>
        <v>0.33333333333333331</v>
      </c>
      <c r="D116" s="2">
        <f>COUNTIFS(Table2[Sub-Sector],Table3[[#This Row],[Sub-Sector]],Table2[1W Return vs Nifty],"&gt;=5")/Table3[[#This Row],[Count]]</f>
        <v>0</v>
      </c>
      <c r="E116" s="2">
        <f>COUNTIFS(Table2[Sub-Sector],Table3[[#This Row],[Sub-Sector]],Table2[1M Return vs Nifty],"&gt;=5")/Table3[[#This Row],[Count]]</f>
        <v>0.33333333333333331</v>
      </c>
      <c r="F116" s="2">
        <f>COUNTIFS(Table2[Sub-Sector],Table3[[#This Row],[Sub-Sector]],Table2[6M Return vs Nifty],"&gt;=10")/Table3[[#This Row],[Count]]</f>
        <v>0.33333333333333331</v>
      </c>
      <c r="G116" s="2">
        <f>COUNTIFS(Table2[Sub-Sector],Table3[[#This Row],[Sub-Sector]],Table2[1Y Return vs Nifty],"&gt;=10")/Table3[[#This Row],[Count]]</f>
        <v>0.33333333333333331</v>
      </c>
      <c r="H116" s="2">
        <f>COUNTIFS(Table2[Sub-Sector],Table3[[#This Row],[Sub-Sector]],Table2[RSI Exponential â€“ 14D],"&gt;=50")/Table3[[#This Row],[Count]]</f>
        <v>0.33333333333333331</v>
      </c>
      <c r="I116" s="2">
        <f>COUNTIFS(Table2[Sub-Sector],Table3[[#This Row],[Sub-Sector]],Table2[Relative Volume],"&gt;=1")/Table3[[#This Row],[Count]]</f>
        <v>0.33333333333333331</v>
      </c>
      <c r="J116" s="2">
        <f>COUNTIFS(Table2[Sub-Sector],Table3[[#This Row],[Sub-Sector]],Table2[% Away From Day Low],"&gt;=0.05")/Table3[[#This Row],[Count]]</f>
        <v>0</v>
      </c>
      <c r="K116" s="2">
        <f>COUNTIFS(Table2[Sub-Sector],Table3[[#This Row],[Sub-Sector]],Table2[% Away From Day High],"&lt;=0.05")/Table3[[#This Row],[Count]]</f>
        <v>1</v>
      </c>
      <c r="L116" s="2">
        <f>COUNTIFS(Table2[Sub-Sector],Table3[[#This Row],[Sub-Sector]],Table2[% Away From Current Week Low],"&gt;=0.05")/Table3[[#This Row],[Count]]</f>
        <v>0</v>
      </c>
      <c r="M116" s="2">
        <f>COUNTIFS(Table2[Sub-Sector],Table3[[#This Row],[Sub-Sector]],Table2[% Away From Current Week High],"&lt;=0.05")/Table3[[#This Row],[Count]]</f>
        <v>1</v>
      </c>
      <c r="N116" s="2">
        <f>COUNTIFS(Table2[Sub-Sector],Table3[[#This Row],[Sub-Sector]],Table2[% Away From Current Month Low],"&gt;=0.05")/Table3[[#This Row],[Count]]</f>
        <v>0</v>
      </c>
      <c r="O116" s="2">
        <f>COUNTIFS(Table2[Sub-Sector],Table3[[#This Row],[Sub-Sector]],Table2[% Away From Current Month High],"&lt;=0.05")/Table3[[#This Row],[Count]]</f>
        <v>1</v>
      </c>
      <c r="P116" s="2">
        <f>COUNTIFS(Table2[Sub-Sector],Table3[[#This Row],[Sub-Sector]],Table2[% Away From 52W High],"&lt;=10")/Table3[[#This Row],[Count]]</f>
        <v>0.33333333333333331</v>
      </c>
      <c r="Q116" s="2">
        <f>COUNTIFS(Table2[Sub-Sector],Table3[[#This Row],[Sub-Sector]],Table2[% Away From 52W Low],"&gt;=10")/Table3[[#This Row],[Count]]</f>
        <v>0.66666666666666663</v>
      </c>
      <c r="R116" s="2">
        <f>COUNTIFS(Table2[Sub-Sector],Table3[[#This Row],[Sub-Sector]],Table2[% Price above 20 EMA],"&gt;=0")/Table3[[#This Row],[Count]]</f>
        <v>1</v>
      </c>
      <c r="S116" s="2">
        <f>COUNTIFS(Table2[Sub-Sector],Table3[[#This Row],[Sub-Sector]],Table2[% Price above 50 EMA],"&gt;=0")/Table3[[#This Row],[Count]]</f>
        <v>0.66666666666666663</v>
      </c>
      <c r="T116" s="2">
        <f>COUNTIFS(Table2[Sub-Sector],Table3[[#This Row],[Sub-Sector]],Table2[% Price above 200 EMA],"&gt;=0")/Table3[[#This Row],[Count]]</f>
        <v>0.66666666666666663</v>
      </c>
      <c r="U116" s="2">
        <f>COUNTIFS(Table2[Sub-Sector],Table3[[#This Row],[Sub-Sector]],Table2[Rate of Change - Zone],"Positive")/Table3[[#This Row],[Count]]</f>
        <v>0.33333333333333331</v>
      </c>
      <c r="V116" s="2">
        <f>COUNTIFS(Table2[Sub-Sector],Table3[[#This Row],[Sub-Sector]],Table2[Sharpe Ratio],"&gt;=0.10")/Table3[[#This Row],[Count]]</f>
        <v>0</v>
      </c>
      <c r="W116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596.5</v>
      </c>
      <c r="X116" s="4">
        <f>_xlfn.RANK.AVG(Table3[[#This Row],[Score]],Table3[Score],1)</f>
        <v>111</v>
      </c>
      <c r="Y116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356.5</v>
      </c>
      <c r="Z116" s="4">
        <f>_xlfn.RANK.AVG(Table3[[#This Row],[Score 2 ]],Table3[[Score 2 ]],1)</f>
        <v>115.5</v>
      </c>
    </row>
    <row r="117" spans="1:26" x14ac:dyDescent="0.3">
      <c r="A117" t="s">
        <v>227</v>
      </c>
      <c r="B117">
        <f>COUNTIFS(Table2[Sub-Sector],Table3[[#This Row],[Sub-Sector]])</f>
        <v>3</v>
      </c>
      <c r="C117" s="2">
        <f>COUNTIFS(Table2[Sub-Sector],Table3[[#This Row],[Sub-Sector]],Table2[Uptrend],"Uptrend")/Table3[[#This Row],[Count]]</f>
        <v>0.33333333333333331</v>
      </c>
      <c r="D117" s="2">
        <f>COUNTIFS(Table2[Sub-Sector],Table3[[#This Row],[Sub-Sector]],Table2[1W Return vs Nifty],"&gt;=5")/Table3[[#This Row],[Count]]</f>
        <v>0</v>
      </c>
      <c r="E117" s="2">
        <f>COUNTIFS(Table2[Sub-Sector],Table3[[#This Row],[Sub-Sector]],Table2[1M Return vs Nifty],"&gt;=5")/Table3[[#This Row],[Count]]</f>
        <v>0</v>
      </c>
      <c r="F117" s="2">
        <f>COUNTIFS(Table2[Sub-Sector],Table3[[#This Row],[Sub-Sector]],Table2[6M Return vs Nifty],"&gt;=10")/Table3[[#This Row],[Count]]</f>
        <v>0.33333333333333331</v>
      </c>
      <c r="G117" s="2">
        <f>COUNTIFS(Table2[Sub-Sector],Table3[[#This Row],[Sub-Sector]],Table2[1Y Return vs Nifty],"&gt;=10")/Table3[[#This Row],[Count]]</f>
        <v>0.33333333333333331</v>
      </c>
      <c r="H117" s="2">
        <f>COUNTIFS(Table2[Sub-Sector],Table3[[#This Row],[Sub-Sector]],Table2[RSI Exponential â€“ 14D],"&gt;=50")/Table3[[#This Row],[Count]]</f>
        <v>0</v>
      </c>
      <c r="I117" s="2">
        <f>COUNTIFS(Table2[Sub-Sector],Table3[[#This Row],[Sub-Sector]],Table2[Relative Volume],"&gt;=1")/Table3[[#This Row],[Count]]</f>
        <v>0.33333333333333331</v>
      </c>
      <c r="J117" s="2">
        <f>COUNTIFS(Table2[Sub-Sector],Table3[[#This Row],[Sub-Sector]],Table2[% Away From Day Low],"&gt;=0.05")/Table3[[#This Row],[Count]]</f>
        <v>0</v>
      </c>
      <c r="K117" s="2">
        <f>COUNTIFS(Table2[Sub-Sector],Table3[[#This Row],[Sub-Sector]],Table2[% Away From Day High],"&lt;=0.05")/Table3[[#This Row],[Count]]</f>
        <v>1</v>
      </c>
      <c r="L117" s="2">
        <f>COUNTIFS(Table2[Sub-Sector],Table3[[#This Row],[Sub-Sector]],Table2[% Away From Current Week Low],"&gt;=0.05")/Table3[[#This Row],[Count]]</f>
        <v>0.33333333333333331</v>
      </c>
      <c r="M117" s="2">
        <f>COUNTIFS(Table2[Sub-Sector],Table3[[#This Row],[Sub-Sector]],Table2[% Away From Current Week High],"&lt;=0.05")/Table3[[#This Row],[Count]]</f>
        <v>1</v>
      </c>
      <c r="N117" s="2">
        <f>COUNTIFS(Table2[Sub-Sector],Table3[[#This Row],[Sub-Sector]],Table2[% Away From Current Month Low],"&gt;=0.05")/Table3[[#This Row],[Count]]</f>
        <v>0.33333333333333331</v>
      </c>
      <c r="O117" s="2">
        <f>COUNTIFS(Table2[Sub-Sector],Table3[[#This Row],[Sub-Sector]],Table2[% Away From Current Month High],"&lt;=0.05")/Table3[[#This Row],[Count]]</f>
        <v>1</v>
      </c>
      <c r="P117" s="2">
        <f>COUNTIFS(Table2[Sub-Sector],Table3[[#This Row],[Sub-Sector]],Table2[% Away From 52W High],"&lt;=10")/Table3[[#This Row],[Count]]</f>
        <v>0</v>
      </c>
      <c r="Q117" s="2">
        <f>COUNTIFS(Table2[Sub-Sector],Table3[[#This Row],[Sub-Sector]],Table2[% Away From 52W Low],"&gt;=10")/Table3[[#This Row],[Count]]</f>
        <v>1</v>
      </c>
      <c r="R117" s="2">
        <f>COUNTIFS(Table2[Sub-Sector],Table3[[#This Row],[Sub-Sector]],Table2[% Price above 20 EMA],"&gt;=0")/Table3[[#This Row],[Count]]</f>
        <v>0.66666666666666663</v>
      </c>
      <c r="S117" s="2">
        <f>COUNTIFS(Table2[Sub-Sector],Table3[[#This Row],[Sub-Sector]],Table2[% Price above 50 EMA],"&gt;=0")/Table3[[#This Row],[Count]]</f>
        <v>0.33333333333333331</v>
      </c>
      <c r="T117" s="2">
        <f>COUNTIFS(Table2[Sub-Sector],Table3[[#This Row],[Sub-Sector]],Table2[% Price above 200 EMA],"&gt;=0")/Table3[[#This Row],[Count]]</f>
        <v>0.33333333333333331</v>
      </c>
      <c r="U117" s="2">
        <f>COUNTIFS(Table2[Sub-Sector],Table3[[#This Row],[Sub-Sector]],Table2[Rate of Change - Zone],"Positive")/Table3[[#This Row],[Count]]</f>
        <v>0.33333333333333331</v>
      </c>
      <c r="V117" s="2">
        <f>COUNTIFS(Table2[Sub-Sector],Table3[[#This Row],[Sub-Sector]],Table2[Sharpe Ratio],"&gt;=0.10")/Table3[[#This Row],[Count]]</f>
        <v>0.33333333333333331</v>
      </c>
      <c r="W117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645.5</v>
      </c>
      <c r="X117" s="4">
        <f>_xlfn.RANK.AVG(Table3[[#This Row],[Score]],Table3[Score],1)</f>
        <v>116</v>
      </c>
      <c r="Y117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356.5</v>
      </c>
      <c r="Z117" s="4">
        <f>_xlfn.RANK.AVG(Table3[[#This Row],[Score 2 ]],Table3[[Score 2 ]],1)</f>
        <v>115.5</v>
      </c>
    </row>
    <row r="118" spans="1:26" x14ac:dyDescent="0.3">
      <c r="A118" t="s">
        <v>101</v>
      </c>
      <c r="B118">
        <f>COUNTIFS(Table2[Sub-Sector],Table3[[#This Row],[Sub-Sector]])</f>
        <v>4</v>
      </c>
      <c r="C118" s="2">
        <f>COUNTIFS(Table2[Sub-Sector],Table3[[#This Row],[Sub-Sector]],Table2[Uptrend],"Uptrend")/Table3[[#This Row],[Count]]</f>
        <v>0</v>
      </c>
      <c r="D118" s="2">
        <f>COUNTIFS(Table2[Sub-Sector],Table3[[#This Row],[Sub-Sector]],Table2[1W Return vs Nifty],"&gt;=5")/Table3[[#This Row],[Count]]</f>
        <v>0</v>
      </c>
      <c r="E118" s="2">
        <f>COUNTIFS(Table2[Sub-Sector],Table3[[#This Row],[Sub-Sector]],Table2[1M Return vs Nifty],"&gt;=5")/Table3[[#This Row],[Count]]</f>
        <v>0</v>
      </c>
      <c r="F118" s="2">
        <f>COUNTIFS(Table2[Sub-Sector],Table3[[#This Row],[Sub-Sector]],Table2[6M Return vs Nifty],"&gt;=10")/Table3[[#This Row],[Count]]</f>
        <v>0</v>
      </c>
      <c r="G118" s="2">
        <f>COUNTIFS(Table2[Sub-Sector],Table3[[#This Row],[Sub-Sector]],Table2[1Y Return vs Nifty],"&gt;=10")/Table3[[#This Row],[Count]]</f>
        <v>0</v>
      </c>
      <c r="H118" s="2">
        <f>COUNTIFS(Table2[Sub-Sector],Table3[[#This Row],[Sub-Sector]],Table2[RSI Exponential â€“ 14D],"&gt;=50")/Table3[[#This Row],[Count]]</f>
        <v>0.75</v>
      </c>
      <c r="I118" s="2">
        <f>COUNTIFS(Table2[Sub-Sector],Table3[[#This Row],[Sub-Sector]],Table2[Relative Volume],"&gt;=1")/Table3[[#This Row],[Count]]</f>
        <v>0.25</v>
      </c>
      <c r="J118" s="2">
        <f>COUNTIFS(Table2[Sub-Sector],Table3[[#This Row],[Sub-Sector]],Table2[% Away From Day Low],"&gt;=0.05")/Table3[[#This Row],[Count]]</f>
        <v>0</v>
      </c>
      <c r="K118" s="2">
        <f>COUNTIFS(Table2[Sub-Sector],Table3[[#This Row],[Sub-Sector]],Table2[% Away From Day High],"&lt;=0.05")/Table3[[#This Row],[Count]]</f>
        <v>1</v>
      </c>
      <c r="L118" s="2">
        <f>COUNTIFS(Table2[Sub-Sector],Table3[[#This Row],[Sub-Sector]],Table2[% Away From Current Week Low],"&gt;=0.05")/Table3[[#This Row],[Count]]</f>
        <v>0</v>
      </c>
      <c r="M118" s="2">
        <f>COUNTIFS(Table2[Sub-Sector],Table3[[#This Row],[Sub-Sector]],Table2[% Away From Current Week High],"&lt;=0.05")/Table3[[#This Row],[Count]]</f>
        <v>1</v>
      </c>
      <c r="N118" s="2">
        <f>COUNTIFS(Table2[Sub-Sector],Table3[[#This Row],[Sub-Sector]],Table2[% Away From Current Month Low],"&gt;=0.05")/Table3[[#This Row],[Count]]</f>
        <v>0</v>
      </c>
      <c r="O118" s="2">
        <f>COUNTIFS(Table2[Sub-Sector],Table3[[#This Row],[Sub-Sector]],Table2[% Away From Current Month High],"&lt;=0.05")/Table3[[#This Row],[Count]]</f>
        <v>1</v>
      </c>
      <c r="P118" s="2">
        <f>COUNTIFS(Table2[Sub-Sector],Table3[[#This Row],[Sub-Sector]],Table2[% Away From 52W High],"&lt;=10")/Table3[[#This Row],[Count]]</f>
        <v>0</v>
      </c>
      <c r="Q118" s="2">
        <f>COUNTIFS(Table2[Sub-Sector],Table3[[#This Row],[Sub-Sector]],Table2[% Away From 52W Low],"&gt;=10")/Table3[[#This Row],[Count]]</f>
        <v>0.5</v>
      </c>
      <c r="R118" s="2">
        <f>COUNTIFS(Table2[Sub-Sector],Table3[[#This Row],[Sub-Sector]],Table2[% Price above 20 EMA],"&gt;=0")/Table3[[#This Row],[Count]]</f>
        <v>0.75</v>
      </c>
      <c r="S118" s="2">
        <f>COUNTIFS(Table2[Sub-Sector],Table3[[#This Row],[Sub-Sector]],Table2[% Price above 50 EMA],"&gt;=0")/Table3[[#This Row],[Count]]</f>
        <v>0.75</v>
      </c>
      <c r="T118" s="2">
        <f>COUNTIFS(Table2[Sub-Sector],Table3[[#This Row],[Sub-Sector]],Table2[% Price above 200 EMA],"&gt;=0")/Table3[[#This Row],[Count]]</f>
        <v>0</v>
      </c>
      <c r="U118" s="2">
        <f>COUNTIFS(Table2[Sub-Sector],Table3[[#This Row],[Sub-Sector]],Table2[Rate of Change - Zone],"Positive")/Table3[[#This Row],[Count]]</f>
        <v>0.75</v>
      </c>
      <c r="V118" s="2">
        <f>COUNTIFS(Table2[Sub-Sector],Table3[[#This Row],[Sub-Sector]],Table2[Sharpe Ratio],"&gt;=0.10")/Table3[[#This Row],[Count]]</f>
        <v>0</v>
      </c>
      <c r="W118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661</v>
      </c>
      <c r="X118" s="4">
        <f>_xlfn.RANK.AVG(Table3[[#This Row],[Score]],Table3[Score],1)</f>
        <v>120</v>
      </c>
      <c r="Y118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365</v>
      </c>
      <c r="Z118" s="4">
        <f>_xlfn.RANK.AVG(Table3[[#This Row],[Score 2 ]],Table3[[Score 2 ]],1)</f>
        <v>117</v>
      </c>
    </row>
    <row r="119" spans="1:26" x14ac:dyDescent="0.3">
      <c r="A119" t="s">
        <v>275</v>
      </c>
      <c r="B119">
        <f>COUNTIFS(Table2[Sub-Sector],Table3[[#This Row],[Sub-Sector]])</f>
        <v>5</v>
      </c>
      <c r="C119" s="2">
        <f>COUNTIFS(Table2[Sub-Sector],Table3[[#This Row],[Sub-Sector]],Table2[Uptrend],"Uptrend")/Table3[[#This Row],[Count]]</f>
        <v>0.6</v>
      </c>
      <c r="D119" s="2">
        <f>COUNTIFS(Table2[Sub-Sector],Table3[[#This Row],[Sub-Sector]],Table2[1W Return vs Nifty],"&gt;=5")/Table3[[#This Row],[Count]]</f>
        <v>0</v>
      </c>
      <c r="E119" s="2">
        <f>COUNTIFS(Table2[Sub-Sector],Table3[[#This Row],[Sub-Sector]],Table2[1M Return vs Nifty],"&gt;=5")/Table3[[#This Row],[Count]]</f>
        <v>0</v>
      </c>
      <c r="F119" s="2">
        <f>COUNTIFS(Table2[Sub-Sector],Table3[[#This Row],[Sub-Sector]],Table2[6M Return vs Nifty],"&gt;=10")/Table3[[#This Row],[Count]]</f>
        <v>0</v>
      </c>
      <c r="G119" s="2">
        <f>COUNTIFS(Table2[Sub-Sector],Table3[[#This Row],[Sub-Sector]],Table2[1Y Return vs Nifty],"&gt;=10")/Table3[[#This Row],[Count]]</f>
        <v>0.4</v>
      </c>
      <c r="H119" s="2">
        <f>COUNTIFS(Table2[Sub-Sector],Table3[[#This Row],[Sub-Sector]],Table2[RSI Exponential â€“ 14D],"&gt;=50")/Table3[[#This Row],[Count]]</f>
        <v>0.2</v>
      </c>
      <c r="I119" s="2">
        <f>COUNTIFS(Table2[Sub-Sector],Table3[[#This Row],[Sub-Sector]],Table2[Relative Volume],"&gt;=1")/Table3[[#This Row],[Count]]</f>
        <v>0.4</v>
      </c>
      <c r="J119" s="2">
        <f>COUNTIFS(Table2[Sub-Sector],Table3[[#This Row],[Sub-Sector]],Table2[% Away From Day Low],"&gt;=0.05")/Table3[[#This Row],[Count]]</f>
        <v>0.2</v>
      </c>
      <c r="K119" s="2">
        <f>COUNTIFS(Table2[Sub-Sector],Table3[[#This Row],[Sub-Sector]],Table2[% Away From Day High],"&lt;=0.05")/Table3[[#This Row],[Count]]</f>
        <v>1</v>
      </c>
      <c r="L119" s="2">
        <f>COUNTIFS(Table2[Sub-Sector],Table3[[#This Row],[Sub-Sector]],Table2[% Away From Current Week Low],"&gt;=0.05")/Table3[[#This Row],[Count]]</f>
        <v>0.2</v>
      </c>
      <c r="M119" s="2">
        <f>COUNTIFS(Table2[Sub-Sector],Table3[[#This Row],[Sub-Sector]],Table2[% Away From Current Week High],"&lt;=0.05")/Table3[[#This Row],[Count]]</f>
        <v>1</v>
      </c>
      <c r="N119" s="2">
        <f>COUNTIFS(Table2[Sub-Sector],Table3[[#This Row],[Sub-Sector]],Table2[% Away From Current Month Low],"&gt;=0.05")/Table3[[#This Row],[Count]]</f>
        <v>0.2</v>
      </c>
      <c r="O119" s="2">
        <f>COUNTIFS(Table2[Sub-Sector],Table3[[#This Row],[Sub-Sector]],Table2[% Away From Current Month High],"&lt;=0.05")/Table3[[#This Row],[Count]]</f>
        <v>1</v>
      </c>
      <c r="P119" s="2">
        <f>COUNTIFS(Table2[Sub-Sector],Table3[[#This Row],[Sub-Sector]],Table2[% Away From 52W High],"&lt;=10")/Table3[[#This Row],[Count]]</f>
        <v>0.4</v>
      </c>
      <c r="Q119" s="2">
        <f>COUNTIFS(Table2[Sub-Sector],Table3[[#This Row],[Sub-Sector]],Table2[% Away From 52W Low],"&gt;=10")/Table3[[#This Row],[Count]]</f>
        <v>1</v>
      </c>
      <c r="R119" s="2">
        <f>COUNTIFS(Table2[Sub-Sector],Table3[[#This Row],[Sub-Sector]],Table2[% Price above 20 EMA],"&gt;=0")/Table3[[#This Row],[Count]]</f>
        <v>0.4</v>
      </c>
      <c r="S119" s="2">
        <f>COUNTIFS(Table2[Sub-Sector],Table3[[#This Row],[Sub-Sector]],Table2[% Price above 50 EMA],"&gt;=0")/Table3[[#This Row],[Count]]</f>
        <v>0.8</v>
      </c>
      <c r="T119" s="2">
        <f>COUNTIFS(Table2[Sub-Sector],Table3[[#This Row],[Sub-Sector]],Table2[% Price above 200 EMA],"&gt;=0")/Table3[[#This Row],[Count]]</f>
        <v>0.6</v>
      </c>
      <c r="U119" s="2">
        <f>COUNTIFS(Table2[Sub-Sector],Table3[[#This Row],[Sub-Sector]],Table2[Rate of Change - Zone],"Positive")/Table3[[#This Row],[Count]]</f>
        <v>0.4</v>
      </c>
      <c r="V119" s="2">
        <f>COUNTIFS(Table2[Sub-Sector],Table3[[#This Row],[Sub-Sector]],Table2[Sharpe Ratio],"&gt;=0.10")/Table3[[#This Row],[Count]]</f>
        <v>0.2</v>
      </c>
      <c r="W119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634.5</v>
      </c>
      <c r="X119" s="4">
        <f>_xlfn.RANK.AVG(Table3[[#This Row],[Score]],Table3[Score],1)</f>
        <v>114</v>
      </c>
      <c r="Y119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367</v>
      </c>
      <c r="Z119" s="4">
        <f>_xlfn.RANK.AVG(Table3[[#This Row],[Score 2 ]],Table3[[Score 2 ]],1)</f>
        <v>118</v>
      </c>
    </row>
    <row r="120" spans="1:26" x14ac:dyDescent="0.3">
      <c r="A120" t="s">
        <v>40</v>
      </c>
      <c r="B120">
        <f>COUNTIFS(Table2[Sub-Sector],Table3[[#This Row],[Sub-Sector]])</f>
        <v>2</v>
      </c>
      <c r="C120" s="2">
        <f>COUNTIFS(Table2[Sub-Sector],Table3[[#This Row],[Sub-Sector]],Table2[Uptrend],"Uptrend")/Table3[[#This Row],[Count]]</f>
        <v>0.5</v>
      </c>
      <c r="D120" s="2">
        <f>COUNTIFS(Table2[Sub-Sector],Table3[[#This Row],[Sub-Sector]],Table2[1W Return vs Nifty],"&gt;=5")/Table3[[#This Row],[Count]]</f>
        <v>0</v>
      </c>
      <c r="E120" s="2">
        <f>COUNTIFS(Table2[Sub-Sector],Table3[[#This Row],[Sub-Sector]],Table2[1M Return vs Nifty],"&gt;=5")/Table3[[#This Row],[Count]]</f>
        <v>0</v>
      </c>
      <c r="F120" s="2">
        <f>COUNTIFS(Table2[Sub-Sector],Table3[[#This Row],[Sub-Sector]],Table2[6M Return vs Nifty],"&gt;=10")/Table3[[#This Row],[Count]]</f>
        <v>0</v>
      </c>
      <c r="G120" s="2">
        <f>COUNTIFS(Table2[Sub-Sector],Table3[[#This Row],[Sub-Sector]],Table2[1Y Return vs Nifty],"&gt;=10")/Table3[[#This Row],[Count]]</f>
        <v>0.5</v>
      </c>
      <c r="H120" s="2">
        <f>COUNTIFS(Table2[Sub-Sector],Table3[[#This Row],[Sub-Sector]],Table2[RSI Exponential â€“ 14D],"&gt;=50")/Table3[[#This Row],[Count]]</f>
        <v>1</v>
      </c>
      <c r="I120" s="2">
        <f>COUNTIFS(Table2[Sub-Sector],Table3[[#This Row],[Sub-Sector]],Table2[Relative Volume],"&gt;=1")/Table3[[#This Row],[Count]]</f>
        <v>0</v>
      </c>
      <c r="J120" s="2">
        <f>COUNTIFS(Table2[Sub-Sector],Table3[[#This Row],[Sub-Sector]],Table2[% Away From Day Low],"&gt;=0.05")/Table3[[#This Row],[Count]]</f>
        <v>0.5</v>
      </c>
      <c r="K120" s="2">
        <f>COUNTIFS(Table2[Sub-Sector],Table3[[#This Row],[Sub-Sector]],Table2[% Away From Day High],"&lt;=0.05")/Table3[[#This Row],[Count]]</f>
        <v>1</v>
      </c>
      <c r="L120" s="2">
        <f>COUNTIFS(Table2[Sub-Sector],Table3[[#This Row],[Sub-Sector]],Table2[% Away From Current Week Low],"&gt;=0.05")/Table3[[#This Row],[Count]]</f>
        <v>0.5</v>
      </c>
      <c r="M120" s="2">
        <f>COUNTIFS(Table2[Sub-Sector],Table3[[#This Row],[Sub-Sector]],Table2[% Away From Current Week High],"&lt;=0.05")/Table3[[#This Row],[Count]]</f>
        <v>1</v>
      </c>
      <c r="N120" s="2">
        <f>COUNTIFS(Table2[Sub-Sector],Table3[[#This Row],[Sub-Sector]],Table2[% Away From Current Month Low],"&gt;=0.05")/Table3[[#This Row],[Count]]</f>
        <v>0.5</v>
      </c>
      <c r="O120" s="2">
        <f>COUNTIFS(Table2[Sub-Sector],Table3[[#This Row],[Sub-Sector]],Table2[% Away From Current Month High],"&lt;=0.05")/Table3[[#This Row],[Count]]</f>
        <v>1</v>
      </c>
      <c r="P120" s="2">
        <f>COUNTIFS(Table2[Sub-Sector],Table3[[#This Row],[Sub-Sector]],Table2[% Away From 52W High],"&lt;=10")/Table3[[#This Row],[Count]]</f>
        <v>0</v>
      </c>
      <c r="Q120" s="2">
        <f>COUNTIFS(Table2[Sub-Sector],Table3[[#This Row],[Sub-Sector]],Table2[% Away From 52W Low],"&gt;=10")/Table3[[#This Row],[Count]]</f>
        <v>1</v>
      </c>
      <c r="R120" s="2">
        <f>COUNTIFS(Table2[Sub-Sector],Table3[[#This Row],[Sub-Sector]],Table2[% Price above 20 EMA],"&gt;=0")/Table3[[#This Row],[Count]]</f>
        <v>1</v>
      </c>
      <c r="S120" s="2">
        <f>COUNTIFS(Table2[Sub-Sector],Table3[[#This Row],[Sub-Sector]],Table2[% Price above 50 EMA],"&gt;=0")/Table3[[#This Row],[Count]]</f>
        <v>1</v>
      </c>
      <c r="T120" s="2">
        <f>COUNTIFS(Table2[Sub-Sector],Table3[[#This Row],[Sub-Sector]],Table2[% Price above 200 EMA],"&gt;=0")/Table3[[#This Row],[Count]]</f>
        <v>1</v>
      </c>
      <c r="U120" s="2">
        <f>COUNTIFS(Table2[Sub-Sector],Table3[[#This Row],[Sub-Sector]],Table2[Rate of Change - Zone],"Positive")/Table3[[#This Row],[Count]]</f>
        <v>0.5</v>
      </c>
      <c r="V120" s="2">
        <f>COUNTIFS(Table2[Sub-Sector],Table3[[#This Row],[Sub-Sector]],Table2[Sharpe Ratio],"&gt;=0.10")/Table3[[#This Row],[Count]]</f>
        <v>0</v>
      </c>
      <c r="W120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658.5</v>
      </c>
      <c r="X120" s="4">
        <f>_xlfn.RANK.AVG(Table3[[#This Row],[Score]],Table3[Score],1)</f>
        <v>118</v>
      </c>
      <c r="Y120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380.5</v>
      </c>
      <c r="Z120" s="4">
        <f>_xlfn.RANK.AVG(Table3[[#This Row],[Score 2 ]],Table3[[Score 2 ]],1)</f>
        <v>119</v>
      </c>
    </row>
    <row r="121" spans="1:26" x14ac:dyDescent="0.3">
      <c r="A121" t="s">
        <v>207</v>
      </c>
      <c r="B121">
        <f>COUNTIFS(Table2[Sub-Sector],Table3[[#This Row],[Sub-Sector]])</f>
        <v>4</v>
      </c>
      <c r="C121" s="2">
        <f>COUNTIFS(Table2[Sub-Sector],Table3[[#This Row],[Sub-Sector]],Table2[Uptrend],"Uptrend")/Table3[[#This Row],[Count]]</f>
        <v>0.5</v>
      </c>
      <c r="D121" s="2">
        <f>COUNTIFS(Table2[Sub-Sector],Table3[[#This Row],[Sub-Sector]],Table2[1W Return vs Nifty],"&gt;=5")/Table3[[#This Row],[Count]]</f>
        <v>0</v>
      </c>
      <c r="E121" s="2">
        <f>COUNTIFS(Table2[Sub-Sector],Table3[[#This Row],[Sub-Sector]],Table2[1M Return vs Nifty],"&gt;=5")/Table3[[#This Row],[Count]]</f>
        <v>0</v>
      </c>
      <c r="F121" s="2">
        <f>COUNTIFS(Table2[Sub-Sector],Table3[[#This Row],[Sub-Sector]],Table2[6M Return vs Nifty],"&gt;=10")/Table3[[#This Row],[Count]]</f>
        <v>0.25</v>
      </c>
      <c r="G121" s="2">
        <f>COUNTIFS(Table2[Sub-Sector],Table3[[#This Row],[Sub-Sector]],Table2[1Y Return vs Nifty],"&gt;=10")/Table3[[#This Row],[Count]]</f>
        <v>0.25</v>
      </c>
      <c r="H121" s="2">
        <f>COUNTIFS(Table2[Sub-Sector],Table3[[#This Row],[Sub-Sector]],Table2[RSI Exponential â€“ 14D],"&gt;=50")/Table3[[#This Row],[Count]]</f>
        <v>1</v>
      </c>
      <c r="I121" s="2">
        <f>COUNTIFS(Table2[Sub-Sector],Table3[[#This Row],[Sub-Sector]],Table2[Relative Volume],"&gt;=1")/Table3[[#This Row],[Count]]</f>
        <v>0</v>
      </c>
      <c r="J121" s="2">
        <f>COUNTIFS(Table2[Sub-Sector],Table3[[#This Row],[Sub-Sector]],Table2[% Away From Day Low],"&gt;=0.05")/Table3[[#This Row],[Count]]</f>
        <v>0</v>
      </c>
      <c r="K121" s="2">
        <f>COUNTIFS(Table2[Sub-Sector],Table3[[#This Row],[Sub-Sector]],Table2[% Away From Day High],"&lt;=0.05")/Table3[[#This Row],[Count]]</f>
        <v>1</v>
      </c>
      <c r="L121" s="2">
        <f>COUNTIFS(Table2[Sub-Sector],Table3[[#This Row],[Sub-Sector]],Table2[% Away From Current Week Low],"&gt;=0.05")/Table3[[#This Row],[Count]]</f>
        <v>0.25</v>
      </c>
      <c r="M121" s="2">
        <f>COUNTIFS(Table2[Sub-Sector],Table3[[#This Row],[Sub-Sector]],Table2[% Away From Current Week High],"&lt;=0.05")/Table3[[#This Row],[Count]]</f>
        <v>0.75</v>
      </c>
      <c r="N121" s="2">
        <f>COUNTIFS(Table2[Sub-Sector],Table3[[#This Row],[Sub-Sector]],Table2[% Away From Current Month Low],"&gt;=0.05")/Table3[[#This Row],[Count]]</f>
        <v>0.25</v>
      </c>
      <c r="O121" s="2">
        <f>COUNTIFS(Table2[Sub-Sector],Table3[[#This Row],[Sub-Sector]],Table2[% Away From Current Month High],"&lt;=0.05")/Table3[[#This Row],[Count]]</f>
        <v>0.75</v>
      </c>
      <c r="P121" s="2">
        <f>COUNTIFS(Table2[Sub-Sector],Table3[[#This Row],[Sub-Sector]],Table2[% Away From 52W High],"&lt;=10")/Table3[[#This Row],[Count]]</f>
        <v>0.5</v>
      </c>
      <c r="Q121" s="2">
        <f>COUNTIFS(Table2[Sub-Sector],Table3[[#This Row],[Sub-Sector]],Table2[% Away From 52W Low],"&gt;=10")/Table3[[#This Row],[Count]]</f>
        <v>1</v>
      </c>
      <c r="R121" s="2">
        <f>COUNTIFS(Table2[Sub-Sector],Table3[[#This Row],[Sub-Sector]],Table2[% Price above 20 EMA],"&gt;=0")/Table3[[#This Row],[Count]]</f>
        <v>0.75</v>
      </c>
      <c r="S121" s="2">
        <f>COUNTIFS(Table2[Sub-Sector],Table3[[#This Row],[Sub-Sector]],Table2[% Price above 50 EMA],"&gt;=0")/Table3[[#This Row],[Count]]</f>
        <v>0.75</v>
      </c>
      <c r="T121" s="2">
        <f>COUNTIFS(Table2[Sub-Sector],Table3[[#This Row],[Sub-Sector]],Table2[% Price above 200 EMA],"&gt;=0")/Table3[[#This Row],[Count]]</f>
        <v>0.75</v>
      </c>
      <c r="U121" s="2">
        <f>COUNTIFS(Table2[Sub-Sector],Table3[[#This Row],[Sub-Sector]],Table2[Rate of Change - Zone],"Positive")/Table3[[#This Row],[Count]]</f>
        <v>0.5</v>
      </c>
      <c r="V121" s="2">
        <f>COUNTIFS(Table2[Sub-Sector],Table3[[#This Row],[Sub-Sector]],Table2[Sharpe Ratio],"&gt;=0.10")/Table3[[#This Row],[Count]]</f>
        <v>0</v>
      </c>
      <c r="W121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660.5</v>
      </c>
      <c r="X121" s="4">
        <f>_xlfn.RANK.AVG(Table3[[#This Row],[Score]],Table3[Score],1)</f>
        <v>119</v>
      </c>
      <c r="Y121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382.5</v>
      </c>
      <c r="Z121" s="4">
        <f>_xlfn.RANK.AVG(Table3[[#This Row],[Score 2 ]],Table3[[Score 2 ]],1)</f>
        <v>120</v>
      </c>
    </row>
    <row r="122" spans="1:26" x14ac:dyDescent="0.3">
      <c r="A122" t="s">
        <v>362</v>
      </c>
      <c r="B122">
        <f>COUNTIFS(Table2[Sub-Sector],Table3[[#This Row],[Sub-Sector]])</f>
        <v>1</v>
      </c>
      <c r="C122" s="2">
        <f>COUNTIFS(Table2[Sub-Sector],Table3[[#This Row],[Sub-Sector]],Table2[Uptrend],"Uptrend")/Table3[[#This Row],[Count]]</f>
        <v>0</v>
      </c>
      <c r="D122" s="2">
        <f>COUNTIFS(Table2[Sub-Sector],Table3[[#This Row],[Sub-Sector]],Table2[1W Return vs Nifty],"&gt;=5")/Table3[[#This Row],[Count]]</f>
        <v>0</v>
      </c>
      <c r="E122" s="2">
        <f>COUNTIFS(Table2[Sub-Sector],Table3[[#This Row],[Sub-Sector]],Table2[1M Return vs Nifty],"&gt;=5")/Table3[[#This Row],[Count]]</f>
        <v>0</v>
      </c>
      <c r="F122" s="2">
        <f>COUNTIFS(Table2[Sub-Sector],Table3[[#This Row],[Sub-Sector]],Table2[6M Return vs Nifty],"&gt;=10")/Table3[[#This Row],[Count]]</f>
        <v>0</v>
      </c>
      <c r="G122" s="2">
        <f>COUNTIFS(Table2[Sub-Sector],Table3[[#This Row],[Sub-Sector]],Table2[1Y Return vs Nifty],"&gt;=10")/Table3[[#This Row],[Count]]</f>
        <v>0</v>
      </c>
      <c r="H122" s="2">
        <f>COUNTIFS(Table2[Sub-Sector],Table3[[#This Row],[Sub-Sector]],Table2[RSI Exponential â€“ 14D],"&gt;=50")/Table3[[#This Row],[Count]]</f>
        <v>0</v>
      </c>
      <c r="I122" s="2">
        <f>COUNTIFS(Table2[Sub-Sector],Table3[[#This Row],[Sub-Sector]],Table2[Relative Volume],"&gt;=1")/Table3[[#This Row],[Count]]</f>
        <v>0</v>
      </c>
      <c r="J122" s="2">
        <f>COUNTIFS(Table2[Sub-Sector],Table3[[#This Row],[Sub-Sector]],Table2[% Away From Day Low],"&gt;=0.05")/Table3[[#This Row],[Count]]</f>
        <v>0</v>
      </c>
      <c r="K122" s="2">
        <f>COUNTIFS(Table2[Sub-Sector],Table3[[#This Row],[Sub-Sector]],Table2[% Away From Day High],"&lt;=0.05")/Table3[[#This Row],[Count]]</f>
        <v>1</v>
      </c>
      <c r="L122" s="2">
        <f>COUNTIFS(Table2[Sub-Sector],Table3[[#This Row],[Sub-Sector]],Table2[% Away From Current Week Low],"&gt;=0.05")/Table3[[#This Row],[Count]]</f>
        <v>0</v>
      </c>
      <c r="M122" s="2">
        <f>COUNTIFS(Table2[Sub-Sector],Table3[[#This Row],[Sub-Sector]],Table2[% Away From Current Week High],"&lt;=0.05")/Table3[[#This Row],[Count]]</f>
        <v>1</v>
      </c>
      <c r="N122" s="2">
        <f>COUNTIFS(Table2[Sub-Sector],Table3[[#This Row],[Sub-Sector]],Table2[% Away From Current Month Low],"&gt;=0.05")/Table3[[#This Row],[Count]]</f>
        <v>0</v>
      </c>
      <c r="O122" s="2">
        <f>COUNTIFS(Table2[Sub-Sector],Table3[[#This Row],[Sub-Sector]],Table2[% Away From Current Month High],"&lt;=0.05")/Table3[[#This Row],[Count]]</f>
        <v>1</v>
      </c>
      <c r="P122" s="2">
        <f>COUNTIFS(Table2[Sub-Sector],Table3[[#This Row],[Sub-Sector]],Table2[% Away From 52W High],"&lt;=10")/Table3[[#This Row],[Count]]</f>
        <v>0</v>
      </c>
      <c r="Q122" s="2">
        <f>COUNTIFS(Table2[Sub-Sector],Table3[[#This Row],[Sub-Sector]],Table2[% Away From 52W Low],"&gt;=10")/Table3[[#This Row],[Count]]</f>
        <v>0</v>
      </c>
      <c r="R122" s="2">
        <f>COUNTIFS(Table2[Sub-Sector],Table3[[#This Row],[Sub-Sector]],Table2[% Price above 20 EMA],"&gt;=0")/Table3[[#This Row],[Count]]</f>
        <v>0</v>
      </c>
      <c r="S122" s="2">
        <f>COUNTIFS(Table2[Sub-Sector],Table3[[#This Row],[Sub-Sector]],Table2[% Price above 50 EMA],"&gt;=0")/Table3[[#This Row],[Count]]</f>
        <v>0</v>
      </c>
      <c r="T122" s="2">
        <f>COUNTIFS(Table2[Sub-Sector],Table3[[#This Row],[Sub-Sector]],Table2[% Price above 200 EMA],"&gt;=0")/Table3[[#This Row],[Count]]</f>
        <v>0</v>
      </c>
      <c r="U122" s="2">
        <f>COUNTIFS(Table2[Sub-Sector],Table3[[#This Row],[Sub-Sector]],Table2[Rate of Change - Zone],"Positive")/Table3[[#This Row],[Count]]</f>
        <v>0</v>
      </c>
      <c r="V122" s="2">
        <f>COUNTIFS(Table2[Sub-Sector],Table3[[#This Row],[Sub-Sector]],Table2[Sharpe Ratio],"&gt;=0.10")/Table3[[#This Row],[Count]]</f>
        <v>0</v>
      </c>
      <c r="W122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742</v>
      </c>
      <c r="X122" s="4">
        <f>_xlfn.RANK.AVG(Table3[[#This Row],[Score]],Table3[Score],1)</f>
        <v>121</v>
      </c>
      <c r="Y122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446</v>
      </c>
      <c r="Z122" s="4">
        <f>_xlfn.RANK.AVG(Table3[[#This Row],[Score 2 ]],Table3[[Score 2 ]],1)</f>
        <v>121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E615A-FF73-4CAB-BF5B-5BBF0C68763C}">
  <dimension ref="A1:AV726"/>
  <sheetViews>
    <sheetView tabSelected="1" topLeftCell="AJ1" workbookViewId="0">
      <selection activeCell="AK1" sqref="AK1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4.44140625" bestFit="1" customWidth="1"/>
    <col min="5" max="5" width="13" bestFit="1" customWidth="1"/>
    <col min="6" max="6" width="12.33203125" bestFit="1" customWidth="1"/>
    <col min="7" max="7" width="18.33203125" bestFit="1" customWidth="1"/>
    <col min="8" max="8" width="25.33203125" bestFit="1" customWidth="1"/>
    <col min="9" max="9" width="19" bestFit="1" customWidth="1"/>
    <col min="10" max="10" width="26" bestFit="1" customWidth="1"/>
    <col min="11" max="11" width="19" bestFit="1" customWidth="1"/>
    <col min="12" max="12" width="26" bestFit="1" customWidth="1"/>
    <col min="13" max="13" width="19" bestFit="1" customWidth="1"/>
    <col min="14" max="14" width="26" bestFit="1" customWidth="1"/>
    <col min="15" max="15" width="10.88671875" bestFit="1" customWidth="1"/>
    <col min="16" max="17" width="12" bestFit="1" customWidth="1"/>
    <col min="18" max="18" width="23.5546875" bestFit="1" customWidth="1"/>
    <col min="19" max="20" width="22" bestFit="1" customWidth="1"/>
    <col min="21" max="21" width="23" bestFit="1" customWidth="1"/>
    <col min="22" max="22" width="17" bestFit="1" customWidth="1"/>
    <col min="23" max="23" width="10.33203125" bestFit="1" customWidth="1"/>
    <col min="24" max="24" width="10.6640625" bestFit="1" customWidth="1"/>
    <col min="25" max="25" width="18.6640625" bestFit="1" customWidth="1"/>
    <col min="26" max="26" width="19.109375" bestFit="1" customWidth="1"/>
    <col min="27" max="27" width="19.88671875" bestFit="1" customWidth="1"/>
    <col min="28" max="28" width="20.33203125" bestFit="1" customWidth="1"/>
    <col min="29" max="29" width="22.33203125" bestFit="1" customWidth="1"/>
    <col min="30" max="30" width="22.6640625" bestFit="1" customWidth="1"/>
    <col min="31" max="31" width="30.88671875" bestFit="1" customWidth="1"/>
    <col min="32" max="32" width="31.33203125" bestFit="1" customWidth="1"/>
    <col min="33" max="33" width="32" bestFit="1" customWidth="1"/>
    <col min="34" max="34" width="32.33203125" bestFit="1" customWidth="1"/>
    <col min="35" max="35" width="23.33203125" bestFit="1" customWidth="1"/>
    <col min="36" max="36" width="22.88671875" bestFit="1" customWidth="1"/>
    <col min="37" max="37" width="18.33203125" bestFit="1" customWidth="1"/>
    <col min="38" max="38" width="28.88671875" bestFit="1" customWidth="1"/>
    <col min="39" max="39" width="34.6640625" bestFit="1" customWidth="1"/>
    <col min="40" max="40" width="16.109375" bestFit="1" customWidth="1"/>
    <col min="41" max="41" width="22" bestFit="1" customWidth="1"/>
    <col min="42" max="42" width="13.88671875" bestFit="1" customWidth="1"/>
    <col min="43" max="43" width="20.88671875" bestFit="1" customWidth="1"/>
    <col min="44" max="44" width="12.6640625" bestFit="1" customWidth="1"/>
  </cols>
  <sheetData>
    <row r="1" spans="1:48" x14ac:dyDescent="0.3">
      <c r="A1" t="s">
        <v>0</v>
      </c>
      <c r="B1" t="s">
        <v>1</v>
      </c>
      <c r="C1" t="s">
        <v>10416</v>
      </c>
      <c r="D1" t="s">
        <v>2</v>
      </c>
      <c r="E1" t="s">
        <v>3</v>
      </c>
      <c r="F1" t="s">
        <v>4</v>
      </c>
      <c r="G1" t="s">
        <v>5</v>
      </c>
      <c r="H1" t="s">
        <v>10438</v>
      </c>
      <c r="I1" t="s">
        <v>6</v>
      </c>
      <c r="J1" t="s">
        <v>10439</v>
      </c>
      <c r="K1" t="s">
        <v>7</v>
      </c>
      <c r="L1" t="s">
        <v>10440</v>
      </c>
      <c r="M1" t="s">
        <v>8</v>
      </c>
      <c r="N1" t="s">
        <v>10441</v>
      </c>
      <c r="O1" t="s">
        <v>10442</v>
      </c>
      <c r="P1" t="s">
        <v>9</v>
      </c>
      <c r="Q1" t="s">
        <v>10</v>
      </c>
      <c r="R1" t="s">
        <v>11</v>
      </c>
      <c r="S1" s="2" t="s">
        <v>10443</v>
      </c>
      <c r="T1" s="2" t="s">
        <v>10444</v>
      </c>
      <c r="U1" s="2" t="s">
        <v>10445</v>
      </c>
      <c r="V1" t="s">
        <v>12</v>
      </c>
      <c r="W1" t="s">
        <v>10446</v>
      </c>
      <c r="X1" t="s">
        <v>10447</v>
      </c>
      <c r="Y1" t="s">
        <v>10448</v>
      </c>
      <c r="Z1" t="s">
        <v>10449</v>
      </c>
      <c r="AA1" t="s">
        <v>10450</v>
      </c>
      <c r="AB1" t="s">
        <v>10451</v>
      </c>
      <c r="AC1" s="2" t="s">
        <v>10452</v>
      </c>
      <c r="AD1" s="2" t="s">
        <v>10453</v>
      </c>
      <c r="AE1" s="2" t="s">
        <v>10454</v>
      </c>
      <c r="AF1" s="2" t="s">
        <v>10455</v>
      </c>
      <c r="AG1" s="2" t="s">
        <v>10456</v>
      </c>
      <c r="AH1" s="2" t="s">
        <v>10457</v>
      </c>
      <c r="AI1" t="s">
        <v>13</v>
      </c>
      <c r="AJ1" t="s">
        <v>14</v>
      </c>
      <c r="AK1" t="s">
        <v>10458</v>
      </c>
      <c r="AL1" t="s">
        <v>10459</v>
      </c>
      <c r="AM1" t="s">
        <v>10460</v>
      </c>
      <c r="AN1" t="s">
        <v>10461</v>
      </c>
      <c r="AO1" t="s">
        <v>10462</v>
      </c>
      <c r="AP1" t="s">
        <v>15</v>
      </c>
      <c r="AQ1" t="s">
        <v>10466</v>
      </c>
      <c r="AR1" t="s">
        <v>10467</v>
      </c>
      <c r="AS1" t="s">
        <v>10476</v>
      </c>
      <c r="AT1" t="s">
        <v>10477</v>
      </c>
      <c r="AU1" t="s">
        <v>10478</v>
      </c>
      <c r="AV1" t="s">
        <v>10479</v>
      </c>
    </row>
    <row r="2" spans="1:48" x14ac:dyDescent="0.3">
      <c r="A2" t="s">
        <v>399</v>
      </c>
      <c r="B2" t="s">
        <v>400</v>
      </c>
      <c r="C2" t="s">
        <v>10426</v>
      </c>
      <c r="D2" t="s">
        <v>290</v>
      </c>
      <c r="E2">
        <v>59615.420151899998</v>
      </c>
      <c r="F2">
        <v>2260.65</v>
      </c>
      <c r="G2">
        <v>671.28207108380298</v>
      </c>
      <c r="H2">
        <f>(Table2[[#This Row],[1Y Return vs Nifty]]-AVERAGE(Table2[1Y Return vs Nifty]))/_xlfn.STDEV.P(Table2[1Y Return vs Nifty])</f>
        <v>7.3002130021982286</v>
      </c>
      <c r="I2">
        <v>4.0884688917865599</v>
      </c>
      <c r="J2">
        <f>(Table2[[#This Row],[1M Return vs Nifty]]-AVERAGE(Table2[1M Return vs Nifty]))/_xlfn.STDEV.P(Table2[1M Return vs Nifty])</f>
        <v>0.23172390658074984</v>
      </c>
      <c r="K2">
        <v>222.666003729431</v>
      </c>
      <c r="L2">
        <f>(Table2[[#This Row],[6M Return vs Nifty]]-AVERAGE(Table2[6M Return vs Nifty]))/_xlfn.STDEV.P(Table2[6M Return vs Nifty])</f>
        <v>6.3101518654267155</v>
      </c>
      <c r="M2">
        <v>3.3987526572783802</v>
      </c>
      <c r="N2">
        <f>(Table2[[#This Row],[1W Return vs Nifty]]-AVERAGE(Table2[1W Return vs Nifty]))/_xlfn.STDEV.P(Table2[1W Return vs Nifty])</f>
        <v>0.70754370949020995</v>
      </c>
      <c r="O2">
        <v>2092.6</v>
      </c>
      <c r="P2">
        <v>1788.2442108211801</v>
      </c>
      <c r="Q2">
        <v>1113.1293673074699</v>
      </c>
      <c r="R2">
        <v>67.931749069138604</v>
      </c>
      <c r="S2" s="2">
        <f>(Table2[[#This Row],[Close Price]]-Table2[[#This Row],[20D EMA]])/Table2[[#This Row],[20D EMA]]</f>
        <v>8.030679537417576E-2</v>
      </c>
      <c r="T2" s="2">
        <f>(Table2[[#This Row],[Close Price]]-Table2[[#This Row],[50D EMA]])/Table2[[#This Row],[50D EMA]]</f>
        <v>0.26417297275179569</v>
      </c>
      <c r="U2" s="2">
        <f>(Table2[[#This Row],[Close Price]]-Table2[[#This Row],[200D EMA]])/Table2[[#This Row],[200D EMA]]</f>
        <v>1.0308960183740805</v>
      </c>
      <c r="V2">
        <v>0.74867497095631796</v>
      </c>
      <c r="W2">
        <v>2210.0500000000002</v>
      </c>
      <c r="X2">
        <v>2289.9</v>
      </c>
      <c r="Y2">
        <v>2210.0500000000002</v>
      </c>
      <c r="Z2">
        <v>2310</v>
      </c>
      <c r="AA2">
        <v>2210.0500000000002</v>
      </c>
      <c r="AB2">
        <v>2310</v>
      </c>
      <c r="AC2" s="2">
        <f>(Table2[[#This Row],[Close Price]]/Table2[[#This Row],[Day Low]])-1</f>
        <v>2.2895409606117356E-2</v>
      </c>
      <c r="AD2" s="2">
        <f>(Table2[[#This Row],[Day High]]/Table2[[#This Row],[Close Price]])-1</f>
        <v>1.2938756552319131E-2</v>
      </c>
      <c r="AE2" s="2">
        <f>(Table2[[#This Row],[Close Price]]/Table2[[#This Row],[Current Week Low]])-1</f>
        <v>2.2895409606117356E-2</v>
      </c>
      <c r="AF2" s="2">
        <f>(Table2[[#This Row],[Current Week High]]/Table2[[#This Row],[Close Price]])-1</f>
        <v>2.1830004644681766E-2</v>
      </c>
      <c r="AG2" s="2">
        <f>(Table2[[#This Row],[Close Price]]/Table2[[#This Row],[Current Month Low]])-1</f>
        <v>2.2895409606117356E-2</v>
      </c>
      <c r="AH2" s="2">
        <f>(Table2[[#This Row],[Current Month High]]/Table2[[#This Row],[Close Price]])-1</f>
        <v>2.1830004644681766E-2</v>
      </c>
      <c r="AI2">
        <v>7.3983146440183196</v>
      </c>
      <c r="AJ2">
        <v>713.47607052896706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0.92</v>
      </c>
      <c r="AM2" t="s">
        <v>10463</v>
      </c>
      <c r="AN2">
        <v>12.65</v>
      </c>
      <c r="AO2" t="s">
        <v>10463</v>
      </c>
      <c r="AP2">
        <v>0.225042549685185</v>
      </c>
      <c r="AQ2">
        <f>(Table2[[#This Row],[Sharpe Ratio]]-AVERAGE(Table2[Sharpe Ratio]))/_xlfn.STDEV.P(Table2[Sharpe Ratio])</f>
        <v>1.9397905964357138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16.489423080131619</v>
      </c>
      <c r="AS2">
        <f>_xlfn.RANK.AVG(Table2[[#This Row],[1Y Return vs Nifty Z-Score]],Table2[1Y Return vs Nifty Z-Score])</f>
        <v>2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17</v>
      </c>
      <c r="AV2">
        <f>(Table2[[#This Row],[Rank 1Y]]+Table2[[#This Row],[Rank 6M]]+Table2[[#This Row],[Rank Sharpe]])/3</f>
        <v>6.666666666666667</v>
      </c>
    </row>
    <row r="3" spans="1:48" x14ac:dyDescent="0.3">
      <c r="A3" t="s">
        <v>638</v>
      </c>
      <c r="B3" t="s">
        <v>639</v>
      </c>
      <c r="C3" t="s">
        <v>10426</v>
      </c>
      <c r="D3" t="s">
        <v>640</v>
      </c>
      <c r="E3">
        <v>28528.657381875</v>
      </c>
      <c r="F3">
        <v>682.15</v>
      </c>
      <c r="G3">
        <v>250.90700345975699</v>
      </c>
      <c r="H3">
        <f>(Table2[[#This Row],[1Y Return vs Nifty]]-AVERAGE(Table2[1Y Return vs Nifty]))/_xlfn.STDEV.P(Table2[1Y Return vs Nifty])</f>
        <v>2.3905752049332829</v>
      </c>
      <c r="I3">
        <v>-2.4172668803604802</v>
      </c>
      <c r="J3">
        <f>(Table2[[#This Row],[1M Return vs Nifty]]-AVERAGE(Table2[1M Return vs Nifty]))/_xlfn.STDEV.P(Table2[1M Return vs Nifty])</f>
        <v>-0.33171982067577899</v>
      </c>
      <c r="K3">
        <v>102.99302322270501</v>
      </c>
      <c r="L3">
        <f>(Table2[[#This Row],[6M Return vs Nifty]]-AVERAGE(Table2[6M Return vs Nifty]))/_xlfn.STDEV.P(Table2[6M Return vs Nifty])</f>
        <v>2.7251864135150443</v>
      </c>
      <c r="M3">
        <v>-0.62739308491862</v>
      </c>
      <c r="N3">
        <f>(Table2[[#This Row],[1W Return vs Nifty]]-AVERAGE(Table2[1W Return vs Nifty]))/_xlfn.STDEV.P(Table2[1W Return vs Nifty])</f>
        <v>-2.9745889351661076E-2</v>
      </c>
      <c r="O3">
        <v>653.41</v>
      </c>
      <c r="P3">
        <v>574.20349535194998</v>
      </c>
      <c r="Q3">
        <v>411.938585497818</v>
      </c>
      <c r="R3">
        <v>62.952692254738103</v>
      </c>
      <c r="S3" s="2">
        <f>(Table2[[#This Row],[Close Price]]-Table2[[#This Row],[20D EMA]])/Table2[[#This Row],[20D EMA]]</f>
        <v>4.398463445616077E-2</v>
      </c>
      <c r="T3" s="2">
        <f>(Table2[[#This Row],[Close Price]]-Table2[[#This Row],[50D EMA]])/Table2[[#This Row],[50D EMA]]</f>
        <v>0.18799346489851251</v>
      </c>
      <c r="U3" s="2">
        <f>(Table2[[#This Row],[Close Price]]-Table2[[#This Row],[200D EMA]])/Table2[[#This Row],[200D EMA]]</f>
        <v>0.65595072667358389</v>
      </c>
      <c r="V3">
        <v>0.60276748091550403</v>
      </c>
      <c r="W3">
        <v>675</v>
      </c>
      <c r="X3">
        <v>701.9</v>
      </c>
      <c r="Y3">
        <v>675</v>
      </c>
      <c r="Z3">
        <v>706</v>
      </c>
      <c r="AA3">
        <v>675</v>
      </c>
      <c r="AB3">
        <v>706</v>
      </c>
      <c r="AC3" s="2">
        <f>(Table2[[#This Row],[Close Price]]/Table2[[#This Row],[Day Low]])-1</f>
        <v>1.0592592592592487E-2</v>
      </c>
      <c r="AD3" s="2">
        <f>(Table2[[#This Row],[Day High]]/Table2[[#This Row],[Close Price]])-1</f>
        <v>2.8952576412812459E-2</v>
      </c>
      <c r="AE3" s="2">
        <f>(Table2[[#This Row],[Close Price]]/Table2[[#This Row],[Current Week Low]])-1</f>
        <v>1.0592592592592487E-2</v>
      </c>
      <c r="AF3" s="2">
        <f>(Table2[[#This Row],[Current Week High]]/Table2[[#This Row],[Close Price]])-1</f>
        <v>3.4962984680788622E-2</v>
      </c>
      <c r="AG3" s="2">
        <f>(Table2[[#This Row],[Close Price]]/Table2[[#This Row],[Current Month Low]])-1</f>
        <v>1.0592592592592487E-2</v>
      </c>
      <c r="AH3" s="2">
        <f>(Table2[[#This Row],[Current Month High]]/Table2[[#This Row],[Close Price]])-1</f>
        <v>3.4962984680788622E-2</v>
      </c>
      <c r="AI3">
        <v>6.6994062889393904</v>
      </c>
      <c r="AJ3">
        <v>302.804842043105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0.57999999999999996</v>
      </c>
      <c r="AM3" t="s">
        <v>10463</v>
      </c>
      <c r="AN3">
        <v>-2.5499999999999998</v>
      </c>
      <c r="AO3" t="s">
        <v>10464</v>
      </c>
      <c r="AP3">
        <v>0.240628256269424</v>
      </c>
      <c r="AQ3">
        <f>(Table2[[#This Row],[Sharpe Ratio]]-AVERAGE(Table2[Sharpe Ratio]))/_xlfn.STDEV.P(Table2[Sharpe Ratio])</f>
        <v>2.1151839969063775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6.8694799053272648</v>
      </c>
      <c r="AS3">
        <f>_xlfn.RANK.AVG(Table2[[#This Row],[1Y Return vs Nifty Z-Score]],Table2[1Y Return vs Nifty Z-Score])</f>
        <v>13</v>
      </c>
      <c r="AT3">
        <f>_xlfn.RANK.AVG(Table2[[#This Row],[6M Return vs Nifty Z-Score]],Table2[6M Return vs Nifty Z-Score])</f>
        <v>12</v>
      </c>
      <c r="AU3">
        <f>_xlfn.RANK.AVG(Table2[[#This Row],[Sharpe Ratio Z-Score]],Table2[Sharpe Ratio Z-Score])</f>
        <v>12</v>
      </c>
      <c r="AV3">
        <f>(Table2[[#This Row],[Rank 1Y]]+Table2[[#This Row],[Rank 6M]]+Table2[[#This Row],[Rank Sharpe]])/3</f>
        <v>12.333333333333334</v>
      </c>
    </row>
    <row r="4" spans="1:48" x14ac:dyDescent="0.3">
      <c r="A4" t="s">
        <v>659</v>
      </c>
      <c r="B4" t="s">
        <v>660</v>
      </c>
      <c r="C4" t="s">
        <v>10426</v>
      </c>
      <c r="D4" t="s">
        <v>290</v>
      </c>
      <c r="E4">
        <v>26421.418799999999</v>
      </c>
      <c r="F4">
        <v>2405.5500000000002</v>
      </c>
      <c r="G4">
        <v>291.44500982953798</v>
      </c>
      <c r="H4">
        <f>(Table2[[#This Row],[1Y Return vs Nifty]]-AVERAGE(Table2[1Y Return vs Nifty]))/_xlfn.STDEV.P(Table2[1Y Return vs Nifty])</f>
        <v>2.8640260435468603</v>
      </c>
      <c r="I4">
        <v>54.018645648589697</v>
      </c>
      <c r="J4">
        <f>(Table2[[#This Row],[1M Return vs Nifty]]-AVERAGE(Table2[1M Return vs Nifty]))/_xlfn.STDEV.P(Table2[1M Return vs Nifty])</f>
        <v>4.5560380010564909</v>
      </c>
      <c r="K4">
        <v>166.780890123999</v>
      </c>
      <c r="L4">
        <f>(Table2[[#This Row],[6M Return vs Nifty]]-AVERAGE(Table2[6M Return vs Nifty]))/_xlfn.STDEV.P(Table2[6M Return vs Nifty])</f>
        <v>4.6360379534700185</v>
      </c>
      <c r="M4">
        <v>28.7829619213359</v>
      </c>
      <c r="N4">
        <f>(Table2[[#This Row],[1W Return vs Nifty]]-AVERAGE(Table2[1W Return vs Nifty]))/_xlfn.STDEV.P(Table2[1W Return vs Nifty])</f>
        <v>5.3560374957589429</v>
      </c>
      <c r="O4">
        <v>1806.96</v>
      </c>
      <c r="P4">
        <v>1461.49803232099</v>
      </c>
      <c r="Q4">
        <v>1015.76445562472</v>
      </c>
      <c r="R4">
        <v>83.534910617304504</v>
      </c>
      <c r="S4" s="2">
        <f>(Table2[[#This Row],[Close Price]]-Table2[[#This Row],[20D EMA]])/Table2[[#This Row],[20D EMA]]</f>
        <v>0.3312690928410148</v>
      </c>
      <c r="T4" s="2">
        <f>(Table2[[#This Row],[Close Price]]-Table2[[#This Row],[50D EMA]])/Table2[[#This Row],[50D EMA]]</f>
        <v>0.6459481619552857</v>
      </c>
      <c r="U4" s="2">
        <f>(Table2[[#This Row],[Close Price]]-Table2[[#This Row],[200D EMA]])/Table2[[#This Row],[200D EMA]]</f>
        <v>1.3682163583096909</v>
      </c>
      <c r="V4">
        <v>2.4246262302243502</v>
      </c>
      <c r="W4">
        <v>2331.3000000000002</v>
      </c>
      <c r="X4">
        <v>2473.9499999999998</v>
      </c>
      <c r="Y4">
        <v>2127.6999999999998</v>
      </c>
      <c r="Z4">
        <v>2473.9499999999998</v>
      </c>
      <c r="AA4">
        <v>2127.6999999999998</v>
      </c>
      <c r="AB4">
        <v>2473.9499999999998</v>
      </c>
      <c r="AC4" s="2">
        <f>(Table2[[#This Row],[Close Price]]/Table2[[#This Row],[Day Low]])-1</f>
        <v>3.184918285934879E-2</v>
      </c>
      <c r="AD4" s="2">
        <f>(Table2[[#This Row],[Day High]]/Table2[[#This Row],[Close Price]])-1</f>
        <v>2.8434245806572056E-2</v>
      </c>
      <c r="AE4" s="2">
        <f>(Table2[[#This Row],[Close Price]]/Table2[[#This Row],[Current Week Low]])-1</f>
        <v>0.13058701884664203</v>
      </c>
      <c r="AF4" s="2">
        <f>(Table2[[#This Row],[Current Week High]]/Table2[[#This Row],[Close Price]])-1</f>
        <v>2.8434245806572056E-2</v>
      </c>
      <c r="AG4" s="2">
        <f>(Table2[[#This Row],[Close Price]]/Table2[[#This Row],[Current Month Low]])-1</f>
        <v>0.13058701884664203</v>
      </c>
      <c r="AH4" s="2">
        <f>(Table2[[#This Row],[Current Month High]]/Table2[[#This Row],[Close Price]])-1</f>
        <v>2.8434245806572056E-2</v>
      </c>
      <c r="AI4">
        <v>2.8434245806571998</v>
      </c>
      <c r="AJ4">
        <v>330.33094812164501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1.54</v>
      </c>
      <c r="AM4" t="s">
        <v>10463</v>
      </c>
      <c r="AN4">
        <v>56.71</v>
      </c>
      <c r="AO4" t="s">
        <v>10463</v>
      </c>
      <c r="AP4">
        <v>0.20592372623604799</v>
      </c>
      <c r="AQ4">
        <f>(Table2[[#This Row],[Sharpe Ratio]]-AVERAGE(Table2[Sharpe Ratio]))/_xlfn.STDEV.P(Table2[Sharpe Ratio])</f>
        <v>1.7246373443442471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19.136776838176562</v>
      </c>
      <c r="AS4">
        <f>_xlfn.RANK.AVG(Table2[[#This Row],[1Y Return vs Nifty Z-Score]],Table2[1Y Return vs Nifty Z-Score])</f>
        <v>9</v>
      </c>
      <c r="AT4">
        <f>_xlfn.RANK.AVG(Table2[[#This Row],[6M Return vs Nifty Z-Score]],Table2[6M Return vs Nifty Z-Score])</f>
        <v>3</v>
      </c>
      <c r="AU4">
        <f>_xlfn.RANK.AVG(Table2[[#This Row],[Sharpe Ratio Z-Score]],Table2[Sharpe Ratio Z-Score])</f>
        <v>26</v>
      </c>
      <c r="AV4">
        <f>(Table2[[#This Row],[Rank 1Y]]+Table2[[#This Row],[Rank 6M]]+Table2[[#This Row],[Rank Sharpe]])/3</f>
        <v>12.666666666666666</v>
      </c>
    </row>
    <row r="5" spans="1:48" x14ac:dyDescent="0.3">
      <c r="A5" t="s">
        <v>288</v>
      </c>
      <c r="B5" t="s">
        <v>289</v>
      </c>
      <c r="C5" t="s">
        <v>10426</v>
      </c>
      <c r="D5" t="s">
        <v>290</v>
      </c>
      <c r="E5">
        <v>88620.569099999993</v>
      </c>
      <c r="F5">
        <v>4329.55</v>
      </c>
      <c r="G5">
        <v>210.39033507030399</v>
      </c>
      <c r="H5">
        <f>(Table2[[#This Row],[1Y Return vs Nifty]]-AVERAGE(Table2[1Y Return vs Nifty]))/_xlfn.STDEV.P(Table2[1Y Return vs Nifty])</f>
        <v>1.9173735765198434</v>
      </c>
      <c r="I5">
        <v>25.246433945188201</v>
      </c>
      <c r="J5">
        <f>(Table2[[#This Row],[1M Return vs Nifty]]-AVERAGE(Table2[1M Return vs Nifty]))/_xlfn.STDEV.P(Table2[1M Return vs Nifty])</f>
        <v>2.0641565642196715</v>
      </c>
      <c r="K5">
        <v>81.368264762993405</v>
      </c>
      <c r="L5">
        <f>(Table2[[#This Row],[6M Return vs Nifty]]-AVERAGE(Table2[6M Return vs Nifty]))/_xlfn.STDEV.P(Table2[6M Return vs Nifty])</f>
        <v>2.0773876233809276</v>
      </c>
      <c r="M5">
        <v>7.5737918122202101</v>
      </c>
      <c r="N5">
        <f>(Table2[[#This Row],[1W Return vs Nifty]]-AVERAGE(Table2[1W Return vs Nifty]))/_xlfn.STDEV.P(Table2[1W Return vs Nifty])</f>
        <v>1.4720994759231549</v>
      </c>
      <c r="O5">
        <v>3817.7</v>
      </c>
      <c r="P5">
        <v>3245.5904108097402</v>
      </c>
      <c r="Q5">
        <v>2390.8405629495101</v>
      </c>
      <c r="R5">
        <v>73.930922959619494</v>
      </c>
      <c r="S5" s="2">
        <f>(Table2[[#This Row],[Close Price]]-Table2[[#This Row],[20D EMA]])/Table2[[#This Row],[20D EMA]]</f>
        <v>0.13407287110040086</v>
      </c>
      <c r="T5" s="2">
        <f>(Table2[[#This Row],[Close Price]]-Table2[[#This Row],[50D EMA]])/Table2[[#This Row],[50D EMA]]</f>
        <v>0.33397916926918192</v>
      </c>
      <c r="U5" s="2">
        <f>(Table2[[#This Row],[Close Price]]-Table2[[#This Row],[200D EMA]])/Table2[[#This Row],[200D EMA]]</f>
        <v>0.81089030657015493</v>
      </c>
      <c r="V5">
        <v>1.5102092078271101</v>
      </c>
      <c r="W5">
        <v>4290</v>
      </c>
      <c r="X5">
        <v>4492.8999999999996</v>
      </c>
      <c r="Y5">
        <v>4182.1499999999996</v>
      </c>
      <c r="Z5">
        <v>4492.8999999999996</v>
      </c>
      <c r="AA5">
        <v>4182.1499999999996</v>
      </c>
      <c r="AB5">
        <v>4492.8999999999996</v>
      </c>
      <c r="AC5" s="2">
        <f>(Table2[[#This Row],[Close Price]]/Table2[[#This Row],[Day Low]])-1</f>
        <v>9.219114219114255E-3</v>
      </c>
      <c r="AD5" s="2">
        <f>(Table2[[#This Row],[Day High]]/Table2[[#This Row],[Close Price]])-1</f>
        <v>3.7729094247670014E-2</v>
      </c>
      <c r="AE5" s="2">
        <f>(Table2[[#This Row],[Close Price]]/Table2[[#This Row],[Current Week Low]])-1</f>
        <v>3.5245029470487799E-2</v>
      </c>
      <c r="AF5" s="2">
        <f>(Table2[[#This Row],[Current Week High]]/Table2[[#This Row],[Close Price]])-1</f>
        <v>3.7729094247670014E-2</v>
      </c>
      <c r="AG5" s="2">
        <f>(Table2[[#This Row],[Close Price]]/Table2[[#This Row],[Current Month Low]])-1</f>
        <v>3.5245029470487799E-2</v>
      </c>
      <c r="AH5" s="2">
        <f>(Table2[[#This Row],[Current Month High]]/Table2[[#This Row],[Close Price]])-1</f>
        <v>3.7729094247670014E-2</v>
      </c>
      <c r="AI5">
        <v>5.8770541973184303</v>
      </c>
      <c r="AJ5">
        <v>243.00257476728001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0.82</v>
      </c>
      <c r="AM5" t="s">
        <v>10463</v>
      </c>
      <c r="AN5">
        <v>27.72</v>
      </c>
      <c r="AO5" t="s">
        <v>10463</v>
      </c>
      <c r="AP5">
        <v>0.26431912116165601</v>
      </c>
      <c r="AQ5">
        <f>(Table2[[#This Row],[Sharpe Ratio]]-AVERAGE(Table2[Sharpe Ratio]))/_xlfn.STDEV.P(Table2[Sharpe Ratio])</f>
        <v>2.3817886151237895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9.9128058551673881</v>
      </c>
      <c r="AS5">
        <f>_xlfn.RANK.AVG(Table2[[#This Row],[1Y Return vs Nifty Z-Score]],Table2[1Y Return vs Nifty Z-Score])</f>
        <v>26</v>
      </c>
      <c r="AT5">
        <f>_xlfn.RANK.AVG(Table2[[#This Row],[6M Return vs Nifty Z-Score]],Table2[6M Return vs Nifty Z-Score])</f>
        <v>28</v>
      </c>
      <c r="AU5">
        <f>_xlfn.RANK.AVG(Table2[[#This Row],[Sharpe Ratio Z-Score]],Table2[Sharpe Ratio Z-Score])</f>
        <v>7</v>
      </c>
      <c r="AV5">
        <f>(Table2[[#This Row],[Rank 1Y]]+Table2[[#This Row],[Rank 6M]]+Table2[[#This Row],[Rank Sharpe]])/3</f>
        <v>20.333333333333332</v>
      </c>
    </row>
    <row r="6" spans="1:48" x14ac:dyDescent="0.3">
      <c r="A6" t="s">
        <v>1183</v>
      </c>
      <c r="B6" t="s">
        <v>1184</v>
      </c>
      <c r="C6" t="s">
        <v>10422</v>
      </c>
      <c r="D6" t="s">
        <v>46</v>
      </c>
      <c r="E6">
        <v>9678.5124825599996</v>
      </c>
      <c r="F6">
        <v>580</v>
      </c>
      <c r="G6">
        <v>229.569849162672</v>
      </c>
      <c r="H6">
        <f>(Table2[[#This Row],[1Y Return vs Nifty]]-AVERAGE(Table2[1Y Return vs Nifty]))/_xlfn.STDEV.P(Table2[1Y Return vs Nifty])</f>
        <v>2.1413746521623214</v>
      </c>
      <c r="I6">
        <v>29.886201805927001</v>
      </c>
      <c r="J6">
        <f>(Table2[[#This Row],[1M Return vs Nifty]]-AVERAGE(Table2[1M Return vs Nifty]))/_xlfn.STDEV.P(Table2[1M Return vs Nifty])</f>
        <v>2.4659939871676007</v>
      </c>
      <c r="K6">
        <v>93.956027165579201</v>
      </c>
      <c r="L6">
        <f>(Table2[[#This Row],[6M Return vs Nifty]]-AVERAGE(Table2[6M Return vs Nifty]))/_xlfn.STDEV.P(Table2[6M Return vs Nifty])</f>
        <v>2.4544710146281821</v>
      </c>
      <c r="M6">
        <v>11.472396396581599</v>
      </c>
      <c r="N6">
        <f>(Table2[[#This Row],[1W Return vs Nifty]]-AVERAGE(Table2[1W Return vs Nifty]))/_xlfn.STDEV.P(Table2[1W Return vs Nifty])</f>
        <v>2.1860330476567942</v>
      </c>
      <c r="O6">
        <v>487.22</v>
      </c>
      <c r="P6">
        <v>434.44201576602399</v>
      </c>
      <c r="Q6">
        <v>331.17577171054</v>
      </c>
      <c r="R6">
        <v>87.551323802241001</v>
      </c>
      <c r="S6" s="2">
        <f>(Table2[[#This Row],[Close Price]]-Table2[[#This Row],[20D EMA]])/Table2[[#This Row],[20D EMA]]</f>
        <v>0.19042732235950899</v>
      </c>
      <c r="T6" s="2">
        <f>(Table2[[#This Row],[Close Price]]-Table2[[#This Row],[50D EMA]])/Table2[[#This Row],[50D EMA]]</f>
        <v>0.33504582648923326</v>
      </c>
      <c r="U6" s="2">
        <f>(Table2[[#This Row],[Close Price]]-Table2[[#This Row],[200D EMA]])/Table2[[#This Row],[200D EMA]]</f>
        <v>0.75133584502353534</v>
      </c>
      <c r="V6">
        <v>1.54736154670597</v>
      </c>
      <c r="W6">
        <v>560.54999999999995</v>
      </c>
      <c r="X6">
        <v>589.95000000000005</v>
      </c>
      <c r="Y6">
        <v>530</v>
      </c>
      <c r="Z6">
        <v>589.95000000000005</v>
      </c>
      <c r="AA6">
        <v>530</v>
      </c>
      <c r="AB6">
        <v>589.95000000000005</v>
      </c>
      <c r="AC6" s="2">
        <f>(Table2[[#This Row],[Close Price]]/Table2[[#This Row],[Day Low]])-1</f>
        <v>3.4698064401034845E-2</v>
      </c>
      <c r="AD6" s="2">
        <f>(Table2[[#This Row],[Day High]]/Table2[[#This Row],[Close Price]])-1</f>
        <v>1.7155172413793274E-2</v>
      </c>
      <c r="AE6" s="2">
        <f>(Table2[[#This Row],[Close Price]]/Table2[[#This Row],[Current Week Low]])-1</f>
        <v>9.4339622641509413E-2</v>
      </c>
      <c r="AF6" s="2">
        <f>(Table2[[#This Row],[Current Week High]]/Table2[[#This Row],[Close Price]])-1</f>
        <v>1.7155172413793274E-2</v>
      </c>
      <c r="AG6" s="2">
        <f>(Table2[[#This Row],[Close Price]]/Table2[[#This Row],[Current Month Low]])-1</f>
        <v>9.4339622641509413E-2</v>
      </c>
      <c r="AH6" s="2">
        <f>(Table2[[#This Row],[Current Month High]]/Table2[[#This Row],[Close Price]])-1</f>
        <v>1.7155172413793274E-2</v>
      </c>
      <c r="AI6">
        <v>1.71551724137932</v>
      </c>
      <c r="AJ6">
        <v>261.37071651090298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0.6</v>
      </c>
      <c r="AM6" t="s">
        <v>10463</v>
      </c>
      <c r="AN6">
        <v>24.48</v>
      </c>
      <c r="AO6" t="s">
        <v>10463</v>
      </c>
      <c r="AP6">
        <v>0.20301121779196099</v>
      </c>
      <c r="AQ6">
        <f>(Table2[[#This Row],[Sharpe Ratio]]-AVERAGE(Table2[Sharpe Ratio]))/_xlfn.STDEV.P(Table2[Sharpe Ratio])</f>
        <v>1.6918614957071041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10.939734197322002</v>
      </c>
      <c r="AS6">
        <f>_xlfn.RANK.AVG(Table2[[#This Row],[1Y Return vs Nifty Z-Score]],Table2[1Y Return vs Nifty Z-Score])</f>
        <v>19</v>
      </c>
      <c r="AT6">
        <f>_xlfn.RANK.AVG(Table2[[#This Row],[6M Return vs Nifty Z-Score]],Table2[6M Return vs Nifty Z-Score])</f>
        <v>18</v>
      </c>
      <c r="AU6">
        <f>_xlfn.RANK.AVG(Table2[[#This Row],[Sharpe Ratio Z-Score]],Table2[Sharpe Ratio Z-Score])</f>
        <v>31</v>
      </c>
      <c r="AV6">
        <f>(Table2[[#This Row],[Rank 1Y]]+Table2[[#This Row],[Rank 6M]]+Table2[[#This Row],[Rank Sharpe]])/3</f>
        <v>22.666666666666668</v>
      </c>
    </row>
    <row r="7" spans="1:48" x14ac:dyDescent="0.3">
      <c r="A7" t="s">
        <v>305</v>
      </c>
      <c r="B7" t="s">
        <v>306</v>
      </c>
      <c r="C7" t="s">
        <v>10422</v>
      </c>
      <c r="D7" t="s">
        <v>130</v>
      </c>
      <c r="E7">
        <v>86528.334149999995</v>
      </c>
      <c r="F7">
        <v>411</v>
      </c>
      <c r="G7">
        <v>212.148180203865</v>
      </c>
      <c r="H7">
        <f>(Table2[[#This Row],[1Y Return vs Nifty]]-AVERAGE(Table2[1Y Return vs Nifty]))/_xlfn.STDEV.P(Table2[1Y Return vs Nifty])</f>
        <v>1.9379037734181708</v>
      </c>
      <c r="I7">
        <v>-5.1161300538225296</v>
      </c>
      <c r="J7">
        <f>(Table2[[#This Row],[1M Return vs Nifty]]-AVERAGE(Table2[1M Return vs Nifty]))/_xlfn.STDEV.P(Table2[1M Return vs Nifty])</f>
        <v>-0.56546087304394022</v>
      </c>
      <c r="K7">
        <v>116.00563307760299</v>
      </c>
      <c r="L7">
        <f>(Table2[[#This Row],[6M Return vs Nifty]]-AVERAGE(Table2[6M Return vs Nifty]))/_xlfn.STDEV.P(Table2[6M Return vs Nifty])</f>
        <v>3.1149966828965505</v>
      </c>
      <c r="M7">
        <v>-2.8737313810382501</v>
      </c>
      <c r="N7">
        <f>(Table2[[#This Row],[1W Return vs Nifty]]-AVERAGE(Table2[1W Return vs Nifty]))/_xlfn.STDEV.P(Table2[1W Return vs Nifty])</f>
        <v>-0.44110751589462188</v>
      </c>
      <c r="O7">
        <v>393.67</v>
      </c>
      <c r="P7">
        <v>354.05303048205599</v>
      </c>
      <c r="Q7">
        <v>257.73863509824298</v>
      </c>
      <c r="R7">
        <v>67.762734244955396</v>
      </c>
      <c r="S7" s="2">
        <f>(Table2[[#This Row],[Close Price]]-Table2[[#This Row],[20D EMA]])/Table2[[#This Row],[20D EMA]]</f>
        <v>4.4021642492442864E-2</v>
      </c>
      <c r="T7" s="2">
        <f>(Table2[[#This Row],[Close Price]]-Table2[[#This Row],[50D EMA]])/Table2[[#This Row],[50D EMA]]</f>
        <v>0.16084305065941296</v>
      </c>
      <c r="U7" s="2">
        <f>(Table2[[#This Row],[Close Price]]-Table2[[#This Row],[200D EMA]])/Table2[[#This Row],[200D EMA]]</f>
        <v>0.59463869219039645</v>
      </c>
      <c r="V7">
        <v>0.94880863062675003</v>
      </c>
      <c r="W7">
        <v>404.3</v>
      </c>
      <c r="X7">
        <v>417.05</v>
      </c>
      <c r="Y7">
        <v>404.3</v>
      </c>
      <c r="Z7">
        <v>421.3</v>
      </c>
      <c r="AA7">
        <v>404.3</v>
      </c>
      <c r="AB7">
        <v>421.3</v>
      </c>
      <c r="AC7" s="2">
        <f>(Table2[[#This Row],[Close Price]]/Table2[[#This Row],[Day Low]])-1</f>
        <v>1.6571852584714275E-2</v>
      </c>
      <c r="AD7" s="2">
        <f>(Table2[[#This Row],[Day High]]/Table2[[#This Row],[Close Price]])-1</f>
        <v>1.4720194647201978E-2</v>
      </c>
      <c r="AE7" s="2">
        <f>(Table2[[#This Row],[Close Price]]/Table2[[#This Row],[Current Week Low]])-1</f>
        <v>1.6571852584714275E-2</v>
      </c>
      <c r="AF7" s="2">
        <f>(Table2[[#This Row],[Current Week High]]/Table2[[#This Row],[Close Price]])-1</f>
        <v>2.506082725060832E-2</v>
      </c>
      <c r="AG7" s="2">
        <f>(Table2[[#This Row],[Close Price]]/Table2[[#This Row],[Current Month Low]])-1</f>
        <v>1.6571852584714275E-2</v>
      </c>
      <c r="AH7" s="2">
        <f>(Table2[[#This Row],[Current Month High]]/Table2[[#This Row],[Close Price]])-1</f>
        <v>2.506082725060832E-2</v>
      </c>
      <c r="AI7">
        <v>5.0608272506082796</v>
      </c>
      <c r="AJ7">
        <v>251.13199487398501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0.47</v>
      </c>
      <c r="AM7" t="s">
        <v>10463</v>
      </c>
      <c r="AN7">
        <v>5.34</v>
      </c>
      <c r="AO7" t="s">
        <v>10463</v>
      </c>
      <c r="AP7">
        <v>0.19690705598084801</v>
      </c>
      <c r="AQ7">
        <f>(Table2[[#This Row],[Sharpe Ratio]]-AVERAGE(Table2[Sharpe Ratio]))/_xlfn.STDEV.P(Table2[Sharpe Ratio])</f>
        <v>1.6231684472856138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5.669500514661773</v>
      </c>
      <c r="AS7">
        <f>_xlfn.RANK.AVG(Table2[[#This Row],[1Y Return vs Nifty Z-Score]],Table2[1Y Return vs Nifty Z-Score])</f>
        <v>24</v>
      </c>
      <c r="AT7">
        <f>_xlfn.RANK.AVG(Table2[[#This Row],[6M Return vs Nifty Z-Score]],Table2[6M Return vs Nifty Z-Score])</f>
        <v>9</v>
      </c>
      <c r="AU7">
        <f>_xlfn.RANK.AVG(Table2[[#This Row],[Sharpe Ratio Z-Score]],Table2[Sharpe Ratio Z-Score])</f>
        <v>37</v>
      </c>
      <c r="AV7">
        <f>(Table2[[#This Row],[Rank 1Y]]+Table2[[#This Row],[Rank 6M]]+Table2[[#This Row],[Rank Sharpe]])/3</f>
        <v>23.333333333333332</v>
      </c>
    </row>
    <row r="8" spans="1:48" x14ac:dyDescent="0.3">
      <c r="A8" t="s">
        <v>687</v>
      </c>
      <c r="B8" t="s">
        <v>688</v>
      </c>
      <c r="C8" t="s">
        <v>10426</v>
      </c>
      <c r="D8" t="s">
        <v>640</v>
      </c>
      <c r="E8">
        <v>24585.369717239999</v>
      </c>
      <c r="F8">
        <v>1804.6</v>
      </c>
      <c r="G8">
        <v>226.089207260211</v>
      </c>
      <c r="H8">
        <f>(Table2[[#This Row],[1Y Return vs Nifty]]-AVERAGE(Table2[1Y Return vs Nifty]))/_xlfn.STDEV.P(Table2[1Y Return vs Nifty])</f>
        <v>2.1007235946682323</v>
      </c>
      <c r="I8">
        <v>12.947288834534</v>
      </c>
      <c r="J8">
        <f>(Table2[[#This Row],[1M Return vs Nifty]]-AVERAGE(Table2[1M Return vs Nifty]))/_xlfn.STDEV.P(Table2[1M Return vs Nifty])</f>
        <v>0.99896172601478395</v>
      </c>
      <c r="K8">
        <v>63.988627725228802</v>
      </c>
      <c r="L8">
        <f>(Table2[[#This Row],[6M Return vs Nifty]]-AVERAGE(Table2[6M Return vs Nifty]))/_xlfn.STDEV.P(Table2[6M Return vs Nifty])</f>
        <v>1.5567571679236176</v>
      </c>
      <c r="M8">
        <v>9.9146922668625397</v>
      </c>
      <c r="N8">
        <f>(Table2[[#This Row],[1W Return vs Nifty]]-AVERAGE(Table2[1W Return vs Nifty]))/_xlfn.STDEV.P(Table2[1W Return vs Nifty])</f>
        <v>1.9007778367293862</v>
      </c>
      <c r="O8">
        <v>1573.4</v>
      </c>
      <c r="P8">
        <v>1362.8659753424599</v>
      </c>
      <c r="Q8">
        <v>1026.4826727483301</v>
      </c>
      <c r="R8">
        <v>81.372685349979093</v>
      </c>
      <c r="S8" s="2">
        <f>(Table2[[#This Row],[Close Price]]-Table2[[#This Row],[20D EMA]])/Table2[[#This Row],[20D EMA]]</f>
        <v>0.14694292614719703</v>
      </c>
      <c r="T8" s="2">
        <f>(Table2[[#This Row],[Close Price]]-Table2[[#This Row],[50D EMA]])/Table2[[#This Row],[50D EMA]]</f>
        <v>0.32412139759123521</v>
      </c>
      <c r="U8" s="2">
        <f>(Table2[[#This Row],[Close Price]]-Table2[[#This Row],[200D EMA]])/Table2[[#This Row],[200D EMA]]</f>
        <v>0.75804234003124404</v>
      </c>
      <c r="V8">
        <v>1.34638811440474</v>
      </c>
      <c r="W8">
        <v>1778</v>
      </c>
      <c r="X8">
        <v>1866</v>
      </c>
      <c r="Y8">
        <v>1778</v>
      </c>
      <c r="Z8">
        <v>1866</v>
      </c>
      <c r="AA8">
        <v>1778</v>
      </c>
      <c r="AB8">
        <v>1866</v>
      </c>
      <c r="AC8" s="2">
        <f>(Table2[[#This Row],[Close Price]]/Table2[[#This Row],[Day Low]])-1</f>
        <v>1.4960629921259683E-2</v>
      </c>
      <c r="AD8" s="2">
        <f>(Table2[[#This Row],[Day High]]/Table2[[#This Row],[Close Price]])-1</f>
        <v>3.4024160478776544E-2</v>
      </c>
      <c r="AE8" s="2">
        <f>(Table2[[#This Row],[Close Price]]/Table2[[#This Row],[Current Week Low]])-1</f>
        <v>1.4960629921259683E-2</v>
      </c>
      <c r="AF8" s="2">
        <f>(Table2[[#This Row],[Current Week High]]/Table2[[#This Row],[Close Price]])-1</f>
        <v>3.4024160478776544E-2</v>
      </c>
      <c r="AG8" s="2">
        <f>(Table2[[#This Row],[Close Price]]/Table2[[#This Row],[Current Month Low]])-1</f>
        <v>1.4960629921259683E-2</v>
      </c>
      <c r="AH8" s="2">
        <f>(Table2[[#This Row],[Current Month High]]/Table2[[#This Row],[Close Price]])-1</f>
        <v>3.4024160478776544E-2</v>
      </c>
      <c r="AI8">
        <v>5.1174775573534301</v>
      </c>
      <c r="AJ8">
        <v>274.39834024896197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0.67</v>
      </c>
      <c r="AM8" t="s">
        <v>10463</v>
      </c>
      <c r="AN8">
        <v>24.83</v>
      </c>
      <c r="AO8" t="s">
        <v>10463</v>
      </c>
      <c r="AP8">
        <v>0.28574791771983299</v>
      </c>
      <c r="AQ8">
        <f>(Table2[[#This Row],[Sharpe Ratio]]-AVERAGE(Table2[Sharpe Ratio]))/_xlfn.STDEV.P(Table2[Sharpe Ratio])</f>
        <v>2.6229370979351785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9.1801574232711989</v>
      </c>
      <c r="AS8">
        <f>_xlfn.RANK.AVG(Table2[[#This Row],[1Y Return vs Nifty Z-Score]],Table2[1Y Return vs Nifty Z-Score])</f>
        <v>21</v>
      </c>
      <c r="AT8">
        <f>_xlfn.RANK.AVG(Table2[[#This Row],[6M Return vs Nifty Z-Score]],Table2[6M Return vs Nifty Z-Score])</f>
        <v>55</v>
      </c>
      <c r="AU8">
        <f>_xlfn.RANK.AVG(Table2[[#This Row],[Sharpe Ratio Z-Score]],Table2[Sharpe Ratio Z-Score])</f>
        <v>5</v>
      </c>
      <c r="AV8">
        <f>(Table2[[#This Row],[Rank 1Y]]+Table2[[#This Row],[Rank 6M]]+Table2[[#This Row],[Rank Sharpe]])/3</f>
        <v>27</v>
      </c>
    </row>
    <row r="9" spans="1:48" x14ac:dyDescent="0.3">
      <c r="A9" t="s">
        <v>1119</v>
      </c>
      <c r="B9" t="s">
        <v>1120</v>
      </c>
      <c r="C9" t="s">
        <v>10427</v>
      </c>
      <c r="D9" t="s">
        <v>98</v>
      </c>
      <c r="E9">
        <v>10747.18335424</v>
      </c>
      <c r="F9">
        <v>1763.45</v>
      </c>
      <c r="G9">
        <v>178.64467538765101</v>
      </c>
      <c r="H9">
        <f>(Table2[[#This Row],[1Y Return vs Nifty]]-AVERAGE(Table2[1Y Return vs Nifty]))/_xlfn.STDEV.P(Table2[1Y Return vs Nifty])</f>
        <v>1.5466101733570921</v>
      </c>
      <c r="I9">
        <v>-13.8063650338407</v>
      </c>
      <c r="J9">
        <f>(Table2[[#This Row],[1M Return vs Nifty]]-AVERAGE(Table2[1M Return vs Nifty]))/_xlfn.STDEV.P(Table2[1M Return vs Nifty])</f>
        <v>-1.3180980165380975</v>
      </c>
      <c r="K9">
        <v>76.703735220689197</v>
      </c>
      <c r="L9">
        <f>(Table2[[#This Row],[6M Return vs Nifty]]-AVERAGE(Table2[6M Return vs Nifty]))/_xlfn.STDEV.P(Table2[6M Return vs Nifty])</f>
        <v>1.9376553530908764</v>
      </c>
      <c r="M9">
        <v>-0.367405135581933</v>
      </c>
      <c r="N9">
        <f>(Table2[[#This Row],[1W Return vs Nifty]]-AVERAGE(Table2[1W Return vs Nifty]))/_xlfn.STDEV.P(Table2[1W Return vs Nifty])</f>
        <v>1.7864511052166972E-2</v>
      </c>
      <c r="O9">
        <v>1787</v>
      </c>
      <c r="P9">
        <v>1780.8130636368901</v>
      </c>
      <c r="Q9">
        <v>1358.3272946167899</v>
      </c>
      <c r="R9">
        <v>50.577411049009001</v>
      </c>
      <c r="S9" s="2">
        <f>(Table2[[#This Row],[Close Price]]-Table2[[#This Row],[20D EMA]])/Table2[[#This Row],[20D EMA]]</f>
        <v>-1.3178511471740321E-2</v>
      </c>
      <c r="T9" s="2">
        <f>(Table2[[#This Row],[Close Price]]-Table2[[#This Row],[50D EMA]])/Table2[[#This Row],[50D EMA]]</f>
        <v>-9.7500765192221183E-3</v>
      </c>
      <c r="U9" s="2">
        <f>(Table2[[#This Row],[Close Price]]-Table2[[#This Row],[200D EMA]])/Table2[[#This Row],[200D EMA]]</f>
        <v>0.29825117038342586</v>
      </c>
      <c r="V9">
        <v>0.42410706383844599</v>
      </c>
      <c r="W9">
        <v>1751.1</v>
      </c>
      <c r="X9">
        <v>1830</v>
      </c>
      <c r="Y9">
        <v>1751.1</v>
      </c>
      <c r="Z9">
        <v>1849</v>
      </c>
      <c r="AA9">
        <v>1751.1</v>
      </c>
      <c r="AB9">
        <v>1849</v>
      </c>
      <c r="AC9" s="2">
        <f>(Table2[[#This Row],[Close Price]]/Table2[[#This Row],[Day Low]])-1</f>
        <v>7.0527097253156867E-3</v>
      </c>
      <c r="AD9" s="2">
        <f>(Table2[[#This Row],[Day High]]/Table2[[#This Row],[Close Price]])-1</f>
        <v>3.7738523916186928E-2</v>
      </c>
      <c r="AE9" s="2">
        <f>(Table2[[#This Row],[Close Price]]/Table2[[#This Row],[Current Week Low]])-1</f>
        <v>7.0527097253156867E-3</v>
      </c>
      <c r="AF9" s="2">
        <f>(Table2[[#This Row],[Current Week High]]/Table2[[#This Row],[Close Price]])-1</f>
        <v>4.8512858317502516E-2</v>
      </c>
      <c r="AG9" s="2">
        <f>(Table2[[#This Row],[Close Price]]/Table2[[#This Row],[Current Month Low]])-1</f>
        <v>7.0527097253156867E-3</v>
      </c>
      <c r="AH9" s="2">
        <f>(Table2[[#This Row],[Current Month High]]/Table2[[#This Row],[Close Price]])-1</f>
        <v>4.8512858317502516E-2</v>
      </c>
      <c r="AI9">
        <v>19.603617908077901</v>
      </c>
      <c r="AJ9">
        <v>254.58109919571001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-0.02</v>
      </c>
      <c r="AM9" t="s">
        <v>10464</v>
      </c>
      <c r="AN9">
        <v>-4.6399999999999997</v>
      </c>
      <c r="AO9" t="s">
        <v>10464</v>
      </c>
      <c r="AP9">
        <v>0.29522841775863801</v>
      </c>
      <c r="AQ9">
        <f>(Table2[[#This Row],[Sharpe Ratio]]-AVERAGE(Table2[Sharpe Ratio]))/_xlfn.STDEV.P(Table2[Sharpe Ratio])</f>
        <v>2.7296256930900364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4.913657714052075</v>
      </c>
      <c r="AS9">
        <f>_xlfn.RANK.AVG(Table2[[#This Row],[1Y Return vs Nifty Z-Score]],Table2[1Y Return vs Nifty Z-Score])</f>
        <v>48</v>
      </c>
      <c r="AT9">
        <f>_xlfn.RANK.AVG(Table2[[#This Row],[6M Return vs Nifty Z-Score]],Table2[6M Return vs Nifty Z-Score])</f>
        <v>39</v>
      </c>
      <c r="AU9">
        <f>_xlfn.RANK.AVG(Table2[[#This Row],[Sharpe Ratio Z-Score]],Table2[Sharpe Ratio Z-Score])</f>
        <v>2</v>
      </c>
      <c r="AV9">
        <f>(Table2[[#This Row],[Rank 1Y]]+Table2[[#This Row],[Rank 6M]]+Table2[[#This Row],[Rank Sharpe]])/3</f>
        <v>29.666666666666668</v>
      </c>
    </row>
    <row r="10" spans="1:48" x14ac:dyDescent="0.3">
      <c r="A10" t="s">
        <v>141</v>
      </c>
      <c r="B10" t="s">
        <v>142</v>
      </c>
      <c r="C10" t="s">
        <v>10430</v>
      </c>
      <c r="D10" t="s">
        <v>143</v>
      </c>
      <c r="E10">
        <v>196075.74311986499</v>
      </c>
      <c r="F10">
        <v>5535.9</v>
      </c>
      <c r="G10">
        <v>189.74967899711999</v>
      </c>
      <c r="H10">
        <f>(Table2[[#This Row],[1Y Return vs Nifty]]-AVERAGE(Table2[1Y Return vs Nifty]))/_xlfn.STDEV.P(Table2[1Y Return vs Nifty])</f>
        <v>1.6763075547169515</v>
      </c>
      <c r="I10">
        <v>12.193795007600899</v>
      </c>
      <c r="J10">
        <f>(Table2[[#This Row],[1M Return vs Nifty]]-AVERAGE(Table2[1M Return vs Nifty]))/_xlfn.STDEV.P(Table2[1M Return vs Nifty])</f>
        <v>0.93370371597853241</v>
      </c>
      <c r="K10">
        <v>73.508345381892099</v>
      </c>
      <c r="L10">
        <f>(Table2[[#This Row],[6M Return vs Nifty]]-AVERAGE(Table2[6M Return vs Nifty]))/_xlfn.STDEV.P(Table2[6M Return vs Nifty])</f>
        <v>1.841933143040017</v>
      </c>
      <c r="M10">
        <v>-0.29018668703052602</v>
      </c>
      <c r="N10">
        <f>(Table2[[#This Row],[1W Return vs Nifty]]-AVERAGE(Table2[1W Return vs Nifty]))/_xlfn.STDEV.P(Table2[1W Return vs Nifty])</f>
        <v>3.2005171276898794E-2</v>
      </c>
      <c r="O10">
        <v>5210.55</v>
      </c>
      <c r="P10">
        <v>4815.0815679502202</v>
      </c>
      <c r="Q10">
        <v>3674.6219434896798</v>
      </c>
      <c r="R10">
        <v>75.922344066076505</v>
      </c>
      <c r="S10" s="2">
        <f>(Table2[[#This Row],[Close Price]]-Table2[[#This Row],[20D EMA]])/Table2[[#This Row],[20D EMA]]</f>
        <v>6.2440625269885031E-2</v>
      </c>
      <c r="T10" s="2">
        <f>(Table2[[#This Row],[Close Price]]-Table2[[#This Row],[50D EMA]])/Table2[[#This Row],[50D EMA]]</f>
        <v>0.14970014980590074</v>
      </c>
      <c r="U10" s="2">
        <f>(Table2[[#This Row],[Close Price]]-Table2[[#This Row],[200D EMA]])/Table2[[#This Row],[200D EMA]]</f>
        <v>0.50652232668667929</v>
      </c>
      <c r="V10">
        <v>0.80028433883294303</v>
      </c>
      <c r="W10">
        <v>5460</v>
      </c>
      <c r="X10">
        <v>5568.55</v>
      </c>
      <c r="Y10">
        <v>5380</v>
      </c>
      <c r="Z10">
        <v>5568.55</v>
      </c>
      <c r="AA10">
        <v>5380</v>
      </c>
      <c r="AB10">
        <v>5568.55</v>
      </c>
      <c r="AC10" s="2">
        <f>(Table2[[#This Row],[Close Price]]/Table2[[#This Row],[Day Low]])-1</f>
        <v>1.3901098901098807E-2</v>
      </c>
      <c r="AD10" s="2">
        <f>(Table2[[#This Row],[Day High]]/Table2[[#This Row],[Close Price]])-1</f>
        <v>5.8978666522155887E-3</v>
      </c>
      <c r="AE10" s="2">
        <f>(Table2[[#This Row],[Close Price]]/Table2[[#This Row],[Current Week Low]])-1</f>
        <v>2.897769516728621E-2</v>
      </c>
      <c r="AF10" s="2">
        <f>(Table2[[#This Row],[Current Week High]]/Table2[[#This Row],[Close Price]])-1</f>
        <v>5.8978666522155887E-3</v>
      </c>
      <c r="AG10" s="2">
        <f>(Table2[[#This Row],[Close Price]]/Table2[[#This Row],[Current Month Low]])-1</f>
        <v>2.897769516728621E-2</v>
      </c>
      <c r="AH10" s="2">
        <f>(Table2[[#This Row],[Current Month High]]/Table2[[#This Row],[Close Price]])-1</f>
        <v>5.8978666522155887E-3</v>
      </c>
      <c r="AI10">
        <v>0.58978666522155798</v>
      </c>
      <c r="AJ10">
        <v>234.00102567196501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0.28000000000000003</v>
      </c>
      <c r="AM10" t="s">
        <v>10463</v>
      </c>
      <c r="AN10">
        <v>10.19</v>
      </c>
      <c r="AO10" t="s">
        <v>10463</v>
      </c>
      <c r="AP10">
        <v>0.248243835336693</v>
      </c>
      <c r="AQ10">
        <f>(Table2[[#This Row],[Sharpe Ratio]]-AVERAGE(Table2[Sharpe Ratio]))/_xlfn.STDEV.P(Table2[Sharpe Ratio])</f>
        <v>2.2008857456171009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6.6848353306295012</v>
      </c>
      <c r="AS10">
        <f>_xlfn.RANK.AVG(Table2[[#This Row],[1Y Return vs Nifty Z-Score]],Table2[1Y Return vs Nifty Z-Score])</f>
        <v>38</v>
      </c>
      <c r="AT10">
        <f>_xlfn.RANK.AVG(Table2[[#This Row],[6M Return vs Nifty Z-Score]],Table2[6M Return vs Nifty Z-Score])</f>
        <v>43</v>
      </c>
      <c r="AU10">
        <f>_xlfn.RANK.AVG(Table2[[#This Row],[Sharpe Ratio Z-Score]],Table2[Sharpe Ratio Z-Score])</f>
        <v>9</v>
      </c>
      <c r="AV10">
        <f>(Table2[[#This Row],[Rank 1Y]]+Table2[[#This Row],[Rank 6M]]+Table2[[#This Row],[Rank Sharpe]])/3</f>
        <v>30</v>
      </c>
    </row>
    <row r="11" spans="1:48" x14ac:dyDescent="0.3">
      <c r="A11" t="s">
        <v>729</v>
      </c>
      <c r="B11" t="s">
        <v>730</v>
      </c>
      <c r="C11" t="s">
        <v>10426</v>
      </c>
      <c r="D11" t="s">
        <v>148</v>
      </c>
      <c r="E11">
        <v>21630.546526275</v>
      </c>
      <c r="F11">
        <v>907.95</v>
      </c>
      <c r="G11">
        <v>220.32892491515099</v>
      </c>
      <c r="H11">
        <f>(Table2[[#This Row],[1Y Return vs Nifty]]-AVERAGE(Table2[1Y Return vs Nifty]))/_xlfn.STDEV.P(Table2[1Y Return vs Nifty])</f>
        <v>2.0334481968096774</v>
      </c>
      <c r="I11">
        <v>18.654041182432302</v>
      </c>
      <c r="J11">
        <f>(Table2[[#This Row],[1M Return vs Nifty]]-AVERAGE(Table2[1M Return vs Nifty]))/_xlfn.STDEV.P(Table2[1M Return vs Nifty])</f>
        <v>1.4932077154070953</v>
      </c>
      <c r="K11">
        <v>116.011116967154</v>
      </c>
      <c r="L11">
        <f>(Table2[[#This Row],[6M Return vs Nifty]]-AVERAGE(Table2[6M Return vs Nifty]))/_xlfn.STDEV.P(Table2[6M Return vs Nifty])</f>
        <v>3.1151609602004093</v>
      </c>
      <c r="M11">
        <v>1.04793417573532</v>
      </c>
      <c r="N11">
        <f>(Table2[[#This Row],[1W Return vs Nifty]]-AVERAGE(Table2[1W Return vs Nifty]))/_xlfn.STDEV.P(Table2[1W Return vs Nifty])</f>
        <v>0.27704910591901816</v>
      </c>
      <c r="O11">
        <v>857.05</v>
      </c>
      <c r="P11">
        <v>809.51882690360003</v>
      </c>
      <c r="Q11">
        <v>602.90357152935701</v>
      </c>
      <c r="R11">
        <v>63.099338628569399</v>
      </c>
      <c r="S11" s="2">
        <f>(Table2[[#This Row],[Close Price]]-Table2[[#This Row],[20D EMA]])/Table2[[#This Row],[20D EMA]]</f>
        <v>5.9389767224782793E-2</v>
      </c>
      <c r="T11" s="2">
        <f>(Table2[[#This Row],[Close Price]]-Table2[[#This Row],[50D EMA]])/Table2[[#This Row],[50D EMA]]</f>
        <v>0.12159219751923261</v>
      </c>
      <c r="U11" s="2">
        <f>(Table2[[#This Row],[Close Price]]-Table2[[#This Row],[200D EMA]])/Table2[[#This Row],[200D EMA]]</f>
        <v>0.50596221829777221</v>
      </c>
      <c r="V11">
        <v>1.34054072618047</v>
      </c>
      <c r="W11">
        <v>900.05</v>
      </c>
      <c r="X11">
        <v>930</v>
      </c>
      <c r="Y11">
        <v>877.9</v>
      </c>
      <c r="Z11">
        <v>940.9</v>
      </c>
      <c r="AA11">
        <v>877.9</v>
      </c>
      <c r="AB11">
        <v>940.9</v>
      </c>
      <c r="AC11" s="2">
        <f>(Table2[[#This Row],[Close Price]]/Table2[[#This Row],[Day Low]])-1</f>
        <v>8.777290150547401E-3</v>
      </c>
      <c r="AD11" s="2">
        <f>(Table2[[#This Row],[Day High]]/Table2[[#This Row],[Close Price]])-1</f>
        <v>2.4285478275235306E-2</v>
      </c>
      <c r="AE11" s="2">
        <f>(Table2[[#This Row],[Close Price]]/Table2[[#This Row],[Current Week Low]])-1</f>
        <v>3.4229411094657713E-2</v>
      </c>
      <c r="AF11" s="2">
        <f>(Table2[[#This Row],[Current Week High]]/Table2[[#This Row],[Close Price]])-1</f>
        <v>3.6290544633514887E-2</v>
      </c>
      <c r="AG11" s="2">
        <f>(Table2[[#This Row],[Close Price]]/Table2[[#This Row],[Current Month Low]])-1</f>
        <v>3.4229411094657713E-2</v>
      </c>
      <c r="AH11" s="2">
        <f>(Table2[[#This Row],[Current Month High]]/Table2[[#This Row],[Close Price]])-1</f>
        <v>3.6290544633514887E-2</v>
      </c>
      <c r="AI11">
        <v>5.1875103254584296</v>
      </c>
      <c r="AJ11">
        <v>250.76299014873399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0.1</v>
      </c>
      <c r="AM11" t="s">
        <v>10463</v>
      </c>
      <c r="AN11">
        <v>15.21</v>
      </c>
      <c r="AO11" t="s">
        <v>10463</v>
      </c>
      <c r="AP11">
        <v>0.175833439855138</v>
      </c>
      <c r="AQ11">
        <f>(Table2[[#This Row],[Sharpe Ratio]]-AVERAGE(Table2[Sharpe Ratio]))/_xlfn.STDEV.P(Table2[Sharpe Ratio])</f>
        <v>1.386016979527364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8.3048829578635637</v>
      </c>
      <c r="AS11">
        <f>_xlfn.RANK.AVG(Table2[[#This Row],[1Y Return vs Nifty Z-Score]],Table2[1Y Return vs Nifty Z-Score])</f>
        <v>22</v>
      </c>
      <c r="AT11">
        <f>_xlfn.RANK.AVG(Table2[[#This Row],[6M Return vs Nifty Z-Score]],Table2[6M Return vs Nifty Z-Score])</f>
        <v>8</v>
      </c>
      <c r="AU11">
        <f>_xlfn.RANK.AVG(Table2[[#This Row],[Sharpe Ratio Z-Score]],Table2[Sharpe Ratio Z-Score])</f>
        <v>60</v>
      </c>
      <c r="AV11">
        <f>(Table2[[#This Row],[Rank 1Y]]+Table2[[#This Row],[Rank 6M]]+Table2[[#This Row],[Rank Sharpe]])/3</f>
        <v>30</v>
      </c>
    </row>
    <row r="12" spans="1:48" x14ac:dyDescent="0.3">
      <c r="A12" t="s">
        <v>417</v>
      </c>
      <c r="B12" t="s">
        <v>418</v>
      </c>
      <c r="C12" t="s">
        <v>10426</v>
      </c>
      <c r="D12" t="s">
        <v>148</v>
      </c>
      <c r="E12">
        <v>55147.671235125003</v>
      </c>
      <c r="F12">
        <v>13393.45</v>
      </c>
      <c r="G12">
        <v>200.50706711880301</v>
      </c>
      <c r="H12">
        <f>(Table2[[#This Row],[1Y Return vs Nifty]]-AVERAGE(Table2[1Y Return vs Nifty]))/_xlfn.STDEV.P(Table2[1Y Return vs Nifty])</f>
        <v>1.8019450708060309</v>
      </c>
      <c r="I12">
        <v>9.9484249897269805</v>
      </c>
      <c r="J12">
        <f>(Table2[[#This Row],[1M Return vs Nifty]]-AVERAGE(Table2[1M Return vs Nifty]))/_xlfn.STDEV.P(Table2[1M Return vs Nifty])</f>
        <v>0.73923844775208947</v>
      </c>
      <c r="K12">
        <v>135.461869893478</v>
      </c>
      <c r="L12">
        <f>(Table2[[#This Row],[6M Return vs Nifty]]-AVERAGE(Table2[6M Return vs Nifty]))/_xlfn.STDEV.P(Table2[6M Return vs Nifty])</f>
        <v>3.6978344839923767</v>
      </c>
      <c r="M12">
        <v>9.7286545572556697</v>
      </c>
      <c r="N12">
        <f>(Table2[[#This Row],[1W Return vs Nifty]]-AVERAGE(Table2[1W Return vs Nifty]))/_xlfn.STDEV.P(Table2[1W Return vs Nifty])</f>
        <v>1.8667096044624978</v>
      </c>
      <c r="O12">
        <v>11672.93</v>
      </c>
      <c r="P12">
        <v>10466.292494467099</v>
      </c>
      <c r="Q12">
        <v>7449.2895575072898</v>
      </c>
      <c r="R12">
        <v>80.081915861316801</v>
      </c>
      <c r="S12" s="2">
        <f>(Table2[[#This Row],[Close Price]]-Table2[[#This Row],[20D EMA]])/Table2[[#This Row],[20D EMA]]</f>
        <v>0.14739401332827323</v>
      </c>
      <c r="T12" s="2">
        <f>(Table2[[#This Row],[Close Price]]-Table2[[#This Row],[50D EMA]])/Table2[[#This Row],[50D EMA]]</f>
        <v>0.2796747279020067</v>
      </c>
      <c r="U12" s="2">
        <f>(Table2[[#This Row],[Close Price]]-Table2[[#This Row],[200D EMA]])/Table2[[#This Row],[200D EMA]]</f>
        <v>0.79794997853214999</v>
      </c>
      <c r="V12">
        <v>0.62911098432495705</v>
      </c>
      <c r="W12">
        <v>13050</v>
      </c>
      <c r="X12">
        <v>13700</v>
      </c>
      <c r="Y12">
        <v>12776.6</v>
      </c>
      <c r="Z12">
        <v>13700</v>
      </c>
      <c r="AA12">
        <v>12776.6</v>
      </c>
      <c r="AB12">
        <v>13700</v>
      </c>
      <c r="AC12" s="2">
        <f>(Table2[[#This Row],[Close Price]]/Table2[[#This Row],[Day Low]])-1</f>
        <v>2.6318007662835319E-2</v>
      </c>
      <c r="AD12" s="2">
        <f>(Table2[[#This Row],[Day High]]/Table2[[#This Row],[Close Price]])-1</f>
        <v>2.2888053488832272E-2</v>
      </c>
      <c r="AE12" s="2">
        <f>(Table2[[#This Row],[Close Price]]/Table2[[#This Row],[Current Week Low]])-1</f>
        <v>4.8279667517179936E-2</v>
      </c>
      <c r="AF12" s="2">
        <f>(Table2[[#This Row],[Current Week High]]/Table2[[#This Row],[Close Price]])-1</f>
        <v>2.2888053488832272E-2</v>
      </c>
      <c r="AG12" s="2">
        <f>(Table2[[#This Row],[Close Price]]/Table2[[#This Row],[Current Month Low]])-1</f>
        <v>4.8279667517179936E-2</v>
      </c>
      <c r="AH12" s="2">
        <f>(Table2[[#This Row],[Current Month High]]/Table2[[#This Row],[Close Price]])-1</f>
        <v>2.2888053488832272E-2</v>
      </c>
      <c r="AI12">
        <v>2.2888053488832201</v>
      </c>
      <c r="AJ12">
        <v>243.783207987884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0.66</v>
      </c>
      <c r="AM12" t="s">
        <v>10463</v>
      </c>
      <c r="AN12">
        <v>23.66</v>
      </c>
      <c r="AO12" t="s">
        <v>10463</v>
      </c>
      <c r="AP12">
        <v>0.18241626696111801</v>
      </c>
      <c r="AQ12">
        <f>(Table2[[#This Row],[Sharpe Ratio]]-AVERAGE(Table2[Sharpe Ratio]))/_xlfn.STDEV.P(Table2[Sharpe Ratio])</f>
        <v>1.4600966771392685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9.5658242841522636</v>
      </c>
      <c r="AS12">
        <f>_xlfn.RANK.AVG(Table2[[#This Row],[1Y Return vs Nifty Z-Score]],Table2[1Y Return vs Nifty Z-Score])</f>
        <v>33</v>
      </c>
      <c r="AT12">
        <f>_xlfn.RANK.AVG(Table2[[#This Row],[6M Return vs Nifty Z-Score]],Table2[6M Return vs Nifty Z-Score])</f>
        <v>5</v>
      </c>
      <c r="AU12">
        <f>_xlfn.RANK.AVG(Table2[[#This Row],[Sharpe Ratio Z-Score]],Table2[Sharpe Ratio Z-Score])</f>
        <v>58</v>
      </c>
      <c r="AV12">
        <f>(Table2[[#This Row],[Rank 1Y]]+Table2[[#This Row],[Rank 6M]]+Table2[[#This Row],[Rank Sharpe]])/3</f>
        <v>32</v>
      </c>
    </row>
    <row r="13" spans="1:48" x14ac:dyDescent="0.3">
      <c r="A13" t="s">
        <v>65</v>
      </c>
      <c r="B13" t="s">
        <v>66</v>
      </c>
      <c r="C13" t="s">
        <v>10426</v>
      </c>
      <c r="D13" t="s">
        <v>67</v>
      </c>
      <c r="E13">
        <v>360740.57887500001</v>
      </c>
      <c r="F13">
        <v>5344.05</v>
      </c>
      <c r="G13">
        <v>157.334897576999</v>
      </c>
      <c r="H13">
        <f>(Table2[[#This Row],[1Y Return vs Nifty]]-AVERAGE(Table2[1Y Return vs Nifty]))/_xlfn.STDEV.P(Table2[1Y Return vs Nifty])</f>
        <v>1.2977293556106346</v>
      </c>
      <c r="I13">
        <v>-4.3844400846664602</v>
      </c>
      <c r="J13">
        <f>(Table2[[#This Row],[1M Return vs Nifty]]-AVERAGE(Table2[1M Return vs Nifty]))/_xlfn.STDEV.P(Table2[1M Return vs Nifty])</f>
        <v>-0.50209123464230965</v>
      </c>
      <c r="K13">
        <v>80.102138519900706</v>
      </c>
      <c r="L13">
        <f>(Table2[[#This Row],[6M Return vs Nifty]]-AVERAGE(Table2[6M Return vs Nifty]))/_xlfn.STDEV.P(Table2[6M Return vs Nifty])</f>
        <v>2.0394591050134014</v>
      </c>
      <c r="M13">
        <v>-1.1824663902425501</v>
      </c>
      <c r="N13">
        <f>(Table2[[#This Row],[1W Return vs Nifty]]-AVERAGE(Table2[1W Return vs Nifty]))/_xlfn.STDEV.P(Table2[1W Return vs Nifty])</f>
        <v>-0.13139391722131069</v>
      </c>
      <c r="O13">
        <v>5141.04</v>
      </c>
      <c r="P13">
        <v>4694.1894134122203</v>
      </c>
      <c r="Q13">
        <v>3435.7345329197601</v>
      </c>
      <c r="R13">
        <v>63.5910874088204</v>
      </c>
      <c r="S13" s="2">
        <f>(Table2[[#This Row],[Close Price]]-Table2[[#This Row],[20D EMA]])/Table2[[#This Row],[20D EMA]]</f>
        <v>3.9488119135427893E-2</v>
      </c>
      <c r="T13" s="2">
        <f>(Table2[[#This Row],[Close Price]]-Table2[[#This Row],[50D EMA]])/Table2[[#This Row],[50D EMA]]</f>
        <v>0.1384393618056827</v>
      </c>
      <c r="U13" s="2">
        <f>(Table2[[#This Row],[Close Price]]-Table2[[#This Row],[200D EMA]])/Table2[[#This Row],[200D EMA]]</f>
        <v>0.55543158203742626</v>
      </c>
      <c r="V13">
        <v>1.0938476034900899</v>
      </c>
      <c r="W13">
        <v>5300</v>
      </c>
      <c r="X13">
        <v>5420</v>
      </c>
      <c r="Y13">
        <v>5253.3</v>
      </c>
      <c r="Z13">
        <v>5420</v>
      </c>
      <c r="AA13">
        <v>5253.3</v>
      </c>
      <c r="AB13">
        <v>5420</v>
      </c>
      <c r="AC13" s="2">
        <f>(Table2[[#This Row],[Close Price]]/Table2[[#This Row],[Day Low]])-1</f>
        <v>8.3113207547169665E-3</v>
      </c>
      <c r="AD13" s="2">
        <f>(Table2[[#This Row],[Day High]]/Table2[[#This Row],[Close Price]])-1</f>
        <v>1.4212067626612646E-2</v>
      </c>
      <c r="AE13" s="2">
        <f>(Table2[[#This Row],[Close Price]]/Table2[[#This Row],[Current Week Low]])-1</f>
        <v>1.7274855804922717E-2</v>
      </c>
      <c r="AF13" s="2">
        <f>(Table2[[#This Row],[Current Week High]]/Table2[[#This Row],[Close Price]])-1</f>
        <v>1.4212067626612646E-2</v>
      </c>
      <c r="AG13" s="2">
        <f>(Table2[[#This Row],[Close Price]]/Table2[[#This Row],[Current Month Low]])-1</f>
        <v>1.7274855804922717E-2</v>
      </c>
      <c r="AH13" s="2">
        <f>(Table2[[#This Row],[Current Month High]]/Table2[[#This Row],[Close Price]])-1</f>
        <v>1.4212067626612646E-2</v>
      </c>
      <c r="AI13">
        <v>4.46758544549545</v>
      </c>
      <c r="AJ13">
        <v>202.29946826564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</v>
      </c>
      <c r="AM13">
        <v>0</v>
      </c>
      <c r="AN13">
        <v>4.79</v>
      </c>
      <c r="AO13" t="s">
        <v>10463</v>
      </c>
      <c r="AP13">
        <v>0.27668899688393001</v>
      </c>
      <c r="AQ13">
        <f>(Table2[[#This Row],[Sharpe Ratio]]-AVERAGE(Table2[Sharpe Ratio]))/_xlfn.STDEV.P(Table2[Sharpe Ratio])</f>
        <v>2.5209927349115402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5.2246960436719556</v>
      </c>
      <c r="AS13">
        <f>_xlfn.RANK.AVG(Table2[[#This Row],[1Y Return vs Nifty Z-Score]],Table2[1Y Return vs Nifty Z-Score])</f>
        <v>65</v>
      </c>
      <c r="AT13">
        <f>_xlfn.RANK.AVG(Table2[[#This Row],[6M Return vs Nifty Z-Score]],Table2[6M Return vs Nifty Z-Score])</f>
        <v>30</v>
      </c>
      <c r="AU13">
        <f>_xlfn.RANK.AVG(Table2[[#This Row],[Sharpe Ratio Z-Score]],Table2[Sharpe Ratio Z-Score])</f>
        <v>6</v>
      </c>
      <c r="AV13">
        <f>(Table2[[#This Row],[Rank 1Y]]+Table2[[#This Row],[Rank 6M]]+Table2[[#This Row],[Rank Sharpe]])/3</f>
        <v>33.666666666666664</v>
      </c>
    </row>
    <row r="14" spans="1:48" x14ac:dyDescent="0.3">
      <c r="A14" t="s">
        <v>415</v>
      </c>
      <c r="B14" t="s">
        <v>416</v>
      </c>
      <c r="C14" t="s">
        <v>10419</v>
      </c>
      <c r="D14" t="s">
        <v>130</v>
      </c>
      <c r="E14">
        <v>56303.4375</v>
      </c>
      <c r="F14">
        <v>278.35000000000002</v>
      </c>
      <c r="G14">
        <v>353.987474432201</v>
      </c>
      <c r="H14">
        <f>(Table2[[#This Row],[1Y Return vs Nifty]]-AVERAGE(Table2[1Y Return vs Nifty]))/_xlfn.STDEV.P(Table2[1Y Return vs Nifty])</f>
        <v>3.5944710004346296</v>
      </c>
      <c r="I14">
        <v>-9.23508972174589</v>
      </c>
      <c r="J14">
        <f>(Table2[[#This Row],[1M Return vs Nifty]]-AVERAGE(Table2[1M Return vs Nifty]))/_xlfn.STDEV.P(Table2[1M Return vs Nifty])</f>
        <v>-0.92219254321875499</v>
      </c>
      <c r="K14">
        <v>107.597291943342</v>
      </c>
      <c r="L14">
        <f>(Table2[[#This Row],[6M Return vs Nifty]]-AVERAGE(Table2[6M Return vs Nifty]))/_xlfn.STDEV.P(Table2[6M Return vs Nifty])</f>
        <v>2.8631134896596331</v>
      </c>
      <c r="M14">
        <v>-0.90116033830653297</v>
      </c>
      <c r="N14">
        <f>(Table2[[#This Row],[1W Return vs Nifty]]-AVERAGE(Table2[1W Return vs Nifty]))/_xlfn.STDEV.P(Table2[1W Return vs Nifty])</f>
        <v>-7.987963049046827E-2</v>
      </c>
      <c r="O14">
        <v>273.63</v>
      </c>
      <c r="P14">
        <v>252.69224126321299</v>
      </c>
      <c r="Q14">
        <v>179.41887574294401</v>
      </c>
      <c r="R14">
        <v>57.3588235554938</v>
      </c>
      <c r="S14" s="2">
        <f>(Table2[[#This Row],[Close Price]]-Table2[[#This Row],[20D EMA]])/Table2[[#This Row],[20D EMA]]</f>
        <v>1.7249570588020419E-2</v>
      </c>
      <c r="T14" s="2">
        <f>(Table2[[#This Row],[Close Price]]-Table2[[#This Row],[50D EMA]])/Table2[[#This Row],[50D EMA]]</f>
        <v>0.10153758029341717</v>
      </c>
      <c r="U14" s="2">
        <f>(Table2[[#This Row],[Close Price]]-Table2[[#This Row],[200D EMA]])/Table2[[#This Row],[200D EMA]]</f>
        <v>0.55139752630484684</v>
      </c>
      <c r="V14">
        <v>0.73545008972730397</v>
      </c>
      <c r="W14">
        <v>277</v>
      </c>
      <c r="X14">
        <v>285.89999999999998</v>
      </c>
      <c r="Y14">
        <v>277</v>
      </c>
      <c r="Z14">
        <v>286.5</v>
      </c>
      <c r="AA14">
        <v>277</v>
      </c>
      <c r="AB14">
        <v>286.5</v>
      </c>
      <c r="AC14" s="2">
        <f>(Table2[[#This Row],[Close Price]]/Table2[[#This Row],[Day Low]])-1</f>
        <v>4.8736462093863508E-3</v>
      </c>
      <c r="AD14" s="2">
        <f>(Table2[[#This Row],[Day High]]/Table2[[#This Row],[Close Price]])-1</f>
        <v>2.7124124303933739E-2</v>
      </c>
      <c r="AE14" s="2">
        <f>(Table2[[#This Row],[Close Price]]/Table2[[#This Row],[Current Week Low]])-1</f>
        <v>4.8736462093863508E-3</v>
      </c>
      <c r="AF14" s="2">
        <f>(Table2[[#This Row],[Current Week High]]/Table2[[#This Row],[Close Price]])-1</f>
        <v>2.9279683851266336E-2</v>
      </c>
      <c r="AG14" s="2">
        <f>(Table2[[#This Row],[Close Price]]/Table2[[#This Row],[Current Month Low]])-1</f>
        <v>4.8736462093863508E-3</v>
      </c>
      <c r="AH14" s="2">
        <f>(Table2[[#This Row],[Current Month High]]/Table2[[#This Row],[Close Price]])-1</f>
        <v>2.9279683851266336E-2</v>
      </c>
      <c r="AI14">
        <v>7.7779773666247296</v>
      </c>
      <c r="AJ14">
        <v>387.05161854768102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0.22</v>
      </c>
      <c r="AM14" t="s">
        <v>10463</v>
      </c>
      <c r="AN14">
        <v>-0.23</v>
      </c>
      <c r="AO14" t="s">
        <v>10464</v>
      </c>
      <c r="AP14">
        <v>0.15829862823910401</v>
      </c>
      <c r="AQ14">
        <f>(Table2[[#This Row],[Sharpe Ratio]]-AVERAGE(Table2[Sharpe Ratio]))/_xlfn.STDEV.P(Table2[Sharpe Ratio])</f>
        <v>1.1886893691732223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6.6442016855582624</v>
      </c>
      <c r="AS14">
        <f>_xlfn.RANK.AVG(Table2[[#This Row],[1Y Return vs Nifty Z-Score]],Table2[1Y Return vs Nifty Z-Score])</f>
        <v>6</v>
      </c>
      <c r="AT14">
        <f>_xlfn.RANK.AVG(Table2[[#This Row],[6M Return vs Nifty Z-Score]],Table2[6M Return vs Nifty Z-Score])</f>
        <v>11</v>
      </c>
      <c r="AU14">
        <f>_xlfn.RANK.AVG(Table2[[#This Row],[Sharpe Ratio Z-Score]],Table2[Sharpe Ratio Z-Score])</f>
        <v>86</v>
      </c>
      <c r="AV14">
        <f>(Table2[[#This Row],[Rank 1Y]]+Table2[[#This Row],[Rank 6M]]+Table2[[#This Row],[Rank Sharpe]])/3</f>
        <v>34.333333333333336</v>
      </c>
    </row>
    <row r="15" spans="1:48" x14ac:dyDescent="0.3">
      <c r="A15" t="s">
        <v>756</v>
      </c>
      <c r="B15" t="s">
        <v>757</v>
      </c>
      <c r="C15" t="s">
        <v>10426</v>
      </c>
      <c r="D15" t="s">
        <v>230</v>
      </c>
      <c r="E15">
        <v>20583.106506820001</v>
      </c>
      <c r="F15">
        <v>1401.1</v>
      </c>
      <c r="G15">
        <v>227.68499980840301</v>
      </c>
      <c r="H15">
        <f>(Table2[[#This Row],[1Y Return vs Nifty]]-AVERAGE(Table2[1Y Return vs Nifty]))/_xlfn.STDEV.P(Table2[1Y Return vs Nifty])</f>
        <v>2.1193611495914562</v>
      </c>
      <c r="I15">
        <v>1.27262748906776</v>
      </c>
      <c r="J15">
        <f>(Table2[[#This Row],[1M Return vs Nifty]]-AVERAGE(Table2[1M Return vs Nifty]))/_xlfn.STDEV.P(Table2[1M Return vs Nifty])</f>
        <v>-1.2148305706705182E-2</v>
      </c>
      <c r="K15">
        <v>99.675772334363302</v>
      </c>
      <c r="L15">
        <f>(Table2[[#This Row],[6M Return vs Nifty]]-AVERAGE(Table2[6M Return vs Nifty]))/_xlfn.STDEV.P(Table2[6M Return vs Nifty])</f>
        <v>2.6258136914546961</v>
      </c>
      <c r="M15">
        <v>-0.91168527952949296</v>
      </c>
      <c r="N15">
        <f>(Table2[[#This Row],[1W Return vs Nifty]]-AVERAGE(Table2[1W Return vs Nifty]))/_xlfn.STDEV.P(Table2[1W Return vs Nifty])</f>
        <v>-8.1807014690891175E-2</v>
      </c>
      <c r="O15">
        <v>1335.25</v>
      </c>
      <c r="P15">
        <v>1218.05459079197</v>
      </c>
      <c r="Q15">
        <v>883.97938689857006</v>
      </c>
      <c r="R15">
        <v>69.881687906744901</v>
      </c>
      <c r="S15" s="2">
        <f>(Table2[[#This Row],[Close Price]]-Table2[[#This Row],[20D EMA]])/Table2[[#This Row],[20D EMA]]</f>
        <v>4.9316607376895645E-2</v>
      </c>
      <c r="T15" s="2">
        <f>(Table2[[#This Row],[Close Price]]-Table2[[#This Row],[50D EMA]])/Table2[[#This Row],[50D EMA]]</f>
        <v>0.15027685178626943</v>
      </c>
      <c r="U15" s="2">
        <f>(Table2[[#This Row],[Close Price]]-Table2[[#This Row],[200D EMA]])/Table2[[#This Row],[200D EMA]]</f>
        <v>0.58499170994896232</v>
      </c>
      <c r="V15">
        <v>0.82102846860755496</v>
      </c>
      <c r="W15">
        <v>1391.35</v>
      </c>
      <c r="X15">
        <v>1450</v>
      </c>
      <c r="Y15">
        <v>1391.35</v>
      </c>
      <c r="Z15">
        <v>1450</v>
      </c>
      <c r="AA15">
        <v>1391.35</v>
      </c>
      <c r="AB15">
        <v>1450</v>
      </c>
      <c r="AC15" s="2">
        <f>(Table2[[#This Row],[Close Price]]/Table2[[#This Row],[Day Low]])-1</f>
        <v>7.0075825636970457E-3</v>
      </c>
      <c r="AD15" s="2">
        <f>(Table2[[#This Row],[Day High]]/Table2[[#This Row],[Close Price]])-1</f>
        <v>3.490114909713804E-2</v>
      </c>
      <c r="AE15" s="2">
        <f>(Table2[[#This Row],[Close Price]]/Table2[[#This Row],[Current Week Low]])-1</f>
        <v>7.0075825636970457E-3</v>
      </c>
      <c r="AF15" s="2">
        <f>(Table2[[#This Row],[Current Week High]]/Table2[[#This Row],[Close Price]])-1</f>
        <v>3.490114909713804E-2</v>
      </c>
      <c r="AG15" s="2">
        <f>(Table2[[#This Row],[Close Price]]/Table2[[#This Row],[Current Month Low]])-1</f>
        <v>7.0075825636970457E-3</v>
      </c>
      <c r="AH15" s="2">
        <f>(Table2[[#This Row],[Current Month High]]/Table2[[#This Row],[Close Price]])-1</f>
        <v>3.490114909713804E-2</v>
      </c>
      <c r="AI15">
        <v>3.4901149097138</v>
      </c>
      <c r="AJ15">
        <v>261.76090885618299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0.46</v>
      </c>
      <c r="AM15" t="s">
        <v>10463</v>
      </c>
      <c r="AN15">
        <v>8.6300000000000008</v>
      </c>
      <c r="AO15" t="s">
        <v>10463</v>
      </c>
      <c r="AP15">
        <v>0.16944664735936801</v>
      </c>
      <c r="AQ15">
        <f>(Table2[[#This Row],[Sharpe Ratio]]-AVERAGE(Table2[Sharpe Ratio]))/_xlfn.STDEV.P(Table2[Sharpe Ratio])</f>
        <v>1.3141433530171349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5.9653628736656907</v>
      </c>
      <c r="AS15">
        <f>_xlfn.RANK.AVG(Table2[[#This Row],[1Y Return vs Nifty Z-Score]],Table2[1Y Return vs Nifty Z-Score])</f>
        <v>20</v>
      </c>
      <c r="AT15">
        <f>_xlfn.RANK.AVG(Table2[[#This Row],[6M Return vs Nifty Z-Score]],Table2[6M Return vs Nifty Z-Score])</f>
        <v>14</v>
      </c>
      <c r="AU15">
        <f>_xlfn.RANK.AVG(Table2[[#This Row],[Sharpe Ratio Z-Score]],Table2[Sharpe Ratio Z-Score])</f>
        <v>69</v>
      </c>
      <c r="AV15">
        <f>(Table2[[#This Row],[Rank 1Y]]+Table2[[#This Row],[Rank 6M]]+Table2[[#This Row],[Rank Sharpe]])/3</f>
        <v>34.333333333333336</v>
      </c>
    </row>
    <row r="16" spans="1:48" x14ac:dyDescent="0.3">
      <c r="A16" t="s">
        <v>1034</v>
      </c>
      <c r="B16" t="s">
        <v>1035</v>
      </c>
      <c r="C16" t="s">
        <v>10432</v>
      </c>
      <c r="D16" t="s">
        <v>140</v>
      </c>
      <c r="E16">
        <v>12336.526665719901</v>
      </c>
      <c r="F16">
        <v>542.5</v>
      </c>
      <c r="G16">
        <v>445.74334990900599</v>
      </c>
      <c r="H16">
        <f>(Table2[[#This Row],[1Y Return vs Nifty]]-AVERAGE(Table2[1Y Return vs Nifty]))/_xlfn.STDEV.P(Table2[1Y Return vs Nifty])</f>
        <v>4.6661047605151458</v>
      </c>
      <c r="I16">
        <v>15.3846403740034</v>
      </c>
      <c r="J16">
        <f>(Table2[[#This Row],[1M Return vs Nifty]]-AVERAGE(Table2[1M Return vs Nifty]))/_xlfn.STDEV.P(Table2[1M Return vs Nifty])</f>
        <v>1.2100539812386468</v>
      </c>
      <c r="K16">
        <v>185.86147933623499</v>
      </c>
      <c r="L16">
        <f>(Table2[[#This Row],[6M Return vs Nifty]]-AVERAGE(Table2[6M Return vs Nifty]))/_xlfn.STDEV.P(Table2[6M Return vs Nifty])</f>
        <v>5.2076227242206734</v>
      </c>
      <c r="M16">
        <v>11.415462969530701</v>
      </c>
      <c r="N16">
        <f>(Table2[[#This Row],[1W Return vs Nifty]]-AVERAGE(Table2[1W Return vs Nifty]))/_xlfn.STDEV.P(Table2[1W Return vs Nifty])</f>
        <v>2.1756070903569609</v>
      </c>
      <c r="O16">
        <v>457.2</v>
      </c>
      <c r="P16">
        <v>409.42880199530998</v>
      </c>
      <c r="Q16">
        <v>279.00537306130701</v>
      </c>
      <c r="R16">
        <v>84.0632009608576</v>
      </c>
      <c r="S16" s="2">
        <f>(Table2[[#This Row],[Close Price]]-Table2[[#This Row],[20D EMA]])/Table2[[#This Row],[20D EMA]]</f>
        <v>0.18657042869641297</v>
      </c>
      <c r="T16" s="2">
        <f>(Table2[[#This Row],[Close Price]]-Table2[[#This Row],[50D EMA]])/Table2[[#This Row],[50D EMA]]</f>
        <v>0.32501669974408481</v>
      </c>
      <c r="U16" s="2">
        <f>(Table2[[#This Row],[Close Price]]-Table2[[#This Row],[200D EMA]])/Table2[[#This Row],[200D EMA]]</f>
        <v>0.9444069985017608</v>
      </c>
      <c r="V16">
        <v>0.34023581502719902</v>
      </c>
      <c r="W16">
        <v>510</v>
      </c>
      <c r="X16">
        <v>546.20000000000005</v>
      </c>
      <c r="Y16">
        <v>492</v>
      </c>
      <c r="Z16">
        <v>546.20000000000005</v>
      </c>
      <c r="AA16">
        <v>492</v>
      </c>
      <c r="AB16">
        <v>546.20000000000005</v>
      </c>
      <c r="AC16" s="2">
        <f>(Table2[[#This Row],[Close Price]]/Table2[[#This Row],[Day Low]])-1</f>
        <v>6.3725490196078427E-2</v>
      </c>
      <c r="AD16" s="2">
        <f>(Table2[[#This Row],[Day High]]/Table2[[#This Row],[Close Price]])-1</f>
        <v>6.8202764976958985E-3</v>
      </c>
      <c r="AE16" s="2">
        <f>(Table2[[#This Row],[Close Price]]/Table2[[#This Row],[Current Week Low]])-1</f>
        <v>0.10264227642276413</v>
      </c>
      <c r="AF16" s="2">
        <f>(Table2[[#This Row],[Current Week High]]/Table2[[#This Row],[Close Price]])-1</f>
        <v>6.8202764976958985E-3</v>
      </c>
      <c r="AG16" s="2">
        <f>(Table2[[#This Row],[Close Price]]/Table2[[#This Row],[Current Month Low]])-1</f>
        <v>0.10264227642276413</v>
      </c>
      <c r="AH16" s="2">
        <f>(Table2[[#This Row],[Current Month High]]/Table2[[#This Row],[Close Price]])-1</f>
        <v>6.8202764976958985E-3</v>
      </c>
      <c r="AI16">
        <v>0.68202764976958896</v>
      </c>
      <c r="AJ16">
        <v>487.12121212121201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0.59</v>
      </c>
      <c r="AM16" t="s">
        <v>10463</v>
      </c>
      <c r="AN16">
        <v>24.61</v>
      </c>
      <c r="AO16" t="s">
        <v>10463</v>
      </c>
      <c r="AP16">
        <v>0.14854319128032201</v>
      </c>
      <c r="AQ16">
        <f>(Table2[[#This Row],[Sharpe Ratio]]-AVERAGE(Table2[Sharpe Ratio]))/_xlfn.STDEV.P(Table2[Sharpe Ratio])</f>
        <v>1.0789067775383809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14.338295333869807</v>
      </c>
      <c r="AS16">
        <f>_xlfn.RANK.AVG(Table2[[#This Row],[1Y Return vs Nifty Z-Score]],Table2[1Y Return vs Nifty Z-Score])</f>
        <v>3</v>
      </c>
      <c r="AT16">
        <f>_xlfn.RANK.AVG(Table2[[#This Row],[6M Return vs Nifty Z-Score]],Table2[6M Return vs Nifty Z-Score])</f>
        <v>2</v>
      </c>
      <c r="AU16">
        <f>_xlfn.RANK.AVG(Table2[[#This Row],[Sharpe Ratio Z-Score]],Table2[Sharpe Ratio Z-Score])</f>
        <v>106</v>
      </c>
      <c r="AV16">
        <f>(Table2[[#This Row],[Rank 1Y]]+Table2[[#This Row],[Rank 6M]]+Table2[[#This Row],[Rank Sharpe]])/3</f>
        <v>37</v>
      </c>
    </row>
    <row r="17" spans="1:48" x14ac:dyDescent="0.3">
      <c r="A17" t="s">
        <v>888</v>
      </c>
      <c r="B17" t="s">
        <v>889</v>
      </c>
      <c r="C17" t="s">
        <v>10422</v>
      </c>
      <c r="D17" t="s">
        <v>46</v>
      </c>
      <c r="E17">
        <v>16634.671766829899</v>
      </c>
      <c r="F17">
        <v>1552.95</v>
      </c>
      <c r="G17">
        <v>294.82481646198698</v>
      </c>
      <c r="H17">
        <f>(Table2[[#This Row],[1Y Return vs Nifty]]-AVERAGE(Table2[1Y Return vs Nifty]))/_xlfn.STDEV.P(Table2[1Y Return vs Nifty])</f>
        <v>2.9034994273607611</v>
      </c>
      <c r="I17">
        <v>-3.9287561305463199</v>
      </c>
      <c r="J17">
        <f>(Table2[[#This Row],[1M Return vs Nifty]]-AVERAGE(Table2[1M Return vs Nifty]))/_xlfn.STDEV.P(Table2[1M Return vs Nifty])</f>
        <v>-0.46262571151736559</v>
      </c>
      <c r="K17">
        <v>79.767895545875405</v>
      </c>
      <c r="L17">
        <f>(Table2[[#This Row],[6M Return vs Nifty]]-AVERAGE(Table2[6M Return vs Nifty]))/_xlfn.STDEV.P(Table2[6M Return vs Nifty])</f>
        <v>2.0294464061623221</v>
      </c>
      <c r="M17">
        <v>-1.2361459238782599</v>
      </c>
      <c r="N17">
        <f>(Table2[[#This Row],[1W Return vs Nifty]]-AVERAGE(Table2[1W Return vs Nifty]))/_xlfn.STDEV.P(Table2[1W Return vs Nifty])</f>
        <v>-0.14122400394805062</v>
      </c>
      <c r="O17">
        <v>1434.32</v>
      </c>
      <c r="P17">
        <v>1254.2669519393201</v>
      </c>
      <c r="Q17">
        <v>888.26582813058701</v>
      </c>
      <c r="R17">
        <v>65.420899954488604</v>
      </c>
      <c r="S17" s="2">
        <f>(Table2[[#This Row],[Close Price]]-Table2[[#This Row],[20D EMA]])/Table2[[#This Row],[20D EMA]]</f>
        <v>8.2708182274527378E-2</v>
      </c>
      <c r="T17" s="2">
        <f>(Table2[[#This Row],[Close Price]]-Table2[[#This Row],[50D EMA]])/Table2[[#This Row],[50D EMA]]</f>
        <v>0.23813355490142096</v>
      </c>
      <c r="U17" s="2">
        <f>(Table2[[#This Row],[Close Price]]-Table2[[#This Row],[200D EMA]])/Table2[[#This Row],[200D EMA]]</f>
        <v>0.74829420520238177</v>
      </c>
      <c r="V17">
        <v>0.27436246520957103</v>
      </c>
      <c r="W17">
        <v>1509.7</v>
      </c>
      <c r="X17">
        <v>1570</v>
      </c>
      <c r="Y17">
        <v>1509.7</v>
      </c>
      <c r="Z17">
        <v>1599</v>
      </c>
      <c r="AA17">
        <v>1509.7</v>
      </c>
      <c r="AB17">
        <v>1599</v>
      </c>
      <c r="AC17" s="2">
        <f>(Table2[[#This Row],[Close Price]]/Table2[[#This Row],[Day Low]])-1</f>
        <v>2.8648075776644299E-2</v>
      </c>
      <c r="AD17" s="2">
        <f>(Table2[[#This Row],[Day High]]/Table2[[#This Row],[Close Price]])-1</f>
        <v>1.0979104285392394E-2</v>
      </c>
      <c r="AE17" s="2">
        <f>(Table2[[#This Row],[Close Price]]/Table2[[#This Row],[Current Week Low]])-1</f>
        <v>2.8648075776644299E-2</v>
      </c>
      <c r="AF17" s="2">
        <f>(Table2[[#This Row],[Current Week High]]/Table2[[#This Row],[Close Price]])-1</f>
        <v>2.9653240606587472E-2</v>
      </c>
      <c r="AG17" s="2">
        <f>(Table2[[#This Row],[Close Price]]/Table2[[#This Row],[Current Month Low]])-1</f>
        <v>2.8648075776644299E-2</v>
      </c>
      <c r="AH17" s="2">
        <f>(Table2[[#This Row],[Current Month High]]/Table2[[#This Row],[Close Price]])-1</f>
        <v>2.9653240606587472E-2</v>
      </c>
      <c r="AI17">
        <v>2.9653240606587401</v>
      </c>
      <c r="AJ17">
        <v>332.51636262359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0.75</v>
      </c>
      <c r="AM17" t="s">
        <v>10463</v>
      </c>
      <c r="AN17">
        <v>5.93</v>
      </c>
      <c r="AO17" t="s">
        <v>10463</v>
      </c>
      <c r="AP17">
        <v>0.16564913112830501</v>
      </c>
      <c r="AQ17">
        <f>(Table2[[#This Row],[Sharpe Ratio]]-AVERAGE(Table2[Sharpe Ratio]))/_xlfn.STDEV.P(Table2[Sharpe Ratio])</f>
        <v>1.2714080890424986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5.6005042071001654</v>
      </c>
      <c r="AS17">
        <f>_xlfn.RANK.AVG(Table2[[#This Row],[1Y Return vs Nifty Z-Score]],Table2[1Y Return vs Nifty Z-Score])</f>
        <v>8</v>
      </c>
      <c r="AT17">
        <f>_xlfn.RANK.AVG(Table2[[#This Row],[6M Return vs Nifty Z-Score]],Table2[6M Return vs Nifty Z-Score])</f>
        <v>32</v>
      </c>
      <c r="AU17">
        <f>_xlfn.RANK.AVG(Table2[[#This Row],[Sharpe Ratio Z-Score]],Table2[Sharpe Ratio Z-Score])</f>
        <v>75</v>
      </c>
      <c r="AV17">
        <f>(Table2[[#This Row],[Rank 1Y]]+Table2[[#This Row],[Rank 6M]]+Table2[[#This Row],[Rank Sharpe]])/3</f>
        <v>38.333333333333336</v>
      </c>
    </row>
    <row r="18" spans="1:48" x14ac:dyDescent="0.3">
      <c r="A18" t="s">
        <v>403</v>
      </c>
      <c r="B18" t="s">
        <v>404</v>
      </c>
      <c r="C18" t="s">
        <v>10426</v>
      </c>
      <c r="D18" t="s">
        <v>67</v>
      </c>
      <c r="E18">
        <v>59210.840624999997</v>
      </c>
      <c r="F18">
        <v>1596.3</v>
      </c>
      <c r="G18">
        <v>160.238650198465</v>
      </c>
      <c r="H18">
        <f>(Table2[[#This Row],[1Y Return vs Nifty]]-AVERAGE(Table2[1Y Return vs Nifty]))/_xlfn.STDEV.P(Table2[1Y Return vs Nifty])</f>
        <v>1.331642816998422</v>
      </c>
      <c r="I18">
        <v>-6.05951447070575</v>
      </c>
      <c r="J18">
        <f>(Table2[[#This Row],[1M Return vs Nifty]]-AVERAGE(Table2[1M Return vs Nifty]))/_xlfn.STDEV.P(Table2[1M Return vs Nifty])</f>
        <v>-0.64716478028839119</v>
      </c>
      <c r="K18">
        <v>79.741870188548702</v>
      </c>
      <c r="L18">
        <f>(Table2[[#This Row],[6M Return vs Nifty]]-AVERAGE(Table2[6M Return vs Nifty]))/_xlfn.STDEV.P(Table2[6M Return vs Nifty])</f>
        <v>2.0286667815010588</v>
      </c>
      <c r="M18">
        <v>1.98966479850558</v>
      </c>
      <c r="N18">
        <f>(Table2[[#This Row],[1W Return vs Nifty]]-AVERAGE(Table2[1W Return vs Nifty]))/_xlfn.STDEV.P(Table2[1W Return vs Nifty])</f>
        <v>0.44950391444775939</v>
      </c>
      <c r="O18">
        <v>1520.71</v>
      </c>
      <c r="P18">
        <v>1346.23009569387</v>
      </c>
      <c r="Q18">
        <v>962.60356069061299</v>
      </c>
      <c r="R18">
        <v>66.918015167408797</v>
      </c>
      <c r="S18" s="2">
        <f>(Table2[[#This Row],[Close Price]]-Table2[[#This Row],[20D EMA]])/Table2[[#This Row],[20D EMA]]</f>
        <v>4.9707044735682618E-2</v>
      </c>
      <c r="T18" s="2">
        <f>(Table2[[#This Row],[Close Price]]-Table2[[#This Row],[50D EMA]])/Table2[[#This Row],[50D EMA]]</f>
        <v>0.18575569295770322</v>
      </c>
      <c r="U18" s="2">
        <f>(Table2[[#This Row],[Close Price]]-Table2[[#This Row],[200D EMA]])/Table2[[#This Row],[200D EMA]]</f>
        <v>0.6583150792157324</v>
      </c>
      <c r="V18">
        <v>1.19341518420479</v>
      </c>
      <c r="W18">
        <v>1585</v>
      </c>
      <c r="X18">
        <v>1657.95</v>
      </c>
      <c r="Y18">
        <v>1581.2</v>
      </c>
      <c r="Z18">
        <v>1657.95</v>
      </c>
      <c r="AA18">
        <v>1581.2</v>
      </c>
      <c r="AB18">
        <v>1657.95</v>
      </c>
      <c r="AC18" s="2">
        <f>(Table2[[#This Row],[Close Price]]/Table2[[#This Row],[Day Low]])-1</f>
        <v>7.1293375394321234E-3</v>
      </c>
      <c r="AD18" s="2">
        <f>(Table2[[#This Row],[Day High]]/Table2[[#This Row],[Close Price]])-1</f>
        <v>3.8620560045104391E-2</v>
      </c>
      <c r="AE18" s="2">
        <f>(Table2[[#This Row],[Close Price]]/Table2[[#This Row],[Current Week Low]])-1</f>
        <v>9.549709081710045E-3</v>
      </c>
      <c r="AF18" s="2">
        <f>(Table2[[#This Row],[Current Week High]]/Table2[[#This Row],[Close Price]])-1</f>
        <v>3.8620560045104391E-2</v>
      </c>
      <c r="AG18" s="2">
        <f>(Table2[[#This Row],[Close Price]]/Table2[[#This Row],[Current Month Low]])-1</f>
        <v>9.549709081710045E-3</v>
      </c>
      <c r="AH18" s="2">
        <f>(Table2[[#This Row],[Current Month High]]/Table2[[#This Row],[Close Price]])-1</f>
        <v>3.8620560045104391E-2</v>
      </c>
      <c r="AI18">
        <v>4.17528033577649</v>
      </c>
      <c r="AJ18">
        <v>254.73333333333301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</v>
      </c>
      <c r="AM18">
        <v>0</v>
      </c>
      <c r="AN18">
        <v>7.06</v>
      </c>
      <c r="AO18" t="s">
        <v>10463</v>
      </c>
      <c r="AP18">
        <v>0.20641144438179601</v>
      </c>
      <c r="AQ18">
        <f>(Table2[[#This Row],[Sharpe Ratio]]-AVERAGE(Table2[Sharpe Ratio]))/_xlfn.STDEV.P(Table2[Sharpe Ratio])</f>
        <v>1.7301258695895829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4.8927746022484317</v>
      </c>
      <c r="AS18">
        <f>_xlfn.RANK.AVG(Table2[[#This Row],[1Y Return vs Nifty Z-Score]],Table2[1Y Return vs Nifty Z-Score])</f>
        <v>59</v>
      </c>
      <c r="AT18">
        <f>_xlfn.RANK.AVG(Table2[[#This Row],[6M Return vs Nifty Z-Score]],Table2[6M Return vs Nifty Z-Score])</f>
        <v>33</v>
      </c>
      <c r="AU18">
        <f>_xlfn.RANK.AVG(Table2[[#This Row],[Sharpe Ratio Z-Score]],Table2[Sharpe Ratio Z-Score])</f>
        <v>25</v>
      </c>
      <c r="AV18">
        <f>(Table2[[#This Row],[Rank 1Y]]+Table2[[#This Row],[Rank 6M]]+Table2[[#This Row],[Rank Sharpe]])/3</f>
        <v>39</v>
      </c>
    </row>
    <row r="19" spans="1:48" x14ac:dyDescent="0.3">
      <c r="A19" t="s">
        <v>601</v>
      </c>
      <c r="B19" t="s">
        <v>602</v>
      </c>
      <c r="C19" t="s">
        <v>10419</v>
      </c>
      <c r="D19" t="s">
        <v>193</v>
      </c>
      <c r="E19">
        <v>31320.913146940002</v>
      </c>
      <c r="F19">
        <v>14028.15</v>
      </c>
      <c r="G19">
        <v>237.135826415286</v>
      </c>
      <c r="H19">
        <f>(Table2[[#This Row],[1Y Return vs Nifty]]-AVERAGE(Table2[1Y Return vs Nifty]))/_xlfn.STDEV.P(Table2[1Y Return vs Nifty])</f>
        <v>2.229739093237836</v>
      </c>
      <c r="I19">
        <v>9.9732907764386507</v>
      </c>
      <c r="J19">
        <f>(Table2[[#This Row],[1M Return vs Nifty]]-AVERAGE(Table2[1M Return vs Nifty]))/_xlfn.STDEV.P(Table2[1M Return vs Nifty])</f>
        <v>0.74139200455745069</v>
      </c>
      <c r="K19">
        <v>64.053132344533395</v>
      </c>
      <c r="L19">
        <f>(Table2[[#This Row],[6M Return vs Nifty]]-AVERAGE(Table2[6M Return vs Nifty]))/_xlfn.STDEV.P(Table2[6M Return vs Nifty])</f>
        <v>1.5586894907480056</v>
      </c>
      <c r="M19">
        <v>13.394093492326</v>
      </c>
      <c r="N19">
        <f>(Table2[[#This Row],[1W Return vs Nifty]]-AVERAGE(Table2[1W Return vs Nifty]))/_xlfn.STDEV.P(Table2[1W Return vs Nifty])</f>
        <v>2.5379446205458143</v>
      </c>
      <c r="O19">
        <v>12370.25</v>
      </c>
      <c r="P19">
        <v>11193.203776410301</v>
      </c>
      <c r="Q19">
        <v>8527.4191723959793</v>
      </c>
      <c r="R19">
        <v>92.509668968301199</v>
      </c>
      <c r="S19" s="2">
        <f>(Table2[[#This Row],[Close Price]]-Table2[[#This Row],[20D EMA]])/Table2[[#This Row],[20D EMA]]</f>
        <v>0.13402316040500392</v>
      </c>
      <c r="T19" s="2">
        <f>(Table2[[#This Row],[Close Price]]-Table2[[#This Row],[50D EMA]])/Table2[[#This Row],[50D EMA]]</f>
        <v>0.25327388656716443</v>
      </c>
      <c r="U19" s="2">
        <f>(Table2[[#This Row],[Close Price]]-Table2[[#This Row],[200D EMA]])/Table2[[#This Row],[200D EMA]]</f>
        <v>0.6450639655911814</v>
      </c>
      <c r="V19">
        <v>0.82048562933597602</v>
      </c>
      <c r="W19">
        <v>13900</v>
      </c>
      <c r="X19">
        <v>14605.8</v>
      </c>
      <c r="Y19">
        <v>13104.4</v>
      </c>
      <c r="Z19">
        <v>14605.8</v>
      </c>
      <c r="AA19">
        <v>13104.4</v>
      </c>
      <c r="AB19">
        <v>14605.8</v>
      </c>
      <c r="AC19" s="2">
        <f>(Table2[[#This Row],[Close Price]]/Table2[[#This Row],[Day Low]])-1</f>
        <v>9.2194244604315578E-3</v>
      </c>
      <c r="AD19" s="2">
        <f>(Table2[[#This Row],[Day High]]/Table2[[#This Row],[Close Price]])-1</f>
        <v>4.1177917259225261E-2</v>
      </c>
      <c r="AE19" s="2">
        <f>(Table2[[#This Row],[Close Price]]/Table2[[#This Row],[Current Week Low]])-1</f>
        <v>7.0491590610787247E-2</v>
      </c>
      <c r="AF19" s="2">
        <f>(Table2[[#This Row],[Current Week High]]/Table2[[#This Row],[Close Price]])-1</f>
        <v>4.1177917259225261E-2</v>
      </c>
      <c r="AG19" s="2">
        <f>(Table2[[#This Row],[Close Price]]/Table2[[#This Row],[Current Month Low]])-1</f>
        <v>7.0491590610787247E-2</v>
      </c>
      <c r="AH19" s="2">
        <f>(Table2[[#This Row],[Current Month High]]/Table2[[#This Row],[Close Price]])-1</f>
        <v>4.1177917259225261E-2</v>
      </c>
      <c r="AI19">
        <v>4.1177917259225199</v>
      </c>
      <c r="AJ19">
        <v>266.64042303457501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0.47</v>
      </c>
      <c r="AM19" t="s">
        <v>10463</v>
      </c>
      <c r="AN19">
        <v>18.13</v>
      </c>
      <c r="AO19" t="s">
        <v>10463</v>
      </c>
      <c r="AP19">
        <v>0.190854214380311</v>
      </c>
      <c r="AQ19">
        <f>(Table2[[#This Row],[Sharpe Ratio]]-AVERAGE(Table2[Sharpe Ratio]))/_xlfn.STDEV.P(Table2[Sharpe Ratio])</f>
        <v>1.5550529297060611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8.6228181387951679</v>
      </c>
      <c r="AS19">
        <f>_xlfn.RANK.AVG(Table2[[#This Row],[1Y Return vs Nifty Z-Score]],Table2[1Y Return vs Nifty Z-Score])</f>
        <v>16</v>
      </c>
      <c r="AT19">
        <f>_xlfn.RANK.AVG(Table2[[#This Row],[6M Return vs Nifty Z-Score]],Table2[6M Return vs Nifty Z-Score])</f>
        <v>54</v>
      </c>
      <c r="AU19">
        <f>_xlfn.RANK.AVG(Table2[[#This Row],[Sharpe Ratio Z-Score]],Table2[Sharpe Ratio Z-Score])</f>
        <v>49</v>
      </c>
      <c r="AV19">
        <f>(Table2[[#This Row],[Rank 1Y]]+Table2[[#This Row],[Rank 6M]]+Table2[[#This Row],[Rank Sharpe]])/3</f>
        <v>39.666666666666664</v>
      </c>
    </row>
    <row r="20" spans="1:48" x14ac:dyDescent="0.3">
      <c r="A20" t="s">
        <v>1048</v>
      </c>
      <c r="B20" t="s">
        <v>1049</v>
      </c>
      <c r="C20" t="s">
        <v>10426</v>
      </c>
      <c r="D20" t="s">
        <v>148</v>
      </c>
      <c r="E20">
        <v>12116.2123264</v>
      </c>
      <c r="F20">
        <v>11847.75</v>
      </c>
      <c r="G20">
        <v>164.937908662502</v>
      </c>
      <c r="H20">
        <f>(Table2[[#This Row],[1Y Return vs Nifty]]-AVERAGE(Table2[1Y Return vs Nifty]))/_xlfn.STDEV.P(Table2[1Y Return vs Nifty])</f>
        <v>1.3865263216376338</v>
      </c>
      <c r="I20">
        <v>-5.0947242084282403</v>
      </c>
      <c r="J20">
        <f>(Table2[[#This Row],[1M Return vs Nifty]]-AVERAGE(Table2[1M Return vs Nifty]))/_xlfn.STDEV.P(Table2[1M Return vs Nifty])</f>
        <v>-0.56360697215763744</v>
      </c>
      <c r="K20">
        <v>74.123893920249003</v>
      </c>
      <c r="L20">
        <f>(Table2[[#This Row],[6M Return vs Nifty]]-AVERAGE(Table2[6M Return vs Nifty]))/_xlfn.STDEV.P(Table2[6M Return vs Nifty])</f>
        <v>1.8603727292744403</v>
      </c>
      <c r="M20">
        <v>6.6591260769187404</v>
      </c>
      <c r="N20">
        <f>(Table2[[#This Row],[1W Return vs Nifty]]-AVERAGE(Table2[1W Return vs Nifty]))/_xlfn.STDEV.P(Table2[1W Return vs Nifty])</f>
        <v>1.3046009360697934</v>
      </c>
      <c r="O20">
        <v>11179.4</v>
      </c>
      <c r="P20">
        <v>10693.507785562</v>
      </c>
      <c r="Q20">
        <v>8216.6320772868294</v>
      </c>
      <c r="R20">
        <v>69.155140806556304</v>
      </c>
      <c r="S20" s="2">
        <f>(Table2[[#This Row],[Close Price]]-Table2[[#This Row],[20D EMA]])/Table2[[#This Row],[20D EMA]]</f>
        <v>5.9784067123459253E-2</v>
      </c>
      <c r="T20" s="2">
        <f>(Table2[[#This Row],[Close Price]]-Table2[[#This Row],[50D EMA]])/Table2[[#This Row],[50D EMA]]</f>
        <v>0.1079385957895329</v>
      </c>
      <c r="U20" s="2">
        <f>(Table2[[#This Row],[Close Price]]-Table2[[#This Row],[200D EMA]])/Table2[[#This Row],[200D EMA]]</f>
        <v>0.44192290570617626</v>
      </c>
      <c r="V20">
        <v>1.15005523130765</v>
      </c>
      <c r="W20">
        <v>11712</v>
      </c>
      <c r="X20">
        <v>12179.45</v>
      </c>
      <c r="Y20">
        <v>11145.8</v>
      </c>
      <c r="Z20">
        <v>12179.45</v>
      </c>
      <c r="AA20">
        <v>11145.8</v>
      </c>
      <c r="AB20">
        <v>12179.45</v>
      </c>
      <c r="AC20" s="2">
        <f>(Table2[[#This Row],[Close Price]]/Table2[[#This Row],[Day Low]])-1</f>
        <v>1.1590676229508157E-2</v>
      </c>
      <c r="AD20" s="2">
        <f>(Table2[[#This Row],[Day High]]/Table2[[#This Row],[Close Price]])-1</f>
        <v>2.7996877044164536E-2</v>
      </c>
      <c r="AE20" s="2">
        <f>(Table2[[#This Row],[Close Price]]/Table2[[#This Row],[Current Week Low]])-1</f>
        <v>6.2978879936837373E-2</v>
      </c>
      <c r="AF20" s="2">
        <f>(Table2[[#This Row],[Current Week High]]/Table2[[#This Row],[Close Price]])-1</f>
        <v>2.7996877044164536E-2</v>
      </c>
      <c r="AG20" s="2">
        <f>(Table2[[#This Row],[Close Price]]/Table2[[#This Row],[Current Month Low]])-1</f>
        <v>6.2978879936837373E-2</v>
      </c>
      <c r="AH20" s="2">
        <f>(Table2[[#This Row],[Current Month High]]/Table2[[#This Row],[Close Price]])-1</f>
        <v>2.7996877044164536E-2</v>
      </c>
      <c r="AI20">
        <v>5.5052647127091499</v>
      </c>
      <c r="AJ20">
        <v>204.02232486528101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0.1</v>
      </c>
      <c r="AM20" t="s">
        <v>10463</v>
      </c>
      <c r="AN20">
        <v>14</v>
      </c>
      <c r="AO20" t="s">
        <v>10463</v>
      </c>
      <c r="AP20">
        <v>0.20320886500430199</v>
      </c>
      <c r="AQ20">
        <f>(Table2[[#This Row],[Sharpe Ratio]]-AVERAGE(Table2[Sharpe Ratio]))/_xlfn.STDEV.P(Table2[Sharpe Ratio])</f>
        <v>1.6940857141907943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5.6819787290150234</v>
      </c>
      <c r="AS20">
        <f>_xlfn.RANK.AVG(Table2[[#This Row],[1Y Return vs Nifty Z-Score]],Table2[1Y Return vs Nifty Z-Score])</f>
        <v>55</v>
      </c>
      <c r="AT20">
        <f>_xlfn.RANK.AVG(Table2[[#This Row],[6M Return vs Nifty Z-Score]],Table2[6M Return vs Nifty Z-Score])</f>
        <v>42</v>
      </c>
      <c r="AU20">
        <f>_xlfn.RANK.AVG(Table2[[#This Row],[Sharpe Ratio Z-Score]],Table2[Sharpe Ratio Z-Score])</f>
        <v>30</v>
      </c>
      <c r="AV20">
        <f>(Table2[[#This Row],[Rank 1Y]]+Table2[[#This Row],[Rank 6M]]+Table2[[#This Row],[Rank Sharpe]])/3</f>
        <v>42.333333333333336</v>
      </c>
    </row>
    <row r="21" spans="1:48" x14ac:dyDescent="0.3">
      <c r="A21" t="s">
        <v>900</v>
      </c>
      <c r="B21" t="s">
        <v>901</v>
      </c>
      <c r="C21" t="s">
        <v>10419</v>
      </c>
      <c r="D21" t="s">
        <v>267</v>
      </c>
      <c r="E21">
        <v>16399.620404789999</v>
      </c>
      <c r="F21">
        <v>3885.75</v>
      </c>
      <c r="G21">
        <v>321.26789448089602</v>
      </c>
      <c r="H21">
        <f>(Table2[[#This Row],[1Y Return vs Nifty]]-AVERAGE(Table2[1Y Return vs Nifty]))/_xlfn.STDEV.P(Table2[1Y Return vs Nifty])</f>
        <v>3.2123330031754165</v>
      </c>
      <c r="I21">
        <v>-15.1233167569094</v>
      </c>
      <c r="J21">
        <f>(Table2[[#This Row],[1M Return vs Nifty]]-AVERAGE(Table2[1M Return vs Nifty]))/_xlfn.STDEV.P(Table2[1M Return vs Nifty])</f>
        <v>-1.4321555518348086</v>
      </c>
      <c r="K21">
        <v>39.374860325153001</v>
      </c>
      <c r="L21">
        <f>(Table2[[#This Row],[6M Return vs Nifty]]-AVERAGE(Table2[6M Return vs Nifty]))/_xlfn.STDEV.P(Table2[6M Return vs Nifty])</f>
        <v>0.81941858575550508</v>
      </c>
      <c r="M21">
        <v>-1.1123614893188201</v>
      </c>
      <c r="N21">
        <f>(Table2[[#This Row],[1W Return vs Nifty]]-AVERAGE(Table2[1W Return vs Nifty]))/_xlfn.STDEV.P(Table2[1W Return vs Nifty])</f>
        <v>-0.11855592833849866</v>
      </c>
      <c r="O21">
        <v>3933.1</v>
      </c>
      <c r="P21">
        <v>3915.3983324054698</v>
      </c>
      <c r="Q21">
        <v>3144.4531328074399</v>
      </c>
      <c r="R21">
        <v>49.004156757092701</v>
      </c>
      <c r="S21" s="2">
        <f>(Table2[[#This Row],[Close Price]]-Table2[[#This Row],[20D EMA]])/Table2[[#This Row],[20D EMA]]</f>
        <v>-1.203884976227401E-2</v>
      </c>
      <c r="T21" s="2">
        <f>(Table2[[#This Row],[Close Price]]-Table2[[#This Row],[50D EMA]])/Table2[[#This Row],[50D EMA]]</f>
        <v>-7.5722391155167556E-3</v>
      </c>
      <c r="U21" s="2">
        <f>(Table2[[#This Row],[Close Price]]-Table2[[#This Row],[200D EMA]])/Table2[[#This Row],[200D EMA]]</f>
        <v>0.23574746891861389</v>
      </c>
      <c r="V21">
        <v>0.52186915104340603</v>
      </c>
      <c r="W21">
        <v>3855</v>
      </c>
      <c r="X21">
        <v>3920</v>
      </c>
      <c r="Y21">
        <v>3855</v>
      </c>
      <c r="Z21">
        <v>3959.05</v>
      </c>
      <c r="AA21">
        <v>3855</v>
      </c>
      <c r="AB21">
        <v>3959.05</v>
      </c>
      <c r="AC21" s="2">
        <f>(Table2[[#This Row],[Close Price]]/Table2[[#This Row],[Day Low]])-1</f>
        <v>7.9766536964980261E-3</v>
      </c>
      <c r="AD21" s="2">
        <f>(Table2[[#This Row],[Day High]]/Table2[[#This Row],[Close Price]])-1</f>
        <v>8.8142572219005455E-3</v>
      </c>
      <c r="AE21" s="2">
        <f>(Table2[[#This Row],[Close Price]]/Table2[[#This Row],[Current Week Low]])-1</f>
        <v>7.9766536964980261E-3</v>
      </c>
      <c r="AF21" s="2">
        <f>(Table2[[#This Row],[Current Week High]]/Table2[[#This Row],[Close Price]])-1</f>
        <v>1.8863797207746336E-2</v>
      </c>
      <c r="AG21" s="2">
        <f>(Table2[[#This Row],[Close Price]]/Table2[[#This Row],[Current Month Low]])-1</f>
        <v>7.9766536964980261E-3</v>
      </c>
      <c r="AH21" s="2">
        <f>(Table2[[#This Row],[Current Month High]]/Table2[[#This Row],[Close Price]])-1</f>
        <v>1.8863797207746336E-2</v>
      </c>
      <c r="AI21">
        <v>10.659460850543599</v>
      </c>
      <c r="AJ21">
        <v>349.73958333333297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-0.08</v>
      </c>
      <c r="AM21" t="s">
        <v>10464</v>
      </c>
      <c r="AN21">
        <v>-1.4</v>
      </c>
      <c r="AO21" t="s">
        <v>10464</v>
      </c>
      <c r="AP21">
        <v>0.29176044532808298</v>
      </c>
      <c r="AQ21">
        <f>(Table2[[#This Row],[Sharpe Ratio]]-AVERAGE(Table2[Sharpe Ratio]))/_xlfn.STDEV.P(Table2[Sharpe Ratio])</f>
        <v>2.6905989429041539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5.171639051661769</v>
      </c>
      <c r="AS21">
        <f>_xlfn.RANK.AVG(Table2[[#This Row],[1Y Return vs Nifty Z-Score]],Table2[1Y Return vs Nifty Z-Score])</f>
        <v>7</v>
      </c>
      <c r="AT21">
        <f>_xlfn.RANK.AVG(Table2[[#This Row],[6M Return vs Nifty Z-Score]],Table2[6M Return vs Nifty Z-Score])</f>
        <v>119</v>
      </c>
      <c r="AU21">
        <f>_xlfn.RANK.AVG(Table2[[#This Row],[Sharpe Ratio Z-Score]],Table2[Sharpe Ratio Z-Score])</f>
        <v>3</v>
      </c>
      <c r="AV21">
        <f>(Table2[[#This Row],[Rank 1Y]]+Table2[[#This Row],[Rank 6M]]+Table2[[#This Row],[Rank Sharpe]])/3</f>
        <v>43</v>
      </c>
    </row>
    <row r="22" spans="1:48" x14ac:dyDescent="0.3">
      <c r="A22" t="s">
        <v>128</v>
      </c>
      <c r="B22" t="s">
        <v>129</v>
      </c>
      <c r="C22" t="s">
        <v>10419</v>
      </c>
      <c r="D22" t="s">
        <v>130</v>
      </c>
      <c r="E22">
        <v>224464.659056</v>
      </c>
      <c r="F22">
        <v>171.97</v>
      </c>
      <c r="G22">
        <v>400.42164870944299</v>
      </c>
      <c r="H22">
        <f>(Table2[[#This Row],[1Y Return vs Nifty]]-AVERAGE(Table2[1Y Return vs Nifty]))/_xlfn.STDEV.P(Table2[1Y Return vs Nifty])</f>
        <v>4.1367842694038064</v>
      </c>
      <c r="I22">
        <v>-17.562530561394599</v>
      </c>
      <c r="J22">
        <f>(Table2[[#This Row],[1M Return vs Nifty]]-AVERAGE(Table2[1M Return vs Nifty]))/_xlfn.STDEV.P(Table2[1M Return vs Nifty])</f>
        <v>-1.6434090926654636</v>
      </c>
      <c r="K22">
        <v>60.652624228046001</v>
      </c>
      <c r="L22">
        <f>(Table2[[#This Row],[6M Return vs Nifty]]-AVERAGE(Table2[6M Return vs Nifty]))/_xlfn.STDEV.P(Table2[6M Return vs Nifty])</f>
        <v>1.4568226861866587</v>
      </c>
      <c r="M22">
        <v>-4.8943919069525403</v>
      </c>
      <c r="N22">
        <f>(Table2[[#This Row],[1W Return vs Nifty]]-AVERAGE(Table2[1W Return vs Nifty]))/_xlfn.STDEV.P(Table2[1W Return vs Nifty])</f>
        <v>-0.81114180773175382</v>
      </c>
      <c r="O22">
        <v>173.54</v>
      </c>
      <c r="P22">
        <v>167.458615394812</v>
      </c>
      <c r="Q22">
        <v>129.446067693782</v>
      </c>
      <c r="R22">
        <v>40.622442118672303</v>
      </c>
      <c r="S22" s="2">
        <f>(Table2[[#This Row],[Close Price]]-Table2[[#This Row],[20D EMA]])/Table2[[#This Row],[20D EMA]]</f>
        <v>-9.0469056125388574E-3</v>
      </c>
      <c r="T22" s="2">
        <f>(Table2[[#This Row],[Close Price]]-Table2[[#This Row],[50D EMA]])/Table2[[#This Row],[50D EMA]]</f>
        <v>2.6940295633949E-2</v>
      </c>
      <c r="U22" s="2">
        <f>(Table2[[#This Row],[Close Price]]-Table2[[#This Row],[200D EMA]])/Table2[[#This Row],[200D EMA]]</f>
        <v>0.32850694550886428</v>
      </c>
      <c r="V22">
        <v>0.59779952874432096</v>
      </c>
      <c r="W22">
        <v>170.01</v>
      </c>
      <c r="X22">
        <v>173.25</v>
      </c>
      <c r="Y22">
        <v>170.01</v>
      </c>
      <c r="Z22">
        <v>173.79</v>
      </c>
      <c r="AA22">
        <v>170.01</v>
      </c>
      <c r="AB22">
        <v>173.79</v>
      </c>
      <c r="AC22" s="2">
        <f>(Table2[[#This Row],[Close Price]]/Table2[[#This Row],[Day Low]])-1</f>
        <v>1.1528733603905605E-2</v>
      </c>
      <c r="AD22" s="2">
        <f>(Table2[[#This Row],[Day High]]/Table2[[#This Row],[Close Price]])-1</f>
        <v>7.4431586904692981E-3</v>
      </c>
      <c r="AE22" s="2">
        <f>(Table2[[#This Row],[Close Price]]/Table2[[#This Row],[Current Week Low]])-1</f>
        <v>1.1528733603905605E-2</v>
      </c>
      <c r="AF22" s="2">
        <f>(Table2[[#This Row],[Current Week High]]/Table2[[#This Row],[Close Price]])-1</f>
        <v>1.0583241263010912E-2</v>
      </c>
      <c r="AG22" s="2">
        <f>(Table2[[#This Row],[Close Price]]/Table2[[#This Row],[Current Month Low]])-1</f>
        <v>1.1528733603905605E-2</v>
      </c>
      <c r="AH22" s="2">
        <f>(Table2[[#This Row],[Current Month High]]/Table2[[#This Row],[Close Price]])-1</f>
        <v>1.0583241263010912E-2</v>
      </c>
      <c r="AI22">
        <v>16.2993545385823</v>
      </c>
      <c r="AJ22">
        <v>431.59196290571799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0.08</v>
      </c>
      <c r="AM22" t="s">
        <v>10463</v>
      </c>
      <c r="AN22">
        <v>-1.8</v>
      </c>
      <c r="AO22" t="s">
        <v>10464</v>
      </c>
      <c r="AP22">
        <v>0.16831586630521</v>
      </c>
      <c r="AQ22">
        <f>(Table2[[#This Row],[Sharpe Ratio]]-AVERAGE(Table2[Sharpe Ratio]))/_xlfn.STDEV.P(Table2[Sharpe Ratio])</f>
        <v>1.3014181337141397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4.4404741889073875</v>
      </c>
      <c r="AS22">
        <f>_xlfn.RANK.AVG(Table2[[#This Row],[1Y Return vs Nifty Z-Score]],Table2[1Y Return vs Nifty Z-Score])</f>
        <v>4</v>
      </c>
      <c r="AT22">
        <f>_xlfn.RANK.AVG(Table2[[#This Row],[6M Return vs Nifty Z-Score]],Table2[6M Return vs Nifty Z-Score])</f>
        <v>62</v>
      </c>
      <c r="AU22">
        <f>_xlfn.RANK.AVG(Table2[[#This Row],[Sharpe Ratio Z-Score]],Table2[Sharpe Ratio Z-Score])</f>
        <v>71</v>
      </c>
      <c r="AV22">
        <f>(Table2[[#This Row],[Rank 1Y]]+Table2[[#This Row],[Rank 6M]]+Table2[[#This Row],[Rank Sharpe]])/3</f>
        <v>45.666666666666664</v>
      </c>
    </row>
    <row r="23" spans="1:48" x14ac:dyDescent="0.3">
      <c r="A23" t="s">
        <v>1340</v>
      </c>
      <c r="B23" t="s">
        <v>1341</v>
      </c>
      <c r="C23" t="s">
        <v>10432</v>
      </c>
      <c r="D23" t="s">
        <v>140</v>
      </c>
      <c r="E23">
        <v>7925.9429044999997</v>
      </c>
      <c r="F23">
        <v>1005.6</v>
      </c>
      <c r="G23">
        <v>137.72973199621299</v>
      </c>
      <c r="H23">
        <f>(Table2[[#This Row],[1Y Return vs Nifty]]-AVERAGE(Table2[1Y Return vs Nifty]))/_xlfn.STDEV.P(Table2[1Y Return vs Nifty])</f>
        <v>1.0687570178811576</v>
      </c>
      <c r="I23">
        <v>9.6818559464230702</v>
      </c>
      <c r="J23">
        <f>(Table2[[#This Row],[1M Return vs Nifty]]-AVERAGE(Table2[1M Return vs Nifty]))/_xlfn.STDEV.P(Table2[1M Return vs Nifty])</f>
        <v>0.71615164241741869</v>
      </c>
      <c r="K23">
        <v>132.05145288245001</v>
      </c>
      <c r="L23">
        <f>(Table2[[#This Row],[6M Return vs Nifty]]-AVERAGE(Table2[6M Return vs Nifty]))/_xlfn.STDEV.P(Table2[6M Return vs Nifty])</f>
        <v>3.595670845137739</v>
      </c>
      <c r="M23">
        <v>-4.8743042859524301</v>
      </c>
      <c r="N23">
        <f>(Table2[[#This Row],[1W Return vs Nifty]]-AVERAGE(Table2[1W Return vs Nifty]))/_xlfn.STDEV.P(Table2[1W Return vs Nifty])</f>
        <v>-0.80746325385486983</v>
      </c>
      <c r="O23">
        <v>940.21</v>
      </c>
      <c r="P23">
        <v>876.96818659128098</v>
      </c>
      <c r="Q23">
        <v>680.41466597086503</v>
      </c>
      <c r="R23">
        <v>51.259833645701299</v>
      </c>
      <c r="S23" s="2">
        <f>(Table2[[#This Row],[Close Price]]-Table2[[#This Row],[20D EMA]])/Table2[[#This Row],[20D EMA]]</f>
        <v>6.9548292402761072E-2</v>
      </c>
      <c r="T23" s="2">
        <f>(Table2[[#This Row],[Close Price]]-Table2[[#This Row],[50D EMA]])/Table2[[#This Row],[50D EMA]]</f>
        <v>0.14667785602200992</v>
      </c>
      <c r="U23" s="2">
        <f>(Table2[[#This Row],[Close Price]]-Table2[[#This Row],[200D EMA]])/Table2[[#This Row],[200D EMA]]</f>
        <v>0.47792228811696313</v>
      </c>
      <c r="V23">
        <v>1.2222537619434599</v>
      </c>
      <c r="W23">
        <v>945.85</v>
      </c>
      <c r="X23">
        <v>1013.8</v>
      </c>
      <c r="Y23">
        <v>938.4</v>
      </c>
      <c r="Z23">
        <v>1013.8</v>
      </c>
      <c r="AA23">
        <v>938.4</v>
      </c>
      <c r="AB23">
        <v>1013.8</v>
      </c>
      <c r="AC23" s="2">
        <f>(Table2[[#This Row],[Close Price]]/Table2[[#This Row],[Day Low]])-1</f>
        <v>6.3170693027435609E-2</v>
      </c>
      <c r="AD23" s="2">
        <f>(Table2[[#This Row],[Day High]]/Table2[[#This Row],[Close Price]])-1</f>
        <v>8.1543357199680422E-3</v>
      </c>
      <c r="AE23" s="2">
        <f>(Table2[[#This Row],[Close Price]]/Table2[[#This Row],[Current Week Low]])-1</f>
        <v>7.1611253196931068E-2</v>
      </c>
      <c r="AF23" s="2">
        <f>(Table2[[#This Row],[Current Week High]]/Table2[[#This Row],[Close Price]])-1</f>
        <v>8.1543357199680422E-3</v>
      </c>
      <c r="AG23" s="2">
        <f>(Table2[[#This Row],[Close Price]]/Table2[[#This Row],[Current Month Low]])-1</f>
        <v>7.1611253196931068E-2</v>
      </c>
      <c r="AH23" s="2">
        <f>(Table2[[#This Row],[Current Month High]]/Table2[[#This Row],[Close Price]])-1</f>
        <v>8.1543357199680422E-3</v>
      </c>
      <c r="AI23">
        <v>6.4041368337311102</v>
      </c>
      <c r="AJ23">
        <v>177.94361525704801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0.13</v>
      </c>
      <c r="AM23" t="s">
        <v>10463</v>
      </c>
      <c r="AN23">
        <v>-0.15</v>
      </c>
      <c r="AO23" t="s">
        <v>10464</v>
      </c>
      <c r="AP23">
        <v>0.182961369566954</v>
      </c>
      <c r="AQ23">
        <f>(Table2[[#This Row],[Sharpe Ratio]]-AVERAGE(Table2[Sharpe Ratio]))/_xlfn.STDEV.P(Table2[Sharpe Ratio])</f>
        <v>1.4662309771227982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6.0393472287042442</v>
      </c>
      <c r="AS23">
        <f>_xlfn.RANK.AVG(Table2[[#This Row],[1Y Return vs Nifty Z-Score]],Table2[1Y Return vs Nifty Z-Score])</f>
        <v>83</v>
      </c>
      <c r="AT23">
        <f>_xlfn.RANK.AVG(Table2[[#This Row],[6M Return vs Nifty Z-Score]],Table2[6M Return vs Nifty Z-Score])</f>
        <v>6</v>
      </c>
      <c r="AU23">
        <f>_xlfn.RANK.AVG(Table2[[#This Row],[Sharpe Ratio Z-Score]],Table2[Sharpe Ratio Z-Score])</f>
        <v>57</v>
      </c>
      <c r="AV23">
        <f>(Table2[[#This Row],[Rank 1Y]]+Table2[[#This Row],[Rank 6M]]+Table2[[#This Row],[Rank Sharpe]])/3</f>
        <v>48.666666666666664</v>
      </c>
    </row>
    <row r="24" spans="1:48" x14ac:dyDescent="0.3">
      <c r="A24" t="s">
        <v>840</v>
      </c>
      <c r="B24" t="s">
        <v>841</v>
      </c>
      <c r="C24" t="s">
        <v>10426</v>
      </c>
      <c r="D24" t="s">
        <v>230</v>
      </c>
      <c r="E24">
        <v>17744.718603959998</v>
      </c>
      <c r="F24">
        <v>2299.1999999999998</v>
      </c>
      <c r="G24">
        <v>252.89448382723199</v>
      </c>
      <c r="H24">
        <f>(Table2[[#This Row],[1Y Return vs Nifty]]-AVERAGE(Table2[1Y Return vs Nifty]))/_xlfn.STDEV.P(Table2[1Y Return vs Nifty])</f>
        <v>2.413787353999659</v>
      </c>
      <c r="I24">
        <v>18.498685923250498</v>
      </c>
      <c r="J24">
        <f>(Table2[[#This Row],[1M Return vs Nifty]]-AVERAGE(Table2[1M Return vs Nifty]))/_xlfn.STDEV.P(Table2[1M Return vs Nifty])</f>
        <v>1.4797528273901153</v>
      </c>
      <c r="K24">
        <v>144.106720212048</v>
      </c>
      <c r="L24">
        <f>(Table2[[#This Row],[6M Return vs Nifty]]-AVERAGE(Table2[6M Return vs Nifty]))/_xlfn.STDEV.P(Table2[6M Return vs Nifty])</f>
        <v>3.956802628662921</v>
      </c>
      <c r="M24">
        <v>2.2126560491491101</v>
      </c>
      <c r="N24">
        <f>(Table2[[#This Row],[1W Return vs Nifty]]-AVERAGE(Table2[1W Return vs Nifty]))/_xlfn.STDEV.P(Table2[1W Return vs Nifty])</f>
        <v>0.49033927915129843</v>
      </c>
      <c r="O24">
        <v>2045.13</v>
      </c>
      <c r="P24">
        <v>1772.36512317507</v>
      </c>
      <c r="Q24">
        <v>1231.89817753893</v>
      </c>
      <c r="R24">
        <v>66.331107447144504</v>
      </c>
      <c r="S24" s="2">
        <f>(Table2[[#This Row],[Close Price]]-Table2[[#This Row],[20D EMA]])/Table2[[#This Row],[20D EMA]]</f>
        <v>0.12423171143154699</v>
      </c>
      <c r="T24" s="2">
        <f>(Table2[[#This Row],[Close Price]]-Table2[[#This Row],[50D EMA]])/Table2[[#This Row],[50D EMA]]</f>
        <v>0.29724962985117953</v>
      </c>
      <c r="U24" s="2">
        <f>(Table2[[#This Row],[Close Price]]-Table2[[#This Row],[200D EMA]])/Table2[[#This Row],[200D EMA]]</f>
        <v>0.86638801966028667</v>
      </c>
      <c r="V24">
        <v>0.66980417373175605</v>
      </c>
      <c r="W24">
        <v>2259.4499999999998</v>
      </c>
      <c r="X24">
        <v>2379.9499999999998</v>
      </c>
      <c r="Y24">
        <v>2120.0500000000002</v>
      </c>
      <c r="Z24">
        <v>2379.9499999999998</v>
      </c>
      <c r="AA24">
        <v>2120.0500000000002</v>
      </c>
      <c r="AB24">
        <v>2379.9499999999998</v>
      </c>
      <c r="AC24" s="2">
        <f>(Table2[[#This Row],[Close Price]]/Table2[[#This Row],[Day Low]])-1</f>
        <v>1.7592777003252902E-2</v>
      </c>
      <c r="AD24" s="2">
        <f>(Table2[[#This Row],[Day High]]/Table2[[#This Row],[Close Price]])-1</f>
        <v>3.5120911621433493E-2</v>
      </c>
      <c r="AE24" s="2">
        <f>(Table2[[#This Row],[Close Price]]/Table2[[#This Row],[Current Week Low]])-1</f>
        <v>8.4502723992358586E-2</v>
      </c>
      <c r="AF24" s="2">
        <f>(Table2[[#This Row],[Current Week High]]/Table2[[#This Row],[Close Price]])-1</f>
        <v>3.5120911621433493E-2</v>
      </c>
      <c r="AG24" s="2">
        <f>(Table2[[#This Row],[Close Price]]/Table2[[#This Row],[Current Month Low]])-1</f>
        <v>8.4502723992358586E-2</v>
      </c>
      <c r="AH24" s="2">
        <f>(Table2[[#This Row],[Current Month High]]/Table2[[#This Row],[Close Price]])-1</f>
        <v>3.5120911621433493E-2</v>
      </c>
      <c r="AI24">
        <v>3.5120911621433399</v>
      </c>
      <c r="AJ24">
        <v>284.09622452388902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0.76</v>
      </c>
      <c r="AM24" t="s">
        <v>10463</v>
      </c>
      <c r="AN24">
        <v>14.35</v>
      </c>
      <c r="AO24" t="s">
        <v>10463</v>
      </c>
      <c r="AP24">
        <v>0.135093734811846</v>
      </c>
      <c r="AQ24">
        <f>(Table2[[#This Row],[Sharpe Ratio]]-AVERAGE(Table2[Sharpe Ratio]))/_xlfn.STDEV.P(Table2[Sharpe Ratio])</f>
        <v>0.92755361996812047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9.2682357091721137</v>
      </c>
      <c r="AS24">
        <f>_xlfn.RANK.AVG(Table2[[#This Row],[1Y Return vs Nifty Z-Score]],Table2[1Y Return vs Nifty Z-Score])</f>
        <v>11</v>
      </c>
      <c r="AT24">
        <f>_xlfn.RANK.AVG(Table2[[#This Row],[6M Return vs Nifty Z-Score]],Table2[6M Return vs Nifty Z-Score])</f>
        <v>4</v>
      </c>
      <c r="AU24">
        <f>_xlfn.RANK.AVG(Table2[[#This Row],[Sharpe Ratio Z-Score]],Table2[Sharpe Ratio Z-Score])</f>
        <v>134</v>
      </c>
      <c r="AV24">
        <f>(Table2[[#This Row],[Rank 1Y]]+Table2[[#This Row],[Rank 6M]]+Table2[[#This Row],[Rank Sharpe]])/3</f>
        <v>49.666666666666664</v>
      </c>
    </row>
    <row r="25" spans="1:48" x14ac:dyDescent="0.3">
      <c r="A25" t="s">
        <v>1117</v>
      </c>
      <c r="B25" t="s">
        <v>1118</v>
      </c>
      <c r="C25" t="s">
        <v>10426</v>
      </c>
      <c r="D25" t="s">
        <v>127</v>
      </c>
      <c r="E25">
        <v>10778.683644750001</v>
      </c>
      <c r="F25">
        <v>1299.8499999999999</v>
      </c>
      <c r="G25">
        <v>181.75161871290999</v>
      </c>
      <c r="H25">
        <f>(Table2[[#This Row],[1Y Return vs Nifty]]-AVERAGE(Table2[1Y Return vs Nifty]))/_xlfn.STDEV.P(Table2[1Y Return vs Nifty])</f>
        <v>1.582896736377746</v>
      </c>
      <c r="I25">
        <v>21.403551706722801</v>
      </c>
      <c r="J25">
        <f>(Table2[[#This Row],[1M Return vs Nifty]]-AVERAGE(Table2[1M Return vs Nifty]))/_xlfn.STDEV.P(Table2[1M Return vs Nifty])</f>
        <v>1.7313351943265201</v>
      </c>
      <c r="K25">
        <v>55.833656183295801</v>
      </c>
      <c r="L25">
        <f>(Table2[[#This Row],[6M Return vs Nifty]]-AVERAGE(Table2[6M Return vs Nifty]))/_xlfn.STDEV.P(Table2[6M Return vs Nifty])</f>
        <v>1.3124640023706</v>
      </c>
      <c r="M25">
        <v>6.7696829183798801</v>
      </c>
      <c r="N25">
        <f>(Table2[[#This Row],[1W Return vs Nifty]]-AVERAGE(Table2[1W Return vs Nifty]))/_xlfn.STDEV.P(Table2[1W Return vs Nifty])</f>
        <v>1.324846703240067</v>
      </c>
      <c r="O25">
        <v>1136.25</v>
      </c>
      <c r="P25">
        <v>1043.8416150509199</v>
      </c>
      <c r="Q25">
        <v>856.68078902828802</v>
      </c>
      <c r="R25">
        <v>75.709092835698002</v>
      </c>
      <c r="S25" s="2">
        <f>(Table2[[#This Row],[Close Price]]-Table2[[#This Row],[20D EMA]])/Table2[[#This Row],[20D EMA]]</f>
        <v>0.14398239823982389</v>
      </c>
      <c r="T25" s="2">
        <f>(Table2[[#This Row],[Close Price]]-Table2[[#This Row],[50D EMA]])/Table2[[#This Row],[50D EMA]]</f>
        <v>0.24525596724421794</v>
      </c>
      <c r="U25" s="2">
        <f>(Table2[[#This Row],[Close Price]]-Table2[[#This Row],[200D EMA]])/Table2[[#This Row],[200D EMA]]</f>
        <v>0.51730961712633694</v>
      </c>
      <c r="V25">
        <v>1.5529149064248999</v>
      </c>
      <c r="W25">
        <v>1260.55</v>
      </c>
      <c r="X25">
        <v>1317.3</v>
      </c>
      <c r="Y25">
        <v>1180</v>
      </c>
      <c r="Z25">
        <v>1317.3</v>
      </c>
      <c r="AA25">
        <v>1180</v>
      </c>
      <c r="AB25">
        <v>1317.3</v>
      </c>
      <c r="AC25" s="2">
        <f>(Table2[[#This Row],[Close Price]]/Table2[[#This Row],[Day Low]])-1</f>
        <v>3.117686724049018E-2</v>
      </c>
      <c r="AD25" s="2">
        <f>(Table2[[#This Row],[Day High]]/Table2[[#This Row],[Close Price]])-1</f>
        <v>1.3424625918375233E-2</v>
      </c>
      <c r="AE25" s="2">
        <f>(Table2[[#This Row],[Close Price]]/Table2[[#This Row],[Current Week Low]])-1</f>
        <v>0.10156779661016935</v>
      </c>
      <c r="AF25" s="2">
        <f>(Table2[[#This Row],[Current Week High]]/Table2[[#This Row],[Close Price]])-1</f>
        <v>1.3424625918375233E-2</v>
      </c>
      <c r="AG25" s="2">
        <f>(Table2[[#This Row],[Close Price]]/Table2[[#This Row],[Current Month Low]])-1</f>
        <v>0.10156779661016935</v>
      </c>
      <c r="AH25" s="2">
        <f>(Table2[[#This Row],[Current Month High]]/Table2[[#This Row],[Close Price]])-1</f>
        <v>1.3424625918375233E-2</v>
      </c>
      <c r="AI25">
        <v>1.3424625918375199</v>
      </c>
      <c r="AJ25">
        <v>215.95770539620801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0.23</v>
      </c>
      <c r="AM25" t="s">
        <v>10463</v>
      </c>
      <c r="AN25">
        <v>26.24</v>
      </c>
      <c r="AO25" t="s">
        <v>10463</v>
      </c>
      <c r="AP25">
        <v>0.203828500863898</v>
      </c>
      <c r="AQ25">
        <f>(Table2[[#This Row],[Sharpe Ratio]]-AVERAGE(Table2[Sharpe Ratio]))/_xlfn.STDEV.P(Table2[Sharpe Ratio])</f>
        <v>1.7010587724785726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7.6526014087935055</v>
      </c>
      <c r="AS25">
        <f>_xlfn.RANK.AVG(Table2[[#This Row],[1Y Return vs Nifty Z-Score]],Table2[1Y Return vs Nifty Z-Score])</f>
        <v>44</v>
      </c>
      <c r="AT25">
        <f>_xlfn.RANK.AVG(Table2[[#This Row],[6M Return vs Nifty Z-Score]],Table2[6M Return vs Nifty Z-Score])</f>
        <v>76</v>
      </c>
      <c r="AU25">
        <f>_xlfn.RANK.AVG(Table2[[#This Row],[Sharpe Ratio Z-Score]],Table2[Sharpe Ratio Z-Score])</f>
        <v>29</v>
      </c>
      <c r="AV25">
        <f>(Table2[[#This Row],[Rank 1Y]]+Table2[[#This Row],[Rank 6M]]+Table2[[#This Row],[Rank Sharpe]])/3</f>
        <v>49.666666666666664</v>
      </c>
    </row>
    <row r="26" spans="1:48" x14ac:dyDescent="0.3">
      <c r="A26" t="s">
        <v>853</v>
      </c>
      <c r="B26" t="s">
        <v>854</v>
      </c>
      <c r="C26" t="s">
        <v>10426</v>
      </c>
      <c r="D26" t="s">
        <v>855</v>
      </c>
      <c r="E26">
        <v>17381.323600250002</v>
      </c>
      <c r="F26">
        <v>1486.95</v>
      </c>
      <c r="G26">
        <v>176.572091973704</v>
      </c>
      <c r="H26">
        <f>(Table2[[#This Row],[1Y Return vs Nifty]]-AVERAGE(Table2[1Y Return vs Nifty]))/_xlfn.STDEV.P(Table2[1Y Return vs Nifty])</f>
        <v>1.5224040901452329</v>
      </c>
      <c r="I26">
        <v>-7.7377136944679297</v>
      </c>
      <c r="J26">
        <f>(Table2[[#This Row],[1M Return vs Nifty]]-AVERAGE(Table2[1M Return vs Nifty]))/_xlfn.STDEV.P(Table2[1M Return vs Nifty])</f>
        <v>-0.7925089594608441</v>
      </c>
      <c r="K26">
        <v>59.655373451916297</v>
      </c>
      <c r="L26">
        <f>(Table2[[#This Row],[6M Return vs Nifty]]-AVERAGE(Table2[6M Return vs Nifty]))/_xlfn.STDEV.P(Table2[6M Return vs Nifty])</f>
        <v>1.426948694879856</v>
      </c>
      <c r="M26">
        <v>-3.11558559620592</v>
      </c>
      <c r="N26">
        <f>(Table2[[#This Row],[1W Return vs Nifty]]-AVERAGE(Table2[1W Return vs Nifty]))/_xlfn.STDEV.P(Table2[1W Return vs Nifty])</f>
        <v>-0.48539716875301109</v>
      </c>
      <c r="O26">
        <v>1472.41</v>
      </c>
      <c r="P26">
        <v>1441.91487015353</v>
      </c>
      <c r="Q26">
        <v>1154.6988733063499</v>
      </c>
      <c r="R26">
        <v>43.610369201882101</v>
      </c>
      <c r="S26" s="2">
        <f>(Table2[[#This Row],[Close Price]]-Table2[[#This Row],[20D EMA]])/Table2[[#This Row],[20D EMA]]</f>
        <v>9.8749668910153854E-3</v>
      </c>
      <c r="T26" s="2">
        <f>(Table2[[#This Row],[Close Price]]-Table2[[#This Row],[50D EMA]])/Table2[[#This Row],[50D EMA]]</f>
        <v>3.1232863172896481E-2</v>
      </c>
      <c r="U26" s="2">
        <f>(Table2[[#This Row],[Close Price]]-Table2[[#This Row],[200D EMA]])/Table2[[#This Row],[200D EMA]]</f>
        <v>0.28773833107006203</v>
      </c>
      <c r="V26">
        <v>1.0844217870383499</v>
      </c>
      <c r="W26">
        <v>1460.5</v>
      </c>
      <c r="X26">
        <v>1498.9</v>
      </c>
      <c r="Y26">
        <v>1451.2</v>
      </c>
      <c r="Z26">
        <v>1498.9</v>
      </c>
      <c r="AA26">
        <v>1451.2</v>
      </c>
      <c r="AB26">
        <v>1498.9</v>
      </c>
      <c r="AC26" s="2">
        <f>(Table2[[#This Row],[Close Price]]/Table2[[#This Row],[Day Low]])-1</f>
        <v>1.8110236220472364E-2</v>
      </c>
      <c r="AD26" s="2">
        <f>(Table2[[#This Row],[Day High]]/Table2[[#This Row],[Close Price]])-1</f>
        <v>8.0365849557819669E-3</v>
      </c>
      <c r="AE26" s="2">
        <f>(Table2[[#This Row],[Close Price]]/Table2[[#This Row],[Current Week Low]])-1</f>
        <v>2.4634785005512638E-2</v>
      </c>
      <c r="AF26" s="2">
        <f>(Table2[[#This Row],[Current Week High]]/Table2[[#This Row],[Close Price]])-1</f>
        <v>8.0365849557819669E-3</v>
      </c>
      <c r="AG26" s="2">
        <f>(Table2[[#This Row],[Close Price]]/Table2[[#This Row],[Current Month Low]])-1</f>
        <v>2.4634785005512638E-2</v>
      </c>
      <c r="AH26" s="2">
        <f>(Table2[[#This Row],[Current Month High]]/Table2[[#This Row],[Close Price]])-1</f>
        <v>8.0365849557819669E-3</v>
      </c>
      <c r="AI26">
        <v>13.9917280338948</v>
      </c>
      <c r="AJ26">
        <v>208.30396019075201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-7.0000000000000007E-2</v>
      </c>
      <c r="AM26" t="s">
        <v>10464</v>
      </c>
      <c r="AN26">
        <v>2.17</v>
      </c>
      <c r="AO26" t="s">
        <v>10463</v>
      </c>
      <c r="AP26">
        <v>0.19426827882005199</v>
      </c>
      <c r="AQ26">
        <f>(Table2[[#This Row],[Sharpe Ratio]]-AVERAGE(Table2[Sharpe Ratio]))/_xlfn.STDEV.P(Table2[Sharpe Ratio])</f>
        <v>1.5934730275229725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3.2649196843342065</v>
      </c>
      <c r="AS26">
        <f>_xlfn.RANK.AVG(Table2[[#This Row],[1Y Return vs Nifty Z-Score]],Table2[1Y Return vs Nifty Z-Score])</f>
        <v>49</v>
      </c>
      <c r="AT26">
        <f>_xlfn.RANK.AVG(Table2[[#This Row],[6M Return vs Nifty Z-Score]],Table2[6M Return vs Nifty Z-Score])</f>
        <v>65</v>
      </c>
      <c r="AU26">
        <f>_xlfn.RANK.AVG(Table2[[#This Row],[Sharpe Ratio Z-Score]],Table2[Sharpe Ratio Z-Score])</f>
        <v>41</v>
      </c>
      <c r="AV26">
        <f>(Table2[[#This Row],[Rank 1Y]]+Table2[[#This Row],[Rank 6M]]+Table2[[#This Row],[Rank Sharpe]])/3</f>
        <v>51.666666666666664</v>
      </c>
    </row>
    <row r="27" spans="1:48" x14ac:dyDescent="0.3">
      <c r="A27" t="s">
        <v>1319</v>
      </c>
      <c r="B27" t="s">
        <v>1320</v>
      </c>
      <c r="C27" t="s">
        <v>10426</v>
      </c>
      <c r="D27" t="s">
        <v>230</v>
      </c>
      <c r="E27">
        <v>8218.1593644479999</v>
      </c>
      <c r="F27">
        <v>70.67</v>
      </c>
      <c r="G27">
        <v>154.013986862358</v>
      </c>
      <c r="H27">
        <f>(Table2[[#This Row],[1Y Return vs Nifty]]-AVERAGE(Table2[1Y Return vs Nifty]))/_xlfn.STDEV.P(Table2[1Y Return vs Nifty])</f>
        <v>1.2589438280623519</v>
      </c>
      <c r="I27">
        <v>1.0550071496569999</v>
      </c>
      <c r="J27">
        <f>(Table2[[#This Row],[1M Return vs Nifty]]-AVERAGE(Table2[1M Return vs Nifty]))/_xlfn.STDEV.P(Table2[1M Return vs Nifty])</f>
        <v>-3.0995799588855764E-2</v>
      </c>
      <c r="K27">
        <v>53.992565748513798</v>
      </c>
      <c r="L27">
        <f>(Table2[[#This Row],[6M Return vs Nifty]]-AVERAGE(Table2[6M Return vs Nifty]))/_xlfn.STDEV.P(Table2[6M Return vs Nifty])</f>
        <v>1.2573116565813383</v>
      </c>
      <c r="M27">
        <v>-6.3867253402878204</v>
      </c>
      <c r="N27">
        <f>(Table2[[#This Row],[1W Return vs Nifty]]-AVERAGE(Table2[1W Return vs Nifty]))/_xlfn.STDEV.P(Table2[1W Return vs Nifty])</f>
        <v>-1.0844259829344318</v>
      </c>
      <c r="O27">
        <v>69.06</v>
      </c>
      <c r="P27">
        <v>64.981738210194393</v>
      </c>
      <c r="Q27">
        <v>52.506033701515797</v>
      </c>
      <c r="R27">
        <v>60.007828143385801</v>
      </c>
      <c r="S27" s="2">
        <f>(Table2[[#This Row],[Close Price]]-Table2[[#This Row],[20D EMA]])/Table2[[#This Row],[20D EMA]]</f>
        <v>2.331306110628438E-2</v>
      </c>
      <c r="T27" s="2">
        <f>(Table2[[#This Row],[Close Price]]-Table2[[#This Row],[50D EMA]])/Table2[[#This Row],[50D EMA]]</f>
        <v>8.753631322397018E-2</v>
      </c>
      <c r="U27" s="2">
        <f>(Table2[[#This Row],[Close Price]]-Table2[[#This Row],[200D EMA]])/Table2[[#This Row],[200D EMA]]</f>
        <v>0.34594055231332071</v>
      </c>
      <c r="V27">
        <v>1.00666664180871</v>
      </c>
      <c r="W27">
        <v>70</v>
      </c>
      <c r="X27">
        <v>72.849999999999994</v>
      </c>
      <c r="Y27">
        <v>70</v>
      </c>
      <c r="Z27">
        <v>72.849999999999994</v>
      </c>
      <c r="AA27">
        <v>70</v>
      </c>
      <c r="AB27">
        <v>72.849999999999994</v>
      </c>
      <c r="AC27" s="2">
        <f>(Table2[[#This Row],[Close Price]]/Table2[[#This Row],[Day Low]])-1</f>
        <v>9.5714285714285641E-3</v>
      </c>
      <c r="AD27" s="2">
        <f>(Table2[[#This Row],[Day High]]/Table2[[#This Row],[Close Price]])-1</f>
        <v>3.084760152822974E-2</v>
      </c>
      <c r="AE27" s="2">
        <f>(Table2[[#This Row],[Close Price]]/Table2[[#This Row],[Current Week Low]])-1</f>
        <v>9.5714285714285641E-3</v>
      </c>
      <c r="AF27" s="2">
        <f>(Table2[[#This Row],[Current Week High]]/Table2[[#This Row],[Close Price]])-1</f>
        <v>3.084760152822974E-2</v>
      </c>
      <c r="AG27" s="2">
        <f>(Table2[[#This Row],[Close Price]]/Table2[[#This Row],[Current Month Low]])-1</f>
        <v>9.5714285714285641E-3</v>
      </c>
      <c r="AH27" s="2">
        <f>(Table2[[#This Row],[Current Month High]]/Table2[[#This Row],[Close Price]])-1</f>
        <v>3.084760152822974E-2</v>
      </c>
      <c r="AI27">
        <v>7.8958539691523999</v>
      </c>
      <c r="AJ27">
        <v>211.30644091623901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0.16</v>
      </c>
      <c r="AM27" t="s">
        <v>10463</v>
      </c>
      <c r="AN27">
        <v>1.52</v>
      </c>
      <c r="AO27" t="s">
        <v>10463</v>
      </c>
      <c r="AP27">
        <v>0.20892401281190201</v>
      </c>
      <c r="AQ27">
        <f>(Table2[[#This Row],[Sharpe Ratio]]-AVERAGE(Table2[Sharpe Ratio]))/_xlfn.STDEV.P(Table2[Sharpe Ratio])</f>
        <v>1.7584010022240684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3.1592347043444704</v>
      </c>
      <c r="AS27">
        <f>_xlfn.RANK.AVG(Table2[[#This Row],[1Y Return vs Nifty Z-Score]],Table2[1Y Return vs Nifty Z-Score])</f>
        <v>68</v>
      </c>
      <c r="AT27">
        <f>_xlfn.RANK.AVG(Table2[[#This Row],[6M Return vs Nifty Z-Score]],Table2[6M Return vs Nifty Z-Score])</f>
        <v>81</v>
      </c>
      <c r="AU27">
        <f>_xlfn.RANK.AVG(Table2[[#This Row],[Sharpe Ratio Z-Score]],Table2[Sharpe Ratio Z-Score])</f>
        <v>22</v>
      </c>
      <c r="AV27">
        <f>(Table2[[#This Row],[Rank 1Y]]+Table2[[#This Row],[Rank 6M]]+Table2[[#This Row],[Rank Sharpe]])/3</f>
        <v>57</v>
      </c>
    </row>
    <row r="28" spans="1:48" x14ac:dyDescent="0.3">
      <c r="A28" t="s">
        <v>328</v>
      </c>
      <c r="B28" t="s">
        <v>329</v>
      </c>
      <c r="C28" t="s">
        <v>10432</v>
      </c>
      <c r="D28" t="s">
        <v>140</v>
      </c>
      <c r="E28">
        <v>73774.578802160002</v>
      </c>
      <c r="F28">
        <v>1843.65</v>
      </c>
      <c r="G28">
        <v>194.140865436957</v>
      </c>
      <c r="H28">
        <f>(Table2[[#This Row],[1Y Return vs Nifty]]-AVERAGE(Table2[1Y Return vs Nifty]))/_xlfn.STDEV.P(Table2[1Y Return vs Nifty])</f>
        <v>1.7275930294757498</v>
      </c>
      <c r="I28">
        <v>1.7876244950835001</v>
      </c>
      <c r="J28">
        <f>(Table2[[#This Row],[1M Return vs Nifty]]-AVERAGE(Table2[1M Return vs Nifty]))/_xlfn.STDEV.P(Table2[1M Return vs Nifty])</f>
        <v>3.2454156298864147E-2</v>
      </c>
      <c r="K28">
        <v>42.115546997686501</v>
      </c>
      <c r="L28">
        <f>(Table2[[#This Row],[6M Return vs Nifty]]-AVERAGE(Table2[6M Return vs Nifty]))/_xlfn.STDEV.P(Table2[6M Return vs Nifty])</f>
        <v>0.90151954951478197</v>
      </c>
      <c r="M28">
        <v>-12.5328986329726</v>
      </c>
      <c r="N28">
        <f>(Table2[[#This Row],[1W Return vs Nifty]]-AVERAGE(Table2[1W Return vs Nifty]))/_xlfn.STDEV.P(Table2[1W Return vs Nifty])</f>
        <v>-2.2099465009530901</v>
      </c>
      <c r="O28">
        <v>1844.37</v>
      </c>
      <c r="P28">
        <v>1674.8230432733501</v>
      </c>
      <c r="Q28">
        <v>1249.8682536352001</v>
      </c>
      <c r="R28">
        <v>44.748682760469997</v>
      </c>
      <c r="S28" s="2">
        <f>(Table2[[#This Row],[Close Price]]-Table2[[#This Row],[20D EMA]])/Table2[[#This Row],[20D EMA]]</f>
        <v>-3.9037720197129642E-4</v>
      </c>
      <c r="T28" s="2">
        <f>(Table2[[#This Row],[Close Price]]-Table2[[#This Row],[50D EMA]])/Table2[[#This Row],[50D EMA]]</f>
        <v>0.10080286237087288</v>
      </c>
      <c r="U28" s="2">
        <f>(Table2[[#This Row],[Close Price]]-Table2[[#This Row],[200D EMA]])/Table2[[#This Row],[200D EMA]]</f>
        <v>0.47507546866464179</v>
      </c>
      <c r="V28">
        <v>1.3615314063869099</v>
      </c>
      <c r="W28">
        <v>1817.65</v>
      </c>
      <c r="X28">
        <v>1884.5</v>
      </c>
      <c r="Y28">
        <v>1817.65</v>
      </c>
      <c r="Z28">
        <v>1893.4</v>
      </c>
      <c r="AA28">
        <v>1817.65</v>
      </c>
      <c r="AB28">
        <v>1893.4</v>
      </c>
      <c r="AC28" s="2">
        <f>(Table2[[#This Row],[Close Price]]/Table2[[#This Row],[Day Low]])-1</f>
        <v>1.4304183973812279E-2</v>
      </c>
      <c r="AD28" s="2">
        <f>(Table2[[#This Row],[Day High]]/Table2[[#This Row],[Close Price]])-1</f>
        <v>2.2157133946247853E-2</v>
      </c>
      <c r="AE28" s="2">
        <f>(Table2[[#This Row],[Close Price]]/Table2[[#This Row],[Current Week Low]])-1</f>
        <v>1.4304183973812279E-2</v>
      </c>
      <c r="AF28" s="2">
        <f>(Table2[[#This Row],[Current Week High]]/Table2[[#This Row],[Close Price]])-1</f>
        <v>2.6984514414341021E-2</v>
      </c>
      <c r="AG28" s="2">
        <f>(Table2[[#This Row],[Close Price]]/Table2[[#This Row],[Current Month Low]])-1</f>
        <v>1.4304183973812279E-2</v>
      </c>
      <c r="AH28" s="2">
        <f>(Table2[[#This Row],[Current Month High]]/Table2[[#This Row],[Close Price]])-1</f>
        <v>2.6984514414341021E-2</v>
      </c>
      <c r="AI28">
        <v>12.537629159547601</v>
      </c>
      <c r="AJ28">
        <v>253.73177283192601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0.28000000000000003</v>
      </c>
      <c r="AM28" t="s">
        <v>10463</v>
      </c>
      <c r="AN28">
        <v>-1.55</v>
      </c>
      <c r="AO28" t="s">
        <v>10464</v>
      </c>
      <c r="AP28">
        <v>0.204935289662108</v>
      </c>
      <c r="AQ28">
        <f>(Table2[[#This Row],[Sharpe Ratio]]-AVERAGE(Table2[Sharpe Ratio]))/_xlfn.STDEV.P(Table2[Sharpe Ratio])</f>
        <v>1.7135139954658445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2.1651342298021499</v>
      </c>
      <c r="AS28">
        <f>_xlfn.RANK.AVG(Table2[[#This Row],[1Y Return vs Nifty Z-Score]],Table2[1Y Return vs Nifty Z-Score])</f>
        <v>36</v>
      </c>
      <c r="AT28">
        <f>_xlfn.RANK.AVG(Table2[[#This Row],[6M Return vs Nifty Z-Score]],Table2[6M Return vs Nifty Z-Score])</f>
        <v>112</v>
      </c>
      <c r="AU28">
        <f>_xlfn.RANK.AVG(Table2[[#This Row],[Sharpe Ratio Z-Score]],Table2[Sharpe Ratio Z-Score])</f>
        <v>28</v>
      </c>
      <c r="AV28">
        <f>(Table2[[#This Row],[Rank 1Y]]+Table2[[#This Row],[Rank 6M]]+Table2[[#This Row],[Rank Sharpe]])/3</f>
        <v>58.666666666666664</v>
      </c>
    </row>
    <row r="29" spans="1:48" x14ac:dyDescent="0.3">
      <c r="A29" t="s">
        <v>276</v>
      </c>
      <c r="B29" t="s">
        <v>277</v>
      </c>
      <c r="C29" t="s">
        <v>10433</v>
      </c>
      <c r="D29" t="s">
        <v>278</v>
      </c>
      <c r="E29">
        <v>91382.286942299994</v>
      </c>
      <c r="F29">
        <v>11019.1</v>
      </c>
      <c r="G29">
        <v>167.769109146815</v>
      </c>
      <c r="H29">
        <f>(Table2[[#This Row],[1Y Return vs Nifty]]-AVERAGE(Table2[1Y Return vs Nifty]))/_xlfn.STDEV.P(Table2[1Y Return vs Nifty])</f>
        <v>1.4195924332602414</v>
      </c>
      <c r="I29">
        <v>-2.8828073740315201</v>
      </c>
      <c r="J29">
        <f>(Table2[[#This Row],[1M Return vs Nifty]]-AVERAGE(Table2[1M Return vs Nifty]))/_xlfn.STDEV.P(Table2[1M Return vs Nifty])</f>
        <v>-0.37203899134758267</v>
      </c>
      <c r="K29">
        <v>53.667614158947302</v>
      </c>
      <c r="L29">
        <f>(Table2[[#This Row],[6M Return vs Nifty]]-AVERAGE(Table2[6M Return vs Nifty]))/_xlfn.STDEV.P(Table2[6M Return vs Nifty])</f>
        <v>1.2475772936766374</v>
      </c>
      <c r="M29">
        <v>-0.68094897770248897</v>
      </c>
      <c r="N29">
        <f>(Table2[[#This Row],[1W Return vs Nifty]]-AVERAGE(Table2[1W Return vs Nifty]))/_xlfn.STDEV.P(Table2[1W Return vs Nifty])</f>
        <v>-3.9553334296435989E-2</v>
      </c>
      <c r="O29">
        <v>9864.7000000000007</v>
      </c>
      <c r="P29">
        <v>9364.7449590777305</v>
      </c>
      <c r="Q29">
        <v>7555.8109558930801</v>
      </c>
      <c r="R29">
        <v>64.181828169648398</v>
      </c>
      <c r="S29" s="2">
        <f>(Table2[[#This Row],[Close Price]]-Table2[[#This Row],[20D EMA]])/Table2[[#This Row],[20D EMA]]</f>
        <v>0.11702332559530443</v>
      </c>
      <c r="T29" s="2">
        <f>(Table2[[#This Row],[Close Price]]-Table2[[#This Row],[50D EMA]])/Table2[[#This Row],[50D EMA]]</f>
        <v>0.17665777852482978</v>
      </c>
      <c r="U29" s="2">
        <f>(Table2[[#This Row],[Close Price]]-Table2[[#This Row],[200D EMA]])/Table2[[#This Row],[200D EMA]]</f>
        <v>0.45836099716149759</v>
      </c>
      <c r="V29">
        <v>0.71553035559900502</v>
      </c>
      <c r="W29">
        <v>10201.200000000001</v>
      </c>
      <c r="X29">
        <v>11190</v>
      </c>
      <c r="Y29">
        <v>9925</v>
      </c>
      <c r="Z29">
        <v>11190</v>
      </c>
      <c r="AA29">
        <v>9925</v>
      </c>
      <c r="AB29">
        <v>11190</v>
      </c>
      <c r="AC29" s="2">
        <f>(Table2[[#This Row],[Close Price]]/Table2[[#This Row],[Day Low]])-1</f>
        <v>8.0176841940163834E-2</v>
      </c>
      <c r="AD29" s="2">
        <f>(Table2[[#This Row],[Day High]]/Table2[[#This Row],[Close Price]])-1</f>
        <v>1.5509433619805613E-2</v>
      </c>
      <c r="AE29" s="2">
        <f>(Table2[[#This Row],[Close Price]]/Table2[[#This Row],[Current Week Low]])-1</f>
        <v>0.11023677581863978</v>
      </c>
      <c r="AF29" s="2">
        <f>(Table2[[#This Row],[Current Week High]]/Table2[[#This Row],[Close Price]])-1</f>
        <v>1.5509433619805613E-2</v>
      </c>
      <c r="AG29" s="2">
        <f>(Table2[[#This Row],[Close Price]]/Table2[[#This Row],[Current Month Low]])-1</f>
        <v>0.11023677581863978</v>
      </c>
      <c r="AH29" s="2">
        <f>(Table2[[#This Row],[Current Month High]]/Table2[[#This Row],[Close Price]])-1</f>
        <v>1.5509433619805613E-2</v>
      </c>
      <c r="AI29">
        <v>1.5509433619805599</v>
      </c>
      <c r="AJ29">
        <v>219.08436735343901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0.2</v>
      </c>
      <c r="AM29" t="s">
        <v>10463</v>
      </c>
      <c r="AN29">
        <v>13.14</v>
      </c>
      <c r="AO29" t="s">
        <v>10463</v>
      </c>
      <c r="AP29">
        <v>0.194041869323443</v>
      </c>
      <c r="AQ29">
        <f>(Table2[[#This Row],[Sharpe Ratio]]-AVERAGE(Table2[Sharpe Ratio]))/_xlfn.STDEV.P(Table2[Sharpe Ratio])</f>
        <v>1.5909251333165424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3.8465025346094026</v>
      </c>
      <c r="AS29">
        <f>_xlfn.RANK.AVG(Table2[[#This Row],[1Y Return vs Nifty Z-Score]],Table2[1Y Return vs Nifty Z-Score])</f>
        <v>53</v>
      </c>
      <c r="AT29">
        <f>_xlfn.RANK.AVG(Table2[[#This Row],[6M Return vs Nifty Z-Score]],Table2[6M Return vs Nifty Z-Score])</f>
        <v>82</v>
      </c>
      <c r="AU29">
        <f>_xlfn.RANK.AVG(Table2[[#This Row],[Sharpe Ratio Z-Score]],Table2[Sharpe Ratio Z-Score])</f>
        <v>42</v>
      </c>
      <c r="AV29">
        <f>(Table2[[#This Row],[Rank 1Y]]+Table2[[#This Row],[Rank 6M]]+Table2[[#This Row],[Rank Sharpe]])/3</f>
        <v>59</v>
      </c>
    </row>
    <row r="30" spans="1:48" x14ac:dyDescent="0.3">
      <c r="A30" t="s">
        <v>912</v>
      </c>
      <c r="B30" t="s">
        <v>913</v>
      </c>
      <c r="C30" t="s">
        <v>10419</v>
      </c>
      <c r="D30" t="s">
        <v>130</v>
      </c>
      <c r="E30">
        <v>15924.610273742999</v>
      </c>
      <c r="F30">
        <v>59.95</v>
      </c>
      <c r="G30">
        <v>371.42221649696398</v>
      </c>
      <c r="H30">
        <f>(Table2[[#This Row],[1Y Return vs Nifty]]-AVERAGE(Table2[1Y Return vs Nifty]))/_xlfn.STDEV.P(Table2[1Y Return vs Nifty])</f>
        <v>3.7980945623897324</v>
      </c>
      <c r="I30">
        <v>-8.2120496157408294</v>
      </c>
      <c r="J30">
        <f>(Table2[[#This Row],[1M Return vs Nifty]]-AVERAGE(Table2[1M Return vs Nifty]))/_xlfn.STDEV.P(Table2[1M Return vs Nifty])</f>
        <v>-0.83358987771729831</v>
      </c>
      <c r="K30">
        <v>97.204363358480805</v>
      </c>
      <c r="L30">
        <f>(Table2[[#This Row],[6M Return vs Nifty]]-AVERAGE(Table2[6M Return vs Nifty]))/_xlfn.STDEV.P(Table2[6M Return vs Nifty])</f>
        <v>2.5517793040886594</v>
      </c>
      <c r="M30">
        <v>-2.4369658649119299</v>
      </c>
      <c r="N30">
        <f>(Table2[[#This Row],[1W Return vs Nifty]]-AVERAGE(Table2[1W Return vs Nifty]))/_xlfn.STDEV.P(Table2[1W Return vs Nifty])</f>
        <v>-0.36112465069486011</v>
      </c>
      <c r="O30">
        <v>60.79</v>
      </c>
      <c r="P30">
        <v>56.994341096924103</v>
      </c>
      <c r="Q30">
        <v>42.250223903363697</v>
      </c>
      <c r="R30">
        <v>47.135882480104499</v>
      </c>
      <c r="S30" s="2">
        <f>(Table2[[#This Row],[Close Price]]-Table2[[#This Row],[20D EMA]])/Table2[[#This Row],[20D EMA]]</f>
        <v>-1.3818062181279756E-2</v>
      </c>
      <c r="T30" s="2">
        <f>(Table2[[#This Row],[Close Price]]-Table2[[#This Row],[50D EMA]])/Table2[[#This Row],[50D EMA]]</f>
        <v>5.1858813457454155E-2</v>
      </c>
      <c r="U30" s="2">
        <f>(Table2[[#This Row],[Close Price]]-Table2[[#This Row],[200D EMA]])/Table2[[#This Row],[200D EMA]]</f>
        <v>0.41892739165406317</v>
      </c>
      <c r="V30">
        <v>0.83669811693315399</v>
      </c>
      <c r="W30">
        <v>59.35</v>
      </c>
      <c r="X30">
        <v>61.37</v>
      </c>
      <c r="Y30">
        <v>59.35</v>
      </c>
      <c r="Z30">
        <v>62.4</v>
      </c>
      <c r="AA30">
        <v>59.35</v>
      </c>
      <c r="AB30">
        <v>62.4</v>
      </c>
      <c r="AC30" s="2">
        <f>(Table2[[#This Row],[Close Price]]/Table2[[#This Row],[Day Low]])-1</f>
        <v>1.0109519797809607E-2</v>
      </c>
      <c r="AD30" s="2">
        <f>(Table2[[#This Row],[Day High]]/Table2[[#This Row],[Close Price]])-1</f>
        <v>2.3686405337781435E-2</v>
      </c>
      <c r="AE30" s="2">
        <f>(Table2[[#This Row],[Close Price]]/Table2[[#This Row],[Current Week Low]])-1</f>
        <v>1.0109519797809607E-2</v>
      </c>
      <c r="AF30" s="2">
        <f>(Table2[[#This Row],[Current Week High]]/Table2[[#This Row],[Close Price]])-1</f>
        <v>4.0867389491242578E-2</v>
      </c>
      <c r="AG30" s="2">
        <f>(Table2[[#This Row],[Close Price]]/Table2[[#This Row],[Current Month Low]])-1</f>
        <v>1.0109519797809607E-2</v>
      </c>
      <c r="AH30" s="2">
        <f>(Table2[[#This Row],[Current Month High]]/Table2[[#This Row],[Close Price]])-1</f>
        <v>4.0867389491242578E-2</v>
      </c>
      <c r="AI30">
        <v>19.766472060049999</v>
      </c>
      <c r="AJ30">
        <v>416.81034482758599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0.2</v>
      </c>
      <c r="AM30" t="s">
        <v>10463</v>
      </c>
      <c r="AN30">
        <v>-6.63</v>
      </c>
      <c r="AO30" t="s">
        <v>10464</v>
      </c>
      <c r="AP30">
        <v>0.120050062323449</v>
      </c>
      <c r="AQ30">
        <f>(Table2[[#This Row],[Sharpe Ratio]]-AVERAGE(Table2[Sharpe Ratio]))/_xlfn.STDEV.P(Table2[Sharpe Ratio])</f>
        <v>0.75825998807239636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5.9134193261386301</v>
      </c>
      <c r="AS30">
        <f>_xlfn.RANK.AVG(Table2[[#This Row],[1Y Return vs Nifty Z-Score]],Table2[1Y Return vs Nifty Z-Score])</f>
        <v>5</v>
      </c>
      <c r="AT30">
        <f>_xlfn.RANK.AVG(Table2[[#This Row],[6M Return vs Nifty Z-Score]],Table2[6M Return vs Nifty Z-Score])</f>
        <v>15</v>
      </c>
      <c r="AU30">
        <f>_xlfn.RANK.AVG(Table2[[#This Row],[Sharpe Ratio Z-Score]],Table2[Sharpe Ratio Z-Score])</f>
        <v>165</v>
      </c>
      <c r="AV30">
        <f>(Table2[[#This Row],[Rank 1Y]]+Table2[[#This Row],[Rank 6M]]+Table2[[#This Row],[Rank Sharpe]])/3</f>
        <v>61.666666666666664</v>
      </c>
    </row>
    <row r="31" spans="1:48" x14ac:dyDescent="0.3">
      <c r="A31" t="s">
        <v>1146</v>
      </c>
      <c r="B31" t="s">
        <v>1147</v>
      </c>
      <c r="C31" t="s">
        <v>10431</v>
      </c>
      <c r="D31" t="s">
        <v>127</v>
      </c>
      <c r="E31">
        <v>10198.489262755</v>
      </c>
      <c r="F31">
        <v>3863.9</v>
      </c>
      <c r="G31">
        <v>122.370816010157</v>
      </c>
      <c r="H31">
        <f>(Table2[[#This Row],[1Y Return vs Nifty]]-AVERAGE(Table2[1Y Return vs Nifty]))/_xlfn.STDEV.P(Table2[1Y Return vs Nifty])</f>
        <v>0.88937741081655453</v>
      </c>
      <c r="I31">
        <v>37.476913477594699</v>
      </c>
      <c r="J31">
        <f>(Table2[[#This Row],[1M Return vs Nifty]]-AVERAGE(Table2[1M Return vs Nifty]))/_xlfn.STDEV.P(Table2[1M Return vs Nifty])</f>
        <v>3.1234044671820076</v>
      </c>
      <c r="K31">
        <v>57.341914042315203</v>
      </c>
      <c r="L31">
        <f>(Table2[[#This Row],[6M Return vs Nifty]]-AVERAGE(Table2[6M Return vs Nifty]))/_xlfn.STDEV.P(Table2[6M Return vs Nifty])</f>
        <v>1.3576458996899781</v>
      </c>
      <c r="M31">
        <v>16.038377227031901</v>
      </c>
      <c r="N31">
        <f>(Table2[[#This Row],[1W Return vs Nifty]]-AVERAGE(Table2[1W Return vs Nifty]))/_xlfn.STDEV.P(Table2[1W Return vs Nifty])</f>
        <v>3.0221801695852117</v>
      </c>
      <c r="O31">
        <v>3199.81</v>
      </c>
      <c r="P31">
        <v>2736.43503379105</v>
      </c>
      <c r="Q31">
        <v>2163.3281713472702</v>
      </c>
      <c r="R31">
        <v>92.281864565084902</v>
      </c>
      <c r="S31" s="2">
        <f>(Table2[[#This Row],[Close Price]]-Table2[[#This Row],[20D EMA]])/Table2[[#This Row],[20D EMA]]</f>
        <v>0.20754044771408306</v>
      </c>
      <c r="T31" s="2">
        <f>(Table2[[#This Row],[Close Price]]-Table2[[#This Row],[50D EMA]])/Table2[[#This Row],[50D EMA]]</f>
        <v>0.41201963587162638</v>
      </c>
      <c r="U31" s="2">
        <f>(Table2[[#This Row],[Close Price]]-Table2[[#This Row],[200D EMA]])/Table2[[#This Row],[200D EMA]]</f>
        <v>0.7860905484319809</v>
      </c>
      <c r="V31">
        <v>1.27263736684551</v>
      </c>
      <c r="W31">
        <v>3662.95</v>
      </c>
      <c r="X31">
        <v>4050</v>
      </c>
      <c r="Y31">
        <v>3607.5</v>
      </c>
      <c r="Z31">
        <v>4050</v>
      </c>
      <c r="AA31">
        <v>3607.5</v>
      </c>
      <c r="AB31">
        <v>4050</v>
      </c>
      <c r="AC31" s="2">
        <f>(Table2[[#This Row],[Close Price]]/Table2[[#This Row],[Day Low]])-1</f>
        <v>5.4860153701251857E-2</v>
      </c>
      <c r="AD31" s="2">
        <f>(Table2[[#This Row],[Day High]]/Table2[[#This Row],[Close Price]])-1</f>
        <v>4.8163772354356871E-2</v>
      </c>
      <c r="AE31" s="2">
        <f>(Table2[[#This Row],[Close Price]]/Table2[[#This Row],[Current Week Low]])-1</f>
        <v>7.1074151074151048E-2</v>
      </c>
      <c r="AF31" s="2">
        <f>(Table2[[#This Row],[Current Week High]]/Table2[[#This Row],[Close Price]])-1</f>
        <v>4.8163772354356871E-2</v>
      </c>
      <c r="AG31" s="2">
        <f>(Table2[[#This Row],[Close Price]]/Table2[[#This Row],[Current Month Low]])-1</f>
        <v>7.1074151074151048E-2</v>
      </c>
      <c r="AH31" s="2">
        <f>(Table2[[#This Row],[Current Month High]]/Table2[[#This Row],[Close Price]])-1</f>
        <v>4.8163772354356871E-2</v>
      </c>
      <c r="AI31">
        <v>4.81637723543568</v>
      </c>
      <c r="AJ31">
        <v>166.264686627846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0.99</v>
      </c>
      <c r="AM31" t="s">
        <v>10463</v>
      </c>
      <c r="AN31">
        <v>29.65</v>
      </c>
      <c r="AO31" t="s">
        <v>10463</v>
      </c>
      <c r="AP31">
        <v>0.215465839204381</v>
      </c>
      <c r="AQ31">
        <f>(Table2[[#This Row],[Sharpe Ratio]]-AVERAGE(Table2[Sharpe Ratio]))/_xlfn.STDEV.P(Table2[Sharpe Ratio])</f>
        <v>1.832019299223572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10.224627246497324</v>
      </c>
      <c r="AS31">
        <f>_xlfn.RANK.AVG(Table2[[#This Row],[1Y Return vs Nifty Z-Score]],Table2[1Y Return vs Nifty Z-Score])</f>
        <v>97</v>
      </c>
      <c r="AT31">
        <f>_xlfn.RANK.AVG(Table2[[#This Row],[6M Return vs Nifty Z-Score]],Table2[6M Return vs Nifty Z-Score])</f>
        <v>72</v>
      </c>
      <c r="AU31">
        <f>_xlfn.RANK.AVG(Table2[[#This Row],[Sharpe Ratio Z-Score]],Table2[Sharpe Ratio Z-Score])</f>
        <v>21</v>
      </c>
      <c r="AV31">
        <f>(Table2[[#This Row],[Rank 1Y]]+Table2[[#This Row],[Rank 6M]]+Table2[[#This Row],[Rank Sharpe]])/3</f>
        <v>63.333333333333336</v>
      </c>
    </row>
    <row r="32" spans="1:48" x14ac:dyDescent="0.3">
      <c r="A32" t="s">
        <v>125</v>
      </c>
      <c r="B32" t="s">
        <v>126</v>
      </c>
      <c r="C32" t="s">
        <v>10426</v>
      </c>
      <c r="D32" t="s">
        <v>127</v>
      </c>
      <c r="E32">
        <v>224885.345674185</v>
      </c>
      <c r="F32">
        <v>306.10000000000002</v>
      </c>
      <c r="G32">
        <v>121.425889591546</v>
      </c>
      <c r="H32">
        <f>(Table2[[#This Row],[1Y Return vs Nifty]]-AVERAGE(Table2[1Y Return vs Nifty]))/_xlfn.STDEV.P(Table2[1Y Return vs Nifty])</f>
        <v>0.87834144123189828</v>
      </c>
      <c r="I32">
        <v>-9.0196323909984493</v>
      </c>
      <c r="J32">
        <f>(Table2[[#This Row],[1M Return vs Nifty]]-AVERAGE(Table2[1M Return vs Nifty]))/_xlfn.STDEV.P(Table2[1M Return vs Nifty])</f>
        <v>-0.9035323815163967</v>
      </c>
      <c r="K32">
        <v>56.730936058954597</v>
      </c>
      <c r="L32">
        <f>(Table2[[#This Row],[6M Return vs Nifty]]-AVERAGE(Table2[6M Return vs Nifty]))/_xlfn.STDEV.P(Table2[6M Return vs Nifty])</f>
        <v>1.3393432305916402</v>
      </c>
      <c r="M32">
        <v>-2.6850070657218699</v>
      </c>
      <c r="N32">
        <f>(Table2[[#This Row],[1W Return vs Nifty]]-AVERAGE(Table2[1W Return vs Nifty]))/_xlfn.STDEV.P(Table2[1W Return vs Nifty])</f>
        <v>-0.40654729784961091</v>
      </c>
      <c r="O32">
        <v>298.93</v>
      </c>
      <c r="P32">
        <v>275.52668047423498</v>
      </c>
      <c r="Q32">
        <v>210.32625489586499</v>
      </c>
      <c r="R32">
        <v>57.962608582598698</v>
      </c>
      <c r="S32" s="2">
        <f>(Table2[[#This Row],[Close Price]]-Table2[[#This Row],[20D EMA]])/Table2[[#This Row],[20D EMA]]</f>
        <v>2.3985548456160358E-2</v>
      </c>
      <c r="T32" s="2">
        <f>(Table2[[#This Row],[Close Price]]-Table2[[#This Row],[50D EMA]])/Table2[[#This Row],[50D EMA]]</f>
        <v>0.11096319047267007</v>
      </c>
      <c r="U32" s="2">
        <f>(Table2[[#This Row],[Close Price]]-Table2[[#This Row],[200D EMA]])/Table2[[#This Row],[200D EMA]]</f>
        <v>0.45535801106501772</v>
      </c>
      <c r="V32">
        <v>0.81807992076348801</v>
      </c>
      <c r="W32">
        <v>303</v>
      </c>
      <c r="X32">
        <v>309</v>
      </c>
      <c r="Y32">
        <v>303</v>
      </c>
      <c r="Z32">
        <v>312.5</v>
      </c>
      <c r="AA32">
        <v>303</v>
      </c>
      <c r="AB32">
        <v>312.5</v>
      </c>
      <c r="AC32" s="2">
        <f>(Table2[[#This Row],[Close Price]]/Table2[[#This Row],[Day Low]])-1</f>
        <v>1.0231023102310388E-2</v>
      </c>
      <c r="AD32" s="2">
        <f>(Table2[[#This Row],[Day High]]/Table2[[#This Row],[Close Price]])-1</f>
        <v>9.4740280953935496E-3</v>
      </c>
      <c r="AE32" s="2">
        <f>(Table2[[#This Row],[Close Price]]/Table2[[#This Row],[Current Week Low]])-1</f>
        <v>1.0231023102310388E-2</v>
      </c>
      <c r="AF32" s="2">
        <f>(Table2[[#This Row],[Current Week High]]/Table2[[#This Row],[Close Price]])-1</f>
        <v>2.0908199934661864E-2</v>
      </c>
      <c r="AG32" s="2">
        <f>(Table2[[#This Row],[Close Price]]/Table2[[#This Row],[Current Month Low]])-1</f>
        <v>1.0231023102310388E-2</v>
      </c>
      <c r="AH32" s="2">
        <f>(Table2[[#This Row],[Current Month High]]/Table2[[#This Row],[Close Price]])-1</f>
        <v>2.0908199934661864E-2</v>
      </c>
      <c r="AI32">
        <v>5.5210715452466301</v>
      </c>
      <c r="AJ32">
        <v>152.87071458075101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0.24</v>
      </c>
      <c r="AM32" t="s">
        <v>10463</v>
      </c>
      <c r="AN32">
        <v>1.73</v>
      </c>
      <c r="AO32" t="s">
        <v>10463</v>
      </c>
      <c r="AP32">
        <v>0.21953374945954199</v>
      </c>
      <c r="AQ32">
        <f>(Table2[[#This Row],[Sharpe Ratio]]-AVERAGE(Table2[Sharpe Ratio]))/_xlfn.STDEV.P(Table2[Sharpe Ratio])</f>
        <v>1.8777974363010195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2.7854024287585504</v>
      </c>
      <c r="AS32">
        <f>_xlfn.RANK.AVG(Table2[[#This Row],[1Y Return vs Nifty Z-Score]],Table2[1Y Return vs Nifty Z-Score])</f>
        <v>98</v>
      </c>
      <c r="AT32">
        <f>_xlfn.RANK.AVG(Table2[[#This Row],[6M Return vs Nifty Z-Score]],Table2[6M Return vs Nifty Z-Score])</f>
        <v>74</v>
      </c>
      <c r="AU32">
        <f>_xlfn.RANK.AVG(Table2[[#This Row],[Sharpe Ratio Z-Score]],Table2[Sharpe Ratio Z-Score])</f>
        <v>19</v>
      </c>
      <c r="AV32">
        <f>(Table2[[#This Row],[Rank 1Y]]+Table2[[#This Row],[Rank 6M]]+Table2[[#This Row],[Rank Sharpe]])/3</f>
        <v>63.666666666666664</v>
      </c>
    </row>
    <row r="33" spans="1:48" x14ac:dyDescent="0.3">
      <c r="A33" t="s">
        <v>760</v>
      </c>
      <c r="B33" t="s">
        <v>761</v>
      </c>
      <c r="C33" t="s">
        <v>10432</v>
      </c>
      <c r="D33" t="s">
        <v>140</v>
      </c>
      <c r="E33">
        <v>20414.278295579999</v>
      </c>
      <c r="F33">
        <v>1991.5</v>
      </c>
      <c r="G33">
        <v>252.22925503644001</v>
      </c>
      <c r="H33">
        <f>(Table2[[#This Row],[1Y Return vs Nifty]]-AVERAGE(Table2[1Y Return vs Nifty]))/_xlfn.STDEV.P(Table2[1Y Return vs Nifty])</f>
        <v>2.4060180244969347</v>
      </c>
      <c r="I33">
        <v>-7.9116409202560103</v>
      </c>
      <c r="J33">
        <f>(Table2[[#This Row],[1M Return vs Nifty]]-AVERAGE(Table2[1M Return vs Nifty]))/_xlfn.STDEV.P(Table2[1M Return vs Nifty])</f>
        <v>-0.80757231398393792</v>
      </c>
      <c r="K33">
        <v>91.152409159409402</v>
      </c>
      <c r="L33">
        <f>(Table2[[#This Row],[6M Return vs Nifty]]-AVERAGE(Table2[6M Return vs Nifty]))/_xlfn.STDEV.P(Table2[6M Return vs Nifty])</f>
        <v>2.3704848579375213</v>
      </c>
      <c r="M33">
        <v>-6.2865706367389604</v>
      </c>
      <c r="N33">
        <f>(Table2[[#This Row],[1W Return vs Nifty]]-AVERAGE(Table2[1W Return vs Nifty]))/_xlfn.STDEV.P(Table2[1W Return vs Nifty])</f>
        <v>-1.0660851115576866</v>
      </c>
      <c r="O33">
        <v>1974.59</v>
      </c>
      <c r="P33">
        <v>1853.00907766503</v>
      </c>
      <c r="Q33">
        <v>1387.54196070534</v>
      </c>
      <c r="R33">
        <v>35.393649634970103</v>
      </c>
      <c r="S33" s="2">
        <f>(Table2[[#This Row],[Close Price]]-Table2[[#This Row],[20D EMA]])/Table2[[#This Row],[20D EMA]]</f>
        <v>8.5638031186221347E-3</v>
      </c>
      <c r="T33" s="2">
        <f>(Table2[[#This Row],[Close Price]]-Table2[[#This Row],[50D EMA]])/Table2[[#This Row],[50D EMA]]</f>
        <v>7.4738393893613267E-2</v>
      </c>
      <c r="U33" s="2">
        <f>(Table2[[#This Row],[Close Price]]-Table2[[#This Row],[200D EMA]])/Table2[[#This Row],[200D EMA]]</f>
        <v>0.43527190989427472</v>
      </c>
      <c r="V33">
        <v>0.76051161748217799</v>
      </c>
      <c r="W33">
        <v>1905.55</v>
      </c>
      <c r="X33">
        <v>2010.95</v>
      </c>
      <c r="Y33">
        <v>1896.05</v>
      </c>
      <c r="Z33">
        <v>2010.95</v>
      </c>
      <c r="AA33">
        <v>1896.05</v>
      </c>
      <c r="AB33">
        <v>2010.95</v>
      </c>
      <c r="AC33" s="2">
        <f>(Table2[[#This Row],[Close Price]]/Table2[[#This Row],[Day Low]])-1</f>
        <v>4.510508776993527E-2</v>
      </c>
      <c r="AD33" s="2">
        <f>(Table2[[#This Row],[Day High]]/Table2[[#This Row],[Close Price]])-1</f>
        <v>9.7665076575446097E-3</v>
      </c>
      <c r="AE33" s="2">
        <f>(Table2[[#This Row],[Close Price]]/Table2[[#This Row],[Current Week Low]])-1</f>
        <v>5.0341499433031789E-2</v>
      </c>
      <c r="AF33" s="2">
        <f>(Table2[[#This Row],[Current Week High]]/Table2[[#This Row],[Close Price]])-1</f>
        <v>9.7665076575446097E-3</v>
      </c>
      <c r="AG33" s="2">
        <f>(Table2[[#This Row],[Close Price]]/Table2[[#This Row],[Current Month Low]])-1</f>
        <v>5.0341499433031789E-2</v>
      </c>
      <c r="AH33" s="2">
        <f>(Table2[[#This Row],[Current Month High]]/Table2[[#This Row],[Close Price]])-1</f>
        <v>9.7665076575446097E-3</v>
      </c>
      <c r="AI33">
        <v>8.5013012037156308</v>
      </c>
      <c r="AJ33">
        <v>282.44082460259602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0.08</v>
      </c>
      <c r="AM33" t="s">
        <v>10463</v>
      </c>
      <c r="AN33">
        <v>-5.37</v>
      </c>
      <c r="AO33" t="s">
        <v>10464</v>
      </c>
      <c r="AP33">
        <v>0.1208769937588</v>
      </c>
      <c r="AQ33">
        <f>(Table2[[#This Row],[Sharpe Ratio]]-AVERAGE(Table2[Sharpe Ratio]))/_xlfn.STDEV.P(Table2[Sharpe Ratio])</f>
        <v>0.76756584248575799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3.6704112993785891</v>
      </c>
      <c r="AS33">
        <f>_xlfn.RANK.AVG(Table2[[#This Row],[1Y Return vs Nifty Z-Score]],Table2[1Y Return vs Nifty Z-Score])</f>
        <v>12</v>
      </c>
      <c r="AT33">
        <f>_xlfn.RANK.AVG(Table2[[#This Row],[6M Return vs Nifty Z-Score]],Table2[6M Return vs Nifty Z-Score])</f>
        <v>19</v>
      </c>
      <c r="AU33">
        <f>_xlfn.RANK.AVG(Table2[[#This Row],[Sharpe Ratio Z-Score]],Table2[Sharpe Ratio Z-Score])</f>
        <v>162</v>
      </c>
      <c r="AV33">
        <f>(Table2[[#This Row],[Rank 1Y]]+Table2[[#This Row],[Rank 6M]]+Table2[[#This Row],[Rank Sharpe]])/3</f>
        <v>64.333333333333329</v>
      </c>
    </row>
    <row r="34" spans="1:48" x14ac:dyDescent="0.3">
      <c r="A34" t="s">
        <v>670</v>
      </c>
      <c r="B34" t="s">
        <v>671</v>
      </c>
      <c r="C34" t="s">
        <v>10422</v>
      </c>
      <c r="D34" t="s">
        <v>46</v>
      </c>
      <c r="E34">
        <v>25511.4894475</v>
      </c>
      <c r="F34">
        <v>275.2</v>
      </c>
      <c r="G34">
        <v>203.45900349539599</v>
      </c>
      <c r="H34">
        <f>(Table2[[#This Row],[1Y Return vs Nifty]]-AVERAGE(Table2[1Y Return vs Nifty]))/_xlfn.STDEV.P(Table2[1Y Return vs Nifty])</f>
        <v>1.836421279139594</v>
      </c>
      <c r="I34">
        <v>-12.5813420962089</v>
      </c>
      <c r="J34">
        <f>(Table2[[#This Row],[1M Return vs Nifty]]-AVERAGE(Table2[1M Return vs Nifty]))/_xlfn.STDEV.P(Table2[1M Return vs Nifty])</f>
        <v>-1.2120021783226742</v>
      </c>
      <c r="K34">
        <v>46.571321875779802</v>
      </c>
      <c r="L34">
        <f>(Table2[[#This Row],[6M Return vs Nifty]]-AVERAGE(Table2[6M Return vs Nifty]))/_xlfn.STDEV.P(Table2[6M Return vs Nifty])</f>
        <v>1.0349982924342218</v>
      </c>
      <c r="M34">
        <v>-5.0208610918484604</v>
      </c>
      <c r="N34">
        <f>(Table2[[#This Row],[1W Return vs Nifty]]-AVERAGE(Table2[1W Return vs Nifty]))/_xlfn.STDEV.P(Table2[1W Return vs Nifty])</f>
        <v>-0.83430152935347768</v>
      </c>
      <c r="O34">
        <v>268.55</v>
      </c>
      <c r="P34">
        <v>258.31927149783098</v>
      </c>
      <c r="Q34">
        <v>207.356040480448</v>
      </c>
      <c r="R34">
        <v>53.509929880277802</v>
      </c>
      <c r="S34" s="2">
        <f>(Table2[[#This Row],[Close Price]]-Table2[[#This Row],[20D EMA]])/Table2[[#This Row],[20D EMA]]</f>
        <v>2.4762614038354037E-2</v>
      </c>
      <c r="T34" s="2">
        <f>(Table2[[#This Row],[Close Price]]-Table2[[#This Row],[50D EMA]])/Table2[[#This Row],[50D EMA]]</f>
        <v>6.5348312591191046E-2</v>
      </c>
      <c r="U34" s="2">
        <f>(Table2[[#This Row],[Close Price]]-Table2[[#This Row],[200D EMA]])/Table2[[#This Row],[200D EMA]]</f>
        <v>0.32718583631494991</v>
      </c>
      <c r="V34">
        <v>0.83073849815004197</v>
      </c>
      <c r="W34">
        <v>270.7</v>
      </c>
      <c r="X34">
        <v>277.64999999999998</v>
      </c>
      <c r="Y34">
        <v>267.7</v>
      </c>
      <c r="Z34">
        <v>277.64999999999998</v>
      </c>
      <c r="AA34">
        <v>267.7</v>
      </c>
      <c r="AB34">
        <v>277.64999999999998</v>
      </c>
      <c r="AC34" s="2">
        <f>(Table2[[#This Row],[Close Price]]/Table2[[#This Row],[Day Low]])-1</f>
        <v>1.6623568526043631E-2</v>
      </c>
      <c r="AD34" s="2">
        <f>(Table2[[#This Row],[Day High]]/Table2[[#This Row],[Close Price]])-1</f>
        <v>8.9026162790697416E-3</v>
      </c>
      <c r="AE34" s="2">
        <f>(Table2[[#This Row],[Close Price]]/Table2[[#This Row],[Current Week Low]])-1</f>
        <v>2.8016436309301396E-2</v>
      </c>
      <c r="AF34" s="2">
        <f>(Table2[[#This Row],[Current Week High]]/Table2[[#This Row],[Close Price]])-1</f>
        <v>8.9026162790697416E-3</v>
      </c>
      <c r="AG34" s="2">
        <f>(Table2[[#This Row],[Close Price]]/Table2[[#This Row],[Current Month Low]])-1</f>
        <v>2.8016436309301396E-2</v>
      </c>
      <c r="AH34" s="2">
        <f>(Table2[[#This Row],[Current Month High]]/Table2[[#This Row],[Close Price]])-1</f>
        <v>8.9026162790697416E-3</v>
      </c>
      <c r="AI34">
        <v>9.5385174418604706</v>
      </c>
      <c r="AJ34">
        <v>248.35443037974599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0.12</v>
      </c>
      <c r="AM34" t="s">
        <v>10463</v>
      </c>
      <c r="AN34">
        <v>2.74</v>
      </c>
      <c r="AO34" t="s">
        <v>10463</v>
      </c>
      <c r="AP34">
        <v>0.16960407215463599</v>
      </c>
      <c r="AQ34">
        <f>(Table2[[#This Row],[Sharpe Ratio]]-AVERAGE(Table2[Sharpe Ratio]))/_xlfn.STDEV.P(Table2[Sharpe Ratio])</f>
        <v>1.31591492942987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2.1410307933275341</v>
      </c>
      <c r="AS34">
        <f>_xlfn.RANK.AVG(Table2[[#This Row],[1Y Return vs Nifty Z-Score]],Table2[1Y Return vs Nifty Z-Score])</f>
        <v>29</v>
      </c>
      <c r="AT34">
        <f>_xlfn.RANK.AVG(Table2[[#This Row],[6M Return vs Nifty Z-Score]],Table2[6M Return vs Nifty Z-Score])</f>
        <v>98</v>
      </c>
      <c r="AU34">
        <f>_xlfn.RANK.AVG(Table2[[#This Row],[Sharpe Ratio Z-Score]],Table2[Sharpe Ratio Z-Score])</f>
        <v>68</v>
      </c>
      <c r="AV34">
        <f>(Table2[[#This Row],[Rank 1Y]]+Table2[[#This Row],[Rank 6M]]+Table2[[#This Row],[Rank Sharpe]])/3</f>
        <v>65</v>
      </c>
    </row>
    <row r="35" spans="1:48" x14ac:dyDescent="0.3">
      <c r="A35" t="s">
        <v>228</v>
      </c>
      <c r="B35" t="s">
        <v>229</v>
      </c>
      <c r="C35" t="s">
        <v>10426</v>
      </c>
      <c r="D35" t="s">
        <v>230</v>
      </c>
      <c r="E35">
        <v>110486.376</v>
      </c>
      <c r="F35">
        <v>3936.05</v>
      </c>
      <c r="G35">
        <v>81.727673001454505</v>
      </c>
      <c r="H35">
        <f>(Table2[[#This Row],[1Y Return vs Nifty]]-AVERAGE(Table2[1Y Return vs Nifty]))/_xlfn.STDEV.P(Table2[1Y Return vs Nifty])</f>
        <v>0.41469866204349992</v>
      </c>
      <c r="I35">
        <v>2.5310913278967502</v>
      </c>
      <c r="J35">
        <f>(Table2[[#This Row],[1M Return vs Nifty]]-AVERAGE(Table2[1M Return vs Nifty]))/_xlfn.STDEV.P(Table2[1M Return vs Nifty])</f>
        <v>9.684375619090789E-2</v>
      </c>
      <c r="K35">
        <v>89.414449711892303</v>
      </c>
      <c r="L35">
        <f>(Table2[[#This Row],[6M Return vs Nifty]]-AVERAGE(Table2[6M Return vs Nifty]))/_xlfn.STDEV.P(Table2[6M Return vs Nifty])</f>
        <v>2.3184219398937773</v>
      </c>
      <c r="M35">
        <v>-3.73908652018092</v>
      </c>
      <c r="N35">
        <f>(Table2[[#This Row],[1W Return vs Nifty]]-AVERAGE(Table2[1W Return vs Nifty]))/_xlfn.STDEV.P(Table2[1W Return vs Nifty])</f>
        <v>-0.59957603249782243</v>
      </c>
      <c r="O35">
        <v>3845.85</v>
      </c>
      <c r="P35">
        <v>3607.9631711380698</v>
      </c>
      <c r="Q35">
        <v>2781.80637560382</v>
      </c>
      <c r="R35">
        <v>59.908440815023397</v>
      </c>
      <c r="S35" s="2">
        <f>(Table2[[#This Row],[Close Price]]-Table2[[#This Row],[20D EMA]])/Table2[[#This Row],[20D EMA]]</f>
        <v>2.3453852854375568E-2</v>
      </c>
      <c r="T35" s="2">
        <f>(Table2[[#This Row],[Close Price]]-Table2[[#This Row],[50D EMA]])/Table2[[#This Row],[50D EMA]]</f>
        <v>9.0934084772944346E-2</v>
      </c>
      <c r="U35" s="2">
        <f>(Table2[[#This Row],[Close Price]]-Table2[[#This Row],[200D EMA]])/Table2[[#This Row],[200D EMA]]</f>
        <v>0.41492593967674674</v>
      </c>
      <c r="V35">
        <v>1.22639433660766</v>
      </c>
      <c r="W35">
        <v>3885.25</v>
      </c>
      <c r="X35">
        <v>4048.05</v>
      </c>
      <c r="Y35">
        <v>3885.25</v>
      </c>
      <c r="Z35">
        <v>4048.05</v>
      </c>
      <c r="AA35">
        <v>3885.25</v>
      </c>
      <c r="AB35">
        <v>4048.05</v>
      </c>
      <c r="AC35" s="2">
        <f>(Table2[[#This Row],[Close Price]]/Table2[[#This Row],[Day Low]])-1</f>
        <v>1.307509169294141E-2</v>
      </c>
      <c r="AD35" s="2">
        <f>(Table2[[#This Row],[Day High]]/Table2[[#This Row],[Close Price]])-1</f>
        <v>2.8454923082785966E-2</v>
      </c>
      <c r="AE35" s="2">
        <f>(Table2[[#This Row],[Close Price]]/Table2[[#This Row],[Current Week Low]])-1</f>
        <v>1.307509169294141E-2</v>
      </c>
      <c r="AF35" s="2">
        <f>(Table2[[#This Row],[Current Week High]]/Table2[[#This Row],[Close Price]])-1</f>
        <v>2.8454923082785966E-2</v>
      </c>
      <c r="AG35" s="2">
        <f>(Table2[[#This Row],[Close Price]]/Table2[[#This Row],[Current Month Low]])-1</f>
        <v>1.307509169294141E-2</v>
      </c>
      <c r="AH35" s="2">
        <f>(Table2[[#This Row],[Current Month High]]/Table2[[#This Row],[Close Price]])-1</f>
        <v>2.8454923082785966E-2</v>
      </c>
      <c r="AI35">
        <v>5.9920478652456</v>
      </c>
      <c r="AJ35">
        <v>138.072340168148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0.15</v>
      </c>
      <c r="AM35" t="s">
        <v>10463</v>
      </c>
      <c r="AN35">
        <v>6.02</v>
      </c>
      <c r="AO35" t="s">
        <v>10463</v>
      </c>
      <c r="AP35">
        <v>0.23226095129306601</v>
      </c>
      <c r="AQ35">
        <f>(Table2[[#This Row],[Sharpe Ratio]]-AVERAGE(Table2[Sharpe Ratio]))/_xlfn.STDEV.P(Table2[Sharpe Ratio])</f>
        <v>2.0210227174901072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4.2514110431204699</v>
      </c>
      <c r="AS35">
        <f>_xlfn.RANK.AVG(Table2[[#This Row],[1Y Return vs Nifty Z-Score]],Table2[1Y Return vs Nifty Z-Score])</f>
        <v>163</v>
      </c>
      <c r="AT35">
        <f>_xlfn.RANK.AVG(Table2[[#This Row],[6M Return vs Nifty Z-Score]],Table2[6M Return vs Nifty Z-Score])</f>
        <v>22</v>
      </c>
      <c r="AU35">
        <f>_xlfn.RANK.AVG(Table2[[#This Row],[Sharpe Ratio Z-Score]],Table2[Sharpe Ratio Z-Score])</f>
        <v>14</v>
      </c>
      <c r="AV35">
        <f>(Table2[[#This Row],[Rank 1Y]]+Table2[[#This Row],[Rank 6M]]+Table2[[#This Row],[Rank Sharpe]])/3</f>
        <v>66.333333333333329</v>
      </c>
    </row>
    <row r="36" spans="1:48" x14ac:dyDescent="0.3">
      <c r="A36" t="s">
        <v>1067</v>
      </c>
      <c r="B36" t="s">
        <v>1068</v>
      </c>
      <c r="C36" t="s">
        <v>10426</v>
      </c>
      <c r="D36" t="s">
        <v>380</v>
      </c>
      <c r="E36">
        <v>11654.015909532</v>
      </c>
      <c r="F36">
        <v>188.94</v>
      </c>
      <c r="G36">
        <v>180.68732750004301</v>
      </c>
      <c r="H36">
        <f>(Table2[[#This Row],[1Y Return vs Nifty]]-AVERAGE(Table2[1Y Return vs Nifty]))/_xlfn.STDEV.P(Table2[1Y Return vs Nifty])</f>
        <v>1.5704666833883478</v>
      </c>
      <c r="I36">
        <v>2.4649825939048799</v>
      </c>
      <c r="J36">
        <f>(Table2[[#This Row],[1M Return vs Nifty]]-AVERAGE(Table2[1M Return vs Nifty]))/_xlfn.STDEV.P(Table2[1M Return vs Nifty])</f>
        <v>9.1118262136252043E-2</v>
      </c>
      <c r="K36">
        <v>59.901473344493702</v>
      </c>
      <c r="L36">
        <f>(Table2[[#This Row],[6M Return vs Nifty]]-AVERAGE(Table2[6M Return vs Nifty]))/_xlfn.STDEV.P(Table2[6M Return vs Nifty])</f>
        <v>1.4343209489080706</v>
      </c>
      <c r="M36">
        <v>2.2248966379266801</v>
      </c>
      <c r="N36">
        <f>(Table2[[#This Row],[1W Return vs Nifty]]-AVERAGE(Table2[1W Return vs Nifty]))/_xlfn.STDEV.P(Table2[1W Return vs Nifty])</f>
        <v>0.49258084201744501</v>
      </c>
      <c r="O36">
        <v>175</v>
      </c>
      <c r="P36">
        <v>173.129921324126</v>
      </c>
      <c r="Q36">
        <v>143.22784999052001</v>
      </c>
      <c r="R36">
        <v>72.790590342443195</v>
      </c>
      <c r="S36" s="2">
        <f>(Table2[[#This Row],[Close Price]]-Table2[[#This Row],[20D EMA]])/Table2[[#This Row],[20D EMA]]</f>
        <v>7.9657142857142843E-2</v>
      </c>
      <c r="T36" s="2">
        <f>(Table2[[#This Row],[Close Price]]-Table2[[#This Row],[50D EMA]])/Table2[[#This Row],[50D EMA]]</f>
        <v>9.1319158207639237E-2</v>
      </c>
      <c r="U36" s="2">
        <f>(Table2[[#This Row],[Close Price]]-Table2[[#This Row],[200D EMA]])/Table2[[#This Row],[200D EMA]]</f>
        <v>0.31915685400922789</v>
      </c>
      <c r="V36">
        <v>0.933467478948111</v>
      </c>
      <c r="W36">
        <v>184.6</v>
      </c>
      <c r="X36">
        <v>195</v>
      </c>
      <c r="Y36">
        <v>171.25</v>
      </c>
      <c r="Z36">
        <v>195</v>
      </c>
      <c r="AA36">
        <v>171.25</v>
      </c>
      <c r="AB36">
        <v>195</v>
      </c>
      <c r="AC36" s="2">
        <f>(Table2[[#This Row],[Close Price]]/Table2[[#This Row],[Day Low]])-1</f>
        <v>2.3510292524377085E-2</v>
      </c>
      <c r="AD36" s="2">
        <f>(Table2[[#This Row],[Day High]]/Table2[[#This Row],[Close Price]])-1</f>
        <v>3.2073674182280021E-2</v>
      </c>
      <c r="AE36" s="2">
        <f>(Table2[[#This Row],[Close Price]]/Table2[[#This Row],[Current Week Low]])-1</f>
        <v>0.10329927007299267</v>
      </c>
      <c r="AF36" s="2">
        <f>(Table2[[#This Row],[Current Week High]]/Table2[[#This Row],[Close Price]])-1</f>
        <v>3.2073674182280021E-2</v>
      </c>
      <c r="AG36" s="2">
        <f>(Table2[[#This Row],[Close Price]]/Table2[[#This Row],[Current Month Low]])-1</f>
        <v>0.10329927007299267</v>
      </c>
      <c r="AH36" s="2">
        <f>(Table2[[#This Row],[Current Month High]]/Table2[[#This Row],[Close Price]])-1</f>
        <v>3.2073674182280021E-2</v>
      </c>
      <c r="AI36">
        <v>10.0878585794432</v>
      </c>
      <c r="AJ36">
        <v>248.91966759002699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-0.13</v>
      </c>
      <c r="AM36" t="s">
        <v>10464</v>
      </c>
      <c r="AN36">
        <v>11.41</v>
      </c>
      <c r="AO36" t="s">
        <v>10463</v>
      </c>
      <c r="AP36">
        <v>0.155697782414532</v>
      </c>
      <c r="AQ36">
        <f>(Table2[[#This Row],[Sharpe Ratio]]-AVERAGE(Table2[Sharpe Ratio]))/_xlfn.STDEV.P(Table2[Sharpe Ratio])</f>
        <v>1.1594208088544418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4.7479075453045576</v>
      </c>
      <c r="AS36">
        <f>_xlfn.RANK.AVG(Table2[[#This Row],[1Y Return vs Nifty Z-Score]],Table2[1Y Return vs Nifty Z-Score])</f>
        <v>45</v>
      </c>
      <c r="AT36">
        <f>_xlfn.RANK.AVG(Table2[[#This Row],[6M Return vs Nifty Z-Score]],Table2[6M Return vs Nifty Z-Score])</f>
        <v>64</v>
      </c>
      <c r="AU36">
        <f>_xlfn.RANK.AVG(Table2[[#This Row],[Sharpe Ratio Z-Score]],Table2[Sharpe Ratio Z-Score])</f>
        <v>90</v>
      </c>
      <c r="AV36">
        <f>(Table2[[#This Row],[Rank 1Y]]+Table2[[#This Row],[Rank 6M]]+Table2[[#This Row],[Rank Sharpe]])/3</f>
        <v>66.333333333333329</v>
      </c>
    </row>
    <row r="37" spans="1:48" x14ac:dyDescent="0.3">
      <c r="A37" t="s">
        <v>1354</v>
      </c>
      <c r="B37" t="s">
        <v>1355</v>
      </c>
      <c r="C37" t="s">
        <v>10419</v>
      </c>
      <c r="D37" t="s">
        <v>544</v>
      </c>
      <c r="E37">
        <v>7817.6505900000002</v>
      </c>
      <c r="F37">
        <v>391.7</v>
      </c>
      <c r="G37">
        <v>96.568459114636994</v>
      </c>
      <c r="H37">
        <f>(Table2[[#This Row],[1Y Return vs Nifty]]-AVERAGE(Table2[1Y Return vs Nifty]))/_xlfn.STDEV.P(Table2[1Y Return vs Nifty])</f>
        <v>0.58802693494566205</v>
      </c>
      <c r="I37">
        <v>0.55737036871517398</v>
      </c>
      <c r="J37">
        <f>(Table2[[#This Row],[1M Return vs Nifty]]-AVERAGE(Table2[1M Return vs Nifty]))/_xlfn.STDEV.P(Table2[1M Return vs Nifty])</f>
        <v>-7.4094740660861219E-2</v>
      </c>
      <c r="K37">
        <v>58.746664171604003</v>
      </c>
      <c r="L37">
        <f>(Table2[[#This Row],[6M Return vs Nifty]]-AVERAGE(Table2[6M Return vs Nifty]))/_xlfn.STDEV.P(Table2[6M Return vs Nifty])</f>
        <v>1.3997270834354247</v>
      </c>
      <c r="M37">
        <v>1.1339600398210199</v>
      </c>
      <c r="N37">
        <f>(Table2[[#This Row],[1W Return vs Nifty]]-AVERAGE(Table2[1W Return vs Nifty]))/_xlfn.STDEV.P(Table2[1W Return vs Nifty])</f>
        <v>0.29280262774437577</v>
      </c>
      <c r="O37">
        <v>373.55</v>
      </c>
      <c r="P37">
        <v>350.03401720467201</v>
      </c>
      <c r="Q37">
        <v>280.65237690753202</v>
      </c>
      <c r="R37">
        <v>86.957428929259194</v>
      </c>
      <c r="S37" s="2">
        <f>(Table2[[#This Row],[Close Price]]-Table2[[#This Row],[20D EMA]])/Table2[[#This Row],[20D EMA]]</f>
        <v>4.8587873109356118E-2</v>
      </c>
      <c r="T37" s="2">
        <f>(Table2[[#This Row],[Close Price]]-Table2[[#This Row],[50D EMA]])/Table2[[#This Row],[50D EMA]]</f>
        <v>0.11903409596606443</v>
      </c>
      <c r="U37" s="2">
        <f>(Table2[[#This Row],[Close Price]]-Table2[[#This Row],[200D EMA]])/Table2[[#This Row],[200D EMA]]</f>
        <v>0.39567675968429589</v>
      </c>
      <c r="V37">
        <v>0.77687122179588797</v>
      </c>
      <c r="W37">
        <v>388.1</v>
      </c>
      <c r="X37">
        <v>396.1</v>
      </c>
      <c r="Y37">
        <v>387.35</v>
      </c>
      <c r="Z37">
        <v>396.1</v>
      </c>
      <c r="AA37">
        <v>387.35</v>
      </c>
      <c r="AB37">
        <v>396.1</v>
      </c>
      <c r="AC37" s="2">
        <f>(Table2[[#This Row],[Close Price]]/Table2[[#This Row],[Day Low]])-1</f>
        <v>9.275959804174061E-3</v>
      </c>
      <c r="AD37" s="2">
        <f>(Table2[[#This Row],[Day High]]/Table2[[#This Row],[Close Price]])-1</f>
        <v>1.1233086545825888E-2</v>
      </c>
      <c r="AE37" s="2">
        <f>(Table2[[#This Row],[Close Price]]/Table2[[#This Row],[Current Week Low]])-1</f>
        <v>1.123015360784807E-2</v>
      </c>
      <c r="AF37" s="2">
        <f>(Table2[[#This Row],[Current Week High]]/Table2[[#This Row],[Close Price]])-1</f>
        <v>1.1233086545825888E-2</v>
      </c>
      <c r="AG37" s="2">
        <f>(Table2[[#This Row],[Close Price]]/Table2[[#This Row],[Current Month Low]])-1</f>
        <v>1.123015360784807E-2</v>
      </c>
      <c r="AH37" s="2">
        <f>(Table2[[#This Row],[Current Month High]]/Table2[[#This Row],[Close Price]])-1</f>
        <v>1.1233086545825888E-2</v>
      </c>
      <c r="AI37">
        <v>15.190196579014501</v>
      </c>
      <c r="AJ37">
        <v>135.786305492851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0.17</v>
      </c>
      <c r="AM37" t="s">
        <v>10463</v>
      </c>
      <c r="AN37">
        <v>6.76</v>
      </c>
      <c r="AO37" t="s">
        <v>10463</v>
      </c>
      <c r="AP37">
        <v>0.33622518546822999</v>
      </c>
      <c r="AQ37">
        <f>(Table2[[#This Row],[Sharpe Ratio]]-AVERAGE(Table2[Sharpe Ratio]))/_xlfn.STDEV.P(Table2[Sharpe Ratio])</f>
        <v>3.1909819016152681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5.3974438070798687</v>
      </c>
      <c r="AS37">
        <f>_xlfn.RANK.AVG(Table2[[#This Row],[1Y Return vs Nifty Z-Score]],Table2[1Y Return vs Nifty Z-Score])</f>
        <v>135</v>
      </c>
      <c r="AT37">
        <f>_xlfn.RANK.AVG(Table2[[#This Row],[6M Return vs Nifty Z-Score]],Table2[6M Return vs Nifty Z-Score])</f>
        <v>67</v>
      </c>
      <c r="AU37">
        <f>_xlfn.RANK.AVG(Table2[[#This Row],[Sharpe Ratio Z-Score]],Table2[Sharpe Ratio Z-Score])</f>
        <v>1</v>
      </c>
      <c r="AV37">
        <f>(Table2[[#This Row],[Rank 1Y]]+Table2[[#This Row],[Rank 6M]]+Table2[[#This Row],[Rank Sharpe]])/3</f>
        <v>67.666666666666671</v>
      </c>
    </row>
    <row r="38" spans="1:48" x14ac:dyDescent="0.3">
      <c r="A38" t="s">
        <v>318</v>
      </c>
      <c r="B38" t="s">
        <v>319</v>
      </c>
      <c r="C38" t="s">
        <v>10417</v>
      </c>
      <c r="D38" t="s">
        <v>77</v>
      </c>
      <c r="E38">
        <v>77410.264773689996</v>
      </c>
      <c r="F38">
        <v>485.35</v>
      </c>
      <c r="G38">
        <v>172.048084586214</v>
      </c>
      <c r="H38">
        <f>(Table2[[#This Row],[1Y Return vs Nifty]]-AVERAGE(Table2[1Y Return vs Nifty]))/_xlfn.STDEV.P(Table2[1Y Return vs Nifty])</f>
        <v>1.4695673750891656</v>
      </c>
      <c r="I38">
        <v>1.3448405804505901</v>
      </c>
      <c r="J38">
        <f>(Table2[[#This Row],[1M Return vs Nifty]]-AVERAGE(Table2[1M Return vs Nifty]))/_xlfn.STDEV.P(Table2[1M Return vs Nifty])</f>
        <v>-5.894130192898521E-3</v>
      </c>
      <c r="K38">
        <v>78.618705626428493</v>
      </c>
      <c r="L38">
        <f>(Table2[[#This Row],[6M Return vs Nifty]]-AVERAGE(Table2[6M Return vs Nifty]))/_xlfn.STDEV.P(Table2[6M Return vs Nifty])</f>
        <v>1.9950208730013863</v>
      </c>
      <c r="M38">
        <v>2.0572240343434901E-3</v>
      </c>
      <c r="N38">
        <f>(Table2[[#This Row],[1W Return vs Nifty]]-AVERAGE(Table2[1W Return vs Nifty]))/_xlfn.STDEV.P(Table2[1W Return vs Nifty])</f>
        <v>8.5522457969908469E-2</v>
      </c>
      <c r="O38">
        <v>457.11</v>
      </c>
      <c r="P38">
        <v>434.77825529780603</v>
      </c>
      <c r="Q38">
        <v>340.85718869493599</v>
      </c>
      <c r="R38">
        <v>66.7509081046924</v>
      </c>
      <c r="S38" s="2">
        <f>(Table2[[#This Row],[Close Price]]-Table2[[#This Row],[20D EMA]])/Table2[[#This Row],[20D EMA]]</f>
        <v>6.1779440397278569E-2</v>
      </c>
      <c r="T38" s="2">
        <f>(Table2[[#This Row],[Close Price]]-Table2[[#This Row],[50D EMA]])/Table2[[#This Row],[50D EMA]]</f>
        <v>0.11631617746741804</v>
      </c>
      <c r="U38" s="2">
        <f>(Table2[[#This Row],[Close Price]]-Table2[[#This Row],[200D EMA]])/Table2[[#This Row],[200D EMA]]</f>
        <v>0.42391011865788686</v>
      </c>
      <c r="V38">
        <v>0.94257938594719703</v>
      </c>
      <c r="W38">
        <v>480.15</v>
      </c>
      <c r="X38">
        <v>512</v>
      </c>
      <c r="Y38">
        <v>470.03</v>
      </c>
      <c r="Z38">
        <v>512</v>
      </c>
      <c r="AA38">
        <v>470.03</v>
      </c>
      <c r="AB38">
        <v>512</v>
      </c>
      <c r="AC38" s="2">
        <f>(Table2[[#This Row],[Close Price]]/Table2[[#This Row],[Day Low]])-1</f>
        <v>1.0829948974278913E-2</v>
      </c>
      <c r="AD38" s="2">
        <f>(Table2[[#This Row],[Day High]]/Table2[[#This Row],[Close Price]])-1</f>
        <v>5.4908828680333643E-2</v>
      </c>
      <c r="AE38" s="2">
        <f>(Table2[[#This Row],[Close Price]]/Table2[[#This Row],[Current Week Low]])-1</f>
        <v>3.2593664234197961E-2</v>
      </c>
      <c r="AF38" s="2">
        <f>(Table2[[#This Row],[Current Week High]]/Table2[[#This Row],[Close Price]])-1</f>
        <v>5.4908828680333643E-2</v>
      </c>
      <c r="AG38" s="2">
        <f>(Table2[[#This Row],[Close Price]]/Table2[[#This Row],[Current Month Low]])-1</f>
        <v>3.2593664234197961E-2</v>
      </c>
      <c r="AH38" s="2">
        <f>(Table2[[#This Row],[Current Month High]]/Table2[[#This Row],[Close Price]])-1</f>
        <v>5.4908828680333643E-2</v>
      </c>
      <c r="AI38">
        <v>5.4908828680333599</v>
      </c>
      <c r="AJ38">
        <v>198.860837438423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0.11</v>
      </c>
      <c r="AM38" t="s">
        <v>10463</v>
      </c>
      <c r="AN38">
        <v>7.4</v>
      </c>
      <c r="AO38" t="s">
        <v>10463</v>
      </c>
      <c r="AP38">
        <v>0.13584260543447199</v>
      </c>
      <c r="AQ38">
        <f>(Table2[[#This Row],[Sharpe Ratio]]-AVERAGE(Table2[Sharpe Ratio]))/_xlfn.STDEV.P(Table2[Sharpe Ratio])</f>
        <v>0.93598101877131501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4.4801975946388772</v>
      </c>
      <c r="AS38">
        <f>_xlfn.RANK.AVG(Table2[[#This Row],[1Y Return vs Nifty Z-Score]],Table2[1Y Return vs Nifty Z-Score])</f>
        <v>52</v>
      </c>
      <c r="AT38">
        <f>_xlfn.RANK.AVG(Table2[[#This Row],[6M Return vs Nifty Z-Score]],Table2[6M Return vs Nifty Z-Score])</f>
        <v>35</v>
      </c>
      <c r="AU38">
        <f>_xlfn.RANK.AVG(Table2[[#This Row],[Sharpe Ratio Z-Score]],Table2[Sharpe Ratio Z-Score])</f>
        <v>129</v>
      </c>
      <c r="AV38">
        <f>(Table2[[#This Row],[Rank 1Y]]+Table2[[#This Row],[Rank 6M]]+Table2[[#This Row],[Rank Sharpe]])/3</f>
        <v>72</v>
      </c>
    </row>
    <row r="39" spans="1:48" x14ac:dyDescent="0.3">
      <c r="A39" t="s">
        <v>1316</v>
      </c>
      <c r="B39" t="s">
        <v>1317</v>
      </c>
      <c r="C39" t="s">
        <v>10437</v>
      </c>
      <c r="D39" t="s">
        <v>1318</v>
      </c>
      <c r="E39">
        <v>8242.0974228399991</v>
      </c>
      <c r="F39">
        <v>1328.4</v>
      </c>
      <c r="G39">
        <v>147.775325153978</v>
      </c>
      <c r="H39">
        <f>(Table2[[#This Row],[1Y Return vs Nifty]]-AVERAGE(Table2[1Y Return vs Nifty]))/_xlfn.STDEV.P(Table2[1Y Return vs Nifty])</f>
        <v>1.1860813495596905</v>
      </c>
      <c r="I39">
        <v>23.656030834596699</v>
      </c>
      <c r="J39">
        <f>(Table2[[#This Row],[1M Return vs Nifty]]-AVERAGE(Table2[1M Return vs Nifty]))/_xlfn.STDEV.P(Table2[1M Return vs Nifty])</f>
        <v>1.9264161628482339</v>
      </c>
      <c r="K39">
        <v>101.362739501821</v>
      </c>
      <c r="L39">
        <f>(Table2[[#This Row],[6M Return vs Nifty]]-AVERAGE(Table2[6M Return vs Nifty]))/_xlfn.STDEV.P(Table2[6M Return vs Nifty])</f>
        <v>2.6763490670109622</v>
      </c>
      <c r="M39">
        <v>9.8763559554088491</v>
      </c>
      <c r="N39">
        <f>(Table2[[#This Row],[1W Return vs Nifty]]-AVERAGE(Table2[1W Return vs Nifty]))/_xlfn.STDEV.P(Table2[1W Return vs Nifty])</f>
        <v>1.8937574838900613</v>
      </c>
      <c r="O39">
        <v>1182.1199999999999</v>
      </c>
      <c r="P39">
        <v>1046.10481141113</v>
      </c>
      <c r="Q39">
        <v>779.02226346627003</v>
      </c>
      <c r="R39">
        <v>75.759818736035598</v>
      </c>
      <c r="S39" s="2">
        <f>(Table2[[#This Row],[Close Price]]-Table2[[#This Row],[20D EMA]])/Table2[[#This Row],[20D EMA]]</f>
        <v>0.12374378235712129</v>
      </c>
      <c r="T39" s="2">
        <f>(Table2[[#This Row],[Close Price]]-Table2[[#This Row],[50D EMA]])/Table2[[#This Row],[50D EMA]]</f>
        <v>0.26985363752229719</v>
      </c>
      <c r="U39" s="2">
        <f>(Table2[[#This Row],[Close Price]]-Table2[[#This Row],[200D EMA]])/Table2[[#This Row],[200D EMA]]</f>
        <v>0.70521442364081666</v>
      </c>
      <c r="V39">
        <v>1.1076487528208301</v>
      </c>
      <c r="W39">
        <v>1307.05</v>
      </c>
      <c r="X39">
        <v>1379</v>
      </c>
      <c r="Y39">
        <v>1290</v>
      </c>
      <c r="Z39">
        <v>1379</v>
      </c>
      <c r="AA39">
        <v>1290</v>
      </c>
      <c r="AB39">
        <v>1379</v>
      </c>
      <c r="AC39" s="2">
        <f>(Table2[[#This Row],[Close Price]]/Table2[[#This Row],[Day Low]])-1</f>
        <v>1.6334493707203412E-2</v>
      </c>
      <c r="AD39" s="2">
        <f>(Table2[[#This Row],[Day High]]/Table2[[#This Row],[Close Price]])-1</f>
        <v>3.8090936464920233E-2</v>
      </c>
      <c r="AE39" s="2">
        <f>(Table2[[#This Row],[Close Price]]/Table2[[#This Row],[Current Week Low]])-1</f>
        <v>2.9767441860465205E-2</v>
      </c>
      <c r="AF39" s="2">
        <f>(Table2[[#This Row],[Current Week High]]/Table2[[#This Row],[Close Price]])-1</f>
        <v>3.8090936464920233E-2</v>
      </c>
      <c r="AG39" s="2">
        <f>(Table2[[#This Row],[Close Price]]/Table2[[#This Row],[Current Month Low]])-1</f>
        <v>2.9767441860465205E-2</v>
      </c>
      <c r="AH39" s="2">
        <f>(Table2[[#This Row],[Current Month High]]/Table2[[#This Row],[Close Price]])-1</f>
        <v>3.8090936464920233E-2</v>
      </c>
      <c r="AI39">
        <v>3.8090936464920202</v>
      </c>
      <c r="AJ39">
        <v>205.06372717878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</v>
      </c>
      <c r="AM39">
        <v>0</v>
      </c>
      <c r="AN39">
        <v>17.57</v>
      </c>
      <c r="AO39" t="s">
        <v>10463</v>
      </c>
      <c r="AP39">
        <v>0.135708083659586</v>
      </c>
      <c r="AQ39">
        <f>(Table2[[#This Row],[Sharpe Ratio]]-AVERAGE(Table2[Sharpe Ratio]))/_xlfn.STDEV.P(Table2[Sharpe Ratio])</f>
        <v>0.93446718098622139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8.6170712442951682</v>
      </c>
      <c r="AS39">
        <f>_xlfn.RANK.AVG(Table2[[#This Row],[1Y Return vs Nifty Z-Score]],Table2[1Y Return vs Nifty Z-Score])</f>
        <v>74</v>
      </c>
      <c r="AT39">
        <f>_xlfn.RANK.AVG(Table2[[#This Row],[6M Return vs Nifty Z-Score]],Table2[6M Return vs Nifty Z-Score])</f>
        <v>13</v>
      </c>
      <c r="AU39">
        <f>_xlfn.RANK.AVG(Table2[[#This Row],[Sharpe Ratio Z-Score]],Table2[Sharpe Ratio Z-Score])</f>
        <v>131</v>
      </c>
      <c r="AV39">
        <f>(Table2[[#This Row],[Rank 1Y]]+Table2[[#This Row],[Rank 6M]]+Table2[[#This Row],[Rank Sharpe]])/3</f>
        <v>72.666666666666671</v>
      </c>
    </row>
    <row r="40" spans="1:48" x14ac:dyDescent="0.3">
      <c r="A40" t="s">
        <v>1334</v>
      </c>
      <c r="B40" t="s">
        <v>1335</v>
      </c>
      <c r="C40" t="s">
        <v>10426</v>
      </c>
      <c r="D40" t="s">
        <v>640</v>
      </c>
      <c r="E40">
        <v>8072.1750967050002</v>
      </c>
      <c r="F40">
        <v>256.2</v>
      </c>
      <c r="G40">
        <v>206.33300764710199</v>
      </c>
      <c r="H40">
        <f>(Table2[[#This Row],[1Y Return vs Nifty]]-AVERAGE(Table2[1Y Return vs Nifty]))/_xlfn.STDEV.P(Table2[1Y Return vs Nifty])</f>
        <v>1.8699873026729674</v>
      </c>
      <c r="I40">
        <v>12.3228017063616</v>
      </c>
      <c r="J40">
        <f>(Table2[[#This Row],[1M Return vs Nifty]]-AVERAGE(Table2[1M Return vs Nifty]))/_xlfn.STDEV.P(Table2[1M Return vs Nifty])</f>
        <v>0.94487662827263275</v>
      </c>
      <c r="K40">
        <v>39.610459279592398</v>
      </c>
      <c r="L40">
        <f>(Table2[[#This Row],[6M Return vs Nifty]]-AVERAGE(Table2[6M Return vs Nifty]))/_xlfn.STDEV.P(Table2[6M Return vs Nifty])</f>
        <v>0.82647627002638591</v>
      </c>
      <c r="M40">
        <v>13.264345127901599</v>
      </c>
      <c r="N40">
        <f>(Table2[[#This Row],[1W Return vs Nifty]]-AVERAGE(Table2[1W Return vs Nifty]))/_xlfn.STDEV.P(Table2[1W Return vs Nifty])</f>
        <v>2.5141843978210763</v>
      </c>
      <c r="O40">
        <v>219.41</v>
      </c>
      <c r="P40">
        <v>201.91779893791499</v>
      </c>
      <c r="Q40">
        <v>168.148036009995</v>
      </c>
      <c r="R40">
        <v>83.513453363181597</v>
      </c>
      <c r="S40" s="2">
        <f>(Table2[[#This Row],[Close Price]]-Table2[[#This Row],[20D EMA]])/Table2[[#This Row],[20D EMA]]</f>
        <v>0.16767695182534978</v>
      </c>
      <c r="T40" s="2">
        <f>(Table2[[#This Row],[Close Price]]-Table2[[#This Row],[50D EMA]])/Table2[[#This Row],[50D EMA]]</f>
        <v>0.26883316551393027</v>
      </c>
      <c r="U40" s="2">
        <f>(Table2[[#This Row],[Close Price]]-Table2[[#This Row],[200D EMA]])/Table2[[#This Row],[200D EMA]]</f>
        <v>0.52365740379370851</v>
      </c>
      <c r="V40">
        <v>2.4230001644222798</v>
      </c>
      <c r="W40">
        <v>250.05</v>
      </c>
      <c r="X40">
        <v>260.45</v>
      </c>
      <c r="Y40">
        <v>248</v>
      </c>
      <c r="Z40">
        <v>266.69</v>
      </c>
      <c r="AA40">
        <v>248</v>
      </c>
      <c r="AB40">
        <v>266.69</v>
      </c>
      <c r="AC40" s="2">
        <f>(Table2[[#This Row],[Close Price]]/Table2[[#This Row],[Day Low]])-1</f>
        <v>2.4595080983803141E-2</v>
      </c>
      <c r="AD40" s="2">
        <f>(Table2[[#This Row],[Day High]]/Table2[[#This Row],[Close Price]])-1</f>
        <v>1.6588602654176388E-2</v>
      </c>
      <c r="AE40" s="2">
        <f>(Table2[[#This Row],[Close Price]]/Table2[[#This Row],[Current Week Low]])-1</f>
        <v>3.3064516129032162E-2</v>
      </c>
      <c r="AF40" s="2">
        <f>(Table2[[#This Row],[Current Week High]]/Table2[[#This Row],[Close Price]])-1</f>
        <v>4.0944574551131874E-2</v>
      </c>
      <c r="AG40" s="2">
        <f>(Table2[[#This Row],[Close Price]]/Table2[[#This Row],[Current Month Low]])-1</f>
        <v>3.3064516129032162E-2</v>
      </c>
      <c r="AH40" s="2">
        <f>(Table2[[#This Row],[Current Month High]]/Table2[[#This Row],[Close Price]])-1</f>
        <v>4.0944574551131874E-2</v>
      </c>
      <c r="AI40">
        <v>4.0944574551131803</v>
      </c>
      <c r="AJ40">
        <v>243.89261744966399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0.33</v>
      </c>
      <c r="AM40" t="s">
        <v>10463</v>
      </c>
      <c r="AN40">
        <v>21.92</v>
      </c>
      <c r="AO40" t="s">
        <v>10463</v>
      </c>
      <c r="AP40">
        <v>0.16545841098391001</v>
      </c>
      <c r="AQ40">
        <f>(Table2[[#This Row],[Sharpe Ratio]]-AVERAGE(Table2[Sharpe Ratio]))/_xlfn.STDEV.P(Table2[Sharpe Ratio])</f>
        <v>1.2692618241630147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7.4247864229560765</v>
      </c>
      <c r="AS40">
        <f>_xlfn.RANK.AVG(Table2[[#This Row],[1Y Return vs Nifty Z-Score]],Table2[1Y Return vs Nifty Z-Score])</f>
        <v>28</v>
      </c>
      <c r="AT40">
        <f>_xlfn.RANK.AVG(Table2[[#This Row],[6M Return vs Nifty Z-Score]],Table2[6M Return vs Nifty Z-Score])</f>
        <v>116</v>
      </c>
      <c r="AU40">
        <f>_xlfn.RANK.AVG(Table2[[#This Row],[Sharpe Ratio Z-Score]],Table2[Sharpe Ratio Z-Score])</f>
        <v>77</v>
      </c>
      <c r="AV40">
        <f>(Table2[[#This Row],[Rank 1Y]]+Table2[[#This Row],[Rank 6M]]+Table2[[#This Row],[Rank Sharpe]])/3</f>
        <v>73.666666666666671</v>
      </c>
    </row>
    <row r="41" spans="1:48" x14ac:dyDescent="0.3">
      <c r="A41" t="s">
        <v>927</v>
      </c>
      <c r="B41" t="s">
        <v>928</v>
      </c>
      <c r="C41" t="s">
        <v>10432</v>
      </c>
      <c r="D41" t="s">
        <v>140</v>
      </c>
      <c r="E41">
        <v>15167.983256845</v>
      </c>
      <c r="F41">
        <v>481.6</v>
      </c>
      <c r="G41">
        <v>132.977147537647</v>
      </c>
      <c r="H41">
        <f>(Table2[[#This Row],[1Y Return vs Nifty]]-AVERAGE(Table2[1Y Return vs Nifty]))/_xlfn.STDEV.P(Table2[1Y Return vs Nifty])</f>
        <v>1.0132507091356129</v>
      </c>
      <c r="I41">
        <v>4.1045245642456401</v>
      </c>
      <c r="J41">
        <f>(Table2[[#This Row],[1M Return vs Nifty]]-AVERAGE(Table2[1M Return vs Nifty]))/_xlfn.STDEV.P(Table2[1M Return vs Nifty])</f>
        <v>0.23311444383138408</v>
      </c>
      <c r="K41">
        <v>46.869518627783201</v>
      </c>
      <c r="L41">
        <f>(Table2[[#This Row],[6M Return vs Nifty]]-AVERAGE(Table2[6M Return vs Nifty]))/_xlfn.STDEV.P(Table2[6M Return vs Nifty])</f>
        <v>1.0439311781138292</v>
      </c>
      <c r="M41">
        <v>-2.9839170868541101</v>
      </c>
      <c r="N41">
        <f>(Table2[[#This Row],[1W Return vs Nifty]]-AVERAGE(Table2[1W Return vs Nifty]))/_xlfn.STDEV.P(Table2[1W Return vs Nifty])</f>
        <v>-0.46128531869685058</v>
      </c>
      <c r="O41">
        <v>427.75</v>
      </c>
      <c r="P41">
        <v>397.49980938013999</v>
      </c>
      <c r="Q41">
        <v>320.192729096763</v>
      </c>
      <c r="R41">
        <v>63.134945897059403</v>
      </c>
      <c r="S41" s="2">
        <f>(Table2[[#This Row],[Close Price]]-Table2[[#This Row],[20D EMA]])/Table2[[#This Row],[20D EMA]]</f>
        <v>0.1258912916423145</v>
      </c>
      <c r="T41" s="2">
        <f>(Table2[[#This Row],[Close Price]]-Table2[[#This Row],[50D EMA]])/Table2[[#This Row],[50D EMA]]</f>
        <v>0.2115729080499576</v>
      </c>
      <c r="U41" s="2">
        <f>(Table2[[#This Row],[Close Price]]-Table2[[#This Row],[200D EMA]])/Table2[[#This Row],[200D EMA]]</f>
        <v>0.50409411656083969</v>
      </c>
      <c r="V41">
        <v>0.95878643345359804</v>
      </c>
      <c r="W41">
        <v>456.35</v>
      </c>
      <c r="X41">
        <v>489</v>
      </c>
      <c r="Y41">
        <v>430.6</v>
      </c>
      <c r="Z41">
        <v>489</v>
      </c>
      <c r="AA41">
        <v>430.6</v>
      </c>
      <c r="AB41">
        <v>489</v>
      </c>
      <c r="AC41" s="2">
        <f>(Table2[[#This Row],[Close Price]]/Table2[[#This Row],[Day Low]])-1</f>
        <v>5.5330338555932945E-2</v>
      </c>
      <c r="AD41" s="2">
        <f>(Table2[[#This Row],[Day High]]/Table2[[#This Row],[Close Price]])-1</f>
        <v>1.5365448504983448E-2</v>
      </c>
      <c r="AE41" s="2">
        <f>(Table2[[#This Row],[Close Price]]/Table2[[#This Row],[Current Week Low]])-1</f>
        <v>0.11843938690199729</v>
      </c>
      <c r="AF41" s="2">
        <f>(Table2[[#This Row],[Current Week High]]/Table2[[#This Row],[Close Price]])-1</f>
        <v>1.5365448504983448E-2</v>
      </c>
      <c r="AG41" s="2">
        <f>(Table2[[#This Row],[Close Price]]/Table2[[#This Row],[Current Month Low]])-1</f>
        <v>0.11843938690199729</v>
      </c>
      <c r="AH41" s="2">
        <f>(Table2[[#This Row],[Current Month High]]/Table2[[#This Row],[Close Price]])-1</f>
        <v>1.5365448504983448E-2</v>
      </c>
      <c r="AI41">
        <v>1.5365448504983401</v>
      </c>
      <c r="AJ41">
        <v>174.41595441595399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0.21</v>
      </c>
      <c r="AM41" t="s">
        <v>10463</v>
      </c>
      <c r="AN41">
        <v>16.170000000000002</v>
      </c>
      <c r="AO41" t="s">
        <v>10463</v>
      </c>
      <c r="AP41">
        <v>0.193798534369997</v>
      </c>
      <c r="AQ41">
        <f>(Table2[[#This Row],[Sharpe Ratio]]-AVERAGE(Table2[Sharpe Ratio]))/_xlfn.STDEV.P(Table2[Sharpe Ratio])</f>
        <v>1.5881867688601357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3.4171977812441114</v>
      </c>
      <c r="AS41">
        <f>_xlfn.RANK.AVG(Table2[[#This Row],[1Y Return vs Nifty Z-Score]],Table2[1Y Return vs Nifty Z-Score])</f>
        <v>85</v>
      </c>
      <c r="AT41">
        <f>_xlfn.RANK.AVG(Table2[[#This Row],[6M Return vs Nifty Z-Score]],Table2[6M Return vs Nifty Z-Score])</f>
        <v>95</v>
      </c>
      <c r="AU41">
        <f>_xlfn.RANK.AVG(Table2[[#This Row],[Sharpe Ratio Z-Score]],Table2[Sharpe Ratio Z-Score])</f>
        <v>43</v>
      </c>
      <c r="AV41">
        <f>(Table2[[#This Row],[Rank 1Y]]+Table2[[#This Row],[Rank 6M]]+Table2[[#This Row],[Rank Sharpe]])/3</f>
        <v>74.333333333333329</v>
      </c>
    </row>
    <row r="42" spans="1:48" x14ac:dyDescent="0.3">
      <c r="A42" t="s">
        <v>674</v>
      </c>
      <c r="B42" t="s">
        <v>675</v>
      </c>
      <c r="C42" t="s">
        <v>10436</v>
      </c>
      <c r="D42" t="s">
        <v>676</v>
      </c>
      <c r="E42">
        <v>25437.277824000001</v>
      </c>
      <c r="F42">
        <v>2387.5</v>
      </c>
      <c r="G42">
        <v>150.41014302468199</v>
      </c>
      <c r="H42">
        <f>(Table2[[#This Row],[1Y Return vs Nifty]]-AVERAGE(Table2[1Y Return vs Nifty]))/_xlfn.STDEV.P(Table2[1Y Return vs Nifty])</f>
        <v>1.216853872487921</v>
      </c>
      <c r="I42">
        <v>2.8911573352282001</v>
      </c>
      <c r="J42">
        <f>(Table2[[#This Row],[1M Return vs Nifty]]-AVERAGE(Table2[1M Return vs Nifty]))/_xlfn.STDEV.P(Table2[1M Return vs Nifty])</f>
        <v>0.12802807420421922</v>
      </c>
      <c r="K42">
        <v>77.298519314157602</v>
      </c>
      <c r="L42">
        <f>(Table2[[#This Row],[6M Return vs Nifty]]-AVERAGE(Table2[6M Return vs Nifty]))/_xlfn.STDEV.P(Table2[6M Return vs Nifty])</f>
        <v>1.9554729123879058</v>
      </c>
      <c r="M42">
        <v>-2.2670913079269601</v>
      </c>
      <c r="N42">
        <f>(Table2[[#This Row],[1W Return vs Nifty]]-AVERAGE(Table2[1W Return vs Nifty]))/_xlfn.STDEV.P(Table2[1W Return vs Nifty])</f>
        <v>-0.33001630241521146</v>
      </c>
      <c r="O42">
        <v>2233.66</v>
      </c>
      <c r="P42">
        <v>2085.3916749544201</v>
      </c>
      <c r="Q42">
        <v>1611.0765464665101</v>
      </c>
      <c r="R42">
        <v>59.251246155614503</v>
      </c>
      <c r="S42" s="2">
        <f>(Table2[[#This Row],[Close Price]]-Table2[[#This Row],[20D EMA]])/Table2[[#This Row],[20D EMA]]</f>
        <v>6.8873508054045893E-2</v>
      </c>
      <c r="T42" s="2">
        <f>(Table2[[#This Row],[Close Price]]-Table2[[#This Row],[50D EMA]])/Table2[[#This Row],[50D EMA]]</f>
        <v>0.14486886500694554</v>
      </c>
      <c r="U42" s="2">
        <f>(Table2[[#This Row],[Close Price]]-Table2[[#This Row],[200D EMA]])/Table2[[#This Row],[200D EMA]]</f>
        <v>0.48192834489235092</v>
      </c>
      <c r="V42">
        <v>0.71419382502925899</v>
      </c>
      <c r="W42">
        <v>2290</v>
      </c>
      <c r="X42">
        <v>2420</v>
      </c>
      <c r="Y42">
        <v>2251.1</v>
      </c>
      <c r="Z42">
        <v>2420</v>
      </c>
      <c r="AA42">
        <v>2251.1</v>
      </c>
      <c r="AB42">
        <v>2420</v>
      </c>
      <c r="AC42" s="2">
        <f>(Table2[[#This Row],[Close Price]]/Table2[[#This Row],[Day Low]])-1</f>
        <v>4.2576419213973704E-2</v>
      </c>
      <c r="AD42" s="2">
        <f>(Table2[[#This Row],[Day High]]/Table2[[#This Row],[Close Price]])-1</f>
        <v>1.3612565445026092E-2</v>
      </c>
      <c r="AE42" s="2">
        <f>(Table2[[#This Row],[Close Price]]/Table2[[#This Row],[Current Week Low]])-1</f>
        <v>6.0592599173737272E-2</v>
      </c>
      <c r="AF42" s="2">
        <f>(Table2[[#This Row],[Current Week High]]/Table2[[#This Row],[Close Price]])-1</f>
        <v>1.3612565445026092E-2</v>
      </c>
      <c r="AG42" s="2">
        <f>(Table2[[#This Row],[Close Price]]/Table2[[#This Row],[Current Month Low]])-1</f>
        <v>6.0592599173737272E-2</v>
      </c>
      <c r="AH42" s="2">
        <f>(Table2[[#This Row],[Current Month High]]/Table2[[#This Row],[Close Price]])-1</f>
        <v>1.3612565445026092E-2</v>
      </c>
      <c r="AI42">
        <v>1.3612565445025999</v>
      </c>
      <c r="AJ42">
        <v>183.55106888360999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0.2</v>
      </c>
      <c r="AM42" t="s">
        <v>10463</v>
      </c>
      <c r="AN42">
        <v>9.4600000000000009</v>
      </c>
      <c r="AO42" t="s">
        <v>10463</v>
      </c>
      <c r="AP42">
        <v>0.13785963818882399</v>
      </c>
      <c r="AQ42">
        <f>(Table2[[#This Row],[Sharpe Ratio]]-AVERAGE(Table2[Sharpe Ratio]))/_xlfn.STDEV.P(Table2[Sharpe Ratio])</f>
        <v>0.95867965176138159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3.929018208426216</v>
      </c>
      <c r="AS42">
        <f>_xlfn.RANK.AVG(Table2[[#This Row],[1Y Return vs Nifty Z-Score]],Table2[1Y Return vs Nifty Z-Score])</f>
        <v>70</v>
      </c>
      <c r="AT42">
        <f>_xlfn.RANK.AVG(Table2[[#This Row],[6M Return vs Nifty Z-Score]],Table2[6M Return vs Nifty Z-Score])</f>
        <v>37</v>
      </c>
      <c r="AU42">
        <f>_xlfn.RANK.AVG(Table2[[#This Row],[Sharpe Ratio Z-Score]],Table2[Sharpe Ratio Z-Score])</f>
        <v>124</v>
      </c>
      <c r="AV42">
        <f>(Table2[[#This Row],[Rank 1Y]]+Table2[[#This Row],[Rank 6M]]+Table2[[#This Row],[Rank Sharpe]])/3</f>
        <v>77</v>
      </c>
    </row>
    <row r="43" spans="1:48" x14ac:dyDescent="0.3">
      <c r="A43" t="s">
        <v>1079</v>
      </c>
      <c r="B43" t="s">
        <v>1080</v>
      </c>
      <c r="C43" t="s">
        <v>10430</v>
      </c>
      <c r="D43" t="s">
        <v>755</v>
      </c>
      <c r="E43">
        <v>11479.729349088</v>
      </c>
      <c r="F43">
        <v>249.46</v>
      </c>
      <c r="G43">
        <v>188.07740474306101</v>
      </c>
      <c r="H43">
        <f>(Table2[[#This Row],[1Y Return vs Nifty]]-AVERAGE(Table2[1Y Return vs Nifty]))/_xlfn.STDEV.P(Table2[1Y Return vs Nifty])</f>
        <v>1.6567767558721835</v>
      </c>
      <c r="I43">
        <v>7.7360150334816096</v>
      </c>
      <c r="J43">
        <f>(Table2[[#This Row],[1M Return vs Nifty]]-AVERAGE(Table2[1M Return vs Nifty]))/_xlfn.STDEV.P(Table2[1M Return vs Nifty])</f>
        <v>0.54762775902672323</v>
      </c>
      <c r="K43">
        <v>58.6145043370378</v>
      </c>
      <c r="L43">
        <f>(Table2[[#This Row],[6M Return vs Nifty]]-AVERAGE(Table2[6M Return vs Nifty]))/_xlfn.STDEV.P(Table2[6M Return vs Nifty])</f>
        <v>1.3957680574377094</v>
      </c>
      <c r="M43">
        <v>0.27891967093214198</v>
      </c>
      <c r="N43">
        <f>(Table2[[#This Row],[1W Return vs Nifty]]-AVERAGE(Table2[1W Return vs Nifty]))/_xlfn.STDEV.P(Table2[1W Return vs Nifty])</f>
        <v>0.136223007696225</v>
      </c>
      <c r="O43">
        <v>231.37</v>
      </c>
      <c r="P43">
        <v>215.15853762458599</v>
      </c>
      <c r="Q43">
        <v>170.72684722962001</v>
      </c>
      <c r="R43">
        <v>73.271934863752804</v>
      </c>
      <c r="S43" s="2">
        <f>(Table2[[#This Row],[Close Price]]-Table2[[#This Row],[20D EMA]])/Table2[[#This Row],[20D EMA]]</f>
        <v>7.81864545965337E-2</v>
      </c>
      <c r="T43" s="2">
        <f>(Table2[[#This Row],[Close Price]]-Table2[[#This Row],[50D EMA]])/Table2[[#This Row],[50D EMA]]</f>
        <v>0.15942412861749447</v>
      </c>
      <c r="U43" s="2">
        <f>(Table2[[#This Row],[Close Price]]-Table2[[#This Row],[200D EMA]])/Table2[[#This Row],[200D EMA]]</f>
        <v>0.46116445098108921</v>
      </c>
      <c r="V43">
        <v>1.4182509783078801</v>
      </c>
      <c r="W43">
        <v>246.42</v>
      </c>
      <c r="X43">
        <v>256.74</v>
      </c>
      <c r="Y43">
        <v>239.42</v>
      </c>
      <c r="Z43">
        <v>256.74</v>
      </c>
      <c r="AA43">
        <v>239.42</v>
      </c>
      <c r="AB43">
        <v>256.74</v>
      </c>
      <c r="AC43" s="2">
        <f>(Table2[[#This Row],[Close Price]]/Table2[[#This Row],[Day Low]])-1</f>
        <v>1.2336660985309722E-2</v>
      </c>
      <c r="AD43" s="2">
        <f>(Table2[[#This Row],[Day High]]/Table2[[#This Row],[Close Price]])-1</f>
        <v>2.9183035356369791E-2</v>
      </c>
      <c r="AE43" s="2">
        <f>(Table2[[#This Row],[Close Price]]/Table2[[#This Row],[Current Week Low]])-1</f>
        <v>4.1934675465708837E-2</v>
      </c>
      <c r="AF43" s="2">
        <f>(Table2[[#This Row],[Current Week High]]/Table2[[#This Row],[Close Price]])-1</f>
        <v>2.9183035356369791E-2</v>
      </c>
      <c r="AG43" s="2">
        <f>(Table2[[#This Row],[Close Price]]/Table2[[#This Row],[Current Month Low]])-1</f>
        <v>4.1934675465708837E-2</v>
      </c>
      <c r="AH43" s="2">
        <f>(Table2[[#This Row],[Current Month High]]/Table2[[#This Row],[Close Price]])-1</f>
        <v>2.9183035356369791E-2</v>
      </c>
      <c r="AI43">
        <v>2.9183035356369702</v>
      </c>
      <c r="AJ43">
        <v>235.74697173620399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0.34</v>
      </c>
      <c r="AM43" t="s">
        <v>10463</v>
      </c>
      <c r="AN43">
        <v>15.31</v>
      </c>
      <c r="AO43" t="s">
        <v>10463</v>
      </c>
      <c r="AP43">
        <v>0.13746376723721501</v>
      </c>
      <c r="AQ43">
        <f>(Table2[[#This Row],[Sharpe Ratio]]-AVERAGE(Table2[Sharpe Ratio]))/_xlfn.STDEV.P(Table2[Sharpe Ratio])</f>
        <v>0.9542247268611227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4.6906203068939636</v>
      </c>
      <c r="AS43">
        <f>_xlfn.RANK.AVG(Table2[[#This Row],[1Y Return vs Nifty Z-Score]],Table2[1Y Return vs Nifty Z-Score])</f>
        <v>39</v>
      </c>
      <c r="AT43">
        <f>_xlfn.RANK.AVG(Table2[[#This Row],[6M Return vs Nifty Z-Score]],Table2[6M Return vs Nifty Z-Score])</f>
        <v>68</v>
      </c>
      <c r="AU43">
        <f>_xlfn.RANK.AVG(Table2[[#This Row],[Sharpe Ratio Z-Score]],Table2[Sharpe Ratio Z-Score])</f>
        <v>126</v>
      </c>
      <c r="AV43">
        <f>(Table2[[#This Row],[Rank 1Y]]+Table2[[#This Row],[Rank 6M]]+Table2[[#This Row],[Rank Sharpe]])/3</f>
        <v>77.666666666666671</v>
      </c>
    </row>
    <row r="44" spans="1:48" x14ac:dyDescent="0.3">
      <c r="A44" t="s">
        <v>647</v>
      </c>
      <c r="B44" t="s">
        <v>648</v>
      </c>
      <c r="C44" t="s">
        <v>10422</v>
      </c>
      <c r="D44" t="s">
        <v>46</v>
      </c>
      <c r="E44">
        <v>28188</v>
      </c>
      <c r="F44">
        <v>162.28</v>
      </c>
      <c r="G44">
        <v>288.94582173743203</v>
      </c>
      <c r="H44">
        <f>(Table2[[#This Row],[1Y Return vs Nifty]]-AVERAGE(Table2[1Y Return vs Nifty]))/_xlfn.STDEV.P(Table2[1Y Return vs Nifty])</f>
        <v>2.8348375657695546</v>
      </c>
      <c r="I44">
        <v>-1.0543186883259601</v>
      </c>
      <c r="J44">
        <f>(Table2[[#This Row],[1M Return vs Nifty]]-AVERAGE(Table2[1M Return vs Nifty]))/_xlfn.STDEV.P(Table2[1M Return vs Nifty])</f>
        <v>-0.21367865880362413</v>
      </c>
      <c r="K44">
        <v>90.022574600254501</v>
      </c>
      <c r="L44">
        <f>(Table2[[#This Row],[6M Return vs Nifty]]-AVERAGE(Table2[6M Return vs Nifty]))/_xlfn.STDEV.P(Table2[6M Return vs Nifty])</f>
        <v>2.3366391406854263</v>
      </c>
      <c r="M44">
        <v>-6.9919288605517602</v>
      </c>
      <c r="N44">
        <f>(Table2[[#This Row],[1W Return vs Nifty]]-AVERAGE(Table2[1W Return vs Nifty]))/_xlfn.STDEV.P(Table2[1W Return vs Nifty])</f>
        <v>-1.1952541270814439</v>
      </c>
      <c r="O44">
        <v>155.27000000000001</v>
      </c>
      <c r="P44">
        <v>146.36301082634901</v>
      </c>
      <c r="Q44">
        <v>113.12571072132801</v>
      </c>
      <c r="R44">
        <v>49.867951309246401</v>
      </c>
      <c r="S44" s="2">
        <f>(Table2[[#This Row],[Close Price]]-Table2[[#This Row],[20D EMA]])/Table2[[#This Row],[20D EMA]]</f>
        <v>4.5147163006375932E-2</v>
      </c>
      <c r="T44" s="2">
        <f>(Table2[[#This Row],[Close Price]]-Table2[[#This Row],[50D EMA]])/Table2[[#This Row],[50D EMA]]</f>
        <v>0.10875008025446777</v>
      </c>
      <c r="U44" s="2">
        <f>(Table2[[#This Row],[Close Price]]-Table2[[#This Row],[200D EMA]])/Table2[[#This Row],[200D EMA]]</f>
        <v>0.4345103245340739</v>
      </c>
      <c r="V44">
        <v>1.18587706613778</v>
      </c>
      <c r="W44">
        <v>156.32</v>
      </c>
      <c r="X44">
        <v>163.19999999999999</v>
      </c>
      <c r="Y44">
        <v>155.80000000000001</v>
      </c>
      <c r="Z44">
        <v>163.19999999999999</v>
      </c>
      <c r="AA44">
        <v>155.80000000000001</v>
      </c>
      <c r="AB44">
        <v>163.19999999999999</v>
      </c>
      <c r="AC44" s="2">
        <f>(Table2[[#This Row],[Close Price]]/Table2[[#This Row],[Day Low]])-1</f>
        <v>3.8126919140225146E-2</v>
      </c>
      <c r="AD44" s="2">
        <f>(Table2[[#This Row],[Day High]]/Table2[[#This Row],[Close Price]])-1</f>
        <v>5.6692137047078539E-3</v>
      </c>
      <c r="AE44" s="2">
        <f>(Table2[[#This Row],[Close Price]]/Table2[[#This Row],[Current Week Low]])-1</f>
        <v>4.1591784338895987E-2</v>
      </c>
      <c r="AF44" s="2">
        <f>(Table2[[#This Row],[Current Week High]]/Table2[[#This Row],[Close Price]])-1</f>
        <v>5.6692137047078539E-3</v>
      </c>
      <c r="AG44" s="2">
        <f>(Table2[[#This Row],[Close Price]]/Table2[[#This Row],[Current Month Low]])-1</f>
        <v>4.1591784338895987E-2</v>
      </c>
      <c r="AH44" s="2">
        <f>(Table2[[#This Row],[Current Month High]]/Table2[[#This Row],[Close Price]])-1</f>
        <v>5.6692137047078539E-3</v>
      </c>
      <c r="AI44">
        <v>8.9783090953906797</v>
      </c>
      <c r="AJ44">
        <v>317.17223650385603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0.03</v>
      </c>
      <c r="AM44" t="s">
        <v>10463</v>
      </c>
      <c r="AN44">
        <v>4.57</v>
      </c>
      <c r="AO44" t="s">
        <v>10463</v>
      </c>
      <c r="AP44">
        <v>0.10228993181748899</v>
      </c>
      <c r="AQ44">
        <f>(Table2[[#This Row],[Sharpe Ratio]]-AVERAGE(Table2[Sharpe Ratio]))/_xlfn.STDEV.P(Table2[Sharpe Ratio])</f>
        <v>0.55839675662973975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4.320940677199653</v>
      </c>
      <c r="AS44">
        <f>_xlfn.RANK.AVG(Table2[[#This Row],[1Y Return vs Nifty Z-Score]],Table2[1Y Return vs Nifty Z-Score])</f>
        <v>10</v>
      </c>
      <c r="AT44">
        <f>_xlfn.RANK.AVG(Table2[[#This Row],[6M Return vs Nifty Z-Score]],Table2[6M Return vs Nifty Z-Score])</f>
        <v>20</v>
      </c>
      <c r="AU44">
        <f>_xlfn.RANK.AVG(Table2[[#This Row],[Sharpe Ratio Z-Score]],Table2[Sharpe Ratio Z-Score])</f>
        <v>204</v>
      </c>
      <c r="AV44">
        <f>(Table2[[#This Row],[Rank 1Y]]+Table2[[#This Row],[Rank 6M]]+Table2[[#This Row],[Rank Sharpe]])/3</f>
        <v>78</v>
      </c>
    </row>
    <row r="45" spans="1:48" x14ac:dyDescent="0.3">
      <c r="A45" t="s">
        <v>102</v>
      </c>
      <c r="B45" t="s">
        <v>103</v>
      </c>
      <c r="C45" t="s">
        <v>10426</v>
      </c>
      <c r="D45" t="s">
        <v>104</v>
      </c>
      <c r="E45">
        <v>280321.83932452498</v>
      </c>
      <c r="F45">
        <v>7772.25</v>
      </c>
      <c r="G45">
        <v>82.231719016190397</v>
      </c>
      <c r="H45">
        <f>(Table2[[#This Row],[1Y Return vs Nifty]]-AVERAGE(Table2[1Y Return vs Nifty]))/_xlfn.STDEV.P(Table2[1Y Return vs Nifty])</f>
        <v>0.42058550823420049</v>
      </c>
      <c r="I45">
        <v>2.6936717540436801</v>
      </c>
      <c r="J45">
        <f>(Table2[[#This Row],[1M Return vs Nifty]]-AVERAGE(Table2[1M Return vs Nifty]))/_xlfn.STDEV.P(Table2[1M Return vs Nifty])</f>
        <v>0.11092439587494925</v>
      </c>
      <c r="K45">
        <v>80.988889073651706</v>
      </c>
      <c r="L45">
        <f>(Table2[[#This Row],[6M Return vs Nifty]]-AVERAGE(Table2[6M Return vs Nifty]))/_xlfn.STDEV.P(Table2[6M Return vs Nifty])</f>
        <v>2.0660229132030219</v>
      </c>
      <c r="M45">
        <v>1.5626260157888101</v>
      </c>
      <c r="N45">
        <f>(Table2[[#This Row],[1W Return vs Nifty]]-AVERAGE(Table2[1W Return vs Nifty]))/_xlfn.STDEV.P(Table2[1W Return vs Nifty])</f>
        <v>0.37130226131352406</v>
      </c>
      <c r="O45">
        <v>7444.84</v>
      </c>
      <c r="P45">
        <v>6876.3737538640898</v>
      </c>
      <c r="Q45">
        <v>5268.6151610472598</v>
      </c>
      <c r="R45">
        <v>68.297377294745502</v>
      </c>
      <c r="S45" s="2">
        <f>(Table2[[#This Row],[Close Price]]-Table2[[#This Row],[20D EMA]])/Table2[[#This Row],[20D EMA]]</f>
        <v>4.3978111013802827E-2</v>
      </c>
      <c r="T45" s="2">
        <f>(Table2[[#This Row],[Close Price]]-Table2[[#This Row],[50D EMA]])/Table2[[#This Row],[50D EMA]]</f>
        <v>0.13028323913203294</v>
      </c>
      <c r="U45" s="2">
        <f>(Table2[[#This Row],[Close Price]]-Table2[[#This Row],[200D EMA]])/Table2[[#This Row],[200D EMA]]</f>
        <v>0.47519789592206324</v>
      </c>
      <c r="V45">
        <v>0.85552181471122801</v>
      </c>
      <c r="W45">
        <v>7651.1</v>
      </c>
      <c r="X45">
        <v>7900</v>
      </c>
      <c r="Y45">
        <v>7651.1</v>
      </c>
      <c r="Z45">
        <v>7900</v>
      </c>
      <c r="AA45">
        <v>7651.1</v>
      </c>
      <c r="AB45">
        <v>7900</v>
      </c>
      <c r="AC45" s="2">
        <f>(Table2[[#This Row],[Close Price]]/Table2[[#This Row],[Day Low]])-1</f>
        <v>1.583432447621913E-2</v>
      </c>
      <c r="AD45" s="2">
        <f>(Table2[[#This Row],[Day High]]/Table2[[#This Row],[Close Price]])-1</f>
        <v>1.6436681784554041E-2</v>
      </c>
      <c r="AE45" s="2">
        <f>(Table2[[#This Row],[Close Price]]/Table2[[#This Row],[Current Week Low]])-1</f>
        <v>1.583432447621913E-2</v>
      </c>
      <c r="AF45" s="2">
        <f>(Table2[[#This Row],[Current Week High]]/Table2[[#This Row],[Close Price]])-1</f>
        <v>1.6436681784554041E-2</v>
      </c>
      <c r="AG45" s="2">
        <f>(Table2[[#This Row],[Close Price]]/Table2[[#This Row],[Current Month Low]])-1</f>
        <v>1.583432447621913E-2</v>
      </c>
      <c r="AH45" s="2">
        <f>(Table2[[#This Row],[Current Month High]]/Table2[[#This Row],[Close Price]])-1</f>
        <v>1.6436681784554041E-2</v>
      </c>
      <c r="AI45">
        <v>2.08498182636944</v>
      </c>
      <c r="AJ45">
        <v>139.44085027726399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0.28999999999999998</v>
      </c>
      <c r="AM45" t="s">
        <v>10463</v>
      </c>
      <c r="AN45">
        <v>5.08</v>
      </c>
      <c r="AO45" t="s">
        <v>10463</v>
      </c>
      <c r="AP45">
        <v>0.18939108061485299</v>
      </c>
      <c r="AQ45">
        <f>(Table2[[#This Row],[Sharpe Ratio]]-AVERAGE(Table2[Sharpe Ratio]))/_xlfn.STDEV.P(Table2[Sharpe Ratio])</f>
        <v>1.5385875865995358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4.5074226652252314</v>
      </c>
      <c r="AS45">
        <f>_xlfn.RANK.AVG(Table2[[#This Row],[1Y Return vs Nifty Z-Score]],Table2[1Y Return vs Nifty Z-Score])</f>
        <v>161</v>
      </c>
      <c r="AT45">
        <f>_xlfn.RANK.AVG(Table2[[#This Row],[6M Return vs Nifty Z-Score]],Table2[6M Return vs Nifty Z-Score])</f>
        <v>29</v>
      </c>
      <c r="AU45">
        <f>_xlfn.RANK.AVG(Table2[[#This Row],[Sharpe Ratio Z-Score]],Table2[Sharpe Ratio Z-Score])</f>
        <v>51</v>
      </c>
      <c r="AV45">
        <f>(Table2[[#This Row],[Rank 1Y]]+Table2[[#This Row],[Rank 6M]]+Table2[[#This Row],[Rank Sharpe]])/3</f>
        <v>80.333333333333329</v>
      </c>
    </row>
    <row r="46" spans="1:48" x14ac:dyDescent="0.3">
      <c r="A46" t="s">
        <v>770</v>
      </c>
      <c r="B46" t="s">
        <v>771</v>
      </c>
      <c r="C46" t="s">
        <v>10422</v>
      </c>
      <c r="D46" t="s">
        <v>46</v>
      </c>
      <c r="E46">
        <v>20157.01470774</v>
      </c>
      <c r="F46">
        <v>332.3</v>
      </c>
      <c r="G46">
        <v>147.661801067704</v>
      </c>
      <c r="H46">
        <f>(Table2[[#This Row],[1Y Return vs Nifty]]-AVERAGE(Table2[1Y Return vs Nifty]))/_xlfn.STDEV.P(Table2[1Y Return vs Nifty])</f>
        <v>1.1847554808586254</v>
      </c>
      <c r="I46">
        <v>-0.59522741201956997</v>
      </c>
      <c r="J46">
        <f>(Table2[[#This Row],[1M Return vs Nifty]]-AVERAGE(Table2[1M Return vs Nifty]))/_xlfn.STDEV.P(Table2[1M Return vs Nifty])</f>
        <v>-0.17391803695659486</v>
      </c>
      <c r="K46">
        <v>87.783882466512097</v>
      </c>
      <c r="L46">
        <f>(Table2[[#This Row],[6M Return vs Nifty]]-AVERAGE(Table2[6M Return vs Nifty]))/_xlfn.STDEV.P(Table2[6M Return vs Nifty])</f>
        <v>2.2695761000312173</v>
      </c>
      <c r="M46">
        <v>-2.3981478502912101</v>
      </c>
      <c r="N46">
        <f>(Table2[[#This Row],[1W Return vs Nifty]]-AVERAGE(Table2[1W Return vs Nifty]))/_xlfn.STDEV.P(Table2[1W Return vs Nifty])</f>
        <v>-0.35401608576448806</v>
      </c>
      <c r="O46">
        <v>315.97000000000003</v>
      </c>
      <c r="P46">
        <v>293.26991445574998</v>
      </c>
      <c r="Q46">
        <v>228.08859246328899</v>
      </c>
      <c r="R46">
        <v>52.987217358900303</v>
      </c>
      <c r="S46" s="2">
        <f>(Table2[[#This Row],[Close Price]]-Table2[[#This Row],[20D EMA]])/Table2[[#This Row],[20D EMA]]</f>
        <v>5.1682121720416439E-2</v>
      </c>
      <c r="T46" s="2">
        <f>(Table2[[#This Row],[Close Price]]-Table2[[#This Row],[50D EMA]])/Table2[[#This Row],[50D EMA]]</f>
        <v>0.13308588307355707</v>
      </c>
      <c r="U46" s="2">
        <f>(Table2[[#This Row],[Close Price]]-Table2[[#This Row],[200D EMA]])/Table2[[#This Row],[200D EMA]]</f>
        <v>0.45689004614943168</v>
      </c>
      <c r="V46">
        <v>0.81786048479850404</v>
      </c>
      <c r="W46">
        <v>322.64999999999998</v>
      </c>
      <c r="X46">
        <v>335</v>
      </c>
      <c r="Y46">
        <v>315.55</v>
      </c>
      <c r="Z46">
        <v>335</v>
      </c>
      <c r="AA46">
        <v>315.55</v>
      </c>
      <c r="AB46">
        <v>335</v>
      </c>
      <c r="AC46" s="2">
        <f>(Table2[[#This Row],[Close Price]]/Table2[[#This Row],[Day Low]])-1</f>
        <v>2.9908569657523643E-2</v>
      </c>
      <c r="AD46" s="2">
        <f>(Table2[[#This Row],[Day High]]/Table2[[#This Row],[Close Price]])-1</f>
        <v>8.1251880830575107E-3</v>
      </c>
      <c r="AE46" s="2">
        <f>(Table2[[#This Row],[Close Price]]/Table2[[#This Row],[Current Week Low]])-1</f>
        <v>5.3081920456345966E-2</v>
      </c>
      <c r="AF46" s="2">
        <f>(Table2[[#This Row],[Current Week High]]/Table2[[#This Row],[Close Price]])-1</f>
        <v>8.1251880830575107E-3</v>
      </c>
      <c r="AG46" s="2">
        <f>(Table2[[#This Row],[Close Price]]/Table2[[#This Row],[Current Month Low]])-1</f>
        <v>5.3081920456345966E-2</v>
      </c>
      <c r="AH46" s="2">
        <f>(Table2[[#This Row],[Current Month High]]/Table2[[#This Row],[Close Price]])-1</f>
        <v>8.1251880830575107E-3</v>
      </c>
      <c r="AI46">
        <v>1.5949443274149799</v>
      </c>
      <c r="AJ46">
        <v>176.34095634095601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0.16</v>
      </c>
      <c r="AM46" t="s">
        <v>10463</v>
      </c>
      <c r="AN46">
        <v>2.0099999999999998</v>
      </c>
      <c r="AO46" t="s">
        <v>10463</v>
      </c>
      <c r="AP46">
        <v>0.12998680109854899</v>
      </c>
      <c r="AQ46">
        <f>(Table2[[#This Row],[Sharpe Ratio]]-AVERAGE(Table2[Sharpe Ratio]))/_xlfn.STDEV.P(Table2[Sharpe Ratio])</f>
        <v>0.87008285564234822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3.7964803138111081</v>
      </c>
      <c r="AS46">
        <f>_xlfn.RANK.AVG(Table2[[#This Row],[1Y Return vs Nifty Z-Score]],Table2[1Y Return vs Nifty Z-Score])</f>
        <v>75</v>
      </c>
      <c r="AT46">
        <f>_xlfn.RANK.AVG(Table2[[#This Row],[6M Return vs Nifty Z-Score]],Table2[6M Return vs Nifty Z-Score])</f>
        <v>23</v>
      </c>
      <c r="AU46">
        <f>_xlfn.RANK.AVG(Table2[[#This Row],[Sharpe Ratio Z-Score]],Table2[Sharpe Ratio Z-Score])</f>
        <v>143</v>
      </c>
      <c r="AV46">
        <f>(Table2[[#This Row],[Rank 1Y]]+Table2[[#This Row],[Rank 6M]]+Table2[[#This Row],[Rank Sharpe]])/3</f>
        <v>80.333333333333329</v>
      </c>
    </row>
    <row r="47" spans="1:48" x14ac:dyDescent="0.3">
      <c r="A47" t="s">
        <v>1377</v>
      </c>
      <c r="B47" t="s">
        <v>1378</v>
      </c>
      <c r="C47" t="s">
        <v>10423</v>
      </c>
      <c r="D47" t="s">
        <v>193</v>
      </c>
      <c r="E47">
        <v>7545.2930613999997</v>
      </c>
      <c r="F47">
        <v>2482.4</v>
      </c>
      <c r="G47">
        <v>183.17396405705901</v>
      </c>
      <c r="H47">
        <f>(Table2[[#This Row],[1Y Return vs Nifty]]-AVERAGE(Table2[1Y Return vs Nifty]))/_xlfn.STDEV.P(Table2[1Y Return vs Nifty])</f>
        <v>1.5995085694768563</v>
      </c>
      <c r="I47">
        <v>49.997912803858704</v>
      </c>
      <c r="J47">
        <f>(Table2[[#This Row],[1M Return vs Nifty]]-AVERAGE(Table2[1M Return vs Nifty]))/_xlfn.STDEV.P(Table2[1M Return vs Nifty])</f>
        <v>4.2078134835411838</v>
      </c>
      <c r="K47">
        <v>79.094528807320401</v>
      </c>
      <c r="L47">
        <f>(Table2[[#This Row],[6M Return vs Nifty]]-AVERAGE(Table2[6M Return vs Nifty]))/_xlfn.STDEV.P(Table2[6M Return vs Nifty])</f>
        <v>2.0092747978012309</v>
      </c>
      <c r="M47">
        <v>30.292522879594401</v>
      </c>
      <c r="N47">
        <f>(Table2[[#This Row],[1W Return vs Nifty]]-AVERAGE(Table2[1W Return vs Nifty]))/_xlfn.STDEV.P(Table2[1W Return vs Nifty])</f>
        <v>5.6324764685653337</v>
      </c>
      <c r="O47">
        <v>1959.68</v>
      </c>
      <c r="P47">
        <v>1732.6317307208899</v>
      </c>
      <c r="Q47">
        <v>1385.8448658099701</v>
      </c>
      <c r="R47">
        <v>96.358819097170795</v>
      </c>
      <c r="S47" s="2">
        <f>(Table2[[#This Row],[Close Price]]-Table2[[#This Row],[20D EMA]])/Table2[[#This Row],[20D EMA]]</f>
        <v>0.26673742651861532</v>
      </c>
      <c r="T47" s="2">
        <f>(Table2[[#This Row],[Close Price]]-Table2[[#This Row],[50D EMA]])/Table2[[#This Row],[50D EMA]]</f>
        <v>0.43273377486117998</v>
      </c>
      <c r="U47" s="2">
        <f>(Table2[[#This Row],[Close Price]]-Table2[[#This Row],[200D EMA]])/Table2[[#This Row],[200D EMA]]</f>
        <v>0.79125388507979788</v>
      </c>
      <c r="V47">
        <v>1.95436088498649</v>
      </c>
      <c r="W47">
        <v>2432.0500000000002</v>
      </c>
      <c r="X47">
        <v>2657.85</v>
      </c>
      <c r="Y47">
        <v>2145.6999999999998</v>
      </c>
      <c r="Z47">
        <v>2657.85</v>
      </c>
      <c r="AA47">
        <v>2145.6999999999998</v>
      </c>
      <c r="AB47">
        <v>2657.85</v>
      </c>
      <c r="AC47" s="2">
        <f>(Table2[[#This Row],[Close Price]]/Table2[[#This Row],[Day Low]])-1</f>
        <v>2.0702699368845279E-2</v>
      </c>
      <c r="AD47" s="2">
        <f>(Table2[[#This Row],[Day High]]/Table2[[#This Row],[Close Price]])-1</f>
        <v>7.0677570093457875E-2</v>
      </c>
      <c r="AE47" s="2">
        <f>(Table2[[#This Row],[Close Price]]/Table2[[#This Row],[Current Week Low]])-1</f>
        <v>0.15691848813906906</v>
      </c>
      <c r="AF47" s="2">
        <f>(Table2[[#This Row],[Current Week High]]/Table2[[#This Row],[Close Price]])-1</f>
        <v>7.0677570093457875E-2</v>
      </c>
      <c r="AG47" s="2">
        <f>(Table2[[#This Row],[Close Price]]/Table2[[#This Row],[Current Month Low]])-1</f>
        <v>0.15691848813906906</v>
      </c>
      <c r="AH47" s="2">
        <f>(Table2[[#This Row],[Current Month High]]/Table2[[#This Row],[Close Price]])-1</f>
        <v>7.0677570093457875E-2</v>
      </c>
      <c r="AI47">
        <v>7.0677570093457804</v>
      </c>
      <c r="AJ47">
        <v>218.21561338289899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0.4</v>
      </c>
      <c r="AM47" t="s">
        <v>10463</v>
      </c>
      <c r="AN47">
        <v>46.75</v>
      </c>
      <c r="AO47" t="s">
        <v>10463</v>
      </c>
      <c r="AP47">
        <v>0.11589370125401401</v>
      </c>
      <c r="AQ47">
        <f>(Table2[[#This Row],[Sharpe Ratio]]-AVERAGE(Table2[Sharpe Ratio]))/_xlfn.STDEV.P(Table2[Sharpe Ratio])</f>
        <v>0.7114864717347229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14.160559791119326</v>
      </c>
      <c r="AS47">
        <f>_xlfn.RANK.AVG(Table2[[#This Row],[1Y Return vs Nifty Z-Score]],Table2[1Y Return vs Nifty Z-Score])</f>
        <v>42</v>
      </c>
      <c r="AT47">
        <f>_xlfn.RANK.AVG(Table2[[#This Row],[6M Return vs Nifty Z-Score]],Table2[6M Return vs Nifty Z-Score])</f>
        <v>34</v>
      </c>
      <c r="AU47">
        <f>_xlfn.RANK.AVG(Table2[[#This Row],[Sharpe Ratio Z-Score]],Table2[Sharpe Ratio Z-Score])</f>
        <v>174</v>
      </c>
      <c r="AV47">
        <f>(Table2[[#This Row],[Rank 1Y]]+Table2[[#This Row],[Rank 6M]]+Table2[[#This Row],[Rank Sharpe]])/3</f>
        <v>83.333333333333329</v>
      </c>
    </row>
    <row r="48" spans="1:48" x14ac:dyDescent="0.3">
      <c r="A48" t="s">
        <v>245</v>
      </c>
      <c r="B48" t="s">
        <v>246</v>
      </c>
      <c r="C48" t="s">
        <v>10426</v>
      </c>
      <c r="D48" t="s">
        <v>148</v>
      </c>
      <c r="E48">
        <v>105297.59585519999</v>
      </c>
      <c r="F48">
        <v>297.14999999999998</v>
      </c>
      <c r="G48">
        <v>210.44161879753599</v>
      </c>
      <c r="H48">
        <f>(Table2[[#This Row],[1Y Return vs Nifty]]-AVERAGE(Table2[1Y Return vs Nifty]))/_xlfn.STDEV.P(Table2[1Y Return vs Nifty])</f>
        <v>1.9179725286104752</v>
      </c>
      <c r="I48">
        <v>-10.492442266130899</v>
      </c>
      <c r="J48">
        <f>(Table2[[#This Row],[1M Return vs Nifty]]-AVERAGE(Table2[1M Return vs Nifty]))/_xlfn.STDEV.P(Table2[1M Return vs Nifty])</f>
        <v>-1.0310883589874864</v>
      </c>
      <c r="K48">
        <v>35.786584624085599</v>
      </c>
      <c r="L48">
        <f>(Table2[[#This Row],[6M Return vs Nifty]]-AVERAGE(Table2[6M Return vs Nifty]))/_xlfn.STDEV.P(Table2[6M Return vs Nifty])</f>
        <v>0.71192695008476337</v>
      </c>
      <c r="M48">
        <v>0.61161147062269705</v>
      </c>
      <c r="N48">
        <f>(Table2[[#This Row],[1W Return vs Nifty]]-AVERAGE(Table2[1W Return vs Nifty]))/_xlfn.STDEV.P(Table2[1W Return vs Nifty])</f>
        <v>0.19714733066869117</v>
      </c>
      <c r="O48">
        <v>295.3</v>
      </c>
      <c r="P48">
        <v>285.591148629999</v>
      </c>
      <c r="Q48">
        <v>223.46739837199601</v>
      </c>
      <c r="R48">
        <v>61.843790349345099</v>
      </c>
      <c r="S48" s="2">
        <f>(Table2[[#This Row],[Close Price]]-Table2[[#This Row],[20D EMA]])/Table2[[#This Row],[20D EMA]]</f>
        <v>6.264815441923352E-3</v>
      </c>
      <c r="T48" s="2">
        <f>(Table2[[#This Row],[Close Price]]-Table2[[#This Row],[50D EMA]])/Table2[[#This Row],[50D EMA]]</f>
        <v>4.0473423022560781E-2</v>
      </c>
      <c r="U48" s="2">
        <f>(Table2[[#This Row],[Close Price]]-Table2[[#This Row],[200D EMA]])/Table2[[#This Row],[200D EMA]]</f>
        <v>0.32972416632043966</v>
      </c>
      <c r="V48">
        <v>0.67764684969676803</v>
      </c>
      <c r="W48">
        <v>293.75</v>
      </c>
      <c r="X48">
        <v>303.8</v>
      </c>
      <c r="Y48">
        <v>293.75</v>
      </c>
      <c r="Z48">
        <v>304.25</v>
      </c>
      <c r="AA48">
        <v>293.75</v>
      </c>
      <c r="AB48">
        <v>304.25</v>
      </c>
      <c r="AC48" s="2">
        <f>(Table2[[#This Row],[Close Price]]/Table2[[#This Row],[Day Low]])-1</f>
        <v>1.1574468085106204E-2</v>
      </c>
      <c r="AD48" s="2">
        <f>(Table2[[#This Row],[Day High]]/Table2[[#This Row],[Close Price]])-1</f>
        <v>2.237926972909321E-2</v>
      </c>
      <c r="AE48" s="2">
        <f>(Table2[[#This Row],[Close Price]]/Table2[[#This Row],[Current Week Low]])-1</f>
        <v>1.1574468085106204E-2</v>
      </c>
      <c r="AF48" s="2">
        <f>(Table2[[#This Row],[Current Week High]]/Table2[[#This Row],[Close Price]])-1</f>
        <v>2.3893656402490304E-2</v>
      </c>
      <c r="AG48" s="2">
        <f>(Table2[[#This Row],[Close Price]]/Table2[[#This Row],[Current Month Low]])-1</f>
        <v>1.1574468085106204E-2</v>
      </c>
      <c r="AH48" s="2">
        <f>(Table2[[#This Row],[Current Month High]]/Table2[[#This Row],[Close Price]])-1</f>
        <v>2.3893656402490304E-2</v>
      </c>
      <c r="AI48">
        <v>8.5310449268046504</v>
      </c>
      <c r="AJ48">
        <v>242.93133294864299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0.05</v>
      </c>
      <c r="AM48" t="s">
        <v>10463</v>
      </c>
      <c r="AN48">
        <v>-2.2400000000000002</v>
      </c>
      <c r="AO48" t="s">
        <v>10464</v>
      </c>
      <c r="AP48">
        <v>0.15327429395726599</v>
      </c>
      <c r="AQ48">
        <f>(Table2[[#This Row],[Sharpe Ratio]]-AVERAGE(Table2[Sharpe Ratio]))/_xlfn.STDEV.P(Table2[Sharpe Ratio])</f>
        <v>1.1321481357020335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2.928106586078477</v>
      </c>
      <c r="AS48">
        <f>_xlfn.RANK.AVG(Table2[[#This Row],[1Y Return vs Nifty Z-Score]],Table2[1Y Return vs Nifty Z-Score])</f>
        <v>25</v>
      </c>
      <c r="AT48">
        <f>_xlfn.RANK.AVG(Table2[[#This Row],[6M Return vs Nifty Z-Score]],Table2[6M Return vs Nifty Z-Score])</f>
        <v>130</v>
      </c>
      <c r="AU48">
        <f>_xlfn.RANK.AVG(Table2[[#This Row],[Sharpe Ratio Z-Score]],Table2[Sharpe Ratio Z-Score])</f>
        <v>99</v>
      </c>
      <c r="AV48">
        <f>(Table2[[#This Row],[Rank 1Y]]+Table2[[#This Row],[Rank 6M]]+Table2[[#This Row],[Rank Sharpe]])/3</f>
        <v>84.666666666666671</v>
      </c>
    </row>
    <row r="49" spans="1:48" x14ac:dyDescent="0.3">
      <c r="A49" t="s">
        <v>721</v>
      </c>
      <c r="B49" t="s">
        <v>722</v>
      </c>
      <c r="C49" t="s">
        <v>10421</v>
      </c>
      <c r="D49" t="s">
        <v>43</v>
      </c>
      <c r="E49">
        <v>22053.097029600001</v>
      </c>
      <c r="F49">
        <v>4224</v>
      </c>
      <c r="G49">
        <v>123.459724818447</v>
      </c>
      <c r="H49">
        <f>(Table2[[#This Row],[1Y Return vs Nifty]]-AVERAGE(Table2[1Y Return vs Nifty]))/_xlfn.STDEV.P(Table2[1Y Return vs Nifty])</f>
        <v>0.90209497723449572</v>
      </c>
      <c r="I49">
        <v>5.0309924796075203</v>
      </c>
      <c r="J49">
        <f>(Table2[[#This Row],[1M Return vs Nifty]]-AVERAGE(Table2[1M Return vs Nifty]))/_xlfn.STDEV.P(Table2[1M Return vs Nifty])</f>
        <v>0.31335325980819834</v>
      </c>
      <c r="K49">
        <v>84.851206603524901</v>
      </c>
      <c r="L49">
        <f>(Table2[[#This Row],[6M Return vs Nifty]]-AVERAGE(Table2[6M Return vs Nifty]))/_xlfn.STDEV.P(Table2[6M Return vs Nifty])</f>
        <v>2.1817238412678162</v>
      </c>
      <c r="M49">
        <v>-3.27038449490705</v>
      </c>
      <c r="N49">
        <f>(Table2[[#This Row],[1W Return vs Nifty]]-AVERAGE(Table2[1W Return vs Nifty]))/_xlfn.STDEV.P(Table2[1W Return vs Nifty])</f>
        <v>-0.51374478089440356</v>
      </c>
      <c r="O49">
        <v>4117.84</v>
      </c>
      <c r="P49">
        <v>3813.7701428999399</v>
      </c>
      <c r="Q49">
        <v>2954.5301156640198</v>
      </c>
      <c r="R49">
        <v>56.4209232716576</v>
      </c>
      <c r="S49" s="2">
        <f>(Table2[[#This Row],[Close Price]]-Table2[[#This Row],[20D EMA]])/Table2[[#This Row],[20D EMA]]</f>
        <v>2.5780506284848331E-2</v>
      </c>
      <c r="T49" s="2">
        <f>(Table2[[#This Row],[Close Price]]-Table2[[#This Row],[50D EMA]])/Table2[[#This Row],[50D EMA]]</f>
        <v>0.10756543832715802</v>
      </c>
      <c r="U49" s="2">
        <f>(Table2[[#This Row],[Close Price]]-Table2[[#This Row],[200D EMA]])/Table2[[#This Row],[200D EMA]]</f>
        <v>0.42966896076152244</v>
      </c>
      <c r="V49">
        <v>0.87810426386816298</v>
      </c>
      <c r="W49">
        <v>4197.95</v>
      </c>
      <c r="X49">
        <v>4291.6000000000004</v>
      </c>
      <c r="Y49">
        <v>4151.45</v>
      </c>
      <c r="Z49">
        <v>4291.6000000000004</v>
      </c>
      <c r="AA49">
        <v>4151.45</v>
      </c>
      <c r="AB49">
        <v>4291.6000000000004</v>
      </c>
      <c r="AC49" s="2">
        <f>(Table2[[#This Row],[Close Price]]/Table2[[#This Row],[Day Low]])-1</f>
        <v>6.2054097833466049E-3</v>
      </c>
      <c r="AD49" s="2">
        <f>(Table2[[#This Row],[Day High]]/Table2[[#This Row],[Close Price]])-1</f>
        <v>1.6003787878787978E-2</v>
      </c>
      <c r="AE49" s="2">
        <f>(Table2[[#This Row],[Close Price]]/Table2[[#This Row],[Current Week Low]])-1</f>
        <v>1.747582170085149E-2</v>
      </c>
      <c r="AF49" s="2">
        <f>(Table2[[#This Row],[Current Week High]]/Table2[[#This Row],[Close Price]])-1</f>
        <v>1.6003787878787978E-2</v>
      </c>
      <c r="AG49" s="2">
        <f>(Table2[[#This Row],[Close Price]]/Table2[[#This Row],[Current Month Low]])-1</f>
        <v>1.747582170085149E-2</v>
      </c>
      <c r="AH49" s="2">
        <f>(Table2[[#This Row],[Current Month High]]/Table2[[#This Row],[Close Price]])-1</f>
        <v>1.6003787878787978E-2</v>
      </c>
      <c r="AI49">
        <v>6.29734848484848</v>
      </c>
      <c r="AJ49">
        <v>160.74074074073999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0.31</v>
      </c>
      <c r="AM49" t="s">
        <v>10463</v>
      </c>
      <c r="AN49">
        <v>9.44</v>
      </c>
      <c r="AO49" t="s">
        <v>10463</v>
      </c>
      <c r="AP49">
        <v>0.13569848741260199</v>
      </c>
      <c r="AQ49">
        <f>(Table2[[#This Row],[Sharpe Ratio]]-AVERAGE(Table2[Sharpe Ratio]))/_xlfn.STDEV.P(Table2[Sharpe Ratio])</f>
        <v>0.93435918983540733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3.8177864872515146</v>
      </c>
      <c r="AS49">
        <f>_xlfn.RANK.AVG(Table2[[#This Row],[1Y Return vs Nifty Z-Score]],Table2[1Y Return vs Nifty Z-Score])</f>
        <v>96</v>
      </c>
      <c r="AT49">
        <f>_xlfn.RANK.AVG(Table2[[#This Row],[6M Return vs Nifty Z-Score]],Table2[6M Return vs Nifty Z-Score])</f>
        <v>25</v>
      </c>
      <c r="AU49">
        <f>_xlfn.RANK.AVG(Table2[[#This Row],[Sharpe Ratio Z-Score]],Table2[Sharpe Ratio Z-Score])</f>
        <v>133</v>
      </c>
      <c r="AV49">
        <f>(Table2[[#This Row],[Rank 1Y]]+Table2[[#This Row],[Rank 6M]]+Table2[[#This Row],[Rank Sharpe]])/3</f>
        <v>84.666666666666671</v>
      </c>
    </row>
    <row r="50" spans="1:48" x14ac:dyDescent="0.3">
      <c r="A50" t="s">
        <v>1210</v>
      </c>
      <c r="B50" t="s">
        <v>1211</v>
      </c>
      <c r="C50" t="s">
        <v>10426</v>
      </c>
      <c r="D50" t="s">
        <v>931</v>
      </c>
      <c r="E50">
        <v>9167.4152474399998</v>
      </c>
      <c r="F50">
        <v>947.5</v>
      </c>
      <c r="G50">
        <v>126.17648060809501</v>
      </c>
      <c r="H50">
        <f>(Table2[[#This Row],[1Y Return vs Nifty]]-AVERAGE(Table2[1Y Return vs Nifty]))/_xlfn.STDEV.P(Table2[1Y Return vs Nifty])</f>
        <v>0.93382446820117471</v>
      </c>
      <c r="I50">
        <v>1.3157024255987E-2</v>
      </c>
      <c r="J50">
        <f>(Table2[[#This Row],[1M Return vs Nifty]]-AVERAGE(Table2[1M Return vs Nifty]))/_xlfn.STDEV.P(Table2[1M Return vs Nifty])</f>
        <v>-0.12122754868814288</v>
      </c>
      <c r="K50">
        <v>46.849722133062301</v>
      </c>
      <c r="L50">
        <f>(Table2[[#This Row],[6M Return vs Nifty]]-AVERAGE(Table2[6M Return vs Nifty]))/_xlfn.STDEV.P(Table2[6M Return vs Nifty])</f>
        <v>1.0433381474285159</v>
      </c>
      <c r="M50">
        <v>-1.93489609326816</v>
      </c>
      <c r="N50">
        <f>(Table2[[#This Row],[1W Return vs Nifty]]-AVERAGE(Table2[1W Return vs Nifty]))/_xlfn.STDEV.P(Table2[1W Return vs Nifty])</f>
        <v>-0.26918291678140549</v>
      </c>
      <c r="O50">
        <v>920.51</v>
      </c>
      <c r="P50">
        <v>833.34516574967597</v>
      </c>
      <c r="Q50">
        <v>643.87513933024104</v>
      </c>
      <c r="R50">
        <v>59.891363234247002</v>
      </c>
      <c r="S50" s="2">
        <f>(Table2[[#This Row],[Close Price]]-Table2[[#This Row],[20D EMA]])/Table2[[#This Row],[20D EMA]]</f>
        <v>2.9320702653963575E-2</v>
      </c>
      <c r="T50" s="2">
        <f>(Table2[[#This Row],[Close Price]]-Table2[[#This Row],[50D EMA]])/Table2[[#This Row],[50D EMA]]</f>
        <v>0.136983856080368</v>
      </c>
      <c r="U50" s="2">
        <f>(Table2[[#This Row],[Close Price]]-Table2[[#This Row],[200D EMA]])/Table2[[#This Row],[200D EMA]]</f>
        <v>0.47155860216250867</v>
      </c>
      <c r="V50">
        <v>1.1273445718277899</v>
      </c>
      <c r="W50">
        <v>938</v>
      </c>
      <c r="X50">
        <v>973.8</v>
      </c>
      <c r="Y50">
        <v>938</v>
      </c>
      <c r="Z50">
        <v>976.45</v>
      </c>
      <c r="AA50">
        <v>938</v>
      </c>
      <c r="AB50">
        <v>976.45</v>
      </c>
      <c r="AC50" s="2">
        <f>(Table2[[#This Row],[Close Price]]/Table2[[#This Row],[Day Low]])-1</f>
        <v>1.0127931769722709E-2</v>
      </c>
      <c r="AD50" s="2">
        <f>(Table2[[#This Row],[Day High]]/Table2[[#This Row],[Close Price]])-1</f>
        <v>2.775725593667544E-2</v>
      </c>
      <c r="AE50" s="2">
        <f>(Table2[[#This Row],[Close Price]]/Table2[[#This Row],[Current Week Low]])-1</f>
        <v>1.0127931769722709E-2</v>
      </c>
      <c r="AF50" s="2">
        <f>(Table2[[#This Row],[Current Week High]]/Table2[[#This Row],[Close Price]])-1</f>
        <v>3.0554089709762478E-2</v>
      </c>
      <c r="AG50" s="2">
        <f>(Table2[[#This Row],[Close Price]]/Table2[[#This Row],[Current Month Low]])-1</f>
        <v>1.0127931769722709E-2</v>
      </c>
      <c r="AH50" s="2">
        <f>(Table2[[#This Row],[Current Month High]]/Table2[[#This Row],[Close Price]])-1</f>
        <v>3.0554089709762478E-2</v>
      </c>
      <c r="AI50">
        <v>11.767810026385201</v>
      </c>
      <c r="AJ50">
        <v>177.411799150929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</v>
      </c>
      <c r="AM50">
        <v>0</v>
      </c>
      <c r="AN50">
        <v>2.27</v>
      </c>
      <c r="AO50" t="s">
        <v>10463</v>
      </c>
      <c r="AP50">
        <v>0.16919767297107</v>
      </c>
      <c r="AQ50">
        <f>(Table2[[#This Row],[Sharpe Ratio]]-AVERAGE(Table2[Sharpe Ratio]))/_xlfn.STDEV.P(Table2[Sharpe Ratio])</f>
        <v>1.3113415253067471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2.8980936754668898</v>
      </c>
      <c r="AS50">
        <f>_xlfn.RANK.AVG(Table2[[#This Row],[1Y Return vs Nifty Z-Score]],Table2[1Y Return vs Nifty Z-Score])</f>
        <v>90</v>
      </c>
      <c r="AT50">
        <f>_xlfn.RANK.AVG(Table2[[#This Row],[6M Return vs Nifty Z-Score]],Table2[6M Return vs Nifty Z-Score])</f>
        <v>96</v>
      </c>
      <c r="AU50">
        <f>_xlfn.RANK.AVG(Table2[[#This Row],[Sharpe Ratio Z-Score]],Table2[Sharpe Ratio Z-Score])</f>
        <v>70</v>
      </c>
      <c r="AV50">
        <f>(Table2[[#This Row],[Rank 1Y]]+Table2[[#This Row],[Rank 6M]]+Table2[[#This Row],[Rank Sharpe]])/3</f>
        <v>85.333333333333329</v>
      </c>
    </row>
    <row r="51" spans="1:48" x14ac:dyDescent="0.3">
      <c r="A51" t="s">
        <v>571</v>
      </c>
      <c r="B51" t="s">
        <v>572</v>
      </c>
      <c r="C51" t="s">
        <v>10419</v>
      </c>
      <c r="D51" t="s">
        <v>267</v>
      </c>
      <c r="E51">
        <v>33372.40426512</v>
      </c>
      <c r="F51">
        <v>6667.95</v>
      </c>
      <c r="G51">
        <v>158.918996736775</v>
      </c>
      <c r="H51">
        <f>(Table2[[#This Row],[1Y Return vs Nifty]]-AVERAGE(Table2[1Y Return vs Nifty]))/_xlfn.STDEV.P(Table2[1Y Return vs Nifty])</f>
        <v>1.3162303412980336</v>
      </c>
      <c r="I51">
        <v>-7.7770868739136798</v>
      </c>
      <c r="J51">
        <f>(Table2[[#This Row],[1M Return vs Nifty]]-AVERAGE(Table2[1M Return vs Nifty]))/_xlfn.STDEV.P(Table2[1M Return vs Nifty])</f>
        <v>-0.79591896130503714</v>
      </c>
      <c r="K51">
        <v>47.011703286327602</v>
      </c>
      <c r="L51">
        <f>(Table2[[#This Row],[6M Return vs Nifty]]-AVERAGE(Table2[6M Return vs Nifty]))/_xlfn.STDEV.P(Table2[6M Return vs Nifty])</f>
        <v>1.0481905112274128</v>
      </c>
      <c r="M51">
        <v>-6.2163560702980796</v>
      </c>
      <c r="N51">
        <f>(Table2[[#This Row],[1W Return vs Nifty]]-AVERAGE(Table2[1W Return vs Nifty]))/_xlfn.STDEV.P(Table2[1W Return vs Nifty])</f>
        <v>-1.053227040131836</v>
      </c>
      <c r="O51">
        <v>6595.28</v>
      </c>
      <c r="P51">
        <v>6583.1827707155398</v>
      </c>
      <c r="Q51">
        <v>5477.8219400845701</v>
      </c>
      <c r="R51">
        <v>49.935350772543202</v>
      </c>
      <c r="S51" s="2">
        <f>(Table2[[#This Row],[Close Price]]-Table2[[#This Row],[20D EMA]])/Table2[[#This Row],[20D EMA]]</f>
        <v>1.1018485947526122E-2</v>
      </c>
      <c r="T51" s="2">
        <f>(Table2[[#This Row],[Close Price]]-Table2[[#This Row],[50D EMA]])/Table2[[#This Row],[50D EMA]]</f>
        <v>1.287632931316085E-2</v>
      </c>
      <c r="U51" s="2">
        <f>(Table2[[#This Row],[Close Price]]-Table2[[#This Row],[200D EMA]])/Table2[[#This Row],[200D EMA]]</f>
        <v>0.21726300579552169</v>
      </c>
      <c r="V51">
        <v>1.6255245405579899</v>
      </c>
      <c r="W51">
        <v>6570</v>
      </c>
      <c r="X51">
        <v>6699.7</v>
      </c>
      <c r="Y51">
        <v>6525</v>
      </c>
      <c r="Z51">
        <v>6800</v>
      </c>
      <c r="AA51">
        <v>6525</v>
      </c>
      <c r="AB51">
        <v>6800</v>
      </c>
      <c r="AC51" s="2">
        <f>(Table2[[#This Row],[Close Price]]/Table2[[#This Row],[Day Low]])-1</f>
        <v>1.4908675799086835E-2</v>
      </c>
      <c r="AD51" s="2">
        <f>(Table2[[#This Row],[Day High]]/Table2[[#This Row],[Close Price]])-1</f>
        <v>4.7615833951963893E-3</v>
      </c>
      <c r="AE51" s="2">
        <f>(Table2[[#This Row],[Close Price]]/Table2[[#This Row],[Current Week Low]])-1</f>
        <v>2.190804597701157E-2</v>
      </c>
      <c r="AF51" s="2">
        <f>(Table2[[#This Row],[Current Week High]]/Table2[[#This Row],[Close Price]])-1</f>
        <v>1.9803687790100444E-2</v>
      </c>
      <c r="AG51" s="2">
        <f>(Table2[[#This Row],[Close Price]]/Table2[[#This Row],[Current Month Low]])-1</f>
        <v>2.190804597701157E-2</v>
      </c>
      <c r="AH51" s="2">
        <f>(Table2[[#This Row],[Current Month High]]/Table2[[#This Row],[Close Price]])-1</f>
        <v>1.9803687790100444E-2</v>
      </c>
      <c r="AI51">
        <v>46.324582517865302</v>
      </c>
      <c r="AJ51">
        <v>192.45394736842101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-0.11</v>
      </c>
      <c r="AM51" t="s">
        <v>10464</v>
      </c>
      <c r="AN51">
        <v>4.0199999999999996</v>
      </c>
      <c r="AO51" t="s">
        <v>10463</v>
      </c>
      <c r="AP51">
        <v>0.14970162494759001</v>
      </c>
      <c r="AQ51">
        <f>(Table2[[#This Row],[Sharpe Ratio]]-AVERAGE(Table2[Sharpe Ratio]))/_xlfn.STDEV.P(Table2[Sharpe Ratio])</f>
        <v>1.0919431849045573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1.6072180359931305</v>
      </c>
      <c r="AS51">
        <f>_xlfn.RANK.AVG(Table2[[#This Row],[1Y Return vs Nifty Z-Score]],Table2[1Y Return vs Nifty Z-Score])</f>
        <v>64</v>
      </c>
      <c r="AT51">
        <f>_xlfn.RANK.AVG(Table2[[#This Row],[6M Return vs Nifty Z-Score]],Table2[6M Return vs Nifty Z-Score])</f>
        <v>94</v>
      </c>
      <c r="AU51">
        <f>_xlfn.RANK.AVG(Table2[[#This Row],[Sharpe Ratio Z-Score]],Table2[Sharpe Ratio Z-Score])</f>
        <v>104</v>
      </c>
      <c r="AV51">
        <f>(Table2[[#This Row],[Rank 1Y]]+Table2[[#This Row],[Rank 6M]]+Table2[[#This Row],[Rank Sharpe]])/3</f>
        <v>87.333333333333329</v>
      </c>
    </row>
    <row r="52" spans="1:48" x14ac:dyDescent="0.3">
      <c r="A52" t="s">
        <v>198</v>
      </c>
      <c r="B52" t="s">
        <v>199</v>
      </c>
      <c r="C52" t="s">
        <v>10427</v>
      </c>
      <c r="D52" t="s">
        <v>72</v>
      </c>
      <c r="E52">
        <v>130857.719839</v>
      </c>
      <c r="F52">
        <v>730.5</v>
      </c>
      <c r="G52">
        <v>128.17290996832401</v>
      </c>
      <c r="H52">
        <f>(Table2[[#This Row],[1Y Return vs Nifty]]-AVERAGE(Table2[1Y Return vs Nifty]))/_xlfn.STDEV.P(Table2[1Y Return vs Nifty])</f>
        <v>0.95714113420125191</v>
      </c>
      <c r="I52">
        <v>8.2293431226743294</v>
      </c>
      <c r="J52">
        <f>(Table2[[#This Row],[1M Return vs Nifty]]-AVERAGE(Table2[1M Return vs Nifty]))/_xlfn.STDEV.P(Table2[1M Return vs Nifty])</f>
        <v>0.59035353625935039</v>
      </c>
      <c r="K52">
        <v>67.310818383810798</v>
      </c>
      <c r="L52">
        <f>(Table2[[#This Row],[6M Return vs Nifty]]-AVERAGE(Table2[6M Return vs Nifty]))/_xlfn.STDEV.P(Table2[6M Return vs Nifty])</f>
        <v>1.656277867460392</v>
      </c>
      <c r="M52">
        <v>-1.0882663617545001</v>
      </c>
      <c r="N52">
        <f>(Table2[[#This Row],[1W Return vs Nifty]]-AVERAGE(Table2[1W Return vs Nifty]))/_xlfn.STDEV.P(Table2[1W Return vs Nifty])</f>
        <v>-0.11414349816992582</v>
      </c>
      <c r="O52">
        <v>693.83</v>
      </c>
      <c r="P52">
        <v>644.26223199370202</v>
      </c>
      <c r="Q52">
        <v>519.03126038856703</v>
      </c>
      <c r="R52">
        <v>71.576007814092407</v>
      </c>
      <c r="S52" s="2">
        <f>(Table2[[#This Row],[Close Price]]-Table2[[#This Row],[20D EMA]])/Table2[[#This Row],[20D EMA]]</f>
        <v>5.2851563062998076E-2</v>
      </c>
      <c r="T52" s="2">
        <f>(Table2[[#This Row],[Close Price]]-Table2[[#This Row],[50D EMA]])/Table2[[#This Row],[50D EMA]]</f>
        <v>0.13385507286284787</v>
      </c>
      <c r="U52" s="2">
        <f>(Table2[[#This Row],[Close Price]]-Table2[[#This Row],[200D EMA]])/Table2[[#This Row],[200D EMA]]</f>
        <v>0.40742967861534818</v>
      </c>
      <c r="V52">
        <v>0.73444780530253295</v>
      </c>
      <c r="W52">
        <v>727.4</v>
      </c>
      <c r="X52">
        <v>750.8</v>
      </c>
      <c r="Y52">
        <v>727.4</v>
      </c>
      <c r="Z52">
        <v>752</v>
      </c>
      <c r="AA52">
        <v>727.4</v>
      </c>
      <c r="AB52">
        <v>752</v>
      </c>
      <c r="AC52" s="2">
        <f>(Table2[[#This Row],[Close Price]]/Table2[[#This Row],[Day Low]])-1</f>
        <v>4.2617541930163316E-3</v>
      </c>
      <c r="AD52" s="2">
        <f>(Table2[[#This Row],[Day High]]/Table2[[#This Row],[Close Price]])-1</f>
        <v>2.77891854893908E-2</v>
      </c>
      <c r="AE52" s="2">
        <f>(Table2[[#This Row],[Close Price]]/Table2[[#This Row],[Current Week Low]])-1</f>
        <v>4.2617541930163316E-3</v>
      </c>
      <c r="AF52" s="2">
        <f>(Table2[[#This Row],[Current Week High]]/Table2[[#This Row],[Close Price]])-1</f>
        <v>2.9431895961670174E-2</v>
      </c>
      <c r="AG52" s="2">
        <f>(Table2[[#This Row],[Close Price]]/Table2[[#This Row],[Current Month Low]])-1</f>
        <v>4.2617541930163316E-3</v>
      </c>
      <c r="AH52" s="2">
        <f>(Table2[[#This Row],[Current Month High]]/Table2[[#This Row],[Close Price]])-1</f>
        <v>2.9431895961670174E-2</v>
      </c>
      <c r="AI52">
        <v>2.9431895961670098</v>
      </c>
      <c r="AJ52">
        <v>165.636363636363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0.14000000000000001</v>
      </c>
      <c r="AM52" t="s">
        <v>10463</v>
      </c>
      <c r="AN52">
        <v>10.77</v>
      </c>
      <c r="AO52" t="s">
        <v>10463</v>
      </c>
      <c r="AP52">
        <v>0.13760927285729499</v>
      </c>
      <c r="AQ52">
        <f>(Table2[[#This Row],[Sharpe Ratio]]-AVERAGE(Table2[Sharpe Ratio]))/_xlfn.STDEV.P(Table2[Sharpe Ratio])</f>
        <v>0.95586217110245253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4.0454912108535206</v>
      </c>
      <c r="AS52">
        <f>_xlfn.RANK.AVG(Table2[[#This Row],[1Y Return vs Nifty Z-Score]],Table2[1Y Return vs Nifty Z-Score])</f>
        <v>88</v>
      </c>
      <c r="AT52">
        <f>_xlfn.RANK.AVG(Table2[[#This Row],[6M Return vs Nifty Z-Score]],Table2[6M Return vs Nifty Z-Score])</f>
        <v>50</v>
      </c>
      <c r="AU52">
        <f>_xlfn.RANK.AVG(Table2[[#This Row],[Sharpe Ratio Z-Score]],Table2[Sharpe Ratio Z-Score])</f>
        <v>125</v>
      </c>
      <c r="AV52">
        <f>(Table2[[#This Row],[Rank 1Y]]+Table2[[#This Row],[Rank 6M]]+Table2[[#This Row],[Rank Sharpe]])/3</f>
        <v>87.666666666666671</v>
      </c>
    </row>
    <row r="53" spans="1:48" x14ac:dyDescent="0.3">
      <c r="A53" t="s">
        <v>1573</v>
      </c>
      <c r="B53" t="s">
        <v>1574</v>
      </c>
      <c r="C53" t="s">
        <v>10432</v>
      </c>
      <c r="D53" t="s">
        <v>140</v>
      </c>
      <c r="E53">
        <v>5650.5046225799997</v>
      </c>
      <c r="F53">
        <v>208.04</v>
      </c>
      <c r="G53">
        <v>198.82335882364899</v>
      </c>
      <c r="H53">
        <f>(Table2[[#This Row],[1Y Return vs Nifty]]-AVERAGE(Table2[1Y Return vs Nifty]))/_xlfn.STDEV.P(Table2[1Y Return vs Nifty])</f>
        <v>1.7822807316905398</v>
      </c>
      <c r="I53">
        <v>3.86229174826929</v>
      </c>
      <c r="J53">
        <f>(Table2[[#This Row],[1M Return vs Nifty]]-AVERAGE(Table2[1M Return vs Nifty]))/_xlfn.STDEV.P(Table2[1M Return vs Nifty])</f>
        <v>0.21213533163290071</v>
      </c>
      <c r="K53">
        <v>41.316520046094404</v>
      </c>
      <c r="L53">
        <f>(Table2[[#This Row],[6M Return vs Nifty]]-AVERAGE(Table2[6M Return vs Nifty]))/_xlfn.STDEV.P(Table2[6M Return vs Nifty])</f>
        <v>0.87758362008046009</v>
      </c>
      <c r="M53">
        <v>-3.9776160011879398</v>
      </c>
      <c r="N53">
        <f>(Table2[[#This Row],[1W Return vs Nifty]]-AVERAGE(Table2[1W Return vs Nifty]))/_xlfn.STDEV.P(Table2[1W Return vs Nifty])</f>
        <v>-0.64325684204240152</v>
      </c>
      <c r="O53">
        <v>187.08</v>
      </c>
      <c r="P53">
        <v>174.44687093652499</v>
      </c>
      <c r="Q53">
        <v>141.400432385741</v>
      </c>
      <c r="R53">
        <v>58.203552734974998</v>
      </c>
      <c r="S53" s="2">
        <f>(Table2[[#This Row],[Close Price]]-Table2[[#This Row],[20D EMA]])/Table2[[#This Row],[20D EMA]]</f>
        <v>0.11203763096001698</v>
      </c>
      <c r="T53" s="2">
        <f>(Table2[[#This Row],[Close Price]]-Table2[[#This Row],[50D EMA]])/Table2[[#This Row],[50D EMA]]</f>
        <v>0.19256939882686888</v>
      </c>
      <c r="U53" s="2">
        <f>(Table2[[#This Row],[Close Price]]-Table2[[#This Row],[200D EMA]])/Table2[[#This Row],[200D EMA]]</f>
        <v>0.47128262969144225</v>
      </c>
      <c r="V53">
        <v>1.74801221081475</v>
      </c>
      <c r="W53">
        <v>190.05</v>
      </c>
      <c r="X53">
        <v>209.98</v>
      </c>
      <c r="Y53">
        <v>190.05</v>
      </c>
      <c r="Z53">
        <v>209.98</v>
      </c>
      <c r="AA53">
        <v>190.05</v>
      </c>
      <c r="AB53">
        <v>209.98</v>
      </c>
      <c r="AC53" s="2">
        <f>(Table2[[#This Row],[Close Price]]/Table2[[#This Row],[Day Low]])-1</f>
        <v>9.4659300184162021E-2</v>
      </c>
      <c r="AD53" s="2">
        <f>(Table2[[#This Row],[Day High]]/Table2[[#This Row],[Close Price]])-1</f>
        <v>9.3251297827341428E-3</v>
      </c>
      <c r="AE53" s="2">
        <f>(Table2[[#This Row],[Close Price]]/Table2[[#This Row],[Current Week Low]])-1</f>
        <v>9.4659300184162021E-2</v>
      </c>
      <c r="AF53" s="2">
        <f>(Table2[[#This Row],[Current Week High]]/Table2[[#This Row],[Close Price]])-1</f>
        <v>9.3251297827341428E-3</v>
      </c>
      <c r="AG53" s="2">
        <f>(Table2[[#This Row],[Close Price]]/Table2[[#This Row],[Current Month Low]])-1</f>
        <v>9.4659300184162021E-2</v>
      </c>
      <c r="AH53" s="2">
        <f>(Table2[[#This Row],[Current Month High]]/Table2[[#This Row],[Close Price]])-1</f>
        <v>9.3251297827341428E-3</v>
      </c>
      <c r="AI53">
        <v>0.93251297827341395</v>
      </c>
      <c r="AJ53">
        <v>231.53784860557701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0.11</v>
      </c>
      <c r="AM53" t="s">
        <v>10463</v>
      </c>
      <c r="AN53">
        <v>7.8</v>
      </c>
      <c r="AO53" t="s">
        <v>10463</v>
      </c>
      <c r="AP53">
        <v>0.14054145150580399</v>
      </c>
      <c r="AQ53">
        <f>(Table2[[#This Row],[Sharpe Ratio]]-AVERAGE(Table2[Sharpe Ratio]))/_xlfn.STDEV.P(Table2[Sharpe Ratio])</f>
        <v>0.98885937794513357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3.2176022193066323</v>
      </c>
      <c r="AS53">
        <f>_xlfn.RANK.AVG(Table2[[#This Row],[1Y Return vs Nifty Z-Score]],Table2[1Y Return vs Nifty Z-Score])</f>
        <v>35</v>
      </c>
      <c r="AT53">
        <f>_xlfn.RANK.AVG(Table2[[#This Row],[6M Return vs Nifty Z-Score]],Table2[6M Return vs Nifty Z-Score])</f>
        <v>113</v>
      </c>
      <c r="AU53">
        <f>_xlfn.RANK.AVG(Table2[[#This Row],[Sharpe Ratio Z-Score]],Table2[Sharpe Ratio Z-Score])</f>
        <v>116</v>
      </c>
      <c r="AV53">
        <f>(Table2[[#This Row],[Rank 1Y]]+Table2[[#This Row],[Rank 6M]]+Table2[[#This Row],[Rank Sharpe]])/3</f>
        <v>88</v>
      </c>
    </row>
    <row r="54" spans="1:48" x14ac:dyDescent="0.3">
      <c r="A54" t="s">
        <v>603</v>
      </c>
      <c r="B54" t="s">
        <v>604</v>
      </c>
      <c r="C54" t="s">
        <v>10432</v>
      </c>
      <c r="D54" t="s">
        <v>140</v>
      </c>
      <c r="E54">
        <v>31258.80572724</v>
      </c>
      <c r="F54">
        <v>1367.75</v>
      </c>
      <c r="G54">
        <v>116.846784170335</v>
      </c>
      <c r="H54">
        <f>(Table2[[#This Row],[1Y Return vs Nifty]]-AVERAGE(Table2[1Y Return vs Nifty]))/_xlfn.STDEV.P(Table2[1Y Return vs Nifty])</f>
        <v>0.82486122609757806</v>
      </c>
      <c r="I54">
        <v>-6.8663886262842198</v>
      </c>
      <c r="J54">
        <f>(Table2[[#This Row],[1M Return vs Nifty]]-AVERAGE(Table2[1M Return vs Nifty]))/_xlfn.STDEV.P(Table2[1M Return vs Nifty])</f>
        <v>-0.71704591250290473</v>
      </c>
      <c r="K54">
        <v>44.551570096991902</v>
      </c>
      <c r="L54">
        <f>(Table2[[#This Row],[6M Return vs Nifty]]-AVERAGE(Table2[6M Return vs Nifty]))/_xlfn.STDEV.P(Table2[6M Return vs Nifty])</f>
        <v>0.97449390524730117</v>
      </c>
      <c r="M54">
        <v>-8.0797980504782405</v>
      </c>
      <c r="N54">
        <f>(Table2[[#This Row],[1W Return vs Nifty]]-AVERAGE(Table2[1W Return vs Nifty]))/_xlfn.STDEV.P(Table2[1W Return vs Nifty])</f>
        <v>-1.3944706209671438</v>
      </c>
      <c r="O54">
        <v>1334.98</v>
      </c>
      <c r="P54">
        <v>1237.1813548605701</v>
      </c>
      <c r="Q54">
        <v>974.97370409012206</v>
      </c>
      <c r="R54">
        <v>51.057285065076599</v>
      </c>
      <c r="S54" s="2">
        <f>(Table2[[#This Row],[Close Price]]-Table2[[#This Row],[20D EMA]])/Table2[[#This Row],[20D EMA]]</f>
        <v>2.4547184227479049E-2</v>
      </c>
      <c r="T54" s="2">
        <f>(Table2[[#This Row],[Close Price]]-Table2[[#This Row],[50D EMA]])/Table2[[#This Row],[50D EMA]]</f>
        <v>0.10553719115347075</v>
      </c>
      <c r="U54" s="2">
        <f>(Table2[[#This Row],[Close Price]]-Table2[[#This Row],[200D EMA]])/Table2[[#This Row],[200D EMA]]</f>
        <v>0.40285834814019922</v>
      </c>
      <c r="V54">
        <v>0.78299199625071003</v>
      </c>
      <c r="W54">
        <v>1359.55</v>
      </c>
      <c r="X54">
        <v>1405.85</v>
      </c>
      <c r="Y54">
        <v>1338.35</v>
      </c>
      <c r="Z54">
        <v>1405.85</v>
      </c>
      <c r="AA54">
        <v>1338.35</v>
      </c>
      <c r="AB54">
        <v>1405.85</v>
      </c>
      <c r="AC54" s="2">
        <f>(Table2[[#This Row],[Close Price]]/Table2[[#This Row],[Day Low]])-1</f>
        <v>6.0314074509948412E-3</v>
      </c>
      <c r="AD54" s="2">
        <f>(Table2[[#This Row],[Day High]]/Table2[[#This Row],[Close Price]])-1</f>
        <v>2.7855967830378248E-2</v>
      </c>
      <c r="AE54" s="2">
        <f>(Table2[[#This Row],[Close Price]]/Table2[[#This Row],[Current Week Low]])-1</f>
        <v>2.1967347853700581E-2</v>
      </c>
      <c r="AF54" s="2">
        <f>(Table2[[#This Row],[Current Week High]]/Table2[[#This Row],[Close Price]])-1</f>
        <v>2.7855967830378248E-2</v>
      </c>
      <c r="AG54" s="2">
        <f>(Table2[[#This Row],[Close Price]]/Table2[[#This Row],[Current Month Low]])-1</f>
        <v>2.1967347853700581E-2</v>
      </c>
      <c r="AH54" s="2">
        <f>(Table2[[#This Row],[Current Month High]]/Table2[[#This Row],[Close Price]])-1</f>
        <v>2.7855967830378248E-2</v>
      </c>
      <c r="AI54">
        <v>6.2401754706634804</v>
      </c>
      <c r="AJ54">
        <v>148.63661152517699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0.2</v>
      </c>
      <c r="AM54" t="s">
        <v>10463</v>
      </c>
      <c r="AN54">
        <v>0.37</v>
      </c>
      <c r="AO54" t="s">
        <v>10463</v>
      </c>
      <c r="AP54">
        <v>0.17460048003040099</v>
      </c>
      <c r="AQ54">
        <f>(Table2[[#This Row],[Sharpe Ratio]]-AVERAGE(Table2[Sharpe Ratio]))/_xlfn.STDEV.P(Table2[Sharpe Ratio])</f>
        <v>1.3721418937148913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1.059980491589722</v>
      </c>
      <c r="AS54">
        <f>_xlfn.RANK.AVG(Table2[[#This Row],[1Y Return vs Nifty Z-Score]],Table2[1Y Return vs Nifty Z-Score])</f>
        <v>104</v>
      </c>
      <c r="AT54">
        <f>_xlfn.RANK.AVG(Table2[[#This Row],[6M Return vs Nifty Z-Score]],Table2[6M Return vs Nifty Z-Score])</f>
        <v>104</v>
      </c>
      <c r="AU54">
        <f>_xlfn.RANK.AVG(Table2[[#This Row],[Sharpe Ratio Z-Score]],Table2[Sharpe Ratio Z-Score])</f>
        <v>62</v>
      </c>
      <c r="AV54">
        <f>(Table2[[#This Row],[Rank 1Y]]+Table2[[#This Row],[Rank 6M]]+Table2[[#This Row],[Rank Sharpe]])/3</f>
        <v>90</v>
      </c>
    </row>
    <row r="55" spans="1:48" x14ac:dyDescent="0.3">
      <c r="A55" t="s">
        <v>816</v>
      </c>
      <c r="B55" t="s">
        <v>817</v>
      </c>
      <c r="C55" t="s">
        <v>10426</v>
      </c>
      <c r="D55" t="s">
        <v>640</v>
      </c>
      <c r="E55">
        <v>18875.369624999999</v>
      </c>
      <c r="F55">
        <v>4478.1000000000004</v>
      </c>
      <c r="G55">
        <v>154.40504929287201</v>
      </c>
      <c r="H55">
        <f>(Table2[[#This Row],[1Y Return vs Nifty]]-AVERAGE(Table2[1Y Return vs Nifty]))/_xlfn.STDEV.P(Table2[1Y Return vs Nifty])</f>
        <v>1.2635111181749497</v>
      </c>
      <c r="I55">
        <v>-9.6276125751024697</v>
      </c>
      <c r="J55">
        <f>(Table2[[#This Row],[1M Return vs Nifty]]-AVERAGE(Table2[1M Return vs Nifty]))/_xlfn.STDEV.P(Table2[1M Return vs Nifty])</f>
        <v>-0.95618785862573319</v>
      </c>
      <c r="K55">
        <v>49.557031470465901</v>
      </c>
      <c r="L55">
        <f>(Table2[[#This Row],[6M Return vs Nifty]]-AVERAGE(Table2[6M Return vs Nifty]))/_xlfn.STDEV.P(Table2[6M Return vs Nifty])</f>
        <v>1.1244392481208674</v>
      </c>
      <c r="M55">
        <v>-1.9245745381238399</v>
      </c>
      <c r="N55">
        <f>(Table2[[#This Row],[1W Return vs Nifty]]-AVERAGE(Table2[1W Return vs Nifty]))/_xlfn.STDEV.P(Table2[1W Return vs Nifty])</f>
        <v>-0.2672927777404806</v>
      </c>
      <c r="O55">
        <v>4365.99</v>
      </c>
      <c r="P55">
        <v>4078.5389694745299</v>
      </c>
      <c r="Q55">
        <v>3216.9549203464899</v>
      </c>
      <c r="R55">
        <v>58.818292205335801</v>
      </c>
      <c r="S55" s="2">
        <f>(Table2[[#This Row],[Close Price]]-Table2[[#This Row],[20D EMA]])/Table2[[#This Row],[20D EMA]]</f>
        <v>2.5678024915311438E-2</v>
      </c>
      <c r="T55" s="2">
        <f>(Table2[[#This Row],[Close Price]]-Table2[[#This Row],[50D EMA]])/Table2[[#This Row],[50D EMA]]</f>
        <v>9.796670658683175E-2</v>
      </c>
      <c r="U55" s="2">
        <f>(Table2[[#This Row],[Close Price]]-Table2[[#This Row],[200D EMA]])/Table2[[#This Row],[200D EMA]]</f>
        <v>0.3920306970038846</v>
      </c>
      <c r="V55">
        <v>0.84141082441834802</v>
      </c>
      <c r="W55">
        <v>4442</v>
      </c>
      <c r="X55">
        <v>4580</v>
      </c>
      <c r="Y55">
        <v>4430</v>
      </c>
      <c r="Z55">
        <v>4580</v>
      </c>
      <c r="AA55">
        <v>4430</v>
      </c>
      <c r="AB55">
        <v>4580</v>
      </c>
      <c r="AC55" s="2">
        <f>(Table2[[#This Row],[Close Price]]/Table2[[#This Row],[Day Low]])-1</f>
        <v>8.1269698334085483E-3</v>
      </c>
      <c r="AD55" s="2">
        <f>(Table2[[#This Row],[Day High]]/Table2[[#This Row],[Close Price]])-1</f>
        <v>2.2755186351354206E-2</v>
      </c>
      <c r="AE55" s="2">
        <f>(Table2[[#This Row],[Close Price]]/Table2[[#This Row],[Current Week Low]])-1</f>
        <v>1.0857787810383934E-2</v>
      </c>
      <c r="AF55" s="2">
        <f>(Table2[[#This Row],[Current Week High]]/Table2[[#This Row],[Close Price]])-1</f>
        <v>2.2755186351354206E-2</v>
      </c>
      <c r="AG55" s="2">
        <f>(Table2[[#This Row],[Close Price]]/Table2[[#This Row],[Current Month Low]])-1</f>
        <v>1.0857787810383934E-2</v>
      </c>
      <c r="AH55" s="2">
        <f>(Table2[[#This Row],[Current Month High]]/Table2[[#This Row],[Close Price]])-1</f>
        <v>2.2755186351354206E-2</v>
      </c>
      <c r="AI55">
        <v>8.2981621669904406</v>
      </c>
      <c r="AJ55">
        <v>194.80579328505499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0.2</v>
      </c>
      <c r="AM55" t="s">
        <v>10463</v>
      </c>
      <c r="AN55">
        <v>11.14</v>
      </c>
      <c r="AO55" t="s">
        <v>10463</v>
      </c>
      <c r="AP55">
        <v>0.140628002715564</v>
      </c>
      <c r="AQ55">
        <f>(Table2[[#This Row],[Sharpe Ratio]]-AVERAGE(Table2[Sharpe Ratio]))/_xlfn.STDEV.P(Table2[Sharpe Ratio])</f>
        <v>0.9898333800484459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2.154303109978049</v>
      </c>
      <c r="AS55">
        <f>_xlfn.RANK.AVG(Table2[[#This Row],[1Y Return vs Nifty Z-Score]],Table2[1Y Return vs Nifty Z-Score])</f>
        <v>67</v>
      </c>
      <c r="AT55">
        <f>_xlfn.RANK.AVG(Table2[[#This Row],[6M Return vs Nifty Z-Score]],Table2[6M Return vs Nifty Z-Score])</f>
        <v>88</v>
      </c>
      <c r="AU55">
        <f>_xlfn.RANK.AVG(Table2[[#This Row],[Sharpe Ratio Z-Score]],Table2[Sharpe Ratio Z-Score])</f>
        <v>115</v>
      </c>
      <c r="AV55">
        <f>(Table2[[#This Row],[Rank 1Y]]+Table2[[#This Row],[Rank 6M]]+Table2[[#This Row],[Rank Sharpe]])/3</f>
        <v>90</v>
      </c>
    </row>
    <row r="56" spans="1:48" x14ac:dyDescent="0.3">
      <c r="A56" t="s">
        <v>1379</v>
      </c>
      <c r="B56" t="s">
        <v>1380</v>
      </c>
      <c r="C56" t="s">
        <v>10426</v>
      </c>
      <c r="D56" t="s">
        <v>322</v>
      </c>
      <c r="E56">
        <v>7540.85286318</v>
      </c>
      <c r="F56">
        <v>334.8</v>
      </c>
      <c r="G56">
        <v>153.630875227724</v>
      </c>
      <c r="H56">
        <f>(Table2[[#This Row],[1Y Return vs Nifty]]-AVERAGE(Table2[1Y Return vs Nifty]))/_xlfn.STDEV.P(Table2[1Y Return vs Nifty])</f>
        <v>1.2544693967584164</v>
      </c>
      <c r="I56">
        <v>9.1852844528809907</v>
      </c>
      <c r="J56">
        <f>(Table2[[#This Row],[1M Return vs Nifty]]-AVERAGE(Table2[1M Return vs Nifty]))/_xlfn.STDEV.P(Table2[1M Return vs Nifty])</f>
        <v>0.6731449629318248</v>
      </c>
      <c r="K56">
        <v>68.924885331679903</v>
      </c>
      <c r="L56">
        <f>(Table2[[#This Row],[6M Return vs Nifty]]-AVERAGE(Table2[6M Return vs Nifty]))/_xlfn.STDEV.P(Table2[6M Return vs Nifty])</f>
        <v>1.7046294186683779</v>
      </c>
      <c r="M56">
        <v>-3.5176019556938001</v>
      </c>
      <c r="N56">
        <f>(Table2[[#This Row],[1W Return vs Nifty]]-AVERAGE(Table2[1W Return vs Nifty]))/_xlfn.STDEV.P(Table2[1W Return vs Nifty])</f>
        <v>-0.55901658031781609</v>
      </c>
      <c r="O56">
        <v>311.79000000000002</v>
      </c>
      <c r="P56">
        <v>289.02655107643699</v>
      </c>
      <c r="Q56">
        <v>223.40470189400099</v>
      </c>
      <c r="R56">
        <v>66.932809142487699</v>
      </c>
      <c r="S56" s="2">
        <f>(Table2[[#This Row],[Close Price]]-Table2[[#This Row],[20D EMA]])/Table2[[#This Row],[20D EMA]]</f>
        <v>7.3799672856730461E-2</v>
      </c>
      <c r="T56" s="2">
        <f>(Table2[[#This Row],[Close Price]]-Table2[[#This Row],[50D EMA]])/Table2[[#This Row],[50D EMA]]</f>
        <v>0.15837108650775</v>
      </c>
      <c r="U56" s="2">
        <f>(Table2[[#This Row],[Close Price]]-Table2[[#This Row],[200D EMA]])/Table2[[#This Row],[200D EMA]]</f>
        <v>0.49862557574483296</v>
      </c>
      <c r="V56">
        <v>1.6010188884888299</v>
      </c>
      <c r="W56">
        <v>324.60000000000002</v>
      </c>
      <c r="X56">
        <v>338.2</v>
      </c>
      <c r="Y56">
        <v>322.39999999999998</v>
      </c>
      <c r="Z56">
        <v>338.2</v>
      </c>
      <c r="AA56">
        <v>322.39999999999998</v>
      </c>
      <c r="AB56">
        <v>338.2</v>
      </c>
      <c r="AC56" s="2">
        <f>(Table2[[#This Row],[Close Price]]/Table2[[#This Row],[Day Low]])-1</f>
        <v>3.1423290203327126E-2</v>
      </c>
      <c r="AD56" s="2">
        <f>(Table2[[#This Row],[Day High]]/Table2[[#This Row],[Close Price]])-1</f>
        <v>1.0155316606929476E-2</v>
      </c>
      <c r="AE56" s="2">
        <f>(Table2[[#This Row],[Close Price]]/Table2[[#This Row],[Current Week Low]])-1</f>
        <v>3.8461538461538547E-2</v>
      </c>
      <c r="AF56" s="2">
        <f>(Table2[[#This Row],[Current Week High]]/Table2[[#This Row],[Close Price]])-1</f>
        <v>1.0155316606929476E-2</v>
      </c>
      <c r="AG56" s="2">
        <f>(Table2[[#This Row],[Close Price]]/Table2[[#This Row],[Current Month Low]])-1</f>
        <v>3.8461538461538547E-2</v>
      </c>
      <c r="AH56" s="2">
        <f>(Table2[[#This Row],[Current Month High]]/Table2[[#This Row],[Close Price]])-1</f>
        <v>1.0155316606929476E-2</v>
      </c>
      <c r="AI56">
        <v>5.2120669056152797</v>
      </c>
      <c r="AJ56">
        <v>184.93617021276501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0.12</v>
      </c>
      <c r="AM56" t="s">
        <v>10463</v>
      </c>
      <c r="AN56">
        <v>9.09</v>
      </c>
      <c r="AO56" t="s">
        <v>10463</v>
      </c>
      <c r="AP56">
        <v>0.125237643774368</v>
      </c>
      <c r="AQ56">
        <f>(Table2[[#This Row],[Sharpe Ratio]]-AVERAGE(Table2[Sharpe Ratio]))/_xlfn.STDEV.P(Table2[Sharpe Ratio])</f>
        <v>0.81663831990980706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3.8898655179506094</v>
      </c>
      <c r="AS56">
        <f>_xlfn.RANK.AVG(Table2[[#This Row],[1Y Return vs Nifty Z-Score]],Table2[1Y Return vs Nifty Z-Score])</f>
        <v>69</v>
      </c>
      <c r="AT56">
        <f>_xlfn.RANK.AVG(Table2[[#This Row],[6M Return vs Nifty Z-Score]],Table2[6M Return vs Nifty Z-Score])</f>
        <v>49</v>
      </c>
      <c r="AU56">
        <f>_xlfn.RANK.AVG(Table2[[#This Row],[Sharpe Ratio Z-Score]],Table2[Sharpe Ratio Z-Score])</f>
        <v>152</v>
      </c>
      <c r="AV56">
        <f>(Table2[[#This Row],[Rank 1Y]]+Table2[[#This Row],[Rank 6M]]+Table2[[#This Row],[Rank Sharpe]])/3</f>
        <v>90</v>
      </c>
    </row>
    <row r="57" spans="1:48" x14ac:dyDescent="0.3">
      <c r="A57" t="s">
        <v>441</v>
      </c>
      <c r="B57" t="s">
        <v>442</v>
      </c>
      <c r="C57" t="s">
        <v>10431</v>
      </c>
      <c r="D57" t="s">
        <v>92</v>
      </c>
      <c r="E57">
        <v>51273.016550499997</v>
      </c>
      <c r="F57">
        <v>495.95</v>
      </c>
      <c r="G57">
        <v>203.12833780246899</v>
      </c>
      <c r="H57">
        <f>(Table2[[#This Row],[1Y Return vs Nifty]]-AVERAGE(Table2[1Y Return vs Nifty]))/_xlfn.STDEV.P(Table2[1Y Return vs Nifty])</f>
        <v>1.8325593736430836</v>
      </c>
      <c r="I57">
        <v>18.7300719981627</v>
      </c>
      <c r="J57">
        <f>(Table2[[#This Row],[1M Return vs Nifty]]-AVERAGE(Table2[1M Return vs Nifty]))/_xlfn.STDEV.P(Table2[1M Return vs Nifty])</f>
        <v>1.4997925334356565</v>
      </c>
      <c r="K57">
        <v>25.420975482526298</v>
      </c>
      <c r="L57">
        <f>(Table2[[#This Row],[6M Return vs Nifty]]-AVERAGE(Table2[6M Return vs Nifty]))/_xlfn.STDEV.P(Table2[6M Return vs Nifty])</f>
        <v>0.40141115526488458</v>
      </c>
      <c r="M57">
        <v>9.2785510508246496</v>
      </c>
      <c r="N57">
        <f>(Table2[[#This Row],[1W Return vs Nifty]]-AVERAGE(Table2[1W Return vs Nifty]))/_xlfn.STDEV.P(Table2[1W Return vs Nifty])</f>
        <v>1.7842842142895237</v>
      </c>
      <c r="O57">
        <v>445.02</v>
      </c>
      <c r="P57">
        <v>422.36024748103</v>
      </c>
      <c r="Q57">
        <v>353.18006243697897</v>
      </c>
      <c r="R57">
        <v>81.253786553079095</v>
      </c>
      <c r="S57" s="2">
        <f>(Table2[[#This Row],[Close Price]]-Table2[[#This Row],[20D EMA]])/Table2[[#This Row],[20D EMA]]</f>
        <v>0.11444429463844323</v>
      </c>
      <c r="T57" s="2">
        <f>(Table2[[#This Row],[Close Price]]-Table2[[#This Row],[50D EMA]])/Table2[[#This Row],[50D EMA]]</f>
        <v>0.17423456150966296</v>
      </c>
      <c r="U57" s="2">
        <f>(Table2[[#This Row],[Close Price]]-Table2[[#This Row],[200D EMA]])/Table2[[#This Row],[200D EMA]]</f>
        <v>0.40424121502752358</v>
      </c>
      <c r="V57">
        <v>2.3362269290804298</v>
      </c>
      <c r="W57">
        <v>493.05</v>
      </c>
      <c r="X57">
        <v>502.5</v>
      </c>
      <c r="Y57">
        <v>483</v>
      </c>
      <c r="Z57">
        <v>505.7</v>
      </c>
      <c r="AA57">
        <v>483</v>
      </c>
      <c r="AB57">
        <v>505.7</v>
      </c>
      <c r="AC57" s="2">
        <f>(Table2[[#This Row],[Close Price]]/Table2[[#This Row],[Day Low]])-1</f>
        <v>5.8817564141566692E-3</v>
      </c>
      <c r="AD57" s="2">
        <f>(Table2[[#This Row],[Day High]]/Table2[[#This Row],[Close Price]])-1</f>
        <v>1.3206976509728907E-2</v>
      </c>
      <c r="AE57" s="2">
        <f>(Table2[[#This Row],[Close Price]]/Table2[[#This Row],[Current Week Low]])-1</f>
        <v>2.6811594202898581E-2</v>
      </c>
      <c r="AF57" s="2">
        <f>(Table2[[#This Row],[Current Week High]]/Table2[[#This Row],[Close Price]])-1</f>
        <v>1.9659239842725995E-2</v>
      </c>
      <c r="AG57" s="2">
        <f>(Table2[[#This Row],[Close Price]]/Table2[[#This Row],[Current Month Low]])-1</f>
        <v>2.6811594202898581E-2</v>
      </c>
      <c r="AH57" s="2">
        <f>(Table2[[#This Row],[Current Month High]]/Table2[[#This Row],[Close Price]])-1</f>
        <v>1.9659239842725995E-2</v>
      </c>
      <c r="AI57">
        <v>10.091743119266001</v>
      </c>
      <c r="AJ57">
        <v>252.989323843416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0.1</v>
      </c>
      <c r="AM57" t="s">
        <v>10463</v>
      </c>
      <c r="AN57">
        <v>24.49</v>
      </c>
      <c r="AO57" t="s">
        <v>10463</v>
      </c>
      <c r="AP57">
        <v>0.187749487846465</v>
      </c>
      <c r="AQ57">
        <f>(Table2[[#This Row],[Sharpe Ratio]]-AVERAGE(Table2[Sharpe Ratio]))/_xlfn.STDEV.P(Table2[Sharpe Ratio])</f>
        <v>1.5201139590947819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7.0381612357279302</v>
      </c>
      <c r="AS57">
        <f>_xlfn.RANK.AVG(Table2[[#This Row],[1Y Return vs Nifty Z-Score]],Table2[1Y Return vs Nifty Z-Score])</f>
        <v>30</v>
      </c>
      <c r="AT57">
        <f>_xlfn.RANK.AVG(Table2[[#This Row],[6M Return vs Nifty Z-Score]],Table2[6M Return vs Nifty Z-Score])</f>
        <v>191</v>
      </c>
      <c r="AU57">
        <f>_xlfn.RANK.AVG(Table2[[#This Row],[Sharpe Ratio Z-Score]],Table2[Sharpe Ratio Z-Score])</f>
        <v>52</v>
      </c>
      <c r="AV57">
        <f>(Table2[[#This Row],[Rank 1Y]]+Table2[[#This Row],[Rank 6M]]+Table2[[#This Row],[Rank Sharpe]])/3</f>
        <v>91</v>
      </c>
    </row>
    <row r="58" spans="1:48" x14ac:dyDescent="0.3">
      <c r="A58" t="s">
        <v>381</v>
      </c>
      <c r="B58" t="s">
        <v>382</v>
      </c>
      <c r="C58" t="s">
        <v>10432</v>
      </c>
      <c r="D58" t="s">
        <v>140</v>
      </c>
      <c r="E58">
        <v>63829.8586427599</v>
      </c>
      <c r="F58">
        <v>3578.8</v>
      </c>
      <c r="G58">
        <v>100.059224675488</v>
      </c>
      <c r="H58">
        <f>(Table2[[#This Row],[1Y Return vs Nifty]]-AVERAGE(Table2[1Y Return vs Nifty]))/_xlfn.STDEV.P(Table2[1Y Return vs Nifty])</f>
        <v>0.62879622850964723</v>
      </c>
      <c r="I58">
        <v>2.5079808352018</v>
      </c>
      <c r="J58">
        <f>(Table2[[#This Row],[1M Return vs Nifty]]-AVERAGE(Table2[1M Return vs Nifty]))/_xlfn.STDEV.P(Table2[1M Return vs Nifty])</f>
        <v>9.4842220530863691E-2</v>
      </c>
      <c r="K58">
        <v>48.782832249161302</v>
      </c>
      <c r="L58">
        <f>(Table2[[#This Row],[6M Return vs Nifty]]-AVERAGE(Table2[6M Return vs Nifty]))/_xlfn.STDEV.P(Table2[6M Return vs Nifty])</f>
        <v>1.1012470668154313</v>
      </c>
      <c r="M58">
        <v>-3.1501142418635202</v>
      </c>
      <c r="N58">
        <f>(Table2[[#This Row],[1W Return vs Nifty]]-AVERAGE(Table2[1W Return vs Nifty]))/_xlfn.STDEV.P(Table2[1W Return vs Nifty])</f>
        <v>-0.49172024122369451</v>
      </c>
      <c r="O58">
        <v>3501.1</v>
      </c>
      <c r="P58">
        <v>3291.1486354076501</v>
      </c>
      <c r="Q58">
        <v>2679.4337468205999</v>
      </c>
      <c r="R58">
        <v>52.973715864865298</v>
      </c>
      <c r="S58" s="2">
        <f>(Table2[[#This Row],[Close Price]]-Table2[[#This Row],[20D EMA]])/Table2[[#This Row],[20D EMA]]</f>
        <v>2.2193025049270308E-2</v>
      </c>
      <c r="T58" s="2">
        <f>(Table2[[#This Row],[Close Price]]-Table2[[#This Row],[50D EMA]])/Table2[[#This Row],[50D EMA]]</f>
        <v>8.7401511283224334E-2</v>
      </c>
      <c r="U58" s="2">
        <f>(Table2[[#This Row],[Close Price]]-Table2[[#This Row],[200D EMA]])/Table2[[#This Row],[200D EMA]]</f>
        <v>0.33565534294198646</v>
      </c>
      <c r="V58">
        <v>0.43683248643866002</v>
      </c>
      <c r="W58">
        <v>3519</v>
      </c>
      <c r="X58">
        <v>3598.4</v>
      </c>
      <c r="Y58">
        <v>3519</v>
      </c>
      <c r="Z58">
        <v>3622.1</v>
      </c>
      <c r="AA58">
        <v>3519</v>
      </c>
      <c r="AB58">
        <v>3622.1</v>
      </c>
      <c r="AC58" s="2">
        <f>(Table2[[#This Row],[Close Price]]/Table2[[#This Row],[Day Low]])-1</f>
        <v>1.6993464052287743E-2</v>
      </c>
      <c r="AD58" s="2">
        <f>(Table2[[#This Row],[Day High]]/Table2[[#This Row],[Close Price]])-1</f>
        <v>5.476696099251166E-3</v>
      </c>
      <c r="AE58" s="2">
        <f>(Table2[[#This Row],[Close Price]]/Table2[[#This Row],[Current Week Low]])-1</f>
        <v>1.6993464052287743E-2</v>
      </c>
      <c r="AF58" s="2">
        <f>(Table2[[#This Row],[Current Week High]]/Table2[[#This Row],[Close Price]])-1</f>
        <v>1.2099027607018975E-2</v>
      </c>
      <c r="AG58" s="2">
        <f>(Table2[[#This Row],[Close Price]]/Table2[[#This Row],[Current Month Low]])-1</f>
        <v>1.6993464052287743E-2</v>
      </c>
      <c r="AH58" s="2">
        <f>(Table2[[#This Row],[Current Month High]]/Table2[[#This Row],[Close Price]])-1</f>
        <v>1.2099027607018975E-2</v>
      </c>
      <c r="AI58">
        <v>10.2324801609477</v>
      </c>
      <c r="AJ58">
        <v>130.444301352221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0.02</v>
      </c>
      <c r="AM58" t="s">
        <v>10463</v>
      </c>
      <c r="AN58">
        <v>4.26</v>
      </c>
      <c r="AO58" t="s">
        <v>10463</v>
      </c>
      <c r="AP58">
        <v>0.18601707389195299</v>
      </c>
      <c r="AQ58">
        <f>(Table2[[#This Row],[Sharpe Ratio]]-AVERAGE(Table2[Sharpe Ratio]))/_xlfn.STDEV.P(Table2[Sharpe Ratio])</f>
        <v>1.5006182774032015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2.8337835520354488</v>
      </c>
      <c r="AS58">
        <f>_xlfn.RANK.AVG(Table2[[#This Row],[1Y Return vs Nifty Z-Score]],Table2[1Y Return vs Nifty Z-Score])</f>
        <v>129</v>
      </c>
      <c r="AT58">
        <f>_xlfn.RANK.AVG(Table2[[#This Row],[6M Return vs Nifty Z-Score]],Table2[6M Return vs Nifty Z-Score])</f>
        <v>90</v>
      </c>
      <c r="AU58">
        <f>_xlfn.RANK.AVG(Table2[[#This Row],[Sharpe Ratio Z-Score]],Table2[Sharpe Ratio Z-Score])</f>
        <v>55</v>
      </c>
      <c r="AV58">
        <f>(Table2[[#This Row],[Rank 1Y]]+Table2[[#This Row],[Rank 6M]]+Table2[[#This Row],[Rank Sharpe]])/3</f>
        <v>91.333333333333329</v>
      </c>
    </row>
    <row r="59" spans="1:48" x14ac:dyDescent="0.3">
      <c r="A59" t="s">
        <v>1103</v>
      </c>
      <c r="B59" t="s">
        <v>1104</v>
      </c>
      <c r="C59" t="s">
        <v>10427</v>
      </c>
      <c r="D59" t="s">
        <v>124</v>
      </c>
      <c r="E59">
        <v>10943.49011796</v>
      </c>
      <c r="F59">
        <v>757.35</v>
      </c>
      <c r="G59">
        <v>119.160139305177</v>
      </c>
      <c r="H59">
        <f>(Table2[[#This Row],[1Y Return vs Nifty]]-AVERAGE(Table2[1Y Return vs Nifty]))/_xlfn.STDEV.P(Table2[1Y Return vs Nifty])</f>
        <v>0.85187932655893739</v>
      </c>
      <c r="I59">
        <v>43.359662492139002</v>
      </c>
      <c r="J59">
        <f>(Table2[[#This Row],[1M Return vs Nifty]]-AVERAGE(Table2[1M Return vs Nifty]))/_xlfn.STDEV.P(Table2[1M Return vs Nifty])</f>
        <v>3.6328930396291517</v>
      </c>
      <c r="K59">
        <v>50.2850994227542</v>
      </c>
      <c r="L59">
        <f>(Table2[[#This Row],[6M Return vs Nifty]]-AVERAGE(Table2[6M Return vs Nifty]))/_xlfn.STDEV.P(Table2[6M Return vs Nifty])</f>
        <v>1.1462495050773316</v>
      </c>
      <c r="M59">
        <v>-1.6317004762035601</v>
      </c>
      <c r="N59">
        <f>(Table2[[#This Row],[1W Return vs Nifty]]-AVERAGE(Table2[1W Return vs Nifty]))/_xlfn.STDEV.P(Table2[1W Return vs Nifty])</f>
        <v>-0.21366009441229056</v>
      </c>
      <c r="O59">
        <v>681.3</v>
      </c>
      <c r="P59">
        <v>603.90611394829705</v>
      </c>
      <c r="Q59">
        <v>489.28452958443398</v>
      </c>
      <c r="R59">
        <v>77.132480923711498</v>
      </c>
      <c r="S59" s="2">
        <f>(Table2[[#This Row],[Close Price]]-Table2[[#This Row],[20D EMA]])/Table2[[#This Row],[20D EMA]]</f>
        <v>0.11162483487450472</v>
      </c>
      <c r="T59" s="2">
        <f>(Table2[[#This Row],[Close Price]]-Table2[[#This Row],[50D EMA]])/Table2[[#This Row],[50D EMA]]</f>
        <v>0.25408566415812101</v>
      </c>
      <c r="U59" s="2">
        <f>(Table2[[#This Row],[Close Price]]-Table2[[#This Row],[200D EMA]])/Table2[[#This Row],[200D EMA]]</f>
        <v>0.54787236098235759</v>
      </c>
      <c r="V59">
        <v>0.81976624626816397</v>
      </c>
      <c r="W59">
        <v>735.05</v>
      </c>
      <c r="X59">
        <v>762</v>
      </c>
      <c r="Y59">
        <v>735.05</v>
      </c>
      <c r="Z59">
        <v>769.9</v>
      </c>
      <c r="AA59">
        <v>735.05</v>
      </c>
      <c r="AB59">
        <v>769.9</v>
      </c>
      <c r="AC59" s="2">
        <f>(Table2[[#This Row],[Close Price]]/Table2[[#This Row],[Day Low]])-1</f>
        <v>3.0338072239983749E-2</v>
      </c>
      <c r="AD59" s="2">
        <f>(Table2[[#This Row],[Day High]]/Table2[[#This Row],[Close Price]])-1</f>
        <v>6.1398296692414256E-3</v>
      </c>
      <c r="AE59" s="2">
        <f>(Table2[[#This Row],[Close Price]]/Table2[[#This Row],[Current Week Low]])-1</f>
        <v>3.0338072239983749E-2</v>
      </c>
      <c r="AF59" s="2">
        <f>(Table2[[#This Row],[Current Week High]]/Table2[[#This Row],[Close Price]])-1</f>
        <v>1.6570938139565561E-2</v>
      </c>
      <c r="AG59" s="2">
        <f>(Table2[[#This Row],[Close Price]]/Table2[[#This Row],[Current Month Low]])-1</f>
        <v>3.0338072239983749E-2</v>
      </c>
      <c r="AH59" s="2">
        <f>(Table2[[#This Row],[Current Month High]]/Table2[[#This Row],[Close Price]])-1</f>
        <v>1.6570938139565561E-2</v>
      </c>
      <c r="AI59">
        <v>2.5945731828084599</v>
      </c>
      <c r="AJ59">
        <v>148.10810810810801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0.43</v>
      </c>
      <c r="AM59" t="s">
        <v>10463</v>
      </c>
      <c r="AN59">
        <v>19.29</v>
      </c>
      <c r="AO59" t="s">
        <v>10463</v>
      </c>
      <c r="AP59">
        <v>0.15871918321772799</v>
      </c>
      <c r="AQ59">
        <f>(Table2[[#This Row],[Sharpe Ratio]]-AVERAGE(Table2[Sharpe Ratio]))/_xlfn.STDEV.P(Table2[Sharpe Ratio])</f>
        <v>1.1934220752194351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6.610783852072565</v>
      </c>
      <c r="AS59">
        <f>_xlfn.RANK.AVG(Table2[[#This Row],[1Y Return vs Nifty Z-Score]],Table2[1Y Return vs Nifty Z-Score])</f>
        <v>102</v>
      </c>
      <c r="AT59">
        <f>_xlfn.RANK.AVG(Table2[[#This Row],[6M Return vs Nifty Z-Score]],Table2[6M Return vs Nifty Z-Score])</f>
        <v>87</v>
      </c>
      <c r="AU59">
        <f>_xlfn.RANK.AVG(Table2[[#This Row],[Sharpe Ratio Z-Score]],Table2[Sharpe Ratio Z-Score])</f>
        <v>85</v>
      </c>
      <c r="AV59">
        <f>(Table2[[#This Row],[Rank 1Y]]+Table2[[#This Row],[Rank 6M]]+Table2[[#This Row],[Rank Sharpe]])/3</f>
        <v>91.333333333333329</v>
      </c>
    </row>
    <row r="60" spans="1:48" x14ac:dyDescent="0.3">
      <c r="A60" t="s">
        <v>562</v>
      </c>
      <c r="B60" t="s">
        <v>563</v>
      </c>
      <c r="C60" t="s">
        <v>10426</v>
      </c>
      <c r="D60" t="s">
        <v>218</v>
      </c>
      <c r="E60">
        <v>34065.542902050001</v>
      </c>
      <c r="F60">
        <v>8473.2999999999993</v>
      </c>
      <c r="G60">
        <v>112.93309467671401</v>
      </c>
      <c r="H60">
        <f>(Table2[[#This Row],[1Y Return vs Nifty]]-AVERAGE(Table2[1Y Return vs Nifty]))/_xlfn.STDEV.P(Table2[1Y Return vs Nifty])</f>
        <v>0.77915252607109442</v>
      </c>
      <c r="I60">
        <v>-3.8638469121344499</v>
      </c>
      <c r="J60">
        <f>(Table2[[#This Row],[1M Return vs Nifty]]-AVERAGE(Table2[1M Return vs Nifty]))/_xlfn.STDEV.P(Table2[1M Return vs Nifty])</f>
        <v>-0.45700410417944226</v>
      </c>
      <c r="K60">
        <v>29.227333876572299</v>
      </c>
      <c r="L60">
        <f>(Table2[[#This Row],[6M Return vs Nifty]]-AVERAGE(Table2[6M Return vs Nifty]))/_xlfn.STDEV.P(Table2[6M Return vs Nifty])</f>
        <v>0.51543575198228619</v>
      </c>
      <c r="M60">
        <v>-2.7129231988223901</v>
      </c>
      <c r="N60">
        <f>(Table2[[#This Row],[1W Return vs Nifty]]-AVERAGE(Table2[1W Return vs Nifty]))/_xlfn.STDEV.P(Table2[1W Return vs Nifty])</f>
        <v>-0.41165945123223224</v>
      </c>
      <c r="O60">
        <v>8305.82</v>
      </c>
      <c r="P60">
        <v>7935.6646816941502</v>
      </c>
      <c r="Q60">
        <v>6410.96096972943</v>
      </c>
      <c r="R60">
        <v>60.253916424343601</v>
      </c>
      <c r="S60" s="2">
        <f>(Table2[[#This Row],[Close Price]]-Table2[[#This Row],[20D EMA]])/Table2[[#This Row],[20D EMA]]</f>
        <v>2.016417403700051E-2</v>
      </c>
      <c r="T60" s="2">
        <f>(Table2[[#This Row],[Close Price]]-Table2[[#This Row],[50D EMA]])/Table2[[#This Row],[50D EMA]]</f>
        <v>6.7749248471404871E-2</v>
      </c>
      <c r="U60" s="2">
        <f>(Table2[[#This Row],[Close Price]]-Table2[[#This Row],[200D EMA]])/Table2[[#This Row],[200D EMA]]</f>
        <v>0.32168953141475898</v>
      </c>
      <c r="V60">
        <v>0.64403254509958796</v>
      </c>
      <c r="W60">
        <v>8390</v>
      </c>
      <c r="X60">
        <v>8549.9</v>
      </c>
      <c r="Y60">
        <v>8390</v>
      </c>
      <c r="Z60">
        <v>8599</v>
      </c>
      <c r="AA60">
        <v>8390</v>
      </c>
      <c r="AB60">
        <v>8599</v>
      </c>
      <c r="AC60" s="2">
        <f>(Table2[[#This Row],[Close Price]]/Table2[[#This Row],[Day Low]])-1</f>
        <v>9.9284862932060847E-3</v>
      </c>
      <c r="AD60" s="2">
        <f>(Table2[[#This Row],[Day High]]/Table2[[#This Row],[Close Price]])-1</f>
        <v>9.0401614483142101E-3</v>
      </c>
      <c r="AE60" s="2">
        <f>(Table2[[#This Row],[Close Price]]/Table2[[#This Row],[Current Week Low]])-1</f>
        <v>9.9284862932060847E-3</v>
      </c>
      <c r="AF60" s="2">
        <f>(Table2[[#This Row],[Current Week High]]/Table2[[#This Row],[Close Price]])-1</f>
        <v>1.4834834126019381E-2</v>
      </c>
      <c r="AG60" s="2">
        <f>(Table2[[#This Row],[Close Price]]/Table2[[#This Row],[Current Month Low]])-1</f>
        <v>9.9284862932060847E-3</v>
      </c>
      <c r="AH60" s="2">
        <f>(Table2[[#This Row],[Current Month High]]/Table2[[#This Row],[Close Price]])-1</f>
        <v>1.4834834126019381E-2</v>
      </c>
      <c r="AI60">
        <v>4.4339277495190901</v>
      </c>
      <c r="AJ60">
        <v>156.51403920381401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0.1</v>
      </c>
      <c r="AM60" t="s">
        <v>10463</v>
      </c>
      <c r="AN60">
        <v>-0.45</v>
      </c>
      <c r="AO60" t="s">
        <v>10464</v>
      </c>
      <c r="AP60">
        <v>0.285972232398091</v>
      </c>
      <c r="AQ60">
        <f>(Table2[[#This Row],[Sharpe Ratio]]-AVERAGE(Table2[Sharpe Ratio]))/_xlfn.STDEV.P(Table2[Sharpe Ratio])</f>
        <v>2.6254614181501466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3.0513861407918528</v>
      </c>
      <c r="AS60">
        <f>_xlfn.RANK.AVG(Table2[[#This Row],[1Y Return vs Nifty Z-Score]],Table2[1Y Return vs Nifty Z-Score])</f>
        <v>109</v>
      </c>
      <c r="AT60">
        <f>_xlfn.RANK.AVG(Table2[[#This Row],[6M Return vs Nifty Z-Score]],Table2[6M Return vs Nifty Z-Score])</f>
        <v>166</v>
      </c>
      <c r="AU60">
        <f>_xlfn.RANK.AVG(Table2[[#This Row],[Sharpe Ratio Z-Score]],Table2[Sharpe Ratio Z-Score])</f>
        <v>4</v>
      </c>
      <c r="AV60">
        <f>(Table2[[#This Row],[Rank 1Y]]+Table2[[#This Row],[Rank 6M]]+Table2[[#This Row],[Rank Sharpe]])/3</f>
        <v>93</v>
      </c>
    </row>
    <row r="61" spans="1:48" x14ac:dyDescent="0.3">
      <c r="A61" t="s">
        <v>1451</v>
      </c>
      <c r="B61" t="s">
        <v>1452</v>
      </c>
      <c r="C61" t="s">
        <v>10422</v>
      </c>
      <c r="D61" t="s">
        <v>46</v>
      </c>
      <c r="E61">
        <v>6795.8974213900001</v>
      </c>
      <c r="F61">
        <v>875.1</v>
      </c>
      <c r="G61">
        <v>158.987736501912</v>
      </c>
      <c r="H61">
        <f>(Table2[[#This Row],[1Y Return vs Nifty]]-AVERAGE(Table2[1Y Return vs Nifty]))/_xlfn.STDEV.P(Table2[1Y Return vs Nifty])</f>
        <v>1.3170331656686587</v>
      </c>
      <c r="I61">
        <v>9.8720012606086396</v>
      </c>
      <c r="J61">
        <f>(Table2[[#This Row],[1M Return vs Nifty]]-AVERAGE(Table2[1M Return vs Nifty]))/_xlfn.STDEV.P(Table2[1M Return vs Nifty])</f>
        <v>0.73261960058500408</v>
      </c>
      <c r="K61">
        <v>39.0692886033682</v>
      </c>
      <c r="L61">
        <f>(Table2[[#This Row],[6M Return vs Nifty]]-AVERAGE(Table2[6M Return vs Nifty]))/_xlfn.STDEV.P(Table2[6M Return vs Nifty])</f>
        <v>0.81026477291453469</v>
      </c>
      <c r="M61">
        <v>3.3077595598248402</v>
      </c>
      <c r="N61">
        <f>(Table2[[#This Row],[1W Return vs Nifty]]-AVERAGE(Table2[1W Return vs Nifty]))/_xlfn.STDEV.P(Table2[1W Return vs Nifty])</f>
        <v>0.69088056100659567</v>
      </c>
      <c r="O61">
        <v>822.43</v>
      </c>
      <c r="P61">
        <v>751.80663101783102</v>
      </c>
      <c r="Q61">
        <v>599.07844596018106</v>
      </c>
      <c r="R61">
        <v>70.094781012674602</v>
      </c>
      <c r="S61" s="2">
        <f>(Table2[[#This Row],[Close Price]]-Table2[[#This Row],[20D EMA]])/Table2[[#This Row],[20D EMA]]</f>
        <v>6.4041924540690479E-2</v>
      </c>
      <c r="T61" s="2">
        <f>(Table2[[#This Row],[Close Price]]-Table2[[#This Row],[50D EMA]])/Table2[[#This Row],[50D EMA]]</f>
        <v>0.16399611801142092</v>
      </c>
      <c r="U61" s="2">
        <f>(Table2[[#This Row],[Close Price]]-Table2[[#This Row],[200D EMA]])/Table2[[#This Row],[200D EMA]]</f>
        <v>0.46074359026124151</v>
      </c>
      <c r="V61">
        <v>1.0222114408954299</v>
      </c>
      <c r="W61">
        <v>863.2</v>
      </c>
      <c r="X61">
        <v>925</v>
      </c>
      <c r="Y61">
        <v>834.95</v>
      </c>
      <c r="Z61">
        <v>925</v>
      </c>
      <c r="AA61">
        <v>834.95</v>
      </c>
      <c r="AB61">
        <v>925</v>
      </c>
      <c r="AC61" s="2">
        <f>(Table2[[#This Row],[Close Price]]/Table2[[#This Row],[Day Low]])-1</f>
        <v>1.3785912882298357E-2</v>
      </c>
      <c r="AD61" s="2">
        <f>(Table2[[#This Row],[Day High]]/Table2[[#This Row],[Close Price]])-1</f>
        <v>5.7022054622328788E-2</v>
      </c>
      <c r="AE61" s="2">
        <f>(Table2[[#This Row],[Close Price]]/Table2[[#This Row],[Current Week Low]])-1</f>
        <v>4.8086711779148361E-2</v>
      </c>
      <c r="AF61" s="2">
        <f>(Table2[[#This Row],[Current Week High]]/Table2[[#This Row],[Close Price]])-1</f>
        <v>5.7022054622328788E-2</v>
      </c>
      <c r="AG61" s="2">
        <f>(Table2[[#This Row],[Close Price]]/Table2[[#This Row],[Current Month Low]])-1</f>
        <v>4.8086711779148361E-2</v>
      </c>
      <c r="AH61" s="2">
        <f>(Table2[[#This Row],[Current Month High]]/Table2[[#This Row],[Close Price]])-1</f>
        <v>5.7022054622328788E-2</v>
      </c>
      <c r="AI61">
        <v>5.7022054622328699</v>
      </c>
      <c r="AJ61">
        <v>192.23576557021201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0.27</v>
      </c>
      <c r="AM61" t="s">
        <v>10463</v>
      </c>
      <c r="AN61">
        <v>9.31</v>
      </c>
      <c r="AO61" t="s">
        <v>10463</v>
      </c>
      <c r="AP61">
        <v>0.15337117225227501</v>
      </c>
      <c r="AQ61">
        <f>(Table2[[#This Row],[Sharpe Ratio]]-AVERAGE(Table2[Sharpe Ratio]))/_xlfn.STDEV.P(Table2[Sharpe Ratio])</f>
        <v>1.1332383534282298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4.6840364536030226</v>
      </c>
      <c r="AS61">
        <f>_xlfn.RANK.AVG(Table2[[#This Row],[1Y Return vs Nifty Z-Score]],Table2[1Y Return vs Nifty Z-Score])</f>
        <v>63</v>
      </c>
      <c r="AT61">
        <f>_xlfn.RANK.AVG(Table2[[#This Row],[6M Return vs Nifty Z-Score]],Table2[6M Return vs Nifty Z-Score])</f>
        <v>120</v>
      </c>
      <c r="AU61">
        <f>_xlfn.RANK.AVG(Table2[[#This Row],[Sharpe Ratio Z-Score]],Table2[Sharpe Ratio Z-Score])</f>
        <v>98</v>
      </c>
      <c r="AV61">
        <f>(Table2[[#This Row],[Rank 1Y]]+Table2[[#This Row],[Rank 6M]]+Table2[[#This Row],[Rank Sharpe]])/3</f>
        <v>93.666666666666671</v>
      </c>
    </row>
    <row r="62" spans="1:48" x14ac:dyDescent="0.3">
      <c r="A62" t="s">
        <v>437</v>
      </c>
      <c r="B62" t="s">
        <v>438</v>
      </c>
      <c r="C62" t="s">
        <v>10427</v>
      </c>
      <c r="D62" t="s">
        <v>98</v>
      </c>
      <c r="E62">
        <v>51786.840816149997</v>
      </c>
      <c r="F62">
        <v>131</v>
      </c>
      <c r="G62">
        <v>183.641815080199</v>
      </c>
      <c r="H62">
        <f>(Table2[[#This Row],[1Y Return vs Nifty]]-AVERAGE(Table2[1Y Return vs Nifty]))/_xlfn.STDEV.P(Table2[1Y Return vs Nifty])</f>
        <v>1.6049726876979478</v>
      </c>
      <c r="I62">
        <v>-17.2757740334898</v>
      </c>
      <c r="J62">
        <f>(Table2[[#This Row],[1M Return vs Nifty]]-AVERAGE(Table2[1M Return vs Nifty]))/_xlfn.STDEV.P(Table2[1M Return vs Nifty])</f>
        <v>-1.6185739052928756</v>
      </c>
      <c r="K62">
        <v>29.089912545302202</v>
      </c>
      <c r="L62">
        <f>(Table2[[#This Row],[6M Return vs Nifty]]-AVERAGE(Table2[6M Return vs Nifty]))/_xlfn.STDEV.P(Table2[6M Return vs Nifty])</f>
        <v>0.51131911075823555</v>
      </c>
      <c r="M62">
        <v>-1.76247156585505</v>
      </c>
      <c r="N62">
        <f>(Table2[[#This Row],[1W Return vs Nifty]]-AVERAGE(Table2[1W Return vs Nifty]))/_xlfn.STDEV.P(Table2[1W Return vs Nifty])</f>
        <v>-0.23760760411586349</v>
      </c>
      <c r="O62">
        <v>132.4</v>
      </c>
      <c r="P62">
        <v>131.75189422469299</v>
      </c>
      <c r="Q62">
        <v>109.074336005025</v>
      </c>
      <c r="R62">
        <v>48.2170028583934</v>
      </c>
      <c r="S62" s="2">
        <f>(Table2[[#This Row],[Close Price]]-Table2[[#This Row],[20D EMA]])/Table2[[#This Row],[20D EMA]]</f>
        <v>-1.057401812688826E-2</v>
      </c>
      <c r="T62" s="2">
        <f>(Table2[[#This Row],[Close Price]]-Table2[[#This Row],[50D EMA]])/Table2[[#This Row],[50D EMA]]</f>
        <v>-5.7068949871088024E-3</v>
      </c>
      <c r="U62" s="2">
        <f>(Table2[[#This Row],[Close Price]]-Table2[[#This Row],[200D EMA]])/Table2[[#This Row],[200D EMA]]</f>
        <v>0.20101579159707095</v>
      </c>
      <c r="V62">
        <v>0.41636809093369598</v>
      </c>
      <c r="W62">
        <v>130.51</v>
      </c>
      <c r="X62">
        <v>132.80000000000001</v>
      </c>
      <c r="Y62">
        <v>130.51</v>
      </c>
      <c r="Z62">
        <v>132.9</v>
      </c>
      <c r="AA62">
        <v>130.51</v>
      </c>
      <c r="AB62">
        <v>132.9</v>
      </c>
      <c r="AC62" s="2">
        <f>(Table2[[#This Row],[Close Price]]/Table2[[#This Row],[Day Low]])-1</f>
        <v>3.7545015707609597E-3</v>
      </c>
      <c r="AD62" s="2">
        <f>(Table2[[#This Row],[Day High]]/Table2[[#This Row],[Close Price]])-1</f>
        <v>1.3740458015267354E-2</v>
      </c>
      <c r="AE62" s="2">
        <f>(Table2[[#This Row],[Close Price]]/Table2[[#This Row],[Current Week Low]])-1</f>
        <v>3.7545015707609597E-3</v>
      </c>
      <c r="AF62" s="2">
        <f>(Table2[[#This Row],[Current Week High]]/Table2[[#This Row],[Close Price]])-1</f>
        <v>1.4503816793893121E-2</v>
      </c>
      <c r="AG62" s="2">
        <f>(Table2[[#This Row],[Close Price]]/Table2[[#This Row],[Current Month Low]])-1</f>
        <v>3.7545015707609597E-3</v>
      </c>
      <c r="AH62" s="2">
        <f>(Table2[[#This Row],[Current Month High]]/Table2[[#This Row],[Close Price]])-1</f>
        <v>1.4503816793893121E-2</v>
      </c>
      <c r="AI62">
        <v>30.152671755725098</v>
      </c>
      <c r="AJ62">
        <v>222.660098522167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-0.05</v>
      </c>
      <c r="AM62" t="s">
        <v>10464</v>
      </c>
      <c r="AN62">
        <v>-1.59</v>
      </c>
      <c r="AO62" t="s">
        <v>10464</v>
      </c>
      <c r="AP62">
        <v>0.16794721675249699</v>
      </c>
      <c r="AQ62">
        <f>(Table2[[#This Row],[Sharpe Ratio]]-AVERAGE(Table2[Sharpe Ratio]))/_xlfn.STDEV.P(Table2[Sharpe Ratio])</f>
        <v>1.2972695442175486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1.5573798332649929</v>
      </c>
      <c r="AS62">
        <f>_xlfn.RANK.AVG(Table2[[#This Row],[1Y Return vs Nifty Z-Score]],Table2[1Y Return vs Nifty Z-Score])</f>
        <v>41</v>
      </c>
      <c r="AT62">
        <f>_xlfn.RANK.AVG(Table2[[#This Row],[6M Return vs Nifty Z-Score]],Table2[6M Return vs Nifty Z-Score])</f>
        <v>168</v>
      </c>
      <c r="AU62">
        <f>_xlfn.RANK.AVG(Table2[[#This Row],[Sharpe Ratio Z-Score]],Table2[Sharpe Ratio Z-Score])</f>
        <v>73</v>
      </c>
      <c r="AV62">
        <f>(Table2[[#This Row],[Rank 1Y]]+Table2[[#This Row],[Rank 6M]]+Table2[[#This Row],[Rank Sharpe]])/3</f>
        <v>94</v>
      </c>
    </row>
    <row r="63" spans="1:48" x14ac:dyDescent="0.3">
      <c r="A63" t="s">
        <v>1557</v>
      </c>
      <c r="B63" t="s">
        <v>1558</v>
      </c>
      <c r="C63" t="s">
        <v>10426</v>
      </c>
      <c r="D63" t="s">
        <v>278</v>
      </c>
      <c r="E63">
        <v>5794.3913875400003</v>
      </c>
      <c r="F63">
        <v>2523.5</v>
      </c>
      <c r="G63">
        <v>159.52704396816401</v>
      </c>
      <c r="H63">
        <f>(Table2[[#This Row],[1Y Return vs Nifty]]-AVERAGE(Table2[1Y Return vs Nifty]))/_xlfn.STDEV.P(Table2[1Y Return vs Nifty])</f>
        <v>1.3233318368425306</v>
      </c>
      <c r="I63">
        <v>25.5784008617042</v>
      </c>
      <c r="J63">
        <f>(Table2[[#This Row],[1M Return vs Nifty]]-AVERAGE(Table2[1M Return vs Nifty]))/_xlfn.STDEV.P(Table2[1M Return vs Nifty])</f>
        <v>2.0929072979289045</v>
      </c>
      <c r="K63">
        <v>72.624602506346207</v>
      </c>
      <c r="L63">
        <f>(Table2[[#This Row],[6M Return vs Nifty]]-AVERAGE(Table2[6M Return vs Nifty]))/_xlfn.STDEV.P(Table2[6M Return vs Nifty])</f>
        <v>1.8154594339054222</v>
      </c>
      <c r="M63">
        <v>13.370019362920701</v>
      </c>
      <c r="N63">
        <f>(Table2[[#This Row],[1W Return vs Nifty]]-AVERAGE(Table2[1W Return vs Nifty]))/_xlfn.STDEV.P(Table2[1W Return vs Nifty])</f>
        <v>2.5335360356737686</v>
      </c>
      <c r="O63">
        <v>2137.23</v>
      </c>
      <c r="P63">
        <v>1951.0877206550999</v>
      </c>
      <c r="Q63">
        <v>1628.67315738108</v>
      </c>
      <c r="R63">
        <v>80.644720858715402</v>
      </c>
      <c r="S63" s="2">
        <f>(Table2[[#This Row],[Close Price]]-Table2[[#This Row],[20D EMA]])/Table2[[#This Row],[20D EMA]]</f>
        <v>0.18073394066151044</v>
      </c>
      <c r="T63" s="2">
        <f>(Table2[[#This Row],[Close Price]]-Table2[[#This Row],[50D EMA]])/Table2[[#This Row],[50D EMA]]</f>
        <v>0.29338110905270121</v>
      </c>
      <c r="U63" s="2">
        <f>(Table2[[#This Row],[Close Price]]-Table2[[#This Row],[200D EMA]])/Table2[[#This Row],[200D EMA]]</f>
        <v>0.54942075920119471</v>
      </c>
      <c r="V63">
        <v>2.6388657648478002</v>
      </c>
      <c r="W63">
        <v>2480.1</v>
      </c>
      <c r="X63">
        <v>2559.9</v>
      </c>
      <c r="Y63">
        <v>2362</v>
      </c>
      <c r="Z63">
        <v>2559.9</v>
      </c>
      <c r="AA63">
        <v>2362</v>
      </c>
      <c r="AB63">
        <v>2559.9</v>
      </c>
      <c r="AC63" s="2">
        <f>(Table2[[#This Row],[Close Price]]/Table2[[#This Row],[Day Low]])-1</f>
        <v>1.7499294383291009E-2</v>
      </c>
      <c r="AD63" s="2">
        <f>(Table2[[#This Row],[Day High]]/Table2[[#This Row],[Close Price]])-1</f>
        <v>1.4424410540915478E-2</v>
      </c>
      <c r="AE63" s="2">
        <f>(Table2[[#This Row],[Close Price]]/Table2[[#This Row],[Current Week Low]])-1</f>
        <v>6.8374259102455648E-2</v>
      </c>
      <c r="AF63" s="2">
        <f>(Table2[[#This Row],[Current Week High]]/Table2[[#This Row],[Close Price]])-1</f>
        <v>1.4424410540915478E-2</v>
      </c>
      <c r="AG63" s="2">
        <f>(Table2[[#This Row],[Close Price]]/Table2[[#This Row],[Current Month Low]])-1</f>
        <v>6.8374259102455648E-2</v>
      </c>
      <c r="AH63" s="2">
        <f>(Table2[[#This Row],[Current Month High]]/Table2[[#This Row],[Close Price]])-1</f>
        <v>1.4424410540915478E-2</v>
      </c>
      <c r="AI63">
        <v>1.44244105409154</v>
      </c>
      <c r="AJ63">
        <v>208.590645062671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0.32</v>
      </c>
      <c r="AM63" t="s">
        <v>10463</v>
      </c>
      <c r="AN63">
        <v>18.43</v>
      </c>
      <c r="AO63" t="s">
        <v>10463</v>
      </c>
      <c r="AP63">
        <v>0.11353525395920901</v>
      </c>
      <c r="AQ63">
        <f>(Table2[[#This Row],[Sharpe Ratio]]-AVERAGE(Table2[Sharpe Ratio]))/_xlfn.STDEV.P(Table2[Sharpe Ratio])</f>
        <v>0.68494573784942081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8.4501803422000457</v>
      </c>
      <c r="AS63">
        <f>_xlfn.RANK.AVG(Table2[[#This Row],[1Y Return vs Nifty Z-Score]],Table2[1Y Return vs Nifty Z-Score])</f>
        <v>62</v>
      </c>
      <c r="AT63">
        <f>_xlfn.RANK.AVG(Table2[[#This Row],[6M Return vs Nifty Z-Score]],Table2[6M Return vs Nifty Z-Score])</f>
        <v>44</v>
      </c>
      <c r="AU63">
        <f>_xlfn.RANK.AVG(Table2[[#This Row],[Sharpe Ratio Z-Score]],Table2[Sharpe Ratio Z-Score])</f>
        <v>179</v>
      </c>
      <c r="AV63">
        <f>(Table2[[#This Row],[Rank 1Y]]+Table2[[#This Row],[Rank 6M]]+Table2[[#This Row],[Rank Sharpe]])/3</f>
        <v>95</v>
      </c>
    </row>
    <row r="64" spans="1:48" x14ac:dyDescent="0.3">
      <c r="A64" t="s">
        <v>325</v>
      </c>
      <c r="B64" t="s">
        <v>326</v>
      </c>
      <c r="C64" t="s">
        <v>10431</v>
      </c>
      <c r="D64" t="s">
        <v>327</v>
      </c>
      <c r="E64">
        <v>74473.451816275003</v>
      </c>
      <c r="F64">
        <v>12517.4</v>
      </c>
      <c r="G64">
        <v>161.62601912852799</v>
      </c>
      <c r="H64">
        <f>(Table2[[#This Row],[1Y Return vs Nifty]]-AVERAGE(Table2[1Y Return vs Nifty]))/_xlfn.STDEV.P(Table2[1Y Return vs Nifty])</f>
        <v>1.3478461541189763</v>
      </c>
      <c r="I64">
        <v>23.2735540082573</v>
      </c>
      <c r="J64">
        <f>(Table2[[#This Row],[1M Return vs Nifty]]-AVERAGE(Table2[1M Return vs Nifty]))/_xlfn.STDEV.P(Table2[1M Return vs Nifty])</f>
        <v>1.893290905971901</v>
      </c>
      <c r="K64">
        <v>86.852496784050103</v>
      </c>
      <c r="L64">
        <f>(Table2[[#This Row],[6M Return vs Nifty]]-AVERAGE(Table2[6M Return vs Nifty]))/_xlfn.STDEV.P(Table2[6M Return vs Nifty])</f>
        <v>2.2416751863922877</v>
      </c>
      <c r="M64">
        <v>5.3827713472007499</v>
      </c>
      <c r="N64">
        <f>(Table2[[#This Row],[1W Return vs Nifty]]-AVERAGE(Table2[1W Return vs Nifty]))/_xlfn.STDEV.P(Table2[1W Return vs Nifty])</f>
        <v>1.0708679500055109</v>
      </c>
      <c r="O64">
        <v>11148.61</v>
      </c>
      <c r="P64">
        <v>9903.7977343930706</v>
      </c>
      <c r="Q64">
        <v>7437.1696256553696</v>
      </c>
      <c r="R64">
        <v>82.277368330990996</v>
      </c>
      <c r="S64" s="2">
        <f>(Table2[[#This Row],[Close Price]]-Table2[[#This Row],[20D EMA]])/Table2[[#This Row],[20D EMA]]</f>
        <v>0.12277674077754976</v>
      </c>
      <c r="T64" s="2">
        <f>(Table2[[#This Row],[Close Price]]-Table2[[#This Row],[50D EMA]])/Table2[[#This Row],[50D EMA]]</f>
        <v>0.26389899467864053</v>
      </c>
      <c r="U64" s="2">
        <f>(Table2[[#This Row],[Close Price]]-Table2[[#This Row],[200D EMA]])/Table2[[#This Row],[200D EMA]]</f>
        <v>0.68308652754399912</v>
      </c>
      <c r="V64">
        <v>0.936463997844864</v>
      </c>
      <c r="W64">
        <v>12330.1</v>
      </c>
      <c r="X64">
        <v>12543.3</v>
      </c>
      <c r="Y64">
        <v>12086.45</v>
      </c>
      <c r="Z64">
        <v>12543.3</v>
      </c>
      <c r="AA64">
        <v>12086.45</v>
      </c>
      <c r="AB64">
        <v>12543.3</v>
      </c>
      <c r="AC64" s="2">
        <f>(Table2[[#This Row],[Close Price]]/Table2[[#This Row],[Day Low]])-1</f>
        <v>1.5190468852645189E-2</v>
      </c>
      <c r="AD64" s="2">
        <f>(Table2[[#This Row],[Day High]]/Table2[[#This Row],[Close Price]])-1</f>
        <v>2.0691197852589216E-3</v>
      </c>
      <c r="AE64" s="2">
        <f>(Table2[[#This Row],[Close Price]]/Table2[[#This Row],[Current Week Low]])-1</f>
        <v>3.5655630892445611E-2</v>
      </c>
      <c r="AF64" s="2">
        <f>(Table2[[#This Row],[Current Week High]]/Table2[[#This Row],[Close Price]])-1</f>
        <v>2.0691197852589216E-3</v>
      </c>
      <c r="AG64" s="2">
        <f>(Table2[[#This Row],[Close Price]]/Table2[[#This Row],[Current Month Low]])-1</f>
        <v>3.5655630892445611E-2</v>
      </c>
      <c r="AH64" s="2">
        <f>(Table2[[#This Row],[Current Month High]]/Table2[[#This Row],[Close Price]])-1</f>
        <v>2.0691197852589216E-3</v>
      </c>
      <c r="AI64">
        <v>0.20691197852589199</v>
      </c>
      <c r="AJ64">
        <v>216.655704528206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0.48</v>
      </c>
      <c r="AM64" t="s">
        <v>10463</v>
      </c>
      <c r="AN64">
        <v>15.31</v>
      </c>
      <c r="AO64" t="s">
        <v>10463</v>
      </c>
      <c r="AP64">
        <v>9.9788101599512999E-2</v>
      </c>
      <c r="AQ64">
        <f>(Table2[[#This Row],[Sharpe Ratio]]-AVERAGE(Table2[Sharpe Ratio]))/_xlfn.STDEV.P(Table2[Sharpe Ratio])</f>
        <v>0.5302424662252988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7.0839226627139738</v>
      </c>
      <c r="AS64">
        <f>_xlfn.RANK.AVG(Table2[[#This Row],[1Y Return vs Nifty Z-Score]],Table2[1Y Return vs Nifty Z-Score])</f>
        <v>57</v>
      </c>
      <c r="AT64">
        <f>_xlfn.RANK.AVG(Table2[[#This Row],[6M Return vs Nifty Z-Score]],Table2[6M Return vs Nifty Z-Score])</f>
        <v>24</v>
      </c>
      <c r="AU64">
        <f>_xlfn.RANK.AVG(Table2[[#This Row],[Sharpe Ratio Z-Score]],Table2[Sharpe Ratio Z-Score])</f>
        <v>208</v>
      </c>
      <c r="AV64">
        <f>(Table2[[#This Row],[Rank 1Y]]+Table2[[#This Row],[Rank 6M]]+Table2[[#This Row],[Rank Sharpe]])/3</f>
        <v>96.333333333333329</v>
      </c>
    </row>
    <row r="65" spans="1:48" x14ac:dyDescent="0.3">
      <c r="A65" t="s">
        <v>1169</v>
      </c>
      <c r="B65" t="s">
        <v>1170</v>
      </c>
      <c r="C65" t="s">
        <v>607</v>
      </c>
      <c r="D65" t="s">
        <v>486</v>
      </c>
      <c r="E65">
        <v>9900.0971361600004</v>
      </c>
      <c r="F65">
        <v>379.15</v>
      </c>
      <c r="G65">
        <v>143.725708217837</v>
      </c>
      <c r="H65">
        <f>(Table2[[#This Row],[1Y Return vs Nifty]]-AVERAGE(Table2[1Y Return vs Nifty]))/_xlfn.STDEV.P(Table2[1Y Return vs Nifty])</f>
        <v>1.1387851279105432</v>
      </c>
      <c r="I65">
        <v>-9.2790197821785299</v>
      </c>
      <c r="J65">
        <f>(Table2[[#This Row],[1M Return vs Nifty]]-AVERAGE(Table2[1M Return vs Nifty]))/_xlfn.STDEV.P(Table2[1M Return vs Nifty])</f>
        <v>-0.92599720388369355</v>
      </c>
      <c r="K65">
        <v>40.130597066072802</v>
      </c>
      <c r="L65">
        <f>(Table2[[#This Row],[6M Return vs Nifty]]-AVERAGE(Table2[6M Return vs Nifty]))/_xlfn.STDEV.P(Table2[6M Return vs Nifty])</f>
        <v>0.84205769857333568</v>
      </c>
      <c r="M65">
        <v>2.9166767076036799</v>
      </c>
      <c r="N65">
        <f>(Table2[[#This Row],[1W Return vs Nifty]]-AVERAGE(Table2[1W Return vs Nifty]))/_xlfn.STDEV.P(Table2[1W Return vs Nifty])</f>
        <v>0.61926335246741082</v>
      </c>
      <c r="O65">
        <v>368.76</v>
      </c>
      <c r="P65">
        <v>353.85653008269099</v>
      </c>
      <c r="Q65">
        <v>282.04196042018498</v>
      </c>
      <c r="R65">
        <v>58.910210152504</v>
      </c>
      <c r="S65" s="2">
        <f>(Table2[[#This Row],[Close Price]]-Table2[[#This Row],[20D EMA]])/Table2[[#This Row],[20D EMA]]</f>
        <v>2.8175507104892035E-2</v>
      </c>
      <c r="T65" s="2">
        <f>(Table2[[#This Row],[Close Price]]-Table2[[#This Row],[50D EMA]])/Table2[[#This Row],[50D EMA]]</f>
        <v>7.1479449344620763E-2</v>
      </c>
      <c r="U65" s="2">
        <f>(Table2[[#This Row],[Close Price]]-Table2[[#This Row],[200D EMA]])/Table2[[#This Row],[200D EMA]]</f>
        <v>0.344303519359828</v>
      </c>
      <c r="V65">
        <v>1.05641738666695</v>
      </c>
      <c r="W65">
        <v>374.3</v>
      </c>
      <c r="X65">
        <v>381.4</v>
      </c>
      <c r="Y65">
        <v>368.65</v>
      </c>
      <c r="Z65">
        <v>383.15</v>
      </c>
      <c r="AA65">
        <v>368.65</v>
      </c>
      <c r="AB65">
        <v>383.15</v>
      </c>
      <c r="AC65" s="2">
        <f>(Table2[[#This Row],[Close Price]]/Table2[[#This Row],[Day Low]])-1</f>
        <v>1.2957520705316528E-2</v>
      </c>
      <c r="AD65" s="2">
        <f>(Table2[[#This Row],[Day High]]/Table2[[#This Row],[Close Price]])-1</f>
        <v>5.9343267835949565E-3</v>
      </c>
      <c r="AE65" s="2">
        <f>(Table2[[#This Row],[Close Price]]/Table2[[#This Row],[Current Week Low]])-1</f>
        <v>2.8482300284822903E-2</v>
      </c>
      <c r="AF65" s="2">
        <f>(Table2[[#This Row],[Current Week High]]/Table2[[#This Row],[Close Price]])-1</f>
        <v>1.0549914281946515E-2</v>
      </c>
      <c r="AG65" s="2">
        <f>(Table2[[#This Row],[Close Price]]/Table2[[#This Row],[Current Month Low]])-1</f>
        <v>2.8482300284822903E-2</v>
      </c>
      <c r="AH65" s="2">
        <f>(Table2[[#This Row],[Current Month High]]/Table2[[#This Row],[Close Price]])-1</f>
        <v>1.0549914281946515E-2</v>
      </c>
      <c r="AI65">
        <v>3.8111565343531701</v>
      </c>
      <c r="AJ65">
        <v>204.171680705976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0.16</v>
      </c>
      <c r="AM65" t="s">
        <v>10463</v>
      </c>
      <c r="AN65">
        <v>-0.16</v>
      </c>
      <c r="AO65" t="s">
        <v>10464</v>
      </c>
      <c r="AP65">
        <v>0.153640228465596</v>
      </c>
      <c r="AQ65">
        <f>(Table2[[#This Row],[Sharpe Ratio]]-AVERAGE(Table2[Sharpe Ratio]))/_xlfn.STDEV.P(Table2[Sharpe Ratio])</f>
        <v>1.1362661715073825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2.8103751465749784</v>
      </c>
      <c r="AS65">
        <f>_xlfn.RANK.AVG(Table2[[#This Row],[1Y Return vs Nifty Z-Score]],Table2[1Y Return vs Nifty Z-Score])</f>
        <v>77</v>
      </c>
      <c r="AT65">
        <f>_xlfn.RANK.AVG(Table2[[#This Row],[6M Return vs Nifty Z-Score]],Table2[6M Return vs Nifty Z-Score])</f>
        <v>115</v>
      </c>
      <c r="AU65">
        <f>_xlfn.RANK.AVG(Table2[[#This Row],[Sharpe Ratio Z-Score]],Table2[Sharpe Ratio Z-Score])</f>
        <v>97</v>
      </c>
      <c r="AV65">
        <f>(Table2[[#This Row],[Rank 1Y]]+Table2[[#This Row],[Rank 6M]]+Table2[[#This Row],[Rank Sharpe]])/3</f>
        <v>96.333333333333329</v>
      </c>
    </row>
    <row r="66" spans="1:48" x14ac:dyDescent="0.3">
      <c r="A66" t="s">
        <v>455</v>
      </c>
      <c r="B66" t="s">
        <v>456</v>
      </c>
      <c r="C66" t="s">
        <v>10423</v>
      </c>
      <c r="D66" t="s">
        <v>457</v>
      </c>
      <c r="E66">
        <v>48399</v>
      </c>
      <c r="F66">
        <v>564.5</v>
      </c>
      <c r="G66">
        <v>110.094594994196</v>
      </c>
      <c r="H66">
        <f>(Table2[[#This Row],[1Y Return vs Nifty]]-AVERAGE(Table2[1Y Return vs Nifty]))/_xlfn.STDEV.P(Table2[1Y Return vs Nifty])</f>
        <v>0.74600116576901687</v>
      </c>
      <c r="I66">
        <v>7.0869219904058198</v>
      </c>
      <c r="J66">
        <f>(Table2[[#This Row],[1M Return vs Nifty]]-AVERAGE(Table2[1M Return vs Nifty]))/_xlfn.STDEV.P(Table2[1M Return vs Nifty])</f>
        <v>0.49141161125559929</v>
      </c>
      <c r="K66">
        <v>63.911554850426903</v>
      </c>
      <c r="L66">
        <f>(Table2[[#This Row],[6M Return vs Nifty]]-AVERAGE(Table2[6M Return vs Nifty]))/_xlfn.STDEV.P(Table2[6M Return vs Nifty])</f>
        <v>1.5544483460636256</v>
      </c>
      <c r="M66">
        <v>-3.82803621051234</v>
      </c>
      <c r="N66">
        <f>(Table2[[#This Row],[1W Return vs Nifty]]-AVERAGE(Table2[1W Return vs Nifty]))/_xlfn.STDEV.P(Table2[1W Return vs Nifty])</f>
        <v>-0.61586498120979194</v>
      </c>
      <c r="O66">
        <v>547.53</v>
      </c>
      <c r="P66">
        <v>499.74606846684901</v>
      </c>
      <c r="Q66">
        <v>377.984057613863</v>
      </c>
      <c r="R66">
        <v>64.534027752831904</v>
      </c>
      <c r="S66" s="2">
        <f>(Table2[[#This Row],[Close Price]]-Table2[[#This Row],[20D EMA]])/Table2[[#This Row],[20D EMA]]</f>
        <v>3.0993735503077508E-2</v>
      </c>
      <c r="T66" s="2">
        <f>(Table2[[#This Row],[Close Price]]-Table2[[#This Row],[50D EMA]])/Table2[[#This Row],[50D EMA]]</f>
        <v>0.12957366874702383</v>
      </c>
      <c r="U66" s="2">
        <f>(Table2[[#This Row],[Close Price]]-Table2[[#This Row],[200D EMA]])/Table2[[#This Row],[200D EMA]]</f>
        <v>0.49344923054050072</v>
      </c>
      <c r="V66">
        <v>0.73290614901485496</v>
      </c>
      <c r="W66">
        <v>559.6</v>
      </c>
      <c r="X66">
        <v>572.54999999999995</v>
      </c>
      <c r="Y66">
        <v>559.6</v>
      </c>
      <c r="Z66">
        <v>572.75</v>
      </c>
      <c r="AA66">
        <v>559.6</v>
      </c>
      <c r="AB66">
        <v>572.75</v>
      </c>
      <c r="AC66" s="2">
        <f>(Table2[[#This Row],[Close Price]]/Table2[[#This Row],[Day Low]])-1</f>
        <v>8.7562544674766318E-3</v>
      </c>
      <c r="AD66" s="2">
        <f>(Table2[[#This Row],[Day High]]/Table2[[#This Row],[Close Price]])-1</f>
        <v>1.4260407440212397E-2</v>
      </c>
      <c r="AE66" s="2">
        <f>(Table2[[#This Row],[Close Price]]/Table2[[#This Row],[Current Week Low]])-1</f>
        <v>8.7562544674766318E-3</v>
      </c>
      <c r="AF66" s="2">
        <f>(Table2[[#This Row],[Current Week High]]/Table2[[#This Row],[Close Price]])-1</f>
        <v>1.4614703277236574E-2</v>
      </c>
      <c r="AG66" s="2">
        <f>(Table2[[#This Row],[Close Price]]/Table2[[#This Row],[Current Month Low]])-1</f>
        <v>8.7562544674766318E-3</v>
      </c>
      <c r="AH66" s="2">
        <f>(Table2[[#This Row],[Current Month High]]/Table2[[#This Row],[Close Price]])-1</f>
        <v>1.4614703277236574E-2</v>
      </c>
      <c r="AI66">
        <v>9.8937112488928207</v>
      </c>
      <c r="AJ66">
        <v>139.09360440491301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0.28999999999999998</v>
      </c>
      <c r="AM66" t="s">
        <v>10463</v>
      </c>
      <c r="AN66">
        <v>4.09</v>
      </c>
      <c r="AO66" t="s">
        <v>10463</v>
      </c>
      <c r="AP66">
        <v>0.13991298306291899</v>
      </c>
      <c r="AQ66">
        <f>(Table2[[#This Row],[Sharpe Ratio]]-AVERAGE(Table2[Sharpe Ratio]))/_xlfn.STDEV.P(Table2[Sharpe Ratio])</f>
        <v>0.9817869223788539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3.1577830642573037</v>
      </c>
      <c r="AS66">
        <f>_xlfn.RANK.AVG(Table2[[#This Row],[1Y Return vs Nifty Z-Score]],Table2[1Y Return vs Nifty Z-Score])</f>
        <v>114</v>
      </c>
      <c r="AT66">
        <f>_xlfn.RANK.AVG(Table2[[#This Row],[6M Return vs Nifty Z-Score]],Table2[6M Return vs Nifty Z-Score])</f>
        <v>56</v>
      </c>
      <c r="AU66">
        <f>_xlfn.RANK.AVG(Table2[[#This Row],[Sharpe Ratio Z-Score]],Table2[Sharpe Ratio Z-Score])</f>
        <v>120</v>
      </c>
      <c r="AV66">
        <f>(Table2[[#This Row],[Rank 1Y]]+Table2[[#This Row],[Rank 6M]]+Table2[[#This Row],[Rank Sharpe]])/3</f>
        <v>96.666666666666671</v>
      </c>
    </row>
    <row r="67" spans="1:48" x14ac:dyDescent="0.3">
      <c r="A67" t="s">
        <v>940</v>
      </c>
      <c r="B67" t="s">
        <v>941</v>
      </c>
      <c r="C67" t="s">
        <v>10426</v>
      </c>
      <c r="D67" t="s">
        <v>148</v>
      </c>
      <c r="E67">
        <v>14901.838351475</v>
      </c>
      <c r="F67">
        <v>1346.65</v>
      </c>
      <c r="G67">
        <v>91.108243684247398</v>
      </c>
      <c r="H67">
        <f>(Table2[[#This Row],[1Y Return vs Nifty]]-AVERAGE(Table2[1Y Return vs Nifty]))/_xlfn.STDEV.P(Table2[1Y Return vs Nifty])</f>
        <v>0.52425607381974726</v>
      </c>
      <c r="I67">
        <v>8.6634608991570694</v>
      </c>
      <c r="J67">
        <f>(Table2[[#This Row],[1M Return vs Nifty]]-AVERAGE(Table2[1M Return vs Nifty]))/_xlfn.STDEV.P(Table2[1M Return vs Nifty])</f>
        <v>0.62795127256720351</v>
      </c>
      <c r="K67">
        <v>35.1770490308744</v>
      </c>
      <c r="L67">
        <f>(Table2[[#This Row],[6M Return vs Nifty]]-AVERAGE(Table2[6M Return vs Nifty]))/_xlfn.STDEV.P(Table2[6M Return vs Nifty])</f>
        <v>0.69366748972771297</v>
      </c>
      <c r="M67">
        <v>-2.1883281276924</v>
      </c>
      <c r="N67">
        <f>(Table2[[#This Row],[1W Return vs Nifty]]-AVERAGE(Table2[1W Return vs Nifty]))/_xlfn.STDEV.P(Table2[1W Return vs Nifty])</f>
        <v>-0.31559276256417756</v>
      </c>
      <c r="O67">
        <v>1270.1400000000001</v>
      </c>
      <c r="P67">
        <v>1182.07945782409</v>
      </c>
      <c r="Q67">
        <v>988.62292074240497</v>
      </c>
      <c r="R67">
        <v>69.986668618231306</v>
      </c>
      <c r="S67" s="2">
        <f>(Table2[[#This Row],[Close Price]]-Table2[[#This Row],[20D EMA]])/Table2[[#This Row],[20D EMA]]</f>
        <v>6.0237454138913807E-2</v>
      </c>
      <c r="T67" s="2">
        <f>(Table2[[#This Row],[Close Price]]-Table2[[#This Row],[50D EMA]])/Table2[[#This Row],[50D EMA]]</f>
        <v>0.13922121824098266</v>
      </c>
      <c r="U67" s="2">
        <f>(Table2[[#This Row],[Close Price]]-Table2[[#This Row],[200D EMA]])/Table2[[#This Row],[200D EMA]]</f>
        <v>0.36214725730689634</v>
      </c>
      <c r="V67">
        <v>0.68429662226125598</v>
      </c>
      <c r="W67">
        <v>1330</v>
      </c>
      <c r="X67">
        <v>1400</v>
      </c>
      <c r="Y67">
        <v>1301.05</v>
      </c>
      <c r="Z67">
        <v>1400</v>
      </c>
      <c r="AA67">
        <v>1301.05</v>
      </c>
      <c r="AB67">
        <v>1400</v>
      </c>
      <c r="AC67" s="2">
        <f>(Table2[[#This Row],[Close Price]]/Table2[[#This Row],[Day Low]])-1</f>
        <v>1.2518796992481374E-2</v>
      </c>
      <c r="AD67" s="2">
        <f>(Table2[[#This Row],[Day High]]/Table2[[#This Row],[Close Price]])-1</f>
        <v>3.9616826940927385E-2</v>
      </c>
      <c r="AE67" s="2">
        <f>(Table2[[#This Row],[Close Price]]/Table2[[#This Row],[Current Week Low]])-1</f>
        <v>3.5048614580531323E-2</v>
      </c>
      <c r="AF67" s="2">
        <f>(Table2[[#This Row],[Current Week High]]/Table2[[#This Row],[Close Price]])-1</f>
        <v>3.9616826940927385E-2</v>
      </c>
      <c r="AG67" s="2">
        <f>(Table2[[#This Row],[Close Price]]/Table2[[#This Row],[Current Month Low]])-1</f>
        <v>3.5048614580531323E-2</v>
      </c>
      <c r="AH67" s="2">
        <f>(Table2[[#This Row],[Current Month High]]/Table2[[#This Row],[Close Price]])-1</f>
        <v>3.9616826940927385E-2</v>
      </c>
      <c r="AI67">
        <v>3.9616826940927301</v>
      </c>
      <c r="AJ67">
        <v>129.27555971737399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0.25</v>
      </c>
      <c r="AM67" t="s">
        <v>10463</v>
      </c>
      <c r="AN67">
        <v>2.2000000000000002</v>
      </c>
      <c r="AO67" t="s">
        <v>10463</v>
      </c>
      <c r="AP67">
        <v>0.22354704415504301</v>
      </c>
      <c r="AQ67">
        <f>(Table2[[#This Row],[Sharpe Ratio]]-AVERAGE(Table2[Sharpe Ratio]))/_xlfn.STDEV.P(Table2[Sharpe Ratio])</f>
        <v>1.9229609583993132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3.4532430319497993</v>
      </c>
      <c r="AS67">
        <f>_xlfn.RANK.AVG(Table2[[#This Row],[1Y Return vs Nifty Z-Score]],Table2[1Y Return vs Nifty Z-Score])</f>
        <v>142</v>
      </c>
      <c r="AT67">
        <f>_xlfn.RANK.AVG(Table2[[#This Row],[6M Return vs Nifty Z-Score]],Table2[6M Return vs Nifty Z-Score])</f>
        <v>132</v>
      </c>
      <c r="AU67">
        <f>_xlfn.RANK.AVG(Table2[[#This Row],[Sharpe Ratio Z-Score]],Table2[Sharpe Ratio Z-Score])</f>
        <v>18</v>
      </c>
      <c r="AV67">
        <f>(Table2[[#This Row],[Rank 1Y]]+Table2[[#This Row],[Rank 6M]]+Table2[[#This Row],[Rank Sharpe]])/3</f>
        <v>97.333333333333329</v>
      </c>
    </row>
    <row r="68" spans="1:48" x14ac:dyDescent="0.3">
      <c r="A68" t="s">
        <v>1389</v>
      </c>
      <c r="B68" t="s">
        <v>1390</v>
      </c>
      <c r="C68" t="s">
        <v>10418</v>
      </c>
      <c r="D68" t="s">
        <v>21</v>
      </c>
      <c r="E68">
        <v>7435.2491129949904</v>
      </c>
      <c r="F68">
        <v>881.5</v>
      </c>
      <c r="G68">
        <v>87.029596410972601</v>
      </c>
      <c r="H68">
        <f>(Table2[[#This Row],[1Y Return vs Nifty]]-AVERAGE(Table2[1Y Return vs Nifty]))/_xlfn.STDEV.P(Table2[1Y Return vs Nifty])</f>
        <v>0.47662080151932096</v>
      </c>
      <c r="I68">
        <v>9.4084924805034902</v>
      </c>
      <c r="J68">
        <f>(Table2[[#This Row],[1M Return vs Nifty]]-AVERAGE(Table2[1M Return vs Nifty]))/_xlfn.STDEV.P(Table2[1M Return vs Nifty])</f>
        <v>0.69247639098883829</v>
      </c>
      <c r="K68">
        <v>83.618493312521906</v>
      </c>
      <c r="L68">
        <f>(Table2[[#This Row],[6M Return vs Nifty]]-AVERAGE(Table2[6M Return vs Nifty]))/_xlfn.STDEV.P(Table2[6M Return vs Nifty])</f>
        <v>2.1447962529212581</v>
      </c>
      <c r="M68">
        <v>2.6084135325767801</v>
      </c>
      <c r="N68">
        <f>(Table2[[#This Row],[1W Return vs Nifty]]-AVERAGE(Table2[1W Return vs Nifty]))/_xlfn.STDEV.P(Table2[1W Return vs Nifty])</f>
        <v>0.56281253145731935</v>
      </c>
      <c r="O68">
        <v>849.13</v>
      </c>
      <c r="P68">
        <v>796.273225730435</v>
      </c>
      <c r="Q68">
        <v>624.27123905708697</v>
      </c>
      <c r="R68">
        <v>65.040750687127201</v>
      </c>
      <c r="S68" s="2">
        <f>(Table2[[#This Row],[Close Price]]-Table2[[#This Row],[20D EMA]])/Table2[[#This Row],[20D EMA]]</f>
        <v>3.8121371285904398E-2</v>
      </c>
      <c r="T68" s="2">
        <f>(Table2[[#This Row],[Close Price]]-Table2[[#This Row],[50D EMA]])/Table2[[#This Row],[50D EMA]]</f>
        <v>0.10703207330798424</v>
      </c>
      <c r="U68" s="2">
        <f>(Table2[[#This Row],[Close Price]]-Table2[[#This Row],[200D EMA]])/Table2[[#This Row],[200D EMA]]</f>
        <v>0.41204647090812163</v>
      </c>
      <c r="V68">
        <v>0.74755964691918098</v>
      </c>
      <c r="W68">
        <v>876.05</v>
      </c>
      <c r="X68">
        <v>906.9</v>
      </c>
      <c r="Y68">
        <v>860.8</v>
      </c>
      <c r="Z68">
        <v>906.9</v>
      </c>
      <c r="AA68">
        <v>860.8</v>
      </c>
      <c r="AB68">
        <v>906.9</v>
      </c>
      <c r="AC68" s="2">
        <f>(Table2[[#This Row],[Close Price]]/Table2[[#This Row],[Day Low]])-1</f>
        <v>6.2211061012500402E-3</v>
      </c>
      <c r="AD68" s="2">
        <f>(Table2[[#This Row],[Day High]]/Table2[[#This Row],[Close Price]])-1</f>
        <v>2.8814520703346558E-2</v>
      </c>
      <c r="AE68" s="2">
        <f>(Table2[[#This Row],[Close Price]]/Table2[[#This Row],[Current Week Low]])-1</f>
        <v>2.404739776951681E-2</v>
      </c>
      <c r="AF68" s="2">
        <f>(Table2[[#This Row],[Current Week High]]/Table2[[#This Row],[Close Price]])-1</f>
        <v>2.8814520703346558E-2</v>
      </c>
      <c r="AG68" s="2">
        <f>(Table2[[#This Row],[Close Price]]/Table2[[#This Row],[Current Month Low]])-1</f>
        <v>2.404739776951681E-2</v>
      </c>
      <c r="AH68" s="2">
        <f>(Table2[[#This Row],[Current Month High]]/Table2[[#This Row],[Close Price]])-1</f>
        <v>2.8814520703346558E-2</v>
      </c>
      <c r="AI68">
        <v>3.9024390243902398</v>
      </c>
      <c r="AJ68">
        <v>117.654320987654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0.12</v>
      </c>
      <c r="AM68" t="s">
        <v>10463</v>
      </c>
      <c r="AN68">
        <v>2.77</v>
      </c>
      <c r="AO68" t="s">
        <v>10463</v>
      </c>
      <c r="AP68">
        <v>0.14001540216855399</v>
      </c>
      <c r="AQ68">
        <f>(Table2[[#This Row],[Sharpe Ratio]]-AVERAGE(Table2[Sharpe Ratio]))/_xlfn.STDEV.P(Table2[Sharpe Ratio])</f>
        <v>0.98293949349350906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4.8596454703802454</v>
      </c>
      <c r="AS68">
        <f>_xlfn.RANK.AVG(Table2[[#This Row],[1Y Return vs Nifty Z-Score]],Table2[1Y Return vs Nifty Z-Score])</f>
        <v>149</v>
      </c>
      <c r="AT68">
        <f>_xlfn.RANK.AVG(Table2[[#This Row],[6M Return vs Nifty Z-Score]],Table2[6M Return vs Nifty Z-Score])</f>
        <v>26</v>
      </c>
      <c r="AU68">
        <f>_xlfn.RANK.AVG(Table2[[#This Row],[Sharpe Ratio Z-Score]],Table2[Sharpe Ratio Z-Score])</f>
        <v>119</v>
      </c>
      <c r="AV68">
        <f>(Table2[[#This Row],[Rank 1Y]]+Table2[[#This Row],[Rank 6M]]+Table2[[#This Row],[Rank Sharpe]])/3</f>
        <v>98</v>
      </c>
    </row>
    <row r="69" spans="1:48" x14ac:dyDescent="0.3">
      <c r="A69" t="s">
        <v>146</v>
      </c>
      <c r="B69" t="s">
        <v>147</v>
      </c>
      <c r="C69" t="s">
        <v>10426</v>
      </c>
      <c r="D69" t="s">
        <v>148</v>
      </c>
      <c r="E69">
        <v>181974.19794750001</v>
      </c>
      <c r="F69">
        <v>8514.2000000000007</v>
      </c>
      <c r="G69">
        <v>67.0050590131642</v>
      </c>
      <c r="H69">
        <f>(Table2[[#This Row],[1Y Return vs Nifty]]-AVERAGE(Table2[1Y Return vs Nifty]))/_xlfn.STDEV.P(Table2[1Y Return vs Nifty])</f>
        <v>0.24275054314103378</v>
      </c>
      <c r="I69">
        <v>-5.09720911840538</v>
      </c>
      <c r="J69">
        <f>(Table2[[#This Row],[1M Return vs Nifty]]-AVERAGE(Table2[1M Return vs Nifty]))/_xlfn.STDEV.P(Table2[1M Return vs Nifty])</f>
        <v>-0.56382218331721301</v>
      </c>
      <c r="K69">
        <v>69.774167532453006</v>
      </c>
      <c r="L69">
        <f>(Table2[[#This Row],[6M Return vs Nifty]]-AVERAGE(Table2[6M Return vs Nifty]))/_xlfn.STDEV.P(Table2[6M Return vs Nifty])</f>
        <v>1.7300708118366876</v>
      </c>
      <c r="M69">
        <v>-0.59569317556052304</v>
      </c>
      <c r="N69">
        <f>(Table2[[#This Row],[1W Return vs Nifty]]-AVERAGE(Table2[1W Return vs Nifty]))/_xlfn.STDEV.P(Table2[1W Return vs Nifty])</f>
        <v>-2.3940830381987199E-2</v>
      </c>
      <c r="O69">
        <v>8401.32</v>
      </c>
      <c r="P69">
        <v>7873.97652902964</v>
      </c>
      <c r="Q69">
        <v>6062.7047450710597</v>
      </c>
      <c r="R69">
        <v>56.597213601829701</v>
      </c>
      <c r="S69" s="2">
        <f>(Table2[[#This Row],[Close Price]]-Table2[[#This Row],[20D EMA]])/Table2[[#This Row],[20D EMA]]</f>
        <v>1.3435983869201628E-2</v>
      </c>
      <c r="T69" s="2">
        <f>(Table2[[#This Row],[Close Price]]-Table2[[#This Row],[50D EMA]])/Table2[[#This Row],[50D EMA]]</f>
        <v>8.1308785797112287E-2</v>
      </c>
      <c r="U69" s="2">
        <f>(Table2[[#This Row],[Close Price]]-Table2[[#This Row],[200D EMA]])/Table2[[#This Row],[200D EMA]]</f>
        <v>0.40435669523936341</v>
      </c>
      <c r="V69">
        <v>0.84802255686207095</v>
      </c>
      <c r="W69">
        <v>8414.0499999999993</v>
      </c>
      <c r="X69">
        <v>8670</v>
      </c>
      <c r="Y69">
        <v>8414.0499999999993</v>
      </c>
      <c r="Z69">
        <v>8670</v>
      </c>
      <c r="AA69">
        <v>8414.0499999999993</v>
      </c>
      <c r="AB69">
        <v>8670</v>
      </c>
      <c r="AC69" s="2">
        <f>(Table2[[#This Row],[Close Price]]/Table2[[#This Row],[Day Low]])-1</f>
        <v>1.1902710347573509E-2</v>
      </c>
      <c r="AD69" s="2">
        <f>(Table2[[#This Row],[Day High]]/Table2[[#This Row],[Close Price]])-1</f>
        <v>1.8298841934650367E-2</v>
      </c>
      <c r="AE69" s="2">
        <f>(Table2[[#This Row],[Close Price]]/Table2[[#This Row],[Current Week Low]])-1</f>
        <v>1.1902710347573509E-2</v>
      </c>
      <c r="AF69" s="2">
        <f>(Table2[[#This Row],[Current Week High]]/Table2[[#This Row],[Close Price]])-1</f>
        <v>1.8298841934650367E-2</v>
      </c>
      <c r="AG69" s="2">
        <f>(Table2[[#This Row],[Close Price]]/Table2[[#This Row],[Current Month Low]])-1</f>
        <v>1.1902710347573509E-2</v>
      </c>
      <c r="AH69" s="2">
        <f>(Table2[[#This Row],[Current Month High]]/Table2[[#This Row],[Close Price]])-1</f>
        <v>1.8298841934650367E-2</v>
      </c>
      <c r="AI69">
        <v>7.4669375866200003</v>
      </c>
      <c r="AJ69">
        <v>121.14805194805101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0.19</v>
      </c>
      <c r="AM69" t="s">
        <v>10463</v>
      </c>
      <c r="AN69">
        <v>0.8</v>
      </c>
      <c r="AO69" t="s">
        <v>10463</v>
      </c>
      <c r="AP69">
        <v>0.19114401227346201</v>
      </c>
      <c r="AQ69">
        <f>(Table2[[#This Row],[Sharpe Ratio]]-AVERAGE(Table2[Sharpe Ratio]))/_xlfn.STDEV.P(Table2[Sharpe Ratio])</f>
        <v>1.5583141638152922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2.9433725050938135</v>
      </c>
      <c r="AS69">
        <f>_xlfn.RANK.AVG(Table2[[#This Row],[1Y Return vs Nifty Z-Score]],Table2[1Y Return vs Nifty Z-Score])</f>
        <v>207</v>
      </c>
      <c r="AT69">
        <f>_xlfn.RANK.AVG(Table2[[#This Row],[6M Return vs Nifty Z-Score]],Table2[6M Return vs Nifty Z-Score])</f>
        <v>48</v>
      </c>
      <c r="AU69">
        <f>_xlfn.RANK.AVG(Table2[[#This Row],[Sharpe Ratio Z-Score]],Table2[Sharpe Ratio Z-Score])</f>
        <v>47</v>
      </c>
      <c r="AV69">
        <f>(Table2[[#This Row],[Rank 1Y]]+Table2[[#This Row],[Rank 6M]]+Table2[[#This Row],[Rank Sharpe]])/3</f>
        <v>100.66666666666667</v>
      </c>
    </row>
    <row r="70" spans="1:48" x14ac:dyDescent="0.3">
      <c r="A70" t="s">
        <v>341</v>
      </c>
      <c r="B70" t="s">
        <v>342</v>
      </c>
      <c r="C70" t="s">
        <v>10426</v>
      </c>
      <c r="D70" t="s">
        <v>343</v>
      </c>
      <c r="E70">
        <v>72167.742879195997</v>
      </c>
      <c r="F70">
        <v>53.03</v>
      </c>
      <c r="G70">
        <v>189.79096895662499</v>
      </c>
      <c r="H70">
        <f>(Table2[[#This Row],[1Y Return vs Nifty]]-AVERAGE(Table2[1Y Return vs Nifty]))/_xlfn.STDEV.P(Table2[1Y Return vs Nifty])</f>
        <v>1.6767897877546507</v>
      </c>
      <c r="I70">
        <v>-1.1841664040619999</v>
      </c>
      <c r="J70">
        <f>(Table2[[#This Row],[1M Return vs Nifty]]-AVERAGE(Table2[1M Return vs Nifty]))/_xlfn.STDEV.P(Table2[1M Return vs Nifty])</f>
        <v>-0.22492440924484061</v>
      </c>
      <c r="K70">
        <v>27.323147103863</v>
      </c>
      <c r="L70">
        <f>(Table2[[#This Row],[6M Return vs Nifty]]-AVERAGE(Table2[6M Return vs Nifty]))/_xlfn.STDEV.P(Table2[6M Return vs Nifty])</f>
        <v>0.45839327033567639</v>
      </c>
      <c r="M70">
        <v>-5.6794732402750903</v>
      </c>
      <c r="N70">
        <f>(Table2[[#This Row],[1W Return vs Nifty]]-AVERAGE(Table2[1W Return vs Nifty]))/_xlfn.STDEV.P(Table2[1W Return vs Nifty])</f>
        <v>-0.95491015055080064</v>
      </c>
      <c r="O70">
        <v>50.84</v>
      </c>
      <c r="P70">
        <v>47.500705341643702</v>
      </c>
      <c r="Q70">
        <v>38.995242135595298</v>
      </c>
      <c r="R70">
        <v>61.042387587630103</v>
      </c>
      <c r="S70" s="2">
        <f>(Table2[[#This Row],[Close Price]]-Table2[[#This Row],[20D EMA]])/Table2[[#This Row],[20D EMA]]</f>
        <v>4.3076317859952744E-2</v>
      </c>
      <c r="T70" s="2">
        <f>(Table2[[#This Row],[Close Price]]-Table2[[#This Row],[50D EMA]])/Table2[[#This Row],[50D EMA]]</f>
        <v>0.11640447480910954</v>
      </c>
      <c r="U70" s="2">
        <f>(Table2[[#This Row],[Close Price]]-Table2[[#This Row],[200D EMA]])/Table2[[#This Row],[200D EMA]]</f>
        <v>0.35990949397371785</v>
      </c>
      <c r="V70">
        <v>1.42709099671034</v>
      </c>
      <c r="W70">
        <v>52.43</v>
      </c>
      <c r="X70">
        <v>53.38</v>
      </c>
      <c r="Y70">
        <v>52.43</v>
      </c>
      <c r="Z70">
        <v>53.38</v>
      </c>
      <c r="AA70">
        <v>52.43</v>
      </c>
      <c r="AB70">
        <v>53.38</v>
      </c>
      <c r="AC70" s="2">
        <f>(Table2[[#This Row],[Close Price]]/Table2[[#This Row],[Day Low]])-1</f>
        <v>1.1443829868396094E-2</v>
      </c>
      <c r="AD70" s="2">
        <f>(Table2[[#This Row],[Day High]]/Table2[[#This Row],[Close Price]])-1</f>
        <v>6.600037714501239E-3</v>
      </c>
      <c r="AE70" s="2">
        <f>(Table2[[#This Row],[Close Price]]/Table2[[#This Row],[Current Week Low]])-1</f>
        <v>1.1443829868396094E-2</v>
      </c>
      <c r="AF70" s="2">
        <f>(Table2[[#This Row],[Current Week High]]/Table2[[#This Row],[Close Price]])-1</f>
        <v>6.600037714501239E-3</v>
      </c>
      <c r="AG70" s="2">
        <f>(Table2[[#This Row],[Close Price]]/Table2[[#This Row],[Current Month Low]])-1</f>
        <v>1.1443829868396094E-2</v>
      </c>
      <c r="AH70" s="2">
        <f>(Table2[[#This Row],[Current Month High]]/Table2[[#This Row],[Close Price]])-1</f>
        <v>6.600037714501239E-3</v>
      </c>
      <c r="AI70">
        <v>5.03488591363379</v>
      </c>
      <c r="AJ70">
        <v>236.698412698412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0.17</v>
      </c>
      <c r="AM70" t="s">
        <v>10463</v>
      </c>
      <c r="AN70">
        <v>6.34</v>
      </c>
      <c r="AO70" t="s">
        <v>10463</v>
      </c>
      <c r="AP70">
        <v>0.16150758022266301</v>
      </c>
      <c r="AQ70">
        <f>(Table2[[#This Row],[Sharpe Ratio]]-AVERAGE(Table2[Sharpe Ratio]))/_xlfn.STDEV.P(Table2[Sharpe Ratio])</f>
        <v>1.2248012385518396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2.1801497368465252</v>
      </c>
      <c r="AS70">
        <f>_xlfn.RANK.AVG(Table2[[#This Row],[1Y Return vs Nifty Z-Score]],Table2[1Y Return vs Nifty Z-Score])</f>
        <v>37</v>
      </c>
      <c r="AT70">
        <f>_xlfn.RANK.AVG(Table2[[#This Row],[6M Return vs Nifty Z-Score]],Table2[6M Return vs Nifty Z-Score])</f>
        <v>182</v>
      </c>
      <c r="AU70">
        <f>_xlfn.RANK.AVG(Table2[[#This Row],[Sharpe Ratio Z-Score]],Table2[Sharpe Ratio Z-Score])</f>
        <v>83</v>
      </c>
      <c r="AV70">
        <f>(Table2[[#This Row],[Rank 1Y]]+Table2[[#This Row],[Rank 6M]]+Table2[[#This Row],[Rank Sharpe]])/3</f>
        <v>100.66666666666667</v>
      </c>
    </row>
    <row r="71" spans="1:48" x14ac:dyDescent="0.3">
      <c r="A71" t="s">
        <v>902</v>
      </c>
      <c r="B71" t="s">
        <v>903</v>
      </c>
      <c r="C71" t="s">
        <v>10425</v>
      </c>
      <c r="D71" t="s">
        <v>124</v>
      </c>
      <c r="E71">
        <v>16268.6422204799</v>
      </c>
      <c r="F71">
        <v>958.8</v>
      </c>
      <c r="G71">
        <v>1126.0703051384301</v>
      </c>
      <c r="H71">
        <f>(Table2[[#This Row],[1Y Return vs Nifty]]-AVERAGE(Table2[1Y Return vs Nifty]))/_xlfn.STDEV.P(Table2[1Y Return vs Nifty])</f>
        <v>12.611768504968614</v>
      </c>
      <c r="I71">
        <v>-5.0641886510030503</v>
      </c>
      <c r="J71">
        <f>(Table2[[#This Row],[1M Return vs Nifty]]-AVERAGE(Table2[1M Return vs Nifty]))/_xlfn.STDEV.P(Table2[1M Return vs Nifty])</f>
        <v>-0.56096237223964418</v>
      </c>
      <c r="K71">
        <v>13.2021047475265</v>
      </c>
      <c r="L71">
        <f>(Table2[[#This Row],[6M Return vs Nifty]]-AVERAGE(Table2[6M Return vs Nifty]))/_xlfn.STDEV.P(Table2[6M Return vs Nifty])</f>
        <v>3.5378411191238697E-2</v>
      </c>
      <c r="M71">
        <v>0.99368002002008504</v>
      </c>
      <c r="N71">
        <f>(Table2[[#This Row],[1W Return vs Nifty]]-AVERAGE(Table2[1W Return vs Nifty]))/_xlfn.STDEV.P(Table2[1W Return vs Nifty])</f>
        <v>0.26711379128707391</v>
      </c>
      <c r="O71">
        <v>902.98</v>
      </c>
      <c r="P71">
        <v>927.04194742147104</v>
      </c>
      <c r="Q71">
        <v>798.89710936042604</v>
      </c>
      <c r="R71">
        <v>61.827341657343197</v>
      </c>
      <c r="S71" s="2">
        <f>(Table2[[#This Row],[Close Price]]-Table2[[#This Row],[20D EMA]])/Table2[[#This Row],[20D EMA]]</f>
        <v>6.1817537486987456E-2</v>
      </c>
      <c r="T71" s="2">
        <f>(Table2[[#This Row],[Close Price]]-Table2[[#This Row],[50D EMA]])/Table2[[#This Row],[50D EMA]]</f>
        <v>3.4257406222946686E-2</v>
      </c>
      <c r="U71" s="2">
        <f>(Table2[[#This Row],[Close Price]]-Table2[[#This Row],[200D EMA]])/Table2[[#This Row],[200D EMA]]</f>
        <v>0.200154549022699</v>
      </c>
      <c r="V71">
        <v>0.74245958046377103</v>
      </c>
      <c r="W71">
        <v>925</v>
      </c>
      <c r="X71">
        <v>962.6</v>
      </c>
      <c r="Y71">
        <v>873</v>
      </c>
      <c r="Z71">
        <v>962.6</v>
      </c>
      <c r="AA71">
        <v>873</v>
      </c>
      <c r="AB71">
        <v>962.6</v>
      </c>
      <c r="AC71" s="2">
        <f>(Table2[[#This Row],[Close Price]]/Table2[[#This Row],[Day Low]])-1</f>
        <v>3.6540540540540567E-2</v>
      </c>
      <c r="AD71" s="2">
        <f>(Table2[[#This Row],[Day High]]/Table2[[#This Row],[Close Price]])-1</f>
        <v>3.9632874426367426E-3</v>
      </c>
      <c r="AE71" s="2">
        <f>(Table2[[#This Row],[Close Price]]/Table2[[#This Row],[Current Week Low]])-1</f>
        <v>9.8281786941580629E-2</v>
      </c>
      <c r="AF71" s="2">
        <f>(Table2[[#This Row],[Current Week High]]/Table2[[#This Row],[Close Price]])-1</f>
        <v>3.9632874426367426E-3</v>
      </c>
      <c r="AG71" s="2">
        <f>(Table2[[#This Row],[Close Price]]/Table2[[#This Row],[Current Month Low]])-1</f>
        <v>9.8281786941580629E-2</v>
      </c>
      <c r="AH71" s="2">
        <f>(Table2[[#This Row],[Current Month High]]/Table2[[#This Row],[Close Price]])-1</f>
        <v>3.9632874426367426E-3</v>
      </c>
      <c r="AI71">
        <v>37.046307884855999</v>
      </c>
      <c r="AJ71">
        <v>1178.3999999999901</v>
      </c>
      <c r="AK71" t="str">
        <f>IF(AND(Table2[[#This Row],[20D EMA]]&gt;Table2[[#This Row],[50D EMA]],Table2[[#This Row],[50D EMA]]&gt;Table2[[#This Row],[200D EMA]]),"Uptrend","Downtrend/NoTrend")</f>
        <v>Downtrend/NoTrend</v>
      </c>
      <c r="AL71">
        <v>-0.18</v>
      </c>
      <c r="AM71" t="s">
        <v>10464</v>
      </c>
      <c r="AN71">
        <v>2.15</v>
      </c>
      <c r="AO71" t="s">
        <v>10463</v>
      </c>
      <c r="AP71">
        <v>0.219173138138477</v>
      </c>
      <c r="AQ71">
        <f>(Table2[[#This Row],[Sharpe Ratio]]-AVERAGE(Table2[Sharpe Ratio]))/_xlfn.STDEV.P(Table2[Sharpe Ratio])</f>
        <v>1.8737393048645039</v>
      </c>
      <c r="AR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">
        <f>_xlfn.RANK.AVG(Table2[[#This Row],[1Y Return vs Nifty Z-Score]],Table2[1Y Return vs Nifty Z-Score])</f>
        <v>1</v>
      </c>
      <c r="AT71">
        <f>_xlfn.RANK.AVG(Table2[[#This Row],[6M Return vs Nifty Z-Score]],Table2[6M Return vs Nifty Z-Score])</f>
        <v>282</v>
      </c>
      <c r="AU71">
        <f>_xlfn.RANK.AVG(Table2[[#This Row],[Sharpe Ratio Z-Score]],Table2[Sharpe Ratio Z-Score])</f>
        <v>20</v>
      </c>
      <c r="AV71">
        <f>(Table2[[#This Row],[Rank 1Y]]+Table2[[#This Row],[Rank 6M]]+Table2[[#This Row],[Rank Sharpe]])/3</f>
        <v>101</v>
      </c>
    </row>
    <row r="72" spans="1:48" x14ac:dyDescent="0.3">
      <c r="A72" t="s">
        <v>73</v>
      </c>
      <c r="B72" t="s">
        <v>74</v>
      </c>
      <c r="C72" t="s">
        <v>10423</v>
      </c>
      <c r="D72" t="s">
        <v>56</v>
      </c>
      <c r="E72">
        <v>344517.75956909999</v>
      </c>
      <c r="F72">
        <v>2865.15</v>
      </c>
      <c r="G72">
        <v>69.345263169968405</v>
      </c>
      <c r="H72">
        <f>(Table2[[#This Row],[1Y Return vs Nifty]]-AVERAGE(Table2[1Y Return vs Nifty]))/_xlfn.STDEV.P(Table2[1Y Return vs Nifty])</f>
        <v>0.2700822182722476</v>
      </c>
      <c r="I72">
        <v>3.5590680247209399</v>
      </c>
      <c r="J72">
        <f>(Table2[[#This Row],[1M Return vs Nifty]]-AVERAGE(Table2[1M Return vs Nifty]))/_xlfn.STDEV.P(Table2[1M Return vs Nifty])</f>
        <v>0.18587396612830362</v>
      </c>
      <c r="K72">
        <v>61.678035410270397</v>
      </c>
      <c r="L72">
        <f>(Table2[[#This Row],[6M Return vs Nifty]]-AVERAGE(Table2[6M Return vs Nifty]))/_xlfn.STDEV.P(Table2[6M Return vs Nifty])</f>
        <v>1.4875402604186445</v>
      </c>
      <c r="M72">
        <v>-3.2475228482143801</v>
      </c>
      <c r="N72">
        <f>(Table2[[#This Row],[1W Return vs Nifty]]-AVERAGE(Table2[1W Return vs Nifty]))/_xlfn.STDEV.P(Table2[1W Return vs Nifty])</f>
        <v>-0.50955823241896137</v>
      </c>
      <c r="O72">
        <v>2808.11</v>
      </c>
      <c r="P72">
        <v>2577.8495582458099</v>
      </c>
      <c r="Q72">
        <v>2026.3406092176499</v>
      </c>
      <c r="R72">
        <v>55.522356701686398</v>
      </c>
      <c r="S72" s="2">
        <f>(Table2[[#This Row],[Close Price]]-Table2[[#This Row],[20D EMA]])/Table2[[#This Row],[20D EMA]]</f>
        <v>2.0312594592092177E-2</v>
      </c>
      <c r="T72" s="2">
        <f>(Table2[[#This Row],[Close Price]]-Table2[[#This Row],[50D EMA]])/Table2[[#This Row],[50D EMA]]</f>
        <v>0.11144965416433922</v>
      </c>
      <c r="U72" s="2">
        <f>(Table2[[#This Row],[Close Price]]-Table2[[#This Row],[200D EMA]])/Table2[[#This Row],[200D EMA]]</f>
        <v>0.41395281077952945</v>
      </c>
      <c r="V72">
        <v>1.07388475018575</v>
      </c>
      <c r="W72">
        <v>2850</v>
      </c>
      <c r="X72">
        <v>2891</v>
      </c>
      <c r="Y72">
        <v>2838.25</v>
      </c>
      <c r="Z72">
        <v>2894.05</v>
      </c>
      <c r="AA72">
        <v>2838.25</v>
      </c>
      <c r="AB72">
        <v>2894.05</v>
      </c>
      <c r="AC72" s="2">
        <f>(Table2[[#This Row],[Close Price]]/Table2[[#This Row],[Day Low]])-1</f>
        <v>5.3157894736841627E-3</v>
      </c>
      <c r="AD72" s="2">
        <f>(Table2[[#This Row],[Day High]]/Table2[[#This Row],[Close Price]])-1</f>
        <v>9.0222152417849255E-3</v>
      </c>
      <c r="AE72" s="2">
        <f>(Table2[[#This Row],[Close Price]]/Table2[[#This Row],[Current Week Low]])-1</f>
        <v>9.4776711001498537E-3</v>
      </c>
      <c r="AF72" s="2">
        <f>(Table2[[#This Row],[Current Week High]]/Table2[[#This Row],[Close Price]])-1</f>
        <v>1.0086731933755644E-2</v>
      </c>
      <c r="AG72" s="2">
        <f>(Table2[[#This Row],[Close Price]]/Table2[[#This Row],[Current Month Low]])-1</f>
        <v>9.4776711001498537E-3</v>
      </c>
      <c r="AH72" s="2">
        <f>(Table2[[#This Row],[Current Month High]]/Table2[[#This Row],[Close Price]])-1</f>
        <v>1.0086731933755644E-2</v>
      </c>
      <c r="AI72">
        <v>5.1777393853724902</v>
      </c>
      <c r="AJ72">
        <v>102.376832067808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0.21</v>
      </c>
      <c r="AM72" t="s">
        <v>10463</v>
      </c>
      <c r="AN72">
        <v>0.12</v>
      </c>
      <c r="AO72" t="s">
        <v>10463</v>
      </c>
      <c r="AP72">
        <v>0.19137509217996099</v>
      </c>
      <c r="AQ72">
        <f>(Table2[[#This Row],[Sharpe Ratio]]-AVERAGE(Table2[Sharpe Ratio]))/_xlfn.STDEV.P(Table2[Sharpe Ratio])</f>
        <v>1.5609146163749654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2.9948528287751994</v>
      </c>
      <c r="AS72">
        <f>_xlfn.RANK.AVG(Table2[[#This Row],[1Y Return vs Nifty Z-Score]],Table2[1Y Return vs Nifty Z-Score])</f>
        <v>200</v>
      </c>
      <c r="AT72">
        <f>_xlfn.RANK.AVG(Table2[[#This Row],[6M Return vs Nifty Z-Score]],Table2[6M Return vs Nifty Z-Score])</f>
        <v>60</v>
      </c>
      <c r="AU72">
        <f>_xlfn.RANK.AVG(Table2[[#This Row],[Sharpe Ratio Z-Score]],Table2[Sharpe Ratio Z-Score])</f>
        <v>46</v>
      </c>
      <c r="AV72">
        <f>(Table2[[#This Row],[Rank 1Y]]+Table2[[#This Row],[Rank 6M]]+Table2[[#This Row],[Rank Sharpe]])/3</f>
        <v>102</v>
      </c>
    </row>
    <row r="73" spans="1:48" x14ac:dyDescent="0.3">
      <c r="A73" t="s">
        <v>522</v>
      </c>
      <c r="B73" t="s">
        <v>523</v>
      </c>
      <c r="C73" t="s">
        <v>10417</v>
      </c>
      <c r="D73" t="s">
        <v>18</v>
      </c>
      <c r="E73">
        <v>37842.112792984</v>
      </c>
      <c r="F73">
        <v>214.39</v>
      </c>
      <c r="G73">
        <v>147.08831537610899</v>
      </c>
      <c r="H73">
        <f>(Table2[[#This Row],[1Y Return vs Nifty]]-AVERAGE(Table2[1Y Return vs Nifty]))/_xlfn.STDEV.P(Table2[1Y Return vs Nifty])</f>
        <v>1.1780576358994577</v>
      </c>
      <c r="I73">
        <v>-5.2671218601072596</v>
      </c>
      <c r="J73">
        <f>(Table2[[#This Row],[1M Return vs Nifty]]-AVERAGE(Table2[1M Return vs Nifty]))/_xlfn.STDEV.P(Table2[1M Return vs Nifty])</f>
        <v>-0.5785378545104326</v>
      </c>
      <c r="K73">
        <v>54.170852711257098</v>
      </c>
      <c r="L73">
        <f>(Table2[[#This Row],[6M Return vs Nifty]]-AVERAGE(Table2[6M Return vs Nifty]))/_xlfn.STDEV.P(Table2[6M Return vs Nifty])</f>
        <v>1.2626524828836052</v>
      </c>
      <c r="M73">
        <v>-5.4333049267849303</v>
      </c>
      <c r="N73">
        <f>(Table2[[#This Row],[1W Return vs Nifty]]-AVERAGE(Table2[1W Return vs Nifty]))/_xlfn.STDEV.P(Table2[1W Return vs Nifty])</f>
        <v>-0.90983047665859329</v>
      </c>
      <c r="O73">
        <v>214.36</v>
      </c>
      <c r="P73">
        <v>215.18052887979999</v>
      </c>
      <c r="Q73">
        <v>179.45275018376</v>
      </c>
      <c r="R73">
        <v>52.830083093450298</v>
      </c>
      <c r="S73" s="2">
        <f>(Table2[[#This Row],[Close Price]]-Table2[[#This Row],[20D EMA]])/Table2[[#This Row],[20D EMA]]</f>
        <v>1.3995148348559764E-4</v>
      </c>
      <c r="T73" s="2">
        <f>(Table2[[#This Row],[Close Price]]-Table2[[#This Row],[50D EMA]])/Table2[[#This Row],[50D EMA]]</f>
        <v>-3.6737937392169774E-3</v>
      </c>
      <c r="U73" s="2">
        <f>(Table2[[#This Row],[Close Price]]-Table2[[#This Row],[200D EMA]])/Table2[[#This Row],[200D EMA]]</f>
        <v>0.19468773691383479</v>
      </c>
      <c r="V73">
        <v>0.77130661344285101</v>
      </c>
      <c r="W73">
        <v>213.98</v>
      </c>
      <c r="X73">
        <v>219.98</v>
      </c>
      <c r="Y73">
        <v>213.2</v>
      </c>
      <c r="Z73">
        <v>219.98</v>
      </c>
      <c r="AA73">
        <v>213.2</v>
      </c>
      <c r="AB73">
        <v>219.98</v>
      </c>
      <c r="AC73" s="2">
        <f>(Table2[[#This Row],[Close Price]]/Table2[[#This Row],[Day Low]])-1</f>
        <v>1.916066922142301E-3</v>
      </c>
      <c r="AD73" s="2">
        <f>(Table2[[#This Row],[Day High]]/Table2[[#This Row],[Close Price]])-1</f>
        <v>2.6073977331032339E-2</v>
      </c>
      <c r="AE73" s="2">
        <f>(Table2[[#This Row],[Close Price]]/Table2[[#This Row],[Current Week Low]])-1</f>
        <v>5.5816135084427732E-3</v>
      </c>
      <c r="AF73" s="2">
        <f>(Table2[[#This Row],[Current Week High]]/Table2[[#This Row],[Close Price]])-1</f>
        <v>2.6073977331032339E-2</v>
      </c>
      <c r="AG73" s="2">
        <f>(Table2[[#This Row],[Close Price]]/Table2[[#This Row],[Current Month Low]])-1</f>
        <v>5.5816135084427732E-3</v>
      </c>
      <c r="AH73" s="2">
        <f>(Table2[[#This Row],[Current Month High]]/Table2[[#This Row],[Close Price]])-1</f>
        <v>2.6073977331032339E-2</v>
      </c>
      <c r="AI73">
        <v>34.917673398945801</v>
      </c>
      <c r="AJ73">
        <v>179.153645833333</v>
      </c>
      <c r="AK73" t="str">
        <f>IF(AND(Table2[[#This Row],[20D EMA]]&gt;Table2[[#This Row],[50D EMA]],Table2[[#This Row],[50D EMA]]&gt;Table2[[#This Row],[200D EMA]]),"Uptrend","Downtrend/NoTrend")</f>
        <v>Downtrend/NoTrend</v>
      </c>
      <c r="AL73">
        <v>-0.08</v>
      </c>
      <c r="AM73" t="s">
        <v>10464</v>
      </c>
      <c r="AN73">
        <v>-1.34</v>
      </c>
      <c r="AO73" t="s">
        <v>10464</v>
      </c>
      <c r="AP73">
        <v>0.121560525203016</v>
      </c>
      <c r="AQ73">
        <f>(Table2[[#This Row],[Sharpe Ratio]]-AVERAGE(Table2[Sharpe Ratio]))/_xlfn.STDEV.P(Table2[Sharpe Ratio])</f>
        <v>0.77525794830602923</v>
      </c>
      <c r="AR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">
        <f>_xlfn.RANK.AVG(Table2[[#This Row],[1Y Return vs Nifty Z-Score]],Table2[1Y Return vs Nifty Z-Score])</f>
        <v>76</v>
      </c>
      <c r="AT73">
        <f>_xlfn.RANK.AVG(Table2[[#This Row],[6M Return vs Nifty Z-Score]],Table2[6M Return vs Nifty Z-Score])</f>
        <v>80</v>
      </c>
      <c r="AU73">
        <f>_xlfn.RANK.AVG(Table2[[#This Row],[Sharpe Ratio Z-Score]],Table2[Sharpe Ratio Z-Score])</f>
        <v>160</v>
      </c>
      <c r="AV73">
        <f>(Table2[[#This Row],[Rank 1Y]]+Table2[[#This Row],[Rank 6M]]+Table2[[#This Row],[Rank Sharpe]])/3</f>
        <v>105.33333333333333</v>
      </c>
    </row>
    <row r="74" spans="1:48" x14ac:dyDescent="0.3">
      <c r="A74" t="s">
        <v>573</v>
      </c>
      <c r="B74" t="s">
        <v>574</v>
      </c>
      <c r="C74" t="s">
        <v>10431</v>
      </c>
      <c r="D74" t="s">
        <v>327</v>
      </c>
      <c r="E74">
        <v>33369.223944520003</v>
      </c>
      <c r="F74">
        <v>1605.15</v>
      </c>
      <c r="G74">
        <v>84.388408505847593</v>
      </c>
      <c r="H74">
        <f>(Table2[[#This Row],[1Y Return vs Nifty]]-AVERAGE(Table2[1Y Return vs Nifty]))/_xlfn.STDEV.P(Table2[1Y Return vs Nifty])</f>
        <v>0.44577388178649374</v>
      </c>
      <c r="I74">
        <v>-6.5923218880926902</v>
      </c>
      <c r="J74">
        <f>(Table2[[#This Row],[1M Return vs Nifty]]-AVERAGE(Table2[1M Return vs Nifty]))/_xlfn.STDEV.P(Table2[1M Return vs Nifty])</f>
        <v>-0.69330975261384242</v>
      </c>
      <c r="K74">
        <v>57.450366841861602</v>
      </c>
      <c r="L74">
        <f>(Table2[[#This Row],[6M Return vs Nifty]]-AVERAGE(Table2[6M Return vs Nifty]))/_xlfn.STDEV.P(Table2[6M Return vs Nifty])</f>
        <v>1.360894749496264</v>
      </c>
      <c r="M74">
        <v>-6.2067876698553999</v>
      </c>
      <c r="N74">
        <f>(Table2[[#This Row],[1W Return vs Nifty]]-AVERAGE(Table2[1W Return vs Nifty]))/_xlfn.STDEV.P(Table2[1W Return vs Nifty])</f>
        <v>-1.0514748228561415</v>
      </c>
      <c r="O74">
        <v>1631.32</v>
      </c>
      <c r="P74">
        <v>1553.06788980138</v>
      </c>
      <c r="Q74">
        <v>1247.6615848418101</v>
      </c>
      <c r="R74">
        <v>40.036018325270803</v>
      </c>
      <c r="S74" s="2">
        <f>(Table2[[#This Row],[Close Price]]-Table2[[#This Row],[20D EMA]])/Table2[[#This Row],[20D EMA]]</f>
        <v>-1.6042223475467625E-2</v>
      </c>
      <c r="T74" s="2">
        <f>(Table2[[#This Row],[Close Price]]-Table2[[#This Row],[50D EMA]])/Table2[[#This Row],[50D EMA]]</f>
        <v>3.353498616553123E-2</v>
      </c>
      <c r="U74" s="2">
        <f>(Table2[[#This Row],[Close Price]]-Table2[[#This Row],[200D EMA]])/Table2[[#This Row],[200D EMA]]</f>
        <v>0.28652674691712632</v>
      </c>
      <c r="V74">
        <v>0.45005732135106902</v>
      </c>
      <c r="W74">
        <v>1585.55</v>
      </c>
      <c r="X74">
        <v>1652.75</v>
      </c>
      <c r="Y74">
        <v>1585.55</v>
      </c>
      <c r="Z74">
        <v>1670</v>
      </c>
      <c r="AA74">
        <v>1585.55</v>
      </c>
      <c r="AB74">
        <v>1670</v>
      </c>
      <c r="AC74" s="2">
        <f>(Table2[[#This Row],[Close Price]]/Table2[[#This Row],[Day Low]])-1</f>
        <v>1.2361641070921747E-2</v>
      </c>
      <c r="AD74" s="2">
        <f>(Table2[[#This Row],[Day High]]/Table2[[#This Row],[Close Price]])-1</f>
        <v>2.965454941905743E-2</v>
      </c>
      <c r="AE74" s="2">
        <f>(Table2[[#This Row],[Close Price]]/Table2[[#This Row],[Current Week Low]])-1</f>
        <v>1.2361641070921747E-2</v>
      </c>
      <c r="AF74" s="2">
        <f>(Table2[[#This Row],[Current Week High]]/Table2[[#This Row],[Close Price]])-1</f>
        <v>4.0401208609787131E-2</v>
      </c>
      <c r="AG74" s="2">
        <f>(Table2[[#This Row],[Close Price]]/Table2[[#This Row],[Current Month Low]])-1</f>
        <v>1.2361641070921747E-2</v>
      </c>
      <c r="AH74" s="2">
        <f>(Table2[[#This Row],[Current Month High]]/Table2[[#This Row],[Close Price]])-1</f>
        <v>4.0401208609787131E-2</v>
      </c>
      <c r="AI74">
        <v>12.011338504189601</v>
      </c>
      <c r="AJ74">
        <v>128.75160324925099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0.05</v>
      </c>
      <c r="AM74" t="s">
        <v>10463</v>
      </c>
      <c r="AN74">
        <v>-4.9000000000000004</v>
      </c>
      <c r="AO74" t="s">
        <v>10464</v>
      </c>
      <c r="AP74">
        <v>0.154802280933384</v>
      </c>
      <c r="AQ74">
        <f>(Table2[[#This Row],[Sharpe Ratio]]-AVERAGE(Table2[Sharpe Ratio]))/_xlfn.STDEV.P(Table2[Sharpe Ratio])</f>
        <v>1.1493433029642761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1.2112273587770501</v>
      </c>
      <c r="AS74">
        <f>_xlfn.RANK.AVG(Table2[[#This Row],[1Y Return vs Nifty Z-Score]],Table2[1Y Return vs Nifty Z-Score])</f>
        <v>154</v>
      </c>
      <c r="AT74">
        <f>_xlfn.RANK.AVG(Table2[[#This Row],[6M Return vs Nifty Z-Score]],Table2[6M Return vs Nifty Z-Score])</f>
        <v>71</v>
      </c>
      <c r="AU74">
        <f>_xlfn.RANK.AVG(Table2[[#This Row],[Sharpe Ratio Z-Score]],Table2[Sharpe Ratio Z-Score])</f>
        <v>92</v>
      </c>
      <c r="AV74">
        <f>(Table2[[#This Row],[Rank 1Y]]+Table2[[#This Row],[Rank 6M]]+Table2[[#This Row],[Rank Sharpe]])/3</f>
        <v>105.66666666666667</v>
      </c>
    </row>
    <row r="75" spans="1:48" x14ac:dyDescent="0.3">
      <c r="A75" t="s">
        <v>397</v>
      </c>
      <c r="B75" t="s">
        <v>398</v>
      </c>
      <c r="C75" t="s">
        <v>10426</v>
      </c>
      <c r="D75" t="s">
        <v>230</v>
      </c>
      <c r="E75">
        <v>59668.161601619999</v>
      </c>
      <c r="F75">
        <v>5168.6499999999996</v>
      </c>
      <c r="G75">
        <v>103.21635962141499</v>
      </c>
      <c r="H75">
        <f>(Table2[[#This Row],[1Y Return vs Nifty]]-AVERAGE(Table2[1Y Return vs Nifty]))/_xlfn.STDEV.P(Table2[1Y Return vs Nifty])</f>
        <v>0.66566898870733726</v>
      </c>
      <c r="I75">
        <v>-11.796525954623799</v>
      </c>
      <c r="J75">
        <f>(Table2[[#This Row],[1M Return vs Nifty]]-AVERAGE(Table2[1M Return vs Nifty]))/_xlfn.STDEV.P(Table2[1M Return vs Nifty])</f>
        <v>-1.1440314295076082</v>
      </c>
      <c r="K75">
        <v>55.639468985459203</v>
      </c>
      <c r="L75">
        <f>(Table2[[#This Row],[6M Return vs Nifty]]-AVERAGE(Table2[6M Return vs Nifty]))/_xlfn.STDEV.P(Table2[6M Return vs Nifty])</f>
        <v>1.3066468630923767</v>
      </c>
      <c r="M75">
        <v>-0.39844827881902301</v>
      </c>
      <c r="N75">
        <f>(Table2[[#This Row],[1W Return vs Nifty]]-AVERAGE(Table2[1W Return vs Nifty]))/_xlfn.STDEV.P(Table2[1W Return vs Nifty])</f>
        <v>1.2179722649158155E-2</v>
      </c>
      <c r="O75">
        <v>5207.22</v>
      </c>
      <c r="P75">
        <v>4974.9196509680396</v>
      </c>
      <c r="Q75">
        <v>3925.1185491385399</v>
      </c>
      <c r="R75">
        <v>55.739186254762799</v>
      </c>
      <c r="S75" s="2">
        <f>(Table2[[#This Row],[Close Price]]-Table2[[#This Row],[20D EMA]])/Table2[[#This Row],[20D EMA]]</f>
        <v>-7.4070233253061358E-3</v>
      </c>
      <c r="T75" s="2">
        <f>(Table2[[#This Row],[Close Price]]-Table2[[#This Row],[50D EMA]])/Table2[[#This Row],[50D EMA]]</f>
        <v>3.8941402600193395E-2</v>
      </c>
      <c r="U75" s="2">
        <f>(Table2[[#This Row],[Close Price]]-Table2[[#This Row],[200D EMA]])/Table2[[#This Row],[200D EMA]]</f>
        <v>0.31681373066665264</v>
      </c>
      <c r="V75">
        <v>0.37403910228803899</v>
      </c>
      <c r="W75">
        <v>5143.95</v>
      </c>
      <c r="X75">
        <v>5320.95</v>
      </c>
      <c r="Y75">
        <v>5143.95</v>
      </c>
      <c r="Z75">
        <v>5368.15</v>
      </c>
      <c r="AA75">
        <v>5143.95</v>
      </c>
      <c r="AB75">
        <v>5368.15</v>
      </c>
      <c r="AC75" s="2">
        <f>(Table2[[#This Row],[Close Price]]/Table2[[#This Row],[Day Low]])-1</f>
        <v>4.8017574043293099E-3</v>
      </c>
      <c r="AD75" s="2">
        <f>(Table2[[#This Row],[Day High]]/Table2[[#This Row],[Close Price]])-1</f>
        <v>2.9466108171379402E-2</v>
      </c>
      <c r="AE75" s="2">
        <f>(Table2[[#This Row],[Close Price]]/Table2[[#This Row],[Current Week Low]])-1</f>
        <v>4.8017574043293099E-3</v>
      </c>
      <c r="AF75" s="2">
        <f>(Table2[[#This Row],[Current Week High]]/Table2[[#This Row],[Close Price]])-1</f>
        <v>3.8598086540972965E-2</v>
      </c>
      <c r="AG75" s="2">
        <f>(Table2[[#This Row],[Close Price]]/Table2[[#This Row],[Current Month Low]])-1</f>
        <v>4.8017574043293099E-3</v>
      </c>
      <c r="AH75" s="2">
        <f>(Table2[[#This Row],[Current Month High]]/Table2[[#This Row],[Close Price]])-1</f>
        <v>3.8598086540972965E-2</v>
      </c>
      <c r="AI75">
        <v>10.2792798893328</v>
      </c>
      <c r="AJ75">
        <v>131.58590407061399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0.06</v>
      </c>
      <c r="AM75" t="s">
        <v>10463</v>
      </c>
      <c r="AN75">
        <v>-3.25</v>
      </c>
      <c r="AO75" t="s">
        <v>10464</v>
      </c>
      <c r="AP75">
        <v>0.14038195489618699</v>
      </c>
      <c r="AQ75">
        <f>(Table2[[#This Row],[Sharpe Ratio]]-AVERAGE(Table2[Sharpe Ratio]))/_xlfn.STDEV.P(Table2[Sharpe Ratio])</f>
        <v>0.9870644864159579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1.8275286313572219</v>
      </c>
      <c r="AS75">
        <f>_xlfn.RANK.AVG(Table2[[#This Row],[1Y Return vs Nifty Z-Score]],Table2[1Y Return vs Nifty Z-Score])</f>
        <v>125</v>
      </c>
      <c r="AT75">
        <f>_xlfn.RANK.AVG(Table2[[#This Row],[6M Return vs Nifty Z-Score]],Table2[6M Return vs Nifty Z-Score])</f>
        <v>77</v>
      </c>
      <c r="AU75">
        <f>_xlfn.RANK.AVG(Table2[[#This Row],[Sharpe Ratio Z-Score]],Table2[Sharpe Ratio Z-Score])</f>
        <v>117</v>
      </c>
      <c r="AV75">
        <f>(Table2[[#This Row],[Rank 1Y]]+Table2[[#This Row],[Rank 6M]]+Table2[[#This Row],[Rank Sharpe]])/3</f>
        <v>106.33333333333333</v>
      </c>
    </row>
    <row r="76" spans="1:48" x14ac:dyDescent="0.3">
      <c r="A76" t="s">
        <v>231</v>
      </c>
      <c r="B76" t="s">
        <v>232</v>
      </c>
      <c r="C76" t="s">
        <v>10426</v>
      </c>
      <c r="D76" t="s">
        <v>148</v>
      </c>
      <c r="E76">
        <v>110251.24020063999</v>
      </c>
      <c r="F76">
        <v>720.15</v>
      </c>
      <c r="G76">
        <v>64.338531449556598</v>
      </c>
      <c r="H76">
        <f>(Table2[[#This Row],[1Y Return vs Nifty]]-AVERAGE(Table2[1Y Return vs Nifty]))/_xlfn.STDEV.P(Table2[1Y Return vs Nifty])</f>
        <v>0.21160767687227358</v>
      </c>
      <c r="I76">
        <v>0.33678597689037698</v>
      </c>
      <c r="J76">
        <f>(Table2[[#This Row],[1M Return vs Nifty]]-AVERAGE(Table2[1M Return vs Nifty]))/_xlfn.STDEV.P(Table2[1M Return vs Nifty])</f>
        <v>-9.3198942899828066E-2</v>
      </c>
      <c r="K76">
        <v>47.990222945002103</v>
      </c>
      <c r="L76">
        <f>(Table2[[#This Row],[6M Return vs Nifty]]-AVERAGE(Table2[6M Return vs Nifty]))/_xlfn.STDEV.P(Table2[6M Return vs Nifty])</f>
        <v>1.0775033866610393</v>
      </c>
      <c r="M76">
        <v>0.19186048505873399</v>
      </c>
      <c r="N76">
        <f>(Table2[[#This Row],[1W Return vs Nifty]]-AVERAGE(Table2[1W Return vs Nifty]))/_xlfn.STDEV.P(Table2[1W Return vs Nifty])</f>
        <v>0.12028025839250045</v>
      </c>
      <c r="O76">
        <v>681.77</v>
      </c>
      <c r="P76">
        <v>635.29196029047102</v>
      </c>
      <c r="Q76">
        <v>514.37633341108699</v>
      </c>
      <c r="R76">
        <v>73.982558078844093</v>
      </c>
      <c r="S76" s="2">
        <f>(Table2[[#This Row],[Close Price]]-Table2[[#This Row],[20D EMA]])/Table2[[#This Row],[20D EMA]]</f>
        <v>5.6294644821567388E-2</v>
      </c>
      <c r="T76" s="2">
        <f>(Table2[[#This Row],[Close Price]]-Table2[[#This Row],[50D EMA]])/Table2[[#This Row],[50D EMA]]</f>
        <v>0.13357329387692832</v>
      </c>
      <c r="U76" s="2">
        <f>(Table2[[#This Row],[Close Price]]-Table2[[#This Row],[200D EMA]])/Table2[[#This Row],[200D EMA]]</f>
        <v>0.40004497334534189</v>
      </c>
      <c r="V76">
        <v>0.78737442114314804</v>
      </c>
      <c r="W76">
        <v>712.1</v>
      </c>
      <c r="X76">
        <v>728</v>
      </c>
      <c r="Y76">
        <v>696.3</v>
      </c>
      <c r="Z76">
        <v>728</v>
      </c>
      <c r="AA76">
        <v>696.3</v>
      </c>
      <c r="AB76">
        <v>728</v>
      </c>
      <c r="AC76" s="2">
        <f>(Table2[[#This Row],[Close Price]]/Table2[[#This Row],[Day Low]])-1</f>
        <v>1.1304592051678108E-2</v>
      </c>
      <c r="AD76" s="2">
        <f>(Table2[[#This Row],[Day High]]/Table2[[#This Row],[Close Price]])-1</f>
        <v>1.0900506838853019E-2</v>
      </c>
      <c r="AE76" s="2">
        <f>(Table2[[#This Row],[Close Price]]/Table2[[#This Row],[Current Week Low]])-1</f>
        <v>3.4252477380439572E-2</v>
      </c>
      <c r="AF76" s="2">
        <f>(Table2[[#This Row],[Current Week High]]/Table2[[#This Row],[Close Price]])-1</f>
        <v>1.0900506838853019E-2</v>
      </c>
      <c r="AG76" s="2">
        <f>(Table2[[#This Row],[Close Price]]/Table2[[#This Row],[Current Month Low]])-1</f>
        <v>3.4252477380439572E-2</v>
      </c>
      <c r="AH76" s="2">
        <f>(Table2[[#This Row],[Current Month High]]/Table2[[#This Row],[Close Price]])-1</f>
        <v>1.0900506838853019E-2</v>
      </c>
      <c r="AI76">
        <v>2.0620704019995899</v>
      </c>
      <c r="AJ76">
        <v>100.487193763919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0.33</v>
      </c>
      <c r="AM76" t="s">
        <v>10463</v>
      </c>
      <c r="AN76">
        <v>7.85</v>
      </c>
      <c r="AO76" t="s">
        <v>10463</v>
      </c>
      <c r="AP76">
        <v>0.247328605836482</v>
      </c>
      <c r="AQ76">
        <f>(Table2[[#This Row],[Sharpe Ratio]]-AVERAGE(Table2[Sharpe Ratio]))/_xlfn.STDEV.P(Table2[Sharpe Ratio])</f>
        <v>2.1905862309056277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3.5067786099316129</v>
      </c>
      <c r="AS76">
        <f>_xlfn.RANK.AVG(Table2[[#This Row],[1Y Return vs Nifty Z-Score]],Table2[1Y Return vs Nifty Z-Score])</f>
        <v>217</v>
      </c>
      <c r="AT76">
        <f>_xlfn.RANK.AVG(Table2[[#This Row],[6M Return vs Nifty Z-Score]],Table2[6M Return vs Nifty Z-Score])</f>
        <v>93</v>
      </c>
      <c r="AU76">
        <f>_xlfn.RANK.AVG(Table2[[#This Row],[Sharpe Ratio Z-Score]],Table2[Sharpe Ratio Z-Score])</f>
        <v>10</v>
      </c>
      <c r="AV76">
        <f>(Table2[[#This Row],[Rank 1Y]]+Table2[[#This Row],[Rank 6M]]+Table2[[#This Row],[Rank Sharpe]])/3</f>
        <v>106.66666666666667</v>
      </c>
    </row>
    <row r="77" spans="1:48" x14ac:dyDescent="0.3">
      <c r="A77" t="s">
        <v>1093</v>
      </c>
      <c r="B77" t="s">
        <v>1094</v>
      </c>
      <c r="C77" t="s">
        <v>10422</v>
      </c>
      <c r="D77" t="s">
        <v>46</v>
      </c>
      <c r="E77">
        <v>11254.725014145</v>
      </c>
      <c r="F77">
        <v>1731</v>
      </c>
      <c r="G77">
        <v>74.470703636360597</v>
      </c>
      <c r="H77">
        <f>(Table2[[#This Row],[1Y Return vs Nifty]]-AVERAGE(Table2[1Y Return vs Nifty]))/_xlfn.STDEV.P(Table2[1Y Return vs Nifty])</f>
        <v>0.32994318096838771</v>
      </c>
      <c r="I77">
        <v>1.8429710486492099</v>
      </c>
      <c r="J77">
        <f>(Table2[[#This Row],[1M Return vs Nifty]]-AVERAGE(Table2[1M Return vs Nifty]))/_xlfn.STDEV.P(Table2[1M Return vs Nifty])</f>
        <v>3.7247567762849106E-2</v>
      </c>
      <c r="K77">
        <v>89.739596177636599</v>
      </c>
      <c r="L77">
        <f>(Table2[[#This Row],[6M Return vs Nifty]]-AVERAGE(Table2[6M Return vs Nifty]))/_xlfn.STDEV.P(Table2[6M Return vs Nifty])</f>
        <v>2.32816214057708</v>
      </c>
      <c r="M77">
        <v>-9.1232620409543301</v>
      </c>
      <c r="N77">
        <f>(Table2[[#This Row],[1W Return vs Nifty]]-AVERAGE(Table2[1W Return vs Nifty]))/_xlfn.STDEV.P(Table2[1W Return vs Nifty])</f>
        <v>-1.585555394397189</v>
      </c>
      <c r="O77">
        <v>1683.68</v>
      </c>
      <c r="P77">
        <v>1497.5928162639</v>
      </c>
      <c r="Q77">
        <v>1134.0137950052499</v>
      </c>
      <c r="R77">
        <v>51.5284314414032</v>
      </c>
      <c r="S77" s="2">
        <f>(Table2[[#This Row],[Close Price]]-Table2[[#This Row],[20D EMA]])/Table2[[#This Row],[20D EMA]]</f>
        <v>2.8105103107478817E-2</v>
      </c>
      <c r="T77" s="2">
        <f>(Table2[[#This Row],[Close Price]]-Table2[[#This Row],[50D EMA]])/Table2[[#This Row],[50D EMA]]</f>
        <v>0.15585490341653049</v>
      </c>
      <c r="U77" s="2">
        <f>(Table2[[#This Row],[Close Price]]-Table2[[#This Row],[200D EMA]])/Table2[[#This Row],[200D EMA]]</f>
        <v>0.52643645749652135</v>
      </c>
      <c r="V77">
        <v>0.45855709828771801</v>
      </c>
      <c r="W77">
        <v>1710.05</v>
      </c>
      <c r="X77">
        <v>1754</v>
      </c>
      <c r="Y77">
        <v>1710.05</v>
      </c>
      <c r="Z77">
        <v>1793.9</v>
      </c>
      <c r="AA77">
        <v>1710.05</v>
      </c>
      <c r="AB77">
        <v>1793.9</v>
      </c>
      <c r="AC77" s="2">
        <f>(Table2[[#This Row],[Close Price]]/Table2[[#This Row],[Day Low]])-1</f>
        <v>1.225110376889571E-2</v>
      </c>
      <c r="AD77" s="2">
        <f>(Table2[[#This Row],[Day High]]/Table2[[#This Row],[Close Price]])-1</f>
        <v>1.3287117273252491E-2</v>
      </c>
      <c r="AE77" s="2">
        <f>(Table2[[#This Row],[Close Price]]/Table2[[#This Row],[Current Week Low]])-1</f>
        <v>1.225110376889571E-2</v>
      </c>
      <c r="AF77" s="2">
        <f>(Table2[[#This Row],[Current Week High]]/Table2[[#This Row],[Close Price]])-1</f>
        <v>3.6337377238590429E-2</v>
      </c>
      <c r="AG77" s="2">
        <f>(Table2[[#This Row],[Close Price]]/Table2[[#This Row],[Current Month Low]])-1</f>
        <v>1.225110376889571E-2</v>
      </c>
      <c r="AH77" s="2">
        <f>(Table2[[#This Row],[Current Month High]]/Table2[[#This Row],[Close Price]])-1</f>
        <v>3.6337377238590429E-2</v>
      </c>
      <c r="AI77">
        <v>8.0242634315424493</v>
      </c>
      <c r="AJ77">
        <v>115.004347286051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0.5</v>
      </c>
      <c r="AM77" t="s">
        <v>10463</v>
      </c>
      <c r="AN77">
        <v>0.56999999999999995</v>
      </c>
      <c r="AO77" t="s">
        <v>10463</v>
      </c>
      <c r="AP77">
        <v>0.13897707256291</v>
      </c>
      <c r="AQ77">
        <f>(Table2[[#This Row],[Sharpe Ratio]]-AVERAGE(Table2[Sharpe Ratio]))/_xlfn.STDEV.P(Table2[Sharpe Ratio])</f>
        <v>0.97125467449868563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2.0810521694098139</v>
      </c>
      <c r="AS77">
        <f>_xlfn.RANK.AVG(Table2[[#This Row],[1Y Return vs Nifty Z-Score]],Table2[1Y Return vs Nifty Z-Score])</f>
        <v>178</v>
      </c>
      <c r="AT77">
        <f>_xlfn.RANK.AVG(Table2[[#This Row],[6M Return vs Nifty Z-Score]],Table2[6M Return vs Nifty Z-Score])</f>
        <v>21</v>
      </c>
      <c r="AU77">
        <f>_xlfn.RANK.AVG(Table2[[#This Row],[Sharpe Ratio Z-Score]],Table2[Sharpe Ratio Z-Score])</f>
        <v>122</v>
      </c>
      <c r="AV77">
        <f>(Table2[[#This Row],[Rank 1Y]]+Table2[[#This Row],[Rank 6M]]+Table2[[#This Row],[Rank Sharpe]])/3</f>
        <v>107</v>
      </c>
    </row>
    <row r="78" spans="1:48" x14ac:dyDescent="0.3">
      <c r="A78" t="s">
        <v>291</v>
      </c>
      <c r="B78" t="s">
        <v>292</v>
      </c>
      <c r="C78" t="s">
        <v>10418</v>
      </c>
      <c r="D78" t="s">
        <v>293</v>
      </c>
      <c r="E78">
        <v>88396.206278325</v>
      </c>
      <c r="F78">
        <v>10234.700000000001</v>
      </c>
      <c r="G78">
        <v>142.68253976830701</v>
      </c>
      <c r="H78">
        <f>(Table2[[#This Row],[1Y Return vs Nifty]]-AVERAGE(Table2[1Y Return vs Nifty]))/_xlfn.STDEV.P(Table2[1Y Return vs Nifty])</f>
        <v>1.1266017715624281</v>
      </c>
      <c r="I78">
        <v>28.8003770940424</v>
      </c>
      <c r="J78">
        <f>(Table2[[#This Row],[1M Return vs Nifty]]-AVERAGE(Table2[1M Return vs Nifty]))/_xlfn.STDEV.P(Table2[1M Return vs Nifty])</f>
        <v>2.3719537211256245</v>
      </c>
      <c r="K78">
        <v>117.82368388258899</v>
      </c>
      <c r="L78">
        <f>(Table2[[#This Row],[6M Return vs Nifty]]-AVERAGE(Table2[6M Return vs Nifty]))/_xlfn.STDEV.P(Table2[6M Return vs Nifty])</f>
        <v>3.1694588455175334</v>
      </c>
      <c r="M78">
        <v>2.5657902507129502</v>
      </c>
      <c r="N78">
        <f>(Table2[[#This Row],[1W Return vs Nifty]]-AVERAGE(Table2[1W Return vs Nifty]))/_xlfn.STDEV.P(Table2[1W Return vs Nifty])</f>
        <v>0.55500712539430919</v>
      </c>
      <c r="O78">
        <v>9332.5300000000007</v>
      </c>
      <c r="P78">
        <v>8616.9356084062692</v>
      </c>
      <c r="Q78">
        <v>6795.9201015276503</v>
      </c>
      <c r="R78">
        <v>78.953878096703804</v>
      </c>
      <c r="S78" s="2">
        <f>(Table2[[#This Row],[Close Price]]-Table2[[#This Row],[20D EMA]])/Table2[[#This Row],[20D EMA]]</f>
        <v>9.6669391901231499E-2</v>
      </c>
      <c r="T78" s="2">
        <f>(Table2[[#This Row],[Close Price]]-Table2[[#This Row],[50D EMA]])/Table2[[#This Row],[50D EMA]]</f>
        <v>0.18774242551093431</v>
      </c>
      <c r="U78" s="2">
        <f>(Table2[[#This Row],[Close Price]]-Table2[[#This Row],[200D EMA]])/Table2[[#This Row],[200D EMA]]</f>
        <v>0.50600652260454759</v>
      </c>
      <c r="V78">
        <v>1.2784378269457199</v>
      </c>
      <c r="W78">
        <v>10082</v>
      </c>
      <c r="X78">
        <v>10342.799999999999</v>
      </c>
      <c r="Y78">
        <v>9890.15</v>
      </c>
      <c r="Z78">
        <v>10420</v>
      </c>
      <c r="AA78">
        <v>9890.15</v>
      </c>
      <c r="AB78">
        <v>10420</v>
      </c>
      <c r="AC78" s="2">
        <f>(Table2[[#This Row],[Close Price]]/Table2[[#This Row],[Day Low]])-1</f>
        <v>1.514580440388813E-2</v>
      </c>
      <c r="AD78" s="2">
        <f>(Table2[[#This Row],[Day High]]/Table2[[#This Row],[Close Price]])-1</f>
        <v>1.0562107340713389E-2</v>
      </c>
      <c r="AE78" s="2">
        <f>(Table2[[#This Row],[Close Price]]/Table2[[#This Row],[Current Week Low]])-1</f>
        <v>3.4837692047137825E-2</v>
      </c>
      <c r="AF78" s="2">
        <f>(Table2[[#This Row],[Current Week High]]/Table2[[#This Row],[Close Price]])-1</f>
        <v>1.810507391520999E-2</v>
      </c>
      <c r="AG78" s="2">
        <f>(Table2[[#This Row],[Close Price]]/Table2[[#This Row],[Current Month Low]])-1</f>
        <v>3.4837692047137825E-2</v>
      </c>
      <c r="AH78" s="2">
        <f>(Table2[[#This Row],[Current Month High]]/Table2[[#This Row],[Close Price]])-1</f>
        <v>1.810507391520999E-2</v>
      </c>
      <c r="AI78">
        <v>1.8105073915209899</v>
      </c>
      <c r="AJ78">
        <v>173.85644524717301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0.16</v>
      </c>
      <c r="AM78" t="s">
        <v>10463</v>
      </c>
      <c r="AN78">
        <v>5.97</v>
      </c>
      <c r="AO78" t="s">
        <v>10463</v>
      </c>
      <c r="AP78">
        <v>8.7842639431032002E-2</v>
      </c>
      <c r="AQ78">
        <f>(Table2[[#This Row],[Sharpe Ratio]]-AVERAGE(Table2[Sharpe Ratio]))/_xlfn.STDEV.P(Table2[Sharpe Ratio])</f>
        <v>0.3958144748731281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7.6188359384730235</v>
      </c>
      <c r="AS78">
        <f>_xlfn.RANK.AVG(Table2[[#This Row],[1Y Return vs Nifty Z-Score]],Table2[1Y Return vs Nifty Z-Score])</f>
        <v>80</v>
      </c>
      <c r="AT78">
        <f>_xlfn.RANK.AVG(Table2[[#This Row],[6M Return vs Nifty Z-Score]],Table2[6M Return vs Nifty Z-Score])</f>
        <v>7</v>
      </c>
      <c r="AU78">
        <f>_xlfn.RANK.AVG(Table2[[#This Row],[Sharpe Ratio Z-Score]],Table2[Sharpe Ratio Z-Score])</f>
        <v>235</v>
      </c>
      <c r="AV78">
        <f>(Table2[[#This Row],[Rank 1Y]]+Table2[[#This Row],[Rank 6M]]+Table2[[#This Row],[Rank Sharpe]])/3</f>
        <v>107.33333333333333</v>
      </c>
    </row>
    <row r="79" spans="1:48" x14ac:dyDescent="0.3">
      <c r="A79" t="s">
        <v>689</v>
      </c>
      <c r="B79" t="s">
        <v>690</v>
      </c>
      <c r="C79" t="s">
        <v>10420</v>
      </c>
      <c r="D79" t="s">
        <v>631</v>
      </c>
      <c r="E79">
        <v>24384.870319500002</v>
      </c>
      <c r="F79">
        <v>1435.7</v>
      </c>
      <c r="G79">
        <v>74.161798854540194</v>
      </c>
      <c r="H79">
        <f>(Table2[[#This Row],[1Y Return vs Nifty]]-AVERAGE(Table2[1Y Return vs Nifty]))/_xlfn.STDEV.P(Table2[1Y Return vs Nifty])</f>
        <v>0.32633542515843161</v>
      </c>
      <c r="I79">
        <v>15.3162952202032</v>
      </c>
      <c r="J79">
        <f>(Table2[[#This Row],[1M Return vs Nifty]]-AVERAGE(Table2[1M Return vs Nifty]))/_xlfn.STDEV.P(Table2[1M Return vs Nifty])</f>
        <v>1.2041347970685838</v>
      </c>
      <c r="K79">
        <v>55.256472702346997</v>
      </c>
      <c r="L79">
        <f>(Table2[[#This Row],[6M Return vs Nifty]]-AVERAGE(Table2[6M Return vs Nifty]))/_xlfn.STDEV.P(Table2[6M Return vs Nifty])</f>
        <v>1.2951736931474642</v>
      </c>
      <c r="M79">
        <v>-1.8604699301611101</v>
      </c>
      <c r="N79">
        <f>(Table2[[#This Row],[1W Return vs Nifty]]-AVERAGE(Table2[1W Return vs Nifty]))/_xlfn.STDEV.P(Table2[1W Return vs Nifty])</f>
        <v>-0.25555359497980751</v>
      </c>
      <c r="O79">
        <v>1354.29</v>
      </c>
      <c r="P79">
        <v>1213.1854428614099</v>
      </c>
      <c r="Q79">
        <v>950.61563157871694</v>
      </c>
      <c r="R79">
        <v>66.834585577530603</v>
      </c>
      <c r="S79" s="2">
        <f>(Table2[[#This Row],[Close Price]]-Table2[[#This Row],[20D EMA]])/Table2[[#This Row],[20D EMA]]</f>
        <v>6.0112678968315562E-2</v>
      </c>
      <c r="T79" s="2">
        <f>(Table2[[#This Row],[Close Price]]-Table2[[#This Row],[50D EMA]])/Table2[[#This Row],[50D EMA]]</f>
        <v>0.18341347437681826</v>
      </c>
      <c r="U79" s="2">
        <f>(Table2[[#This Row],[Close Price]]-Table2[[#This Row],[200D EMA]])/Table2[[#This Row],[200D EMA]]</f>
        <v>0.51028444337243684</v>
      </c>
      <c r="V79">
        <v>0.80612709748831801</v>
      </c>
      <c r="W79">
        <v>1415</v>
      </c>
      <c r="X79">
        <v>1475</v>
      </c>
      <c r="Y79">
        <v>1408</v>
      </c>
      <c r="Z79">
        <v>1475</v>
      </c>
      <c r="AA79">
        <v>1408</v>
      </c>
      <c r="AB79">
        <v>1475</v>
      </c>
      <c r="AC79" s="2">
        <f>(Table2[[#This Row],[Close Price]]/Table2[[#This Row],[Day Low]])-1</f>
        <v>1.4628975265017718E-2</v>
      </c>
      <c r="AD79" s="2">
        <f>(Table2[[#This Row],[Day High]]/Table2[[#This Row],[Close Price]])-1</f>
        <v>2.7373406700564207E-2</v>
      </c>
      <c r="AE79" s="2">
        <f>(Table2[[#This Row],[Close Price]]/Table2[[#This Row],[Current Week Low]])-1</f>
        <v>1.9673295454545547E-2</v>
      </c>
      <c r="AF79" s="2">
        <f>(Table2[[#This Row],[Current Week High]]/Table2[[#This Row],[Close Price]])-1</f>
        <v>2.7373406700564207E-2</v>
      </c>
      <c r="AG79" s="2">
        <f>(Table2[[#This Row],[Close Price]]/Table2[[#This Row],[Current Month Low]])-1</f>
        <v>1.9673295454545547E-2</v>
      </c>
      <c r="AH79" s="2">
        <f>(Table2[[#This Row],[Current Month High]]/Table2[[#This Row],[Close Price]])-1</f>
        <v>2.7373406700564207E-2</v>
      </c>
      <c r="AI79">
        <v>4.1303893571080303</v>
      </c>
      <c r="AJ79">
        <v>120.452975047984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0.68</v>
      </c>
      <c r="AM79" t="s">
        <v>10463</v>
      </c>
      <c r="AN79">
        <v>4.71</v>
      </c>
      <c r="AO79" t="s">
        <v>10463</v>
      </c>
      <c r="AP79">
        <v>0.17353989109217999</v>
      </c>
      <c r="AQ79">
        <f>(Table2[[#This Row],[Sharpe Ratio]]-AVERAGE(Table2[Sharpe Ratio]))/_xlfn.STDEV.P(Table2[Sharpe Ratio])</f>
        <v>1.3602065798187435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3.9302969002134152</v>
      </c>
      <c r="AS79">
        <f>_xlfn.RANK.AVG(Table2[[#This Row],[1Y Return vs Nifty Z-Score]],Table2[1Y Return vs Nifty Z-Score])</f>
        <v>181</v>
      </c>
      <c r="AT79">
        <f>_xlfn.RANK.AVG(Table2[[#This Row],[6M Return vs Nifty Z-Score]],Table2[6M Return vs Nifty Z-Score])</f>
        <v>79</v>
      </c>
      <c r="AU79">
        <f>_xlfn.RANK.AVG(Table2[[#This Row],[Sharpe Ratio Z-Score]],Table2[Sharpe Ratio Z-Score])</f>
        <v>63</v>
      </c>
      <c r="AV79">
        <f>(Table2[[#This Row],[Rank 1Y]]+Table2[[#This Row],[Rank 6M]]+Table2[[#This Row],[Rank Sharpe]])/3</f>
        <v>107.66666666666667</v>
      </c>
    </row>
    <row r="80" spans="1:48" x14ac:dyDescent="0.3">
      <c r="A80" t="s">
        <v>108</v>
      </c>
      <c r="B80" t="s">
        <v>109</v>
      </c>
      <c r="C80" t="s">
        <v>10427</v>
      </c>
      <c r="D80" t="s">
        <v>72</v>
      </c>
      <c r="E80">
        <v>276716.08432204498</v>
      </c>
      <c r="F80">
        <v>710.6</v>
      </c>
      <c r="G80">
        <v>160.48905901977901</v>
      </c>
      <c r="H80">
        <f>(Table2[[#This Row],[1Y Return vs Nifty]]-AVERAGE(Table2[1Y Return vs Nifty]))/_xlfn.STDEV.P(Table2[1Y Return vs Nifty])</f>
        <v>1.3345673877177096</v>
      </c>
      <c r="I80">
        <v>-20.6668488023283</v>
      </c>
      <c r="J80">
        <f>(Table2[[#This Row],[1M Return vs Nifty]]-AVERAGE(Table2[1M Return vs Nifty]))/_xlfn.STDEV.P(Table2[1M Return vs Nifty])</f>
        <v>-1.912265483629044</v>
      </c>
      <c r="K80">
        <v>25.705377795342599</v>
      </c>
      <c r="L80">
        <f>(Table2[[#This Row],[6M Return vs Nifty]]-AVERAGE(Table2[6M Return vs Nifty]))/_xlfn.STDEV.P(Table2[6M Return vs Nifty])</f>
        <v>0.40993080992354758</v>
      </c>
      <c r="M80">
        <v>-4.8822861323095204</v>
      </c>
      <c r="N80">
        <f>(Table2[[#This Row],[1W Return vs Nifty]]-AVERAGE(Table2[1W Return vs Nifty]))/_xlfn.STDEV.P(Table2[1W Return vs Nifty])</f>
        <v>-0.80892493275957467</v>
      </c>
      <c r="O80">
        <v>725</v>
      </c>
      <c r="P80">
        <v>689.72597290681995</v>
      </c>
      <c r="Q80">
        <v>551.15661750823494</v>
      </c>
      <c r="R80">
        <v>39.681387080549399</v>
      </c>
      <c r="S80" s="2">
        <f>(Table2[[#This Row],[Close Price]]-Table2[[#This Row],[20D EMA]])/Table2[[#This Row],[20D EMA]]</f>
        <v>-1.9862068965517211E-2</v>
      </c>
      <c r="T80" s="2">
        <f>(Table2[[#This Row],[Close Price]]-Table2[[#This Row],[50D EMA]])/Table2[[#This Row],[50D EMA]]</f>
        <v>3.026423233738379E-2</v>
      </c>
      <c r="U80" s="2">
        <f>(Table2[[#This Row],[Close Price]]-Table2[[#This Row],[200D EMA]])/Table2[[#This Row],[200D EMA]]</f>
        <v>0.28928870202557772</v>
      </c>
      <c r="V80">
        <v>0.81852538234428995</v>
      </c>
      <c r="W80">
        <v>708.2</v>
      </c>
      <c r="X80">
        <v>733</v>
      </c>
      <c r="Y80">
        <v>708.2</v>
      </c>
      <c r="Z80">
        <v>733</v>
      </c>
      <c r="AA80">
        <v>708.2</v>
      </c>
      <c r="AB80">
        <v>733</v>
      </c>
      <c r="AC80" s="2">
        <f>(Table2[[#This Row],[Close Price]]/Table2[[#This Row],[Day Low]])-1</f>
        <v>3.3888731996611909E-3</v>
      </c>
      <c r="AD80" s="2">
        <f>(Table2[[#This Row],[Day High]]/Table2[[#This Row],[Close Price]])-1</f>
        <v>3.1522656909653834E-2</v>
      </c>
      <c r="AE80" s="2">
        <f>(Table2[[#This Row],[Close Price]]/Table2[[#This Row],[Current Week Low]])-1</f>
        <v>3.3888731996611909E-3</v>
      </c>
      <c r="AF80" s="2">
        <f>(Table2[[#This Row],[Current Week High]]/Table2[[#This Row],[Close Price]])-1</f>
        <v>3.1522656909653834E-2</v>
      </c>
      <c r="AG80" s="2">
        <f>(Table2[[#This Row],[Close Price]]/Table2[[#This Row],[Current Month Low]])-1</f>
        <v>3.3888731996611909E-3</v>
      </c>
      <c r="AH80" s="2">
        <f>(Table2[[#This Row],[Current Month High]]/Table2[[#This Row],[Close Price]])-1</f>
        <v>3.1522656909653834E-2</v>
      </c>
      <c r="AI80">
        <v>26.069518716577502</v>
      </c>
      <c r="AJ80">
        <v>201.29319482721999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0.11</v>
      </c>
      <c r="AM80" t="s">
        <v>10463</v>
      </c>
      <c r="AN80">
        <v>-5.73</v>
      </c>
      <c r="AO80" t="s">
        <v>10464</v>
      </c>
      <c r="AP80">
        <v>0.16289138743863901</v>
      </c>
      <c r="AQ80">
        <f>(Table2[[#This Row],[Sharpe Ratio]]-AVERAGE(Table2[Sharpe Ratio]))/_xlfn.STDEV.P(Table2[Sharpe Ratio])</f>
        <v>1.2403738821079113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0.26368166336054966</v>
      </c>
      <c r="AS80">
        <f>_xlfn.RANK.AVG(Table2[[#This Row],[1Y Return vs Nifty Z-Score]],Table2[1Y Return vs Nifty Z-Score])</f>
        <v>58</v>
      </c>
      <c r="AT80">
        <f>_xlfn.RANK.AVG(Table2[[#This Row],[6M Return vs Nifty Z-Score]],Table2[6M Return vs Nifty Z-Score])</f>
        <v>188</v>
      </c>
      <c r="AU80">
        <f>_xlfn.RANK.AVG(Table2[[#This Row],[Sharpe Ratio Z-Score]],Table2[Sharpe Ratio Z-Score])</f>
        <v>80</v>
      </c>
      <c r="AV80">
        <f>(Table2[[#This Row],[Rank 1Y]]+Table2[[#This Row],[Rank 6M]]+Table2[[#This Row],[Rank Sharpe]])/3</f>
        <v>108.66666666666667</v>
      </c>
    </row>
    <row r="81" spans="1:48" x14ac:dyDescent="0.3">
      <c r="A81" t="s">
        <v>1153</v>
      </c>
      <c r="B81" t="s">
        <v>1154</v>
      </c>
      <c r="C81" t="s">
        <v>10425</v>
      </c>
      <c r="D81" t="s">
        <v>1155</v>
      </c>
      <c r="E81">
        <v>10047.498949950001</v>
      </c>
      <c r="F81">
        <v>1438.95</v>
      </c>
      <c r="G81">
        <v>112.11864816788299</v>
      </c>
      <c r="H81">
        <f>(Table2[[#This Row],[1Y Return vs Nifty]]-AVERAGE(Table2[1Y Return vs Nifty]))/_xlfn.STDEV.P(Table2[1Y Return vs Nifty])</f>
        <v>0.76964045537145109</v>
      </c>
      <c r="I81">
        <v>26.2665986602575</v>
      </c>
      <c r="J81">
        <f>(Table2[[#This Row],[1M Return vs Nifty]]-AVERAGE(Table2[1M Return vs Nifty]))/_xlfn.STDEV.P(Table2[1M Return vs Nifty])</f>
        <v>2.152510200088984</v>
      </c>
      <c r="K81">
        <v>22.7005063180153</v>
      </c>
      <c r="L81">
        <f>(Table2[[#This Row],[6M Return vs Nifty]]-AVERAGE(Table2[6M Return vs Nifty]))/_xlfn.STDEV.P(Table2[6M Return vs Nifty])</f>
        <v>0.31991583421190217</v>
      </c>
      <c r="M81">
        <v>-2.56075529717479</v>
      </c>
      <c r="N81">
        <f>(Table2[[#This Row],[1W Return vs Nifty]]-AVERAGE(Table2[1W Return vs Nifty]))/_xlfn.STDEV.P(Table2[1W Return vs Nifty])</f>
        <v>-0.38379364151091122</v>
      </c>
      <c r="O81">
        <v>1348.04</v>
      </c>
      <c r="P81">
        <v>1192.02358494234</v>
      </c>
      <c r="Q81">
        <v>986.996593854259</v>
      </c>
      <c r="R81">
        <v>69.369238832891597</v>
      </c>
      <c r="S81" s="2">
        <f>(Table2[[#This Row],[Close Price]]-Table2[[#This Row],[20D EMA]])/Table2[[#This Row],[20D EMA]]</f>
        <v>6.7438651672057273E-2</v>
      </c>
      <c r="T81" s="2">
        <f>(Table2[[#This Row],[Close Price]]-Table2[[#This Row],[50D EMA]])/Table2[[#This Row],[50D EMA]]</f>
        <v>0.20714893411241042</v>
      </c>
      <c r="U81" s="2">
        <f>(Table2[[#This Row],[Close Price]]-Table2[[#This Row],[200D EMA]])/Table2[[#This Row],[200D EMA]]</f>
        <v>0.45790776681492479</v>
      </c>
      <c r="V81">
        <v>2.1158744484119199</v>
      </c>
      <c r="W81">
        <v>1435</v>
      </c>
      <c r="X81">
        <v>1499.95</v>
      </c>
      <c r="Y81">
        <v>1435</v>
      </c>
      <c r="Z81">
        <v>1499.95</v>
      </c>
      <c r="AA81">
        <v>1435</v>
      </c>
      <c r="AB81">
        <v>1499.95</v>
      </c>
      <c r="AC81" s="2">
        <f>(Table2[[#This Row],[Close Price]]/Table2[[#This Row],[Day Low]])-1</f>
        <v>2.7526132404180892E-3</v>
      </c>
      <c r="AD81" s="2">
        <f>(Table2[[#This Row],[Day High]]/Table2[[#This Row],[Close Price]])-1</f>
        <v>4.2392021960457216E-2</v>
      </c>
      <c r="AE81" s="2">
        <f>(Table2[[#This Row],[Close Price]]/Table2[[#This Row],[Current Week Low]])-1</f>
        <v>2.7526132404180892E-3</v>
      </c>
      <c r="AF81" s="2">
        <f>(Table2[[#This Row],[Current Week High]]/Table2[[#This Row],[Close Price]])-1</f>
        <v>4.2392021960457216E-2</v>
      </c>
      <c r="AG81" s="2">
        <f>(Table2[[#This Row],[Close Price]]/Table2[[#This Row],[Current Month Low]])-1</f>
        <v>2.7526132404180892E-3</v>
      </c>
      <c r="AH81" s="2">
        <f>(Table2[[#This Row],[Current Month High]]/Table2[[#This Row],[Close Price]])-1</f>
        <v>4.2392021960457216E-2</v>
      </c>
      <c r="AI81">
        <v>13.624517877619001</v>
      </c>
      <c r="AJ81">
        <v>141.82001512477899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0.27</v>
      </c>
      <c r="AM81" t="s">
        <v>10463</v>
      </c>
      <c r="AN81">
        <v>12.38</v>
      </c>
      <c r="AO81" t="s">
        <v>10463</v>
      </c>
      <c r="AP81">
        <v>0.241667114018952</v>
      </c>
      <c r="AQ81">
        <f>(Table2[[#This Row],[Sharpe Ratio]]-AVERAGE(Table2[Sharpe Ratio]))/_xlfn.STDEV.P(Table2[Sharpe Ratio])</f>
        <v>2.1268747593565878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4.9851476075180141</v>
      </c>
      <c r="AS81">
        <f>_xlfn.RANK.AVG(Table2[[#This Row],[1Y Return vs Nifty Z-Score]],Table2[1Y Return vs Nifty Z-Score])</f>
        <v>110</v>
      </c>
      <c r="AT81">
        <f>_xlfn.RANK.AVG(Table2[[#This Row],[6M Return vs Nifty Z-Score]],Table2[6M Return vs Nifty Z-Score])</f>
        <v>209</v>
      </c>
      <c r="AU81">
        <f>_xlfn.RANK.AVG(Table2[[#This Row],[Sharpe Ratio Z-Score]],Table2[Sharpe Ratio Z-Score])</f>
        <v>11</v>
      </c>
      <c r="AV81">
        <f>(Table2[[#This Row],[Rank 1Y]]+Table2[[#This Row],[Rank 6M]]+Table2[[#This Row],[Rank Sharpe]])/3</f>
        <v>110</v>
      </c>
    </row>
    <row r="82" spans="1:48" x14ac:dyDescent="0.3">
      <c r="A82" t="s">
        <v>540</v>
      </c>
      <c r="B82" t="s">
        <v>541</v>
      </c>
      <c r="C82" t="s">
        <v>10419</v>
      </c>
      <c r="D82" t="s">
        <v>388</v>
      </c>
      <c r="E82">
        <v>35315.129649800001</v>
      </c>
      <c r="F82">
        <v>566.54999999999995</v>
      </c>
      <c r="G82">
        <v>181.89463771162099</v>
      </c>
      <c r="H82">
        <f>(Table2[[#This Row],[1Y Return vs Nifty]]-AVERAGE(Table2[1Y Return vs Nifty]))/_xlfn.STDEV.P(Table2[1Y Return vs Nifty])</f>
        <v>1.5845670815905748</v>
      </c>
      <c r="I82">
        <v>-4.9910263074436498</v>
      </c>
      <c r="J82">
        <f>(Table2[[#This Row],[1M Return vs Nifty]]-AVERAGE(Table2[1M Return vs Nifty]))/_xlfn.STDEV.P(Table2[1M Return vs Nifty])</f>
        <v>-0.55462598462820478</v>
      </c>
      <c r="K82">
        <v>71.470170606494094</v>
      </c>
      <c r="L82">
        <f>(Table2[[#This Row],[6M Return vs Nifty]]-AVERAGE(Table2[6M Return vs Nifty]))/_xlfn.STDEV.P(Table2[6M Return vs Nifty])</f>
        <v>1.7808768701551865</v>
      </c>
      <c r="M82">
        <v>-10.811278498444899</v>
      </c>
      <c r="N82">
        <f>(Table2[[#This Row],[1W Return vs Nifty]]-AVERAGE(Table2[1W Return vs Nifty]))/_xlfn.STDEV.P(Table2[1W Return vs Nifty])</f>
        <v>-1.8946741040697712</v>
      </c>
      <c r="O82">
        <v>619.64</v>
      </c>
      <c r="P82">
        <v>587.41877479371499</v>
      </c>
      <c r="Q82">
        <v>439.722496023909</v>
      </c>
      <c r="R82">
        <v>31.968618587088901</v>
      </c>
      <c r="S82" s="2">
        <f>(Table2[[#This Row],[Close Price]]-Table2[[#This Row],[20D EMA]])/Table2[[#This Row],[20D EMA]]</f>
        <v>-8.5678781227809753E-2</v>
      </c>
      <c r="T82" s="2">
        <f>(Table2[[#This Row],[Close Price]]-Table2[[#This Row],[50D EMA]])/Table2[[#This Row],[50D EMA]]</f>
        <v>-3.5526230500622938E-2</v>
      </c>
      <c r="U82" s="2">
        <f>(Table2[[#This Row],[Close Price]]-Table2[[#This Row],[200D EMA]])/Table2[[#This Row],[200D EMA]]</f>
        <v>0.28842623500707815</v>
      </c>
      <c r="V82">
        <v>0.84400451357236905</v>
      </c>
      <c r="W82">
        <v>564</v>
      </c>
      <c r="X82">
        <v>587</v>
      </c>
      <c r="Y82">
        <v>564</v>
      </c>
      <c r="Z82">
        <v>614.54999999999995</v>
      </c>
      <c r="AA82">
        <v>564</v>
      </c>
      <c r="AB82">
        <v>614.54999999999995</v>
      </c>
      <c r="AC82" s="2">
        <f>(Table2[[#This Row],[Close Price]]/Table2[[#This Row],[Day Low]])-1</f>
        <v>4.5212765957445278E-3</v>
      </c>
      <c r="AD82" s="2">
        <f>(Table2[[#This Row],[Day High]]/Table2[[#This Row],[Close Price]])-1</f>
        <v>3.6095666754920153E-2</v>
      </c>
      <c r="AE82" s="2">
        <f>(Table2[[#This Row],[Close Price]]/Table2[[#This Row],[Current Week Low]])-1</f>
        <v>4.5212765957445278E-3</v>
      </c>
      <c r="AF82" s="2">
        <f>(Table2[[#This Row],[Current Week High]]/Table2[[#This Row],[Close Price]])-1</f>
        <v>8.472332539052152E-2</v>
      </c>
      <c r="AG82" s="2">
        <f>(Table2[[#This Row],[Close Price]]/Table2[[#This Row],[Current Month Low]])-1</f>
        <v>4.5212765957445278E-3</v>
      </c>
      <c r="AH82" s="2">
        <f>(Table2[[#This Row],[Current Month High]]/Table2[[#This Row],[Close Price]])-1</f>
        <v>8.472332539052152E-2</v>
      </c>
      <c r="AI82">
        <v>27.4380019415762</v>
      </c>
      <c r="AJ82">
        <v>216.46418098030901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0.02</v>
      </c>
      <c r="AM82" t="s">
        <v>10463</v>
      </c>
      <c r="AN82">
        <v>-13.84</v>
      </c>
      <c r="AO82" t="s">
        <v>10464</v>
      </c>
      <c r="AP82">
        <v>8.5100443269442994E-2</v>
      </c>
      <c r="AQ82">
        <f>(Table2[[#This Row],[Sharpe Ratio]]-AVERAGE(Table2[Sharpe Ratio]))/_xlfn.STDEV.P(Table2[Sharpe Ratio])</f>
        <v>0.3649552316980339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1.281099094745819</v>
      </c>
      <c r="AS82">
        <f>_xlfn.RANK.AVG(Table2[[#This Row],[1Y Return vs Nifty Z-Score]],Table2[1Y Return vs Nifty Z-Score])</f>
        <v>43</v>
      </c>
      <c r="AT82">
        <f>_xlfn.RANK.AVG(Table2[[#This Row],[6M Return vs Nifty Z-Score]],Table2[6M Return vs Nifty Z-Score])</f>
        <v>47</v>
      </c>
      <c r="AU82">
        <f>_xlfn.RANK.AVG(Table2[[#This Row],[Sharpe Ratio Z-Score]],Table2[Sharpe Ratio Z-Score])</f>
        <v>243</v>
      </c>
      <c r="AV82">
        <f>(Table2[[#This Row],[Rank 1Y]]+Table2[[#This Row],[Rank 6M]]+Table2[[#This Row],[Rank Sharpe]])/3</f>
        <v>111</v>
      </c>
    </row>
    <row r="83" spans="1:48" x14ac:dyDescent="0.3">
      <c r="A83" t="s">
        <v>367</v>
      </c>
      <c r="B83" t="s">
        <v>368</v>
      </c>
      <c r="C83" t="s">
        <v>10425</v>
      </c>
      <c r="D83" t="s">
        <v>124</v>
      </c>
      <c r="E83">
        <v>66805.248124439997</v>
      </c>
      <c r="F83">
        <v>815</v>
      </c>
      <c r="G83">
        <v>113.935478274613</v>
      </c>
      <c r="H83">
        <f>(Table2[[#This Row],[1Y Return vs Nifty]]-AVERAGE(Table2[1Y Return vs Nifty]))/_xlfn.STDEV.P(Table2[1Y Return vs Nifty])</f>
        <v>0.79085954862935093</v>
      </c>
      <c r="I83">
        <v>-7.1549765493464301</v>
      </c>
      <c r="J83">
        <f>(Table2[[#This Row],[1M Return vs Nifty]]-AVERAGE(Table2[1M Return vs Nifty]))/_xlfn.STDEV.P(Table2[1M Return vs Nifty])</f>
        <v>-0.74203971192948825</v>
      </c>
      <c r="K83">
        <v>25.3587939412776</v>
      </c>
      <c r="L83">
        <f>(Table2[[#This Row],[6M Return vs Nifty]]-AVERAGE(Table2[6M Return vs Nifty]))/_xlfn.STDEV.P(Table2[6M Return vs Nifty])</f>
        <v>0.3995484233752023</v>
      </c>
      <c r="M83">
        <v>-0.372954408744752</v>
      </c>
      <c r="N83">
        <f>(Table2[[#This Row],[1W Return vs Nifty]]-AVERAGE(Table2[1W Return vs Nifty]))/_xlfn.STDEV.P(Table2[1W Return vs Nifty])</f>
        <v>1.6848298116505542E-2</v>
      </c>
      <c r="O83">
        <v>796.09</v>
      </c>
      <c r="P83">
        <v>758.19231971729903</v>
      </c>
      <c r="Q83">
        <v>622.46662407937799</v>
      </c>
      <c r="R83">
        <v>55.303119433740598</v>
      </c>
      <c r="S83" s="2">
        <f>(Table2[[#This Row],[Close Price]]-Table2[[#This Row],[20D EMA]])/Table2[[#This Row],[20D EMA]]</f>
        <v>2.3753595698978718E-2</v>
      </c>
      <c r="T83" s="2">
        <f>(Table2[[#This Row],[Close Price]]-Table2[[#This Row],[50D EMA]])/Table2[[#This Row],[50D EMA]]</f>
        <v>7.4925159231212457E-2</v>
      </c>
      <c r="U83" s="2">
        <f>(Table2[[#This Row],[Close Price]]-Table2[[#This Row],[200D EMA]])/Table2[[#This Row],[200D EMA]]</f>
        <v>0.3093071475203622</v>
      </c>
      <c r="V83">
        <v>0.38807272351844402</v>
      </c>
      <c r="W83">
        <v>805.2</v>
      </c>
      <c r="X83">
        <v>819.7</v>
      </c>
      <c r="Y83">
        <v>804.95</v>
      </c>
      <c r="Z83">
        <v>826</v>
      </c>
      <c r="AA83">
        <v>804.95</v>
      </c>
      <c r="AB83">
        <v>826</v>
      </c>
      <c r="AC83" s="2">
        <f>(Table2[[#This Row],[Close Price]]/Table2[[#This Row],[Day Low]])-1</f>
        <v>1.2170889220069592E-2</v>
      </c>
      <c r="AD83" s="2">
        <f>(Table2[[#This Row],[Day High]]/Table2[[#This Row],[Close Price]])-1</f>
        <v>5.7668711656442273E-3</v>
      </c>
      <c r="AE83" s="2">
        <f>(Table2[[#This Row],[Close Price]]/Table2[[#This Row],[Current Week Low]])-1</f>
        <v>1.2485247530902521E-2</v>
      </c>
      <c r="AF83" s="2">
        <f>(Table2[[#This Row],[Current Week High]]/Table2[[#This Row],[Close Price]])-1</f>
        <v>1.3496932515337345E-2</v>
      </c>
      <c r="AG83" s="2">
        <f>(Table2[[#This Row],[Close Price]]/Table2[[#This Row],[Current Month Low]])-1</f>
        <v>1.2485247530902521E-2</v>
      </c>
      <c r="AH83" s="2">
        <f>(Table2[[#This Row],[Current Month High]]/Table2[[#This Row],[Close Price]])-1</f>
        <v>1.3496932515337345E-2</v>
      </c>
      <c r="AI83">
        <v>3.19018404907975</v>
      </c>
      <c r="AJ83">
        <v>145.03908598917599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7.0000000000000007E-2</v>
      </c>
      <c r="AM83" t="s">
        <v>10463</v>
      </c>
      <c r="AN83">
        <v>-0.15</v>
      </c>
      <c r="AO83" t="s">
        <v>10464</v>
      </c>
      <c r="AP83">
        <v>0.19983698933279401</v>
      </c>
      <c r="AQ83">
        <f>(Table2[[#This Row],[Sharpe Ratio]]-AVERAGE(Table2[Sharpe Ratio]))/_xlfn.STDEV.P(Table2[Sharpe Ratio])</f>
        <v>1.6561403867336391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2.1213569449252097</v>
      </c>
      <c r="AS83">
        <f>_xlfn.RANK.AVG(Table2[[#This Row],[1Y Return vs Nifty Z-Score]],Table2[1Y Return vs Nifty Z-Score])</f>
        <v>107</v>
      </c>
      <c r="AT83">
        <f>_xlfn.RANK.AVG(Table2[[#This Row],[6M Return vs Nifty Z-Score]],Table2[6M Return vs Nifty Z-Score])</f>
        <v>193</v>
      </c>
      <c r="AU83">
        <f>_xlfn.RANK.AVG(Table2[[#This Row],[Sharpe Ratio Z-Score]],Table2[Sharpe Ratio Z-Score])</f>
        <v>36</v>
      </c>
      <c r="AV83">
        <f>(Table2[[#This Row],[Rank 1Y]]+Table2[[#This Row],[Rank 6M]]+Table2[[#This Row],[Rank Sharpe]])/3</f>
        <v>112</v>
      </c>
    </row>
    <row r="84" spans="1:48" x14ac:dyDescent="0.3">
      <c r="A84" t="s">
        <v>961</v>
      </c>
      <c r="B84" t="s">
        <v>962</v>
      </c>
      <c r="C84" t="s">
        <v>10417</v>
      </c>
      <c r="D84" t="s">
        <v>18</v>
      </c>
      <c r="E84">
        <v>14618.632138000001</v>
      </c>
      <c r="F84">
        <v>986.6</v>
      </c>
      <c r="G84">
        <v>120.70242172906499</v>
      </c>
      <c r="H84">
        <f>(Table2[[#This Row],[1Y Return vs Nifty]]-AVERAGE(Table2[1Y Return vs Nifty]))/_xlfn.STDEV.P(Table2[1Y Return vs Nifty])</f>
        <v>0.8698919268902916</v>
      </c>
      <c r="I84">
        <v>-3.1385779197266799</v>
      </c>
      <c r="J84">
        <f>(Table2[[#This Row],[1M Return vs Nifty]]-AVERAGE(Table2[1M Return vs Nifty]))/_xlfn.STDEV.P(Table2[1M Return vs Nifty])</f>
        <v>-0.39419056876114816</v>
      </c>
      <c r="K84">
        <v>27.9935533441149</v>
      </c>
      <c r="L84">
        <f>(Table2[[#This Row],[6M Return vs Nifty]]-AVERAGE(Table2[6M Return vs Nifty]))/_xlfn.STDEV.P(Table2[6M Return vs Nifty])</f>
        <v>0.47847619297930505</v>
      </c>
      <c r="M84">
        <v>-0.93265312121809596</v>
      </c>
      <c r="N84">
        <f>(Table2[[#This Row],[1W Return vs Nifty]]-AVERAGE(Table2[1W Return vs Nifty]))/_xlfn.STDEV.P(Table2[1W Return vs Nifty])</f>
        <v>-8.5646759344231535E-2</v>
      </c>
      <c r="O84">
        <v>963.62</v>
      </c>
      <c r="P84">
        <v>945.816183306938</v>
      </c>
      <c r="Q84">
        <v>794.08901467164503</v>
      </c>
      <c r="R84">
        <v>61.512047389394098</v>
      </c>
      <c r="S84" s="2">
        <f>(Table2[[#This Row],[Close Price]]-Table2[[#This Row],[20D EMA]])/Table2[[#This Row],[20D EMA]]</f>
        <v>2.3847574770137624E-2</v>
      </c>
      <c r="T84" s="2">
        <f>(Table2[[#This Row],[Close Price]]-Table2[[#This Row],[50D EMA]])/Table2[[#This Row],[50D EMA]]</f>
        <v>4.3120235636554746E-2</v>
      </c>
      <c r="U84" s="2">
        <f>(Table2[[#This Row],[Close Price]]-Table2[[#This Row],[200D EMA]])/Table2[[#This Row],[200D EMA]]</f>
        <v>0.24242998174198152</v>
      </c>
      <c r="V84">
        <v>0.422231341207912</v>
      </c>
      <c r="W84">
        <v>979.5</v>
      </c>
      <c r="X84">
        <v>1003</v>
      </c>
      <c r="Y84">
        <v>977</v>
      </c>
      <c r="Z84">
        <v>1003</v>
      </c>
      <c r="AA84">
        <v>977</v>
      </c>
      <c r="AB84">
        <v>1003</v>
      </c>
      <c r="AC84" s="2">
        <f>(Table2[[#This Row],[Close Price]]/Table2[[#This Row],[Day Low]])-1</f>
        <v>7.2485962225625755E-3</v>
      </c>
      <c r="AD84" s="2">
        <f>(Table2[[#This Row],[Day High]]/Table2[[#This Row],[Close Price]])-1</f>
        <v>1.6622744780052656E-2</v>
      </c>
      <c r="AE84" s="2">
        <f>(Table2[[#This Row],[Close Price]]/Table2[[#This Row],[Current Week Low]])-1</f>
        <v>9.8259979529171648E-3</v>
      </c>
      <c r="AF84" s="2">
        <f>(Table2[[#This Row],[Current Week High]]/Table2[[#This Row],[Close Price]])-1</f>
        <v>1.6622744780052656E-2</v>
      </c>
      <c r="AG84" s="2">
        <f>(Table2[[#This Row],[Close Price]]/Table2[[#This Row],[Current Month Low]])-1</f>
        <v>9.8259979529171648E-3</v>
      </c>
      <c r="AH84" s="2">
        <f>(Table2[[#This Row],[Current Month High]]/Table2[[#This Row],[Close Price]])-1</f>
        <v>1.6622744780052656E-2</v>
      </c>
      <c r="AI84">
        <v>13.774579363470499</v>
      </c>
      <c r="AJ84">
        <v>183.58723771198601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0.05</v>
      </c>
      <c r="AM84" t="s">
        <v>10463</v>
      </c>
      <c r="AN84">
        <v>0.69</v>
      </c>
      <c r="AO84" t="s">
        <v>10463</v>
      </c>
      <c r="AP84">
        <v>0.171895994396462</v>
      </c>
      <c r="AQ84">
        <f>(Table2[[#This Row],[Sharpe Ratio]]-AVERAGE(Table2[Sharpe Ratio]))/_xlfn.STDEV.P(Table2[Sharpe Ratio])</f>
        <v>1.3417070251193088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2.2102378168835255</v>
      </c>
      <c r="AS84">
        <f>_xlfn.RANK.AVG(Table2[[#This Row],[1Y Return vs Nifty Z-Score]],Table2[1Y Return vs Nifty Z-Score])</f>
        <v>100</v>
      </c>
      <c r="AT84">
        <f>_xlfn.RANK.AVG(Table2[[#This Row],[6M Return vs Nifty Z-Score]],Table2[6M Return vs Nifty Z-Score])</f>
        <v>175</v>
      </c>
      <c r="AU84">
        <f>_xlfn.RANK.AVG(Table2[[#This Row],[Sharpe Ratio Z-Score]],Table2[Sharpe Ratio Z-Score])</f>
        <v>65</v>
      </c>
      <c r="AV84">
        <f>(Table2[[#This Row],[Rank 1Y]]+Table2[[#This Row],[Rank 6M]]+Table2[[#This Row],[Rank Sharpe]])/3</f>
        <v>113.33333333333333</v>
      </c>
    </row>
    <row r="85" spans="1:48" x14ac:dyDescent="0.3">
      <c r="A85" t="s">
        <v>356</v>
      </c>
      <c r="B85" t="s">
        <v>357</v>
      </c>
      <c r="C85" t="s">
        <v>10427</v>
      </c>
      <c r="D85" t="s">
        <v>89</v>
      </c>
      <c r="E85">
        <v>69999.431505679997</v>
      </c>
      <c r="F85">
        <v>1473.95</v>
      </c>
      <c r="G85">
        <v>117.472412729383</v>
      </c>
      <c r="H85">
        <f>(Table2[[#This Row],[1Y Return vs Nifty]]-AVERAGE(Table2[1Y Return vs Nifty]))/_xlfn.STDEV.P(Table2[1Y Return vs Nifty])</f>
        <v>0.83216805720416864</v>
      </c>
      <c r="I85">
        <v>-12.1614302477102</v>
      </c>
      <c r="J85">
        <f>(Table2[[#This Row],[1M Return vs Nifty]]-AVERAGE(Table2[1M Return vs Nifty]))/_xlfn.STDEV.P(Table2[1M Return vs Nifty])</f>
        <v>-1.1756347780279641</v>
      </c>
      <c r="K85">
        <v>45.8704241640596</v>
      </c>
      <c r="L85">
        <f>(Table2[[#This Row],[6M Return vs Nifty]]-AVERAGE(Table2[6M Return vs Nifty]))/_xlfn.STDEV.P(Table2[6M Return vs Nifty])</f>
        <v>1.0140019566598351</v>
      </c>
      <c r="M85">
        <v>-4.3412342632481797</v>
      </c>
      <c r="N85">
        <f>(Table2[[#This Row],[1W Return vs Nifty]]-AVERAGE(Table2[1W Return vs Nifty]))/_xlfn.STDEV.P(Table2[1W Return vs Nifty])</f>
        <v>-0.7098445861859306</v>
      </c>
      <c r="O85">
        <v>1506.1</v>
      </c>
      <c r="P85">
        <v>1459.7590551054</v>
      </c>
      <c r="Q85">
        <v>1168.4289011404601</v>
      </c>
      <c r="R85">
        <v>32.0621274438599</v>
      </c>
      <c r="S85" s="2">
        <f>(Table2[[#This Row],[Close Price]]-Table2[[#This Row],[20D EMA]])/Table2[[#This Row],[20D EMA]]</f>
        <v>-2.1346524135183498E-2</v>
      </c>
      <c r="T85" s="2">
        <f>(Table2[[#This Row],[Close Price]]-Table2[[#This Row],[50D EMA]])/Table2[[#This Row],[50D EMA]]</f>
        <v>9.7214296050901639E-3</v>
      </c>
      <c r="U85" s="2">
        <f>(Table2[[#This Row],[Close Price]]-Table2[[#This Row],[200D EMA]])/Table2[[#This Row],[200D EMA]]</f>
        <v>0.2614802651332333</v>
      </c>
      <c r="V85">
        <v>0.20972376358493999</v>
      </c>
      <c r="W85">
        <v>1455</v>
      </c>
      <c r="X85">
        <v>1482.05</v>
      </c>
      <c r="Y85">
        <v>1450</v>
      </c>
      <c r="Z85">
        <v>1498.5</v>
      </c>
      <c r="AA85">
        <v>1450</v>
      </c>
      <c r="AB85">
        <v>1498.5</v>
      </c>
      <c r="AC85" s="2">
        <f>(Table2[[#This Row],[Close Price]]/Table2[[#This Row],[Day Low]])-1</f>
        <v>1.3024054982818001E-2</v>
      </c>
      <c r="AD85" s="2">
        <f>(Table2[[#This Row],[Day High]]/Table2[[#This Row],[Close Price]])-1</f>
        <v>5.4954374300348885E-3</v>
      </c>
      <c r="AE85" s="2">
        <f>(Table2[[#This Row],[Close Price]]/Table2[[#This Row],[Current Week Low]])-1</f>
        <v>1.6517241379310432E-2</v>
      </c>
      <c r="AF85" s="2">
        <f>(Table2[[#This Row],[Current Week High]]/Table2[[#This Row],[Close Price]])-1</f>
        <v>1.6655924556463919E-2</v>
      </c>
      <c r="AG85" s="2">
        <f>(Table2[[#This Row],[Close Price]]/Table2[[#This Row],[Current Month Low]])-1</f>
        <v>1.6517241379310432E-2</v>
      </c>
      <c r="AH85" s="2">
        <f>(Table2[[#This Row],[Current Month High]]/Table2[[#This Row],[Close Price]])-1</f>
        <v>1.6655924556463919E-2</v>
      </c>
      <c r="AI85">
        <v>10.797516876420399</v>
      </c>
      <c r="AJ85">
        <v>150.62914470328101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-0.1</v>
      </c>
      <c r="AM85" t="s">
        <v>10464</v>
      </c>
      <c r="AN85">
        <v>-7.75</v>
      </c>
      <c r="AO85" t="s">
        <v>10464</v>
      </c>
      <c r="AP85">
        <v>0.13074676639223101</v>
      </c>
      <c r="AQ85">
        <f>(Table2[[#This Row],[Sharpe Ratio]]-AVERAGE(Table2[Sharpe Ratio]))/_xlfn.STDEV.P(Table2[Sharpe Ratio])</f>
        <v>0.87863510807813894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0.83932575772824802</v>
      </c>
      <c r="AS85">
        <f>_xlfn.RANK.AVG(Table2[[#This Row],[1Y Return vs Nifty Z-Score]],Table2[1Y Return vs Nifty Z-Score])</f>
        <v>103</v>
      </c>
      <c r="AT85">
        <f>_xlfn.RANK.AVG(Table2[[#This Row],[6M Return vs Nifty Z-Score]],Table2[6M Return vs Nifty Z-Score])</f>
        <v>100</v>
      </c>
      <c r="AU85">
        <f>_xlfn.RANK.AVG(Table2[[#This Row],[Sharpe Ratio Z-Score]],Table2[Sharpe Ratio Z-Score])</f>
        <v>140</v>
      </c>
      <c r="AV85">
        <f>(Table2[[#This Row],[Rank 1Y]]+Table2[[#This Row],[Rank 6M]]+Table2[[#This Row],[Rank Sharpe]])/3</f>
        <v>114.33333333333333</v>
      </c>
    </row>
    <row r="86" spans="1:48" x14ac:dyDescent="0.3">
      <c r="A86" t="s">
        <v>178</v>
      </c>
      <c r="B86" t="s">
        <v>179</v>
      </c>
      <c r="C86" t="s">
        <v>10419</v>
      </c>
      <c r="D86" t="s">
        <v>130</v>
      </c>
      <c r="E86">
        <v>144998.47956000001</v>
      </c>
      <c r="F86">
        <v>539.20000000000005</v>
      </c>
      <c r="G86">
        <v>198.82605667592401</v>
      </c>
      <c r="H86">
        <f>(Table2[[#This Row],[1Y Return vs Nifty]]-AVERAGE(Table2[1Y Return vs Nifty]))/_xlfn.STDEV.P(Table2[1Y Return vs Nifty])</f>
        <v>1.7823122404038796</v>
      </c>
      <c r="I86">
        <v>-10.650293318722801</v>
      </c>
      <c r="J86">
        <f>(Table2[[#This Row],[1M Return vs Nifty]]-AVERAGE(Table2[1M Return vs Nifty]))/_xlfn.STDEV.P(Table2[1M Return vs Nifty])</f>
        <v>-1.0447594007479781</v>
      </c>
      <c r="K86">
        <v>17.155342836575901</v>
      </c>
      <c r="L86">
        <f>(Table2[[#This Row],[6M Return vs Nifty]]-AVERAGE(Table2[6M Return vs Nifty]))/_xlfn.STDEV.P(Table2[6M Return vs Nifty])</f>
        <v>0.15380298716832733</v>
      </c>
      <c r="M86">
        <v>3.3642718269046599</v>
      </c>
      <c r="N86">
        <f>(Table2[[#This Row],[1W Return vs Nifty]]-AVERAGE(Table2[1W Return vs Nifty]))/_xlfn.STDEV.P(Table2[1W Return vs Nifty])</f>
        <v>0.70122939321309907</v>
      </c>
      <c r="O86">
        <v>524.39</v>
      </c>
      <c r="P86">
        <v>512.95746824495097</v>
      </c>
      <c r="Q86">
        <v>423.23502537111898</v>
      </c>
      <c r="R86">
        <v>68.264247863757802</v>
      </c>
      <c r="S86" s="2">
        <f>(Table2[[#This Row],[Close Price]]-Table2[[#This Row],[20D EMA]])/Table2[[#This Row],[20D EMA]]</f>
        <v>2.824233871736696E-2</v>
      </c>
      <c r="T86" s="2">
        <f>(Table2[[#This Row],[Close Price]]-Table2[[#This Row],[50D EMA]])/Table2[[#This Row],[50D EMA]]</f>
        <v>5.1159274169135516E-2</v>
      </c>
      <c r="U86" s="2">
        <f>(Table2[[#This Row],[Close Price]]-Table2[[#This Row],[200D EMA]])/Table2[[#This Row],[200D EMA]]</f>
        <v>0.27399663940193919</v>
      </c>
      <c r="V86">
        <v>0.67067254512907004</v>
      </c>
      <c r="W86">
        <v>530.5</v>
      </c>
      <c r="X86">
        <v>554.95000000000005</v>
      </c>
      <c r="Y86">
        <v>526.25</v>
      </c>
      <c r="Z86">
        <v>554.95000000000005</v>
      </c>
      <c r="AA86">
        <v>526.25</v>
      </c>
      <c r="AB86">
        <v>554.95000000000005</v>
      </c>
      <c r="AC86" s="2">
        <f>(Table2[[#This Row],[Close Price]]/Table2[[#This Row],[Day Low]])-1</f>
        <v>1.6399622997172569E-2</v>
      </c>
      <c r="AD86" s="2">
        <f>(Table2[[#This Row],[Day High]]/Table2[[#This Row],[Close Price]])-1</f>
        <v>2.9209940652819011E-2</v>
      </c>
      <c r="AE86" s="2">
        <f>(Table2[[#This Row],[Close Price]]/Table2[[#This Row],[Current Week Low]])-1</f>
        <v>2.4608076009501323E-2</v>
      </c>
      <c r="AF86" s="2">
        <f>(Table2[[#This Row],[Current Week High]]/Table2[[#This Row],[Close Price]])-1</f>
        <v>2.9209940652819011E-2</v>
      </c>
      <c r="AG86" s="2">
        <f>(Table2[[#This Row],[Close Price]]/Table2[[#This Row],[Current Month Low]])-1</f>
        <v>2.4608076009501323E-2</v>
      </c>
      <c r="AH86" s="2">
        <f>(Table2[[#This Row],[Current Month High]]/Table2[[#This Row],[Close Price]])-1</f>
        <v>2.9209940652819011E-2</v>
      </c>
      <c r="AI86">
        <v>12.7225519287833</v>
      </c>
      <c r="AJ86">
        <v>238.79987433239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0.11</v>
      </c>
      <c r="AM86" t="s">
        <v>10463</v>
      </c>
      <c r="AN86">
        <v>3.39</v>
      </c>
      <c r="AO86" t="s">
        <v>10463</v>
      </c>
      <c r="AP86">
        <v>0.18226334702658001</v>
      </c>
      <c r="AQ86">
        <f>(Table2[[#This Row],[Sharpe Ratio]]-AVERAGE(Table2[Sharpe Ratio]))/_xlfn.STDEV.P(Table2[Sharpe Ratio])</f>
        <v>1.4583757960760066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3.0509610161133347</v>
      </c>
      <c r="AS86">
        <f>_xlfn.RANK.AVG(Table2[[#This Row],[1Y Return vs Nifty Z-Score]],Table2[1Y Return vs Nifty Z-Score])</f>
        <v>34</v>
      </c>
      <c r="AT86">
        <f>_xlfn.RANK.AVG(Table2[[#This Row],[6M Return vs Nifty Z-Score]],Table2[6M Return vs Nifty Z-Score])</f>
        <v>253</v>
      </c>
      <c r="AU86">
        <f>_xlfn.RANK.AVG(Table2[[#This Row],[Sharpe Ratio Z-Score]],Table2[Sharpe Ratio Z-Score])</f>
        <v>59</v>
      </c>
      <c r="AV86">
        <f>(Table2[[#This Row],[Rank 1Y]]+Table2[[#This Row],[Rank 6M]]+Table2[[#This Row],[Rank Sharpe]])/3</f>
        <v>115.33333333333333</v>
      </c>
    </row>
    <row r="87" spans="1:48" x14ac:dyDescent="0.3">
      <c r="A87" t="s">
        <v>1202</v>
      </c>
      <c r="B87" t="s">
        <v>1203</v>
      </c>
      <c r="C87" t="s">
        <v>10427</v>
      </c>
      <c r="D87" t="s">
        <v>72</v>
      </c>
      <c r="E87">
        <v>9424.5357843000002</v>
      </c>
      <c r="F87">
        <v>17.29</v>
      </c>
      <c r="G87">
        <v>201.86194829175599</v>
      </c>
      <c r="H87">
        <f>(Table2[[#This Row],[1Y Return vs Nifty]]-AVERAGE(Table2[1Y Return vs Nifty]))/_xlfn.STDEV.P(Table2[1Y Return vs Nifty])</f>
        <v>1.8177689774309636</v>
      </c>
      <c r="I87">
        <v>-19.730733568241099</v>
      </c>
      <c r="J87">
        <f>(Table2[[#This Row],[1M Return vs Nifty]]-AVERAGE(Table2[1M Return vs Nifty]))/_xlfn.STDEV.P(Table2[1M Return vs Nifty])</f>
        <v>-1.8311911401406611</v>
      </c>
      <c r="K87">
        <v>74.596602722669601</v>
      </c>
      <c r="L87">
        <f>(Table2[[#This Row],[6M Return vs Nifty]]-AVERAGE(Table2[6M Return vs Nifty]))/_xlfn.STDEV.P(Table2[6M Return vs Nifty])</f>
        <v>1.8745333586689521</v>
      </c>
      <c r="M87">
        <v>-4.1714935522083403</v>
      </c>
      <c r="N87">
        <f>(Table2[[#This Row],[1W Return vs Nifty]]-AVERAGE(Table2[1W Return vs Nifty]))/_xlfn.STDEV.P(Table2[1W Return vs Nifty])</f>
        <v>-0.67876074850016266</v>
      </c>
      <c r="O87">
        <v>17.41</v>
      </c>
      <c r="P87">
        <v>15.3797991379094</v>
      </c>
      <c r="Q87">
        <v>10.905452295018099</v>
      </c>
      <c r="R87">
        <v>47.616697681233397</v>
      </c>
      <c r="S87" s="2">
        <f>(Table2[[#This Row],[Close Price]]-Table2[[#This Row],[20D EMA]])/Table2[[#This Row],[20D EMA]]</f>
        <v>-6.8925904652499138E-3</v>
      </c>
      <c r="T87" s="2">
        <f>(Table2[[#This Row],[Close Price]]-Table2[[#This Row],[50D EMA]])/Table2[[#This Row],[50D EMA]]</f>
        <v>0.12420193820231232</v>
      </c>
      <c r="U87" s="2">
        <f>(Table2[[#This Row],[Close Price]]-Table2[[#This Row],[200D EMA]])/Table2[[#This Row],[200D EMA]]</f>
        <v>0.5854454755534102</v>
      </c>
      <c r="V87">
        <v>0.83721625159570401</v>
      </c>
      <c r="W87">
        <v>17.25</v>
      </c>
      <c r="X87">
        <v>17.7</v>
      </c>
      <c r="Y87">
        <v>17.25</v>
      </c>
      <c r="Z87">
        <v>18.25</v>
      </c>
      <c r="AA87">
        <v>17.25</v>
      </c>
      <c r="AB87">
        <v>18.25</v>
      </c>
      <c r="AC87" s="2">
        <f>(Table2[[#This Row],[Close Price]]/Table2[[#This Row],[Day Low]])-1</f>
        <v>2.3188405797101019E-3</v>
      </c>
      <c r="AD87" s="2">
        <f>(Table2[[#This Row],[Day High]]/Table2[[#This Row],[Close Price]])-1</f>
        <v>2.3713128976286857E-2</v>
      </c>
      <c r="AE87" s="2">
        <f>(Table2[[#This Row],[Close Price]]/Table2[[#This Row],[Current Week Low]])-1</f>
        <v>2.3188405797101019E-3</v>
      </c>
      <c r="AF87" s="2">
        <f>(Table2[[#This Row],[Current Week High]]/Table2[[#This Row],[Close Price]])-1</f>
        <v>5.5523423944476624E-2</v>
      </c>
      <c r="AG87" s="2">
        <f>(Table2[[#This Row],[Close Price]]/Table2[[#This Row],[Current Month Low]])-1</f>
        <v>2.3188405797101019E-3</v>
      </c>
      <c r="AH87" s="2">
        <f>(Table2[[#This Row],[Current Month High]]/Table2[[#This Row],[Close Price]])-1</f>
        <v>5.5523423944476624E-2</v>
      </c>
      <c r="AI87">
        <v>22.035858877964099</v>
      </c>
      <c r="AJ87">
        <v>302.09302325581399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0.89</v>
      </c>
      <c r="AM87" t="s">
        <v>10463</v>
      </c>
      <c r="AN87">
        <v>-3.41</v>
      </c>
      <c r="AO87" t="s">
        <v>10464</v>
      </c>
      <c r="AP87">
        <v>7.2529748861194995E-2</v>
      </c>
      <c r="AQ87">
        <f>(Table2[[#This Row],[Sharpe Ratio]]-AVERAGE(Table2[Sharpe Ratio]))/_xlfn.STDEV.P(Table2[Sharpe Ratio])</f>
        <v>0.22349120331899397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1.4058416507780858</v>
      </c>
      <c r="AS87">
        <f>_xlfn.RANK.AVG(Table2[[#This Row],[1Y Return vs Nifty Z-Score]],Table2[1Y Return vs Nifty Z-Score])</f>
        <v>32</v>
      </c>
      <c r="AT87">
        <f>_xlfn.RANK.AVG(Table2[[#This Row],[6M Return vs Nifty Z-Score]],Table2[6M Return vs Nifty Z-Score])</f>
        <v>41</v>
      </c>
      <c r="AU87">
        <f>_xlfn.RANK.AVG(Table2[[#This Row],[Sharpe Ratio Z-Score]],Table2[Sharpe Ratio Z-Score])</f>
        <v>277</v>
      </c>
      <c r="AV87">
        <f>(Table2[[#This Row],[Rank 1Y]]+Table2[[#This Row],[Rank 6M]]+Table2[[#This Row],[Rank Sharpe]])/3</f>
        <v>116.66666666666667</v>
      </c>
    </row>
    <row r="88" spans="1:48" x14ac:dyDescent="0.3">
      <c r="A88" t="s">
        <v>505</v>
      </c>
      <c r="B88" t="s">
        <v>506</v>
      </c>
      <c r="C88" t="s">
        <v>10426</v>
      </c>
      <c r="D88" t="s">
        <v>507</v>
      </c>
      <c r="E88">
        <v>40440.346818129998</v>
      </c>
      <c r="F88">
        <v>4551.3999999999996</v>
      </c>
      <c r="G88">
        <v>72.710173963124902</v>
      </c>
      <c r="H88">
        <f>(Table2[[#This Row],[1Y Return vs Nifty]]-AVERAGE(Table2[1Y Return vs Nifty]))/_xlfn.STDEV.P(Table2[1Y Return vs Nifty])</f>
        <v>0.30938163083703052</v>
      </c>
      <c r="I88">
        <v>0.29355814683620501</v>
      </c>
      <c r="J88">
        <f>(Table2[[#This Row],[1M Return vs Nifty]]-AVERAGE(Table2[1M Return vs Nifty]))/_xlfn.STDEV.P(Table2[1M Return vs Nifty])</f>
        <v>-9.6942785339788756E-2</v>
      </c>
      <c r="K88">
        <v>31.6600376041023</v>
      </c>
      <c r="L88">
        <f>(Table2[[#This Row],[6M Return vs Nifty]]-AVERAGE(Table2[6M Return vs Nifty]))/_xlfn.STDEV.P(Table2[6M Return vs Nifty])</f>
        <v>0.5883106714587143</v>
      </c>
      <c r="M88">
        <v>-3.2635530183743402</v>
      </c>
      <c r="N88">
        <f>(Table2[[#This Row],[1W Return vs Nifty]]-AVERAGE(Table2[1W Return vs Nifty]))/_xlfn.STDEV.P(Table2[1W Return vs Nifty])</f>
        <v>-0.51249376393803514</v>
      </c>
      <c r="O88">
        <v>4439.01</v>
      </c>
      <c r="P88">
        <v>4211.9404720128296</v>
      </c>
      <c r="Q88">
        <v>3434.3157483907398</v>
      </c>
      <c r="R88">
        <v>51.5963550088658</v>
      </c>
      <c r="S88" s="2">
        <f>(Table2[[#This Row],[Close Price]]-Table2[[#This Row],[20D EMA]])/Table2[[#This Row],[20D EMA]]</f>
        <v>2.5318708450758034E-2</v>
      </c>
      <c r="T88" s="2">
        <f>(Table2[[#This Row],[Close Price]]-Table2[[#This Row],[50D EMA]])/Table2[[#This Row],[50D EMA]]</f>
        <v>8.0594569235435315E-2</v>
      </c>
      <c r="U88" s="2">
        <f>(Table2[[#This Row],[Close Price]]-Table2[[#This Row],[200D EMA]])/Table2[[#This Row],[200D EMA]]</f>
        <v>0.32527127190698929</v>
      </c>
      <c r="V88">
        <v>1.1985412818071599</v>
      </c>
      <c r="W88">
        <v>4465</v>
      </c>
      <c r="X88">
        <v>4590</v>
      </c>
      <c r="Y88">
        <v>4401</v>
      </c>
      <c r="Z88">
        <v>4590</v>
      </c>
      <c r="AA88">
        <v>4401</v>
      </c>
      <c r="AB88">
        <v>4590</v>
      </c>
      <c r="AC88" s="2">
        <f>(Table2[[#This Row],[Close Price]]/Table2[[#This Row],[Day Low]])-1</f>
        <v>1.9350503919372875E-2</v>
      </c>
      <c r="AD88" s="2">
        <f>(Table2[[#This Row],[Day High]]/Table2[[#This Row],[Close Price]])-1</f>
        <v>8.4809069736784259E-3</v>
      </c>
      <c r="AE88" s="2">
        <f>(Table2[[#This Row],[Close Price]]/Table2[[#This Row],[Current Week Low]])-1</f>
        <v>3.4174051351965273E-2</v>
      </c>
      <c r="AF88" s="2">
        <f>(Table2[[#This Row],[Current Week High]]/Table2[[#This Row],[Close Price]])-1</f>
        <v>8.4809069736784259E-3</v>
      </c>
      <c r="AG88" s="2">
        <f>(Table2[[#This Row],[Close Price]]/Table2[[#This Row],[Current Month Low]])-1</f>
        <v>3.4174051351965273E-2</v>
      </c>
      <c r="AH88" s="2">
        <f>(Table2[[#This Row],[Current Month High]]/Table2[[#This Row],[Close Price]])-1</f>
        <v>8.4809069736784259E-3</v>
      </c>
      <c r="AI88">
        <v>10.7285670343191</v>
      </c>
      <c r="AJ88">
        <v>104.741340530814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0.11</v>
      </c>
      <c r="AM88" t="s">
        <v>10463</v>
      </c>
      <c r="AN88">
        <v>-5.69</v>
      </c>
      <c r="AO88" t="s">
        <v>10464</v>
      </c>
      <c r="AP88">
        <v>0.23705133377885801</v>
      </c>
      <c r="AQ88">
        <f>(Table2[[#This Row],[Sharpe Ratio]]-AVERAGE(Table2[Sharpe Ratio]))/_xlfn.STDEV.P(Table2[Sharpe Ratio])</f>
        <v>2.074931179656835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2.3631869326747559</v>
      </c>
      <c r="AS88">
        <f>_xlfn.RANK.AVG(Table2[[#This Row],[1Y Return vs Nifty Z-Score]],Table2[1Y Return vs Nifty Z-Score])</f>
        <v>188</v>
      </c>
      <c r="AT88">
        <f>_xlfn.RANK.AVG(Table2[[#This Row],[6M Return vs Nifty Z-Score]],Table2[6M Return vs Nifty Z-Score])</f>
        <v>152</v>
      </c>
      <c r="AU88">
        <f>_xlfn.RANK.AVG(Table2[[#This Row],[Sharpe Ratio Z-Score]],Table2[Sharpe Ratio Z-Score])</f>
        <v>13</v>
      </c>
      <c r="AV88">
        <f>(Table2[[#This Row],[Rank 1Y]]+Table2[[#This Row],[Rank 6M]]+Table2[[#This Row],[Rank Sharpe]])/3</f>
        <v>117.66666666666667</v>
      </c>
    </row>
    <row r="89" spans="1:48" x14ac:dyDescent="0.3">
      <c r="A89" t="s">
        <v>157</v>
      </c>
      <c r="B89" t="s">
        <v>158</v>
      </c>
      <c r="C89" t="s">
        <v>10419</v>
      </c>
      <c r="D89" t="s">
        <v>130</v>
      </c>
      <c r="E89">
        <v>165417.60071999999</v>
      </c>
      <c r="F89">
        <v>502.65</v>
      </c>
      <c r="G89">
        <v>160.207838776226</v>
      </c>
      <c r="H89">
        <f>(Table2[[#This Row],[1Y Return vs Nifty]]-AVERAGE(Table2[1Y Return vs Nifty]))/_xlfn.STDEV.P(Table2[1Y Return vs Nifty])</f>
        <v>1.3312829647263378</v>
      </c>
      <c r="I89">
        <v>-11.9844281146631</v>
      </c>
      <c r="J89">
        <f>(Table2[[#This Row],[1M Return vs Nifty]]-AVERAGE(Table2[1M Return vs Nifty]))/_xlfn.STDEV.P(Table2[1M Return vs Nifty])</f>
        <v>-1.1603051143174596</v>
      </c>
      <c r="K89">
        <v>17.683009188908301</v>
      </c>
      <c r="L89">
        <f>(Table2[[#This Row],[6M Return vs Nifty]]-AVERAGE(Table2[6M Return vs Nifty]))/_xlfn.STDEV.P(Table2[6M Return vs Nifty])</f>
        <v>0.16960994405398447</v>
      </c>
      <c r="M89">
        <v>1.0857840205673699</v>
      </c>
      <c r="N89">
        <f>(Table2[[#This Row],[1W Return vs Nifty]]-AVERAGE(Table2[1W Return vs Nifty]))/_xlfn.STDEV.P(Table2[1W Return vs Nifty])</f>
        <v>0.2839803743577064</v>
      </c>
      <c r="O89">
        <v>487.48</v>
      </c>
      <c r="P89">
        <v>468.73902012271901</v>
      </c>
      <c r="Q89">
        <v>384.23519133505602</v>
      </c>
      <c r="R89">
        <v>61.221475944620899</v>
      </c>
      <c r="S89" s="2">
        <f>(Table2[[#This Row],[Close Price]]-Table2[[#This Row],[20D EMA]])/Table2[[#This Row],[20D EMA]]</f>
        <v>3.1119225404119058E-2</v>
      </c>
      <c r="T89" s="2">
        <f>(Table2[[#This Row],[Close Price]]-Table2[[#This Row],[50D EMA]])/Table2[[#This Row],[50D EMA]]</f>
        <v>7.2345118331311187E-2</v>
      </c>
      <c r="U89" s="2">
        <f>(Table2[[#This Row],[Close Price]]-Table2[[#This Row],[200D EMA]])/Table2[[#This Row],[200D EMA]]</f>
        <v>0.30818314234441202</v>
      </c>
      <c r="V89">
        <v>0.72850307526261604</v>
      </c>
      <c r="W89">
        <v>0</v>
      </c>
      <c r="X89">
        <v>0</v>
      </c>
      <c r="Y89">
        <v>486.55</v>
      </c>
      <c r="Z89">
        <v>506.8</v>
      </c>
      <c r="AA89">
        <v>486.55</v>
      </c>
      <c r="AB89">
        <v>506.8</v>
      </c>
      <c r="AC89" s="2" t="e">
        <f>(Table2[[#This Row],[Close Price]]/Table2[[#This Row],[Day Low]])-1</f>
        <v>#DIV/0!</v>
      </c>
      <c r="AD89" s="2">
        <f>(Table2[[#This Row],[Day High]]/Table2[[#This Row],[Close Price]])-1</f>
        <v>-1</v>
      </c>
      <c r="AE89" s="2">
        <f>(Table2[[#This Row],[Close Price]]/Table2[[#This Row],[Current Week Low]])-1</f>
        <v>3.3090124344877125E-2</v>
      </c>
      <c r="AF89" s="2">
        <f>(Table2[[#This Row],[Current Week High]]/Table2[[#This Row],[Close Price]])-1</f>
        <v>8.2562419178355828E-3</v>
      </c>
      <c r="AG89" s="2">
        <f>(Table2[[#This Row],[Close Price]]/Table2[[#This Row],[Current Month Low]])-1</f>
        <v>3.3090124344877125E-2</v>
      </c>
      <c r="AH89" s="2">
        <f>(Table2[[#This Row],[Current Month High]]/Table2[[#This Row],[Close Price]])-1</f>
        <v>8.2562419178355828E-3</v>
      </c>
      <c r="AI89">
        <v>11.210583905301799</v>
      </c>
      <c r="AJ89">
        <v>191.56032482598599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0.14000000000000001</v>
      </c>
      <c r="AM89" t="s">
        <v>10463</v>
      </c>
      <c r="AN89">
        <v>-0.18</v>
      </c>
      <c r="AO89" t="s">
        <v>10464</v>
      </c>
      <c r="AP89">
        <v>0.19104808684018801</v>
      </c>
      <c r="AQ89">
        <f>(Table2[[#This Row],[Sharpe Ratio]]-AVERAGE(Table2[Sharpe Ratio]))/_xlfn.STDEV.P(Table2[Sharpe Ratio])</f>
        <v>1.5572346690973202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2.1818028379178891</v>
      </c>
      <c r="AS89">
        <f>_xlfn.RANK.AVG(Table2[[#This Row],[1Y Return vs Nifty Z-Score]],Table2[1Y Return vs Nifty Z-Score])</f>
        <v>60</v>
      </c>
      <c r="AT89">
        <f>_xlfn.RANK.AVG(Table2[[#This Row],[6M Return vs Nifty Z-Score]],Table2[6M Return vs Nifty Z-Score])</f>
        <v>248</v>
      </c>
      <c r="AU89">
        <f>_xlfn.RANK.AVG(Table2[[#This Row],[Sharpe Ratio Z-Score]],Table2[Sharpe Ratio Z-Score])</f>
        <v>48</v>
      </c>
      <c r="AV89">
        <f>(Table2[[#This Row],[Rank 1Y]]+Table2[[#This Row],[Rank 6M]]+Table2[[#This Row],[Rank Sharpe]])/3</f>
        <v>118.66666666666667</v>
      </c>
    </row>
    <row r="90" spans="1:48" x14ac:dyDescent="0.3">
      <c r="A90" t="s">
        <v>874</v>
      </c>
      <c r="B90" t="s">
        <v>875</v>
      </c>
      <c r="C90" t="s">
        <v>10426</v>
      </c>
      <c r="D90" t="s">
        <v>230</v>
      </c>
      <c r="E90">
        <v>16896.771712919999</v>
      </c>
      <c r="F90">
        <v>4906.7</v>
      </c>
      <c r="G90">
        <v>103.909005825576</v>
      </c>
      <c r="H90">
        <f>(Table2[[#This Row],[1Y Return vs Nifty]]-AVERAGE(Table2[1Y Return vs Nifty]))/_xlfn.STDEV.P(Table2[1Y Return vs Nifty])</f>
        <v>0.6737585312277854</v>
      </c>
      <c r="I90">
        <v>-6.8677231290271701</v>
      </c>
      <c r="J90">
        <f>(Table2[[#This Row],[1M Return vs Nifty]]-AVERAGE(Table2[1M Return vs Nifty]))/_xlfn.STDEV.P(Table2[1M Return vs Nifty])</f>
        <v>-0.71716149008334407</v>
      </c>
      <c r="K90">
        <v>28.840014576104299</v>
      </c>
      <c r="L90">
        <f>(Table2[[#This Row],[6M Return vs Nifty]]-AVERAGE(Table2[6M Return vs Nifty]))/_xlfn.STDEV.P(Table2[6M Return vs Nifty])</f>
        <v>0.50383308022499396</v>
      </c>
      <c r="M90">
        <v>-0.16806431165966201</v>
      </c>
      <c r="N90">
        <f>(Table2[[#This Row],[1W Return vs Nifty]]-AVERAGE(Table2[1W Return vs Nifty]))/_xlfn.STDEV.P(Table2[1W Return vs Nifty])</f>
        <v>5.43688816123492E-2</v>
      </c>
      <c r="O90">
        <v>4715.54</v>
      </c>
      <c r="P90">
        <v>4570.6932568352904</v>
      </c>
      <c r="Q90">
        <v>3824.95394398701</v>
      </c>
      <c r="R90">
        <v>66.377453706223605</v>
      </c>
      <c r="S90" s="2">
        <f>(Table2[[#This Row],[Close Price]]-Table2[[#This Row],[20D EMA]])/Table2[[#This Row],[20D EMA]]</f>
        <v>4.0538305263023926E-2</v>
      </c>
      <c r="T90" s="2">
        <f>(Table2[[#This Row],[Close Price]]-Table2[[#This Row],[50D EMA]])/Table2[[#This Row],[50D EMA]]</f>
        <v>7.3513299686480738E-2</v>
      </c>
      <c r="U90" s="2">
        <f>(Table2[[#This Row],[Close Price]]-Table2[[#This Row],[200D EMA]])/Table2[[#This Row],[200D EMA]]</f>
        <v>0.2828128316978929</v>
      </c>
      <c r="V90">
        <v>1.04692793601019</v>
      </c>
      <c r="W90">
        <v>4881.2</v>
      </c>
      <c r="X90">
        <v>5140</v>
      </c>
      <c r="Y90">
        <v>4711</v>
      </c>
      <c r="Z90">
        <v>5140</v>
      </c>
      <c r="AA90">
        <v>4711</v>
      </c>
      <c r="AB90">
        <v>5140</v>
      </c>
      <c r="AC90" s="2">
        <f>(Table2[[#This Row],[Close Price]]/Table2[[#This Row],[Day Low]])-1</f>
        <v>5.224125215111064E-3</v>
      </c>
      <c r="AD90" s="2">
        <f>(Table2[[#This Row],[Day High]]/Table2[[#This Row],[Close Price]])-1</f>
        <v>4.7547231336743767E-2</v>
      </c>
      <c r="AE90" s="2">
        <f>(Table2[[#This Row],[Close Price]]/Table2[[#This Row],[Current Week Low]])-1</f>
        <v>4.1541074081935747E-2</v>
      </c>
      <c r="AF90" s="2">
        <f>(Table2[[#This Row],[Current Week High]]/Table2[[#This Row],[Close Price]])-1</f>
        <v>4.7547231336743767E-2</v>
      </c>
      <c r="AG90" s="2">
        <f>(Table2[[#This Row],[Close Price]]/Table2[[#This Row],[Current Month Low]])-1</f>
        <v>4.1541074081935747E-2</v>
      </c>
      <c r="AH90" s="2">
        <f>(Table2[[#This Row],[Current Month High]]/Table2[[#This Row],[Close Price]])-1</f>
        <v>4.7547231336743767E-2</v>
      </c>
      <c r="AI90">
        <v>5.7737379501497896</v>
      </c>
      <c r="AJ90">
        <v>143.70824744828201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0.04</v>
      </c>
      <c r="AM90" t="s">
        <v>10463</v>
      </c>
      <c r="AN90">
        <v>4.55</v>
      </c>
      <c r="AO90" t="s">
        <v>10463</v>
      </c>
      <c r="AP90">
        <v>0.17161393514984499</v>
      </c>
      <c r="AQ90">
        <f>(Table2[[#This Row],[Sharpe Ratio]]-AVERAGE(Table2[Sharpe Ratio]))/_xlfn.STDEV.P(Table2[Sharpe Ratio])</f>
        <v>1.3385328776957728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1.8533318806775574</v>
      </c>
      <c r="AS90">
        <f>_xlfn.RANK.AVG(Table2[[#This Row],[1Y Return vs Nifty Z-Score]],Table2[1Y Return vs Nifty Z-Score])</f>
        <v>124</v>
      </c>
      <c r="AT90">
        <f>_xlfn.RANK.AVG(Table2[[#This Row],[6M Return vs Nifty Z-Score]],Table2[6M Return vs Nifty Z-Score])</f>
        <v>169</v>
      </c>
      <c r="AU90">
        <f>_xlfn.RANK.AVG(Table2[[#This Row],[Sharpe Ratio Z-Score]],Table2[Sharpe Ratio Z-Score])</f>
        <v>66</v>
      </c>
      <c r="AV90">
        <f>(Table2[[#This Row],[Rank 1Y]]+Table2[[#This Row],[Rank 6M]]+Table2[[#This Row],[Rank Sharpe]])/3</f>
        <v>119.66666666666667</v>
      </c>
    </row>
    <row r="91" spans="1:48" x14ac:dyDescent="0.3">
      <c r="A91" t="s">
        <v>597</v>
      </c>
      <c r="B91" t="s">
        <v>598</v>
      </c>
      <c r="C91" t="s">
        <v>10423</v>
      </c>
      <c r="D91" t="s">
        <v>457</v>
      </c>
      <c r="E91">
        <v>31387.934799179999</v>
      </c>
      <c r="F91">
        <v>1680.95</v>
      </c>
      <c r="G91">
        <v>119.974689862726</v>
      </c>
      <c r="H91">
        <f>(Table2[[#This Row],[1Y Return vs Nifty]]-AVERAGE(Table2[1Y Return vs Nifty]))/_xlfn.STDEV.P(Table2[1Y Return vs Nifty])</f>
        <v>0.86139261246271137</v>
      </c>
      <c r="I91">
        <v>33.681226448684797</v>
      </c>
      <c r="J91">
        <f>(Table2[[#This Row],[1M Return vs Nifty]]-AVERAGE(Table2[1M Return vs Nifty]))/_xlfn.STDEV.P(Table2[1M Return vs Nifty])</f>
        <v>2.7946705434612702</v>
      </c>
      <c r="K91">
        <v>94.807700868144096</v>
      </c>
      <c r="L91">
        <f>(Table2[[#This Row],[6M Return vs Nifty]]-AVERAGE(Table2[6M Return vs Nifty]))/_xlfn.STDEV.P(Table2[6M Return vs Nifty])</f>
        <v>2.4799840484564419</v>
      </c>
      <c r="M91">
        <v>11.3810131223689</v>
      </c>
      <c r="N91">
        <f>(Table2[[#This Row],[1W Return vs Nifty]]-AVERAGE(Table2[1W Return vs Nifty]))/_xlfn.STDEV.P(Table2[1W Return vs Nifty])</f>
        <v>2.1692984478933064</v>
      </c>
      <c r="O91">
        <v>1470.05</v>
      </c>
      <c r="P91">
        <v>1284.4131896609599</v>
      </c>
      <c r="Q91">
        <v>959.24332452405997</v>
      </c>
      <c r="R91">
        <v>79.613540149462594</v>
      </c>
      <c r="S91" s="2">
        <f>(Table2[[#This Row],[Close Price]]-Table2[[#This Row],[20D EMA]])/Table2[[#This Row],[20D EMA]]</f>
        <v>0.14346450800993171</v>
      </c>
      <c r="T91" s="2">
        <f>(Table2[[#This Row],[Close Price]]-Table2[[#This Row],[50D EMA]])/Table2[[#This Row],[50D EMA]]</f>
        <v>0.30872994261582754</v>
      </c>
      <c r="U91" s="2">
        <f>(Table2[[#This Row],[Close Price]]-Table2[[#This Row],[200D EMA]])/Table2[[#This Row],[200D EMA]]</f>
        <v>0.7523708083494075</v>
      </c>
      <c r="V91">
        <v>1.5617107441442599</v>
      </c>
      <c r="W91">
        <v>1672.2</v>
      </c>
      <c r="X91">
        <v>1726.6</v>
      </c>
      <c r="Y91">
        <v>1621.75</v>
      </c>
      <c r="Z91">
        <v>1729.8</v>
      </c>
      <c r="AA91">
        <v>1621.75</v>
      </c>
      <c r="AB91">
        <v>1729.8</v>
      </c>
      <c r="AC91" s="2">
        <f>(Table2[[#This Row],[Close Price]]/Table2[[#This Row],[Day Low]])-1</f>
        <v>5.2326276761152091E-3</v>
      </c>
      <c r="AD91" s="2">
        <f>(Table2[[#This Row],[Day High]]/Table2[[#This Row],[Close Price]])-1</f>
        <v>2.7157262262410997E-2</v>
      </c>
      <c r="AE91" s="2">
        <f>(Table2[[#This Row],[Close Price]]/Table2[[#This Row],[Current Week Low]])-1</f>
        <v>3.6503776784337916E-2</v>
      </c>
      <c r="AF91" s="2">
        <f>(Table2[[#This Row],[Current Week High]]/Table2[[#This Row],[Close Price]])-1</f>
        <v>2.9060947678396065E-2</v>
      </c>
      <c r="AG91" s="2">
        <f>(Table2[[#This Row],[Close Price]]/Table2[[#This Row],[Current Month Low]])-1</f>
        <v>3.6503776784337916E-2</v>
      </c>
      <c r="AH91" s="2">
        <f>(Table2[[#This Row],[Current Month High]]/Table2[[#This Row],[Close Price]])-1</f>
        <v>2.9060947678396065E-2</v>
      </c>
      <c r="AI91">
        <v>5.65156607870549</v>
      </c>
      <c r="AJ91">
        <v>180.626043405676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0.67</v>
      </c>
      <c r="AM91" t="s">
        <v>10463</v>
      </c>
      <c r="AN91">
        <v>25.38</v>
      </c>
      <c r="AO91" t="s">
        <v>10463</v>
      </c>
      <c r="AP91">
        <v>8.4905548620836005E-2</v>
      </c>
      <c r="AQ91">
        <f>(Table2[[#This Row],[Sharpe Ratio]]-AVERAGE(Table2[Sharpe Ratio]))/_xlfn.STDEV.P(Table2[Sharpe Ratio])</f>
        <v>0.36276198912876323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8.6681076414024929</v>
      </c>
      <c r="AS91">
        <f>_xlfn.RANK.AVG(Table2[[#This Row],[1Y Return vs Nifty Z-Score]],Table2[1Y Return vs Nifty Z-Score])</f>
        <v>101</v>
      </c>
      <c r="AT91">
        <f>_xlfn.RANK.AVG(Table2[[#This Row],[6M Return vs Nifty Z-Score]],Table2[6M Return vs Nifty Z-Score])</f>
        <v>16</v>
      </c>
      <c r="AU91">
        <f>_xlfn.RANK.AVG(Table2[[#This Row],[Sharpe Ratio Z-Score]],Table2[Sharpe Ratio Z-Score])</f>
        <v>244</v>
      </c>
      <c r="AV91">
        <f>(Table2[[#This Row],[Rank 1Y]]+Table2[[#This Row],[Rank 6M]]+Table2[[#This Row],[Rank Sharpe]])/3</f>
        <v>120.33333333333333</v>
      </c>
    </row>
    <row r="92" spans="1:48" x14ac:dyDescent="0.3">
      <c r="A92" t="s">
        <v>766</v>
      </c>
      <c r="B92" t="s">
        <v>767</v>
      </c>
      <c r="C92" t="s">
        <v>607</v>
      </c>
      <c r="D92" t="s">
        <v>486</v>
      </c>
      <c r="E92">
        <v>20253.929753385</v>
      </c>
      <c r="F92">
        <v>2978.25</v>
      </c>
      <c r="G92">
        <v>48.173239300241598</v>
      </c>
      <c r="H92">
        <f>(Table2[[#This Row],[1Y Return vs Nifty]]-AVERAGE(Table2[1Y Return vs Nifty]))/_xlfn.STDEV.P(Table2[1Y Return vs Nifty])</f>
        <v>2.281025415954889E-2</v>
      </c>
      <c r="I92">
        <v>27.6590602590637</v>
      </c>
      <c r="J92">
        <f>(Table2[[#This Row],[1M Return vs Nifty]]-AVERAGE(Table2[1M Return vs Nifty]))/_xlfn.STDEV.P(Table2[1M Return vs Nifty])</f>
        <v>2.2731074362466437</v>
      </c>
      <c r="K92">
        <v>61.9172682485206</v>
      </c>
      <c r="L92">
        <f>(Table2[[#This Row],[6M Return vs Nifty]]-AVERAGE(Table2[6M Return vs Nifty]))/_xlfn.STDEV.P(Table2[6M Return vs Nifty])</f>
        <v>1.4947068025776036</v>
      </c>
      <c r="M92">
        <v>14.382808886444</v>
      </c>
      <c r="N92">
        <f>(Table2[[#This Row],[1W Return vs Nifty]]-AVERAGE(Table2[1W Return vs Nifty]))/_xlfn.STDEV.P(Table2[1W Return vs Nifty])</f>
        <v>2.719003534697356</v>
      </c>
      <c r="O92">
        <v>2651.8</v>
      </c>
      <c r="P92">
        <v>2389.3155531663101</v>
      </c>
      <c r="Q92">
        <v>1988.3950220699801</v>
      </c>
      <c r="R92">
        <v>80.771434322921394</v>
      </c>
      <c r="S92" s="2">
        <f>(Table2[[#This Row],[Close Price]]-Table2[[#This Row],[20D EMA]])/Table2[[#This Row],[20D EMA]]</f>
        <v>0.12310506071347756</v>
      </c>
      <c r="T92" s="2">
        <f>(Table2[[#This Row],[Close Price]]-Table2[[#This Row],[50D EMA]])/Table2[[#This Row],[50D EMA]]</f>
        <v>0.24648667525444123</v>
      </c>
      <c r="U92" s="2">
        <f>(Table2[[#This Row],[Close Price]]-Table2[[#This Row],[200D EMA]])/Table2[[#This Row],[200D EMA]]</f>
        <v>0.49781606116653349</v>
      </c>
      <c r="V92">
        <v>2.05122111232801</v>
      </c>
      <c r="W92">
        <v>2951.05</v>
      </c>
      <c r="X92">
        <v>3076</v>
      </c>
      <c r="Y92">
        <v>2925</v>
      </c>
      <c r="Z92">
        <v>3150</v>
      </c>
      <c r="AA92">
        <v>2925</v>
      </c>
      <c r="AB92">
        <v>3150</v>
      </c>
      <c r="AC92" s="2">
        <f>(Table2[[#This Row],[Close Price]]/Table2[[#This Row],[Day Low]])-1</f>
        <v>9.2170583351687263E-3</v>
      </c>
      <c r="AD92" s="2">
        <f>(Table2[[#This Row],[Day High]]/Table2[[#This Row],[Close Price]])-1</f>
        <v>3.2821287668933108E-2</v>
      </c>
      <c r="AE92" s="2">
        <f>(Table2[[#This Row],[Close Price]]/Table2[[#This Row],[Current Week Low]])-1</f>
        <v>1.8205128205128096E-2</v>
      </c>
      <c r="AF92" s="2">
        <f>(Table2[[#This Row],[Current Week High]]/Table2[[#This Row],[Close Price]])-1</f>
        <v>5.7668093679174026E-2</v>
      </c>
      <c r="AG92" s="2">
        <f>(Table2[[#This Row],[Close Price]]/Table2[[#This Row],[Current Month Low]])-1</f>
        <v>1.8205128205128096E-2</v>
      </c>
      <c r="AH92" s="2">
        <f>(Table2[[#This Row],[Current Month High]]/Table2[[#This Row],[Close Price]])-1</f>
        <v>5.7668093679174026E-2</v>
      </c>
      <c r="AI92">
        <v>5.7668093679174</v>
      </c>
      <c r="AJ92">
        <v>100.20502823339601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0.43</v>
      </c>
      <c r="AM92" t="s">
        <v>10463</v>
      </c>
      <c r="AN92">
        <v>18.13</v>
      </c>
      <c r="AO92" t="s">
        <v>10463</v>
      </c>
      <c r="AP92">
        <v>0.20161487782658299</v>
      </c>
      <c r="AQ92">
        <f>(Table2[[#This Row],[Sharpe Ratio]]-AVERAGE(Table2[Sharpe Ratio]))/_xlfn.STDEV.P(Table2[Sharpe Ratio])</f>
        <v>1.6761478151359326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8.185775842817085</v>
      </c>
      <c r="AS92">
        <f>_xlfn.RANK.AVG(Table2[[#This Row],[1Y Return vs Nifty Z-Score]],Table2[1Y Return vs Nifty Z-Score])</f>
        <v>270</v>
      </c>
      <c r="AT92">
        <f>_xlfn.RANK.AVG(Table2[[#This Row],[6M Return vs Nifty Z-Score]],Table2[6M Return vs Nifty Z-Score])</f>
        <v>59</v>
      </c>
      <c r="AU92">
        <f>_xlfn.RANK.AVG(Table2[[#This Row],[Sharpe Ratio Z-Score]],Table2[Sharpe Ratio Z-Score])</f>
        <v>34</v>
      </c>
      <c r="AV92">
        <f>(Table2[[#This Row],[Rank 1Y]]+Table2[[#This Row],[Rank 6M]]+Table2[[#This Row],[Rank Sharpe]])/3</f>
        <v>121</v>
      </c>
    </row>
    <row r="93" spans="1:48" x14ac:dyDescent="0.3">
      <c r="A93" t="s">
        <v>1483</v>
      </c>
      <c r="B93" t="s">
        <v>1484</v>
      </c>
      <c r="C93" t="s">
        <v>10422</v>
      </c>
      <c r="D93" t="s">
        <v>46</v>
      </c>
      <c r="E93">
        <v>6485.7711130999996</v>
      </c>
      <c r="F93">
        <v>469.2</v>
      </c>
      <c r="G93">
        <v>107.880515532228</v>
      </c>
      <c r="H93">
        <f>(Table2[[#This Row],[1Y Return vs Nifty]]-AVERAGE(Table2[1Y Return vs Nifty]))/_xlfn.STDEV.P(Table2[1Y Return vs Nifty])</f>
        <v>0.72014252416578128</v>
      </c>
      <c r="I93">
        <v>-5.0585487159649798</v>
      </c>
      <c r="J93">
        <f>(Table2[[#This Row],[1M Return vs Nifty]]-AVERAGE(Table2[1M Return vs Nifty]))/_xlfn.STDEV.P(Table2[1M Return vs Nifty])</f>
        <v>-0.56047391311209405</v>
      </c>
      <c r="K93">
        <v>31.818682800346199</v>
      </c>
      <c r="L93">
        <f>(Table2[[#This Row],[6M Return vs Nifty]]-AVERAGE(Table2[6M Return vs Nifty]))/_xlfn.STDEV.P(Table2[6M Return vs Nifty])</f>
        <v>0.59306310216811875</v>
      </c>
      <c r="M93">
        <v>5.4536473722561398</v>
      </c>
      <c r="N93">
        <f>(Table2[[#This Row],[1W Return vs Nifty]]-AVERAGE(Table2[1W Return vs Nifty]))/_xlfn.STDEV.P(Table2[1W Return vs Nifty])</f>
        <v>1.0838471513128336</v>
      </c>
      <c r="O93">
        <v>451.55</v>
      </c>
      <c r="P93">
        <v>417.35398072332902</v>
      </c>
      <c r="Q93">
        <v>339.38661979304197</v>
      </c>
      <c r="R93">
        <v>61.633333867322399</v>
      </c>
      <c r="S93" s="2">
        <f>(Table2[[#This Row],[Close Price]]-Table2[[#This Row],[20D EMA]])/Table2[[#This Row],[20D EMA]]</f>
        <v>3.9087587199645613E-2</v>
      </c>
      <c r="T93" s="2">
        <f>(Table2[[#This Row],[Close Price]]-Table2[[#This Row],[50D EMA]])/Table2[[#This Row],[50D EMA]]</f>
        <v>0.12422552957759032</v>
      </c>
      <c r="U93" s="2">
        <f>(Table2[[#This Row],[Close Price]]-Table2[[#This Row],[200D EMA]])/Table2[[#This Row],[200D EMA]]</f>
        <v>0.38249410152385571</v>
      </c>
      <c r="V93">
        <v>0.70501276406471702</v>
      </c>
      <c r="W93">
        <v>460</v>
      </c>
      <c r="X93">
        <v>485</v>
      </c>
      <c r="Y93">
        <v>446</v>
      </c>
      <c r="Z93">
        <v>485</v>
      </c>
      <c r="AA93">
        <v>446</v>
      </c>
      <c r="AB93">
        <v>485</v>
      </c>
      <c r="AC93" s="2">
        <f>(Table2[[#This Row],[Close Price]]/Table2[[#This Row],[Day Low]])-1</f>
        <v>2.0000000000000018E-2</v>
      </c>
      <c r="AD93" s="2">
        <f>(Table2[[#This Row],[Day High]]/Table2[[#This Row],[Close Price]])-1</f>
        <v>3.3674339300937772E-2</v>
      </c>
      <c r="AE93" s="2">
        <f>(Table2[[#This Row],[Close Price]]/Table2[[#This Row],[Current Week Low]])-1</f>
        <v>5.2017937219730914E-2</v>
      </c>
      <c r="AF93" s="2">
        <f>(Table2[[#This Row],[Current Week High]]/Table2[[#This Row],[Close Price]])-1</f>
        <v>3.3674339300937772E-2</v>
      </c>
      <c r="AG93" s="2">
        <f>(Table2[[#This Row],[Close Price]]/Table2[[#This Row],[Current Month Low]])-1</f>
        <v>5.2017937219730914E-2</v>
      </c>
      <c r="AH93" s="2">
        <f>(Table2[[#This Row],[Current Month High]]/Table2[[#This Row],[Close Price]])-1</f>
        <v>3.3674339300937772E-2</v>
      </c>
      <c r="AI93">
        <v>5.9249786871270196</v>
      </c>
      <c r="AJ93">
        <v>140.43043812451899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0.28000000000000003</v>
      </c>
      <c r="AM93" t="s">
        <v>10463</v>
      </c>
      <c r="AN93">
        <v>2.16</v>
      </c>
      <c r="AO93" t="s">
        <v>10463</v>
      </c>
      <c r="AP93">
        <v>0.154003624529814</v>
      </c>
      <c r="AQ93">
        <f>(Table2[[#This Row],[Sharpe Ratio]]-AVERAGE(Table2[Sharpe Ratio]))/_xlfn.STDEV.P(Table2[Sharpe Ratio])</f>
        <v>1.1403556409886897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2.9769345055233289</v>
      </c>
      <c r="AS93">
        <f>_xlfn.RANK.AVG(Table2[[#This Row],[1Y Return vs Nifty Z-Score]],Table2[1Y Return vs Nifty Z-Score])</f>
        <v>120</v>
      </c>
      <c r="AT93">
        <f>_xlfn.RANK.AVG(Table2[[#This Row],[6M Return vs Nifty Z-Score]],Table2[6M Return vs Nifty Z-Score])</f>
        <v>150</v>
      </c>
      <c r="AU93">
        <f>_xlfn.RANK.AVG(Table2[[#This Row],[Sharpe Ratio Z-Score]],Table2[Sharpe Ratio Z-Score])</f>
        <v>96</v>
      </c>
      <c r="AV93">
        <f>(Table2[[#This Row],[Rank 1Y]]+Table2[[#This Row],[Rank 6M]]+Table2[[#This Row],[Rank Sharpe]])/3</f>
        <v>122</v>
      </c>
    </row>
    <row r="94" spans="1:48" x14ac:dyDescent="0.3">
      <c r="A94" t="s">
        <v>261</v>
      </c>
      <c r="B94" t="s">
        <v>262</v>
      </c>
      <c r="C94" t="s">
        <v>10427</v>
      </c>
      <c r="D94" t="s">
        <v>98</v>
      </c>
      <c r="E94">
        <v>100550.79839805</v>
      </c>
      <c r="F94">
        <v>99</v>
      </c>
      <c r="G94">
        <v>92.180565059093198</v>
      </c>
      <c r="H94">
        <f>(Table2[[#This Row],[1Y Return vs Nifty]]-AVERAGE(Table2[1Y Return vs Nifty]))/_xlfn.STDEV.P(Table2[1Y Return vs Nifty])</f>
        <v>0.53677991254908519</v>
      </c>
      <c r="I94">
        <v>-19.2371488602023</v>
      </c>
      <c r="J94">
        <f>(Table2[[#This Row],[1M Return vs Nifty]]-AVERAGE(Table2[1M Return vs Nifty]))/_xlfn.STDEV.P(Table2[1M Return vs Nifty])</f>
        <v>-1.7884431378616774</v>
      </c>
      <c r="K94">
        <v>34.270859522163597</v>
      </c>
      <c r="L94">
        <f>(Table2[[#This Row],[6M Return vs Nifty]]-AVERAGE(Table2[6M Return vs Nifty]))/_xlfn.STDEV.P(Table2[6M Return vs Nifty])</f>
        <v>0.66652136143829133</v>
      </c>
      <c r="M94">
        <v>-1.9106803172073601</v>
      </c>
      <c r="N94">
        <f>(Table2[[#This Row],[1W Return vs Nifty]]-AVERAGE(Table2[1W Return vs Nifty]))/_xlfn.STDEV.P(Table2[1W Return vs Nifty])</f>
        <v>-0.26474839280717671</v>
      </c>
      <c r="O94">
        <v>100.49</v>
      </c>
      <c r="P94">
        <v>98.588098297188097</v>
      </c>
      <c r="Q94">
        <v>81.499148255641103</v>
      </c>
      <c r="R94">
        <v>46.9727952652797</v>
      </c>
      <c r="S94" s="2">
        <f>(Table2[[#This Row],[Close Price]]-Table2[[#This Row],[20D EMA]])/Table2[[#This Row],[20D EMA]]</f>
        <v>-1.4827346004577521E-2</v>
      </c>
      <c r="T94" s="2">
        <f>(Table2[[#This Row],[Close Price]]-Table2[[#This Row],[50D EMA]])/Table2[[#This Row],[50D EMA]]</f>
        <v>4.1780063712178461E-3</v>
      </c>
      <c r="U94" s="2">
        <f>(Table2[[#This Row],[Close Price]]-Table2[[#This Row],[200D EMA]])/Table2[[#This Row],[200D EMA]]</f>
        <v>0.21473662141183844</v>
      </c>
      <c r="V94">
        <v>0.43104243224010602</v>
      </c>
      <c r="W94">
        <v>98.71</v>
      </c>
      <c r="X94">
        <v>100.68</v>
      </c>
      <c r="Y94">
        <v>98.71</v>
      </c>
      <c r="Z94">
        <v>101.25</v>
      </c>
      <c r="AA94">
        <v>98.71</v>
      </c>
      <c r="AB94">
        <v>101.25</v>
      </c>
      <c r="AC94" s="2">
        <f>(Table2[[#This Row],[Close Price]]/Table2[[#This Row],[Day Low]])-1</f>
        <v>2.9378988957553531E-3</v>
      </c>
      <c r="AD94" s="2">
        <f>(Table2[[#This Row],[Day High]]/Table2[[#This Row],[Close Price]])-1</f>
        <v>1.6969696969697079E-2</v>
      </c>
      <c r="AE94" s="2">
        <f>(Table2[[#This Row],[Close Price]]/Table2[[#This Row],[Current Week Low]])-1</f>
        <v>2.9378988957553531E-3</v>
      </c>
      <c r="AF94" s="2">
        <f>(Table2[[#This Row],[Current Week High]]/Table2[[#This Row],[Close Price]])-1</f>
        <v>2.2727272727272707E-2</v>
      </c>
      <c r="AG94" s="2">
        <f>(Table2[[#This Row],[Close Price]]/Table2[[#This Row],[Current Month Low]])-1</f>
        <v>2.9378988957553531E-3</v>
      </c>
      <c r="AH94" s="2">
        <f>(Table2[[#This Row],[Current Month High]]/Table2[[#This Row],[Close Price]])-1</f>
        <v>2.2727272727272707E-2</v>
      </c>
      <c r="AI94">
        <v>19.191919191919101</v>
      </c>
      <c r="AJ94">
        <v>120.735785953177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0.03</v>
      </c>
      <c r="AM94" t="s">
        <v>10463</v>
      </c>
      <c r="AN94">
        <v>-3.23</v>
      </c>
      <c r="AO94" t="s">
        <v>10464</v>
      </c>
      <c r="AP94">
        <v>0.15655745319507999</v>
      </c>
      <c r="AQ94">
        <f>(Table2[[#This Row],[Sharpe Ratio]]-AVERAGE(Table2[Sharpe Ratio]))/_xlfn.STDEV.P(Table2[Sharpe Ratio])</f>
        <v>1.1690950947567607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0.31920483807528316</v>
      </c>
      <c r="AS94">
        <f>_xlfn.RANK.AVG(Table2[[#This Row],[1Y Return vs Nifty Z-Score]],Table2[1Y Return vs Nifty Z-Score])</f>
        <v>140</v>
      </c>
      <c r="AT94">
        <f>_xlfn.RANK.AVG(Table2[[#This Row],[6M Return vs Nifty Z-Score]],Table2[6M Return vs Nifty Z-Score])</f>
        <v>138</v>
      </c>
      <c r="AU94">
        <f>_xlfn.RANK.AVG(Table2[[#This Row],[Sharpe Ratio Z-Score]],Table2[Sharpe Ratio Z-Score])</f>
        <v>89</v>
      </c>
      <c r="AV94">
        <f>(Table2[[#This Row],[Rank 1Y]]+Table2[[#This Row],[Rank 6M]]+Table2[[#This Row],[Rank Sharpe]])/3</f>
        <v>122.33333333333333</v>
      </c>
    </row>
    <row r="95" spans="1:48" x14ac:dyDescent="0.3">
      <c r="A95" t="s">
        <v>812</v>
      </c>
      <c r="B95" t="s">
        <v>813</v>
      </c>
      <c r="C95" t="s">
        <v>10422</v>
      </c>
      <c r="D95" t="s">
        <v>227</v>
      </c>
      <c r="E95">
        <v>18997.265245639999</v>
      </c>
      <c r="F95">
        <v>1212.1500000000001</v>
      </c>
      <c r="G95">
        <v>92.439328516432496</v>
      </c>
      <c r="H95">
        <f>(Table2[[#This Row],[1Y Return vs Nifty]]-AVERAGE(Table2[1Y Return vs Nifty]))/_xlfn.STDEV.P(Table2[1Y Return vs Nifty])</f>
        <v>0.53980205860043029</v>
      </c>
      <c r="I95">
        <v>-10.435327081467999</v>
      </c>
      <c r="J95">
        <f>(Table2[[#This Row],[1M Return vs Nifty]]-AVERAGE(Table2[1M Return vs Nifty]))/_xlfn.STDEV.P(Table2[1M Return vs Nifty])</f>
        <v>-1.0261417712906442</v>
      </c>
      <c r="K95">
        <v>61.661575351841897</v>
      </c>
      <c r="L95">
        <f>(Table2[[#This Row],[6M Return vs Nifty]]-AVERAGE(Table2[6M Return vs Nifty]))/_xlfn.STDEV.P(Table2[6M Return vs Nifty])</f>
        <v>1.4870471771800324</v>
      </c>
      <c r="M95">
        <v>-4.6096186300188497</v>
      </c>
      <c r="N95">
        <f>(Table2[[#This Row],[1W Return vs Nifty]]-AVERAGE(Table2[1W Return vs Nifty]))/_xlfn.STDEV.P(Table2[1W Return vs Nifty])</f>
        <v>-0.75899258399382874</v>
      </c>
      <c r="O95">
        <v>1188.68</v>
      </c>
      <c r="P95">
        <v>1171.6452900512099</v>
      </c>
      <c r="Q95">
        <v>954.20718706101604</v>
      </c>
      <c r="R95">
        <v>43.252840402794099</v>
      </c>
      <c r="S95" s="2">
        <f>(Table2[[#This Row],[Close Price]]-Table2[[#This Row],[20D EMA]])/Table2[[#This Row],[20D EMA]]</f>
        <v>1.9744590638355174E-2</v>
      </c>
      <c r="T95" s="2">
        <f>(Table2[[#This Row],[Close Price]]-Table2[[#This Row],[50D EMA]])/Table2[[#This Row],[50D EMA]]</f>
        <v>3.4570795694505614E-2</v>
      </c>
      <c r="U95" s="2">
        <f>(Table2[[#This Row],[Close Price]]-Table2[[#This Row],[200D EMA]])/Table2[[#This Row],[200D EMA]]</f>
        <v>0.27032159937241185</v>
      </c>
      <c r="V95">
        <v>2.3989776617832401</v>
      </c>
      <c r="W95">
        <v>1162</v>
      </c>
      <c r="X95">
        <v>1223.3</v>
      </c>
      <c r="Y95">
        <v>1145</v>
      </c>
      <c r="Z95">
        <v>1223.3</v>
      </c>
      <c r="AA95">
        <v>1145</v>
      </c>
      <c r="AB95">
        <v>1223.3</v>
      </c>
      <c r="AC95" s="2">
        <f>(Table2[[#This Row],[Close Price]]/Table2[[#This Row],[Day Low]])-1</f>
        <v>4.3158347676420128E-2</v>
      </c>
      <c r="AD95" s="2">
        <f>(Table2[[#This Row],[Day High]]/Table2[[#This Row],[Close Price]])-1</f>
        <v>9.1985315348759311E-3</v>
      </c>
      <c r="AE95" s="2">
        <f>(Table2[[#This Row],[Close Price]]/Table2[[#This Row],[Current Week Low]])-1</f>
        <v>5.8646288209607045E-2</v>
      </c>
      <c r="AF95" s="2">
        <f>(Table2[[#This Row],[Current Week High]]/Table2[[#This Row],[Close Price]])-1</f>
        <v>9.1985315348759311E-3</v>
      </c>
      <c r="AG95" s="2">
        <f>(Table2[[#This Row],[Close Price]]/Table2[[#This Row],[Current Month Low]])-1</f>
        <v>5.8646288209607045E-2</v>
      </c>
      <c r="AH95" s="2">
        <f>(Table2[[#This Row],[Current Month High]]/Table2[[#This Row],[Close Price]])-1</f>
        <v>9.1985315348759311E-3</v>
      </c>
      <c r="AI95">
        <v>10.7618694056015</v>
      </c>
      <c r="AJ95">
        <v>125.18112576630099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-0.06</v>
      </c>
      <c r="AM95" t="s">
        <v>10464</v>
      </c>
      <c r="AN95">
        <v>-1.19</v>
      </c>
      <c r="AO95" t="s">
        <v>10464</v>
      </c>
      <c r="AP95">
        <v>0.11785897023228099</v>
      </c>
      <c r="AQ95">
        <f>(Table2[[#This Row],[Sharpe Ratio]]-AVERAGE(Table2[Sharpe Ratio]))/_xlfn.STDEV.P(Table2[Sharpe Ratio])</f>
        <v>0.7336025822283162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0.97531746272430597</v>
      </c>
      <c r="AS95">
        <f>_xlfn.RANK.AVG(Table2[[#This Row],[1Y Return vs Nifty Z-Score]],Table2[1Y Return vs Nifty Z-Score])</f>
        <v>139</v>
      </c>
      <c r="AT95">
        <f>_xlfn.RANK.AVG(Table2[[#This Row],[6M Return vs Nifty Z-Score]],Table2[6M Return vs Nifty Z-Score])</f>
        <v>61</v>
      </c>
      <c r="AU95">
        <f>_xlfn.RANK.AVG(Table2[[#This Row],[Sharpe Ratio Z-Score]],Table2[Sharpe Ratio Z-Score])</f>
        <v>169</v>
      </c>
      <c r="AV95">
        <f>(Table2[[#This Row],[Rank 1Y]]+Table2[[#This Row],[Rank 6M]]+Table2[[#This Row],[Rank Sharpe]])/3</f>
        <v>123</v>
      </c>
    </row>
    <row r="96" spans="1:48" x14ac:dyDescent="0.3">
      <c r="A96" t="s">
        <v>1308</v>
      </c>
      <c r="B96" t="s">
        <v>1309</v>
      </c>
      <c r="C96" t="s">
        <v>10422</v>
      </c>
      <c r="D96" t="s">
        <v>46</v>
      </c>
      <c r="E96">
        <v>8310.4766935999996</v>
      </c>
      <c r="F96">
        <v>1301.45</v>
      </c>
      <c r="G96">
        <v>87.872164890419896</v>
      </c>
      <c r="H96">
        <f>(Table2[[#This Row],[1Y Return vs Nifty]]-AVERAGE(Table2[1Y Return vs Nifty]))/_xlfn.STDEV.P(Table2[1Y Return vs Nifty])</f>
        <v>0.48646131389047348</v>
      </c>
      <c r="I96">
        <v>-9.4973823185139601</v>
      </c>
      <c r="J96">
        <f>(Table2[[#This Row],[1M Return vs Nifty]]-AVERAGE(Table2[1M Return vs Nifty]))/_xlfn.STDEV.P(Table2[1M Return vs Nifty])</f>
        <v>-0.94490897738251478</v>
      </c>
      <c r="K96">
        <v>55.577982012093202</v>
      </c>
      <c r="L96">
        <f>(Table2[[#This Row],[6M Return vs Nifty]]-AVERAGE(Table2[6M Return vs Nifty]))/_xlfn.STDEV.P(Table2[6M Return vs Nifty])</f>
        <v>1.3048049379199076</v>
      </c>
      <c r="M96">
        <v>1.23162522682283</v>
      </c>
      <c r="N96">
        <f>(Table2[[#This Row],[1W Return vs Nifty]]-AVERAGE(Table2[1W Return vs Nifty]))/_xlfn.STDEV.P(Table2[1W Return vs Nifty])</f>
        <v>0.31068760537712475</v>
      </c>
      <c r="O96">
        <v>1221.06</v>
      </c>
      <c r="P96">
        <v>1181.1751192900799</v>
      </c>
      <c r="Q96">
        <v>984.57008389702901</v>
      </c>
      <c r="R96">
        <v>58.617145757796699</v>
      </c>
      <c r="S96" s="2">
        <f>(Table2[[#This Row],[Close Price]]-Table2[[#This Row],[20D EMA]])/Table2[[#This Row],[20D EMA]]</f>
        <v>6.583624064337551E-2</v>
      </c>
      <c r="T96" s="2">
        <f>(Table2[[#This Row],[Close Price]]-Table2[[#This Row],[50D EMA]])/Table2[[#This Row],[50D EMA]]</f>
        <v>0.10182645972276218</v>
      </c>
      <c r="U96" s="2">
        <f>(Table2[[#This Row],[Close Price]]-Table2[[#This Row],[200D EMA]])/Table2[[#This Row],[200D EMA]]</f>
        <v>0.32184597245604696</v>
      </c>
      <c r="V96">
        <v>1.0006549918680701</v>
      </c>
      <c r="W96">
        <v>1250.05</v>
      </c>
      <c r="X96">
        <v>1313</v>
      </c>
      <c r="Y96">
        <v>1232.6500000000001</v>
      </c>
      <c r="Z96">
        <v>1313</v>
      </c>
      <c r="AA96">
        <v>1232.6500000000001</v>
      </c>
      <c r="AB96">
        <v>1313</v>
      </c>
      <c r="AC96" s="2">
        <f>(Table2[[#This Row],[Close Price]]/Table2[[#This Row],[Day Low]])-1</f>
        <v>4.1118355265789441E-2</v>
      </c>
      <c r="AD96" s="2">
        <f>(Table2[[#This Row],[Day High]]/Table2[[#This Row],[Close Price]])-1</f>
        <v>8.8747166621845341E-3</v>
      </c>
      <c r="AE96" s="2">
        <f>(Table2[[#This Row],[Close Price]]/Table2[[#This Row],[Current Week Low]])-1</f>
        <v>5.5814708149109604E-2</v>
      </c>
      <c r="AF96" s="2">
        <f>(Table2[[#This Row],[Current Week High]]/Table2[[#This Row],[Close Price]])-1</f>
        <v>8.8747166621845341E-3</v>
      </c>
      <c r="AG96" s="2">
        <f>(Table2[[#This Row],[Close Price]]/Table2[[#This Row],[Current Month Low]])-1</f>
        <v>5.5814708149109604E-2</v>
      </c>
      <c r="AH96" s="2">
        <f>(Table2[[#This Row],[Current Month High]]/Table2[[#This Row],[Close Price]])-1</f>
        <v>8.8747166621845341E-3</v>
      </c>
      <c r="AI96">
        <v>6.7271120673095304</v>
      </c>
      <c r="AJ96">
        <v>115.026848409748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0.04</v>
      </c>
      <c r="AM96" t="s">
        <v>10463</v>
      </c>
      <c r="AN96">
        <v>9.06</v>
      </c>
      <c r="AO96" t="s">
        <v>10463</v>
      </c>
      <c r="AP96">
        <v>0.12871568906657599</v>
      </c>
      <c r="AQ96">
        <f>(Table2[[#This Row],[Sharpe Ratio]]-AVERAGE(Table2[Sharpe Ratio]))/_xlfn.STDEV.P(Table2[Sharpe Ratio])</f>
        <v>0.85577842481902122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2.0128233046240123</v>
      </c>
      <c r="AS96">
        <f>_xlfn.RANK.AVG(Table2[[#This Row],[1Y Return vs Nifty Z-Score]],Table2[1Y Return vs Nifty Z-Score])</f>
        <v>147</v>
      </c>
      <c r="AT96">
        <f>_xlfn.RANK.AVG(Table2[[#This Row],[6M Return vs Nifty Z-Score]],Table2[6M Return vs Nifty Z-Score])</f>
        <v>78</v>
      </c>
      <c r="AU96">
        <f>_xlfn.RANK.AVG(Table2[[#This Row],[Sharpe Ratio Z-Score]],Table2[Sharpe Ratio Z-Score])</f>
        <v>144</v>
      </c>
      <c r="AV96">
        <f>(Table2[[#This Row],[Rank 1Y]]+Table2[[#This Row],[Rank 6M]]+Table2[[#This Row],[Rank Sharpe]])/3</f>
        <v>123</v>
      </c>
    </row>
    <row r="97" spans="1:48" x14ac:dyDescent="0.3">
      <c r="A97" t="s">
        <v>372</v>
      </c>
      <c r="B97" t="s">
        <v>373</v>
      </c>
      <c r="C97" t="s">
        <v>10423</v>
      </c>
      <c r="D97" t="s">
        <v>193</v>
      </c>
      <c r="E97">
        <v>65586.736014349997</v>
      </c>
      <c r="F97">
        <v>1150.05</v>
      </c>
      <c r="G97">
        <v>77.015111638422496</v>
      </c>
      <c r="H97">
        <f>(Table2[[#This Row],[1Y Return vs Nifty]]-AVERAGE(Table2[1Y Return vs Nifty]))/_xlfn.STDEV.P(Table2[1Y Return vs Nifty])</f>
        <v>0.35965979039813284</v>
      </c>
      <c r="I97">
        <v>22.762651777756101</v>
      </c>
      <c r="J97">
        <f>(Table2[[#This Row],[1M Return vs Nifty]]-AVERAGE(Table2[1M Return vs Nifty]))/_xlfn.STDEV.P(Table2[1M Return vs Nifty])</f>
        <v>1.8490430811140728</v>
      </c>
      <c r="K97">
        <v>58.494362876993897</v>
      </c>
      <c r="L97">
        <f>(Table2[[#This Row],[6M Return vs Nifty]]-AVERAGE(Table2[6M Return vs Nifty]))/_xlfn.STDEV.P(Table2[6M Return vs Nifty])</f>
        <v>1.3921690580497448</v>
      </c>
      <c r="M97">
        <v>4.0970249663101601</v>
      </c>
      <c r="N97">
        <f>(Table2[[#This Row],[1W Return vs Nifty]]-AVERAGE(Table2[1W Return vs Nifty]))/_xlfn.STDEV.P(Table2[1W Return vs Nifty])</f>
        <v>0.83541511394848333</v>
      </c>
      <c r="O97">
        <v>1028.28</v>
      </c>
      <c r="P97">
        <v>898.410390711589</v>
      </c>
      <c r="Q97">
        <v>729.58604994331199</v>
      </c>
      <c r="R97">
        <v>82.928119899299205</v>
      </c>
      <c r="S97" s="2">
        <f>(Table2[[#This Row],[Close Price]]-Table2[[#This Row],[20D EMA]])/Table2[[#This Row],[20D EMA]]</f>
        <v>0.11842105263157893</v>
      </c>
      <c r="T97" s="2">
        <f>(Table2[[#This Row],[Close Price]]-Table2[[#This Row],[50D EMA]])/Table2[[#This Row],[50D EMA]]</f>
        <v>0.28009427750395777</v>
      </c>
      <c r="U97" s="2">
        <f>(Table2[[#This Row],[Close Price]]-Table2[[#This Row],[200D EMA]])/Table2[[#This Row],[200D EMA]]</f>
        <v>0.57630481022678204</v>
      </c>
      <c r="V97">
        <v>1.5579814855879901</v>
      </c>
      <c r="W97">
        <v>1142.95</v>
      </c>
      <c r="X97">
        <v>1207.3</v>
      </c>
      <c r="Y97">
        <v>1100</v>
      </c>
      <c r="Z97">
        <v>1207.3</v>
      </c>
      <c r="AA97">
        <v>1100</v>
      </c>
      <c r="AB97">
        <v>1207.3</v>
      </c>
      <c r="AC97" s="2">
        <f>(Table2[[#This Row],[Close Price]]/Table2[[#This Row],[Day Low]])-1</f>
        <v>6.2119952753838525E-3</v>
      </c>
      <c r="AD97" s="2">
        <f>(Table2[[#This Row],[Day High]]/Table2[[#This Row],[Close Price]])-1</f>
        <v>4.9780444328507478E-2</v>
      </c>
      <c r="AE97" s="2">
        <f>(Table2[[#This Row],[Close Price]]/Table2[[#This Row],[Current Week Low]])-1</f>
        <v>4.5499999999999874E-2</v>
      </c>
      <c r="AF97" s="2">
        <f>(Table2[[#This Row],[Current Week High]]/Table2[[#This Row],[Close Price]])-1</f>
        <v>4.9780444328507478E-2</v>
      </c>
      <c r="AG97" s="2">
        <f>(Table2[[#This Row],[Close Price]]/Table2[[#This Row],[Current Month Low]])-1</f>
        <v>4.5499999999999874E-2</v>
      </c>
      <c r="AH97" s="2">
        <f>(Table2[[#This Row],[Current Month High]]/Table2[[#This Row],[Close Price]])-1</f>
        <v>4.9780444328507478E-2</v>
      </c>
      <c r="AI97">
        <v>4.9780444328507398</v>
      </c>
      <c r="AJ97">
        <v>109.633612832664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0.38</v>
      </c>
      <c r="AM97" t="s">
        <v>10463</v>
      </c>
      <c r="AN97">
        <v>15.13</v>
      </c>
      <c r="AO97" t="s">
        <v>10463</v>
      </c>
      <c r="AP97">
        <v>0.13576359505493499</v>
      </c>
      <c r="AQ97">
        <f>(Table2[[#This Row],[Sharpe Ratio]]-AVERAGE(Table2[Sharpe Ratio]))/_xlfn.STDEV.P(Table2[Sharpe Ratio])</f>
        <v>0.93509187723226617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5.3713789207426998</v>
      </c>
      <c r="AS97">
        <f>_xlfn.RANK.AVG(Table2[[#This Row],[1Y Return vs Nifty Z-Score]],Table2[1Y Return vs Nifty Z-Score])</f>
        <v>171</v>
      </c>
      <c r="AT97">
        <f>_xlfn.RANK.AVG(Table2[[#This Row],[6M Return vs Nifty Z-Score]],Table2[6M Return vs Nifty Z-Score])</f>
        <v>69</v>
      </c>
      <c r="AU97">
        <f>_xlfn.RANK.AVG(Table2[[#This Row],[Sharpe Ratio Z-Score]],Table2[Sharpe Ratio Z-Score])</f>
        <v>130</v>
      </c>
      <c r="AV97">
        <f>(Table2[[#This Row],[Rank 1Y]]+Table2[[#This Row],[Rank 6M]]+Table2[[#This Row],[Rank Sharpe]])/3</f>
        <v>123.33333333333333</v>
      </c>
    </row>
    <row r="98" spans="1:48" x14ac:dyDescent="0.3">
      <c r="A98" t="s">
        <v>1583</v>
      </c>
      <c r="B98" t="s">
        <v>1584</v>
      </c>
      <c r="C98" t="s">
        <v>10426</v>
      </c>
      <c r="D98" t="s">
        <v>67</v>
      </c>
      <c r="E98">
        <v>5595.7287522799998</v>
      </c>
      <c r="F98">
        <v>1439.55</v>
      </c>
      <c r="G98">
        <v>106.568674951403</v>
      </c>
      <c r="H98">
        <f>(Table2[[#This Row],[1Y Return vs Nifty]]-AVERAGE(Table2[1Y Return vs Nifty]))/_xlfn.STDEV.P(Table2[1Y Return vs Nifty])</f>
        <v>0.70482129653920733</v>
      </c>
      <c r="I98">
        <v>43.243882197592903</v>
      </c>
      <c r="J98">
        <f>(Table2[[#This Row],[1M Return vs Nifty]]-AVERAGE(Table2[1M Return vs Nifty]))/_xlfn.STDEV.P(Table2[1M Return vs Nifty])</f>
        <v>3.6228656295118817</v>
      </c>
      <c r="K98">
        <v>79.896013349384901</v>
      </c>
      <c r="L98">
        <f>(Table2[[#This Row],[6M Return vs Nifty]]-AVERAGE(Table2[6M Return vs Nifty]))/_xlfn.STDEV.P(Table2[6M Return vs Nifty])</f>
        <v>2.0332843476710201</v>
      </c>
      <c r="M98">
        <v>0.109027125950113</v>
      </c>
      <c r="N98">
        <f>(Table2[[#This Row],[1W Return vs Nifty]]-AVERAGE(Table2[1W Return vs Nifty]))/_xlfn.STDEV.P(Table2[1W Return vs Nifty])</f>
        <v>0.10511136535719921</v>
      </c>
      <c r="O98">
        <v>1242.53</v>
      </c>
      <c r="P98">
        <v>1028.1633403143301</v>
      </c>
      <c r="Q98">
        <v>804.59781327131896</v>
      </c>
      <c r="R98">
        <v>77.505129780190501</v>
      </c>
      <c r="S98" s="2">
        <f>(Table2[[#This Row],[Close Price]]-Table2[[#This Row],[20D EMA]])/Table2[[#This Row],[20D EMA]]</f>
        <v>0.1585635759297562</v>
      </c>
      <c r="T98" s="2">
        <f>(Table2[[#This Row],[Close Price]]-Table2[[#This Row],[50D EMA]])/Table2[[#This Row],[50D EMA]]</f>
        <v>0.40011800027795269</v>
      </c>
      <c r="U98" s="2">
        <f>(Table2[[#This Row],[Close Price]]-Table2[[#This Row],[200D EMA]])/Table2[[#This Row],[200D EMA]]</f>
        <v>0.78915475067860807</v>
      </c>
      <c r="V98">
        <v>1.6590737960906601</v>
      </c>
      <c r="W98">
        <v>1408.1</v>
      </c>
      <c r="X98">
        <v>1470</v>
      </c>
      <c r="Y98">
        <v>1392.1</v>
      </c>
      <c r="Z98">
        <v>1475</v>
      </c>
      <c r="AA98">
        <v>1392.1</v>
      </c>
      <c r="AB98">
        <v>1475</v>
      </c>
      <c r="AC98" s="2">
        <f>(Table2[[#This Row],[Close Price]]/Table2[[#This Row],[Day Low]])-1</f>
        <v>2.2335061430296177E-2</v>
      </c>
      <c r="AD98" s="2">
        <f>(Table2[[#This Row],[Day High]]/Table2[[#This Row],[Close Price]])-1</f>
        <v>2.1152443471918358E-2</v>
      </c>
      <c r="AE98" s="2">
        <f>(Table2[[#This Row],[Close Price]]/Table2[[#This Row],[Current Week Low]])-1</f>
        <v>3.4085195029092796E-2</v>
      </c>
      <c r="AF98" s="2">
        <f>(Table2[[#This Row],[Current Week High]]/Table2[[#This Row],[Close Price]])-1</f>
        <v>2.4625751102775206E-2</v>
      </c>
      <c r="AG98" s="2">
        <f>(Table2[[#This Row],[Close Price]]/Table2[[#This Row],[Current Month Low]])-1</f>
        <v>3.4085195029092796E-2</v>
      </c>
      <c r="AH98" s="2">
        <f>(Table2[[#This Row],[Current Month High]]/Table2[[#This Row],[Close Price]])-1</f>
        <v>2.4625751102775206E-2</v>
      </c>
      <c r="AI98">
        <v>6.0782883539994996</v>
      </c>
      <c r="AJ98">
        <v>138.158656629994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0</v>
      </c>
      <c r="AM98">
        <v>0</v>
      </c>
      <c r="AN98">
        <v>49.32</v>
      </c>
      <c r="AO98" t="s">
        <v>10463</v>
      </c>
      <c r="AP98">
        <v>9.1214921123532994E-2</v>
      </c>
      <c r="AQ98">
        <f>(Table2[[#This Row],[Sharpe Ratio]]-AVERAGE(Table2[Sharpe Ratio]))/_xlfn.STDEV.P(Table2[Sharpe Ratio])</f>
        <v>0.43376437147844737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6.8998470105577558</v>
      </c>
      <c r="AS98">
        <f>_xlfn.RANK.AVG(Table2[[#This Row],[1Y Return vs Nifty Z-Score]],Table2[1Y Return vs Nifty Z-Score])</f>
        <v>121</v>
      </c>
      <c r="AT98">
        <f>_xlfn.RANK.AVG(Table2[[#This Row],[6M Return vs Nifty Z-Score]],Table2[6M Return vs Nifty Z-Score])</f>
        <v>31</v>
      </c>
      <c r="AU98">
        <f>_xlfn.RANK.AVG(Table2[[#This Row],[Sharpe Ratio Z-Score]],Table2[Sharpe Ratio Z-Score])</f>
        <v>224</v>
      </c>
      <c r="AV98">
        <f>(Table2[[#This Row],[Rank 1Y]]+Table2[[#This Row],[Rank 6M]]+Table2[[#This Row],[Rank Sharpe]])/3</f>
        <v>125.33333333333333</v>
      </c>
    </row>
    <row r="99" spans="1:48" x14ac:dyDescent="0.3">
      <c r="A99" t="s">
        <v>516</v>
      </c>
      <c r="B99" t="s">
        <v>517</v>
      </c>
      <c r="C99" t="s">
        <v>10422</v>
      </c>
      <c r="D99" t="s">
        <v>46</v>
      </c>
      <c r="E99">
        <v>39211.226999999999</v>
      </c>
      <c r="F99">
        <v>64.790000000000006</v>
      </c>
      <c r="G99">
        <v>114.722941745741</v>
      </c>
      <c r="H99">
        <f>(Table2[[#This Row],[1Y Return vs Nifty]]-AVERAGE(Table2[1Y Return vs Nifty]))/_xlfn.STDEV.P(Table2[1Y Return vs Nifty])</f>
        <v>0.80005647946463332</v>
      </c>
      <c r="I99">
        <v>-15.9143418426584</v>
      </c>
      <c r="J99">
        <f>(Table2[[#This Row],[1M Return vs Nifty]]-AVERAGE(Table2[1M Return vs Nifty]))/_xlfn.STDEV.P(Table2[1M Return vs Nifty])</f>
        <v>-1.5006640400792892</v>
      </c>
      <c r="K99">
        <v>45.559137545237299</v>
      </c>
      <c r="L99">
        <f>(Table2[[#This Row],[6M Return vs Nifty]]-AVERAGE(Table2[6M Return vs Nifty]))/_xlfn.STDEV.P(Table2[6M Return vs Nifty])</f>
        <v>1.0046769463743459</v>
      </c>
      <c r="M99">
        <v>-4.3105698754951796</v>
      </c>
      <c r="N99">
        <f>(Table2[[#This Row],[1W Return vs Nifty]]-AVERAGE(Table2[1W Return vs Nifty]))/_xlfn.STDEV.P(Table2[1W Return vs Nifty])</f>
        <v>-0.70422915753708981</v>
      </c>
      <c r="O99">
        <v>66.459999999999994</v>
      </c>
      <c r="P99">
        <v>66.521730347839394</v>
      </c>
      <c r="Q99">
        <v>55.0248771508628</v>
      </c>
      <c r="R99">
        <v>40.698101567366102</v>
      </c>
      <c r="S99" s="2">
        <f>(Table2[[#This Row],[Close Price]]-Table2[[#This Row],[20D EMA]])/Table2[[#This Row],[20D EMA]]</f>
        <v>-2.5127896479084977E-2</v>
      </c>
      <c r="T99" s="2">
        <f>(Table2[[#This Row],[Close Price]]-Table2[[#This Row],[50D EMA]])/Table2[[#This Row],[50D EMA]]</f>
        <v>-2.6032551149590386E-2</v>
      </c>
      <c r="U99" s="2">
        <f>(Table2[[#This Row],[Close Price]]-Table2[[#This Row],[200D EMA]])/Table2[[#This Row],[200D EMA]]</f>
        <v>0.1774674175530456</v>
      </c>
      <c r="V99">
        <v>0.60040053406045102</v>
      </c>
      <c r="W99">
        <v>64.349999999999994</v>
      </c>
      <c r="X99">
        <v>65.44</v>
      </c>
      <c r="Y99">
        <v>64.349999999999994</v>
      </c>
      <c r="Z99">
        <v>65.73</v>
      </c>
      <c r="AA99">
        <v>64.349999999999994</v>
      </c>
      <c r="AB99">
        <v>65.73</v>
      </c>
      <c r="AC99" s="2">
        <f>(Table2[[#This Row],[Close Price]]/Table2[[#This Row],[Day Low]])-1</f>
        <v>6.8376068376070354E-3</v>
      </c>
      <c r="AD99" s="2">
        <f>(Table2[[#This Row],[Day High]]/Table2[[#This Row],[Close Price]])-1</f>
        <v>1.0032412409322289E-2</v>
      </c>
      <c r="AE99" s="2">
        <f>(Table2[[#This Row],[Close Price]]/Table2[[#This Row],[Current Week Low]])-1</f>
        <v>6.8376068376070354E-3</v>
      </c>
      <c r="AF99" s="2">
        <f>(Table2[[#This Row],[Current Week High]]/Table2[[#This Row],[Close Price]])-1</f>
        <v>1.4508411791943177E-2</v>
      </c>
      <c r="AG99" s="2">
        <f>(Table2[[#This Row],[Close Price]]/Table2[[#This Row],[Current Month Low]])-1</f>
        <v>6.8376068376070354E-3</v>
      </c>
      <c r="AH99" s="2">
        <f>(Table2[[#This Row],[Current Month High]]/Table2[[#This Row],[Close Price]])-1</f>
        <v>1.4508411791943177E-2</v>
      </c>
      <c r="AI99">
        <v>20.620466121315001</v>
      </c>
      <c r="AJ99">
        <v>159.67935871743401</v>
      </c>
      <c r="AK99" t="str">
        <f>IF(AND(Table2[[#This Row],[20D EMA]]&gt;Table2[[#This Row],[50D EMA]],Table2[[#This Row],[50D EMA]]&gt;Table2[[#This Row],[200D EMA]]),"Uptrend","Downtrend/NoTrend")</f>
        <v>Downtrend/NoTrend</v>
      </c>
      <c r="AL99">
        <v>-0.13</v>
      </c>
      <c r="AM99" t="s">
        <v>10464</v>
      </c>
      <c r="AN99">
        <v>-2.5099999999999998</v>
      </c>
      <c r="AO99" t="s">
        <v>10464</v>
      </c>
      <c r="AP99">
        <v>0.117822121212521</v>
      </c>
      <c r="AQ99">
        <f>(Table2[[#This Row],[Sharpe Ratio]]-AVERAGE(Table2[Sharpe Ratio]))/_xlfn.STDEV.P(Table2[Sharpe Ratio])</f>
        <v>0.73318790260857714</v>
      </c>
      <c r="AR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9">
        <f>_xlfn.RANK.AVG(Table2[[#This Row],[1Y Return vs Nifty Z-Score]],Table2[1Y Return vs Nifty Z-Score])</f>
        <v>106</v>
      </c>
      <c r="AT99">
        <f>_xlfn.RANK.AVG(Table2[[#This Row],[6M Return vs Nifty Z-Score]],Table2[6M Return vs Nifty Z-Score])</f>
        <v>101</v>
      </c>
      <c r="AU99">
        <f>_xlfn.RANK.AVG(Table2[[#This Row],[Sharpe Ratio Z-Score]],Table2[Sharpe Ratio Z-Score])</f>
        <v>170</v>
      </c>
      <c r="AV99">
        <f>(Table2[[#This Row],[Rank 1Y]]+Table2[[#This Row],[Rank 6M]]+Table2[[#This Row],[Rank Sharpe]])/3</f>
        <v>125.66666666666667</v>
      </c>
    </row>
    <row r="100" spans="1:48" x14ac:dyDescent="0.3">
      <c r="A100" t="s">
        <v>653</v>
      </c>
      <c r="B100" t="s">
        <v>654</v>
      </c>
      <c r="C100" t="s">
        <v>10430</v>
      </c>
      <c r="D100" t="s">
        <v>302</v>
      </c>
      <c r="E100">
        <v>26799.982019610001</v>
      </c>
      <c r="F100">
        <v>423.25</v>
      </c>
      <c r="G100">
        <v>75.456005299265598</v>
      </c>
      <c r="H100">
        <f>(Table2[[#This Row],[1Y Return vs Nifty]]-AVERAGE(Table2[1Y Return vs Nifty]))/_xlfn.STDEV.P(Table2[1Y Return vs Nifty])</f>
        <v>0.34145070046341325</v>
      </c>
      <c r="I100">
        <v>-9.2463571845275396</v>
      </c>
      <c r="J100">
        <f>(Table2[[#This Row],[1M Return vs Nifty]]-AVERAGE(Table2[1M Return vs Nifty]))/_xlfn.STDEV.P(Table2[1M Return vs Nifty])</f>
        <v>-0.92316838691249936</v>
      </c>
      <c r="K100">
        <v>48.068803855234798</v>
      </c>
      <c r="L100">
        <f>(Table2[[#This Row],[6M Return vs Nifty]]-AVERAGE(Table2[6M Return vs Nifty]))/_xlfn.STDEV.P(Table2[6M Return vs Nifty])</f>
        <v>1.0798573837552135</v>
      </c>
      <c r="M100">
        <v>-6.71248623999917</v>
      </c>
      <c r="N100">
        <f>(Table2[[#This Row],[1W Return vs Nifty]]-AVERAGE(Table2[1W Return vs Nifty]))/_xlfn.STDEV.P(Table2[1W Return vs Nifty])</f>
        <v>-1.144081081990902</v>
      </c>
      <c r="O100">
        <v>437.78</v>
      </c>
      <c r="P100">
        <v>441.45765930408101</v>
      </c>
      <c r="Q100">
        <v>366.26856984082502</v>
      </c>
      <c r="R100">
        <v>36.970427896800899</v>
      </c>
      <c r="S100" s="2">
        <f>(Table2[[#This Row],[Close Price]]-Table2[[#This Row],[20D EMA]])/Table2[[#This Row],[20D EMA]]</f>
        <v>-3.3190186851843329E-2</v>
      </c>
      <c r="T100" s="2">
        <f>(Table2[[#This Row],[Close Price]]-Table2[[#This Row],[50D EMA]])/Table2[[#This Row],[50D EMA]]</f>
        <v>-4.1244406842512987E-2</v>
      </c>
      <c r="U100" s="2">
        <f>(Table2[[#This Row],[Close Price]]-Table2[[#This Row],[200D EMA]])/Table2[[#This Row],[200D EMA]]</f>
        <v>0.15557280872868309</v>
      </c>
      <c r="V100">
        <v>0.77047416565233096</v>
      </c>
      <c r="W100">
        <v>422.3</v>
      </c>
      <c r="X100">
        <v>434.5</v>
      </c>
      <c r="Y100">
        <v>418.2</v>
      </c>
      <c r="Z100">
        <v>434.5</v>
      </c>
      <c r="AA100">
        <v>418.2</v>
      </c>
      <c r="AB100">
        <v>434.5</v>
      </c>
      <c r="AC100" s="2">
        <f>(Table2[[#This Row],[Close Price]]/Table2[[#This Row],[Day Low]])-1</f>
        <v>2.2495856026520933E-3</v>
      </c>
      <c r="AD100" s="2">
        <f>(Table2[[#This Row],[Day High]]/Table2[[#This Row],[Close Price]])-1</f>
        <v>2.6580035440047167E-2</v>
      </c>
      <c r="AE100" s="2">
        <f>(Table2[[#This Row],[Close Price]]/Table2[[#This Row],[Current Week Low]])-1</f>
        <v>1.2075561932090029E-2</v>
      </c>
      <c r="AF100" s="2">
        <f>(Table2[[#This Row],[Current Week High]]/Table2[[#This Row],[Close Price]])-1</f>
        <v>2.6580035440047167E-2</v>
      </c>
      <c r="AG100" s="2">
        <f>(Table2[[#This Row],[Close Price]]/Table2[[#This Row],[Current Month Low]])-1</f>
        <v>1.2075561932090029E-2</v>
      </c>
      <c r="AH100" s="2">
        <f>(Table2[[#This Row],[Current Month High]]/Table2[[#This Row],[Close Price]])-1</f>
        <v>2.6580035440047167E-2</v>
      </c>
      <c r="AI100">
        <v>18.653278204370899</v>
      </c>
      <c r="AJ100">
        <v>108.189867191342</v>
      </c>
      <c r="AK100" t="str">
        <f>IF(AND(Table2[[#This Row],[20D EMA]]&gt;Table2[[#This Row],[50D EMA]],Table2[[#This Row],[50D EMA]]&gt;Table2[[#This Row],[200D EMA]]),"Uptrend","Downtrend/NoTrend")</f>
        <v>Downtrend/NoTrend</v>
      </c>
      <c r="AL100">
        <v>-0.19</v>
      </c>
      <c r="AM100" t="s">
        <v>10464</v>
      </c>
      <c r="AN100">
        <v>-0.86</v>
      </c>
      <c r="AO100" t="s">
        <v>10464</v>
      </c>
      <c r="AP100">
        <v>0.140261791531757</v>
      </c>
      <c r="AQ100">
        <f>(Table2[[#This Row],[Sharpe Ratio]]-AVERAGE(Table2[Sharpe Ratio]))/_xlfn.STDEV.P(Table2[Sharpe Ratio])</f>
        <v>0.98571223068180436</v>
      </c>
      <c r="AR1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0">
        <f>_xlfn.RANK.AVG(Table2[[#This Row],[1Y Return vs Nifty Z-Score]],Table2[1Y Return vs Nifty Z-Score])</f>
        <v>174</v>
      </c>
      <c r="AT100">
        <f>_xlfn.RANK.AVG(Table2[[#This Row],[6M Return vs Nifty Z-Score]],Table2[6M Return vs Nifty Z-Score])</f>
        <v>92</v>
      </c>
      <c r="AU100">
        <f>_xlfn.RANK.AVG(Table2[[#This Row],[Sharpe Ratio Z-Score]],Table2[Sharpe Ratio Z-Score])</f>
        <v>118</v>
      </c>
      <c r="AV100">
        <f>(Table2[[#This Row],[Rank 1Y]]+Table2[[#This Row],[Rank 6M]]+Table2[[#This Row],[Rank Sharpe]])/3</f>
        <v>128</v>
      </c>
    </row>
    <row r="101" spans="1:48" x14ac:dyDescent="0.3">
      <c r="A101" t="s">
        <v>1164</v>
      </c>
      <c r="B101" t="s">
        <v>1165</v>
      </c>
      <c r="C101" t="s">
        <v>10425</v>
      </c>
      <c r="D101" t="s">
        <v>1166</v>
      </c>
      <c r="E101">
        <v>9939.2351312949995</v>
      </c>
      <c r="F101">
        <v>491.5</v>
      </c>
      <c r="G101">
        <v>172.918300034776</v>
      </c>
      <c r="H101">
        <f>(Table2[[#This Row],[1Y Return vs Nifty]]-AVERAGE(Table2[1Y Return vs Nifty]))/_xlfn.STDEV.P(Table2[1Y Return vs Nifty])</f>
        <v>1.4797307815018521</v>
      </c>
      <c r="I101">
        <v>-14.5959786497324</v>
      </c>
      <c r="J101">
        <f>(Table2[[#This Row],[1M Return vs Nifty]]-AVERAGE(Table2[1M Return vs Nifty]))/_xlfn.STDEV.P(Table2[1M Return vs Nifty])</f>
        <v>-1.3864842612938844</v>
      </c>
      <c r="K101">
        <v>44.319103012086501</v>
      </c>
      <c r="L101">
        <f>(Table2[[#This Row],[6M Return vs Nifty]]-AVERAGE(Table2[6M Return vs Nifty]))/_xlfn.STDEV.P(Table2[6M Return vs Nifty])</f>
        <v>0.96753004035011458</v>
      </c>
      <c r="M101">
        <v>-12.2117865925013</v>
      </c>
      <c r="N101">
        <f>(Table2[[#This Row],[1W Return vs Nifty]]-AVERAGE(Table2[1W Return vs Nifty]))/_xlfn.STDEV.P(Table2[1W Return vs Nifty])</f>
        <v>-2.1511427261614728</v>
      </c>
      <c r="O101">
        <v>504.83</v>
      </c>
      <c r="P101">
        <v>468.62082129572298</v>
      </c>
      <c r="Q101">
        <v>351.89462962666602</v>
      </c>
      <c r="R101">
        <v>35.960680568113901</v>
      </c>
      <c r="S101" s="2">
        <f>(Table2[[#This Row],[Close Price]]-Table2[[#This Row],[20D EMA]])/Table2[[#This Row],[20D EMA]]</f>
        <v>-2.6404928391735801E-2</v>
      </c>
      <c r="T101" s="2">
        <f>(Table2[[#This Row],[Close Price]]-Table2[[#This Row],[50D EMA]])/Table2[[#This Row],[50D EMA]]</f>
        <v>4.8822369097934568E-2</v>
      </c>
      <c r="U101" s="2">
        <f>(Table2[[#This Row],[Close Price]]-Table2[[#This Row],[200D EMA]])/Table2[[#This Row],[200D EMA]]</f>
        <v>0.39672492450778485</v>
      </c>
      <c r="V101">
        <v>0.68166968053048205</v>
      </c>
      <c r="W101">
        <v>485.75</v>
      </c>
      <c r="X101">
        <v>497</v>
      </c>
      <c r="Y101">
        <v>473.1</v>
      </c>
      <c r="Z101">
        <v>497.65</v>
      </c>
      <c r="AA101">
        <v>473.1</v>
      </c>
      <c r="AB101">
        <v>497.65</v>
      </c>
      <c r="AC101" s="2">
        <f>(Table2[[#This Row],[Close Price]]/Table2[[#This Row],[Day Low]])-1</f>
        <v>1.1837364899639713E-2</v>
      </c>
      <c r="AD101" s="2">
        <f>(Table2[[#This Row],[Day High]]/Table2[[#This Row],[Close Price]])-1</f>
        <v>1.1190233977619535E-2</v>
      </c>
      <c r="AE101" s="2">
        <f>(Table2[[#This Row],[Close Price]]/Table2[[#This Row],[Current Week Low]])-1</f>
        <v>3.8892411752272205E-2</v>
      </c>
      <c r="AF101" s="2">
        <f>(Table2[[#This Row],[Current Week High]]/Table2[[#This Row],[Close Price]])-1</f>
        <v>1.2512716174974514E-2</v>
      </c>
      <c r="AG101" s="2">
        <f>(Table2[[#This Row],[Close Price]]/Table2[[#This Row],[Current Month Low]])-1</f>
        <v>3.8892411752272205E-2</v>
      </c>
      <c r="AH101" s="2">
        <f>(Table2[[#This Row],[Current Month High]]/Table2[[#This Row],[Close Price]])-1</f>
        <v>1.2512716174974514E-2</v>
      </c>
      <c r="AI101">
        <v>15.157680569684601</v>
      </c>
      <c r="AJ101">
        <v>199.786520280573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0.33</v>
      </c>
      <c r="AM101" t="s">
        <v>10463</v>
      </c>
      <c r="AN101">
        <v>-7.51</v>
      </c>
      <c r="AO101" t="s">
        <v>10464</v>
      </c>
      <c r="AP101">
        <v>8.8445240467179997E-2</v>
      </c>
      <c r="AQ101">
        <f>(Table2[[#This Row],[Sharpe Ratio]]-AVERAGE(Table2[Sharpe Ratio]))/_xlfn.STDEV.P(Table2[Sharpe Ratio])</f>
        <v>0.40259583215621869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-0.68777033344717187</v>
      </c>
      <c r="AS101">
        <f>_xlfn.RANK.AVG(Table2[[#This Row],[1Y Return vs Nifty Z-Score]],Table2[1Y Return vs Nifty Z-Score])</f>
        <v>51</v>
      </c>
      <c r="AT101">
        <f>_xlfn.RANK.AVG(Table2[[#This Row],[6M Return vs Nifty Z-Score]],Table2[6M Return vs Nifty Z-Score])</f>
        <v>105</v>
      </c>
      <c r="AU101">
        <f>_xlfn.RANK.AVG(Table2[[#This Row],[Sharpe Ratio Z-Score]],Table2[Sharpe Ratio Z-Score])</f>
        <v>233</v>
      </c>
      <c r="AV101">
        <f>(Table2[[#This Row],[Rank 1Y]]+Table2[[#This Row],[Rank 6M]]+Table2[[#This Row],[Rank Sharpe]])/3</f>
        <v>129.66666666666666</v>
      </c>
    </row>
    <row r="102" spans="1:48" x14ac:dyDescent="0.3">
      <c r="A102" t="s">
        <v>1447</v>
      </c>
      <c r="B102" t="s">
        <v>1448</v>
      </c>
      <c r="C102" t="s">
        <v>10419</v>
      </c>
      <c r="D102" t="s">
        <v>49</v>
      </c>
      <c r="E102">
        <v>6824.2362040199996</v>
      </c>
      <c r="F102">
        <v>75.540000000000006</v>
      </c>
      <c r="G102">
        <v>180.140604306261</v>
      </c>
      <c r="H102">
        <f>(Table2[[#This Row],[1Y Return vs Nifty]]-AVERAGE(Table2[1Y Return vs Nifty]))/_xlfn.STDEV.P(Table2[1Y Return vs Nifty])</f>
        <v>1.5640814025675687</v>
      </c>
      <c r="I102">
        <v>10.76978708431</v>
      </c>
      <c r="J102">
        <f>(Table2[[#This Row],[1M Return vs Nifty]]-AVERAGE(Table2[1M Return vs Nifty]))/_xlfn.STDEV.P(Table2[1M Return vs Nifty])</f>
        <v>0.81037434017188781</v>
      </c>
      <c r="K102">
        <v>51.046944485971899</v>
      </c>
      <c r="L102">
        <f>(Table2[[#This Row],[6M Return vs Nifty]]-AVERAGE(Table2[6M Return vs Nifty]))/_xlfn.STDEV.P(Table2[6M Return vs Nifty])</f>
        <v>1.1690716009236986</v>
      </c>
      <c r="M102">
        <v>-2.9831818638966698</v>
      </c>
      <c r="N102">
        <f>(Table2[[#This Row],[1W Return vs Nifty]]-AVERAGE(Table2[1W Return vs Nifty]))/_xlfn.STDEV.P(Table2[1W Return vs Nifty])</f>
        <v>-0.46115068068966936</v>
      </c>
      <c r="O102">
        <v>72.33</v>
      </c>
      <c r="P102">
        <v>70.187444360205305</v>
      </c>
      <c r="Q102">
        <v>59.589771247137001</v>
      </c>
      <c r="R102">
        <v>61.9085940090348</v>
      </c>
      <c r="S102" s="2">
        <f>(Table2[[#This Row],[Close Price]]-Table2[[#This Row],[20D EMA]])/Table2[[#This Row],[20D EMA]]</f>
        <v>4.4379925342181777E-2</v>
      </c>
      <c r="T102" s="2">
        <f>(Table2[[#This Row],[Close Price]]-Table2[[#This Row],[50D EMA]])/Table2[[#This Row],[50D EMA]]</f>
        <v>7.6260870994605975E-2</v>
      </c>
      <c r="U102" s="2">
        <f>(Table2[[#This Row],[Close Price]]-Table2[[#This Row],[200D EMA]])/Table2[[#This Row],[200D EMA]]</f>
        <v>0.2676672257510862</v>
      </c>
      <c r="V102">
        <v>1.8310393021020199</v>
      </c>
      <c r="W102">
        <v>75</v>
      </c>
      <c r="X102">
        <v>78.25</v>
      </c>
      <c r="Y102">
        <v>74.48</v>
      </c>
      <c r="Z102">
        <v>78.25</v>
      </c>
      <c r="AA102">
        <v>74.48</v>
      </c>
      <c r="AB102">
        <v>78.25</v>
      </c>
      <c r="AC102" s="2">
        <f>(Table2[[#This Row],[Close Price]]/Table2[[#This Row],[Day Low]])-1</f>
        <v>7.2000000000000952E-3</v>
      </c>
      <c r="AD102" s="2">
        <f>(Table2[[#This Row],[Day High]]/Table2[[#This Row],[Close Price]])-1</f>
        <v>3.5875033095048803E-2</v>
      </c>
      <c r="AE102" s="2">
        <f>(Table2[[#This Row],[Close Price]]/Table2[[#This Row],[Current Week Low]])-1</f>
        <v>1.423200859291085E-2</v>
      </c>
      <c r="AF102" s="2">
        <f>(Table2[[#This Row],[Current Week High]]/Table2[[#This Row],[Close Price]])-1</f>
        <v>3.5875033095048803E-2</v>
      </c>
      <c r="AG102" s="2">
        <f>(Table2[[#This Row],[Close Price]]/Table2[[#This Row],[Current Month Low]])-1</f>
        <v>1.423200859291085E-2</v>
      </c>
      <c r="AH102" s="2">
        <f>(Table2[[#This Row],[Current Month High]]/Table2[[#This Row],[Close Price]])-1</f>
        <v>3.5875033095048803E-2</v>
      </c>
      <c r="AI102">
        <v>31.890389197775999</v>
      </c>
      <c r="AJ102">
        <v>216.72955974842699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-0.19</v>
      </c>
      <c r="AM102" t="s">
        <v>10464</v>
      </c>
      <c r="AN102">
        <v>3.58</v>
      </c>
      <c r="AO102" t="s">
        <v>10463</v>
      </c>
      <c r="AP102">
        <v>7.7914797722417994E-2</v>
      </c>
      <c r="AQ102">
        <f>(Table2[[#This Row],[Sharpe Ratio]]-AVERAGE(Table2[Sharpe Ratio]))/_xlfn.STDEV.P(Table2[Sharpe Ratio])</f>
        <v>0.28409173024189283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3.3664683932153783</v>
      </c>
      <c r="AS102">
        <f>_xlfn.RANK.AVG(Table2[[#This Row],[1Y Return vs Nifty Z-Score]],Table2[1Y Return vs Nifty Z-Score])</f>
        <v>46</v>
      </c>
      <c r="AT102">
        <f>_xlfn.RANK.AVG(Table2[[#This Row],[6M Return vs Nifty Z-Score]],Table2[6M Return vs Nifty Z-Score])</f>
        <v>86</v>
      </c>
      <c r="AU102">
        <f>_xlfn.RANK.AVG(Table2[[#This Row],[Sharpe Ratio Z-Score]],Table2[Sharpe Ratio Z-Score])</f>
        <v>257</v>
      </c>
      <c r="AV102">
        <f>(Table2[[#This Row],[Rank 1Y]]+Table2[[#This Row],[Rank 6M]]+Table2[[#This Row],[Rank Sharpe]])/3</f>
        <v>129.66666666666666</v>
      </c>
    </row>
    <row r="103" spans="1:48" x14ac:dyDescent="0.3">
      <c r="A103" t="s">
        <v>346</v>
      </c>
      <c r="B103" t="s">
        <v>347</v>
      </c>
      <c r="C103" t="s">
        <v>10433</v>
      </c>
      <c r="D103" t="s">
        <v>278</v>
      </c>
      <c r="E103">
        <v>72026.790534650005</v>
      </c>
      <c r="F103">
        <v>8488.2000000000007</v>
      </c>
      <c r="G103">
        <v>69.446848733512397</v>
      </c>
      <c r="H103">
        <f>(Table2[[#This Row],[1Y Return vs Nifty]]-AVERAGE(Table2[1Y Return vs Nifty]))/_xlfn.STDEV.P(Table2[1Y Return vs Nifty])</f>
        <v>0.27126865476871004</v>
      </c>
      <c r="I103">
        <v>-11.6196399675531</v>
      </c>
      <c r="J103">
        <f>(Table2[[#This Row],[1M Return vs Nifty]]-AVERAGE(Table2[1M Return vs Nifty]))/_xlfn.STDEV.P(Table2[1M Return vs Nifty])</f>
        <v>-1.1287118248779118</v>
      </c>
      <c r="K103">
        <v>40.329385641929399</v>
      </c>
      <c r="L103">
        <f>(Table2[[#This Row],[6M Return vs Nifty]]-AVERAGE(Table2[6M Return vs Nifty]))/_xlfn.STDEV.P(Table2[6M Return vs Nifty])</f>
        <v>0.84801267833286942</v>
      </c>
      <c r="M103">
        <v>-1.06275439276872</v>
      </c>
      <c r="N103">
        <f>(Table2[[#This Row],[1W Return vs Nifty]]-AVERAGE(Table2[1W Return vs Nifty]))/_xlfn.STDEV.P(Table2[1W Return vs Nifty])</f>
        <v>-0.10947160833194694</v>
      </c>
      <c r="O103">
        <v>8547.67</v>
      </c>
      <c r="P103">
        <v>8292.9770927843292</v>
      </c>
      <c r="Q103">
        <v>6794.4877873836303</v>
      </c>
      <c r="R103">
        <v>46.566577042438098</v>
      </c>
      <c r="S103" s="2">
        <f>(Table2[[#This Row],[Close Price]]-Table2[[#This Row],[20D EMA]])/Table2[[#This Row],[20D EMA]]</f>
        <v>-6.9574515628234761E-3</v>
      </c>
      <c r="T103" s="2">
        <f>(Table2[[#This Row],[Close Price]]-Table2[[#This Row],[50D EMA]])/Table2[[#This Row],[50D EMA]]</f>
        <v>2.3540750810168501E-2</v>
      </c>
      <c r="U103" s="2">
        <f>(Table2[[#This Row],[Close Price]]-Table2[[#This Row],[200D EMA]])/Table2[[#This Row],[200D EMA]]</f>
        <v>0.24927739450225314</v>
      </c>
      <c r="V103">
        <v>0.92772868783789497</v>
      </c>
      <c r="W103">
        <v>8401.4500000000007</v>
      </c>
      <c r="X103">
        <v>8584</v>
      </c>
      <c r="Y103">
        <v>8309.9500000000007</v>
      </c>
      <c r="Z103">
        <v>8584</v>
      </c>
      <c r="AA103">
        <v>8309.9500000000007</v>
      </c>
      <c r="AB103">
        <v>8584</v>
      </c>
      <c r="AC103" s="2">
        <f>(Table2[[#This Row],[Close Price]]/Table2[[#This Row],[Day Low]])-1</f>
        <v>1.0325598557391791E-2</v>
      </c>
      <c r="AD103" s="2">
        <f>(Table2[[#This Row],[Day High]]/Table2[[#This Row],[Close Price]])-1</f>
        <v>1.1286256214509516E-2</v>
      </c>
      <c r="AE103" s="2">
        <f>(Table2[[#This Row],[Close Price]]/Table2[[#This Row],[Current Week Low]])-1</f>
        <v>2.1450189230982186E-2</v>
      </c>
      <c r="AF103" s="2">
        <f>(Table2[[#This Row],[Current Week High]]/Table2[[#This Row],[Close Price]])-1</f>
        <v>1.1286256214509516E-2</v>
      </c>
      <c r="AG103" s="2">
        <f>(Table2[[#This Row],[Close Price]]/Table2[[#This Row],[Current Month Low]])-1</f>
        <v>2.1450189230982186E-2</v>
      </c>
      <c r="AH103" s="2">
        <f>(Table2[[#This Row],[Current Month High]]/Table2[[#This Row],[Close Price]])-1</f>
        <v>1.1286256214509516E-2</v>
      </c>
      <c r="AI103">
        <v>17.045427770316401</v>
      </c>
      <c r="AJ103">
        <v>97.996291155923004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0.17</v>
      </c>
      <c r="AM103" t="s">
        <v>10463</v>
      </c>
      <c r="AN103">
        <v>-8.51</v>
      </c>
      <c r="AO103" t="s">
        <v>10464</v>
      </c>
      <c r="AP103">
        <v>0.16515961554115799</v>
      </c>
      <c r="AQ103">
        <f>(Table2[[#This Row],[Sharpe Ratio]]-AVERAGE(Table2[Sharpe Ratio]))/_xlfn.STDEV.P(Table2[Sharpe Ratio])</f>
        <v>1.2658993363305791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1.1469972362222998</v>
      </c>
      <c r="AS103">
        <f>_xlfn.RANK.AVG(Table2[[#This Row],[1Y Return vs Nifty Z-Score]],Table2[1Y Return vs Nifty Z-Score])</f>
        <v>199</v>
      </c>
      <c r="AT103">
        <f>_xlfn.RANK.AVG(Table2[[#This Row],[6M Return vs Nifty Z-Score]],Table2[6M Return vs Nifty Z-Score])</f>
        <v>114</v>
      </c>
      <c r="AU103">
        <f>_xlfn.RANK.AVG(Table2[[#This Row],[Sharpe Ratio Z-Score]],Table2[Sharpe Ratio Z-Score])</f>
        <v>78</v>
      </c>
      <c r="AV103">
        <f>(Table2[[#This Row],[Rank 1Y]]+Table2[[#This Row],[Rank 6M]]+Table2[[#This Row],[Rank Sharpe]])/3</f>
        <v>130.33333333333334</v>
      </c>
    </row>
    <row r="104" spans="1:48" x14ac:dyDescent="0.3">
      <c r="A104" t="s">
        <v>1332</v>
      </c>
      <c r="B104" t="s">
        <v>1333</v>
      </c>
      <c r="C104" t="s">
        <v>10422</v>
      </c>
      <c r="D104" t="s">
        <v>46</v>
      </c>
      <c r="E104">
        <v>8114.6061102100002</v>
      </c>
      <c r="F104">
        <v>46.91</v>
      </c>
      <c r="G104">
        <v>108.014131502149</v>
      </c>
      <c r="H104">
        <f>(Table2[[#This Row],[1Y Return vs Nifty]]-AVERAGE(Table2[1Y Return vs Nifty]))/_xlfn.STDEV.P(Table2[1Y Return vs Nifty])</f>
        <v>0.72170304967446586</v>
      </c>
      <c r="I104">
        <v>15.882042247337401</v>
      </c>
      <c r="J104">
        <f>(Table2[[#This Row],[1M Return vs Nifty]]-AVERAGE(Table2[1M Return vs Nifty]))/_xlfn.STDEV.P(Table2[1M Return vs Nifty])</f>
        <v>1.2531325776144104</v>
      </c>
      <c r="K104">
        <v>58.357142418580999</v>
      </c>
      <c r="L104">
        <f>(Table2[[#This Row],[6M Return vs Nifty]]-AVERAGE(Table2[6M Return vs Nifty]))/_xlfn.STDEV.P(Table2[6M Return vs Nifty])</f>
        <v>1.3880584342429108</v>
      </c>
      <c r="M104">
        <v>-6.2914343221984703</v>
      </c>
      <c r="N104">
        <f>(Table2[[#This Row],[1W Return vs Nifty]]-AVERAGE(Table2[1W Return vs Nifty]))/_xlfn.STDEV.P(Table2[1W Return vs Nifty])</f>
        <v>-1.066975775962542</v>
      </c>
      <c r="O104">
        <v>46.22</v>
      </c>
      <c r="P104">
        <v>42.322611673018301</v>
      </c>
      <c r="Q104">
        <v>34.6315527189997</v>
      </c>
      <c r="R104">
        <v>55.8437587297325</v>
      </c>
      <c r="S104" s="2">
        <f>(Table2[[#This Row],[Close Price]]-Table2[[#This Row],[20D EMA]])/Table2[[#This Row],[20D EMA]]</f>
        <v>1.4928602336650752E-2</v>
      </c>
      <c r="T104" s="2">
        <f>(Table2[[#This Row],[Close Price]]-Table2[[#This Row],[50D EMA]])/Table2[[#This Row],[50D EMA]]</f>
        <v>0.10839095570054974</v>
      </c>
      <c r="U104" s="2">
        <f>(Table2[[#This Row],[Close Price]]-Table2[[#This Row],[200D EMA]])/Table2[[#This Row],[200D EMA]]</f>
        <v>0.35454509881862867</v>
      </c>
      <c r="V104">
        <v>1.3166920657315999</v>
      </c>
      <c r="W104">
        <v>46.4</v>
      </c>
      <c r="X104">
        <v>48.5</v>
      </c>
      <c r="Y104">
        <v>46.4</v>
      </c>
      <c r="Z104">
        <v>49.4</v>
      </c>
      <c r="AA104">
        <v>46.4</v>
      </c>
      <c r="AB104">
        <v>49.4</v>
      </c>
      <c r="AC104" s="2">
        <f>(Table2[[#This Row],[Close Price]]/Table2[[#This Row],[Day Low]])-1</f>
        <v>1.0991379310344884E-2</v>
      </c>
      <c r="AD104" s="2">
        <f>(Table2[[#This Row],[Day High]]/Table2[[#This Row],[Close Price]])-1</f>
        <v>3.3894691963334056E-2</v>
      </c>
      <c r="AE104" s="2">
        <f>(Table2[[#This Row],[Close Price]]/Table2[[#This Row],[Current Week Low]])-1</f>
        <v>1.0991379310344884E-2</v>
      </c>
      <c r="AF104" s="2">
        <f>(Table2[[#This Row],[Current Week High]]/Table2[[#This Row],[Close Price]])-1</f>
        <v>5.3080366659560951E-2</v>
      </c>
      <c r="AG104" s="2">
        <f>(Table2[[#This Row],[Close Price]]/Table2[[#This Row],[Current Month Low]])-1</f>
        <v>1.0991379310344884E-2</v>
      </c>
      <c r="AH104" s="2">
        <f>(Table2[[#This Row],[Current Month High]]/Table2[[#This Row],[Close Price]])-1</f>
        <v>5.3080366659560951E-2</v>
      </c>
      <c r="AI104">
        <v>13.8350031976124</v>
      </c>
      <c r="AJ104">
        <v>163.42997972438801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0.13</v>
      </c>
      <c r="AM104" t="s">
        <v>10463</v>
      </c>
      <c r="AN104">
        <v>-3.99</v>
      </c>
      <c r="AO104" t="s">
        <v>10464</v>
      </c>
      <c r="AP104">
        <v>0.102553859321087</v>
      </c>
      <c r="AQ104">
        <f>(Table2[[#This Row],[Sharpe Ratio]]-AVERAGE(Table2[Sharpe Ratio]))/_xlfn.STDEV.P(Table2[Sharpe Ratio])</f>
        <v>0.56136685888872873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2.8572851444579741</v>
      </c>
      <c r="AS104">
        <f>_xlfn.RANK.AVG(Table2[[#This Row],[1Y Return vs Nifty Z-Score]],Table2[1Y Return vs Nifty Z-Score])</f>
        <v>119</v>
      </c>
      <c r="AT104">
        <f>_xlfn.RANK.AVG(Table2[[#This Row],[6M Return vs Nifty Z-Score]],Table2[6M Return vs Nifty Z-Score])</f>
        <v>70</v>
      </c>
      <c r="AU104">
        <f>_xlfn.RANK.AVG(Table2[[#This Row],[Sharpe Ratio Z-Score]],Table2[Sharpe Ratio Z-Score])</f>
        <v>203</v>
      </c>
      <c r="AV104">
        <f>(Table2[[#This Row],[Rank 1Y]]+Table2[[#This Row],[Rank 6M]]+Table2[[#This Row],[Rank Sharpe]])/3</f>
        <v>130.66666666666666</v>
      </c>
    </row>
    <row r="105" spans="1:48" x14ac:dyDescent="0.3">
      <c r="A105" t="s">
        <v>929</v>
      </c>
      <c r="B105" t="s">
        <v>930</v>
      </c>
      <c r="C105" t="s">
        <v>10420</v>
      </c>
      <c r="D105" t="s">
        <v>931</v>
      </c>
      <c r="E105">
        <v>15153.1068865049</v>
      </c>
      <c r="F105">
        <v>480.3</v>
      </c>
      <c r="G105">
        <v>245.99174911412899</v>
      </c>
      <c r="H105">
        <f>(Table2[[#This Row],[1Y Return vs Nifty]]-AVERAGE(Table2[1Y Return vs Nifty]))/_xlfn.STDEV.P(Table2[1Y Return vs Nifty])</f>
        <v>2.3331690446325295</v>
      </c>
      <c r="I105">
        <v>2.4018233965870399</v>
      </c>
      <c r="J105">
        <f>(Table2[[#This Row],[1M Return vs Nifty]]-AVERAGE(Table2[1M Return vs Nifty]))/_xlfn.STDEV.P(Table2[1M Return vs Nifty])</f>
        <v>8.5648219270439516E-2</v>
      </c>
      <c r="K105">
        <v>24.3797565913742</v>
      </c>
      <c r="L105">
        <f>(Table2[[#This Row],[6M Return vs Nifty]]-AVERAGE(Table2[6M Return vs Nifty]))/_xlfn.STDEV.P(Table2[6M Return vs Nifty])</f>
        <v>0.37022003980295903</v>
      </c>
      <c r="M105">
        <v>-7.0048268855416902</v>
      </c>
      <c r="N105">
        <f>(Table2[[#This Row],[1W Return vs Nifty]]-AVERAGE(Table2[1W Return vs Nifty]))/_xlfn.STDEV.P(Table2[1W Return vs Nifty])</f>
        <v>-1.1976160832250107</v>
      </c>
      <c r="O105">
        <v>445.6</v>
      </c>
      <c r="P105">
        <v>420.690666708972</v>
      </c>
      <c r="Q105">
        <v>345.974630786631</v>
      </c>
      <c r="R105">
        <v>63.975770945818503</v>
      </c>
      <c r="S105" s="2">
        <f>(Table2[[#This Row],[Close Price]]-Table2[[#This Row],[20D EMA]])/Table2[[#This Row],[20D EMA]]</f>
        <v>7.7872531418312352E-2</v>
      </c>
      <c r="T105" s="2">
        <f>(Table2[[#This Row],[Close Price]]-Table2[[#This Row],[50D EMA]])/Table2[[#This Row],[50D EMA]]</f>
        <v>0.1416939761401099</v>
      </c>
      <c r="U105" s="2">
        <f>(Table2[[#This Row],[Close Price]]-Table2[[#This Row],[200D EMA]])/Table2[[#This Row],[200D EMA]]</f>
        <v>0.38825207763921271</v>
      </c>
      <c r="V105">
        <v>2.2804199079190202</v>
      </c>
      <c r="W105">
        <v>468</v>
      </c>
      <c r="X105">
        <v>484</v>
      </c>
      <c r="Y105">
        <v>463.5</v>
      </c>
      <c r="Z105">
        <v>484.8</v>
      </c>
      <c r="AA105">
        <v>463.5</v>
      </c>
      <c r="AB105">
        <v>484.8</v>
      </c>
      <c r="AC105" s="2">
        <f>(Table2[[#This Row],[Close Price]]/Table2[[#This Row],[Day Low]])-1</f>
        <v>2.6282051282051411E-2</v>
      </c>
      <c r="AD105" s="2">
        <f>(Table2[[#This Row],[Day High]]/Table2[[#This Row],[Close Price]])-1</f>
        <v>7.7035186341869455E-3</v>
      </c>
      <c r="AE105" s="2">
        <f>(Table2[[#This Row],[Close Price]]/Table2[[#This Row],[Current Week Low]])-1</f>
        <v>3.6245954692556648E-2</v>
      </c>
      <c r="AF105" s="2">
        <f>(Table2[[#This Row],[Current Week High]]/Table2[[#This Row],[Close Price]])-1</f>
        <v>9.3691442848220507E-3</v>
      </c>
      <c r="AG105" s="2">
        <f>(Table2[[#This Row],[Close Price]]/Table2[[#This Row],[Current Month Low]])-1</f>
        <v>3.6245954692556648E-2</v>
      </c>
      <c r="AH105" s="2">
        <f>(Table2[[#This Row],[Current Month High]]/Table2[[#This Row],[Close Price]])-1</f>
        <v>9.3691442848220507E-3</v>
      </c>
      <c r="AI105">
        <v>6.8082448469706396</v>
      </c>
      <c r="AJ105">
        <v>277.59433962264097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0.18</v>
      </c>
      <c r="AM105" t="s">
        <v>10463</v>
      </c>
      <c r="AN105">
        <v>15.12</v>
      </c>
      <c r="AO105" t="s">
        <v>10463</v>
      </c>
      <c r="AP105">
        <v>0.10398757850069799</v>
      </c>
      <c r="AQ105">
        <f>(Table2[[#This Row],[Sharpe Ratio]]-AVERAGE(Table2[Sharpe Ratio]))/_xlfn.STDEV.P(Table2[Sharpe Ratio])</f>
        <v>0.57750118561128339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2.168922406092201</v>
      </c>
      <c r="AS105">
        <f>_xlfn.RANK.AVG(Table2[[#This Row],[1Y Return vs Nifty Z-Score]],Table2[1Y Return vs Nifty Z-Score])</f>
        <v>15</v>
      </c>
      <c r="AT105">
        <f>_xlfn.RANK.AVG(Table2[[#This Row],[6M Return vs Nifty Z-Score]],Table2[6M Return vs Nifty Z-Score])</f>
        <v>200</v>
      </c>
      <c r="AU105">
        <f>_xlfn.RANK.AVG(Table2[[#This Row],[Sharpe Ratio Z-Score]],Table2[Sharpe Ratio Z-Score])</f>
        <v>199</v>
      </c>
      <c r="AV105">
        <f>(Table2[[#This Row],[Rank 1Y]]+Table2[[#This Row],[Rank 6M]]+Table2[[#This Row],[Rank Sharpe]])/3</f>
        <v>138</v>
      </c>
    </row>
    <row r="106" spans="1:48" x14ac:dyDescent="0.3">
      <c r="A106" t="s">
        <v>1621</v>
      </c>
      <c r="B106" t="s">
        <v>1622</v>
      </c>
      <c r="C106" t="s">
        <v>10421</v>
      </c>
      <c r="D106" t="s">
        <v>119</v>
      </c>
      <c r="E106">
        <v>5190.5442599999997</v>
      </c>
      <c r="F106">
        <v>562.54999999999995</v>
      </c>
      <c r="G106">
        <v>135.09772960390001</v>
      </c>
      <c r="H106">
        <f>(Table2[[#This Row],[1Y Return vs Nifty]]-AVERAGE(Table2[1Y Return vs Nifty]))/_xlfn.STDEV.P(Table2[1Y Return vs Nifty])</f>
        <v>1.0380173774433277</v>
      </c>
      <c r="I106">
        <v>25.049351130475699</v>
      </c>
      <c r="J106">
        <f>(Table2[[#This Row],[1M Return vs Nifty]]-AVERAGE(Table2[1M Return vs Nifty]))/_xlfn.STDEV.P(Table2[1M Return vs Nifty])</f>
        <v>2.0470877683772035</v>
      </c>
      <c r="K106">
        <v>74.895798673593802</v>
      </c>
      <c r="L106">
        <f>(Table2[[#This Row],[6M Return vs Nifty]]-AVERAGE(Table2[6M Return vs Nifty]))/_xlfn.STDEV.P(Table2[6M Return vs Nifty])</f>
        <v>1.883496176699166</v>
      </c>
      <c r="M106">
        <v>-1.4834226226006</v>
      </c>
      <c r="N106">
        <f>(Table2[[#This Row],[1W Return vs Nifty]]-AVERAGE(Table2[1W Return vs Nifty]))/_xlfn.STDEV.P(Table2[1W Return vs Nifty])</f>
        <v>-0.18650665134283925</v>
      </c>
      <c r="O106">
        <v>548.4</v>
      </c>
      <c r="P106">
        <v>476.58962216128901</v>
      </c>
      <c r="Q106">
        <v>348.41711312075699</v>
      </c>
      <c r="R106">
        <v>48.617661418169</v>
      </c>
      <c r="S106" s="2">
        <f>(Table2[[#This Row],[Close Price]]-Table2[[#This Row],[20D EMA]])/Table2[[#This Row],[20D EMA]]</f>
        <v>2.5802334062727895E-2</v>
      </c>
      <c r="T106" s="2">
        <f>(Table2[[#This Row],[Close Price]]-Table2[[#This Row],[50D EMA]])/Table2[[#This Row],[50D EMA]]</f>
        <v>0.18036560982777747</v>
      </c>
      <c r="U106" s="2">
        <f>(Table2[[#This Row],[Close Price]]-Table2[[#This Row],[200D EMA]])/Table2[[#This Row],[200D EMA]]</f>
        <v>0.61458774214981571</v>
      </c>
      <c r="V106">
        <v>0.70863323266749401</v>
      </c>
      <c r="W106">
        <v>555.6</v>
      </c>
      <c r="X106">
        <v>576.1</v>
      </c>
      <c r="Y106">
        <v>555.1</v>
      </c>
      <c r="Z106">
        <v>576.1</v>
      </c>
      <c r="AA106">
        <v>555.1</v>
      </c>
      <c r="AB106">
        <v>576.1</v>
      </c>
      <c r="AC106" s="2">
        <f>(Table2[[#This Row],[Close Price]]/Table2[[#This Row],[Day Low]])-1</f>
        <v>1.2508999280057553E-2</v>
      </c>
      <c r="AD106" s="2">
        <f>(Table2[[#This Row],[Day High]]/Table2[[#This Row],[Close Price]])-1</f>
        <v>2.4086747844636047E-2</v>
      </c>
      <c r="AE106" s="2">
        <f>(Table2[[#This Row],[Close Price]]/Table2[[#This Row],[Current Week Low]])-1</f>
        <v>1.34210052242838E-2</v>
      </c>
      <c r="AF106" s="2">
        <f>(Table2[[#This Row],[Current Week High]]/Table2[[#This Row],[Close Price]])-1</f>
        <v>2.4086747844636047E-2</v>
      </c>
      <c r="AG106" s="2">
        <f>(Table2[[#This Row],[Close Price]]/Table2[[#This Row],[Current Month Low]])-1</f>
        <v>1.34210052242838E-2</v>
      </c>
      <c r="AH106" s="2">
        <f>(Table2[[#This Row],[Current Month High]]/Table2[[#This Row],[Close Price]])-1</f>
        <v>2.4086747844636047E-2</v>
      </c>
      <c r="AI106">
        <v>29.295173762332201</v>
      </c>
      <c r="AJ106">
        <v>168.77687529861399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0.75</v>
      </c>
      <c r="AM106" t="s">
        <v>10463</v>
      </c>
      <c r="AN106">
        <v>-5.6</v>
      </c>
      <c r="AO106" t="s">
        <v>10464</v>
      </c>
      <c r="AP106">
        <v>6.6383076248187997E-2</v>
      </c>
      <c r="AQ106">
        <f>(Table2[[#This Row],[Sharpe Ratio]]-AVERAGE(Table2[Sharpe Ratio]))/_xlfn.STDEV.P(Table2[Sharpe Ratio])</f>
        <v>0.15431976053914534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4.9364144317160044</v>
      </c>
      <c r="AS106">
        <f>_xlfn.RANK.AVG(Table2[[#This Row],[1Y Return vs Nifty Z-Score]],Table2[1Y Return vs Nifty Z-Score])</f>
        <v>84</v>
      </c>
      <c r="AT106">
        <f>_xlfn.RANK.AVG(Table2[[#This Row],[6M Return vs Nifty Z-Score]],Table2[6M Return vs Nifty Z-Score])</f>
        <v>40</v>
      </c>
      <c r="AU106">
        <f>_xlfn.RANK.AVG(Table2[[#This Row],[Sharpe Ratio Z-Score]],Table2[Sharpe Ratio Z-Score])</f>
        <v>296</v>
      </c>
      <c r="AV106">
        <f>(Table2[[#This Row],[Rank 1Y]]+Table2[[#This Row],[Rank 6M]]+Table2[[#This Row],[Rank Sharpe]])/3</f>
        <v>140</v>
      </c>
    </row>
    <row r="107" spans="1:48" x14ac:dyDescent="0.3">
      <c r="A107" t="s">
        <v>171</v>
      </c>
      <c r="B107" t="s">
        <v>172</v>
      </c>
      <c r="C107" t="s">
        <v>10432</v>
      </c>
      <c r="D107" t="s">
        <v>140</v>
      </c>
      <c r="E107">
        <v>151385.77096388899</v>
      </c>
      <c r="F107">
        <v>1493.05</v>
      </c>
      <c r="G107">
        <v>90.409727098180397</v>
      </c>
      <c r="H107">
        <f>(Table2[[#This Row],[1Y Return vs Nifty]]-AVERAGE(Table2[1Y Return vs Nifty]))/_xlfn.STDEV.P(Table2[1Y Return vs Nifty])</f>
        <v>0.51609797002840141</v>
      </c>
      <c r="I107">
        <v>-0.418378036858085</v>
      </c>
      <c r="J107">
        <f>(Table2[[#This Row],[1M Return vs Nifty]]-AVERAGE(Table2[1M Return vs Nifty]))/_xlfn.STDEV.P(Table2[1M Return vs Nifty])</f>
        <v>-0.15860160318278818</v>
      </c>
      <c r="K107">
        <v>35.853644435044501</v>
      </c>
      <c r="L107">
        <f>(Table2[[#This Row],[6M Return vs Nifty]]-AVERAGE(Table2[6M Return vs Nifty]))/_xlfn.STDEV.P(Table2[6M Return vs Nifty])</f>
        <v>0.71393581711958987</v>
      </c>
      <c r="M107">
        <v>-3.4436045915886</v>
      </c>
      <c r="N107">
        <f>(Table2[[#This Row],[1W Return vs Nifty]]-AVERAGE(Table2[1W Return vs Nifty]))/_xlfn.STDEV.P(Table2[1W Return vs Nifty])</f>
        <v>-0.54546578251020672</v>
      </c>
      <c r="O107">
        <v>1477.04</v>
      </c>
      <c r="P107">
        <v>1372.67171628553</v>
      </c>
      <c r="Q107">
        <v>1104.7967276167601</v>
      </c>
      <c r="R107">
        <v>53.857541534729002</v>
      </c>
      <c r="S107" s="2">
        <f>(Table2[[#This Row],[Close Price]]-Table2[[#This Row],[20D EMA]])/Table2[[#This Row],[20D EMA]]</f>
        <v>1.0839246059686936E-2</v>
      </c>
      <c r="T107" s="2">
        <f>(Table2[[#This Row],[Close Price]]-Table2[[#This Row],[50D EMA]])/Table2[[#This Row],[50D EMA]]</f>
        <v>8.7696338670265134E-2</v>
      </c>
      <c r="U107" s="2">
        <f>(Table2[[#This Row],[Close Price]]-Table2[[#This Row],[200D EMA]])/Table2[[#This Row],[200D EMA]]</f>
        <v>0.35142507456622368</v>
      </c>
      <c r="V107">
        <v>1.05706747860924</v>
      </c>
      <c r="W107">
        <v>1487.3</v>
      </c>
      <c r="X107">
        <v>1532.35</v>
      </c>
      <c r="Y107">
        <v>1487.3</v>
      </c>
      <c r="Z107">
        <v>1535</v>
      </c>
      <c r="AA107">
        <v>1487.3</v>
      </c>
      <c r="AB107">
        <v>1535</v>
      </c>
      <c r="AC107" s="2">
        <f>(Table2[[#This Row],[Close Price]]/Table2[[#This Row],[Day Low]])-1</f>
        <v>3.8660660256841783E-3</v>
      </c>
      <c r="AD107" s="2">
        <f>(Table2[[#This Row],[Day High]]/Table2[[#This Row],[Close Price]])-1</f>
        <v>2.6321958407287127E-2</v>
      </c>
      <c r="AE107" s="2">
        <f>(Table2[[#This Row],[Close Price]]/Table2[[#This Row],[Current Week Low]])-1</f>
        <v>3.8660660256841783E-3</v>
      </c>
      <c r="AF107" s="2">
        <f>(Table2[[#This Row],[Current Week High]]/Table2[[#This Row],[Close Price]])-1</f>
        <v>2.8096848732460433E-2</v>
      </c>
      <c r="AG107" s="2">
        <f>(Table2[[#This Row],[Close Price]]/Table2[[#This Row],[Current Month Low]])-1</f>
        <v>3.8660660256841783E-3</v>
      </c>
      <c r="AH107" s="2">
        <f>(Table2[[#This Row],[Current Month High]]/Table2[[#This Row],[Close Price]])-1</f>
        <v>2.8096848732460433E-2</v>
      </c>
      <c r="AI107">
        <v>10.508690264894</v>
      </c>
      <c r="AJ107">
        <v>132.90694953591699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0.05</v>
      </c>
      <c r="AM107" t="s">
        <v>10463</v>
      </c>
      <c r="AN107">
        <v>-2.97</v>
      </c>
      <c r="AO107" t="s">
        <v>10464</v>
      </c>
      <c r="AP107">
        <v>0.12527513289919401</v>
      </c>
      <c r="AQ107">
        <f>(Table2[[#This Row],[Sharpe Ratio]]-AVERAGE(Table2[Sharpe Ratio]))/_xlfn.STDEV.P(Table2[Sharpe Ratio])</f>
        <v>0.81706020293759052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1.3430266043925869</v>
      </c>
      <c r="AS107">
        <f>_xlfn.RANK.AVG(Table2[[#This Row],[1Y Return vs Nifty Z-Score]],Table2[1Y Return vs Nifty Z-Score])</f>
        <v>143</v>
      </c>
      <c r="AT107">
        <f>_xlfn.RANK.AVG(Table2[[#This Row],[6M Return vs Nifty Z-Score]],Table2[6M Return vs Nifty Z-Score])</f>
        <v>129</v>
      </c>
      <c r="AU107">
        <f>_xlfn.RANK.AVG(Table2[[#This Row],[Sharpe Ratio Z-Score]],Table2[Sharpe Ratio Z-Score])</f>
        <v>151</v>
      </c>
      <c r="AV107">
        <f>(Table2[[#This Row],[Rank 1Y]]+Table2[[#This Row],[Rank 6M]]+Table2[[#This Row],[Rank Sharpe]])/3</f>
        <v>141</v>
      </c>
    </row>
    <row r="108" spans="1:48" x14ac:dyDescent="0.3">
      <c r="A108" t="s">
        <v>1052</v>
      </c>
      <c r="B108" t="s">
        <v>1053</v>
      </c>
      <c r="C108" t="s">
        <v>10429</v>
      </c>
      <c r="D108" t="s">
        <v>385</v>
      </c>
      <c r="E108">
        <v>11973.363552049999</v>
      </c>
      <c r="F108">
        <v>253.65</v>
      </c>
      <c r="G108">
        <v>123.897498166247</v>
      </c>
      <c r="H108">
        <f>(Table2[[#This Row],[1Y Return vs Nifty]]-AVERAGE(Table2[1Y Return vs Nifty]))/_xlfn.STDEV.P(Table2[1Y Return vs Nifty])</f>
        <v>0.90720781274860451</v>
      </c>
      <c r="I108">
        <v>-8.2167923171723505</v>
      </c>
      <c r="J108">
        <f>(Table2[[#This Row],[1M Return vs Nifty]]-AVERAGE(Table2[1M Return vs Nifty]))/_xlfn.STDEV.P(Table2[1M Return vs Nifty])</f>
        <v>-0.83400062993125723</v>
      </c>
      <c r="K108">
        <v>34.458486297011497</v>
      </c>
      <c r="L108">
        <f>(Table2[[#This Row],[6M Return vs Nifty]]-AVERAGE(Table2[6M Return vs Nifty]))/_xlfn.STDEV.P(Table2[6M Return vs Nifty])</f>
        <v>0.67214197440234735</v>
      </c>
      <c r="M108">
        <v>-3.57952637037282</v>
      </c>
      <c r="N108">
        <f>(Table2[[#This Row],[1W Return vs Nifty]]-AVERAGE(Table2[1W Return vs Nifty]))/_xlfn.STDEV.P(Table2[1W Return vs Nifty])</f>
        <v>-0.57035651428461243</v>
      </c>
      <c r="O108">
        <v>255.23</v>
      </c>
      <c r="P108">
        <v>243.75865187845201</v>
      </c>
      <c r="Q108">
        <v>199.97045939692299</v>
      </c>
      <c r="R108">
        <v>49.295513922413598</v>
      </c>
      <c r="S108" s="2">
        <f>(Table2[[#This Row],[Close Price]]-Table2[[#This Row],[20D EMA]])/Table2[[#This Row],[20D EMA]]</f>
        <v>-6.1904948477842893E-3</v>
      </c>
      <c r="T108" s="2">
        <f>(Table2[[#This Row],[Close Price]]-Table2[[#This Row],[50D EMA]])/Table2[[#This Row],[50D EMA]]</f>
        <v>4.0578449401993823E-2</v>
      </c>
      <c r="U108" s="2">
        <f>(Table2[[#This Row],[Close Price]]-Table2[[#This Row],[200D EMA]])/Table2[[#This Row],[200D EMA]]</f>
        <v>0.26843735202172064</v>
      </c>
      <c r="V108">
        <v>1.04179658669794</v>
      </c>
      <c r="W108">
        <v>251.5</v>
      </c>
      <c r="X108">
        <v>258.89999999999998</v>
      </c>
      <c r="Y108">
        <v>246.65</v>
      </c>
      <c r="Z108">
        <v>258.89999999999998</v>
      </c>
      <c r="AA108">
        <v>246.65</v>
      </c>
      <c r="AB108">
        <v>258.89999999999998</v>
      </c>
      <c r="AC108" s="2">
        <f>(Table2[[#This Row],[Close Price]]/Table2[[#This Row],[Day Low]])-1</f>
        <v>8.5487077534791567E-3</v>
      </c>
      <c r="AD108" s="2">
        <f>(Table2[[#This Row],[Day High]]/Table2[[#This Row],[Close Price]])-1</f>
        <v>2.069781194559428E-2</v>
      </c>
      <c r="AE108" s="2">
        <f>(Table2[[#This Row],[Close Price]]/Table2[[#This Row],[Current Week Low]])-1</f>
        <v>2.8380295965943603E-2</v>
      </c>
      <c r="AF108" s="2">
        <f>(Table2[[#This Row],[Current Week High]]/Table2[[#This Row],[Close Price]])-1</f>
        <v>2.069781194559428E-2</v>
      </c>
      <c r="AG108" s="2">
        <f>(Table2[[#This Row],[Close Price]]/Table2[[#This Row],[Current Month Low]])-1</f>
        <v>2.8380295965943603E-2</v>
      </c>
      <c r="AH108" s="2">
        <f>(Table2[[#This Row],[Current Month High]]/Table2[[#This Row],[Close Price]])-1</f>
        <v>2.069781194559428E-2</v>
      </c>
      <c r="AI108">
        <v>14.626453774886601</v>
      </c>
      <c r="AJ108">
        <v>162.035123966942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0.06</v>
      </c>
      <c r="AM108" t="s">
        <v>10463</v>
      </c>
      <c r="AN108">
        <v>-3.02</v>
      </c>
      <c r="AO108" t="s">
        <v>10464</v>
      </c>
      <c r="AP108">
        <v>0.104665211166713</v>
      </c>
      <c r="AQ108">
        <f>(Table2[[#This Row],[Sharpe Ratio]]-AVERAGE(Table2[Sharpe Ratio]))/_xlfn.STDEV.P(Table2[Sharpe Ratio])</f>
        <v>0.58512690966299641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0.76011955259807851</v>
      </c>
      <c r="AS108">
        <f>_xlfn.RANK.AVG(Table2[[#This Row],[1Y Return vs Nifty Z-Score]],Table2[1Y Return vs Nifty Z-Score])</f>
        <v>93</v>
      </c>
      <c r="AT108">
        <f>_xlfn.RANK.AVG(Table2[[#This Row],[6M Return vs Nifty Z-Score]],Table2[6M Return vs Nifty Z-Score])</f>
        <v>136</v>
      </c>
      <c r="AU108">
        <f>_xlfn.RANK.AVG(Table2[[#This Row],[Sharpe Ratio Z-Score]],Table2[Sharpe Ratio Z-Score])</f>
        <v>196</v>
      </c>
      <c r="AV108">
        <f>(Table2[[#This Row],[Rank 1Y]]+Table2[[#This Row],[Rank 6M]]+Table2[[#This Row],[Rank Sharpe]])/3</f>
        <v>141.66666666666666</v>
      </c>
    </row>
    <row r="109" spans="1:48" x14ac:dyDescent="0.3">
      <c r="A109" t="s">
        <v>788</v>
      </c>
      <c r="B109" t="s">
        <v>789</v>
      </c>
      <c r="C109" t="s">
        <v>10433</v>
      </c>
      <c r="D109" t="s">
        <v>278</v>
      </c>
      <c r="E109">
        <v>19585.148092790001</v>
      </c>
      <c r="F109">
        <v>401.2</v>
      </c>
      <c r="G109">
        <v>178.77872353957301</v>
      </c>
      <c r="H109">
        <f>(Table2[[#This Row],[1Y Return vs Nifty]]-AVERAGE(Table2[1Y Return vs Nifty]))/_xlfn.STDEV.P(Table2[1Y Return vs Nifty])</f>
        <v>1.5481757463989223</v>
      </c>
      <c r="I109">
        <v>8.5039483142376096</v>
      </c>
      <c r="J109">
        <f>(Table2[[#This Row],[1M Return vs Nifty]]-AVERAGE(Table2[1M Return vs Nifty]))/_xlfn.STDEV.P(Table2[1M Return vs Nifty])</f>
        <v>0.61413633010118285</v>
      </c>
      <c r="K109">
        <v>8.5153601898142597</v>
      </c>
      <c r="L109">
        <f>(Table2[[#This Row],[6M Return vs Nifty]]-AVERAGE(Table2[6M Return vs Nifty]))/_xlfn.STDEV.P(Table2[6M Return vs Nifty])</f>
        <v>-0.10501933983150875</v>
      </c>
      <c r="M109">
        <v>-1.6714935522083501</v>
      </c>
      <c r="N109">
        <f>(Table2[[#This Row],[1W Return vs Nifty]]-AVERAGE(Table2[1W Return vs Nifty]))/_xlfn.STDEV.P(Table2[1W Return vs Nifty])</f>
        <v>-0.22094721786059521</v>
      </c>
      <c r="O109">
        <v>378.73</v>
      </c>
      <c r="P109">
        <v>362.80357063942301</v>
      </c>
      <c r="Q109">
        <v>311.14629537680997</v>
      </c>
      <c r="R109">
        <v>67.347969545033095</v>
      </c>
      <c r="S109" s="2">
        <f>(Table2[[#This Row],[Close Price]]-Table2[[#This Row],[20D EMA]])/Table2[[#This Row],[20D EMA]]</f>
        <v>5.9329865603464128E-2</v>
      </c>
      <c r="T109" s="2">
        <f>(Table2[[#This Row],[Close Price]]-Table2[[#This Row],[50D EMA]])/Table2[[#This Row],[50D EMA]]</f>
        <v>0.10583255642414213</v>
      </c>
      <c r="U109" s="2">
        <f>(Table2[[#This Row],[Close Price]]-Table2[[#This Row],[200D EMA]])/Table2[[#This Row],[200D EMA]]</f>
        <v>0.28942560448656979</v>
      </c>
      <c r="V109">
        <v>1.9153408900002</v>
      </c>
      <c r="W109">
        <v>394.2</v>
      </c>
      <c r="X109">
        <v>412.1</v>
      </c>
      <c r="Y109">
        <v>393</v>
      </c>
      <c r="Z109">
        <v>412.1</v>
      </c>
      <c r="AA109">
        <v>393</v>
      </c>
      <c r="AB109">
        <v>412.1</v>
      </c>
      <c r="AC109" s="2">
        <f>(Table2[[#This Row],[Close Price]]/Table2[[#This Row],[Day Low]])-1</f>
        <v>1.7757483510908223E-2</v>
      </c>
      <c r="AD109" s="2">
        <f>(Table2[[#This Row],[Day High]]/Table2[[#This Row],[Close Price]])-1</f>
        <v>2.7168494516450759E-2</v>
      </c>
      <c r="AE109" s="2">
        <f>(Table2[[#This Row],[Close Price]]/Table2[[#This Row],[Current Week Low]])-1</f>
        <v>2.0865139949109324E-2</v>
      </c>
      <c r="AF109" s="2">
        <f>(Table2[[#This Row],[Current Week High]]/Table2[[#This Row],[Close Price]])-1</f>
        <v>2.7168494516450759E-2</v>
      </c>
      <c r="AG109" s="2">
        <f>(Table2[[#This Row],[Close Price]]/Table2[[#This Row],[Current Month Low]])-1</f>
        <v>2.0865139949109324E-2</v>
      </c>
      <c r="AH109" s="2">
        <f>(Table2[[#This Row],[Current Month High]]/Table2[[#This Row],[Close Price]])-1</f>
        <v>2.7168494516450759E-2</v>
      </c>
      <c r="AI109">
        <v>4.31206380857427</v>
      </c>
      <c r="AJ109">
        <v>219.68127490039799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0.17</v>
      </c>
      <c r="AM109" t="s">
        <v>10463</v>
      </c>
      <c r="AN109">
        <v>11.18</v>
      </c>
      <c r="AO109" t="s">
        <v>10463</v>
      </c>
      <c r="AP109">
        <v>0.183988806451447</v>
      </c>
      <c r="AQ109">
        <f>(Table2[[#This Row],[Sharpe Ratio]]-AVERAGE(Table2[Sharpe Ratio]))/_xlfn.STDEV.P(Table2[Sharpe Ratio])</f>
        <v>1.4777932151237652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3.3141387339317663</v>
      </c>
      <c r="AS109">
        <f>_xlfn.RANK.AVG(Table2[[#This Row],[1Y Return vs Nifty Z-Score]],Table2[1Y Return vs Nifty Z-Score])</f>
        <v>47</v>
      </c>
      <c r="AT109">
        <f>_xlfn.RANK.AVG(Table2[[#This Row],[6M Return vs Nifty Z-Score]],Table2[6M Return vs Nifty Z-Score])</f>
        <v>324</v>
      </c>
      <c r="AU109">
        <f>_xlfn.RANK.AVG(Table2[[#This Row],[Sharpe Ratio Z-Score]],Table2[Sharpe Ratio Z-Score])</f>
        <v>56</v>
      </c>
      <c r="AV109">
        <f>(Table2[[#This Row],[Rank 1Y]]+Table2[[#This Row],[Rank 6M]]+Table2[[#This Row],[Rank Sharpe]])/3</f>
        <v>142.33333333333334</v>
      </c>
    </row>
    <row r="110" spans="1:48" x14ac:dyDescent="0.3">
      <c r="A110" t="s">
        <v>898</v>
      </c>
      <c r="B110" t="s">
        <v>899</v>
      </c>
      <c r="C110" t="s">
        <v>10423</v>
      </c>
      <c r="D110" t="s">
        <v>640</v>
      </c>
      <c r="E110">
        <v>16474.671624039998</v>
      </c>
      <c r="F110">
        <v>915.75</v>
      </c>
      <c r="G110">
        <v>82.347135777917501</v>
      </c>
      <c r="H110">
        <f>(Table2[[#This Row],[1Y Return vs Nifty]]-AVERAGE(Table2[1Y Return vs Nifty]))/_xlfn.STDEV.P(Table2[1Y Return vs Nifty])</f>
        <v>0.42193348184028523</v>
      </c>
      <c r="I110">
        <v>24.534021709036601</v>
      </c>
      <c r="J110">
        <f>(Table2[[#This Row],[1M Return vs Nifty]]-AVERAGE(Table2[1M Return vs Nifty]))/_xlfn.STDEV.P(Table2[1M Return vs Nifty])</f>
        <v>2.0024565167939916</v>
      </c>
      <c r="K110">
        <v>18.723805710579398</v>
      </c>
      <c r="L110">
        <f>(Table2[[#This Row],[6M Return vs Nifty]]-AVERAGE(Table2[6M Return vs Nifty]))/_xlfn.STDEV.P(Table2[6M Return vs Nifty])</f>
        <v>0.20078840686874669</v>
      </c>
      <c r="M110">
        <v>1.1895522485072E-2</v>
      </c>
      <c r="N110">
        <f>(Table2[[#This Row],[1W Return vs Nifty]]-AVERAGE(Table2[1W Return vs Nifty]))/_xlfn.STDEV.P(Table2[1W Return vs Nifty])</f>
        <v>8.7324100429593987E-2</v>
      </c>
      <c r="O110">
        <v>832.78</v>
      </c>
      <c r="P110">
        <v>775.07939436554</v>
      </c>
      <c r="Q110">
        <v>692.64765961438604</v>
      </c>
      <c r="R110">
        <v>74.298849060288802</v>
      </c>
      <c r="S110" s="2">
        <f>(Table2[[#This Row],[Close Price]]-Table2[[#This Row],[20D EMA]])/Table2[[#This Row],[20D EMA]]</f>
        <v>9.9630154422536601E-2</v>
      </c>
      <c r="T110" s="2">
        <f>(Table2[[#This Row],[Close Price]]-Table2[[#This Row],[50D EMA]])/Table2[[#This Row],[50D EMA]]</f>
        <v>0.18149186606826173</v>
      </c>
      <c r="U110" s="2">
        <f>(Table2[[#This Row],[Close Price]]-Table2[[#This Row],[200D EMA]])/Table2[[#This Row],[200D EMA]]</f>
        <v>0.32210076405920507</v>
      </c>
      <c r="V110">
        <v>2.58879691406276</v>
      </c>
      <c r="W110">
        <v>906.7</v>
      </c>
      <c r="X110">
        <v>927.7</v>
      </c>
      <c r="Y110">
        <v>883.95</v>
      </c>
      <c r="Z110">
        <v>927.7</v>
      </c>
      <c r="AA110">
        <v>883.95</v>
      </c>
      <c r="AB110">
        <v>927.7</v>
      </c>
      <c r="AC110" s="2">
        <f>(Table2[[#This Row],[Close Price]]/Table2[[#This Row],[Day Low]])-1</f>
        <v>9.9812506893128816E-3</v>
      </c>
      <c r="AD110" s="2">
        <f>(Table2[[#This Row],[Day High]]/Table2[[#This Row],[Close Price]])-1</f>
        <v>1.3049413049413205E-2</v>
      </c>
      <c r="AE110" s="2">
        <f>(Table2[[#This Row],[Close Price]]/Table2[[#This Row],[Current Week Low]])-1</f>
        <v>3.5974885457322303E-2</v>
      </c>
      <c r="AF110" s="2">
        <f>(Table2[[#This Row],[Current Week High]]/Table2[[#This Row],[Close Price]])-1</f>
        <v>1.3049413049413205E-2</v>
      </c>
      <c r="AG110" s="2">
        <f>(Table2[[#This Row],[Close Price]]/Table2[[#This Row],[Current Month Low]])-1</f>
        <v>3.5974885457322303E-2</v>
      </c>
      <c r="AH110" s="2">
        <f>(Table2[[#This Row],[Current Month High]]/Table2[[#This Row],[Close Price]])-1</f>
        <v>1.3049413049413205E-2</v>
      </c>
      <c r="AI110">
        <v>5.8039858039857997</v>
      </c>
      <c r="AJ110">
        <v>110.130793942175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0.16</v>
      </c>
      <c r="AM110" t="s">
        <v>10463</v>
      </c>
      <c r="AN110">
        <v>21.55</v>
      </c>
      <c r="AO110" t="s">
        <v>10463</v>
      </c>
      <c r="AP110">
        <v>0.205703361952119</v>
      </c>
      <c r="AQ110">
        <f>(Table2[[#This Row],[Sharpe Ratio]]-AVERAGE(Table2[Sharpe Ratio]))/_xlfn.STDEV.P(Table2[Sharpe Ratio])</f>
        <v>1.72215747980351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4.4346599857361282</v>
      </c>
      <c r="AS110">
        <f>_xlfn.RANK.AVG(Table2[[#This Row],[1Y Return vs Nifty Z-Score]],Table2[1Y Return vs Nifty Z-Score])</f>
        <v>160</v>
      </c>
      <c r="AT110">
        <f>_xlfn.RANK.AVG(Table2[[#This Row],[6M Return vs Nifty Z-Score]],Table2[6M Return vs Nifty Z-Score])</f>
        <v>242</v>
      </c>
      <c r="AU110">
        <f>_xlfn.RANK.AVG(Table2[[#This Row],[Sharpe Ratio Z-Score]],Table2[Sharpe Ratio Z-Score])</f>
        <v>27</v>
      </c>
      <c r="AV110">
        <f>(Table2[[#This Row],[Rank 1Y]]+Table2[[#This Row],[Rank 6M]]+Table2[[#This Row],[Rank Sharpe]])/3</f>
        <v>143</v>
      </c>
    </row>
    <row r="111" spans="1:48" x14ac:dyDescent="0.3">
      <c r="A111" t="s">
        <v>1523</v>
      </c>
      <c r="B111" t="s">
        <v>1524</v>
      </c>
      <c r="C111" t="s">
        <v>10423</v>
      </c>
      <c r="D111" t="s">
        <v>193</v>
      </c>
      <c r="E111">
        <v>6119.0606070900003</v>
      </c>
      <c r="F111">
        <v>497</v>
      </c>
      <c r="G111">
        <v>91.924566551224103</v>
      </c>
      <c r="H111">
        <f>(Table2[[#This Row],[1Y Return vs Nifty]]-AVERAGE(Table2[1Y Return vs Nifty]))/_xlfn.STDEV.P(Table2[1Y Return vs Nifty])</f>
        <v>0.53379005885157338</v>
      </c>
      <c r="I111">
        <v>5.2587079947748103</v>
      </c>
      <c r="J111">
        <f>(Table2[[#This Row],[1M Return vs Nifty]]-AVERAGE(Table2[1M Return vs Nifty]))/_xlfn.STDEV.P(Table2[1M Return vs Nifty])</f>
        <v>0.33307506885696259</v>
      </c>
      <c r="K111">
        <v>19.921071547824202</v>
      </c>
      <c r="L111">
        <f>(Table2[[#This Row],[6M Return vs Nifty]]-AVERAGE(Table2[6M Return vs Nifty]))/_xlfn.STDEV.P(Table2[6M Return vs Nifty])</f>
        <v>0.23665411895432048</v>
      </c>
      <c r="M111">
        <v>0.86092756491612998</v>
      </c>
      <c r="N111">
        <f>(Table2[[#This Row],[1W Return vs Nifty]]-AVERAGE(Table2[1W Return vs Nifty]))/_xlfn.STDEV.P(Table2[1W Return vs Nifty])</f>
        <v>0.24280344321818889</v>
      </c>
      <c r="O111">
        <v>476.62</v>
      </c>
      <c r="P111">
        <v>452.65825094770798</v>
      </c>
      <c r="Q111">
        <v>386.94376725501502</v>
      </c>
      <c r="R111">
        <v>66.941459270105497</v>
      </c>
      <c r="S111" s="2">
        <f>(Table2[[#This Row],[Close Price]]-Table2[[#This Row],[20D EMA]])/Table2[[#This Row],[20D EMA]]</f>
        <v>4.2759430993244085E-2</v>
      </c>
      <c r="T111" s="2">
        <f>(Table2[[#This Row],[Close Price]]-Table2[[#This Row],[50D EMA]])/Table2[[#This Row],[50D EMA]]</f>
        <v>9.7958556945456993E-2</v>
      </c>
      <c r="U111" s="2">
        <f>(Table2[[#This Row],[Close Price]]-Table2[[#This Row],[200D EMA]])/Table2[[#This Row],[200D EMA]]</f>
        <v>0.2844243584170526</v>
      </c>
      <c r="V111">
        <v>1.5405602016006199</v>
      </c>
      <c r="W111">
        <v>495</v>
      </c>
      <c r="X111">
        <v>514.95000000000005</v>
      </c>
      <c r="Y111">
        <v>493.8</v>
      </c>
      <c r="Z111">
        <v>514.95000000000005</v>
      </c>
      <c r="AA111">
        <v>493.8</v>
      </c>
      <c r="AB111">
        <v>514.95000000000005</v>
      </c>
      <c r="AC111" s="2">
        <f>(Table2[[#This Row],[Close Price]]/Table2[[#This Row],[Day Low]])-1</f>
        <v>4.0404040404040664E-3</v>
      </c>
      <c r="AD111" s="2">
        <f>(Table2[[#This Row],[Day High]]/Table2[[#This Row],[Close Price]])-1</f>
        <v>3.6116700201207275E-2</v>
      </c>
      <c r="AE111" s="2">
        <f>(Table2[[#This Row],[Close Price]]/Table2[[#This Row],[Current Week Low]])-1</f>
        <v>6.4803564196029839E-3</v>
      </c>
      <c r="AF111" s="2">
        <f>(Table2[[#This Row],[Current Week High]]/Table2[[#This Row],[Close Price]])-1</f>
        <v>3.6116700201207275E-2</v>
      </c>
      <c r="AG111" s="2">
        <f>(Table2[[#This Row],[Close Price]]/Table2[[#This Row],[Current Month Low]])-1</f>
        <v>6.4803564196029839E-3</v>
      </c>
      <c r="AH111" s="2">
        <f>(Table2[[#This Row],[Current Month High]]/Table2[[#This Row],[Close Price]])-1</f>
        <v>3.6116700201207275E-2</v>
      </c>
      <c r="AI111">
        <v>3.6217303822937601</v>
      </c>
      <c r="AJ111">
        <v>135.54502369668199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0.09</v>
      </c>
      <c r="AM111" t="s">
        <v>10463</v>
      </c>
      <c r="AN111">
        <v>8.9600000000000009</v>
      </c>
      <c r="AO111" t="s">
        <v>10463</v>
      </c>
      <c r="AP111">
        <v>0.173346133990532</v>
      </c>
      <c r="AQ111">
        <f>(Table2[[#This Row],[Sharpe Ratio]]-AVERAGE(Table2[Sharpe Ratio]))/_xlfn.STDEV.P(Table2[Sharpe Ratio])</f>
        <v>1.3580261386087347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2.7043488284897799</v>
      </c>
      <c r="AS111">
        <f>_xlfn.RANK.AVG(Table2[[#This Row],[1Y Return vs Nifty Z-Score]],Table2[1Y Return vs Nifty Z-Score])</f>
        <v>141</v>
      </c>
      <c r="AT111">
        <f>_xlfn.RANK.AVG(Table2[[#This Row],[6M Return vs Nifty Z-Score]],Table2[6M Return vs Nifty Z-Score])</f>
        <v>229</v>
      </c>
      <c r="AU111">
        <f>_xlfn.RANK.AVG(Table2[[#This Row],[Sharpe Ratio Z-Score]],Table2[Sharpe Ratio Z-Score])</f>
        <v>64</v>
      </c>
      <c r="AV111">
        <f>(Table2[[#This Row],[Rank 1Y]]+Table2[[#This Row],[Rank 6M]]+Table2[[#This Row],[Rank Sharpe]])/3</f>
        <v>144.66666666666666</v>
      </c>
    </row>
    <row r="112" spans="1:48" x14ac:dyDescent="0.3">
      <c r="A112" t="s">
        <v>1492</v>
      </c>
      <c r="B112" t="s">
        <v>1493</v>
      </c>
      <c r="C112" t="s">
        <v>10422</v>
      </c>
      <c r="D112" t="s">
        <v>46</v>
      </c>
      <c r="E112">
        <v>6396.8399457790001</v>
      </c>
      <c r="F112">
        <v>233.15</v>
      </c>
      <c r="G112">
        <v>163.61826106749999</v>
      </c>
      <c r="H112">
        <f>(Table2[[#This Row],[1Y Return vs Nifty]]-AVERAGE(Table2[1Y Return vs Nifty]))/_xlfn.STDEV.P(Table2[1Y Return vs Nifty])</f>
        <v>1.3711139144553743</v>
      </c>
      <c r="I112">
        <v>10.293629682446699</v>
      </c>
      <c r="J112">
        <f>(Table2[[#This Row],[1M Return vs Nifty]]-AVERAGE(Table2[1M Return vs Nifty]))/_xlfn.STDEV.P(Table2[1M Return vs Nifty])</f>
        <v>0.76913566853458248</v>
      </c>
      <c r="K112">
        <v>59.113910777753603</v>
      </c>
      <c r="L112">
        <f>(Table2[[#This Row],[6M Return vs Nifty]]-AVERAGE(Table2[6M Return vs Nifty]))/_xlfn.STDEV.P(Table2[6M Return vs Nifty])</f>
        <v>1.4107284505761397</v>
      </c>
      <c r="M112">
        <v>-8.6253522700523693</v>
      </c>
      <c r="N112">
        <f>(Table2[[#This Row],[1W Return vs Nifty]]-AVERAGE(Table2[1W Return vs Nifty]))/_xlfn.STDEV.P(Table2[1W Return vs Nifty])</f>
        <v>-1.4943754623345624</v>
      </c>
      <c r="O112">
        <v>220.87</v>
      </c>
      <c r="P112">
        <v>201.79199165915099</v>
      </c>
      <c r="Q112">
        <v>163.75069423594999</v>
      </c>
      <c r="R112">
        <v>53.683678171678999</v>
      </c>
      <c r="S112" s="2">
        <f>(Table2[[#This Row],[Close Price]]-Table2[[#This Row],[20D EMA]])/Table2[[#This Row],[20D EMA]]</f>
        <v>5.5598315751346952E-2</v>
      </c>
      <c r="T112" s="2">
        <f>(Table2[[#This Row],[Close Price]]-Table2[[#This Row],[50D EMA]])/Table2[[#This Row],[50D EMA]]</f>
        <v>0.15539768492803302</v>
      </c>
      <c r="U112" s="2">
        <f>(Table2[[#This Row],[Close Price]]-Table2[[#This Row],[200D EMA]])/Table2[[#This Row],[200D EMA]]</f>
        <v>0.42381075749243463</v>
      </c>
      <c r="V112">
        <v>1.3498593744602301</v>
      </c>
      <c r="W112">
        <v>227.41</v>
      </c>
      <c r="X112">
        <v>234.96</v>
      </c>
      <c r="Y112">
        <v>224.56</v>
      </c>
      <c r="Z112">
        <v>234.96</v>
      </c>
      <c r="AA112">
        <v>224.56</v>
      </c>
      <c r="AB112">
        <v>234.96</v>
      </c>
      <c r="AC112" s="2">
        <f>(Table2[[#This Row],[Close Price]]/Table2[[#This Row],[Day Low]])-1</f>
        <v>2.5240754584231251E-2</v>
      </c>
      <c r="AD112" s="2">
        <f>(Table2[[#This Row],[Day High]]/Table2[[#This Row],[Close Price]])-1</f>
        <v>7.7632425477160982E-3</v>
      </c>
      <c r="AE112" s="2">
        <f>(Table2[[#This Row],[Close Price]]/Table2[[#This Row],[Current Week Low]])-1</f>
        <v>3.8252582828642634E-2</v>
      </c>
      <c r="AF112" s="2">
        <f>(Table2[[#This Row],[Current Week High]]/Table2[[#This Row],[Close Price]])-1</f>
        <v>7.7632425477160982E-3</v>
      </c>
      <c r="AG112" s="2">
        <f>(Table2[[#This Row],[Close Price]]/Table2[[#This Row],[Current Month Low]])-1</f>
        <v>3.8252582828642634E-2</v>
      </c>
      <c r="AH112" s="2">
        <f>(Table2[[#This Row],[Current Month High]]/Table2[[#This Row],[Close Price]])-1</f>
        <v>7.7632425477160982E-3</v>
      </c>
      <c r="AI112">
        <v>6.7981985846021704</v>
      </c>
      <c r="AJ112">
        <v>191.61976235146901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0.25</v>
      </c>
      <c r="AM112" t="s">
        <v>10463</v>
      </c>
      <c r="AN112">
        <v>4.76</v>
      </c>
      <c r="AO112" t="s">
        <v>10463</v>
      </c>
      <c r="AP112">
        <v>5.8694088989693E-2</v>
      </c>
      <c r="AQ112">
        <f>(Table2[[#This Row],[Sharpe Ratio]]-AVERAGE(Table2[Sharpe Ratio]))/_xlfn.STDEV.P(Table2[Sharpe Ratio])</f>
        <v>6.7791914390238003E-2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2.1243944856217718</v>
      </c>
      <c r="AS112">
        <f>_xlfn.RANK.AVG(Table2[[#This Row],[1Y Return vs Nifty Z-Score]],Table2[1Y Return vs Nifty Z-Score])</f>
        <v>56</v>
      </c>
      <c r="AT112">
        <f>_xlfn.RANK.AVG(Table2[[#This Row],[6M Return vs Nifty Z-Score]],Table2[6M Return vs Nifty Z-Score])</f>
        <v>66</v>
      </c>
      <c r="AU112">
        <f>_xlfn.RANK.AVG(Table2[[#This Row],[Sharpe Ratio Z-Score]],Table2[Sharpe Ratio Z-Score])</f>
        <v>323</v>
      </c>
      <c r="AV112">
        <f>(Table2[[#This Row],[Rank 1Y]]+Table2[[#This Row],[Rank 6M]]+Table2[[#This Row],[Rank Sharpe]])/3</f>
        <v>148.33333333333334</v>
      </c>
    </row>
    <row r="113" spans="1:48" x14ac:dyDescent="0.3">
      <c r="A113" t="s">
        <v>894</v>
      </c>
      <c r="B113" t="s">
        <v>895</v>
      </c>
      <c r="C113" t="s">
        <v>10422</v>
      </c>
      <c r="D113" t="s">
        <v>343</v>
      </c>
      <c r="E113">
        <v>16551.050047950001</v>
      </c>
      <c r="F113">
        <v>689.35</v>
      </c>
      <c r="G113">
        <v>111.771823153974</v>
      </c>
      <c r="H113">
        <f>(Table2[[#This Row],[1Y Return vs Nifty]]-AVERAGE(Table2[1Y Return vs Nifty]))/_xlfn.STDEV.P(Table2[1Y Return vs Nifty])</f>
        <v>0.76558982219059046</v>
      </c>
      <c r="I113">
        <v>-10.762445682118701</v>
      </c>
      <c r="J113">
        <f>(Table2[[#This Row],[1M Return vs Nifty]]-AVERAGE(Table2[1M Return vs Nifty]))/_xlfn.STDEV.P(Table2[1M Return vs Nifty])</f>
        <v>-1.0544726058128007</v>
      </c>
      <c r="K113">
        <v>44.679456090458302</v>
      </c>
      <c r="L113">
        <f>(Table2[[#This Row],[6M Return vs Nifty]]-AVERAGE(Table2[6M Return vs Nifty]))/_xlfn.STDEV.P(Table2[6M Return vs Nifty])</f>
        <v>0.97832490257367488</v>
      </c>
      <c r="M113">
        <v>-6.8185523757377604</v>
      </c>
      <c r="N113">
        <f>(Table2[[#This Row],[1W Return vs Nifty]]-AVERAGE(Table2[1W Return vs Nifty]))/_xlfn.STDEV.P(Table2[1W Return vs Nifty])</f>
        <v>-1.163504486824414</v>
      </c>
      <c r="O113">
        <v>726.77</v>
      </c>
      <c r="P113">
        <v>702.06390023123299</v>
      </c>
      <c r="Q113">
        <v>553.28235640650803</v>
      </c>
      <c r="R113">
        <v>37.001279294141497</v>
      </c>
      <c r="S113" s="2">
        <f>(Table2[[#This Row],[Close Price]]-Table2[[#This Row],[20D EMA]])/Table2[[#This Row],[20D EMA]]</f>
        <v>-5.1488091143002547E-2</v>
      </c>
      <c r="T113" s="2">
        <f>(Table2[[#This Row],[Close Price]]-Table2[[#This Row],[50D EMA]])/Table2[[#This Row],[50D EMA]]</f>
        <v>-1.81093205718817E-2</v>
      </c>
      <c r="U113" s="2">
        <f>(Table2[[#This Row],[Close Price]]-Table2[[#This Row],[200D EMA]])/Table2[[#This Row],[200D EMA]]</f>
        <v>0.24592803659461043</v>
      </c>
      <c r="V113">
        <v>0.36975049059273701</v>
      </c>
      <c r="W113">
        <v>686.9</v>
      </c>
      <c r="X113">
        <v>715</v>
      </c>
      <c r="Y113">
        <v>686.9</v>
      </c>
      <c r="Z113">
        <v>724.15</v>
      </c>
      <c r="AA113">
        <v>686.9</v>
      </c>
      <c r="AB113">
        <v>724.15</v>
      </c>
      <c r="AC113" s="2">
        <f>(Table2[[#This Row],[Close Price]]/Table2[[#This Row],[Day Low]])-1</f>
        <v>3.5667491629058912E-3</v>
      </c>
      <c r="AD113" s="2">
        <f>(Table2[[#This Row],[Day High]]/Table2[[#This Row],[Close Price]])-1</f>
        <v>3.7208964966997771E-2</v>
      </c>
      <c r="AE113" s="2">
        <f>(Table2[[#This Row],[Close Price]]/Table2[[#This Row],[Current Week Low]])-1</f>
        <v>3.5667491629058912E-3</v>
      </c>
      <c r="AF113" s="2">
        <f>(Table2[[#This Row],[Current Week High]]/Table2[[#This Row],[Close Price]])-1</f>
        <v>5.0482338434757246E-2</v>
      </c>
      <c r="AG113" s="2">
        <f>(Table2[[#This Row],[Close Price]]/Table2[[#This Row],[Current Month Low]])-1</f>
        <v>3.5667491629058912E-3</v>
      </c>
      <c r="AH113" s="2">
        <f>(Table2[[#This Row],[Current Month High]]/Table2[[#This Row],[Close Price]])-1</f>
        <v>5.0482338434757246E-2</v>
      </c>
      <c r="AI113">
        <v>20.113150068905401</v>
      </c>
      <c r="AJ113">
        <v>172.470355731225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0.25</v>
      </c>
      <c r="AM113" t="s">
        <v>10463</v>
      </c>
      <c r="AN113">
        <v>-8.6999999999999993</v>
      </c>
      <c r="AO113" t="s">
        <v>10464</v>
      </c>
      <c r="AP113">
        <v>8.7790397116263005E-2</v>
      </c>
      <c r="AQ113">
        <f>(Table2[[#This Row],[Sharpe Ratio]]-AVERAGE(Table2[Sharpe Ratio]))/_xlfn.STDEV.P(Table2[Sharpe Ratio])</f>
        <v>0.39522656715227705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-7.88358007206722E-2</v>
      </c>
      <c r="AS113">
        <f>_xlfn.RANK.AVG(Table2[[#This Row],[1Y Return vs Nifty Z-Score]],Table2[1Y Return vs Nifty Z-Score])</f>
        <v>111</v>
      </c>
      <c r="AT113">
        <f>_xlfn.RANK.AVG(Table2[[#This Row],[6M Return vs Nifty Z-Score]],Table2[6M Return vs Nifty Z-Score])</f>
        <v>103</v>
      </c>
      <c r="AU113">
        <f>_xlfn.RANK.AVG(Table2[[#This Row],[Sharpe Ratio Z-Score]],Table2[Sharpe Ratio Z-Score])</f>
        <v>236</v>
      </c>
      <c r="AV113">
        <f>(Table2[[#This Row],[Rank 1Y]]+Table2[[#This Row],[Rank 6M]]+Table2[[#This Row],[Rank Sharpe]])/3</f>
        <v>150</v>
      </c>
    </row>
    <row r="114" spans="1:48" x14ac:dyDescent="0.3">
      <c r="A114" t="s">
        <v>1167</v>
      </c>
      <c r="B114" t="s">
        <v>1168</v>
      </c>
      <c r="C114" t="s">
        <v>10424</v>
      </c>
      <c r="D114" t="s">
        <v>61</v>
      </c>
      <c r="E114">
        <v>9901.6592840850008</v>
      </c>
      <c r="F114">
        <v>7635</v>
      </c>
      <c r="G114">
        <v>142.691298840033</v>
      </c>
      <c r="H114">
        <f>(Table2[[#This Row],[1Y Return vs Nifty]]-AVERAGE(Table2[1Y Return vs Nifty]))/_xlfn.STDEV.P(Table2[1Y Return vs Nifty])</f>
        <v>1.1267040703734825</v>
      </c>
      <c r="I114">
        <v>16.438233595937898</v>
      </c>
      <c r="J114">
        <f>(Table2[[#This Row],[1M Return vs Nifty]]-AVERAGE(Table2[1M Return vs Nifty]))/_xlfn.STDEV.P(Table2[1M Return vs Nifty])</f>
        <v>1.3013027673514395</v>
      </c>
      <c r="K114">
        <v>28.086301490731099</v>
      </c>
      <c r="L114">
        <f>(Table2[[#This Row],[6M Return vs Nifty]]-AVERAGE(Table2[6M Return vs Nifty]))/_xlfn.STDEV.P(Table2[6M Return vs Nifty])</f>
        <v>0.48125458873697752</v>
      </c>
      <c r="M114">
        <v>11.9729355125165</v>
      </c>
      <c r="N114">
        <f>(Table2[[#This Row],[1W Return vs Nifty]]-AVERAGE(Table2[1W Return vs Nifty]))/_xlfn.STDEV.P(Table2[1W Return vs Nifty])</f>
        <v>2.2776944796125402</v>
      </c>
      <c r="O114">
        <v>6934.63</v>
      </c>
      <c r="P114">
        <v>6710.8860652209696</v>
      </c>
      <c r="Q114">
        <v>5752.7460998656998</v>
      </c>
      <c r="R114">
        <v>84.405687924207598</v>
      </c>
      <c r="S114" s="2">
        <f>(Table2[[#This Row],[Close Price]]-Table2[[#This Row],[20D EMA]])/Table2[[#This Row],[20D EMA]]</f>
        <v>0.10099601564899639</v>
      </c>
      <c r="T114" s="2">
        <f>(Table2[[#This Row],[Close Price]]-Table2[[#This Row],[50D EMA]])/Table2[[#This Row],[50D EMA]]</f>
        <v>0.1377037139057139</v>
      </c>
      <c r="U114" s="2">
        <f>(Table2[[#This Row],[Close Price]]-Table2[[#This Row],[200D EMA]])/Table2[[#This Row],[200D EMA]]</f>
        <v>0.32719224305384209</v>
      </c>
      <c r="V114">
        <v>1.1503142094579699</v>
      </c>
      <c r="W114">
        <v>7551.1</v>
      </c>
      <c r="X114">
        <v>7899.7</v>
      </c>
      <c r="Y114">
        <v>7551.1</v>
      </c>
      <c r="Z114">
        <v>8079</v>
      </c>
      <c r="AA114">
        <v>7551.1</v>
      </c>
      <c r="AB114">
        <v>8079</v>
      </c>
      <c r="AC114" s="2">
        <f>(Table2[[#This Row],[Close Price]]/Table2[[#This Row],[Day Low]])-1</f>
        <v>1.1110963965514919E-2</v>
      </c>
      <c r="AD114" s="2">
        <f>(Table2[[#This Row],[Day High]]/Table2[[#This Row],[Close Price]])-1</f>
        <v>3.4669286182056336E-2</v>
      </c>
      <c r="AE114" s="2">
        <f>(Table2[[#This Row],[Close Price]]/Table2[[#This Row],[Current Week Low]])-1</f>
        <v>1.1110963965514919E-2</v>
      </c>
      <c r="AF114" s="2">
        <f>(Table2[[#This Row],[Current Week High]]/Table2[[#This Row],[Close Price]])-1</f>
        <v>5.8153241650294785E-2</v>
      </c>
      <c r="AG114" s="2">
        <f>(Table2[[#This Row],[Close Price]]/Table2[[#This Row],[Current Month Low]])-1</f>
        <v>1.1110963965514919E-2</v>
      </c>
      <c r="AH114" s="2">
        <f>(Table2[[#This Row],[Current Month High]]/Table2[[#This Row],[Close Price]])-1</f>
        <v>5.8153241650294785E-2</v>
      </c>
      <c r="AI114">
        <v>5.8153241650294696</v>
      </c>
      <c r="AJ114">
        <v>174.038979218262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0.19</v>
      </c>
      <c r="AM114" t="s">
        <v>10463</v>
      </c>
      <c r="AN114">
        <v>15.91</v>
      </c>
      <c r="AO114" t="s">
        <v>10463</v>
      </c>
      <c r="AP114">
        <v>0.10403178105425701</v>
      </c>
      <c r="AQ114">
        <f>(Table2[[#This Row],[Sharpe Ratio]]-AVERAGE(Table2[Sharpe Ratio]))/_xlfn.STDEV.P(Table2[Sharpe Ratio])</f>
        <v>0.57799861805916752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5.7649545241336071</v>
      </c>
      <c r="AS114">
        <f>_xlfn.RANK.AVG(Table2[[#This Row],[1Y Return vs Nifty Z-Score]],Table2[1Y Return vs Nifty Z-Score])</f>
        <v>79</v>
      </c>
      <c r="AT114">
        <f>_xlfn.RANK.AVG(Table2[[#This Row],[6M Return vs Nifty Z-Score]],Table2[6M Return vs Nifty Z-Score])</f>
        <v>173</v>
      </c>
      <c r="AU114">
        <f>_xlfn.RANK.AVG(Table2[[#This Row],[Sharpe Ratio Z-Score]],Table2[Sharpe Ratio Z-Score])</f>
        <v>198</v>
      </c>
      <c r="AV114">
        <f>(Table2[[#This Row],[Rank 1Y]]+Table2[[#This Row],[Rank 6M]]+Table2[[#This Row],[Rank Sharpe]])/3</f>
        <v>150</v>
      </c>
    </row>
    <row r="115" spans="1:48" x14ac:dyDescent="0.3">
      <c r="A115" t="s">
        <v>1676</v>
      </c>
      <c r="B115" t="s">
        <v>1677</v>
      </c>
      <c r="C115" t="s">
        <v>10426</v>
      </c>
      <c r="D115" t="s">
        <v>663</v>
      </c>
      <c r="E115">
        <v>4683.1122800000003</v>
      </c>
      <c r="F115">
        <v>1090.2</v>
      </c>
      <c r="G115">
        <v>97.059235413101206</v>
      </c>
      <c r="H115">
        <f>(Table2[[#This Row],[1Y Return vs Nifty]]-AVERAGE(Table2[1Y Return vs Nifty]))/_xlfn.STDEV.P(Table2[1Y Return vs Nifty])</f>
        <v>0.5937588016773413</v>
      </c>
      <c r="I115">
        <v>-12.736534446602199</v>
      </c>
      <c r="J115">
        <f>(Table2[[#This Row],[1M Return vs Nifty]]-AVERAGE(Table2[1M Return vs Nifty]))/_xlfn.STDEV.P(Table2[1M Return vs Nifty])</f>
        <v>-1.2254429572614174</v>
      </c>
      <c r="K115">
        <v>19.151748210812901</v>
      </c>
      <c r="L115">
        <f>(Table2[[#This Row],[6M Return vs Nifty]]-AVERAGE(Table2[6M Return vs Nifty]))/_xlfn.STDEV.P(Table2[6M Return vs Nifty])</f>
        <v>0.21360800133564964</v>
      </c>
      <c r="M115">
        <v>-5.41292962303317</v>
      </c>
      <c r="N115">
        <f>(Table2[[#This Row],[1W Return vs Nifty]]-AVERAGE(Table2[1W Return vs Nifty]))/_xlfn.STDEV.P(Table2[1W Return vs Nifty])</f>
        <v>-0.90609924075921444</v>
      </c>
      <c r="O115">
        <v>1103.52</v>
      </c>
      <c r="P115">
        <v>1141.6739092728801</v>
      </c>
      <c r="Q115">
        <v>983.96013007207205</v>
      </c>
      <c r="R115">
        <v>45.553563718693603</v>
      </c>
      <c r="S115" s="2">
        <f>(Table2[[#This Row],[Close Price]]-Table2[[#This Row],[20D EMA]])/Table2[[#This Row],[20D EMA]]</f>
        <v>-1.2070465419747659E-2</v>
      </c>
      <c r="T115" s="2">
        <f>(Table2[[#This Row],[Close Price]]-Table2[[#This Row],[50D EMA]])/Table2[[#This Row],[50D EMA]]</f>
        <v>-4.5086349836673804E-2</v>
      </c>
      <c r="U115" s="2">
        <f>(Table2[[#This Row],[Close Price]]-Table2[[#This Row],[200D EMA]])/Table2[[#This Row],[200D EMA]]</f>
        <v>0.10797172230966945</v>
      </c>
      <c r="V115">
        <v>1.0074951070067599</v>
      </c>
      <c r="W115">
        <v>1078.6500000000001</v>
      </c>
      <c r="X115">
        <v>1099</v>
      </c>
      <c r="Y115">
        <v>1064.75</v>
      </c>
      <c r="Z115">
        <v>1099</v>
      </c>
      <c r="AA115">
        <v>1064.75</v>
      </c>
      <c r="AB115">
        <v>1099</v>
      </c>
      <c r="AC115" s="2">
        <f>(Table2[[#This Row],[Close Price]]/Table2[[#This Row],[Day Low]])-1</f>
        <v>1.0707829230983235E-2</v>
      </c>
      <c r="AD115" s="2">
        <f>(Table2[[#This Row],[Day High]]/Table2[[#This Row],[Close Price]])-1</f>
        <v>8.071913410383269E-3</v>
      </c>
      <c r="AE115" s="2">
        <f>(Table2[[#This Row],[Close Price]]/Table2[[#This Row],[Current Week Low]])-1</f>
        <v>2.390232448931684E-2</v>
      </c>
      <c r="AF115" s="2">
        <f>(Table2[[#This Row],[Current Week High]]/Table2[[#This Row],[Close Price]])-1</f>
        <v>8.071913410383269E-3</v>
      </c>
      <c r="AG115" s="2">
        <f>(Table2[[#This Row],[Close Price]]/Table2[[#This Row],[Current Month Low]])-1</f>
        <v>2.390232448931684E-2</v>
      </c>
      <c r="AH115" s="2">
        <f>(Table2[[#This Row],[Current Month High]]/Table2[[#This Row],[Close Price]])-1</f>
        <v>8.071913410383269E-3</v>
      </c>
      <c r="AI115">
        <v>37.126215373325898</v>
      </c>
      <c r="AJ115">
        <v>128.07531380753099</v>
      </c>
      <c r="AK115" t="str">
        <f>IF(AND(Table2[[#This Row],[20D EMA]]&gt;Table2[[#This Row],[50D EMA]],Table2[[#This Row],[50D EMA]]&gt;Table2[[#This Row],[200D EMA]]),"Uptrend","Downtrend/NoTrend")</f>
        <v>Downtrend/NoTrend</v>
      </c>
      <c r="AL115">
        <v>-0.22</v>
      </c>
      <c r="AM115" t="s">
        <v>10464</v>
      </c>
      <c r="AN115">
        <v>-2.63</v>
      </c>
      <c r="AO115" t="s">
        <v>10464</v>
      </c>
      <c r="AP115">
        <v>0.16162122201861401</v>
      </c>
      <c r="AQ115">
        <f>(Table2[[#This Row],[Sharpe Ratio]]-AVERAGE(Table2[Sharpe Ratio]))/_xlfn.STDEV.P(Table2[Sharpe Ratio])</f>
        <v>1.2260801039609699</v>
      </c>
      <c r="AR1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5">
        <f>_xlfn.RANK.AVG(Table2[[#This Row],[1Y Return vs Nifty Z-Score]],Table2[1Y Return vs Nifty Z-Score])</f>
        <v>133</v>
      </c>
      <c r="AT115">
        <f>_xlfn.RANK.AVG(Table2[[#This Row],[6M Return vs Nifty Z-Score]],Table2[6M Return vs Nifty Z-Score])</f>
        <v>237</v>
      </c>
      <c r="AU115">
        <f>_xlfn.RANK.AVG(Table2[[#This Row],[Sharpe Ratio Z-Score]],Table2[Sharpe Ratio Z-Score])</f>
        <v>82</v>
      </c>
      <c r="AV115">
        <f>(Table2[[#This Row],[Rank 1Y]]+Table2[[#This Row],[Rank 6M]]+Table2[[#This Row],[Rank Sharpe]])/3</f>
        <v>150.66666666666666</v>
      </c>
    </row>
    <row r="116" spans="1:48" x14ac:dyDescent="0.3">
      <c r="A116" t="s">
        <v>542</v>
      </c>
      <c r="B116" t="s">
        <v>543</v>
      </c>
      <c r="C116" t="s">
        <v>10419</v>
      </c>
      <c r="D116" t="s">
        <v>544</v>
      </c>
      <c r="E116">
        <v>35306.940418400001</v>
      </c>
      <c r="F116">
        <v>952.65</v>
      </c>
      <c r="G116">
        <v>74.440908394246605</v>
      </c>
      <c r="H116">
        <f>(Table2[[#This Row],[1Y Return vs Nifty]]-AVERAGE(Table2[1Y Return vs Nifty]))/_xlfn.STDEV.P(Table2[1Y Return vs Nifty])</f>
        <v>0.32959519685104149</v>
      </c>
      <c r="I116">
        <v>16.284308150725899</v>
      </c>
      <c r="J116">
        <f>(Table2[[#This Row],[1M Return vs Nifty]]-AVERAGE(Table2[1M Return vs Nifty]))/_xlfn.STDEV.P(Table2[1M Return vs Nifty])</f>
        <v>1.2879717115558476</v>
      </c>
      <c r="K116">
        <v>29.419808450235401</v>
      </c>
      <c r="L116">
        <f>(Table2[[#This Row],[6M Return vs Nifty]]-AVERAGE(Table2[6M Return vs Nifty]))/_xlfn.STDEV.P(Table2[6M Return vs Nifty])</f>
        <v>0.52120158729475152</v>
      </c>
      <c r="M116">
        <v>12.664581653432</v>
      </c>
      <c r="N116">
        <f>(Table2[[#This Row],[1W Return vs Nifty]]-AVERAGE(Table2[1W Return vs Nifty]))/_xlfn.STDEV.P(Table2[1W Return vs Nifty])</f>
        <v>2.4043524643028436</v>
      </c>
      <c r="O116">
        <v>864.25</v>
      </c>
      <c r="P116">
        <v>811.97024002996102</v>
      </c>
      <c r="Q116">
        <v>689.85518352639895</v>
      </c>
      <c r="R116">
        <v>82.680209569009605</v>
      </c>
      <c r="S116" s="2">
        <f>(Table2[[#This Row],[Close Price]]-Table2[[#This Row],[20D EMA]])/Table2[[#This Row],[20D EMA]]</f>
        <v>0.10228521839745441</v>
      </c>
      <c r="T116" s="2">
        <f>(Table2[[#This Row],[Close Price]]-Table2[[#This Row],[50D EMA]])/Table2[[#This Row],[50D EMA]]</f>
        <v>0.1732572858395007</v>
      </c>
      <c r="U116" s="2">
        <f>(Table2[[#This Row],[Close Price]]-Table2[[#This Row],[200D EMA]])/Table2[[#This Row],[200D EMA]]</f>
        <v>0.38094200456717242</v>
      </c>
      <c r="V116">
        <v>1.8411876472311699</v>
      </c>
      <c r="W116">
        <v>947.5</v>
      </c>
      <c r="X116">
        <v>987.95</v>
      </c>
      <c r="Y116">
        <v>947.5</v>
      </c>
      <c r="Z116">
        <v>1018.15</v>
      </c>
      <c r="AA116">
        <v>947.5</v>
      </c>
      <c r="AB116">
        <v>1018.15</v>
      </c>
      <c r="AC116" s="2">
        <f>(Table2[[#This Row],[Close Price]]/Table2[[#This Row],[Day Low]])-1</f>
        <v>5.4353562005275968E-3</v>
      </c>
      <c r="AD116" s="2">
        <f>(Table2[[#This Row],[Day High]]/Table2[[#This Row],[Close Price]])-1</f>
        <v>3.7054532094683346E-2</v>
      </c>
      <c r="AE116" s="2">
        <f>(Table2[[#This Row],[Close Price]]/Table2[[#This Row],[Current Week Low]])-1</f>
        <v>5.4353562005275968E-3</v>
      </c>
      <c r="AF116" s="2">
        <f>(Table2[[#This Row],[Current Week High]]/Table2[[#This Row],[Close Price]])-1</f>
        <v>6.8755576549624831E-2</v>
      </c>
      <c r="AG116" s="2">
        <f>(Table2[[#This Row],[Close Price]]/Table2[[#This Row],[Current Month Low]])-1</f>
        <v>5.4353562005275968E-3</v>
      </c>
      <c r="AH116" s="2">
        <f>(Table2[[#This Row],[Current Month High]]/Table2[[#This Row],[Close Price]])-1</f>
        <v>6.8755576549624831E-2</v>
      </c>
      <c r="AI116">
        <v>11.793418359313399</v>
      </c>
      <c r="AJ116">
        <v>109.811694747274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0.2</v>
      </c>
      <c r="AM116" t="s">
        <v>10463</v>
      </c>
      <c r="AN116">
        <v>21.8</v>
      </c>
      <c r="AO116" t="s">
        <v>10463</v>
      </c>
      <c r="AP116">
        <v>0.14319740141097001</v>
      </c>
      <c r="AQ116">
        <f>(Table2[[#This Row],[Sharpe Ratio]]-AVERAGE(Table2[Sharpe Ratio]))/_xlfn.STDEV.P(Table2[Sharpe Ratio])</f>
        <v>1.0187480508024733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5.5618690108069568</v>
      </c>
      <c r="AS116">
        <f>_xlfn.RANK.AVG(Table2[[#This Row],[1Y Return vs Nifty Z-Score]],Table2[1Y Return vs Nifty Z-Score])</f>
        <v>179</v>
      </c>
      <c r="AT116">
        <f>_xlfn.RANK.AVG(Table2[[#This Row],[6M Return vs Nifty Z-Score]],Table2[6M Return vs Nifty Z-Score])</f>
        <v>163</v>
      </c>
      <c r="AU116">
        <f>_xlfn.RANK.AVG(Table2[[#This Row],[Sharpe Ratio Z-Score]],Table2[Sharpe Ratio Z-Score])</f>
        <v>113</v>
      </c>
      <c r="AV116">
        <f>(Table2[[#This Row],[Rank 1Y]]+Table2[[#This Row],[Rank 6M]]+Table2[[#This Row],[Rank Sharpe]])/3</f>
        <v>151.66666666666666</v>
      </c>
    </row>
    <row r="117" spans="1:48" x14ac:dyDescent="0.3">
      <c r="A117" t="s">
        <v>1427</v>
      </c>
      <c r="B117" t="s">
        <v>1428</v>
      </c>
      <c r="C117" t="s">
        <v>10431</v>
      </c>
      <c r="D117" t="s">
        <v>92</v>
      </c>
      <c r="E117">
        <v>6971.2957531100001</v>
      </c>
      <c r="F117">
        <v>2856.2</v>
      </c>
      <c r="G117">
        <v>71.197904368865807</v>
      </c>
      <c r="H117">
        <f>(Table2[[#This Row],[1Y Return vs Nifty]]-AVERAGE(Table2[1Y Return vs Nifty]))/_xlfn.STDEV.P(Table2[1Y Return vs Nifty])</f>
        <v>0.29171955586766268</v>
      </c>
      <c r="I117">
        <v>7.7824464991637896</v>
      </c>
      <c r="J117">
        <f>(Table2[[#This Row],[1M Return vs Nifty]]-AVERAGE(Table2[1M Return vs Nifty]))/_xlfn.STDEV.P(Table2[1M Return vs Nifty])</f>
        <v>0.5516490594610195</v>
      </c>
      <c r="K117">
        <v>21.538404863904301</v>
      </c>
      <c r="L117">
        <f>(Table2[[#This Row],[6M Return vs Nifty]]-AVERAGE(Table2[6M Return vs Nifty]))/_xlfn.STDEV.P(Table2[6M Return vs Nifty])</f>
        <v>0.28510351862517624</v>
      </c>
      <c r="M117">
        <v>-0.34968821161666602</v>
      </c>
      <c r="N117">
        <f>(Table2[[#This Row],[1W Return vs Nifty]]-AVERAGE(Table2[1W Return vs Nifty]))/_xlfn.STDEV.P(Table2[1W Return vs Nifty])</f>
        <v>2.110893005721164E-2</v>
      </c>
      <c r="O117">
        <v>2673.38</v>
      </c>
      <c r="P117">
        <v>2555.4599538513298</v>
      </c>
      <c r="Q117">
        <v>2236.5377638153</v>
      </c>
      <c r="R117">
        <v>74.017202647837095</v>
      </c>
      <c r="S117" s="2">
        <f>(Table2[[#This Row],[Close Price]]-Table2[[#This Row],[20D EMA]])/Table2[[#This Row],[20D EMA]]</f>
        <v>6.8385339906784554E-2</v>
      </c>
      <c r="T117" s="2">
        <f>(Table2[[#This Row],[Close Price]]-Table2[[#This Row],[50D EMA]])/Table2[[#This Row],[50D EMA]]</f>
        <v>0.11768529015507566</v>
      </c>
      <c r="U117" s="2">
        <f>(Table2[[#This Row],[Close Price]]-Table2[[#This Row],[200D EMA]])/Table2[[#This Row],[200D EMA]]</f>
        <v>0.277063167101467</v>
      </c>
      <c r="V117">
        <v>1.4526413567155501</v>
      </c>
      <c r="W117">
        <v>2810.5</v>
      </c>
      <c r="X117">
        <v>2895.95</v>
      </c>
      <c r="Y117">
        <v>2785</v>
      </c>
      <c r="Z117">
        <v>2895.95</v>
      </c>
      <c r="AA117">
        <v>2785</v>
      </c>
      <c r="AB117">
        <v>2895.95</v>
      </c>
      <c r="AC117" s="2">
        <f>(Table2[[#This Row],[Close Price]]/Table2[[#This Row],[Day Low]])-1</f>
        <v>1.626045187689007E-2</v>
      </c>
      <c r="AD117" s="2">
        <f>(Table2[[#This Row],[Day High]]/Table2[[#This Row],[Close Price]])-1</f>
        <v>1.3917092640571394E-2</v>
      </c>
      <c r="AE117" s="2">
        <f>(Table2[[#This Row],[Close Price]]/Table2[[#This Row],[Current Week Low]])-1</f>
        <v>2.5565529622980199E-2</v>
      </c>
      <c r="AF117" s="2">
        <f>(Table2[[#This Row],[Current Week High]]/Table2[[#This Row],[Close Price]])-1</f>
        <v>1.3917092640571394E-2</v>
      </c>
      <c r="AG117" s="2">
        <f>(Table2[[#This Row],[Close Price]]/Table2[[#This Row],[Current Month Low]])-1</f>
        <v>2.5565529622980199E-2</v>
      </c>
      <c r="AH117" s="2">
        <f>(Table2[[#This Row],[Current Month High]]/Table2[[#This Row],[Close Price]])-1</f>
        <v>1.3917092640571394E-2</v>
      </c>
      <c r="AI117">
        <v>6.5751698060360004</v>
      </c>
      <c r="AJ117">
        <v>106.20893798281701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0.06</v>
      </c>
      <c r="AM117" t="s">
        <v>10463</v>
      </c>
      <c r="AN117">
        <v>11.82</v>
      </c>
      <c r="AO117" t="s">
        <v>10463</v>
      </c>
      <c r="AP117">
        <v>0.19182753508620801</v>
      </c>
      <c r="AQ117">
        <f>(Table2[[#This Row],[Sharpe Ratio]]-AVERAGE(Table2[Sharpe Ratio]))/_xlfn.STDEV.P(Table2[Sharpe Ratio])</f>
        <v>1.5660061725015091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2.7155872365125786</v>
      </c>
      <c r="AS117">
        <f>_xlfn.RANK.AVG(Table2[[#This Row],[1Y Return vs Nifty Z-Score]],Table2[1Y Return vs Nifty Z-Score])</f>
        <v>194</v>
      </c>
      <c r="AT117">
        <f>_xlfn.RANK.AVG(Table2[[#This Row],[6M Return vs Nifty Z-Score]],Table2[6M Return vs Nifty Z-Score])</f>
        <v>217</v>
      </c>
      <c r="AU117">
        <f>_xlfn.RANK.AVG(Table2[[#This Row],[Sharpe Ratio Z-Score]],Table2[Sharpe Ratio Z-Score])</f>
        <v>45</v>
      </c>
      <c r="AV117">
        <f>(Table2[[#This Row],[Rank 1Y]]+Table2[[#This Row],[Rank 6M]]+Table2[[#This Row],[Rank Sharpe]])/3</f>
        <v>152</v>
      </c>
    </row>
    <row r="118" spans="1:48" x14ac:dyDescent="0.3">
      <c r="A118" t="s">
        <v>870</v>
      </c>
      <c r="B118" t="s">
        <v>871</v>
      </c>
      <c r="C118" t="s">
        <v>10426</v>
      </c>
      <c r="D118" t="s">
        <v>67</v>
      </c>
      <c r="E118">
        <v>17036.761526235001</v>
      </c>
      <c r="F118">
        <v>3089.7</v>
      </c>
      <c r="G118">
        <v>37.437596633402698</v>
      </c>
      <c r="H118">
        <f>(Table2[[#This Row],[1Y Return vs Nifty]]-AVERAGE(Table2[1Y Return vs Nifty]))/_xlfn.STDEV.P(Table2[1Y Return vs Nifty])</f>
        <v>-0.10257329275951092</v>
      </c>
      <c r="I118">
        <v>-7.0063623277963796</v>
      </c>
      <c r="J118">
        <f>(Table2[[#This Row],[1M Return vs Nifty]]-AVERAGE(Table2[1M Return vs Nifty]))/_xlfn.STDEV.P(Table2[1M Return vs Nifty])</f>
        <v>-0.7291686464810595</v>
      </c>
      <c r="K118">
        <v>51.4011833179975</v>
      </c>
      <c r="L118">
        <f>(Table2[[#This Row],[6M Return vs Nifty]]-AVERAGE(Table2[6M Return vs Nifty]))/_xlfn.STDEV.P(Table2[6M Return vs Nifty])</f>
        <v>1.1796833026558697</v>
      </c>
      <c r="M118">
        <v>-0.69931510935286301</v>
      </c>
      <c r="N118">
        <f>(Table2[[#This Row],[1W Return vs Nifty]]-AVERAGE(Table2[1W Return vs Nifty]))/_xlfn.STDEV.P(Table2[1W Return vs Nifty])</f>
        <v>-4.2916639726455541E-2</v>
      </c>
      <c r="O118">
        <v>2941.96</v>
      </c>
      <c r="P118">
        <v>2853.0105408382301</v>
      </c>
      <c r="Q118">
        <v>2409.25679638163</v>
      </c>
      <c r="R118">
        <v>64.918326005669101</v>
      </c>
      <c r="S118" s="2">
        <f>(Table2[[#This Row],[Close Price]]-Table2[[#This Row],[20D EMA]])/Table2[[#This Row],[20D EMA]]</f>
        <v>5.0218221865694905E-2</v>
      </c>
      <c r="T118" s="2">
        <f>(Table2[[#This Row],[Close Price]]-Table2[[#This Row],[50D EMA]])/Table2[[#This Row],[50D EMA]]</f>
        <v>8.2961298520905238E-2</v>
      </c>
      <c r="U118" s="2">
        <f>(Table2[[#This Row],[Close Price]]-Table2[[#This Row],[200D EMA]])/Table2[[#This Row],[200D EMA]]</f>
        <v>0.28242867453577436</v>
      </c>
      <c r="V118">
        <v>1.10842079365066</v>
      </c>
      <c r="W118">
        <v>3001</v>
      </c>
      <c r="X118">
        <v>3198.1</v>
      </c>
      <c r="Y118">
        <v>2984</v>
      </c>
      <c r="Z118">
        <v>3198.1</v>
      </c>
      <c r="AA118">
        <v>2984</v>
      </c>
      <c r="AB118">
        <v>3198.1</v>
      </c>
      <c r="AC118" s="2">
        <f>(Table2[[#This Row],[Close Price]]/Table2[[#This Row],[Day Low]])-1</f>
        <v>2.9556814395201636E-2</v>
      </c>
      <c r="AD118" s="2">
        <f>(Table2[[#This Row],[Day High]]/Table2[[#This Row],[Close Price]])-1</f>
        <v>3.5084312392789085E-2</v>
      </c>
      <c r="AE118" s="2">
        <f>(Table2[[#This Row],[Close Price]]/Table2[[#This Row],[Current Week Low]])-1</f>
        <v>3.5422252010723909E-2</v>
      </c>
      <c r="AF118" s="2">
        <f>(Table2[[#This Row],[Current Week High]]/Table2[[#This Row],[Close Price]])-1</f>
        <v>3.5084312392789085E-2</v>
      </c>
      <c r="AG118" s="2">
        <f>(Table2[[#This Row],[Close Price]]/Table2[[#This Row],[Current Month Low]])-1</f>
        <v>3.5422252010723909E-2</v>
      </c>
      <c r="AH118" s="2">
        <f>(Table2[[#This Row],[Current Month High]]/Table2[[#This Row],[Close Price]])-1</f>
        <v>3.5084312392789085E-2</v>
      </c>
      <c r="AI118">
        <v>11.463896171149299</v>
      </c>
      <c r="AJ118">
        <v>78.080691642651203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0</v>
      </c>
      <c r="AM118">
        <v>0</v>
      </c>
      <c r="AN118">
        <v>13.03</v>
      </c>
      <c r="AO118" t="s">
        <v>10463</v>
      </c>
      <c r="AP118">
        <v>0.16174171436300799</v>
      </c>
      <c r="AQ118">
        <f>(Table2[[#This Row],[Sharpe Ratio]]-AVERAGE(Table2[Sharpe Ratio]))/_xlfn.STDEV.P(Table2[Sharpe Ratio])</f>
        <v>1.2274360618637907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1.5324607855526347</v>
      </c>
      <c r="AS118">
        <f>_xlfn.RANK.AVG(Table2[[#This Row],[1Y Return vs Nifty Z-Score]],Table2[1Y Return vs Nifty Z-Score])</f>
        <v>312</v>
      </c>
      <c r="AT118">
        <f>_xlfn.RANK.AVG(Table2[[#This Row],[6M Return vs Nifty Z-Score]],Table2[6M Return vs Nifty Z-Score])</f>
        <v>84</v>
      </c>
      <c r="AU118">
        <f>_xlfn.RANK.AVG(Table2[[#This Row],[Sharpe Ratio Z-Score]],Table2[Sharpe Ratio Z-Score])</f>
        <v>81</v>
      </c>
      <c r="AV118">
        <f>(Table2[[#This Row],[Rank 1Y]]+Table2[[#This Row],[Rank 6M]]+Table2[[#This Row],[Rank Sharpe]])/3</f>
        <v>159</v>
      </c>
    </row>
    <row r="119" spans="1:48" x14ac:dyDescent="0.3">
      <c r="A119" t="s">
        <v>679</v>
      </c>
      <c r="B119" t="s">
        <v>680</v>
      </c>
      <c r="C119" t="s">
        <v>10426</v>
      </c>
      <c r="D119" t="s">
        <v>507</v>
      </c>
      <c r="E119">
        <v>25137.875440925</v>
      </c>
      <c r="F119">
        <v>1644.8</v>
      </c>
      <c r="G119">
        <v>66.422810749814602</v>
      </c>
      <c r="H119">
        <f>(Table2[[#This Row],[1Y Return vs Nifty]]-AVERAGE(Table2[1Y Return vs Nifty]))/_xlfn.STDEV.P(Table2[1Y Return vs Nifty])</f>
        <v>0.23595035849333337</v>
      </c>
      <c r="I119">
        <v>4.0207704159934003</v>
      </c>
      <c r="J119">
        <f>(Table2[[#This Row],[1M Return vs Nifty]]-AVERAGE(Table2[1M Return vs Nifty]))/_xlfn.STDEV.P(Table2[1M Return vs Nifty])</f>
        <v>0.22586072939888663</v>
      </c>
      <c r="K119">
        <v>46.639024881075898</v>
      </c>
      <c r="L119">
        <f>(Table2[[#This Row],[6M Return vs Nifty]]-AVERAGE(Table2[6M Return vs Nifty]))/_xlfn.STDEV.P(Table2[6M Return vs Nifty])</f>
        <v>1.0370264272224539</v>
      </c>
      <c r="M119">
        <v>-0.39603836258451602</v>
      </c>
      <c r="N119">
        <f>(Table2[[#This Row],[1W Return vs Nifty]]-AVERAGE(Table2[1W Return vs Nifty]))/_xlfn.STDEV.P(Table2[1W Return vs Nifty])</f>
        <v>1.2621039553104259E-2</v>
      </c>
      <c r="O119">
        <v>1539.57</v>
      </c>
      <c r="P119">
        <v>1368.8846766131001</v>
      </c>
      <c r="Q119">
        <v>1107.0562268273</v>
      </c>
      <c r="R119">
        <v>66.871260636794204</v>
      </c>
      <c r="S119" s="2">
        <f>(Table2[[#This Row],[Close Price]]-Table2[[#This Row],[20D EMA]])/Table2[[#This Row],[20D EMA]]</f>
        <v>6.8350253642250766E-2</v>
      </c>
      <c r="T119" s="2">
        <f>(Table2[[#This Row],[Close Price]]-Table2[[#This Row],[50D EMA]])/Table2[[#This Row],[50D EMA]]</f>
        <v>0.20156213894480191</v>
      </c>
      <c r="U119" s="2">
        <f>(Table2[[#This Row],[Close Price]]-Table2[[#This Row],[200D EMA]])/Table2[[#This Row],[200D EMA]]</f>
        <v>0.48574206091935718</v>
      </c>
      <c r="V119">
        <v>0.33092805010069498</v>
      </c>
      <c r="W119">
        <v>1614.95</v>
      </c>
      <c r="X119">
        <v>1665</v>
      </c>
      <c r="Y119">
        <v>1560.05</v>
      </c>
      <c r="Z119">
        <v>1665</v>
      </c>
      <c r="AA119">
        <v>1560.05</v>
      </c>
      <c r="AB119">
        <v>1665</v>
      </c>
      <c r="AC119" s="2">
        <f>(Table2[[#This Row],[Close Price]]/Table2[[#This Row],[Day Low]])-1</f>
        <v>1.8483544382178918E-2</v>
      </c>
      <c r="AD119" s="2">
        <f>(Table2[[#This Row],[Day High]]/Table2[[#This Row],[Close Price]])-1</f>
        <v>1.2281128404669328E-2</v>
      </c>
      <c r="AE119" s="2">
        <f>(Table2[[#This Row],[Close Price]]/Table2[[#This Row],[Current Week Low]])-1</f>
        <v>5.4325181885195972E-2</v>
      </c>
      <c r="AF119" s="2">
        <f>(Table2[[#This Row],[Current Week High]]/Table2[[#This Row],[Close Price]])-1</f>
        <v>1.2281128404669328E-2</v>
      </c>
      <c r="AG119" s="2">
        <f>(Table2[[#This Row],[Close Price]]/Table2[[#This Row],[Current Month Low]])-1</f>
        <v>5.4325181885195972E-2</v>
      </c>
      <c r="AH119" s="2">
        <f>(Table2[[#This Row],[Current Month High]]/Table2[[#This Row],[Close Price]])-1</f>
        <v>1.2281128404669328E-2</v>
      </c>
      <c r="AI119">
        <v>3.3560311284046702</v>
      </c>
      <c r="AJ119">
        <v>104.411856086497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0.53</v>
      </c>
      <c r="AM119" t="s">
        <v>10463</v>
      </c>
      <c r="AN119">
        <v>4.99</v>
      </c>
      <c r="AO119" t="s">
        <v>10463</v>
      </c>
      <c r="AP119">
        <v>0.117129052694108</v>
      </c>
      <c r="AQ119">
        <f>(Table2[[#This Row],[Sharpe Ratio]]-AVERAGE(Table2[Sharpe Ratio]))/_xlfn.STDEV.P(Table2[Sharpe Ratio])</f>
        <v>0.72538847153712682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2.2368470262049049</v>
      </c>
      <c r="AS119">
        <f>_xlfn.RANK.AVG(Table2[[#This Row],[1Y Return vs Nifty Z-Score]],Table2[1Y Return vs Nifty Z-Score])</f>
        <v>209</v>
      </c>
      <c r="AT119">
        <f>_xlfn.RANK.AVG(Table2[[#This Row],[6M Return vs Nifty Z-Score]],Table2[6M Return vs Nifty Z-Score])</f>
        <v>97</v>
      </c>
      <c r="AU119">
        <f>_xlfn.RANK.AVG(Table2[[#This Row],[Sharpe Ratio Z-Score]],Table2[Sharpe Ratio Z-Score])</f>
        <v>172</v>
      </c>
      <c r="AV119">
        <f>(Table2[[#This Row],[Rank 1Y]]+Table2[[#This Row],[Rank 6M]]+Table2[[#This Row],[Rank Sharpe]])/3</f>
        <v>159.33333333333334</v>
      </c>
    </row>
    <row r="120" spans="1:48" x14ac:dyDescent="0.3">
      <c r="A120" t="s">
        <v>135</v>
      </c>
      <c r="B120" t="s">
        <v>136</v>
      </c>
      <c r="C120" t="s">
        <v>10421</v>
      </c>
      <c r="D120" t="s">
        <v>137</v>
      </c>
      <c r="E120">
        <v>208930.526804205</v>
      </c>
      <c r="F120">
        <v>1577.15</v>
      </c>
      <c r="G120">
        <v>67.380092832485303</v>
      </c>
      <c r="H120">
        <f>(Table2[[#This Row],[1Y Return vs Nifty]]-AVERAGE(Table2[1Y Return vs Nifty]))/_xlfn.STDEV.P(Table2[1Y Return vs Nifty])</f>
        <v>0.24713063215296879</v>
      </c>
      <c r="I120">
        <v>3.8152813154539702</v>
      </c>
      <c r="J120">
        <f>(Table2[[#This Row],[1M Return vs Nifty]]-AVERAGE(Table2[1M Return vs Nifty]))/_xlfn.STDEV.P(Table2[1M Return vs Nifty])</f>
        <v>0.20806388846135229</v>
      </c>
      <c r="K120">
        <v>16.268273218864302</v>
      </c>
      <c r="L120">
        <f>(Table2[[#This Row],[6M Return vs Nifty]]-AVERAGE(Table2[6M Return vs Nifty]))/_xlfn.STDEV.P(Table2[6M Return vs Nifty])</f>
        <v>0.1272296209876643</v>
      </c>
      <c r="M120">
        <v>-0.120934593072373</v>
      </c>
      <c r="N120">
        <f>(Table2[[#This Row],[1W Return vs Nifty]]-AVERAGE(Table2[1W Return vs Nifty]))/_xlfn.STDEV.P(Table2[1W Return vs Nifty])</f>
        <v>6.2999530758147654E-2</v>
      </c>
      <c r="O120">
        <v>1576.42</v>
      </c>
      <c r="P120">
        <v>1516.1333996932101</v>
      </c>
      <c r="Q120">
        <v>1289.3564782503699</v>
      </c>
      <c r="R120">
        <v>56.268238571648503</v>
      </c>
      <c r="S120" s="2">
        <f>(Table2[[#This Row],[Close Price]]-Table2[[#This Row],[20D EMA]])/Table2[[#This Row],[20D EMA]]</f>
        <v>4.6307456134787569E-4</v>
      </c>
      <c r="T120" s="2">
        <f>(Table2[[#This Row],[Close Price]]-Table2[[#This Row],[50D EMA]])/Table2[[#This Row],[50D EMA]]</f>
        <v>4.0244875760362987E-2</v>
      </c>
      <c r="U120" s="2">
        <f>(Table2[[#This Row],[Close Price]]-Table2[[#This Row],[200D EMA]])/Table2[[#This Row],[200D EMA]]</f>
        <v>0.2232071010649902</v>
      </c>
      <c r="V120">
        <v>0.91052856680692096</v>
      </c>
      <c r="W120">
        <v>1575</v>
      </c>
      <c r="X120">
        <v>1607.95</v>
      </c>
      <c r="Y120">
        <v>1575</v>
      </c>
      <c r="Z120">
        <v>1634</v>
      </c>
      <c r="AA120">
        <v>1575</v>
      </c>
      <c r="AB120">
        <v>1634</v>
      </c>
      <c r="AC120" s="2">
        <f>(Table2[[#This Row],[Close Price]]/Table2[[#This Row],[Day Low]])-1</f>
        <v>1.3650793650794579E-3</v>
      </c>
      <c r="AD120" s="2">
        <f>(Table2[[#This Row],[Day High]]/Table2[[#This Row],[Close Price]])-1</f>
        <v>1.9528897061154682E-2</v>
      </c>
      <c r="AE120" s="2">
        <f>(Table2[[#This Row],[Close Price]]/Table2[[#This Row],[Current Week Low]])-1</f>
        <v>1.3650793650794579E-3</v>
      </c>
      <c r="AF120" s="2">
        <f>(Table2[[#This Row],[Current Week High]]/Table2[[#This Row],[Close Price]])-1</f>
        <v>3.6046032400215422E-2</v>
      </c>
      <c r="AG120" s="2">
        <f>(Table2[[#This Row],[Close Price]]/Table2[[#This Row],[Current Month Low]])-1</f>
        <v>1.3650793650794579E-3</v>
      </c>
      <c r="AH120" s="2">
        <f>(Table2[[#This Row],[Current Month High]]/Table2[[#This Row],[Close Price]])-1</f>
        <v>3.6046032400215422E-2</v>
      </c>
      <c r="AI120">
        <v>6.0140126176964701</v>
      </c>
      <c r="AJ120">
        <v>100.936425022295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0.06</v>
      </c>
      <c r="AM120" t="s">
        <v>10463</v>
      </c>
      <c r="AN120">
        <v>-0.09</v>
      </c>
      <c r="AO120" t="s">
        <v>10464</v>
      </c>
      <c r="AP120">
        <v>0.23158411151497099</v>
      </c>
      <c r="AQ120">
        <f>(Table2[[#This Row],[Sharpe Ratio]]-AVERAGE(Table2[Sharpe Ratio]))/_xlfn.STDEV.P(Table2[Sharpe Ratio])</f>
        <v>2.0134059161848685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2.6588295885450015</v>
      </c>
      <c r="AS120">
        <f>_xlfn.RANK.AVG(Table2[[#This Row],[1Y Return vs Nifty Z-Score]],Table2[1Y Return vs Nifty Z-Score])</f>
        <v>206</v>
      </c>
      <c r="AT120">
        <f>_xlfn.RANK.AVG(Table2[[#This Row],[6M Return vs Nifty Z-Score]],Table2[6M Return vs Nifty Z-Score])</f>
        <v>259</v>
      </c>
      <c r="AU120">
        <f>_xlfn.RANK.AVG(Table2[[#This Row],[Sharpe Ratio Z-Score]],Table2[Sharpe Ratio Z-Score])</f>
        <v>15</v>
      </c>
      <c r="AV120">
        <f>(Table2[[#This Row],[Rank 1Y]]+Table2[[#This Row],[Rank 6M]]+Table2[[#This Row],[Rank Sharpe]])/3</f>
        <v>160</v>
      </c>
    </row>
    <row r="121" spans="1:48" x14ac:dyDescent="0.3">
      <c r="A121" t="s">
        <v>1479</v>
      </c>
      <c r="B121" t="s">
        <v>1480</v>
      </c>
      <c r="C121" t="s">
        <v>10419</v>
      </c>
      <c r="D121" t="s">
        <v>388</v>
      </c>
      <c r="E121">
        <v>6510.7572123500004</v>
      </c>
      <c r="F121">
        <v>203.5</v>
      </c>
      <c r="G121">
        <v>207.41371552050001</v>
      </c>
      <c r="H121">
        <f>(Table2[[#This Row],[1Y Return vs Nifty]]-AVERAGE(Table2[1Y Return vs Nifty]))/_xlfn.STDEV.P(Table2[1Y Return vs Nifty])</f>
        <v>1.8826090888626799</v>
      </c>
      <c r="I121">
        <v>-2.4402060080223902</v>
      </c>
      <c r="J121">
        <f>(Table2[[#This Row],[1M Return vs Nifty]]-AVERAGE(Table2[1M Return vs Nifty]))/_xlfn.STDEV.P(Table2[1M Return vs Nifty])</f>
        <v>-0.33370651488570607</v>
      </c>
      <c r="K121">
        <v>30.5438999338668</v>
      </c>
      <c r="L121">
        <f>(Table2[[#This Row],[6M Return vs Nifty]]-AVERAGE(Table2[6M Return vs Nifty]))/_xlfn.STDEV.P(Table2[6M Return vs Nifty])</f>
        <v>0.55487526297779521</v>
      </c>
      <c r="M121">
        <v>-6.3968971052789501</v>
      </c>
      <c r="N121">
        <f>(Table2[[#This Row],[1W Return vs Nifty]]-AVERAGE(Table2[1W Return vs Nifty]))/_xlfn.STDEV.P(Table2[1W Return vs Nifty])</f>
        <v>-1.0862886915918017</v>
      </c>
      <c r="O121">
        <v>209.21</v>
      </c>
      <c r="P121">
        <v>189.27616398650099</v>
      </c>
      <c r="Q121">
        <v>145.19003764552099</v>
      </c>
      <c r="R121">
        <v>46.813854011062801</v>
      </c>
      <c r="S121" s="2">
        <f>(Table2[[#This Row],[Close Price]]-Table2[[#This Row],[20D EMA]])/Table2[[#This Row],[20D EMA]]</f>
        <v>-2.7293150423019968E-2</v>
      </c>
      <c r="T121" s="2">
        <f>(Table2[[#This Row],[Close Price]]-Table2[[#This Row],[50D EMA]])/Table2[[#This Row],[50D EMA]]</f>
        <v>7.5148585611199525E-2</v>
      </c>
      <c r="U121" s="2">
        <f>(Table2[[#This Row],[Close Price]]-Table2[[#This Row],[200D EMA]])/Table2[[#This Row],[200D EMA]]</f>
        <v>0.40161131782913229</v>
      </c>
      <c r="V121">
        <v>0.884207925648829</v>
      </c>
      <c r="W121">
        <v>192.3</v>
      </c>
      <c r="X121">
        <v>207.44</v>
      </c>
      <c r="Y121">
        <v>192.3</v>
      </c>
      <c r="Z121">
        <v>218.75</v>
      </c>
      <c r="AA121">
        <v>192.3</v>
      </c>
      <c r="AB121">
        <v>218.75</v>
      </c>
      <c r="AC121" s="2">
        <f>(Table2[[#This Row],[Close Price]]/Table2[[#This Row],[Day Low]])-1</f>
        <v>5.8242329693187767E-2</v>
      </c>
      <c r="AD121" s="2">
        <f>(Table2[[#This Row],[Day High]]/Table2[[#This Row],[Close Price]])-1</f>
        <v>1.9361179361179426E-2</v>
      </c>
      <c r="AE121" s="2">
        <f>(Table2[[#This Row],[Close Price]]/Table2[[#This Row],[Current Week Low]])-1</f>
        <v>5.8242329693187767E-2</v>
      </c>
      <c r="AF121" s="2">
        <f>(Table2[[#This Row],[Current Week High]]/Table2[[#This Row],[Close Price]])-1</f>
        <v>7.493857493857492E-2</v>
      </c>
      <c r="AG121" s="2">
        <f>(Table2[[#This Row],[Close Price]]/Table2[[#This Row],[Current Month Low]])-1</f>
        <v>5.8242329693187767E-2</v>
      </c>
      <c r="AH121" s="2">
        <f>(Table2[[#This Row],[Current Month High]]/Table2[[#This Row],[Close Price]])-1</f>
        <v>7.493857493857492E-2</v>
      </c>
      <c r="AI121">
        <v>17.8869778869778</v>
      </c>
      <c r="AJ121">
        <v>237.47927031509099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0.28999999999999998</v>
      </c>
      <c r="AM121" t="s">
        <v>10463</v>
      </c>
      <c r="AN121">
        <v>-7.47</v>
      </c>
      <c r="AO121" t="s">
        <v>10464</v>
      </c>
      <c r="AP121">
        <v>6.6181340520522006E-2</v>
      </c>
      <c r="AQ121">
        <f>(Table2[[#This Row],[Sharpe Ratio]]-AVERAGE(Table2[Sharpe Ratio]))/_xlfn.STDEV.P(Table2[Sharpe Ratio])</f>
        <v>0.15204953203968527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1.1695386774026524</v>
      </c>
      <c r="AS121">
        <f>_xlfn.RANK.AVG(Table2[[#This Row],[1Y Return vs Nifty Z-Score]],Table2[1Y Return vs Nifty Z-Score])</f>
        <v>27</v>
      </c>
      <c r="AT121">
        <f>_xlfn.RANK.AVG(Table2[[#This Row],[6M Return vs Nifty Z-Score]],Table2[6M Return vs Nifty Z-Score])</f>
        <v>158</v>
      </c>
      <c r="AU121">
        <f>_xlfn.RANK.AVG(Table2[[#This Row],[Sharpe Ratio Z-Score]],Table2[Sharpe Ratio Z-Score])</f>
        <v>297</v>
      </c>
      <c r="AV121">
        <f>(Table2[[#This Row],[Rank 1Y]]+Table2[[#This Row],[Rank 6M]]+Table2[[#This Row],[Rank Sharpe]])/3</f>
        <v>160.66666666666666</v>
      </c>
    </row>
    <row r="122" spans="1:48" x14ac:dyDescent="0.3">
      <c r="A122" t="s">
        <v>1519</v>
      </c>
      <c r="B122" t="s">
        <v>1520</v>
      </c>
      <c r="C122" t="s">
        <v>10417</v>
      </c>
      <c r="D122" t="s">
        <v>278</v>
      </c>
      <c r="E122">
        <v>6149.24627031</v>
      </c>
      <c r="F122">
        <v>1318.95</v>
      </c>
      <c r="G122">
        <v>155.741069060531</v>
      </c>
      <c r="H122">
        <f>(Table2[[#This Row],[1Y Return vs Nifty]]-AVERAGE(Table2[1Y Return vs Nifty]))/_xlfn.STDEV.P(Table2[1Y Return vs Nifty])</f>
        <v>1.2791147389754534</v>
      </c>
      <c r="I122">
        <v>23.5193683533412</v>
      </c>
      <c r="J122">
        <f>(Table2[[#This Row],[1M Return vs Nifty]]-AVERAGE(Table2[1M Return vs Nifty]))/_xlfn.STDEV.P(Table2[1M Return vs Nifty])</f>
        <v>1.914580204470645</v>
      </c>
      <c r="K122">
        <v>72.265337012512504</v>
      </c>
      <c r="L122">
        <f>(Table2[[#This Row],[6M Return vs Nifty]]-AVERAGE(Table2[6M Return vs Nifty]))/_xlfn.STDEV.P(Table2[6M Return vs Nifty])</f>
        <v>1.8046971517427797</v>
      </c>
      <c r="M122">
        <v>17.371363590648699</v>
      </c>
      <c r="N122">
        <f>(Table2[[#This Row],[1W Return vs Nifty]]-AVERAGE(Table2[1W Return vs Nifty]))/_xlfn.STDEV.P(Table2[1W Return vs Nifty])</f>
        <v>3.2662838469539346</v>
      </c>
      <c r="O122">
        <v>1087.3800000000001</v>
      </c>
      <c r="P122">
        <v>1021.18192863939</v>
      </c>
      <c r="Q122">
        <v>850.89357532007796</v>
      </c>
      <c r="R122">
        <v>88.063718512737296</v>
      </c>
      <c r="S122" s="2">
        <f>(Table2[[#This Row],[Close Price]]-Table2[[#This Row],[20D EMA]])/Table2[[#This Row],[20D EMA]]</f>
        <v>0.21296143022678357</v>
      </c>
      <c r="T122" s="2">
        <f>(Table2[[#This Row],[Close Price]]-Table2[[#This Row],[50D EMA]])/Table2[[#This Row],[50D EMA]]</f>
        <v>0.29159159892043185</v>
      </c>
      <c r="U122" s="2">
        <f>(Table2[[#This Row],[Close Price]]-Table2[[#This Row],[200D EMA]])/Table2[[#This Row],[200D EMA]]</f>
        <v>0.55007634122029281</v>
      </c>
      <c r="V122">
        <v>2.5201857632590898</v>
      </c>
      <c r="W122">
        <v>1232.0999999999999</v>
      </c>
      <c r="X122">
        <v>1326.3</v>
      </c>
      <c r="Y122">
        <v>1214.8</v>
      </c>
      <c r="Z122">
        <v>1326.3</v>
      </c>
      <c r="AA122">
        <v>1214.8</v>
      </c>
      <c r="AB122">
        <v>1326.3</v>
      </c>
      <c r="AC122" s="2">
        <f>(Table2[[#This Row],[Close Price]]/Table2[[#This Row],[Day Low]])-1</f>
        <v>7.0489408327246261E-2</v>
      </c>
      <c r="AD122" s="2">
        <f>(Table2[[#This Row],[Day High]]/Table2[[#This Row],[Close Price]])-1</f>
        <v>5.5726145797792004E-3</v>
      </c>
      <c r="AE122" s="2">
        <f>(Table2[[#This Row],[Close Price]]/Table2[[#This Row],[Current Week Low]])-1</f>
        <v>8.5734277247283552E-2</v>
      </c>
      <c r="AF122" s="2">
        <f>(Table2[[#This Row],[Current Week High]]/Table2[[#This Row],[Close Price]])-1</f>
        <v>5.5726145797792004E-3</v>
      </c>
      <c r="AG122" s="2">
        <f>(Table2[[#This Row],[Close Price]]/Table2[[#This Row],[Current Month Low]])-1</f>
        <v>8.5734277247283552E-2</v>
      </c>
      <c r="AH122" s="2">
        <f>(Table2[[#This Row],[Current Month High]]/Table2[[#This Row],[Close Price]])-1</f>
        <v>5.5726145797792004E-3</v>
      </c>
      <c r="AI122">
        <v>0.55726145797792004</v>
      </c>
      <c r="AJ122">
        <v>186.106290672451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0.06</v>
      </c>
      <c r="AM122" t="s">
        <v>10463</v>
      </c>
      <c r="AN122">
        <v>36.659999999999997</v>
      </c>
      <c r="AO122" t="s">
        <v>10463</v>
      </c>
      <c r="AP122">
        <v>4.2985859759246001E-2</v>
      </c>
      <c r="AQ122">
        <f>(Table2[[#This Row],[Sharpe Ratio]]-AVERAGE(Table2[Sharpe Ratio]))/_xlfn.STDEV.P(Table2[Sharpe Ratio])</f>
        <v>-0.1089802919393027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8.1556956502035103</v>
      </c>
      <c r="AS122">
        <f>_xlfn.RANK.AVG(Table2[[#This Row],[1Y Return vs Nifty Z-Score]],Table2[1Y Return vs Nifty Z-Score])</f>
        <v>66</v>
      </c>
      <c r="AT122">
        <f>_xlfn.RANK.AVG(Table2[[#This Row],[6M Return vs Nifty Z-Score]],Table2[6M Return vs Nifty Z-Score])</f>
        <v>46</v>
      </c>
      <c r="AU122">
        <f>_xlfn.RANK.AVG(Table2[[#This Row],[Sharpe Ratio Z-Score]],Table2[Sharpe Ratio Z-Score])</f>
        <v>370</v>
      </c>
      <c r="AV122">
        <f>(Table2[[#This Row],[Rank 1Y]]+Table2[[#This Row],[Rank 6M]]+Table2[[#This Row],[Rank Sharpe]])/3</f>
        <v>160.66666666666666</v>
      </c>
    </row>
    <row r="123" spans="1:48" x14ac:dyDescent="0.3">
      <c r="A123" t="s">
        <v>210</v>
      </c>
      <c r="B123" t="s">
        <v>211</v>
      </c>
      <c r="C123" t="s">
        <v>10419</v>
      </c>
      <c r="D123" t="s">
        <v>32</v>
      </c>
      <c r="E123">
        <v>120370.561246208</v>
      </c>
      <c r="F123">
        <v>63.21</v>
      </c>
      <c r="G123">
        <v>127.701552027529</v>
      </c>
      <c r="H123">
        <f>(Table2[[#This Row],[1Y Return vs Nifty]]-AVERAGE(Table2[1Y Return vs Nifty]))/_xlfn.STDEV.P(Table2[1Y Return vs Nifty])</f>
        <v>0.9516360580433153</v>
      </c>
      <c r="I123">
        <v>-17.605964156871</v>
      </c>
      <c r="J123">
        <f>(Table2[[#This Row],[1M Return vs Nifty]]-AVERAGE(Table2[1M Return vs Nifty]))/_xlfn.STDEV.P(Table2[1M Return vs Nifty])</f>
        <v>-1.6471707558778168</v>
      </c>
      <c r="K123">
        <v>34.160184642315301</v>
      </c>
      <c r="L123">
        <f>(Table2[[#This Row],[6M Return vs Nifty]]-AVERAGE(Table2[6M Return vs Nifty]))/_xlfn.STDEV.P(Table2[6M Return vs Nifty])</f>
        <v>0.66320594622116702</v>
      </c>
      <c r="M123">
        <v>-5.4199820649048398</v>
      </c>
      <c r="N123">
        <f>(Table2[[#This Row],[1W Return vs Nifty]]-AVERAGE(Table2[1W Return vs Nifty]))/_xlfn.STDEV.P(Table2[1W Return vs Nifty])</f>
        <v>-0.90739072208437421</v>
      </c>
      <c r="O123">
        <v>65.400000000000006</v>
      </c>
      <c r="P123">
        <v>65.136757092038707</v>
      </c>
      <c r="Q123">
        <v>54.819615853967299</v>
      </c>
      <c r="R123">
        <v>34.0188680113705</v>
      </c>
      <c r="S123" s="2">
        <f>(Table2[[#This Row],[Close Price]]-Table2[[#This Row],[20D EMA]])/Table2[[#This Row],[20D EMA]]</f>
        <v>-3.3486238532110163E-2</v>
      </c>
      <c r="T123" s="2">
        <f>(Table2[[#This Row],[Close Price]]-Table2[[#This Row],[50D EMA]])/Table2[[#This Row],[50D EMA]]</f>
        <v>-2.958018142223728E-2</v>
      </c>
      <c r="U123" s="2">
        <f>(Table2[[#This Row],[Close Price]]-Table2[[#This Row],[200D EMA]])/Table2[[#This Row],[200D EMA]]</f>
        <v>0.15305441337611067</v>
      </c>
      <c r="V123">
        <v>0.54247099888772199</v>
      </c>
      <c r="W123">
        <v>62.82</v>
      </c>
      <c r="X123">
        <v>64.2</v>
      </c>
      <c r="Y123">
        <v>62.82</v>
      </c>
      <c r="Z123">
        <v>64.77</v>
      </c>
      <c r="AA123">
        <v>62.82</v>
      </c>
      <c r="AB123">
        <v>64.77</v>
      </c>
      <c r="AC123" s="2">
        <f>(Table2[[#This Row],[Close Price]]/Table2[[#This Row],[Day Low]])-1</f>
        <v>6.20821394460358E-3</v>
      </c>
      <c r="AD123" s="2">
        <f>(Table2[[#This Row],[Day High]]/Table2[[#This Row],[Close Price]])-1</f>
        <v>1.5662078785002365E-2</v>
      </c>
      <c r="AE123" s="2">
        <f>(Table2[[#This Row],[Close Price]]/Table2[[#This Row],[Current Week Low]])-1</f>
        <v>6.20821394460358E-3</v>
      </c>
      <c r="AF123" s="2">
        <f>(Table2[[#This Row],[Current Week High]]/Table2[[#This Row],[Close Price]])-1</f>
        <v>2.4679639297579437E-2</v>
      </c>
      <c r="AG123" s="2">
        <f>(Table2[[#This Row],[Close Price]]/Table2[[#This Row],[Current Month Low]])-1</f>
        <v>6.20821394460358E-3</v>
      </c>
      <c r="AH123" s="2">
        <f>(Table2[[#This Row],[Current Month High]]/Table2[[#This Row],[Close Price]])-1</f>
        <v>2.4679639297579437E-2</v>
      </c>
      <c r="AI123">
        <v>32.494858408479601</v>
      </c>
      <c r="AJ123">
        <v>158.52760736196299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-0.1</v>
      </c>
      <c r="AM123" t="s">
        <v>10464</v>
      </c>
      <c r="AN123">
        <v>-6.24</v>
      </c>
      <c r="AO123" t="s">
        <v>10464</v>
      </c>
      <c r="AP123">
        <v>7.8617070545461007E-2</v>
      </c>
      <c r="AQ123">
        <f>(Table2[[#This Row],[Sharpe Ratio]]-AVERAGE(Table2[Sharpe Ratio]))/_xlfn.STDEV.P(Table2[Sharpe Ratio])</f>
        <v>0.29199474174964224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-0.64772473194806635</v>
      </c>
      <c r="AS123">
        <f>_xlfn.RANK.AVG(Table2[[#This Row],[1Y Return vs Nifty Z-Score]],Table2[1Y Return vs Nifty Z-Score])</f>
        <v>89</v>
      </c>
      <c r="AT123">
        <f>_xlfn.RANK.AVG(Table2[[#This Row],[6M Return vs Nifty Z-Score]],Table2[6M Return vs Nifty Z-Score])</f>
        <v>139</v>
      </c>
      <c r="AU123">
        <f>_xlfn.RANK.AVG(Table2[[#This Row],[Sharpe Ratio Z-Score]],Table2[Sharpe Ratio Z-Score])</f>
        <v>256</v>
      </c>
      <c r="AV123">
        <f>(Table2[[#This Row],[Rank 1Y]]+Table2[[#This Row],[Rank 6M]]+Table2[[#This Row],[Rank Sharpe]])/3</f>
        <v>161.33333333333334</v>
      </c>
    </row>
    <row r="124" spans="1:48" x14ac:dyDescent="0.3">
      <c r="A124" t="s">
        <v>105</v>
      </c>
      <c r="B124" t="s">
        <v>106</v>
      </c>
      <c r="C124" t="s">
        <v>10425</v>
      </c>
      <c r="D124" t="s">
        <v>107</v>
      </c>
      <c r="E124">
        <v>277497.82532499998</v>
      </c>
      <c r="F124">
        <v>652.5</v>
      </c>
      <c r="G124">
        <v>85.023872326340793</v>
      </c>
      <c r="H124">
        <f>(Table2[[#This Row],[1Y Return vs Nifty]]-AVERAGE(Table2[1Y Return vs Nifty]))/_xlfn.STDEV.P(Table2[1Y Return vs Nifty])</f>
        <v>0.45319558072197397</v>
      </c>
      <c r="I124">
        <v>-14.0530159615841</v>
      </c>
      <c r="J124">
        <f>(Table2[[#This Row],[1M Return vs Nifty]]-AVERAGE(Table2[1M Return vs Nifty]))/_xlfn.STDEV.P(Table2[1M Return vs Nifty])</f>
        <v>-1.3394597691401644</v>
      </c>
      <c r="K124">
        <v>94.323973109231005</v>
      </c>
      <c r="L124">
        <f>(Table2[[#This Row],[6M Return vs Nifty]]-AVERAGE(Table2[6M Return vs Nifty]))/_xlfn.STDEV.P(Table2[6M Return vs Nifty])</f>
        <v>2.465493331366492</v>
      </c>
      <c r="M124">
        <v>-2.0129199558502302</v>
      </c>
      <c r="N124">
        <f>(Table2[[#This Row],[1W Return vs Nifty]]-AVERAGE(Table2[1W Return vs Nifty]))/_xlfn.STDEV.P(Table2[1W Return vs Nifty])</f>
        <v>-0.28347106878253914</v>
      </c>
      <c r="O124">
        <v>658.04</v>
      </c>
      <c r="P124">
        <v>599.36427563498796</v>
      </c>
      <c r="Q124">
        <v>434.57454284253498</v>
      </c>
      <c r="R124">
        <v>46.752204860994702</v>
      </c>
      <c r="S124" s="2">
        <f>(Table2[[#This Row],[Close Price]]-Table2[[#This Row],[20D EMA]])/Table2[[#This Row],[20D EMA]]</f>
        <v>-8.4189410978055493E-3</v>
      </c>
      <c r="T124" s="2">
        <f>(Table2[[#This Row],[Close Price]]-Table2[[#This Row],[50D EMA]])/Table2[[#This Row],[50D EMA]]</f>
        <v>8.8653472562605015E-2</v>
      </c>
      <c r="U124" s="2">
        <f>(Table2[[#This Row],[Close Price]]-Table2[[#This Row],[200D EMA]])/Table2[[#This Row],[200D EMA]]</f>
        <v>0.50146852996041413</v>
      </c>
      <c r="V124">
        <v>0.220960716458832</v>
      </c>
      <c r="W124">
        <v>650</v>
      </c>
      <c r="X124">
        <v>659.9</v>
      </c>
      <c r="Y124">
        <v>650</v>
      </c>
      <c r="Z124">
        <v>673</v>
      </c>
      <c r="AA124">
        <v>650</v>
      </c>
      <c r="AB124">
        <v>673</v>
      </c>
      <c r="AC124" s="2">
        <f>(Table2[[#This Row],[Close Price]]/Table2[[#This Row],[Day Low]])-1</f>
        <v>3.8461538461538325E-3</v>
      </c>
      <c r="AD124" s="2">
        <f>(Table2[[#This Row],[Day High]]/Table2[[#This Row],[Close Price]])-1</f>
        <v>1.1340996168582418E-2</v>
      </c>
      <c r="AE124" s="2">
        <f>(Table2[[#This Row],[Close Price]]/Table2[[#This Row],[Current Week Low]])-1</f>
        <v>3.8461538461538325E-3</v>
      </c>
      <c r="AF124" s="2">
        <f>(Table2[[#This Row],[Current Week High]]/Table2[[#This Row],[Close Price]])-1</f>
        <v>3.1417624521072884E-2</v>
      </c>
      <c r="AG124" s="2">
        <f>(Table2[[#This Row],[Close Price]]/Table2[[#This Row],[Current Month Low]])-1</f>
        <v>3.8461538461538325E-3</v>
      </c>
      <c r="AH124" s="2">
        <f>(Table2[[#This Row],[Current Month High]]/Table2[[#This Row],[Close Price]])-1</f>
        <v>3.1417624521072884E-2</v>
      </c>
      <c r="AI124">
        <v>23.7854406130268</v>
      </c>
      <c r="AJ124">
        <v>129.26914968376599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0.49</v>
      </c>
      <c r="AM124" t="s">
        <v>10463</v>
      </c>
      <c r="AN124">
        <v>-2.96</v>
      </c>
      <c r="AO124" t="s">
        <v>10464</v>
      </c>
      <c r="AP124">
        <v>5.9747212335215003E-2</v>
      </c>
      <c r="AQ124">
        <f>(Table2[[#This Row],[Sharpe Ratio]]-AVERAGE(Table2[Sharpe Ratio]))/_xlfn.STDEV.P(Table2[Sharpe Ratio])</f>
        <v>7.9643214405916096E-2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1.3754012885716786</v>
      </c>
      <c r="AS124">
        <f>_xlfn.RANK.AVG(Table2[[#This Row],[1Y Return vs Nifty Z-Score]],Table2[1Y Return vs Nifty Z-Score])</f>
        <v>152</v>
      </c>
      <c r="AT124">
        <f>_xlfn.RANK.AVG(Table2[[#This Row],[6M Return vs Nifty Z-Score]],Table2[6M Return vs Nifty Z-Score])</f>
        <v>17</v>
      </c>
      <c r="AU124">
        <f>_xlfn.RANK.AVG(Table2[[#This Row],[Sharpe Ratio Z-Score]],Table2[Sharpe Ratio Z-Score])</f>
        <v>318</v>
      </c>
      <c r="AV124">
        <f>(Table2[[#This Row],[Rank 1Y]]+Table2[[#This Row],[Rank 6M]]+Table2[[#This Row],[Rank Sharpe]])/3</f>
        <v>162.33333333333334</v>
      </c>
    </row>
    <row r="125" spans="1:48" x14ac:dyDescent="0.3">
      <c r="A125" t="s">
        <v>957</v>
      </c>
      <c r="B125" t="s">
        <v>958</v>
      </c>
      <c r="C125" t="s">
        <v>10426</v>
      </c>
      <c r="D125" t="s">
        <v>230</v>
      </c>
      <c r="E125">
        <v>14644.237359999999</v>
      </c>
      <c r="F125">
        <v>4541.1499999999996</v>
      </c>
      <c r="G125">
        <v>37.053375128880603</v>
      </c>
      <c r="H125">
        <f>(Table2[[#This Row],[1Y Return vs Nifty]]-AVERAGE(Table2[1Y Return vs Nifty]))/_xlfn.STDEV.P(Table2[1Y Return vs Nifty])</f>
        <v>-0.10706068643817394</v>
      </c>
      <c r="I125">
        <v>-3.9792919317225302</v>
      </c>
      <c r="J125">
        <f>(Table2[[#This Row],[1M Return vs Nifty]]-AVERAGE(Table2[1M Return vs Nifty]))/_xlfn.STDEV.P(Table2[1M Return vs Nifty])</f>
        <v>-0.46700247706270553</v>
      </c>
      <c r="K125">
        <v>35.109928906729102</v>
      </c>
      <c r="L125">
        <f>(Table2[[#This Row],[6M Return vs Nifty]]-AVERAGE(Table2[6M Return vs Nifty]))/_xlfn.STDEV.P(Table2[6M Return vs Nifty])</f>
        <v>0.69165681593008499</v>
      </c>
      <c r="M125">
        <v>-3.4167570891204702</v>
      </c>
      <c r="N125">
        <f>(Table2[[#This Row],[1W Return vs Nifty]]-AVERAGE(Table2[1W Return vs Nifty]))/_xlfn.STDEV.P(Table2[1W Return vs Nifty])</f>
        <v>-0.54054932255269117</v>
      </c>
      <c r="O125">
        <v>4592.1099999999997</v>
      </c>
      <c r="P125">
        <v>4402.9198261579204</v>
      </c>
      <c r="Q125">
        <v>3673.8751979178201</v>
      </c>
      <c r="R125">
        <v>51.815399585953998</v>
      </c>
      <c r="S125" s="2">
        <f>(Table2[[#This Row],[Close Price]]-Table2[[#This Row],[20D EMA]])/Table2[[#This Row],[20D EMA]]</f>
        <v>-1.1097295143191264E-2</v>
      </c>
      <c r="T125" s="2">
        <f>(Table2[[#This Row],[Close Price]]-Table2[[#This Row],[50D EMA]])/Table2[[#This Row],[50D EMA]]</f>
        <v>3.1395114900990999E-2</v>
      </c>
      <c r="U125" s="2">
        <f>(Table2[[#This Row],[Close Price]]-Table2[[#This Row],[200D EMA]])/Table2[[#This Row],[200D EMA]]</f>
        <v>0.23606539562740461</v>
      </c>
      <c r="V125">
        <v>0.81782025498625399</v>
      </c>
      <c r="W125">
        <v>4507.55</v>
      </c>
      <c r="X125">
        <v>4648</v>
      </c>
      <c r="Y125">
        <v>4507.55</v>
      </c>
      <c r="Z125">
        <v>4683.3</v>
      </c>
      <c r="AA125">
        <v>4507.55</v>
      </c>
      <c r="AB125">
        <v>4683.3</v>
      </c>
      <c r="AC125" s="2">
        <f>(Table2[[#This Row],[Close Price]]/Table2[[#This Row],[Day Low]])-1</f>
        <v>7.4541602422599773E-3</v>
      </c>
      <c r="AD125" s="2">
        <f>(Table2[[#This Row],[Day High]]/Table2[[#This Row],[Close Price]])-1</f>
        <v>2.3529282230272175E-2</v>
      </c>
      <c r="AE125" s="2">
        <f>(Table2[[#This Row],[Close Price]]/Table2[[#This Row],[Current Week Low]])-1</f>
        <v>7.4541602422599773E-3</v>
      </c>
      <c r="AF125" s="2">
        <f>(Table2[[#This Row],[Current Week High]]/Table2[[#This Row],[Close Price]])-1</f>
        <v>3.1302643603492664E-2</v>
      </c>
      <c r="AG125" s="2">
        <f>(Table2[[#This Row],[Close Price]]/Table2[[#This Row],[Current Month Low]])-1</f>
        <v>7.4541602422599773E-3</v>
      </c>
      <c r="AH125" s="2">
        <f>(Table2[[#This Row],[Current Month High]]/Table2[[#This Row],[Close Price]])-1</f>
        <v>3.1302643603492664E-2</v>
      </c>
      <c r="AI125">
        <v>10.1042687424991</v>
      </c>
      <c r="AJ125">
        <v>67.073821305715398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0.16</v>
      </c>
      <c r="AM125" t="s">
        <v>10463</v>
      </c>
      <c r="AN125">
        <v>-1.54</v>
      </c>
      <c r="AO125" t="s">
        <v>10464</v>
      </c>
      <c r="AP125">
        <v>0.190015268914102</v>
      </c>
      <c r="AQ125">
        <f>(Table2[[#This Row],[Sharpe Ratio]]-AVERAGE(Table2[Sharpe Ratio]))/_xlfn.STDEV.P(Table2[Sharpe Ratio])</f>
        <v>1.5456118756651334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1.1226562055416478</v>
      </c>
      <c r="AS125">
        <f>_xlfn.RANK.AVG(Table2[[#This Row],[1Y Return vs Nifty Z-Score]],Table2[1Y Return vs Nifty Z-Score])</f>
        <v>313</v>
      </c>
      <c r="AT125">
        <f>_xlfn.RANK.AVG(Table2[[#This Row],[6M Return vs Nifty Z-Score]],Table2[6M Return vs Nifty Z-Score])</f>
        <v>133</v>
      </c>
      <c r="AU125">
        <f>_xlfn.RANK.AVG(Table2[[#This Row],[Sharpe Ratio Z-Score]],Table2[Sharpe Ratio Z-Score])</f>
        <v>50</v>
      </c>
      <c r="AV125">
        <f>(Table2[[#This Row],[Rank 1Y]]+Table2[[#This Row],[Rank 6M]]+Table2[[#This Row],[Rank Sharpe]])/3</f>
        <v>165.33333333333334</v>
      </c>
    </row>
    <row r="126" spans="1:48" x14ac:dyDescent="0.3">
      <c r="A126" t="s">
        <v>470</v>
      </c>
      <c r="B126" t="s">
        <v>471</v>
      </c>
      <c r="C126" t="s">
        <v>10426</v>
      </c>
      <c r="D126" t="s">
        <v>472</v>
      </c>
      <c r="E126">
        <v>44913.853936924999</v>
      </c>
      <c r="F126">
        <v>4125.95</v>
      </c>
      <c r="G126">
        <v>58.773002149971902</v>
      </c>
      <c r="H126">
        <f>(Table2[[#This Row],[1Y Return vs Nifty]]-AVERAGE(Table2[1Y Return vs Nifty]))/_xlfn.STDEV.P(Table2[1Y Return vs Nifty])</f>
        <v>0.14660683568189201</v>
      </c>
      <c r="I126">
        <v>6.7749287410159703E-2</v>
      </c>
      <c r="J126">
        <f>(Table2[[#This Row],[1M Return vs Nifty]]-AVERAGE(Table2[1M Return vs Nifty]))/_xlfn.STDEV.P(Table2[1M Return vs Nifty])</f>
        <v>-0.11649946422417688</v>
      </c>
      <c r="K126">
        <v>31.565245044280601</v>
      </c>
      <c r="L126">
        <f>(Table2[[#This Row],[6M Return vs Nifty]]-AVERAGE(Table2[6M Return vs Nifty]))/_xlfn.STDEV.P(Table2[6M Return vs Nifty])</f>
        <v>0.58547103254757371</v>
      </c>
      <c r="M126">
        <v>-4.6193207598567696</v>
      </c>
      <c r="N126">
        <f>(Table2[[#This Row],[1W Return vs Nifty]]-AVERAGE(Table2[1W Return vs Nifty]))/_xlfn.STDEV.P(Table2[1W Return vs Nifty])</f>
        <v>-0.7607692905201574</v>
      </c>
      <c r="O126">
        <v>4110.97</v>
      </c>
      <c r="P126">
        <v>3839.48813021141</v>
      </c>
      <c r="Q126">
        <v>3235.31032614573</v>
      </c>
      <c r="R126">
        <v>47.718337985137701</v>
      </c>
      <c r="S126" s="2">
        <f>(Table2[[#This Row],[Close Price]]-Table2[[#This Row],[20D EMA]])/Table2[[#This Row],[20D EMA]]</f>
        <v>3.6439088584931446E-3</v>
      </c>
      <c r="T126" s="2">
        <f>(Table2[[#This Row],[Close Price]]-Table2[[#This Row],[50D EMA]])/Table2[[#This Row],[50D EMA]]</f>
        <v>7.4609390646251772E-2</v>
      </c>
      <c r="U126" s="2">
        <f>(Table2[[#This Row],[Close Price]]-Table2[[#This Row],[200D EMA]])/Table2[[#This Row],[200D EMA]]</f>
        <v>0.27528724730257986</v>
      </c>
      <c r="V126">
        <v>0.81749009531077199</v>
      </c>
      <c r="W126">
        <v>4087.6</v>
      </c>
      <c r="X126">
        <v>4160.6000000000004</v>
      </c>
      <c r="Y126">
        <v>4087.6</v>
      </c>
      <c r="Z126">
        <v>4204.2</v>
      </c>
      <c r="AA126">
        <v>4087.6</v>
      </c>
      <c r="AB126">
        <v>4204.2</v>
      </c>
      <c r="AC126" s="2">
        <f>(Table2[[#This Row],[Close Price]]/Table2[[#This Row],[Day Low]])-1</f>
        <v>9.3820334670711159E-3</v>
      </c>
      <c r="AD126" s="2">
        <f>(Table2[[#This Row],[Day High]]/Table2[[#This Row],[Close Price]])-1</f>
        <v>8.398065899974716E-3</v>
      </c>
      <c r="AE126" s="2">
        <f>(Table2[[#This Row],[Close Price]]/Table2[[#This Row],[Current Week Low]])-1</f>
        <v>9.3820334670711159E-3</v>
      </c>
      <c r="AF126" s="2">
        <f>(Table2[[#This Row],[Current Week High]]/Table2[[#This Row],[Close Price]])-1</f>
        <v>1.8965329196912295E-2</v>
      </c>
      <c r="AG126" s="2">
        <f>(Table2[[#This Row],[Close Price]]/Table2[[#This Row],[Current Month Low]])-1</f>
        <v>9.3820334670711159E-3</v>
      </c>
      <c r="AH126" s="2">
        <f>(Table2[[#This Row],[Current Month High]]/Table2[[#This Row],[Close Price]])-1</f>
        <v>1.8965329196912295E-2</v>
      </c>
      <c r="AI126">
        <v>6.8735685114943204</v>
      </c>
      <c r="AJ126">
        <v>88.227645985401395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0.19</v>
      </c>
      <c r="AM126" t="s">
        <v>10463</v>
      </c>
      <c r="AN126">
        <v>-2.87</v>
      </c>
      <c r="AO126" t="s">
        <v>10464</v>
      </c>
      <c r="AP126">
        <v>0.14486743842010599</v>
      </c>
      <c r="AQ126">
        <f>(Table2[[#This Row],[Sharpe Ratio]]-AVERAGE(Table2[Sharpe Ratio]))/_xlfn.STDEV.P(Table2[Sharpe Ratio])</f>
        <v>1.0375417749343279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0.89235088841945942</v>
      </c>
      <c r="AS126">
        <f>_xlfn.RANK.AVG(Table2[[#This Row],[1Y Return vs Nifty Z-Score]],Table2[1Y Return vs Nifty Z-Score])</f>
        <v>234</v>
      </c>
      <c r="AT126">
        <f>_xlfn.RANK.AVG(Table2[[#This Row],[6M Return vs Nifty Z-Score]],Table2[6M Return vs Nifty Z-Score])</f>
        <v>153</v>
      </c>
      <c r="AU126">
        <f>_xlfn.RANK.AVG(Table2[[#This Row],[Sharpe Ratio Z-Score]],Table2[Sharpe Ratio Z-Score])</f>
        <v>112</v>
      </c>
      <c r="AV126">
        <f>(Table2[[#This Row],[Rank 1Y]]+Table2[[#This Row],[Rank 6M]]+Table2[[#This Row],[Rank Sharpe]])/3</f>
        <v>166.33333333333334</v>
      </c>
    </row>
    <row r="127" spans="1:48" x14ac:dyDescent="0.3">
      <c r="A127" t="s">
        <v>982</v>
      </c>
      <c r="B127" t="s">
        <v>983</v>
      </c>
      <c r="C127" t="s">
        <v>10423</v>
      </c>
      <c r="D127" t="s">
        <v>457</v>
      </c>
      <c r="E127">
        <v>13888.8527693299</v>
      </c>
      <c r="F127">
        <v>503.2</v>
      </c>
      <c r="G127">
        <v>202.159577958753</v>
      </c>
      <c r="H127">
        <f>(Table2[[#This Row],[1Y Return vs Nifty]]-AVERAGE(Table2[1Y Return vs Nifty]))/_xlfn.STDEV.P(Table2[1Y Return vs Nifty])</f>
        <v>1.8212450490993783</v>
      </c>
      <c r="I127">
        <v>-9.6299542916871594</v>
      </c>
      <c r="J127">
        <f>(Table2[[#This Row],[1M Return vs Nifty]]-AVERAGE(Table2[1M Return vs Nifty]))/_xlfn.STDEV.P(Table2[1M Return vs Nifty])</f>
        <v>-0.95639066820283047</v>
      </c>
      <c r="K127">
        <v>-0.10066674333200699</v>
      </c>
      <c r="L127">
        <f>(Table2[[#This Row],[6M Return vs Nifty]]-AVERAGE(Table2[6M Return vs Nifty]))/_xlfn.STDEV.P(Table2[6M Return vs Nifty])</f>
        <v>-0.36312404113736307</v>
      </c>
      <c r="M127">
        <v>-2.3651809964656101</v>
      </c>
      <c r="N127">
        <f>(Table2[[#This Row],[1W Return vs Nifty]]-AVERAGE(Table2[1W Return vs Nifty]))/_xlfn.STDEV.P(Table2[1W Return vs Nifty])</f>
        <v>-0.34797901706689743</v>
      </c>
      <c r="O127">
        <v>498.65</v>
      </c>
      <c r="P127">
        <v>496.92131111492199</v>
      </c>
      <c r="Q127">
        <v>425.12136815881701</v>
      </c>
      <c r="R127">
        <v>53.065926411996301</v>
      </c>
      <c r="S127" s="2">
        <f>(Table2[[#This Row],[Close Price]]-Table2[[#This Row],[20D EMA]])/Table2[[#This Row],[20D EMA]]</f>
        <v>9.1246365186002446E-3</v>
      </c>
      <c r="T127" s="2">
        <f>(Table2[[#This Row],[Close Price]]-Table2[[#This Row],[50D EMA]])/Table2[[#This Row],[50D EMA]]</f>
        <v>1.2635177330170768E-2</v>
      </c>
      <c r="U127" s="2">
        <f>(Table2[[#This Row],[Close Price]]-Table2[[#This Row],[200D EMA]])/Table2[[#This Row],[200D EMA]]</f>
        <v>0.18366197911748897</v>
      </c>
      <c r="V127">
        <v>1.14545215854994</v>
      </c>
      <c r="W127">
        <v>497.3</v>
      </c>
      <c r="X127">
        <v>506.75</v>
      </c>
      <c r="Y127">
        <v>497.3</v>
      </c>
      <c r="Z127">
        <v>509.5</v>
      </c>
      <c r="AA127">
        <v>497.3</v>
      </c>
      <c r="AB127">
        <v>509.5</v>
      </c>
      <c r="AC127" s="2">
        <f>(Table2[[#This Row],[Close Price]]/Table2[[#This Row],[Day Low]])-1</f>
        <v>1.1864065956163294E-2</v>
      </c>
      <c r="AD127" s="2">
        <f>(Table2[[#This Row],[Day High]]/Table2[[#This Row],[Close Price]])-1</f>
        <v>7.0548489666137915E-3</v>
      </c>
      <c r="AE127" s="2">
        <f>(Table2[[#This Row],[Close Price]]/Table2[[#This Row],[Current Week Low]])-1</f>
        <v>1.1864065956163294E-2</v>
      </c>
      <c r="AF127" s="2">
        <f>(Table2[[#This Row],[Current Week High]]/Table2[[#This Row],[Close Price]])-1</f>
        <v>1.2519872813990585E-2</v>
      </c>
      <c r="AG127" s="2">
        <f>(Table2[[#This Row],[Close Price]]/Table2[[#This Row],[Current Month Low]])-1</f>
        <v>1.1864065956163294E-2</v>
      </c>
      <c r="AH127" s="2">
        <f>(Table2[[#This Row],[Current Month High]]/Table2[[#This Row],[Close Price]])-1</f>
        <v>1.2519872813990585E-2</v>
      </c>
      <c r="AI127">
        <v>21.6216216216216</v>
      </c>
      <c r="AJ127">
        <v>233.13472360145599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-0.09</v>
      </c>
      <c r="AM127" t="s">
        <v>10464</v>
      </c>
      <c r="AN127">
        <v>5.0999999999999996</v>
      </c>
      <c r="AO127" t="s">
        <v>10463</v>
      </c>
      <c r="AP127">
        <v>0.20155246363107299</v>
      </c>
      <c r="AQ127">
        <f>(Table2[[#This Row],[Sharpe Ratio]]-AVERAGE(Table2[Sharpe Ratio]))/_xlfn.STDEV.P(Table2[Sharpe Ratio])</f>
        <v>1.6754454383826574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1.8291967610749451</v>
      </c>
      <c r="AS127">
        <f>_xlfn.RANK.AVG(Table2[[#This Row],[1Y Return vs Nifty Z-Score]],Table2[1Y Return vs Nifty Z-Score])</f>
        <v>31</v>
      </c>
      <c r="AT127">
        <f>_xlfn.RANK.AVG(Table2[[#This Row],[6M Return vs Nifty Z-Score]],Table2[6M Return vs Nifty Z-Score])</f>
        <v>435</v>
      </c>
      <c r="AU127">
        <f>_xlfn.RANK.AVG(Table2[[#This Row],[Sharpe Ratio Z-Score]],Table2[Sharpe Ratio Z-Score])</f>
        <v>35</v>
      </c>
      <c r="AV127">
        <f>(Table2[[#This Row],[Rank 1Y]]+Table2[[#This Row],[Rank 6M]]+Table2[[#This Row],[Rank Sharpe]])/3</f>
        <v>167</v>
      </c>
    </row>
    <row r="128" spans="1:48" x14ac:dyDescent="0.3">
      <c r="A128" t="s">
        <v>547</v>
      </c>
      <c r="B128" t="s">
        <v>548</v>
      </c>
      <c r="C128" t="s">
        <v>10419</v>
      </c>
      <c r="D128" t="s">
        <v>549</v>
      </c>
      <c r="E128">
        <v>34847.228570189996</v>
      </c>
      <c r="F128">
        <v>2487.1</v>
      </c>
      <c r="G128">
        <v>246.28968137855301</v>
      </c>
      <c r="H128">
        <f>(Table2[[#This Row],[1Y Return vs Nifty]]-AVERAGE(Table2[1Y Return vs Nifty]))/_xlfn.STDEV.P(Table2[1Y Return vs Nifty])</f>
        <v>2.3366486503919965</v>
      </c>
      <c r="I128">
        <v>-15.0298679232755</v>
      </c>
      <c r="J128">
        <f>(Table2[[#This Row],[1M Return vs Nifty]]-AVERAGE(Table2[1M Return vs Nifty]))/_xlfn.STDEV.P(Table2[1M Return vs Nifty])</f>
        <v>-1.4240622075960394</v>
      </c>
      <c r="K128">
        <v>-8.5013688723108702E-2</v>
      </c>
      <c r="L128">
        <f>(Table2[[#This Row],[6M Return vs Nifty]]-AVERAGE(Table2[6M Return vs Nifty]))/_xlfn.STDEV.P(Table2[6M Return vs Nifty])</f>
        <v>-0.36265513278601941</v>
      </c>
      <c r="M128">
        <v>0.43278839380619299</v>
      </c>
      <c r="N128">
        <f>(Table2[[#This Row],[1W Return vs Nifty]]-AVERAGE(Table2[1W Return vs Nifty]))/_xlfn.STDEV.P(Table2[1W Return vs Nifty])</f>
        <v>0.1644002810058133</v>
      </c>
      <c r="O128">
        <v>2611.09</v>
      </c>
      <c r="P128">
        <v>2640.5277089184901</v>
      </c>
      <c r="Q128">
        <v>2228.84306309354</v>
      </c>
      <c r="R128">
        <v>43.010510804899099</v>
      </c>
      <c r="S128" s="2">
        <f>(Table2[[#This Row],[Close Price]]-Table2[[#This Row],[20D EMA]])/Table2[[#This Row],[20D EMA]]</f>
        <v>-4.7485915843574991E-2</v>
      </c>
      <c r="T128" s="2">
        <f>(Table2[[#This Row],[Close Price]]-Table2[[#This Row],[50D EMA]])/Table2[[#This Row],[50D EMA]]</f>
        <v>-5.810494182669694E-2</v>
      </c>
      <c r="U128" s="2">
        <f>(Table2[[#This Row],[Close Price]]-Table2[[#This Row],[200D EMA]])/Table2[[#This Row],[200D EMA]]</f>
        <v>0.11587039984233355</v>
      </c>
      <c r="V128">
        <v>0.613686462012213</v>
      </c>
      <c r="W128">
        <v>2483</v>
      </c>
      <c r="X128">
        <v>2560</v>
      </c>
      <c r="Y128">
        <v>2483</v>
      </c>
      <c r="Z128">
        <v>2619.75</v>
      </c>
      <c r="AA128">
        <v>2483</v>
      </c>
      <c r="AB128">
        <v>2619.75</v>
      </c>
      <c r="AC128" s="2">
        <f>(Table2[[#This Row],[Close Price]]/Table2[[#This Row],[Day Low]])-1</f>
        <v>1.6512283527989613E-3</v>
      </c>
      <c r="AD128" s="2">
        <f>(Table2[[#This Row],[Day High]]/Table2[[#This Row],[Close Price]])-1</f>
        <v>2.9311246029512406E-2</v>
      </c>
      <c r="AE128" s="2">
        <f>(Table2[[#This Row],[Close Price]]/Table2[[#This Row],[Current Week Low]])-1</f>
        <v>1.6512283527989613E-3</v>
      </c>
      <c r="AF128" s="2">
        <f>(Table2[[#This Row],[Current Week High]]/Table2[[#This Row],[Close Price]])-1</f>
        <v>5.3335209681959039E-2</v>
      </c>
      <c r="AG128" s="2">
        <f>(Table2[[#This Row],[Close Price]]/Table2[[#This Row],[Current Month Low]])-1</f>
        <v>1.6512283527989613E-3</v>
      </c>
      <c r="AH128" s="2">
        <f>(Table2[[#This Row],[Current Month High]]/Table2[[#This Row],[Close Price]])-1</f>
        <v>5.3335209681959039E-2</v>
      </c>
      <c r="AI128">
        <v>31.265329098146399</v>
      </c>
      <c r="AJ128">
        <v>306.55496526358797</v>
      </c>
      <c r="AK128" t="str">
        <f>IF(AND(Table2[[#This Row],[20D EMA]]&gt;Table2[[#This Row],[50D EMA]],Table2[[#This Row],[50D EMA]]&gt;Table2[[#This Row],[200D EMA]]),"Uptrend","Downtrend/NoTrend")</f>
        <v>Downtrend/NoTrend</v>
      </c>
      <c r="AL128">
        <v>-0.2</v>
      </c>
      <c r="AM128" t="s">
        <v>10464</v>
      </c>
      <c r="AN128">
        <v>-9.1</v>
      </c>
      <c r="AO128" t="s">
        <v>10464</v>
      </c>
      <c r="AP128">
        <v>0.18676038107833701</v>
      </c>
      <c r="AQ128">
        <f>(Table2[[#This Row],[Sharpe Ratio]]-AVERAGE(Table2[Sharpe Ratio]))/_xlfn.STDEV.P(Table2[Sharpe Ratio])</f>
        <v>1.5089830682010734</v>
      </c>
      <c r="AR1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8">
        <f>_xlfn.RANK.AVG(Table2[[#This Row],[1Y Return vs Nifty Z-Score]],Table2[1Y Return vs Nifty Z-Score])</f>
        <v>14</v>
      </c>
      <c r="AT128">
        <f>_xlfn.RANK.AVG(Table2[[#This Row],[6M Return vs Nifty Z-Score]],Table2[6M Return vs Nifty Z-Score])</f>
        <v>434</v>
      </c>
      <c r="AU128">
        <f>_xlfn.RANK.AVG(Table2[[#This Row],[Sharpe Ratio Z-Score]],Table2[Sharpe Ratio Z-Score])</f>
        <v>54</v>
      </c>
      <c r="AV128">
        <f>(Table2[[#This Row],[Rank 1Y]]+Table2[[#This Row],[Rank 6M]]+Table2[[#This Row],[Rank Sharpe]])/3</f>
        <v>167.33333333333334</v>
      </c>
    </row>
    <row r="129" spans="1:48" x14ac:dyDescent="0.3">
      <c r="A129" t="s">
        <v>296</v>
      </c>
      <c r="B129" t="s">
        <v>297</v>
      </c>
      <c r="C129" t="s">
        <v>10432</v>
      </c>
      <c r="D129" t="s">
        <v>140</v>
      </c>
      <c r="E129">
        <v>87911.880339224997</v>
      </c>
      <c r="F129">
        <v>3301.1</v>
      </c>
      <c r="G129">
        <v>82.828509795418199</v>
      </c>
      <c r="H129">
        <f>(Table2[[#This Row],[1Y Return vs Nifty]]-AVERAGE(Table2[1Y Return vs Nifty]))/_xlfn.STDEV.P(Table2[1Y Return vs Nifty])</f>
        <v>0.42755553760182324</v>
      </c>
      <c r="I129">
        <v>3.0085686847870501</v>
      </c>
      <c r="J129">
        <f>(Table2[[#This Row],[1M Return vs Nifty]]-AVERAGE(Table2[1M Return vs Nifty]))/_xlfn.STDEV.P(Table2[1M Return vs Nifty])</f>
        <v>0.13819674547133173</v>
      </c>
      <c r="K129">
        <v>52.4276639105857</v>
      </c>
      <c r="L129">
        <f>(Table2[[#This Row],[6M Return vs Nifty]]-AVERAGE(Table2[6M Return vs Nifty]))/_xlfn.STDEV.P(Table2[6M Return vs Nifty])</f>
        <v>1.2104329125168833</v>
      </c>
      <c r="M129">
        <v>0.33202308730383101</v>
      </c>
      <c r="N129">
        <f>(Table2[[#This Row],[1W Return vs Nifty]]-AVERAGE(Table2[1W Return vs Nifty]))/_xlfn.STDEV.P(Table2[1W Return vs Nifty])</f>
        <v>0.14594759271148344</v>
      </c>
      <c r="O129">
        <v>3029.91</v>
      </c>
      <c r="P129">
        <v>2854.2137925596799</v>
      </c>
      <c r="Q129">
        <v>2347.0001768534999</v>
      </c>
      <c r="R129">
        <v>65.138863825136497</v>
      </c>
      <c r="S129" s="2">
        <f>(Table2[[#This Row],[Close Price]]-Table2[[#This Row],[20D EMA]])/Table2[[#This Row],[20D EMA]]</f>
        <v>8.9504308708839561E-2</v>
      </c>
      <c r="T129" s="2">
        <f>(Table2[[#This Row],[Close Price]]-Table2[[#This Row],[50D EMA]])/Table2[[#This Row],[50D EMA]]</f>
        <v>0.15657068458055107</v>
      </c>
      <c r="U129" s="2">
        <f>(Table2[[#This Row],[Close Price]]-Table2[[#This Row],[200D EMA]])/Table2[[#This Row],[200D EMA]]</f>
        <v>0.40651885438952617</v>
      </c>
      <c r="V129">
        <v>0.823668719355371</v>
      </c>
      <c r="W129">
        <v>3171.1</v>
      </c>
      <c r="X129">
        <v>3339.95</v>
      </c>
      <c r="Y129">
        <v>3154.05</v>
      </c>
      <c r="Z129">
        <v>3339.95</v>
      </c>
      <c r="AA129">
        <v>3154.05</v>
      </c>
      <c r="AB129">
        <v>3339.95</v>
      </c>
      <c r="AC129" s="2">
        <f>(Table2[[#This Row],[Close Price]]/Table2[[#This Row],[Day Low]])-1</f>
        <v>4.0995238245403742E-2</v>
      </c>
      <c r="AD129" s="2">
        <f>(Table2[[#This Row],[Day High]]/Table2[[#This Row],[Close Price]])-1</f>
        <v>1.1768804337948024E-2</v>
      </c>
      <c r="AE129" s="2">
        <f>(Table2[[#This Row],[Close Price]]/Table2[[#This Row],[Current Week Low]])-1</f>
        <v>4.6622596344382483E-2</v>
      </c>
      <c r="AF129" s="2">
        <f>(Table2[[#This Row],[Current Week High]]/Table2[[#This Row],[Close Price]])-1</f>
        <v>1.1768804337948024E-2</v>
      </c>
      <c r="AG129" s="2">
        <f>(Table2[[#This Row],[Close Price]]/Table2[[#This Row],[Current Month Low]])-1</f>
        <v>4.6622596344382483E-2</v>
      </c>
      <c r="AH129" s="2">
        <f>(Table2[[#This Row],[Current Month High]]/Table2[[#This Row],[Close Price]])-1</f>
        <v>1.1768804337948024E-2</v>
      </c>
      <c r="AI129">
        <v>1.1768804337948</v>
      </c>
      <c r="AJ129">
        <v>120.765063866782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0.08</v>
      </c>
      <c r="AM129" t="s">
        <v>10463</v>
      </c>
      <c r="AN129">
        <v>8.92</v>
      </c>
      <c r="AO129" t="s">
        <v>10463</v>
      </c>
      <c r="AP129">
        <v>7.4942248692099006E-2</v>
      </c>
      <c r="AQ129">
        <f>(Table2[[#This Row],[Sharpe Ratio]]-AVERAGE(Table2[Sharpe Ratio]))/_xlfn.STDEV.P(Table2[Sharpe Ratio])</f>
        <v>0.25064021621039867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2.1727730045119205</v>
      </c>
      <c r="AS129">
        <f>_xlfn.RANK.AVG(Table2[[#This Row],[1Y Return vs Nifty Z-Score]],Table2[1Y Return vs Nifty Z-Score])</f>
        <v>156</v>
      </c>
      <c r="AT129">
        <f>_xlfn.RANK.AVG(Table2[[#This Row],[6M Return vs Nifty Z-Score]],Table2[6M Return vs Nifty Z-Score])</f>
        <v>83</v>
      </c>
      <c r="AU129">
        <f>_xlfn.RANK.AVG(Table2[[#This Row],[Sharpe Ratio Z-Score]],Table2[Sharpe Ratio Z-Score])</f>
        <v>267</v>
      </c>
      <c r="AV129">
        <f>(Table2[[#This Row],[Rank 1Y]]+Table2[[#This Row],[Rank 6M]]+Table2[[#This Row],[Rank Sharpe]])/3</f>
        <v>168.66666666666666</v>
      </c>
    </row>
    <row r="130" spans="1:48" x14ac:dyDescent="0.3">
      <c r="A130" t="s">
        <v>1019</v>
      </c>
      <c r="B130" t="s">
        <v>1020</v>
      </c>
      <c r="C130" t="s">
        <v>10424</v>
      </c>
      <c r="D130" t="s">
        <v>61</v>
      </c>
      <c r="E130">
        <v>12638.7031170399</v>
      </c>
      <c r="F130">
        <v>842.1</v>
      </c>
      <c r="G130">
        <v>231.39740917183499</v>
      </c>
      <c r="H130">
        <f>(Table2[[#This Row],[1Y Return vs Nifty]]-AVERAGE(Table2[1Y Return vs Nifty]))/_xlfn.STDEV.P(Table2[1Y Return vs Nifty])</f>
        <v>2.1627190619258925</v>
      </c>
      <c r="I130">
        <v>42.755833595937901</v>
      </c>
      <c r="J130">
        <f>(Table2[[#This Row],[1M Return vs Nifty]]-AVERAGE(Table2[1M Return vs Nifty]))/_xlfn.STDEV.P(Table2[1M Return vs Nifty])</f>
        <v>3.580597094048739</v>
      </c>
      <c r="K130">
        <v>62.580404300322698</v>
      </c>
      <c r="L130">
        <f>(Table2[[#This Row],[6M Return vs Nifty]]-AVERAGE(Table2[6M Return vs Nifty]))/_xlfn.STDEV.P(Table2[6M Return vs Nifty])</f>
        <v>1.5145719369259039</v>
      </c>
      <c r="M130">
        <v>36.5667614813486</v>
      </c>
      <c r="N130">
        <f>(Table2[[#This Row],[1W Return vs Nifty]]-AVERAGE(Table2[1W Return vs Nifty]))/_xlfn.STDEV.P(Table2[1W Return vs Nifty])</f>
        <v>6.7814489991029987</v>
      </c>
      <c r="O130">
        <v>638.73</v>
      </c>
      <c r="P130">
        <v>589.55919303360099</v>
      </c>
      <c r="Q130">
        <v>470.31403414580097</v>
      </c>
      <c r="R130">
        <v>95.454389075098604</v>
      </c>
      <c r="S130" s="2">
        <f>(Table2[[#This Row],[Close Price]]-Table2[[#This Row],[20D EMA]])/Table2[[#This Row],[20D EMA]]</f>
        <v>0.31839744492978256</v>
      </c>
      <c r="T130" s="2">
        <f>(Table2[[#This Row],[Close Price]]-Table2[[#This Row],[50D EMA]])/Table2[[#This Row],[50D EMA]]</f>
        <v>0.42835530333593808</v>
      </c>
      <c r="U130" s="2">
        <f>(Table2[[#This Row],[Close Price]]-Table2[[#This Row],[200D EMA]])/Table2[[#This Row],[200D EMA]]</f>
        <v>0.79050578732877563</v>
      </c>
      <c r="V130">
        <v>3.2603097857980101</v>
      </c>
      <c r="W130">
        <v>830</v>
      </c>
      <c r="X130">
        <v>897.1</v>
      </c>
      <c r="Y130">
        <v>730.5</v>
      </c>
      <c r="Z130">
        <v>897.1</v>
      </c>
      <c r="AA130">
        <v>730.5</v>
      </c>
      <c r="AB130">
        <v>897.1</v>
      </c>
      <c r="AC130" s="2">
        <f>(Table2[[#This Row],[Close Price]]/Table2[[#This Row],[Day Low]])-1</f>
        <v>1.4578313253012176E-2</v>
      </c>
      <c r="AD130" s="2">
        <f>(Table2[[#This Row],[Day High]]/Table2[[#This Row],[Close Price]])-1</f>
        <v>6.5312908205676257E-2</v>
      </c>
      <c r="AE130" s="2">
        <f>(Table2[[#This Row],[Close Price]]/Table2[[#This Row],[Current Week Low]])-1</f>
        <v>0.15277207392197134</v>
      </c>
      <c r="AF130" s="2">
        <f>(Table2[[#This Row],[Current Week High]]/Table2[[#This Row],[Close Price]])-1</f>
        <v>6.5312908205676257E-2</v>
      </c>
      <c r="AG130" s="2">
        <f>(Table2[[#This Row],[Close Price]]/Table2[[#This Row],[Current Month Low]])-1</f>
        <v>0.15277207392197134</v>
      </c>
      <c r="AH130" s="2">
        <f>(Table2[[#This Row],[Current Month High]]/Table2[[#This Row],[Close Price]])-1</f>
        <v>6.5312908205676257E-2</v>
      </c>
      <c r="AI130">
        <v>6.5312908205676203</v>
      </c>
      <c r="AJ130">
        <v>294.88862837045701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0.42</v>
      </c>
      <c r="AM130" t="s">
        <v>10463</v>
      </c>
      <c r="AN130">
        <v>45.89</v>
      </c>
      <c r="AO130" t="s">
        <v>10463</v>
      </c>
      <c r="AP130">
        <v>2.2050154006877001E-2</v>
      </c>
      <c r="AQ130">
        <f>(Table2[[#This Row],[Sharpe Ratio]]-AVERAGE(Table2[Sharpe Ratio]))/_xlfn.STDEV.P(Table2[Sharpe Ratio])</f>
        <v>-0.34457978839553133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13.694757303608004</v>
      </c>
      <c r="AS130">
        <f>_xlfn.RANK.AVG(Table2[[#This Row],[1Y Return vs Nifty Z-Score]],Table2[1Y Return vs Nifty Z-Score])</f>
        <v>17</v>
      </c>
      <c r="AT130">
        <f>_xlfn.RANK.AVG(Table2[[#This Row],[6M Return vs Nifty Z-Score]],Table2[6M Return vs Nifty Z-Score])</f>
        <v>58</v>
      </c>
      <c r="AU130">
        <f>_xlfn.RANK.AVG(Table2[[#This Row],[Sharpe Ratio Z-Score]],Table2[Sharpe Ratio Z-Score])</f>
        <v>431</v>
      </c>
      <c r="AV130">
        <f>(Table2[[#This Row],[Rank 1Y]]+Table2[[#This Row],[Rank 6M]]+Table2[[#This Row],[Rank Sharpe]])/3</f>
        <v>168.66666666666666</v>
      </c>
    </row>
    <row r="131" spans="1:48" x14ac:dyDescent="0.3">
      <c r="A131" t="s">
        <v>934</v>
      </c>
      <c r="B131" t="s">
        <v>935</v>
      </c>
      <c r="C131" t="s">
        <v>10423</v>
      </c>
      <c r="D131" t="s">
        <v>218</v>
      </c>
      <c r="E131">
        <v>15108.190855904901</v>
      </c>
      <c r="F131">
        <v>1803.75</v>
      </c>
      <c r="G131">
        <v>57.290486982459697</v>
      </c>
      <c r="H131">
        <f>(Table2[[#This Row],[1Y Return vs Nifty]]-AVERAGE(Table2[1Y Return vs Nifty]))/_xlfn.STDEV.P(Table2[1Y Return vs Nifty])</f>
        <v>0.12929226813968472</v>
      </c>
      <c r="I131">
        <v>-4.9673030500247304</v>
      </c>
      <c r="J131">
        <f>(Table2[[#This Row],[1M Return vs Nifty]]-AVERAGE(Table2[1M Return vs Nifty]))/_xlfn.STDEV.P(Table2[1M Return vs Nifty])</f>
        <v>-0.5525713791153265</v>
      </c>
      <c r="K131">
        <v>21.658406601152301</v>
      </c>
      <c r="L131">
        <f>(Table2[[#This Row],[6M Return vs Nifty]]-AVERAGE(Table2[6M Return vs Nifty]))/_xlfn.STDEV.P(Table2[6M Return vs Nifty])</f>
        <v>0.2886983324284414</v>
      </c>
      <c r="M131">
        <v>3.8733901887245801</v>
      </c>
      <c r="N131">
        <f>(Table2[[#This Row],[1W Return vs Nifty]]-AVERAGE(Table2[1W Return vs Nifty]))/_xlfn.STDEV.P(Table2[1W Return vs Nifty])</f>
        <v>0.79446190310838372</v>
      </c>
      <c r="O131">
        <v>1775.94</v>
      </c>
      <c r="P131">
        <v>1763.08866849234</v>
      </c>
      <c r="Q131">
        <v>1567.5920918709101</v>
      </c>
      <c r="R131">
        <v>65.092870349854095</v>
      </c>
      <c r="S131" s="2">
        <f>(Table2[[#This Row],[Close Price]]-Table2[[#This Row],[20D EMA]])/Table2[[#This Row],[20D EMA]]</f>
        <v>1.5659312814622083E-2</v>
      </c>
      <c r="T131" s="2">
        <f>(Table2[[#This Row],[Close Price]]-Table2[[#This Row],[50D EMA]])/Table2[[#This Row],[50D EMA]]</f>
        <v>2.3062556202820158E-2</v>
      </c>
      <c r="U131" s="2">
        <f>(Table2[[#This Row],[Close Price]]-Table2[[#This Row],[200D EMA]])/Table2[[#This Row],[200D EMA]]</f>
        <v>0.15065010174122348</v>
      </c>
      <c r="V131">
        <v>1.45594657127769</v>
      </c>
      <c r="W131">
        <v>1796.05</v>
      </c>
      <c r="X131">
        <v>1875.5</v>
      </c>
      <c r="Y131">
        <v>1765.35</v>
      </c>
      <c r="Z131">
        <v>1875.5</v>
      </c>
      <c r="AA131">
        <v>1765.35</v>
      </c>
      <c r="AB131">
        <v>1875.5</v>
      </c>
      <c r="AC131" s="2">
        <f>(Table2[[#This Row],[Close Price]]/Table2[[#This Row],[Day Low]])-1</f>
        <v>4.2871857687702963E-3</v>
      </c>
      <c r="AD131" s="2">
        <f>(Table2[[#This Row],[Day High]]/Table2[[#This Row],[Close Price]])-1</f>
        <v>3.9778239778239799E-2</v>
      </c>
      <c r="AE131" s="2">
        <f>(Table2[[#This Row],[Close Price]]/Table2[[#This Row],[Current Week Low]])-1</f>
        <v>2.1752060497918224E-2</v>
      </c>
      <c r="AF131" s="2">
        <f>(Table2[[#This Row],[Current Week High]]/Table2[[#This Row],[Close Price]])-1</f>
        <v>3.9778239778239799E-2</v>
      </c>
      <c r="AG131" s="2">
        <f>(Table2[[#This Row],[Close Price]]/Table2[[#This Row],[Current Month Low]])-1</f>
        <v>2.1752060497918224E-2</v>
      </c>
      <c r="AH131" s="2">
        <f>(Table2[[#This Row],[Current Month High]]/Table2[[#This Row],[Close Price]])-1</f>
        <v>3.9778239778239799E-2</v>
      </c>
      <c r="AI131">
        <v>23.1850311850311</v>
      </c>
      <c r="AJ131">
        <v>88.253404999217196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-0.15</v>
      </c>
      <c r="AM131" t="s">
        <v>10464</v>
      </c>
      <c r="AN131">
        <v>3.09</v>
      </c>
      <c r="AO131" t="s">
        <v>10463</v>
      </c>
      <c r="AP131">
        <v>0.175702028869205</v>
      </c>
      <c r="AQ131">
        <f>(Table2[[#This Row],[Sharpe Ratio]]-AVERAGE(Table2[Sharpe Ratio]))/_xlfn.STDEV.P(Table2[Sharpe Ratio])</f>
        <v>1.3845381489361801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2.0444192734973634</v>
      </c>
      <c r="AS131">
        <f>_xlfn.RANK.AVG(Table2[[#This Row],[1Y Return vs Nifty Z-Score]],Table2[1Y Return vs Nifty Z-Score])</f>
        <v>239</v>
      </c>
      <c r="AT131">
        <f>_xlfn.RANK.AVG(Table2[[#This Row],[6M Return vs Nifty Z-Score]],Table2[6M Return vs Nifty Z-Score])</f>
        <v>216</v>
      </c>
      <c r="AU131">
        <f>_xlfn.RANK.AVG(Table2[[#This Row],[Sharpe Ratio Z-Score]],Table2[Sharpe Ratio Z-Score])</f>
        <v>61</v>
      </c>
      <c r="AV131">
        <f>(Table2[[#This Row],[Rank 1Y]]+Table2[[#This Row],[Rank 6M]]+Table2[[#This Row],[Rank Sharpe]])/3</f>
        <v>172</v>
      </c>
    </row>
    <row r="132" spans="1:48" x14ac:dyDescent="0.3">
      <c r="A132" t="s">
        <v>1216</v>
      </c>
      <c r="B132" t="s">
        <v>1217</v>
      </c>
      <c r="C132" t="s">
        <v>10436</v>
      </c>
      <c r="D132" t="s">
        <v>676</v>
      </c>
      <c r="E132">
        <v>9060.4843688399997</v>
      </c>
      <c r="F132">
        <v>633.75</v>
      </c>
      <c r="G132">
        <v>72.822475621497304</v>
      </c>
      <c r="H132">
        <f>(Table2[[#This Row],[1Y Return vs Nifty]]-AVERAGE(Table2[1Y Return vs Nifty]))/_xlfn.STDEV.P(Table2[1Y Return vs Nifty])</f>
        <v>0.31069322257760867</v>
      </c>
      <c r="I132">
        <v>30.644081761725101</v>
      </c>
      <c r="J132">
        <f>(Table2[[#This Row],[1M Return vs Nifty]]-AVERAGE(Table2[1M Return vs Nifty]))/_xlfn.STDEV.P(Table2[1M Return vs Nifty])</f>
        <v>2.5316318676570146</v>
      </c>
      <c r="K132">
        <v>48.076487407120403</v>
      </c>
      <c r="L132">
        <f>(Table2[[#This Row],[6M Return vs Nifty]]-AVERAGE(Table2[6M Return vs Nifty]))/_xlfn.STDEV.P(Table2[6M Return vs Nifty])</f>
        <v>1.0800875549094808</v>
      </c>
      <c r="M132">
        <v>-0.37414506735986303</v>
      </c>
      <c r="N132">
        <f>(Table2[[#This Row],[1W Return vs Nifty]]-AVERAGE(Table2[1W Return vs Nifty]))/_xlfn.STDEV.P(Table2[1W Return vs Nifty])</f>
        <v>1.6630258266757382E-2</v>
      </c>
      <c r="O132">
        <v>499.8</v>
      </c>
      <c r="P132">
        <v>441.00539067527802</v>
      </c>
      <c r="Q132">
        <v>393.39445559169701</v>
      </c>
      <c r="R132">
        <v>65.746976462465597</v>
      </c>
      <c r="S132" s="2">
        <f>(Table2[[#This Row],[Close Price]]-Table2[[#This Row],[20D EMA]])/Table2[[#This Row],[20D EMA]]</f>
        <v>0.26800720288115243</v>
      </c>
      <c r="T132" s="2">
        <f>(Table2[[#This Row],[Close Price]]-Table2[[#This Row],[50D EMA]])/Table2[[#This Row],[50D EMA]]</f>
        <v>0.43705726369826642</v>
      </c>
      <c r="U132" s="2">
        <f>(Table2[[#This Row],[Close Price]]-Table2[[#This Row],[200D EMA]])/Table2[[#This Row],[200D EMA]]</f>
        <v>0.61097847463759714</v>
      </c>
      <c r="V132">
        <v>3.0085600175310301</v>
      </c>
      <c r="W132">
        <v>539.5</v>
      </c>
      <c r="X132">
        <v>638.75</v>
      </c>
      <c r="Y132">
        <v>531.29999999999995</v>
      </c>
      <c r="Z132">
        <v>638.75</v>
      </c>
      <c r="AA132">
        <v>531.29999999999995</v>
      </c>
      <c r="AB132">
        <v>638.75</v>
      </c>
      <c r="AC132" s="2">
        <f>(Table2[[#This Row],[Close Price]]/Table2[[#This Row],[Day Low]])-1</f>
        <v>0.17469879518072284</v>
      </c>
      <c r="AD132" s="2">
        <f>(Table2[[#This Row],[Day High]]/Table2[[#This Row],[Close Price]])-1</f>
        <v>7.8895463510848529E-3</v>
      </c>
      <c r="AE132" s="2">
        <f>(Table2[[#This Row],[Close Price]]/Table2[[#This Row],[Current Week Low]])-1</f>
        <v>0.19282891022021476</v>
      </c>
      <c r="AF132" s="2">
        <f>(Table2[[#This Row],[Current Week High]]/Table2[[#This Row],[Close Price]])-1</f>
        <v>7.8895463510848529E-3</v>
      </c>
      <c r="AG132" s="2">
        <f>(Table2[[#This Row],[Close Price]]/Table2[[#This Row],[Current Month Low]])-1</f>
        <v>0.19282891022021476</v>
      </c>
      <c r="AH132" s="2">
        <f>(Table2[[#This Row],[Current Month High]]/Table2[[#This Row],[Close Price]])-1</f>
        <v>7.8895463510848529E-3</v>
      </c>
      <c r="AI132">
        <v>0.78895463510848496</v>
      </c>
      <c r="AJ132">
        <v>106.837467362924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0.62</v>
      </c>
      <c r="AM132" t="s">
        <v>10463</v>
      </c>
      <c r="AN132">
        <v>42.06</v>
      </c>
      <c r="AO132" t="s">
        <v>10463</v>
      </c>
      <c r="AP132">
        <v>8.6364752615078005E-2</v>
      </c>
      <c r="AQ132">
        <f>(Table2[[#This Row],[Sharpe Ratio]]-AVERAGE(Table2[Sharpe Ratio]))/_xlfn.STDEV.P(Table2[Sharpe Ratio])</f>
        <v>0.37918310864279881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4.3182260120536604</v>
      </c>
      <c r="AS132">
        <f>_xlfn.RANK.AVG(Table2[[#This Row],[1Y Return vs Nifty Z-Score]],Table2[1Y Return vs Nifty Z-Score])</f>
        <v>186</v>
      </c>
      <c r="AT132">
        <f>_xlfn.RANK.AVG(Table2[[#This Row],[6M Return vs Nifty Z-Score]],Table2[6M Return vs Nifty Z-Score])</f>
        <v>91</v>
      </c>
      <c r="AU132">
        <f>_xlfn.RANK.AVG(Table2[[#This Row],[Sharpe Ratio Z-Score]],Table2[Sharpe Ratio Z-Score])</f>
        <v>240</v>
      </c>
      <c r="AV132">
        <f>(Table2[[#This Row],[Rank 1Y]]+Table2[[#This Row],[Rank 6M]]+Table2[[#This Row],[Rank Sharpe]])/3</f>
        <v>172.33333333333334</v>
      </c>
    </row>
    <row r="133" spans="1:48" x14ac:dyDescent="0.3">
      <c r="A133" t="s">
        <v>112</v>
      </c>
      <c r="B133" t="s">
        <v>113</v>
      </c>
      <c r="C133" t="s">
        <v>10423</v>
      </c>
      <c r="D133" t="s">
        <v>114</v>
      </c>
      <c r="E133">
        <v>266125.31060943898</v>
      </c>
      <c r="F133">
        <v>9401.25</v>
      </c>
      <c r="G133">
        <v>78.178658844375406</v>
      </c>
      <c r="H133">
        <f>(Table2[[#This Row],[1Y Return vs Nifty]]-AVERAGE(Table2[1Y Return vs Nifty]))/_xlfn.STDEV.P(Table2[1Y Return vs Nifty])</f>
        <v>0.37324907240178717</v>
      </c>
      <c r="I133">
        <v>-2.8643621428365398</v>
      </c>
      <c r="J133">
        <f>(Table2[[#This Row],[1M Return vs Nifty]]-AVERAGE(Table2[1M Return vs Nifty]))/_xlfn.STDEV.P(Table2[1M Return vs Nifty])</f>
        <v>-0.37044150104385676</v>
      </c>
      <c r="K133">
        <v>29.7355795697164</v>
      </c>
      <c r="L133">
        <f>(Table2[[#This Row],[6M Return vs Nifty]]-AVERAGE(Table2[6M Return vs Nifty]))/_xlfn.STDEV.P(Table2[6M Return vs Nifty])</f>
        <v>0.53066093684264071</v>
      </c>
      <c r="M133">
        <v>-4.2330799776402204</v>
      </c>
      <c r="N133">
        <f>(Table2[[#This Row],[1W Return vs Nifty]]-AVERAGE(Table2[1W Return vs Nifty]))/_xlfn.STDEV.P(Table2[1W Return vs Nifty])</f>
        <v>-0.69003878804673846</v>
      </c>
      <c r="O133">
        <v>9525.58</v>
      </c>
      <c r="P133">
        <v>9266.4302724879399</v>
      </c>
      <c r="Q133">
        <v>7740.8889007337802</v>
      </c>
      <c r="R133">
        <v>46.028538417210498</v>
      </c>
      <c r="S133" s="2">
        <f>(Table2[[#This Row],[Close Price]]-Table2[[#This Row],[20D EMA]])/Table2[[#This Row],[20D EMA]]</f>
        <v>-1.3052223591634307E-2</v>
      </c>
      <c r="T133" s="2">
        <f>(Table2[[#This Row],[Close Price]]-Table2[[#This Row],[50D EMA]])/Table2[[#This Row],[50D EMA]]</f>
        <v>1.4549262612199253E-2</v>
      </c>
      <c r="U133" s="2">
        <f>(Table2[[#This Row],[Close Price]]-Table2[[#This Row],[200D EMA]])/Table2[[#This Row],[200D EMA]]</f>
        <v>0.21449230450896015</v>
      </c>
      <c r="V133">
        <v>0.76566604932416404</v>
      </c>
      <c r="W133">
        <v>9381.1</v>
      </c>
      <c r="X133">
        <v>9532.4</v>
      </c>
      <c r="Y133">
        <v>9381.1</v>
      </c>
      <c r="Z133">
        <v>9693.9500000000007</v>
      </c>
      <c r="AA133">
        <v>9381.1</v>
      </c>
      <c r="AB133">
        <v>9693.9500000000007</v>
      </c>
      <c r="AC133" s="2">
        <f>(Table2[[#This Row],[Close Price]]/Table2[[#This Row],[Day Low]])-1</f>
        <v>2.1479357431430923E-3</v>
      </c>
      <c r="AD133" s="2">
        <f>(Table2[[#This Row],[Day High]]/Table2[[#This Row],[Close Price]])-1</f>
        <v>1.3950272570136812E-2</v>
      </c>
      <c r="AE133" s="2">
        <f>(Table2[[#This Row],[Close Price]]/Table2[[#This Row],[Current Week Low]])-1</f>
        <v>2.1479357431430923E-3</v>
      </c>
      <c r="AF133" s="2">
        <f>(Table2[[#This Row],[Current Week High]]/Table2[[#This Row],[Close Price]])-1</f>
        <v>3.1134157691796283E-2</v>
      </c>
      <c r="AG133" s="2">
        <f>(Table2[[#This Row],[Close Price]]/Table2[[#This Row],[Current Month Low]])-1</f>
        <v>2.1479357431430923E-3</v>
      </c>
      <c r="AH133" s="2">
        <f>(Table2[[#This Row],[Current Month High]]/Table2[[#This Row],[Close Price]])-1</f>
        <v>3.1134157691796283E-2</v>
      </c>
      <c r="AI133">
        <v>6.7815450073128503</v>
      </c>
      <c r="AJ133">
        <v>107.030389781986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-0.09</v>
      </c>
      <c r="AM133" t="s">
        <v>10464</v>
      </c>
      <c r="AN133">
        <v>-5.26</v>
      </c>
      <c r="AO133" t="s">
        <v>10464</v>
      </c>
      <c r="AP133">
        <v>0.107591924974086</v>
      </c>
      <c r="AQ133">
        <f>(Table2[[#This Row],[Sharpe Ratio]]-AVERAGE(Table2[Sharpe Ratio]))/_xlfn.STDEV.P(Table2[Sharpe Ratio])</f>
        <v>0.61806261803817475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0.46149233819200752</v>
      </c>
      <c r="AS133">
        <f>_xlfn.RANK.AVG(Table2[[#This Row],[1Y Return vs Nifty Z-Score]],Table2[1Y Return vs Nifty Z-Score])</f>
        <v>170</v>
      </c>
      <c r="AT133">
        <f>_xlfn.RANK.AVG(Table2[[#This Row],[6M Return vs Nifty Z-Score]],Table2[6M Return vs Nifty Z-Score])</f>
        <v>160</v>
      </c>
      <c r="AU133">
        <f>_xlfn.RANK.AVG(Table2[[#This Row],[Sharpe Ratio Z-Score]],Table2[Sharpe Ratio Z-Score])</f>
        <v>188</v>
      </c>
      <c r="AV133">
        <f>(Table2[[#This Row],[Rank 1Y]]+Table2[[#This Row],[Rank 6M]]+Table2[[#This Row],[Rank Sharpe]])/3</f>
        <v>172.66666666666666</v>
      </c>
    </row>
    <row r="134" spans="1:48" x14ac:dyDescent="0.3">
      <c r="A134" t="s">
        <v>1546</v>
      </c>
      <c r="B134" t="s">
        <v>1547</v>
      </c>
      <c r="C134" t="s">
        <v>10429</v>
      </c>
      <c r="D134" t="s">
        <v>64</v>
      </c>
      <c r="E134">
        <v>5935.7759999999998</v>
      </c>
      <c r="F134">
        <v>856.15</v>
      </c>
      <c r="G134">
        <v>125.059726112829</v>
      </c>
      <c r="H134">
        <f>(Table2[[#This Row],[1Y Return vs Nifty]]-AVERAGE(Table2[1Y Return vs Nifty]))/_xlfn.STDEV.P(Table2[1Y Return vs Nifty])</f>
        <v>0.92078168687921713</v>
      </c>
      <c r="I134">
        <v>-16.746977649041899</v>
      </c>
      <c r="J134">
        <f>(Table2[[#This Row],[1M Return vs Nifty]]-AVERAGE(Table2[1M Return vs Nifty]))/_xlfn.STDEV.P(Table2[1M Return vs Nifty])</f>
        <v>-1.5727763174030169</v>
      </c>
      <c r="K134">
        <v>21.883713298446601</v>
      </c>
      <c r="L134">
        <f>(Table2[[#This Row],[6M Return vs Nifty]]-AVERAGE(Table2[6M Return vs Nifty]))/_xlfn.STDEV.P(Table2[6M Return vs Nifty])</f>
        <v>0.29544769826243589</v>
      </c>
      <c r="M134">
        <v>-6.6204817715871904</v>
      </c>
      <c r="N134">
        <f>(Table2[[#This Row],[1W Return vs Nifty]]-AVERAGE(Table2[1W Return vs Nifty]))/_xlfn.STDEV.P(Table2[1W Return vs Nifty])</f>
        <v>-1.1272327257835799</v>
      </c>
      <c r="O134">
        <v>873.71</v>
      </c>
      <c r="P134">
        <v>878.80247918530802</v>
      </c>
      <c r="Q134">
        <v>750.00989499444404</v>
      </c>
      <c r="R134">
        <v>32.451634642810397</v>
      </c>
      <c r="S134" s="2">
        <f>(Table2[[#This Row],[Close Price]]-Table2[[#This Row],[20D EMA]])/Table2[[#This Row],[20D EMA]]</f>
        <v>-2.0098201920545785E-2</v>
      </c>
      <c r="T134" s="2">
        <f>(Table2[[#This Row],[Close Price]]-Table2[[#This Row],[50D EMA]])/Table2[[#This Row],[50D EMA]]</f>
        <v>-2.5776530815329483E-2</v>
      </c>
      <c r="U134" s="2">
        <f>(Table2[[#This Row],[Close Price]]-Table2[[#This Row],[200D EMA]])/Table2[[#This Row],[200D EMA]]</f>
        <v>0.14151827291070901</v>
      </c>
      <c r="V134">
        <v>0.676102912217314</v>
      </c>
      <c r="W134">
        <v>845.05</v>
      </c>
      <c r="X134">
        <v>868.3</v>
      </c>
      <c r="Y134">
        <v>840.9</v>
      </c>
      <c r="Z134">
        <v>868.3</v>
      </c>
      <c r="AA134">
        <v>840.9</v>
      </c>
      <c r="AB134">
        <v>868.3</v>
      </c>
      <c r="AC134" s="2">
        <f>(Table2[[#This Row],[Close Price]]/Table2[[#This Row],[Day Low]])-1</f>
        <v>1.3135317436838045E-2</v>
      </c>
      <c r="AD134" s="2">
        <f>(Table2[[#This Row],[Day High]]/Table2[[#This Row],[Close Price]])-1</f>
        <v>1.4191438416165436E-2</v>
      </c>
      <c r="AE134" s="2">
        <f>(Table2[[#This Row],[Close Price]]/Table2[[#This Row],[Current Week Low]])-1</f>
        <v>1.8135331192769666E-2</v>
      </c>
      <c r="AF134" s="2">
        <f>(Table2[[#This Row],[Current Week High]]/Table2[[#This Row],[Close Price]])-1</f>
        <v>1.4191438416165436E-2</v>
      </c>
      <c r="AG134" s="2">
        <f>(Table2[[#This Row],[Close Price]]/Table2[[#This Row],[Current Month Low]])-1</f>
        <v>1.8135331192769666E-2</v>
      </c>
      <c r="AH134" s="2">
        <f>(Table2[[#This Row],[Current Month High]]/Table2[[#This Row],[Close Price]])-1</f>
        <v>1.4191438416165436E-2</v>
      </c>
      <c r="AI134">
        <v>36.074286048005597</v>
      </c>
      <c r="AJ134">
        <v>155.37658463832901</v>
      </c>
      <c r="AK134" t="str">
        <f>IF(AND(Table2[[#This Row],[20D EMA]]&gt;Table2[[#This Row],[50D EMA]],Table2[[#This Row],[50D EMA]]&gt;Table2[[#This Row],[200D EMA]]),"Uptrend","Downtrend/NoTrend")</f>
        <v>Downtrend/NoTrend</v>
      </c>
      <c r="AL134">
        <v>-0.11</v>
      </c>
      <c r="AM134" t="s">
        <v>10464</v>
      </c>
      <c r="AN134">
        <v>-4.53</v>
      </c>
      <c r="AO134" t="s">
        <v>10464</v>
      </c>
      <c r="AP134">
        <v>9.2264329990748004E-2</v>
      </c>
      <c r="AQ134">
        <f>(Table2[[#This Row],[Sharpe Ratio]]-AVERAGE(Table2[Sharpe Ratio]))/_xlfn.STDEV.P(Table2[Sharpe Ratio])</f>
        <v>0.44557387069557219</v>
      </c>
      <c r="AR1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4">
        <f>_xlfn.RANK.AVG(Table2[[#This Row],[1Y Return vs Nifty Z-Score]],Table2[1Y Return vs Nifty Z-Score])</f>
        <v>92</v>
      </c>
      <c r="AT134">
        <f>_xlfn.RANK.AVG(Table2[[#This Row],[6M Return vs Nifty Z-Score]],Table2[6M Return vs Nifty Z-Score])</f>
        <v>214</v>
      </c>
      <c r="AU134">
        <f>_xlfn.RANK.AVG(Table2[[#This Row],[Sharpe Ratio Z-Score]],Table2[Sharpe Ratio Z-Score])</f>
        <v>220</v>
      </c>
      <c r="AV134">
        <f>(Table2[[#This Row],[Rank 1Y]]+Table2[[#This Row],[Rank 6M]]+Table2[[#This Row],[Rank Sharpe]])/3</f>
        <v>175.33333333333334</v>
      </c>
    </row>
    <row r="135" spans="1:48" x14ac:dyDescent="0.3">
      <c r="A135" t="s">
        <v>466</v>
      </c>
      <c r="B135" t="s">
        <v>467</v>
      </c>
      <c r="C135" t="s">
        <v>10419</v>
      </c>
      <c r="D135" t="s">
        <v>32</v>
      </c>
      <c r="E135">
        <v>45547.395246048</v>
      </c>
      <c r="F135">
        <v>63.61</v>
      </c>
      <c r="G135">
        <v>86.334811869416995</v>
      </c>
      <c r="H135">
        <f>(Table2[[#This Row],[1Y Return vs Nifty]]-AVERAGE(Table2[1Y Return vs Nifty]))/_xlfn.STDEV.P(Table2[1Y Return vs Nifty])</f>
        <v>0.46850628496281699</v>
      </c>
      <c r="I135">
        <v>-17.4619937021121</v>
      </c>
      <c r="J135">
        <f>(Table2[[#This Row],[1M Return vs Nifty]]-AVERAGE(Table2[1M Return vs Nifty]))/_xlfn.STDEV.P(Table2[1M Return vs Nifty])</f>
        <v>-1.6347018741886055</v>
      </c>
      <c r="K135">
        <v>28.638619827605901</v>
      </c>
      <c r="L135">
        <f>(Table2[[#This Row],[6M Return vs Nifty]]-AVERAGE(Table2[6M Return vs Nifty]))/_xlfn.STDEV.P(Table2[6M Return vs Nifty])</f>
        <v>0.49780002905081838</v>
      </c>
      <c r="M135">
        <v>-4.4820103246471703</v>
      </c>
      <c r="N135">
        <f>(Table2[[#This Row],[1W Return vs Nifty]]-AVERAGE(Table2[1W Return vs Nifty]))/_xlfn.STDEV.P(Table2[1W Return vs Nifty])</f>
        <v>-0.73562426046537244</v>
      </c>
      <c r="O135">
        <v>65.489999999999995</v>
      </c>
      <c r="P135">
        <v>65.200661679800405</v>
      </c>
      <c r="Q135">
        <v>55.803012183253202</v>
      </c>
      <c r="R135">
        <v>38.221735566104698</v>
      </c>
      <c r="S135" s="2">
        <f>(Table2[[#This Row],[Close Price]]-Table2[[#This Row],[20D EMA]])/Table2[[#This Row],[20D EMA]]</f>
        <v>-2.8706672774469318E-2</v>
      </c>
      <c r="T135" s="2">
        <f>(Table2[[#This Row],[Close Price]]-Table2[[#This Row],[50D EMA]])/Table2[[#This Row],[50D EMA]]</f>
        <v>-2.4396403944673503E-2</v>
      </c>
      <c r="U135" s="2">
        <f>(Table2[[#This Row],[Close Price]]-Table2[[#This Row],[200D EMA]])/Table2[[#This Row],[200D EMA]]</f>
        <v>0.1399026237348836</v>
      </c>
      <c r="V135">
        <v>0.58102739238837797</v>
      </c>
      <c r="W135">
        <v>63.26</v>
      </c>
      <c r="X135">
        <v>64.650000000000006</v>
      </c>
      <c r="Y135">
        <v>63.26</v>
      </c>
      <c r="Z135">
        <v>65.28</v>
      </c>
      <c r="AA135">
        <v>63.26</v>
      </c>
      <c r="AB135">
        <v>65.28</v>
      </c>
      <c r="AC135" s="2">
        <f>(Table2[[#This Row],[Close Price]]/Table2[[#This Row],[Day Low]])-1</f>
        <v>5.5327220992729131E-3</v>
      </c>
      <c r="AD135" s="2">
        <f>(Table2[[#This Row],[Day High]]/Table2[[#This Row],[Close Price]])-1</f>
        <v>1.6349630561232509E-2</v>
      </c>
      <c r="AE135" s="2">
        <f>(Table2[[#This Row],[Close Price]]/Table2[[#This Row],[Current Week Low]])-1</f>
        <v>5.5327220992729131E-3</v>
      </c>
      <c r="AF135" s="2">
        <f>(Table2[[#This Row],[Current Week High]]/Table2[[#This Row],[Close Price]])-1</f>
        <v>2.6253733689671543E-2</v>
      </c>
      <c r="AG135" s="2">
        <f>(Table2[[#This Row],[Close Price]]/Table2[[#This Row],[Current Month Low]])-1</f>
        <v>5.5327220992729131E-3</v>
      </c>
      <c r="AH135" s="2">
        <f>(Table2[[#This Row],[Current Month High]]/Table2[[#This Row],[Close Price]])-1</f>
        <v>2.6253733689671543E-2</v>
      </c>
      <c r="AI135">
        <v>15.5478698317874</v>
      </c>
      <c r="AJ135">
        <v>118.591065292096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-0.08</v>
      </c>
      <c r="AM135" t="s">
        <v>10464</v>
      </c>
      <c r="AN135">
        <v>-4.5999999999999996</v>
      </c>
      <c r="AO135" t="s">
        <v>10464</v>
      </c>
      <c r="AP135">
        <v>0.100150056373125</v>
      </c>
      <c r="AQ135">
        <f>(Table2[[#This Row],[Sharpe Ratio]]-AVERAGE(Table2[Sharpe Ratio]))/_xlfn.STDEV.P(Table2[Sharpe Ratio])</f>
        <v>0.53431571617500584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-0.86970410446533664</v>
      </c>
      <c r="AS135">
        <f>_xlfn.RANK.AVG(Table2[[#This Row],[1Y Return vs Nifty Z-Score]],Table2[1Y Return vs Nifty Z-Score])</f>
        <v>150</v>
      </c>
      <c r="AT135">
        <f>_xlfn.RANK.AVG(Table2[[#This Row],[6M Return vs Nifty Z-Score]],Table2[6M Return vs Nifty Z-Score])</f>
        <v>170</v>
      </c>
      <c r="AU135">
        <f>_xlfn.RANK.AVG(Table2[[#This Row],[Sharpe Ratio Z-Score]],Table2[Sharpe Ratio Z-Score])</f>
        <v>207</v>
      </c>
      <c r="AV135">
        <f>(Table2[[#This Row],[Rank 1Y]]+Table2[[#This Row],[Rank 6M]]+Table2[[#This Row],[Rank Sharpe]])/3</f>
        <v>175.66666666666666</v>
      </c>
    </row>
    <row r="136" spans="1:48" x14ac:dyDescent="0.3">
      <c r="A136" t="s">
        <v>187</v>
      </c>
      <c r="B136" t="s">
        <v>188</v>
      </c>
      <c r="C136" t="s">
        <v>10427</v>
      </c>
      <c r="D136" t="s">
        <v>89</v>
      </c>
      <c r="E136">
        <v>139125.08387638</v>
      </c>
      <c r="F136">
        <v>432.75</v>
      </c>
      <c r="G136">
        <v>69.335057885572894</v>
      </c>
      <c r="H136">
        <f>(Table2[[#This Row],[1Y Return vs Nifty]]-AVERAGE(Table2[1Y Return vs Nifty]))/_xlfn.STDEV.P(Table2[1Y Return vs Nifty])</f>
        <v>0.26996302887720752</v>
      </c>
      <c r="I136">
        <v>-9.9217037674347495</v>
      </c>
      <c r="J136">
        <f>(Table2[[#This Row],[1M Return vs Nifty]]-AVERAGE(Table2[1M Return vs Nifty]))/_xlfn.STDEV.P(Table2[1M Return vs Nifty])</f>
        <v>-0.98165828093683338</v>
      </c>
      <c r="K136">
        <v>19.878622409037298</v>
      </c>
      <c r="L136">
        <f>(Table2[[#This Row],[6M Return vs Nifty]]-AVERAGE(Table2[6M Return vs Nifty]))/_xlfn.STDEV.P(Table2[6M Return vs Nifty])</f>
        <v>0.2353824977799327</v>
      </c>
      <c r="M136">
        <v>-1.9577640205468301</v>
      </c>
      <c r="N136">
        <f>(Table2[[#This Row],[1W Return vs Nifty]]-AVERAGE(Table2[1W Return vs Nifty]))/_xlfn.STDEV.P(Table2[1W Return vs Nifty])</f>
        <v>-0.27337061539174823</v>
      </c>
      <c r="O136">
        <v>438.26</v>
      </c>
      <c r="P136">
        <v>432.41644997623303</v>
      </c>
      <c r="Q136">
        <v>368.18164773820803</v>
      </c>
      <c r="R136">
        <v>44.781089572919598</v>
      </c>
      <c r="S136" s="2">
        <f>(Table2[[#This Row],[Close Price]]-Table2[[#This Row],[20D EMA]])/Table2[[#This Row],[20D EMA]]</f>
        <v>-1.2572445580249147E-2</v>
      </c>
      <c r="T136" s="2">
        <f>(Table2[[#This Row],[Close Price]]-Table2[[#This Row],[50D EMA]])/Table2[[#This Row],[50D EMA]]</f>
        <v>7.7136293909565144E-4</v>
      </c>
      <c r="U136" s="2">
        <f>(Table2[[#This Row],[Close Price]]-Table2[[#This Row],[200D EMA]])/Table2[[#This Row],[200D EMA]]</f>
        <v>0.17537091448866204</v>
      </c>
      <c r="V136">
        <v>0.668164539932252</v>
      </c>
      <c r="W136">
        <v>428</v>
      </c>
      <c r="X136">
        <v>437</v>
      </c>
      <c r="Y136">
        <v>428</v>
      </c>
      <c r="Z136">
        <v>441.65</v>
      </c>
      <c r="AA136">
        <v>428</v>
      </c>
      <c r="AB136">
        <v>441.65</v>
      </c>
      <c r="AC136" s="2">
        <f>(Table2[[#This Row],[Close Price]]/Table2[[#This Row],[Day Low]])-1</f>
        <v>1.1098130841121545E-2</v>
      </c>
      <c r="AD136" s="2">
        <f>(Table2[[#This Row],[Day High]]/Table2[[#This Row],[Close Price]])-1</f>
        <v>9.8209127671866625E-3</v>
      </c>
      <c r="AE136" s="2">
        <f>(Table2[[#This Row],[Close Price]]/Table2[[#This Row],[Current Week Low]])-1</f>
        <v>1.1098130841121545E-2</v>
      </c>
      <c r="AF136" s="2">
        <f>(Table2[[#This Row],[Current Week High]]/Table2[[#This Row],[Close Price]])-1</f>
        <v>2.0566146735990776E-2</v>
      </c>
      <c r="AG136" s="2">
        <f>(Table2[[#This Row],[Close Price]]/Table2[[#This Row],[Current Month Low]])-1</f>
        <v>1.1098130841121545E-2</v>
      </c>
      <c r="AH136" s="2">
        <f>(Table2[[#This Row],[Current Month High]]/Table2[[#This Row],[Close Price]])-1</f>
        <v>2.0566146735990776E-2</v>
      </c>
      <c r="AI136">
        <v>7.2674754477180796</v>
      </c>
      <c r="AJ136">
        <v>99.653979238754303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-0.04</v>
      </c>
      <c r="AM136" t="s">
        <v>10464</v>
      </c>
      <c r="AN136">
        <v>-4.24</v>
      </c>
      <c r="AO136" t="s">
        <v>10464</v>
      </c>
      <c r="AP136">
        <v>0.15194452255806001</v>
      </c>
      <c r="AQ136">
        <f>(Table2[[#This Row],[Sharpe Ratio]]-AVERAGE(Table2[Sharpe Ratio]))/_xlfn.STDEV.P(Table2[Sharpe Ratio])</f>
        <v>1.1171835830014698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0.36750021333002836</v>
      </c>
      <c r="AS136">
        <f>_xlfn.RANK.AVG(Table2[[#This Row],[1Y Return vs Nifty Z-Score]],Table2[1Y Return vs Nifty Z-Score])</f>
        <v>201</v>
      </c>
      <c r="AT136">
        <f>_xlfn.RANK.AVG(Table2[[#This Row],[6M Return vs Nifty Z-Score]],Table2[6M Return vs Nifty Z-Score])</f>
        <v>230</v>
      </c>
      <c r="AU136">
        <f>_xlfn.RANK.AVG(Table2[[#This Row],[Sharpe Ratio Z-Score]],Table2[Sharpe Ratio Z-Score])</f>
        <v>100</v>
      </c>
      <c r="AV136">
        <f>(Table2[[#This Row],[Rank 1Y]]+Table2[[#This Row],[Rank 6M]]+Table2[[#This Row],[Rank Sharpe]])/3</f>
        <v>177</v>
      </c>
    </row>
    <row r="137" spans="1:48" x14ac:dyDescent="0.3">
      <c r="A137" t="s">
        <v>1763</v>
      </c>
      <c r="B137" t="s">
        <v>1764</v>
      </c>
      <c r="C137" t="s">
        <v>10425</v>
      </c>
      <c r="D137" t="s">
        <v>124</v>
      </c>
      <c r="E137">
        <v>4059.5069354399998</v>
      </c>
      <c r="F137">
        <v>737.45</v>
      </c>
      <c r="G137">
        <v>99.398543329658693</v>
      </c>
      <c r="H137">
        <f>(Table2[[#This Row],[1Y Return vs Nifty]]-AVERAGE(Table2[1Y Return vs Nifty]))/_xlfn.STDEV.P(Table2[1Y Return vs Nifty])</f>
        <v>0.62108000945373409</v>
      </c>
      <c r="I137">
        <v>-2.79032131607531</v>
      </c>
      <c r="J137">
        <f>(Table2[[#This Row],[1M Return vs Nifty]]-AVERAGE(Table2[1M Return vs Nifty]))/_xlfn.STDEV.P(Table2[1M Return vs Nifty])</f>
        <v>-0.36402903043936208</v>
      </c>
      <c r="K137">
        <v>31.6824303168573</v>
      </c>
      <c r="L137">
        <f>(Table2[[#This Row],[6M Return vs Nifty]]-AVERAGE(Table2[6M Return vs Nifty]))/_xlfn.STDEV.P(Table2[6M Return vs Nifty])</f>
        <v>0.58898147535497669</v>
      </c>
      <c r="M137">
        <v>-5.8121484127001297</v>
      </c>
      <c r="N137">
        <f>(Table2[[#This Row],[1W Return vs Nifty]]-AVERAGE(Table2[1W Return vs Nifty]))/_xlfn.STDEV.P(Table2[1W Return vs Nifty])</f>
        <v>-0.979206346197249</v>
      </c>
      <c r="O137">
        <v>753.96</v>
      </c>
      <c r="P137">
        <v>728.34634495871705</v>
      </c>
      <c r="Q137">
        <v>598.45080067586196</v>
      </c>
      <c r="R137">
        <v>46.602145762215102</v>
      </c>
      <c r="S137" s="2">
        <f>(Table2[[#This Row],[Close Price]]-Table2[[#This Row],[20D EMA]])/Table2[[#This Row],[20D EMA]]</f>
        <v>-2.1897713406546754E-2</v>
      </c>
      <c r="T137" s="2">
        <f>(Table2[[#This Row],[Close Price]]-Table2[[#This Row],[50D EMA]])/Table2[[#This Row],[50D EMA]]</f>
        <v>1.2499074244409079E-2</v>
      </c>
      <c r="U137" s="2">
        <f>(Table2[[#This Row],[Close Price]]-Table2[[#This Row],[200D EMA]])/Table2[[#This Row],[200D EMA]]</f>
        <v>0.23226504027926603</v>
      </c>
      <c r="V137">
        <v>0.35543172170071802</v>
      </c>
      <c r="W137">
        <v>735</v>
      </c>
      <c r="X137">
        <v>752.4</v>
      </c>
      <c r="Y137">
        <v>735</v>
      </c>
      <c r="Z137">
        <v>760</v>
      </c>
      <c r="AA137">
        <v>735</v>
      </c>
      <c r="AB137">
        <v>760</v>
      </c>
      <c r="AC137" s="2">
        <f>(Table2[[#This Row],[Close Price]]/Table2[[#This Row],[Day Low]])-1</f>
        <v>3.3333333333334103E-3</v>
      </c>
      <c r="AD137" s="2">
        <f>(Table2[[#This Row],[Day High]]/Table2[[#This Row],[Close Price]])-1</f>
        <v>2.0272560851583021E-2</v>
      </c>
      <c r="AE137" s="2">
        <f>(Table2[[#This Row],[Close Price]]/Table2[[#This Row],[Current Week Low]])-1</f>
        <v>3.3333333333334103E-3</v>
      </c>
      <c r="AF137" s="2">
        <f>(Table2[[#This Row],[Current Week High]]/Table2[[#This Row],[Close Price]])-1</f>
        <v>3.0578344294528437E-2</v>
      </c>
      <c r="AG137" s="2">
        <f>(Table2[[#This Row],[Close Price]]/Table2[[#This Row],[Current Month Low]])-1</f>
        <v>3.3333333333334103E-3</v>
      </c>
      <c r="AH137" s="2">
        <f>(Table2[[#This Row],[Current Month High]]/Table2[[#This Row],[Close Price]])-1</f>
        <v>3.0578344294528437E-2</v>
      </c>
      <c r="AI137">
        <v>19.330124076208499</v>
      </c>
      <c r="AJ137">
        <v>133.00157977883001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-0.08</v>
      </c>
      <c r="AM137" t="s">
        <v>10464</v>
      </c>
      <c r="AN137">
        <v>-6.92</v>
      </c>
      <c r="AO137" t="s">
        <v>10464</v>
      </c>
      <c r="AP137">
        <v>8.0212946668449997E-2</v>
      </c>
      <c r="AQ137">
        <f>(Table2[[#This Row],[Sharpe Ratio]]-AVERAGE(Table2[Sharpe Ratio]))/_xlfn.STDEV.P(Table2[Sharpe Ratio])</f>
        <v>0.30995389800785339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0.17678000617995304</v>
      </c>
      <c r="AS137">
        <f>_xlfn.RANK.AVG(Table2[[#This Row],[1Y Return vs Nifty Z-Score]],Table2[1Y Return vs Nifty Z-Score])</f>
        <v>130</v>
      </c>
      <c r="AT137">
        <f>_xlfn.RANK.AVG(Table2[[#This Row],[6M Return vs Nifty Z-Score]],Table2[6M Return vs Nifty Z-Score])</f>
        <v>151</v>
      </c>
      <c r="AU137">
        <f>_xlfn.RANK.AVG(Table2[[#This Row],[Sharpe Ratio Z-Score]],Table2[Sharpe Ratio Z-Score])</f>
        <v>251</v>
      </c>
      <c r="AV137">
        <f>(Table2[[#This Row],[Rank 1Y]]+Table2[[#This Row],[Rank 6M]]+Table2[[#This Row],[Rank Sharpe]])/3</f>
        <v>177.33333333333334</v>
      </c>
    </row>
    <row r="138" spans="1:48" x14ac:dyDescent="0.3">
      <c r="A138" t="s">
        <v>149</v>
      </c>
      <c r="B138" t="s">
        <v>150</v>
      </c>
      <c r="C138" t="s">
        <v>10430</v>
      </c>
      <c r="D138" t="s">
        <v>151</v>
      </c>
      <c r="E138">
        <v>177198.052290597</v>
      </c>
      <c r="F138">
        <v>209.09</v>
      </c>
      <c r="G138">
        <v>150.03189678843199</v>
      </c>
      <c r="H138">
        <f>(Table2[[#This Row],[1Y Return vs Nifty]]-AVERAGE(Table2[1Y Return vs Nifty]))/_xlfn.STDEV.P(Table2[1Y Return vs Nifty])</f>
        <v>1.212436265067333</v>
      </c>
      <c r="I138">
        <v>5.24319940931536</v>
      </c>
      <c r="J138">
        <f>(Table2[[#This Row],[1M Return vs Nifty]]-AVERAGE(Table2[1M Return vs Nifty]))/_xlfn.STDEV.P(Table2[1M Return vs Nifty])</f>
        <v>0.33173191329365798</v>
      </c>
      <c r="K138">
        <v>51.145716691138503</v>
      </c>
      <c r="L138">
        <f>(Table2[[#This Row],[6M Return vs Nifty]]-AVERAGE(Table2[6M Return vs Nifty]))/_xlfn.STDEV.P(Table2[6M Return vs Nifty])</f>
        <v>1.1720304554757626</v>
      </c>
      <c r="M138">
        <v>-1.0945704752852801</v>
      </c>
      <c r="N138">
        <f>(Table2[[#This Row],[1W Return vs Nifty]]-AVERAGE(Table2[1W Return vs Nifty]))/_xlfn.STDEV.P(Table2[1W Return vs Nifty])</f>
        <v>-0.11529794155915744</v>
      </c>
      <c r="O138">
        <v>194.95</v>
      </c>
      <c r="P138">
        <v>188.089291598806</v>
      </c>
      <c r="Q138">
        <v>152.82180217747899</v>
      </c>
      <c r="R138">
        <v>69.823684731851102</v>
      </c>
      <c r="S138" s="2">
        <f>(Table2[[#This Row],[Close Price]]-Table2[[#This Row],[20D EMA]])/Table2[[#This Row],[20D EMA]]</f>
        <v>7.2531418312387866E-2</v>
      </c>
      <c r="T138" s="2">
        <f>(Table2[[#This Row],[Close Price]]-Table2[[#This Row],[50D EMA]])/Table2[[#This Row],[50D EMA]]</f>
        <v>0.11165286562931219</v>
      </c>
      <c r="U138" s="2">
        <f>(Table2[[#This Row],[Close Price]]-Table2[[#This Row],[200D EMA]])/Table2[[#This Row],[200D EMA]]</f>
        <v>0.36819483228691524</v>
      </c>
      <c r="V138">
        <v>1.1702249708196699</v>
      </c>
      <c r="W138">
        <v>202.25</v>
      </c>
      <c r="X138">
        <v>209.84</v>
      </c>
      <c r="Y138">
        <v>194.56</v>
      </c>
      <c r="Z138">
        <v>209.84</v>
      </c>
      <c r="AA138">
        <v>194.56</v>
      </c>
      <c r="AB138">
        <v>209.84</v>
      </c>
      <c r="AC138" s="2">
        <f>(Table2[[#This Row],[Close Price]]/Table2[[#This Row],[Day Low]])-1</f>
        <v>3.3819530284301624E-2</v>
      </c>
      <c r="AD138" s="2">
        <f>(Table2[[#This Row],[Day High]]/Table2[[#This Row],[Close Price]])-1</f>
        <v>3.5869721172701041E-3</v>
      </c>
      <c r="AE138" s="2">
        <f>(Table2[[#This Row],[Close Price]]/Table2[[#This Row],[Current Week Low]])-1</f>
        <v>7.4681332236842035E-2</v>
      </c>
      <c r="AF138" s="2">
        <f>(Table2[[#This Row],[Current Week High]]/Table2[[#This Row],[Close Price]])-1</f>
        <v>3.5869721172701041E-3</v>
      </c>
      <c r="AG138" s="2">
        <f>(Table2[[#This Row],[Close Price]]/Table2[[#This Row],[Current Month Low]])-1</f>
        <v>7.4681332236842035E-2</v>
      </c>
      <c r="AH138" s="2">
        <f>(Table2[[#This Row],[Current Month High]]/Table2[[#This Row],[Close Price]])-1</f>
        <v>3.5869721172701041E-3</v>
      </c>
      <c r="AI138">
        <v>0.35869721172701002</v>
      </c>
      <c r="AJ138">
        <v>186.42465753424599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0</v>
      </c>
      <c r="AM138" t="s">
        <v>10465</v>
      </c>
      <c r="AN138">
        <v>13.06</v>
      </c>
      <c r="AO138" t="s">
        <v>10463</v>
      </c>
      <c r="AP138">
        <v>4.0068685862035998E-2</v>
      </c>
      <c r="AQ138">
        <f>(Table2[[#This Row],[Sharpe Ratio]]-AVERAGE(Table2[Sharpe Ratio]))/_xlfn.STDEV.P(Table2[Sharpe Ratio])</f>
        <v>-0.14180864314882236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2.459092049128774</v>
      </c>
      <c r="AS138">
        <f>_xlfn.RANK.AVG(Table2[[#This Row],[1Y Return vs Nifty Z-Score]],Table2[1Y Return vs Nifty Z-Score])</f>
        <v>71</v>
      </c>
      <c r="AT138">
        <f>_xlfn.RANK.AVG(Table2[[#This Row],[6M Return vs Nifty Z-Score]],Table2[6M Return vs Nifty Z-Score])</f>
        <v>85</v>
      </c>
      <c r="AU138">
        <f>_xlfn.RANK.AVG(Table2[[#This Row],[Sharpe Ratio Z-Score]],Table2[Sharpe Ratio Z-Score])</f>
        <v>378</v>
      </c>
      <c r="AV138">
        <f>(Table2[[#This Row],[Rank 1Y]]+Table2[[#This Row],[Rank 6M]]+Table2[[#This Row],[Rank Sharpe]])/3</f>
        <v>178</v>
      </c>
    </row>
    <row r="139" spans="1:48" x14ac:dyDescent="0.3">
      <c r="A139" t="s">
        <v>1437</v>
      </c>
      <c r="B139" t="s">
        <v>1438</v>
      </c>
      <c r="C139" t="s">
        <v>10423</v>
      </c>
      <c r="D139" t="s">
        <v>193</v>
      </c>
      <c r="E139">
        <v>6905.6824155000004</v>
      </c>
      <c r="F139">
        <v>475.55</v>
      </c>
      <c r="G139">
        <v>121.021055928123</v>
      </c>
      <c r="H139">
        <f>(Table2[[#This Row],[1Y Return vs Nifty]]-AVERAGE(Table2[1Y Return vs Nifty]))/_xlfn.STDEV.P(Table2[1Y Return vs Nifty])</f>
        <v>0.8736133143551531</v>
      </c>
      <c r="I139">
        <v>20.509561375189701</v>
      </c>
      <c r="J139">
        <f>(Table2[[#This Row],[1M Return vs Nifty]]-AVERAGE(Table2[1M Return vs Nifty]))/_xlfn.STDEV.P(Table2[1M Return vs Nifty])</f>
        <v>1.6539091717870167</v>
      </c>
      <c r="K139">
        <v>7.5107101850675297</v>
      </c>
      <c r="L139">
        <f>(Table2[[#This Row],[6M Return vs Nifty]]-AVERAGE(Table2[6M Return vs Nifty]))/_xlfn.STDEV.P(Table2[6M Return vs Nifty])</f>
        <v>-0.13511498500579686</v>
      </c>
      <c r="M139">
        <v>8.2896226417532208</v>
      </c>
      <c r="N139">
        <f>(Table2[[#This Row],[1W Return vs Nifty]]-AVERAGE(Table2[1W Return vs Nifty]))/_xlfn.STDEV.P(Table2[1W Return vs Nifty])</f>
        <v>1.6031862916868187</v>
      </c>
      <c r="O139">
        <v>436.96</v>
      </c>
      <c r="P139">
        <v>403.88761608294499</v>
      </c>
      <c r="Q139">
        <v>353.69945275951801</v>
      </c>
      <c r="R139">
        <v>79.833119678296001</v>
      </c>
      <c r="S139" s="2">
        <f>(Table2[[#This Row],[Close Price]]-Table2[[#This Row],[20D EMA]])/Table2[[#This Row],[20D EMA]]</f>
        <v>8.8314719882826881E-2</v>
      </c>
      <c r="T139" s="2">
        <f>(Table2[[#This Row],[Close Price]]-Table2[[#This Row],[50D EMA]])/Table2[[#This Row],[50D EMA]]</f>
        <v>0.17743149594945237</v>
      </c>
      <c r="U139" s="2">
        <f>(Table2[[#This Row],[Close Price]]-Table2[[#This Row],[200D EMA]])/Table2[[#This Row],[200D EMA]]</f>
        <v>0.34450306973850137</v>
      </c>
      <c r="V139">
        <v>2.2259190953086501</v>
      </c>
      <c r="W139">
        <v>469.55</v>
      </c>
      <c r="X139">
        <v>483.45</v>
      </c>
      <c r="Y139">
        <v>469.55</v>
      </c>
      <c r="Z139">
        <v>490</v>
      </c>
      <c r="AA139">
        <v>469.55</v>
      </c>
      <c r="AB139">
        <v>490</v>
      </c>
      <c r="AC139" s="2">
        <f>(Table2[[#This Row],[Close Price]]/Table2[[#This Row],[Day Low]])-1</f>
        <v>1.2778191885848056E-2</v>
      </c>
      <c r="AD139" s="2">
        <f>(Table2[[#This Row],[Day High]]/Table2[[#This Row],[Close Price]])-1</f>
        <v>1.6612343602144808E-2</v>
      </c>
      <c r="AE139" s="2">
        <f>(Table2[[#This Row],[Close Price]]/Table2[[#This Row],[Current Week Low]])-1</f>
        <v>1.2778191885848056E-2</v>
      </c>
      <c r="AF139" s="2">
        <f>(Table2[[#This Row],[Current Week High]]/Table2[[#This Row],[Close Price]])-1</f>
        <v>3.0385868993796583E-2</v>
      </c>
      <c r="AG139" s="2">
        <f>(Table2[[#This Row],[Close Price]]/Table2[[#This Row],[Current Month Low]])-1</f>
        <v>1.2778191885848056E-2</v>
      </c>
      <c r="AH139" s="2">
        <f>(Table2[[#This Row],[Current Month High]]/Table2[[#This Row],[Close Price]])-1</f>
        <v>3.0385868993796583E-2</v>
      </c>
      <c r="AI139">
        <v>8.7162233203658701</v>
      </c>
      <c r="AJ139">
        <v>148.264160793526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0.16</v>
      </c>
      <c r="AM139" t="s">
        <v>10463</v>
      </c>
      <c r="AN139">
        <v>15.9</v>
      </c>
      <c r="AO139" t="s">
        <v>10463</v>
      </c>
      <c r="AP139">
        <v>0.14770549911124201</v>
      </c>
      <c r="AQ139">
        <f>(Table2[[#This Row],[Sharpe Ratio]]-AVERAGE(Table2[Sharpe Ratio]))/_xlfn.STDEV.P(Table2[Sharpe Ratio])</f>
        <v>1.0694798274486645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5.0650736202718569</v>
      </c>
      <c r="AS139">
        <f>_xlfn.RANK.AVG(Table2[[#This Row],[1Y Return vs Nifty Z-Score]],Table2[1Y Return vs Nifty Z-Score])</f>
        <v>99</v>
      </c>
      <c r="AT139">
        <f>_xlfn.RANK.AVG(Table2[[#This Row],[6M Return vs Nifty Z-Score]],Table2[6M Return vs Nifty Z-Score])</f>
        <v>330</v>
      </c>
      <c r="AU139">
        <f>_xlfn.RANK.AVG(Table2[[#This Row],[Sharpe Ratio Z-Score]],Table2[Sharpe Ratio Z-Score])</f>
        <v>108</v>
      </c>
      <c r="AV139">
        <f>(Table2[[#This Row],[Rank 1Y]]+Table2[[#This Row],[Rank 6M]]+Table2[[#This Row],[Rank Sharpe]])/3</f>
        <v>179</v>
      </c>
    </row>
    <row r="140" spans="1:48" x14ac:dyDescent="0.3">
      <c r="A140" t="s">
        <v>1468</v>
      </c>
      <c r="B140" t="s">
        <v>1469</v>
      </c>
      <c r="C140" t="s">
        <v>10428</v>
      </c>
      <c r="D140" t="s">
        <v>391</v>
      </c>
      <c r="E140">
        <v>6653.7943341339997</v>
      </c>
      <c r="F140">
        <v>213.59</v>
      </c>
      <c r="G140">
        <v>217.43124434388901</v>
      </c>
      <c r="H140">
        <f>(Table2[[#This Row],[1Y Return vs Nifty]]-AVERAGE(Table2[1Y Return vs Nifty]))/_xlfn.STDEV.P(Table2[1Y Return vs Nifty])</f>
        <v>1.9996056520139633</v>
      </c>
      <c r="I140">
        <v>8.2303222934621996</v>
      </c>
      <c r="J140">
        <f>(Table2[[#This Row],[1M Return vs Nifty]]-AVERAGE(Table2[1M Return vs Nifty]))/_xlfn.STDEV.P(Table2[1M Return vs Nifty])</f>
        <v>0.59043833952490876</v>
      </c>
      <c r="K140">
        <v>12.216458814512199</v>
      </c>
      <c r="L140">
        <f>(Table2[[#This Row],[6M Return vs Nifty]]-AVERAGE(Table2[6M Return vs Nifty]))/_xlfn.STDEV.P(Table2[6M Return vs Nifty])</f>
        <v>5.8520586034470209E-3</v>
      </c>
      <c r="M140">
        <v>8.5260779645646405</v>
      </c>
      <c r="N140">
        <f>(Table2[[#This Row],[1W Return vs Nifty]]-AVERAGE(Table2[1W Return vs Nifty]))/_xlfn.STDEV.P(Table2[1W Return vs Nifty])</f>
        <v>1.6464872701567448</v>
      </c>
      <c r="O140">
        <v>199.08</v>
      </c>
      <c r="P140">
        <v>189.182015307553</v>
      </c>
      <c r="Q140">
        <v>155.68872328533899</v>
      </c>
      <c r="R140">
        <v>79.9151217704636</v>
      </c>
      <c r="S140" s="2">
        <f>(Table2[[#This Row],[Close Price]]-Table2[[#This Row],[20D EMA]])/Table2[[#This Row],[20D EMA]]</f>
        <v>7.2885272252360814E-2</v>
      </c>
      <c r="T140" s="2">
        <f>(Table2[[#This Row],[Close Price]]-Table2[[#This Row],[50D EMA]])/Table2[[#This Row],[50D EMA]]</f>
        <v>0.12901852563927374</v>
      </c>
      <c r="U140" s="2">
        <f>(Table2[[#This Row],[Close Price]]-Table2[[#This Row],[200D EMA]])/Table2[[#This Row],[200D EMA]]</f>
        <v>0.37190411413768398</v>
      </c>
      <c r="V140">
        <v>1.2423886195998901</v>
      </c>
      <c r="W140">
        <v>212.01</v>
      </c>
      <c r="X140">
        <v>217.97</v>
      </c>
      <c r="Y140">
        <v>209.54</v>
      </c>
      <c r="Z140">
        <v>217.97</v>
      </c>
      <c r="AA140">
        <v>209.54</v>
      </c>
      <c r="AB140">
        <v>217.97</v>
      </c>
      <c r="AC140" s="2">
        <f>(Table2[[#This Row],[Close Price]]/Table2[[#This Row],[Day Low]])-1</f>
        <v>7.4524786566672052E-3</v>
      </c>
      <c r="AD140" s="2">
        <f>(Table2[[#This Row],[Day High]]/Table2[[#This Row],[Close Price]])-1</f>
        <v>2.0506578023315569E-2</v>
      </c>
      <c r="AE140" s="2">
        <f>(Table2[[#This Row],[Close Price]]/Table2[[#This Row],[Current Week Low]])-1</f>
        <v>1.9328051923260592E-2</v>
      </c>
      <c r="AF140" s="2">
        <f>(Table2[[#This Row],[Current Week High]]/Table2[[#This Row],[Close Price]])-1</f>
        <v>2.0506578023315569E-2</v>
      </c>
      <c r="AG140" s="2">
        <f>(Table2[[#This Row],[Close Price]]/Table2[[#This Row],[Current Month Low]])-1</f>
        <v>1.9328051923260592E-2</v>
      </c>
      <c r="AH140" s="2">
        <f>(Table2[[#This Row],[Current Month High]]/Table2[[#This Row],[Close Price]])-1</f>
        <v>2.0506578023315569E-2</v>
      </c>
      <c r="AI140">
        <v>2.0506578023315498</v>
      </c>
      <c r="AJ140">
        <v>247.58340113913701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0.14000000000000001</v>
      </c>
      <c r="AM140" t="s">
        <v>10463</v>
      </c>
      <c r="AN140">
        <v>6.03</v>
      </c>
      <c r="AO140" t="s">
        <v>10463</v>
      </c>
      <c r="AP140">
        <v>9.1152494048572993E-2</v>
      </c>
      <c r="AQ140">
        <f>(Table2[[#This Row],[Sharpe Ratio]]-AVERAGE(Table2[Sharpe Ratio]))/_xlfn.STDEV.P(Table2[Sharpe Ratio])</f>
        <v>0.43306184978656953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4.6754451700856334</v>
      </c>
      <c r="AS140">
        <f>_xlfn.RANK.AVG(Table2[[#This Row],[1Y Return vs Nifty Z-Score]],Table2[1Y Return vs Nifty Z-Score])</f>
        <v>23</v>
      </c>
      <c r="AT140">
        <f>_xlfn.RANK.AVG(Table2[[#This Row],[6M Return vs Nifty Z-Score]],Table2[6M Return vs Nifty Z-Score])</f>
        <v>292</v>
      </c>
      <c r="AU140">
        <f>_xlfn.RANK.AVG(Table2[[#This Row],[Sharpe Ratio Z-Score]],Table2[Sharpe Ratio Z-Score])</f>
        <v>225</v>
      </c>
      <c r="AV140">
        <f>(Table2[[#This Row],[Rank 1Y]]+Table2[[#This Row],[Rank 6M]]+Table2[[#This Row],[Rank Sharpe]])/3</f>
        <v>180</v>
      </c>
    </row>
    <row r="141" spans="1:48" x14ac:dyDescent="0.3">
      <c r="A141" t="s">
        <v>972</v>
      </c>
      <c r="B141" t="s">
        <v>973</v>
      </c>
      <c r="C141" t="s">
        <v>10422</v>
      </c>
      <c r="D141" t="s">
        <v>46</v>
      </c>
      <c r="E141">
        <v>14402.335808125001</v>
      </c>
      <c r="F141">
        <v>257.75</v>
      </c>
      <c r="G141">
        <v>98.7262867629114</v>
      </c>
      <c r="H141">
        <f>(Table2[[#This Row],[1Y Return vs Nifty]]-AVERAGE(Table2[1Y Return vs Nifty]))/_xlfn.STDEV.P(Table2[1Y Return vs Nifty])</f>
        <v>0.61322860126195744</v>
      </c>
      <c r="I141">
        <v>-7.9912093109039004</v>
      </c>
      <c r="J141">
        <f>(Table2[[#This Row],[1M Return vs Nifty]]-AVERAGE(Table2[1M Return vs Nifty]))/_xlfn.STDEV.P(Table2[1M Return vs Nifty])</f>
        <v>-0.81446351156229502</v>
      </c>
      <c r="K141">
        <v>19.387492382204201</v>
      </c>
      <c r="L141">
        <f>(Table2[[#This Row],[6M Return vs Nifty]]-AVERAGE(Table2[6M Return vs Nifty]))/_xlfn.STDEV.P(Table2[6M Return vs Nifty])</f>
        <v>0.22067003577607919</v>
      </c>
      <c r="M141">
        <v>0.664768428622315</v>
      </c>
      <c r="N141">
        <f>(Table2[[#This Row],[1W Return vs Nifty]]-AVERAGE(Table2[1W Return vs Nifty]))/_xlfn.STDEV.P(Table2[1W Return vs Nifty])</f>
        <v>0.20688172051663692</v>
      </c>
      <c r="O141">
        <v>252.45</v>
      </c>
      <c r="P141">
        <v>244.65850813159801</v>
      </c>
      <c r="Q141">
        <v>203.22550894414201</v>
      </c>
      <c r="R141">
        <v>54.620950397436502</v>
      </c>
      <c r="S141" s="2">
        <f>(Table2[[#This Row],[Close Price]]-Table2[[#This Row],[20D EMA]])/Table2[[#This Row],[20D EMA]]</f>
        <v>2.099425628837398E-2</v>
      </c>
      <c r="T141" s="2">
        <f>(Table2[[#This Row],[Close Price]]-Table2[[#This Row],[50D EMA]])/Table2[[#This Row],[50D EMA]]</f>
        <v>5.3509244245698896E-2</v>
      </c>
      <c r="U141" s="2">
        <f>(Table2[[#This Row],[Close Price]]-Table2[[#This Row],[200D EMA]])/Table2[[#This Row],[200D EMA]]</f>
        <v>0.26829550748397651</v>
      </c>
      <c r="V141">
        <v>0.68016655366866796</v>
      </c>
      <c r="W141">
        <v>254</v>
      </c>
      <c r="X141">
        <v>263.39999999999998</v>
      </c>
      <c r="Y141">
        <v>248.4</v>
      </c>
      <c r="Z141">
        <v>263.39999999999998</v>
      </c>
      <c r="AA141">
        <v>248.4</v>
      </c>
      <c r="AB141">
        <v>263.39999999999998</v>
      </c>
      <c r="AC141" s="2">
        <f>(Table2[[#This Row],[Close Price]]/Table2[[#This Row],[Day Low]])-1</f>
        <v>1.4763779527559029E-2</v>
      </c>
      <c r="AD141" s="2">
        <f>(Table2[[#This Row],[Day High]]/Table2[[#This Row],[Close Price]])-1</f>
        <v>2.1920465567410119E-2</v>
      </c>
      <c r="AE141" s="2">
        <f>(Table2[[#This Row],[Close Price]]/Table2[[#This Row],[Current Week Low]])-1</f>
        <v>3.764090177133661E-2</v>
      </c>
      <c r="AF141" s="2">
        <f>(Table2[[#This Row],[Current Week High]]/Table2[[#This Row],[Close Price]])-1</f>
        <v>2.1920465567410119E-2</v>
      </c>
      <c r="AG141" s="2">
        <f>(Table2[[#This Row],[Close Price]]/Table2[[#This Row],[Current Month Low]])-1</f>
        <v>3.764090177133661E-2</v>
      </c>
      <c r="AH141" s="2">
        <f>(Table2[[#This Row],[Current Month High]]/Table2[[#This Row],[Close Price]])-1</f>
        <v>2.1920465567410119E-2</v>
      </c>
      <c r="AI141">
        <v>12.4733268671192</v>
      </c>
      <c r="AJ141">
        <v>128.40053167921999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7.0000000000000007E-2</v>
      </c>
      <c r="AM141" t="s">
        <v>10463</v>
      </c>
      <c r="AN141">
        <v>1.55</v>
      </c>
      <c r="AO141" t="s">
        <v>10463</v>
      </c>
      <c r="AP141">
        <v>0.114643011153838</v>
      </c>
      <c r="AQ141">
        <f>(Table2[[#This Row],[Sharpe Ratio]]-AVERAGE(Table2[Sharpe Ratio]))/_xlfn.STDEV.P(Table2[Sharpe Ratio])</f>
        <v>0.6974118586641358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0.92372870465651435</v>
      </c>
      <c r="AS141">
        <f>_xlfn.RANK.AVG(Table2[[#This Row],[1Y Return vs Nifty Z-Score]],Table2[1Y Return vs Nifty Z-Score])</f>
        <v>131</v>
      </c>
      <c r="AT141">
        <f>_xlfn.RANK.AVG(Table2[[#This Row],[6M Return vs Nifty Z-Score]],Table2[6M Return vs Nifty Z-Score])</f>
        <v>234</v>
      </c>
      <c r="AU141">
        <f>_xlfn.RANK.AVG(Table2[[#This Row],[Sharpe Ratio Z-Score]],Table2[Sharpe Ratio Z-Score])</f>
        <v>177</v>
      </c>
      <c r="AV141">
        <f>(Table2[[#This Row],[Rank 1Y]]+Table2[[#This Row],[Rank 6M]]+Table2[[#This Row],[Rank Sharpe]])/3</f>
        <v>180.66666666666666</v>
      </c>
    </row>
    <row r="142" spans="1:48" x14ac:dyDescent="0.3">
      <c r="A142" t="s">
        <v>946</v>
      </c>
      <c r="B142" t="s">
        <v>947</v>
      </c>
      <c r="C142" t="s">
        <v>10426</v>
      </c>
      <c r="D142" t="s">
        <v>124</v>
      </c>
      <c r="E142">
        <v>14828.879291039901</v>
      </c>
      <c r="F142">
        <v>1087.75</v>
      </c>
      <c r="G142">
        <v>82.668115014280801</v>
      </c>
      <c r="H142">
        <f>(Table2[[#This Row],[1Y Return vs Nifty]]-AVERAGE(Table2[1Y Return vs Nifty]))/_xlfn.STDEV.P(Table2[1Y Return vs Nifty])</f>
        <v>0.42568225742750881</v>
      </c>
      <c r="I142">
        <v>1.48234837058727</v>
      </c>
      <c r="J142">
        <f>(Table2[[#This Row],[1M Return vs Nifty]]-AVERAGE(Table2[1M Return vs Nifty]))/_xlfn.STDEV.P(Table2[1M Return vs Nifty])</f>
        <v>6.0150380418651887E-3</v>
      </c>
      <c r="K142">
        <v>28.0484153875591</v>
      </c>
      <c r="L142">
        <f>(Table2[[#This Row],[6M Return vs Nifty]]-AVERAGE(Table2[6M Return vs Nifty]))/_xlfn.STDEV.P(Table2[6M Return vs Nifty])</f>
        <v>0.48011965944546925</v>
      </c>
      <c r="M142">
        <v>-6.3135077142854596</v>
      </c>
      <c r="N142">
        <f>(Table2[[#This Row],[1W Return vs Nifty]]-AVERAGE(Table2[1W Return vs Nifty]))/_xlfn.STDEV.P(Table2[1W Return vs Nifty])</f>
        <v>-1.0710179749883564</v>
      </c>
      <c r="O142">
        <v>1057.23</v>
      </c>
      <c r="P142">
        <v>977.78044281062898</v>
      </c>
      <c r="Q142">
        <v>786.47176699657803</v>
      </c>
      <c r="R142">
        <v>56.792558497960897</v>
      </c>
      <c r="S142" s="2">
        <f>(Table2[[#This Row],[Close Price]]-Table2[[#This Row],[20D EMA]])/Table2[[#This Row],[20D EMA]]</f>
        <v>2.8867890619827266E-2</v>
      </c>
      <c r="T142" s="2">
        <f>(Table2[[#This Row],[Close Price]]-Table2[[#This Row],[50D EMA]])/Table2[[#This Row],[50D EMA]]</f>
        <v>0.11246855876280736</v>
      </c>
      <c r="U142" s="2">
        <f>(Table2[[#This Row],[Close Price]]-Table2[[#This Row],[200D EMA]])/Table2[[#This Row],[200D EMA]]</f>
        <v>0.38307571313584465</v>
      </c>
      <c r="V142">
        <v>0.94821307932024801</v>
      </c>
      <c r="W142">
        <v>1082.8499999999999</v>
      </c>
      <c r="X142">
        <v>1113</v>
      </c>
      <c r="Y142">
        <v>1066</v>
      </c>
      <c r="Z142">
        <v>1113</v>
      </c>
      <c r="AA142">
        <v>1066</v>
      </c>
      <c r="AB142">
        <v>1113</v>
      </c>
      <c r="AC142" s="2">
        <f>(Table2[[#This Row],[Close Price]]/Table2[[#This Row],[Day Low]])-1</f>
        <v>4.5250958119777973E-3</v>
      </c>
      <c r="AD142" s="2">
        <f>(Table2[[#This Row],[Day High]]/Table2[[#This Row],[Close Price]])-1</f>
        <v>2.3213054470236694E-2</v>
      </c>
      <c r="AE142" s="2">
        <f>(Table2[[#This Row],[Close Price]]/Table2[[#This Row],[Current Week Low]])-1</f>
        <v>2.0403377110694176E-2</v>
      </c>
      <c r="AF142" s="2">
        <f>(Table2[[#This Row],[Current Week High]]/Table2[[#This Row],[Close Price]])-1</f>
        <v>2.3213054470236694E-2</v>
      </c>
      <c r="AG142" s="2">
        <f>(Table2[[#This Row],[Close Price]]/Table2[[#This Row],[Current Month Low]])-1</f>
        <v>2.0403377110694176E-2</v>
      </c>
      <c r="AH142" s="2">
        <f>(Table2[[#This Row],[Current Month High]]/Table2[[#This Row],[Close Price]])-1</f>
        <v>2.3213054470236694E-2</v>
      </c>
      <c r="AI142">
        <v>7.9751781199724103</v>
      </c>
      <c r="AJ142">
        <v>114.313860703378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0.23</v>
      </c>
      <c r="AM142" t="s">
        <v>10463</v>
      </c>
      <c r="AN142">
        <v>2.25</v>
      </c>
      <c r="AO142" t="s">
        <v>10463</v>
      </c>
      <c r="AP142">
        <v>9.8186630763234001E-2</v>
      </c>
      <c r="AQ142">
        <f>(Table2[[#This Row],[Sharpe Ratio]]-AVERAGE(Table2[Sharpe Ratio]))/_xlfn.STDEV.P(Table2[Sharpe Ratio])</f>
        <v>0.51222034998620469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0.35301932991269158</v>
      </c>
      <c r="AS142">
        <f>_xlfn.RANK.AVG(Table2[[#This Row],[1Y Return vs Nifty Z-Score]],Table2[1Y Return vs Nifty Z-Score])</f>
        <v>157</v>
      </c>
      <c r="AT142">
        <f>_xlfn.RANK.AVG(Table2[[#This Row],[6M Return vs Nifty Z-Score]],Table2[6M Return vs Nifty Z-Score])</f>
        <v>174</v>
      </c>
      <c r="AU142">
        <f>_xlfn.RANK.AVG(Table2[[#This Row],[Sharpe Ratio Z-Score]],Table2[Sharpe Ratio Z-Score])</f>
        <v>212</v>
      </c>
      <c r="AV142">
        <f>(Table2[[#This Row],[Rank 1Y]]+Table2[[#This Row],[Rank 6M]]+Table2[[#This Row],[Rank Sharpe]])/3</f>
        <v>181</v>
      </c>
    </row>
    <row r="143" spans="1:48" x14ac:dyDescent="0.3">
      <c r="A143" t="s">
        <v>259</v>
      </c>
      <c r="B143" t="s">
        <v>260</v>
      </c>
      <c r="C143" t="s">
        <v>10423</v>
      </c>
      <c r="D143" t="s">
        <v>193</v>
      </c>
      <c r="E143">
        <v>101015.56953180001</v>
      </c>
      <c r="F143">
        <v>34644.800000000003</v>
      </c>
      <c r="G143">
        <v>55.214597317680798</v>
      </c>
      <c r="H143">
        <f>(Table2[[#This Row],[1Y Return vs Nifty]]-AVERAGE(Table2[1Y Return vs Nifty]))/_xlfn.STDEV.P(Table2[1Y Return vs Nifty])</f>
        <v>0.10504757061574634</v>
      </c>
      <c r="I143">
        <v>5.6863348935749096</v>
      </c>
      <c r="J143">
        <f>(Table2[[#This Row],[1M Return vs Nifty]]-AVERAGE(Table2[1M Return vs Nifty]))/_xlfn.STDEV.P(Table2[1M Return vs Nifty])</f>
        <v>0.37011064825547252</v>
      </c>
      <c r="K143">
        <v>43.8015329941395</v>
      </c>
      <c r="L143">
        <f>(Table2[[#This Row],[6M Return vs Nifty]]-AVERAGE(Table2[6M Return vs Nifty]))/_xlfn.STDEV.P(Table2[6M Return vs Nifty])</f>
        <v>0.95202553277097046</v>
      </c>
      <c r="M143">
        <v>1.8011126017772201</v>
      </c>
      <c r="N143">
        <f>(Table2[[#This Row],[1W Return vs Nifty]]-AVERAGE(Table2[1W Return vs Nifty]))/_xlfn.STDEV.P(Table2[1W Return vs Nifty])</f>
        <v>0.41497521569013651</v>
      </c>
      <c r="O143">
        <v>32891.71</v>
      </c>
      <c r="P143">
        <v>31518.454089352901</v>
      </c>
      <c r="Q143">
        <v>26775.138827245901</v>
      </c>
      <c r="R143">
        <v>67.743696458856405</v>
      </c>
      <c r="S143" s="2">
        <f>(Table2[[#This Row],[Close Price]]-Table2[[#This Row],[20D EMA]])/Table2[[#This Row],[20D EMA]]</f>
        <v>5.3298840346093404E-2</v>
      </c>
      <c r="T143" s="2">
        <f>(Table2[[#This Row],[Close Price]]-Table2[[#This Row],[50D EMA]])/Table2[[#This Row],[50D EMA]]</f>
        <v>9.919096608558596E-2</v>
      </c>
      <c r="U143" s="2">
        <f>(Table2[[#This Row],[Close Price]]-Table2[[#This Row],[200D EMA]])/Table2[[#This Row],[200D EMA]]</f>
        <v>0.29391672713741734</v>
      </c>
      <c r="V143">
        <v>0.933355553867807</v>
      </c>
      <c r="W143">
        <v>34300.050000000003</v>
      </c>
      <c r="X143">
        <v>35099</v>
      </c>
      <c r="Y143">
        <v>33702.15</v>
      </c>
      <c r="Z143">
        <v>35099</v>
      </c>
      <c r="AA143">
        <v>33702.15</v>
      </c>
      <c r="AB143">
        <v>35099</v>
      </c>
      <c r="AC143" s="2">
        <f>(Table2[[#This Row],[Close Price]]/Table2[[#This Row],[Day Low]])-1</f>
        <v>1.0051005756551268E-2</v>
      </c>
      <c r="AD143" s="2">
        <f>(Table2[[#This Row],[Day High]]/Table2[[#This Row],[Close Price]])-1</f>
        <v>1.3110192583013713E-2</v>
      </c>
      <c r="AE143" s="2">
        <f>(Table2[[#This Row],[Close Price]]/Table2[[#This Row],[Current Week Low]])-1</f>
        <v>2.7970025651182562E-2</v>
      </c>
      <c r="AF143" s="2">
        <f>(Table2[[#This Row],[Current Week High]]/Table2[[#This Row],[Close Price]])-1</f>
        <v>1.3110192583013713E-2</v>
      </c>
      <c r="AG143" s="2">
        <f>(Table2[[#This Row],[Close Price]]/Table2[[#This Row],[Current Month Low]])-1</f>
        <v>2.7970025651182562E-2</v>
      </c>
      <c r="AH143" s="2">
        <f>(Table2[[#This Row],[Current Month High]]/Table2[[#This Row],[Close Price]])-1</f>
        <v>1.3110192583013713E-2</v>
      </c>
      <c r="AI143">
        <v>5.8687017965177901</v>
      </c>
      <c r="AJ143">
        <v>93.210139896214102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0.02</v>
      </c>
      <c r="AM143" t="s">
        <v>10463</v>
      </c>
      <c r="AN143">
        <v>6.82</v>
      </c>
      <c r="AO143" t="s">
        <v>10463</v>
      </c>
      <c r="AP143">
        <v>0.105001107274717</v>
      </c>
      <c r="AQ143">
        <f>(Table2[[#This Row],[Sharpe Ratio]]-AVERAGE(Table2[Sharpe Ratio]))/_xlfn.STDEV.P(Table2[Sharpe Ratio])</f>
        <v>0.58890690900208686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2.4310658763344128</v>
      </c>
      <c r="AS143">
        <f>_xlfn.RANK.AVG(Table2[[#This Row],[1Y Return vs Nifty Z-Score]],Table2[1Y Return vs Nifty Z-Score])</f>
        <v>243</v>
      </c>
      <c r="AT143">
        <f>_xlfn.RANK.AVG(Table2[[#This Row],[6M Return vs Nifty Z-Score]],Table2[6M Return vs Nifty Z-Score])</f>
        <v>108</v>
      </c>
      <c r="AU143">
        <f>_xlfn.RANK.AVG(Table2[[#This Row],[Sharpe Ratio Z-Score]],Table2[Sharpe Ratio Z-Score])</f>
        <v>194</v>
      </c>
      <c r="AV143">
        <f>(Table2[[#This Row],[Rank 1Y]]+Table2[[#This Row],[Rank 6M]]+Table2[[#This Row],[Rank Sharpe]])/3</f>
        <v>181.66666666666666</v>
      </c>
    </row>
    <row r="144" spans="1:48" x14ac:dyDescent="0.3">
      <c r="A144" t="s">
        <v>980</v>
      </c>
      <c r="B144" t="s">
        <v>981</v>
      </c>
      <c r="C144" t="s">
        <v>10418</v>
      </c>
      <c r="D144" t="s">
        <v>293</v>
      </c>
      <c r="E144">
        <v>14047.1226629049</v>
      </c>
      <c r="F144">
        <v>989.6</v>
      </c>
      <c r="G144">
        <v>173.12376385658499</v>
      </c>
      <c r="H144">
        <f>(Table2[[#This Row],[1Y Return vs Nifty]]-AVERAGE(Table2[1Y Return vs Nifty]))/_xlfn.STDEV.P(Table2[1Y Return vs Nifty])</f>
        <v>1.4821304312984622</v>
      </c>
      <c r="I144">
        <v>-1.2989146547065</v>
      </c>
      <c r="J144">
        <f>(Table2[[#This Row],[1M Return vs Nifty]]-AVERAGE(Table2[1M Return vs Nifty]))/_xlfn.STDEV.P(Table2[1M Return vs Nifty])</f>
        <v>-0.2348624369028508</v>
      </c>
      <c r="K144">
        <v>13.4352242910778</v>
      </c>
      <c r="L144">
        <f>(Table2[[#This Row],[6M Return vs Nifty]]-AVERAGE(Table2[6M Return vs Nifty]))/_xlfn.STDEV.P(Table2[6M Return vs Nifty])</f>
        <v>4.2361821366686439E-2</v>
      </c>
      <c r="M144">
        <v>-2.1665675657733798</v>
      </c>
      <c r="N144">
        <f>(Table2[[#This Row],[1W Return vs Nifty]]-AVERAGE(Table2[1W Return vs Nifty]))/_xlfn.STDEV.P(Table2[1W Return vs Nifty])</f>
        <v>-0.31160785069183855</v>
      </c>
      <c r="O144">
        <v>958.28</v>
      </c>
      <c r="P144">
        <v>919.52348085858102</v>
      </c>
      <c r="Q144">
        <v>753.91700477003201</v>
      </c>
      <c r="R144">
        <v>66.083758976624395</v>
      </c>
      <c r="S144" s="2">
        <f>(Table2[[#This Row],[Close Price]]-Table2[[#This Row],[20D EMA]])/Table2[[#This Row],[20D EMA]]</f>
        <v>3.2683558041491055E-2</v>
      </c>
      <c r="T144" s="2">
        <f>(Table2[[#This Row],[Close Price]]-Table2[[#This Row],[50D EMA]])/Table2[[#This Row],[50D EMA]]</f>
        <v>7.6209602691153552E-2</v>
      </c>
      <c r="U144" s="2">
        <f>(Table2[[#This Row],[Close Price]]-Table2[[#This Row],[200D EMA]])/Table2[[#This Row],[200D EMA]]</f>
        <v>0.31261132689513832</v>
      </c>
      <c r="V144">
        <v>0.96782612999640205</v>
      </c>
      <c r="W144">
        <v>983.35</v>
      </c>
      <c r="X144">
        <v>1028</v>
      </c>
      <c r="Y144">
        <v>972.5</v>
      </c>
      <c r="Z144">
        <v>1028</v>
      </c>
      <c r="AA144">
        <v>972.5</v>
      </c>
      <c r="AB144">
        <v>1028</v>
      </c>
      <c r="AC144" s="2">
        <f>(Table2[[#This Row],[Close Price]]/Table2[[#This Row],[Day Low]])-1</f>
        <v>6.3558244775512307E-3</v>
      </c>
      <c r="AD144" s="2">
        <f>(Table2[[#This Row],[Day High]]/Table2[[#This Row],[Close Price]])-1</f>
        <v>3.8803556992724308E-2</v>
      </c>
      <c r="AE144" s="2">
        <f>(Table2[[#This Row],[Close Price]]/Table2[[#This Row],[Current Week Low]])-1</f>
        <v>1.7583547557840751E-2</v>
      </c>
      <c r="AF144" s="2">
        <f>(Table2[[#This Row],[Current Week High]]/Table2[[#This Row],[Close Price]])-1</f>
        <v>3.8803556992724308E-2</v>
      </c>
      <c r="AG144" s="2">
        <f>(Table2[[#This Row],[Close Price]]/Table2[[#This Row],[Current Month Low]])-1</f>
        <v>1.7583547557840751E-2</v>
      </c>
      <c r="AH144" s="2">
        <f>(Table2[[#This Row],[Current Month High]]/Table2[[#This Row],[Close Price]])-1</f>
        <v>3.8803556992724308E-2</v>
      </c>
      <c r="AI144">
        <v>6.9219886822958703</v>
      </c>
      <c r="AJ144">
        <v>227.11346169737999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0.16</v>
      </c>
      <c r="AM144" t="s">
        <v>10463</v>
      </c>
      <c r="AN144">
        <v>6.99</v>
      </c>
      <c r="AO144" t="s">
        <v>10463</v>
      </c>
      <c r="AP144">
        <v>9.6446214397758995E-2</v>
      </c>
      <c r="AQ144">
        <f>(Table2[[#This Row],[Sharpe Ratio]]-AVERAGE(Table2[Sharpe Ratio]))/_xlfn.STDEV.P(Table2[Sharpe Ratio])</f>
        <v>0.49263461334182657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1.470656578412286</v>
      </c>
      <c r="AS144">
        <f>_xlfn.RANK.AVG(Table2[[#This Row],[1Y Return vs Nifty Z-Score]],Table2[1Y Return vs Nifty Z-Score])</f>
        <v>50</v>
      </c>
      <c r="AT144">
        <f>_xlfn.RANK.AVG(Table2[[#This Row],[6M Return vs Nifty Z-Score]],Table2[6M Return vs Nifty Z-Score])</f>
        <v>281</v>
      </c>
      <c r="AU144">
        <f>_xlfn.RANK.AVG(Table2[[#This Row],[Sharpe Ratio Z-Score]],Table2[Sharpe Ratio Z-Score])</f>
        <v>215</v>
      </c>
      <c r="AV144">
        <f>(Table2[[#This Row],[Rank 1Y]]+Table2[[#This Row],[Rank 6M]]+Table2[[#This Row],[Rank Sharpe]])/3</f>
        <v>182</v>
      </c>
    </row>
    <row r="145" spans="1:48" x14ac:dyDescent="0.3">
      <c r="A145" t="s">
        <v>239</v>
      </c>
      <c r="B145" t="s">
        <v>240</v>
      </c>
      <c r="C145" t="s">
        <v>10419</v>
      </c>
      <c r="D145" t="s">
        <v>32</v>
      </c>
      <c r="E145">
        <v>107360.22831336</v>
      </c>
      <c r="F145">
        <v>116.25</v>
      </c>
      <c r="G145">
        <v>56.889346769289403</v>
      </c>
      <c r="H145">
        <f>(Table2[[#This Row],[1Y Return vs Nifty]]-AVERAGE(Table2[1Y Return vs Nifty]))/_xlfn.STDEV.P(Table2[1Y Return vs Nifty])</f>
        <v>0.1246072777483299</v>
      </c>
      <c r="I145">
        <v>-11.822927466008901</v>
      </c>
      <c r="J145">
        <f>(Table2[[#This Row],[1M Return vs Nifty]]-AVERAGE(Table2[1M Return vs Nifty]))/_xlfn.STDEV.P(Table2[1M Return vs Nifty])</f>
        <v>-1.1463179911665853</v>
      </c>
      <c r="K145">
        <v>19.609530411174699</v>
      </c>
      <c r="L145">
        <f>(Table2[[#This Row],[6M Return vs Nifty]]-AVERAGE(Table2[6M Return vs Nifty]))/_xlfn.STDEV.P(Table2[6M Return vs Nifty])</f>
        <v>0.2273214842442241</v>
      </c>
      <c r="M145">
        <v>-2.4095009322821399</v>
      </c>
      <c r="N145">
        <f>(Table2[[#This Row],[1W Return vs Nifty]]-AVERAGE(Table2[1W Return vs Nifty]))/_xlfn.STDEV.P(Table2[1W Return vs Nifty])</f>
        <v>-0.35609512358445128</v>
      </c>
      <c r="O145">
        <v>118.76</v>
      </c>
      <c r="P145">
        <v>117.70720606294699</v>
      </c>
      <c r="Q145">
        <v>102.077920984339</v>
      </c>
      <c r="R145">
        <v>45.430686910640397</v>
      </c>
      <c r="S145" s="2">
        <f>(Table2[[#This Row],[Close Price]]-Table2[[#This Row],[20D EMA]])/Table2[[#This Row],[20D EMA]]</f>
        <v>-2.1135062310542314E-2</v>
      </c>
      <c r="T145" s="2">
        <f>(Table2[[#This Row],[Close Price]]-Table2[[#This Row],[50D EMA]])/Table2[[#This Row],[50D EMA]]</f>
        <v>-1.2379922280779611E-2</v>
      </c>
      <c r="U145" s="2">
        <f>(Table2[[#This Row],[Close Price]]-Table2[[#This Row],[200D EMA]])/Table2[[#This Row],[200D EMA]]</f>
        <v>0.13883589006319305</v>
      </c>
      <c r="V145">
        <v>0.97480971484075796</v>
      </c>
      <c r="W145">
        <v>115.5</v>
      </c>
      <c r="X145">
        <v>118.98</v>
      </c>
      <c r="Y145">
        <v>115.5</v>
      </c>
      <c r="Z145">
        <v>120.19</v>
      </c>
      <c r="AA145">
        <v>115.5</v>
      </c>
      <c r="AB145">
        <v>120.19</v>
      </c>
      <c r="AC145" s="2">
        <f>(Table2[[#This Row],[Close Price]]/Table2[[#This Row],[Day Low]])-1</f>
        <v>6.4935064935065512E-3</v>
      </c>
      <c r="AD145" s="2">
        <f>(Table2[[#This Row],[Day High]]/Table2[[#This Row],[Close Price]])-1</f>
        <v>2.3483870967742071E-2</v>
      </c>
      <c r="AE145" s="2">
        <f>(Table2[[#This Row],[Close Price]]/Table2[[#This Row],[Current Week Low]])-1</f>
        <v>6.4935064935065512E-3</v>
      </c>
      <c r="AF145" s="2">
        <f>(Table2[[#This Row],[Current Week High]]/Table2[[#This Row],[Close Price]])-1</f>
        <v>3.3892473118279476E-2</v>
      </c>
      <c r="AG145" s="2">
        <f>(Table2[[#This Row],[Close Price]]/Table2[[#This Row],[Current Month Low]])-1</f>
        <v>6.4935064935065512E-3</v>
      </c>
      <c r="AH145" s="2">
        <f>(Table2[[#This Row],[Current Month High]]/Table2[[#This Row],[Close Price]])-1</f>
        <v>3.3892473118279476E-2</v>
      </c>
      <c r="AI145">
        <v>10.881720430107499</v>
      </c>
      <c r="AJ145">
        <v>92.117005453643998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-0.11</v>
      </c>
      <c r="AM145" t="s">
        <v>10464</v>
      </c>
      <c r="AN145">
        <v>-4.6500000000000004</v>
      </c>
      <c r="AO145" t="s">
        <v>10464</v>
      </c>
      <c r="AP145">
        <v>0.16564311171885401</v>
      </c>
      <c r="AQ145">
        <f>(Table2[[#This Row],[Sharpe Ratio]]-AVERAGE(Table2[Sharpe Ratio]))/_xlfn.STDEV.P(Table2[Sharpe Ratio])</f>
        <v>1.2713403497528661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0.12085599699438349</v>
      </c>
      <c r="AS145">
        <f>_xlfn.RANK.AVG(Table2[[#This Row],[1Y Return vs Nifty Z-Score]],Table2[1Y Return vs Nifty Z-Score])</f>
        <v>241</v>
      </c>
      <c r="AT145">
        <f>_xlfn.RANK.AVG(Table2[[#This Row],[6M Return vs Nifty Z-Score]],Table2[6M Return vs Nifty Z-Score])</f>
        <v>232</v>
      </c>
      <c r="AU145">
        <f>_xlfn.RANK.AVG(Table2[[#This Row],[Sharpe Ratio Z-Score]],Table2[Sharpe Ratio Z-Score])</f>
        <v>76</v>
      </c>
      <c r="AV145">
        <f>(Table2[[#This Row],[Rank 1Y]]+Table2[[#This Row],[Rank 6M]]+Table2[[#This Row],[Rank Sharpe]])/3</f>
        <v>183</v>
      </c>
    </row>
    <row r="146" spans="1:48" x14ac:dyDescent="0.3">
      <c r="A146" t="s">
        <v>820</v>
      </c>
      <c r="B146" t="s">
        <v>821</v>
      </c>
      <c r="C146" t="s">
        <v>10430</v>
      </c>
      <c r="D146" t="s">
        <v>302</v>
      </c>
      <c r="E146">
        <v>18786.066842585002</v>
      </c>
      <c r="F146">
        <v>849</v>
      </c>
      <c r="G146">
        <v>66.610269076401906</v>
      </c>
      <c r="H146">
        <f>(Table2[[#This Row],[1Y Return vs Nifty]]-AVERAGE(Table2[1Y Return vs Nifty]))/_xlfn.STDEV.P(Table2[1Y Return vs Nifty])</f>
        <v>0.23813971879680446</v>
      </c>
      <c r="I146">
        <v>0.47003193582441199</v>
      </c>
      <c r="J146">
        <f>(Table2[[#This Row],[1M Return vs Nifty]]-AVERAGE(Table2[1M Return vs Nifty]))/_xlfn.STDEV.P(Table2[1M Return vs Nifty])</f>
        <v>-8.1658880042512524E-2</v>
      </c>
      <c r="K146">
        <v>13.9408124841688</v>
      </c>
      <c r="L146">
        <f>(Table2[[#This Row],[6M Return vs Nifty]]-AVERAGE(Table2[6M Return vs Nifty]))/_xlfn.STDEV.P(Table2[6M Return vs Nifty])</f>
        <v>5.7507397230603483E-2</v>
      </c>
      <c r="M146">
        <v>-0.204889711944476</v>
      </c>
      <c r="N146">
        <f>(Table2[[#This Row],[1W Return vs Nifty]]-AVERAGE(Table2[1W Return vs Nifty]))/_xlfn.STDEV.P(Table2[1W Return vs Nifty])</f>
        <v>4.7625215003706763E-2</v>
      </c>
      <c r="O146">
        <v>821.33</v>
      </c>
      <c r="P146">
        <v>816.17844654548503</v>
      </c>
      <c r="Q146">
        <v>726.32496109401995</v>
      </c>
      <c r="R146">
        <v>67.745124656775502</v>
      </c>
      <c r="S146" s="2">
        <f>(Table2[[#This Row],[Close Price]]-Table2[[#This Row],[20D EMA]])/Table2[[#This Row],[20D EMA]]</f>
        <v>3.3689260102516598E-2</v>
      </c>
      <c r="T146" s="2">
        <f>(Table2[[#This Row],[Close Price]]-Table2[[#This Row],[50D EMA]])/Table2[[#This Row],[50D EMA]]</f>
        <v>4.0213697866482254E-2</v>
      </c>
      <c r="U146" s="2">
        <f>(Table2[[#This Row],[Close Price]]-Table2[[#This Row],[200D EMA]])/Table2[[#This Row],[200D EMA]]</f>
        <v>0.16889828310623106</v>
      </c>
      <c r="V146">
        <v>1.0190501975211901</v>
      </c>
      <c r="W146">
        <v>842</v>
      </c>
      <c r="X146">
        <v>909.9</v>
      </c>
      <c r="Y146">
        <v>803.25</v>
      </c>
      <c r="Z146">
        <v>909.9</v>
      </c>
      <c r="AA146">
        <v>803.25</v>
      </c>
      <c r="AB146">
        <v>909.9</v>
      </c>
      <c r="AC146" s="2">
        <f>(Table2[[#This Row],[Close Price]]/Table2[[#This Row],[Day Low]])-1</f>
        <v>8.3135391923989665E-3</v>
      </c>
      <c r="AD146" s="2">
        <f>(Table2[[#This Row],[Day High]]/Table2[[#This Row],[Close Price]])-1</f>
        <v>7.1731448763250771E-2</v>
      </c>
      <c r="AE146" s="2">
        <f>(Table2[[#This Row],[Close Price]]/Table2[[#This Row],[Current Week Low]])-1</f>
        <v>5.6956115779645211E-2</v>
      </c>
      <c r="AF146" s="2">
        <f>(Table2[[#This Row],[Current Week High]]/Table2[[#This Row],[Close Price]])-1</f>
        <v>7.1731448763250771E-2</v>
      </c>
      <c r="AG146" s="2">
        <f>(Table2[[#This Row],[Close Price]]/Table2[[#This Row],[Current Month Low]])-1</f>
        <v>5.6956115779645211E-2</v>
      </c>
      <c r="AH146" s="2">
        <f>(Table2[[#This Row],[Current Month High]]/Table2[[#This Row],[Close Price]])-1</f>
        <v>7.1731448763250771E-2</v>
      </c>
      <c r="AI146">
        <v>12.8386336866902</v>
      </c>
      <c r="AJ146">
        <v>97.212543554006899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-7.0000000000000007E-2</v>
      </c>
      <c r="AM146" t="s">
        <v>10464</v>
      </c>
      <c r="AN146">
        <v>2.88</v>
      </c>
      <c r="AO146" t="s">
        <v>10463</v>
      </c>
      <c r="AP146">
        <v>0.171265542336796</v>
      </c>
      <c r="AQ146">
        <f>(Table2[[#This Row],[Sharpe Ratio]]-AVERAGE(Table2[Sharpe Ratio]))/_xlfn.STDEV.P(Table2[Sharpe Ratio])</f>
        <v>1.3346122469659478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1.5962256979545502</v>
      </c>
      <c r="AS146">
        <f>_xlfn.RANK.AVG(Table2[[#This Row],[1Y Return vs Nifty Z-Score]],Table2[1Y Return vs Nifty Z-Score])</f>
        <v>208</v>
      </c>
      <c r="AT146">
        <f>_xlfn.RANK.AVG(Table2[[#This Row],[6M Return vs Nifty Z-Score]],Table2[6M Return vs Nifty Z-Score])</f>
        <v>277</v>
      </c>
      <c r="AU146">
        <f>_xlfn.RANK.AVG(Table2[[#This Row],[Sharpe Ratio Z-Score]],Table2[Sharpe Ratio Z-Score])</f>
        <v>67</v>
      </c>
      <c r="AV146">
        <f>(Table2[[#This Row],[Rank 1Y]]+Table2[[#This Row],[Rank 6M]]+Table2[[#This Row],[Rank Sharpe]])/3</f>
        <v>184</v>
      </c>
    </row>
    <row r="147" spans="1:48" x14ac:dyDescent="0.3">
      <c r="A147" t="s">
        <v>989</v>
      </c>
      <c r="B147" t="s">
        <v>990</v>
      </c>
      <c r="C147" t="s">
        <v>10427</v>
      </c>
      <c r="D147" t="s">
        <v>98</v>
      </c>
      <c r="E147">
        <v>13624.676148076</v>
      </c>
      <c r="F147">
        <v>19.829999999999998</v>
      </c>
      <c r="G147">
        <v>186.59824304736401</v>
      </c>
      <c r="H147">
        <f>(Table2[[#This Row],[1Y Return vs Nifty]]-AVERAGE(Table2[1Y Return vs Nifty]))/_xlfn.STDEV.P(Table2[1Y Return vs Nifty])</f>
        <v>1.6395013541446117</v>
      </c>
      <c r="I147">
        <v>-7.6441664040620099</v>
      </c>
      <c r="J147">
        <f>(Table2[[#This Row],[1M Return vs Nifty]]-AVERAGE(Table2[1M Return vs Nifty]))/_xlfn.STDEV.P(Table2[1M Return vs Nifty])</f>
        <v>-0.78440708815418558</v>
      </c>
      <c r="K147">
        <v>11.4690019370243</v>
      </c>
      <c r="L147">
        <f>(Table2[[#This Row],[6M Return vs Nifty]]-AVERAGE(Table2[6M Return vs Nifty]))/_xlfn.STDEV.P(Table2[6M Return vs Nifty])</f>
        <v>-1.6539019743910508E-2</v>
      </c>
      <c r="M147">
        <v>-4.22051316005148</v>
      </c>
      <c r="N147">
        <f>(Table2[[#This Row],[1W Return vs Nifty]]-AVERAGE(Table2[1W Return vs Nifty]))/_xlfn.STDEV.P(Table2[1W Return vs Nifty])</f>
        <v>-0.68773748439505655</v>
      </c>
      <c r="O147">
        <v>19.43</v>
      </c>
      <c r="P147">
        <v>18.984304243319301</v>
      </c>
      <c r="Q147">
        <v>15.947651572813401</v>
      </c>
      <c r="R147">
        <v>59.662997218451899</v>
      </c>
      <c r="S147" s="2">
        <f>(Table2[[#This Row],[Close Price]]-Table2[[#This Row],[20D EMA]])/Table2[[#This Row],[20D EMA]]</f>
        <v>2.0586721564590765E-2</v>
      </c>
      <c r="T147" s="2">
        <f>(Table2[[#This Row],[Close Price]]-Table2[[#This Row],[50D EMA]])/Table2[[#This Row],[50D EMA]]</f>
        <v>4.4547103008966131E-2</v>
      </c>
      <c r="U147" s="2">
        <f>(Table2[[#This Row],[Close Price]]-Table2[[#This Row],[200D EMA]])/Table2[[#This Row],[200D EMA]]</f>
        <v>0.24344326871330649</v>
      </c>
      <c r="V147">
        <v>1.1060432838469401</v>
      </c>
      <c r="W147">
        <v>19.43</v>
      </c>
      <c r="X147">
        <v>20.29</v>
      </c>
      <c r="Y147">
        <v>19.43</v>
      </c>
      <c r="Z147">
        <v>20.29</v>
      </c>
      <c r="AA147">
        <v>19.43</v>
      </c>
      <c r="AB147">
        <v>20.29</v>
      </c>
      <c r="AC147" s="2">
        <f>(Table2[[#This Row],[Close Price]]/Table2[[#This Row],[Day Low]])-1</f>
        <v>2.0586721564590738E-2</v>
      </c>
      <c r="AD147" s="2">
        <f>(Table2[[#This Row],[Day High]]/Table2[[#This Row],[Close Price]])-1</f>
        <v>2.3197175995965713E-2</v>
      </c>
      <c r="AE147" s="2">
        <f>(Table2[[#This Row],[Close Price]]/Table2[[#This Row],[Current Week Low]])-1</f>
        <v>2.0586721564590738E-2</v>
      </c>
      <c r="AF147" s="2">
        <f>(Table2[[#This Row],[Current Week High]]/Table2[[#This Row],[Close Price]])-1</f>
        <v>2.3197175995965713E-2</v>
      </c>
      <c r="AG147" s="2">
        <f>(Table2[[#This Row],[Close Price]]/Table2[[#This Row],[Current Month Low]])-1</f>
        <v>2.0586721564590738E-2</v>
      </c>
      <c r="AH147" s="2">
        <f>(Table2[[#This Row],[Current Month High]]/Table2[[#This Row],[Close Price]])-1</f>
        <v>2.3197175995965713E-2</v>
      </c>
      <c r="AI147">
        <v>21.028744326777598</v>
      </c>
      <c r="AJ147">
        <v>236.101694915254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0.06</v>
      </c>
      <c r="AM147" t="s">
        <v>10463</v>
      </c>
      <c r="AN147">
        <v>0.61</v>
      </c>
      <c r="AO147" t="s">
        <v>10463</v>
      </c>
      <c r="AP147">
        <v>9.7892539442020005E-2</v>
      </c>
      <c r="AQ147">
        <f>(Table2[[#This Row],[Sharpe Ratio]]-AVERAGE(Table2[Sharpe Ratio]))/_xlfn.STDEV.P(Table2[Sharpe Ratio])</f>
        <v>0.50891079988028931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0.6597285617317481</v>
      </c>
      <c r="AS147">
        <f>_xlfn.RANK.AVG(Table2[[#This Row],[1Y Return vs Nifty Z-Score]],Table2[1Y Return vs Nifty Z-Score])</f>
        <v>40</v>
      </c>
      <c r="AT147">
        <f>_xlfn.RANK.AVG(Table2[[#This Row],[6M Return vs Nifty Z-Score]],Table2[6M Return vs Nifty Z-Score])</f>
        <v>299</v>
      </c>
      <c r="AU147">
        <f>_xlfn.RANK.AVG(Table2[[#This Row],[Sharpe Ratio Z-Score]],Table2[Sharpe Ratio Z-Score])</f>
        <v>213</v>
      </c>
      <c r="AV147">
        <f>(Table2[[#This Row],[Rank 1Y]]+Table2[[#This Row],[Rank 6M]]+Table2[[#This Row],[Rank Sharpe]])/3</f>
        <v>184</v>
      </c>
    </row>
    <row r="148" spans="1:48" x14ac:dyDescent="0.3">
      <c r="A148" t="s">
        <v>1575</v>
      </c>
      <c r="B148" t="s">
        <v>1576</v>
      </c>
      <c r="C148" t="s">
        <v>10426</v>
      </c>
      <c r="D148" t="s">
        <v>148</v>
      </c>
      <c r="E148">
        <v>5646.81849186</v>
      </c>
      <c r="F148">
        <v>371.1</v>
      </c>
      <c r="G148">
        <v>27.747367396895299</v>
      </c>
      <c r="H148">
        <f>(Table2[[#This Row],[1Y Return vs Nifty]]-AVERAGE(Table2[1Y Return vs Nifty]))/_xlfn.STDEV.P(Table2[1Y Return vs Nifty])</f>
        <v>-0.21574726378641965</v>
      </c>
      <c r="I148">
        <v>-1.1109698028314099</v>
      </c>
      <c r="J148">
        <f>(Table2[[#This Row],[1M Return vs Nifty]]-AVERAGE(Table2[1M Return vs Nifty]))/_xlfn.STDEV.P(Table2[1M Return vs Nifty])</f>
        <v>-0.21858505467153572</v>
      </c>
      <c r="K148">
        <v>27.723463493688602</v>
      </c>
      <c r="L148">
        <f>(Table2[[#This Row],[6M Return vs Nifty]]-AVERAGE(Table2[6M Return vs Nifty]))/_xlfn.STDEV.P(Table2[6M Return vs Nifty])</f>
        <v>0.47038528742493174</v>
      </c>
      <c r="M148">
        <v>-3.3574214923850998</v>
      </c>
      <c r="N148">
        <f>(Table2[[#This Row],[1W Return vs Nifty]]-AVERAGE(Table2[1W Return vs Nifty]))/_xlfn.STDEV.P(Table2[1W Return vs Nifty])</f>
        <v>-0.52968346693908086</v>
      </c>
      <c r="O148">
        <v>355.25</v>
      </c>
      <c r="P148">
        <v>338.16572837827903</v>
      </c>
      <c r="Q148">
        <v>292.00805208850301</v>
      </c>
      <c r="R148">
        <v>53.196943417461803</v>
      </c>
      <c r="S148" s="2">
        <f>(Table2[[#This Row],[Close Price]]-Table2[[#This Row],[20D EMA]])/Table2[[#This Row],[20D EMA]]</f>
        <v>4.461646727656586E-2</v>
      </c>
      <c r="T148" s="2">
        <f>(Table2[[#This Row],[Close Price]]-Table2[[#This Row],[50D EMA]])/Table2[[#This Row],[50D EMA]]</f>
        <v>9.73909206579327E-2</v>
      </c>
      <c r="U148" s="2">
        <f>(Table2[[#This Row],[Close Price]]-Table2[[#This Row],[200D EMA]])/Table2[[#This Row],[200D EMA]]</f>
        <v>0.27085536630176726</v>
      </c>
      <c r="V148">
        <v>0.93801559366717702</v>
      </c>
      <c r="W148">
        <v>358.4</v>
      </c>
      <c r="X148">
        <v>376.35</v>
      </c>
      <c r="Y148">
        <v>348.85</v>
      </c>
      <c r="Z148">
        <v>376.35</v>
      </c>
      <c r="AA148">
        <v>348.85</v>
      </c>
      <c r="AB148">
        <v>376.35</v>
      </c>
      <c r="AC148" s="2">
        <f>(Table2[[#This Row],[Close Price]]/Table2[[#This Row],[Day Low]])-1</f>
        <v>3.5435267857143016E-2</v>
      </c>
      <c r="AD148" s="2">
        <f>(Table2[[#This Row],[Day High]]/Table2[[#This Row],[Close Price]])-1</f>
        <v>1.4147130153597365E-2</v>
      </c>
      <c r="AE148" s="2">
        <f>(Table2[[#This Row],[Close Price]]/Table2[[#This Row],[Current Week Low]])-1</f>
        <v>6.3780994696861049E-2</v>
      </c>
      <c r="AF148" s="2">
        <f>(Table2[[#This Row],[Current Week High]]/Table2[[#This Row],[Close Price]])-1</f>
        <v>1.4147130153597365E-2</v>
      </c>
      <c r="AG148" s="2">
        <f>(Table2[[#This Row],[Close Price]]/Table2[[#This Row],[Current Month Low]])-1</f>
        <v>6.3780994696861049E-2</v>
      </c>
      <c r="AH148" s="2">
        <f>(Table2[[#This Row],[Current Month High]]/Table2[[#This Row],[Close Price]])-1</f>
        <v>1.4147130153597365E-2</v>
      </c>
      <c r="AI148">
        <v>7.1139854486661198</v>
      </c>
      <c r="AJ148">
        <v>64.167219641672204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0.18</v>
      </c>
      <c r="AM148" t="s">
        <v>10463</v>
      </c>
      <c r="AN148">
        <v>6.2</v>
      </c>
      <c r="AO148" t="s">
        <v>10463</v>
      </c>
      <c r="AP148">
        <v>0.206878534259612</v>
      </c>
      <c r="AQ148">
        <f>(Table2[[#This Row],[Sharpe Ratio]]-AVERAGE(Table2[Sharpe Ratio]))/_xlfn.STDEV.P(Table2[Sharpe Ratio])</f>
        <v>1.735382255083098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1.2417517571109933</v>
      </c>
      <c r="AS148">
        <f>_xlfn.RANK.AVG(Table2[[#This Row],[1Y Return vs Nifty Z-Score]],Table2[1Y Return vs Nifty Z-Score])</f>
        <v>350</v>
      </c>
      <c r="AT148">
        <f>_xlfn.RANK.AVG(Table2[[#This Row],[6M Return vs Nifty Z-Score]],Table2[6M Return vs Nifty Z-Score])</f>
        <v>179</v>
      </c>
      <c r="AU148">
        <f>_xlfn.RANK.AVG(Table2[[#This Row],[Sharpe Ratio Z-Score]],Table2[Sharpe Ratio Z-Score])</f>
        <v>24</v>
      </c>
      <c r="AV148">
        <f>(Table2[[#This Row],[Rank 1Y]]+Table2[[#This Row],[Rank 6M]]+Table2[[#This Row],[Rank Sharpe]])/3</f>
        <v>184.33333333333334</v>
      </c>
    </row>
    <row r="149" spans="1:48" x14ac:dyDescent="0.3">
      <c r="A149" t="s">
        <v>247</v>
      </c>
      <c r="B149" t="s">
        <v>248</v>
      </c>
      <c r="C149" t="s">
        <v>10420</v>
      </c>
      <c r="D149" t="s">
        <v>249</v>
      </c>
      <c r="E149">
        <v>104970.512488655</v>
      </c>
      <c r="F149">
        <v>383.8</v>
      </c>
      <c r="G149">
        <v>108.161862191526</v>
      </c>
      <c r="H149">
        <f>(Table2[[#This Row],[1Y Return vs Nifty]]-AVERAGE(Table2[1Y Return vs Nifty]))/_xlfn.STDEV.P(Table2[1Y Return vs Nifty])</f>
        <v>0.72342842358990933</v>
      </c>
      <c r="I149">
        <v>3.47916362004803</v>
      </c>
      <c r="J149">
        <f>(Table2[[#This Row],[1M Return vs Nifty]]-AVERAGE(Table2[1M Return vs Nifty]))/_xlfn.STDEV.P(Table2[1M Return vs Nifty])</f>
        <v>0.17895366730739712</v>
      </c>
      <c r="K149">
        <v>78.541639810534207</v>
      </c>
      <c r="L149">
        <f>(Table2[[#This Row],[6M Return vs Nifty]]-AVERAGE(Table2[6M Return vs Nifty]))/_xlfn.STDEV.P(Table2[6M Return vs Nifty])</f>
        <v>1.9927122626004874</v>
      </c>
      <c r="M149">
        <v>11.929089538170601</v>
      </c>
      <c r="N149">
        <f>(Table2[[#This Row],[1W Return vs Nifty]]-AVERAGE(Table2[1W Return vs Nifty]))/_xlfn.STDEV.P(Table2[1W Return vs Nifty])</f>
        <v>2.2696651674846891</v>
      </c>
      <c r="O149">
        <v>354.26</v>
      </c>
      <c r="P149">
        <v>338.64081573651401</v>
      </c>
      <c r="Q149">
        <v>269.79154533018499</v>
      </c>
      <c r="R149">
        <v>83.669786378748199</v>
      </c>
      <c r="S149" s="2">
        <f>(Table2[[#This Row],[Close Price]]-Table2[[#This Row],[20D EMA]])/Table2[[#This Row],[20D EMA]]</f>
        <v>8.3385084401287252E-2</v>
      </c>
      <c r="T149" s="2">
        <f>(Table2[[#This Row],[Close Price]]-Table2[[#This Row],[50D EMA]])/Table2[[#This Row],[50D EMA]]</f>
        <v>0.13335422714851647</v>
      </c>
      <c r="U149" s="2">
        <f>(Table2[[#This Row],[Close Price]]-Table2[[#This Row],[200D EMA]])/Table2[[#This Row],[200D EMA]]</f>
        <v>0.42257979037217613</v>
      </c>
      <c r="V149">
        <v>3.3394847252034898</v>
      </c>
      <c r="W149">
        <v>379.8</v>
      </c>
      <c r="X149">
        <v>396.5</v>
      </c>
      <c r="Y149">
        <v>372.75</v>
      </c>
      <c r="Z149">
        <v>396.5</v>
      </c>
      <c r="AA149">
        <v>372.75</v>
      </c>
      <c r="AB149">
        <v>396.5</v>
      </c>
      <c r="AC149" s="2">
        <f>(Table2[[#This Row],[Close Price]]/Table2[[#This Row],[Day Low]])-1</f>
        <v>1.053185887309116E-2</v>
      </c>
      <c r="AD149" s="2">
        <f>(Table2[[#This Row],[Day High]]/Table2[[#This Row],[Close Price]])-1</f>
        <v>3.3090151120375166E-2</v>
      </c>
      <c r="AE149" s="2">
        <f>(Table2[[#This Row],[Close Price]]/Table2[[#This Row],[Current Week Low]])-1</f>
        <v>2.9644533869886081E-2</v>
      </c>
      <c r="AF149" s="2">
        <f>(Table2[[#This Row],[Current Week High]]/Table2[[#This Row],[Close Price]])-1</f>
        <v>3.3090151120375166E-2</v>
      </c>
      <c r="AG149" s="2">
        <f>(Table2[[#This Row],[Close Price]]/Table2[[#This Row],[Current Month Low]])-1</f>
        <v>2.9644533869886081E-2</v>
      </c>
      <c r="AH149" s="2">
        <f>(Table2[[#This Row],[Current Month High]]/Table2[[#This Row],[Close Price]])-1</f>
        <v>3.3090151120375166E-2</v>
      </c>
      <c r="AI149">
        <v>3.30901511203751</v>
      </c>
      <c r="AJ149">
        <v>143.91483952971001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0.1</v>
      </c>
      <c r="AM149" t="s">
        <v>10463</v>
      </c>
      <c r="AN149">
        <v>13.05</v>
      </c>
      <c r="AO149" t="s">
        <v>10463</v>
      </c>
      <c r="AP149">
        <v>2.9049608625153E-2</v>
      </c>
      <c r="AQ149">
        <f>(Table2[[#This Row],[Sharpe Ratio]]-AVERAGE(Table2[Sharpe Ratio]))/_xlfn.STDEV.P(Table2[Sharpe Ratio])</f>
        <v>-0.26581158239189817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4.8989479385905845</v>
      </c>
      <c r="AS149">
        <f>_xlfn.RANK.AVG(Table2[[#This Row],[1Y Return vs Nifty Z-Score]],Table2[1Y Return vs Nifty Z-Score])</f>
        <v>117</v>
      </c>
      <c r="AT149">
        <f>_xlfn.RANK.AVG(Table2[[#This Row],[6M Return vs Nifty Z-Score]],Table2[6M Return vs Nifty Z-Score])</f>
        <v>36</v>
      </c>
      <c r="AU149">
        <f>_xlfn.RANK.AVG(Table2[[#This Row],[Sharpe Ratio Z-Score]],Table2[Sharpe Ratio Z-Score])</f>
        <v>408</v>
      </c>
      <c r="AV149">
        <f>(Table2[[#This Row],[Rank 1Y]]+Table2[[#This Row],[Rank 6M]]+Table2[[#This Row],[Rank Sharpe]])/3</f>
        <v>187</v>
      </c>
    </row>
    <row r="150" spans="1:48" x14ac:dyDescent="0.3">
      <c r="A150" t="s">
        <v>798</v>
      </c>
      <c r="B150" t="s">
        <v>799</v>
      </c>
      <c r="C150" t="s">
        <v>10434</v>
      </c>
      <c r="D150" t="s">
        <v>607</v>
      </c>
      <c r="E150">
        <v>19255.6565069799</v>
      </c>
      <c r="F150">
        <v>619.95000000000005</v>
      </c>
      <c r="G150">
        <v>111.067405032488</v>
      </c>
      <c r="H150">
        <f>(Table2[[#This Row],[1Y Return vs Nifty]]-AVERAGE(Table2[1Y Return vs Nifty]))/_xlfn.STDEV.P(Table2[1Y Return vs Nifty])</f>
        <v>0.75736279328073353</v>
      </c>
      <c r="I150">
        <v>-5.2461715411901997</v>
      </c>
      <c r="J150">
        <f>(Table2[[#This Row],[1M Return vs Nifty]]-AVERAGE(Table2[1M Return vs Nifty]))/_xlfn.STDEV.P(Table2[1M Return vs Nifty])</f>
        <v>-0.57672340550861823</v>
      </c>
      <c r="K150">
        <v>12.1663409893248</v>
      </c>
      <c r="L150">
        <f>(Table2[[#This Row],[6M Return vs Nifty]]-AVERAGE(Table2[6M Return vs Nifty]))/_xlfn.STDEV.P(Table2[6M Return vs Nifty])</f>
        <v>4.3507115904370319E-3</v>
      </c>
      <c r="M150">
        <v>-5.06065766324084</v>
      </c>
      <c r="N150">
        <f>(Table2[[#This Row],[1W Return vs Nifty]]-AVERAGE(Table2[1W Return vs Nifty]))/_xlfn.STDEV.P(Table2[1W Return vs Nifty])</f>
        <v>-0.84158929289607565</v>
      </c>
      <c r="O150">
        <v>615.17999999999995</v>
      </c>
      <c r="P150">
        <v>612.42185509678097</v>
      </c>
      <c r="Q150">
        <v>538.58547703844999</v>
      </c>
      <c r="R150">
        <v>49.16651097047</v>
      </c>
      <c r="S150" s="2">
        <f>(Table2[[#This Row],[Close Price]]-Table2[[#This Row],[20D EMA]])/Table2[[#This Row],[20D EMA]]</f>
        <v>7.7538281478593193E-3</v>
      </c>
      <c r="T150" s="2">
        <f>(Table2[[#This Row],[Close Price]]-Table2[[#This Row],[50D EMA]])/Table2[[#This Row],[50D EMA]]</f>
        <v>1.2292417131373275E-2</v>
      </c>
      <c r="U150" s="2">
        <f>(Table2[[#This Row],[Close Price]]-Table2[[#This Row],[200D EMA]])/Table2[[#This Row],[200D EMA]]</f>
        <v>0.15107077043546308</v>
      </c>
      <c r="V150">
        <v>1.14654073195258</v>
      </c>
      <c r="W150">
        <v>615</v>
      </c>
      <c r="X150">
        <v>634</v>
      </c>
      <c r="Y150">
        <v>587.5</v>
      </c>
      <c r="Z150">
        <v>634</v>
      </c>
      <c r="AA150">
        <v>587.5</v>
      </c>
      <c r="AB150">
        <v>634</v>
      </c>
      <c r="AC150" s="2">
        <f>(Table2[[#This Row],[Close Price]]/Table2[[#This Row],[Day Low]])-1</f>
        <v>8.0487804878048852E-3</v>
      </c>
      <c r="AD150" s="2">
        <f>(Table2[[#This Row],[Day High]]/Table2[[#This Row],[Close Price]])-1</f>
        <v>2.2663117993386495E-2</v>
      </c>
      <c r="AE150" s="2">
        <f>(Table2[[#This Row],[Close Price]]/Table2[[#This Row],[Current Week Low]])-1</f>
        <v>5.5234042553191642E-2</v>
      </c>
      <c r="AF150" s="2">
        <f>(Table2[[#This Row],[Current Week High]]/Table2[[#This Row],[Close Price]])-1</f>
        <v>2.2663117993386495E-2</v>
      </c>
      <c r="AG150" s="2">
        <f>(Table2[[#This Row],[Close Price]]/Table2[[#This Row],[Current Month Low]])-1</f>
        <v>5.5234042553191642E-2</v>
      </c>
      <c r="AH150" s="2">
        <f>(Table2[[#This Row],[Current Month High]]/Table2[[#This Row],[Close Price]])-1</f>
        <v>2.2663117993386495E-2</v>
      </c>
      <c r="AI150">
        <v>26.179530607307001</v>
      </c>
      <c r="AJ150">
        <v>189.35822637106099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-0.13</v>
      </c>
      <c r="AM150" t="s">
        <v>10464</v>
      </c>
      <c r="AN150">
        <v>0.86</v>
      </c>
      <c r="AO150" t="s">
        <v>10463</v>
      </c>
      <c r="AP150">
        <v>0.123815880195375</v>
      </c>
      <c r="AQ150">
        <f>(Table2[[#This Row],[Sharpe Ratio]]-AVERAGE(Table2[Sharpe Ratio]))/_xlfn.STDEV.P(Table2[Sharpe Ratio])</f>
        <v>0.8006385352714197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0.14403934173789634</v>
      </c>
      <c r="AS150">
        <f>_xlfn.RANK.AVG(Table2[[#This Row],[1Y Return vs Nifty Z-Score]],Table2[1Y Return vs Nifty Z-Score])</f>
        <v>112</v>
      </c>
      <c r="AT150">
        <f>_xlfn.RANK.AVG(Table2[[#This Row],[6M Return vs Nifty Z-Score]],Table2[6M Return vs Nifty Z-Score])</f>
        <v>294</v>
      </c>
      <c r="AU150">
        <f>_xlfn.RANK.AVG(Table2[[#This Row],[Sharpe Ratio Z-Score]],Table2[Sharpe Ratio Z-Score])</f>
        <v>157</v>
      </c>
      <c r="AV150">
        <f>(Table2[[#This Row],[Rank 1Y]]+Table2[[#This Row],[Rank 6M]]+Table2[[#This Row],[Rank Sharpe]])/3</f>
        <v>187.66666666666666</v>
      </c>
    </row>
    <row r="151" spans="1:48" x14ac:dyDescent="0.3">
      <c r="A151" t="s">
        <v>822</v>
      </c>
      <c r="B151" t="s">
        <v>823</v>
      </c>
      <c r="C151" t="s">
        <v>10426</v>
      </c>
      <c r="D151" t="s">
        <v>148</v>
      </c>
      <c r="E151">
        <v>18692.494348607899</v>
      </c>
      <c r="F151">
        <v>143.91999999999999</v>
      </c>
      <c r="G151">
        <v>230.19985725708</v>
      </c>
      <c r="H151">
        <f>(Table2[[#This Row],[1Y Return vs Nifty]]-AVERAGE(Table2[1Y Return vs Nifty]))/_xlfn.STDEV.P(Table2[1Y Return vs Nifty])</f>
        <v>2.1487326326685645</v>
      </c>
      <c r="I151">
        <v>-13.7953859162571</v>
      </c>
      <c r="J151">
        <f>(Table2[[#This Row],[1M Return vs Nifty]]-AVERAGE(Table2[1M Return vs Nifty]))/_xlfn.STDEV.P(Table2[1M Return vs Nifty])</f>
        <v>-1.3171471456220398</v>
      </c>
      <c r="K151">
        <v>-2.2147509259386</v>
      </c>
      <c r="L151">
        <f>(Table2[[#This Row],[6M Return vs Nifty]]-AVERAGE(Table2[6M Return vs Nifty]))/_xlfn.STDEV.P(Table2[6M Return vs Nifty])</f>
        <v>-0.42645428264205759</v>
      </c>
      <c r="M151">
        <v>1.01436807220075</v>
      </c>
      <c r="N151">
        <f>(Table2[[#This Row],[1W Return vs Nifty]]-AVERAGE(Table2[1W Return vs Nifty]))/_xlfn.STDEV.P(Table2[1W Return vs Nifty])</f>
        <v>0.27090229937142823</v>
      </c>
      <c r="O151">
        <v>143.96</v>
      </c>
      <c r="P151">
        <v>143.72009871763399</v>
      </c>
      <c r="Q151">
        <v>115.510522531368</v>
      </c>
      <c r="R151">
        <v>50.603040527372997</v>
      </c>
      <c r="S151" s="2">
        <f>(Table2[[#This Row],[Close Price]]-Table2[[#This Row],[20D EMA]])/Table2[[#This Row],[20D EMA]]</f>
        <v>-2.7785495971117296E-4</v>
      </c>
      <c r="T151" s="2">
        <f>(Table2[[#This Row],[Close Price]]-Table2[[#This Row],[50D EMA]])/Table2[[#This Row],[50D EMA]]</f>
        <v>1.3909069375101419E-3</v>
      </c>
      <c r="U151" s="2">
        <f>(Table2[[#This Row],[Close Price]]-Table2[[#This Row],[200D EMA]])/Table2[[#This Row],[200D EMA]]</f>
        <v>0.24594709508752438</v>
      </c>
      <c r="V151">
        <v>0.92611133533519396</v>
      </c>
      <c r="W151">
        <v>143</v>
      </c>
      <c r="X151">
        <v>146.19999999999999</v>
      </c>
      <c r="Y151">
        <v>140.30000000000001</v>
      </c>
      <c r="Z151">
        <v>146.19999999999999</v>
      </c>
      <c r="AA151">
        <v>140.30000000000001</v>
      </c>
      <c r="AB151">
        <v>146.19999999999999</v>
      </c>
      <c r="AC151" s="2">
        <f>(Table2[[#This Row],[Close Price]]/Table2[[#This Row],[Day Low]])-1</f>
        <v>6.4335664335664067E-3</v>
      </c>
      <c r="AD151" s="2">
        <f>(Table2[[#This Row],[Day High]]/Table2[[#This Row],[Close Price]])-1</f>
        <v>1.5842134519177264E-2</v>
      </c>
      <c r="AE151" s="2">
        <f>(Table2[[#This Row],[Close Price]]/Table2[[#This Row],[Current Week Low]])-1</f>
        <v>2.5801853171774525E-2</v>
      </c>
      <c r="AF151" s="2">
        <f>(Table2[[#This Row],[Current Week High]]/Table2[[#This Row],[Close Price]])-1</f>
        <v>1.5842134519177264E-2</v>
      </c>
      <c r="AG151" s="2">
        <f>(Table2[[#This Row],[Close Price]]/Table2[[#This Row],[Current Month Low]])-1</f>
        <v>2.5801853171774525E-2</v>
      </c>
      <c r="AH151" s="2">
        <f>(Table2[[#This Row],[Current Month High]]/Table2[[#This Row],[Close Price]])-1</f>
        <v>1.5842134519177264E-2</v>
      </c>
      <c r="AI151">
        <v>22.9849916620344</v>
      </c>
      <c r="AJ151">
        <v>275.15803193222501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-0.01</v>
      </c>
      <c r="AM151" t="s">
        <v>10464</v>
      </c>
      <c r="AN151">
        <v>-1.63</v>
      </c>
      <c r="AO151" t="s">
        <v>10464</v>
      </c>
      <c r="AP151">
        <v>0.15488174111136099</v>
      </c>
      <c r="AQ151">
        <f>(Table2[[#This Row],[Sharpe Ratio]]-AVERAGE(Table2[Sharpe Ratio]))/_xlfn.STDEV.P(Table2[Sharpe Ratio])</f>
        <v>1.1502375063000094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1.826271010075905</v>
      </c>
      <c r="AS151">
        <f>_xlfn.RANK.AVG(Table2[[#This Row],[1Y Return vs Nifty Z-Score]],Table2[1Y Return vs Nifty Z-Score])</f>
        <v>18</v>
      </c>
      <c r="AT151">
        <f>_xlfn.RANK.AVG(Table2[[#This Row],[6M Return vs Nifty Z-Score]],Table2[6M Return vs Nifty Z-Score])</f>
        <v>454</v>
      </c>
      <c r="AU151">
        <f>_xlfn.RANK.AVG(Table2[[#This Row],[Sharpe Ratio Z-Score]],Table2[Sharpe Ratio Z-Score])</f>
        <v>91</v>
      </c>
      <c r="AV151">
        <f>(Table2[[#This Row],[Rank 1Y]]+Table2[[#This Row],[Rank 6M]]+Table2[[#This Row],[Rank Sharpe]])/3</f>
        <v>187.66666666666666</v>
      </c>
    </row>
    <row r="152" spans="1:48" x14ac:dyDescent="0.3">
      <c r="A152" t="s">
        <v>1230</v>
      </c>
      <c r="B152" t="s">
        <v>1231</v>
      </c>
      <c r="C152" t="s">
        <v>607</v>
      </c>
      <c r="D152" t="s">
        <v>607</v>
      </c>
      <c r="E152">
        <v>8851.0484546000007</v>
      </c>
      <c r="F152">
        <v>431.6</v>
      </c>
      <c r="G152">
        <v>85.203450355435393</v>
      </c>
      <c r="H152">
        <f>(Table2[[#This Row],[1Y Return vs Nifty]]-AVERAGE(Table2[1Y Return vs Nifty]))/_xlfn.STDEV.P(Table2[1Y Return vs Nifty])</f>
        <v>0.45529290558042557</v>
      </c>
      <c r="I152">
        <v>22.024425653699701</v>
      </c>
      <c r="J152">
        <f>(Table2[[#This Row],[1M Return vs Nifty]]-AVERAGE(Table2[1M Return vs Nifty]))/_xlfn.STDEV.P(Table2[1M Return vs Nifty])</f>
        <v>1.7851073644688813</v>
      </c>
      <c r="K152">
        <v>36.187750680540901</v>
      </c>
      <c r="L152">
        <f>(Table2[[#This Row],[6M Return vs Nifty]]-AVERAGE(Table2[6M Return vs Nifty]))/_xlfn.STDEV.P(Table2[6M Return vs Nifty])</f>
        <v>0.72394442008327387</v>
      </c>
      <c r="M152">
        <v>18.317766751188</v>
      </c>
      <c r="N152">
        <f>(Table2[[#This Row],[1W Return vs Nifty]]-AVERAGE(Table2[1W Return vs Nifty]))/_xlfn.STDEV.P(Table2[1W Return vs Nifty])</f>
        <v>3.4395943158879123</v>
      </c>
      <c r="O152">
        <v>383.74</v>
      </c>
      <c r="P152">
        <v>371.03405421638098</v>
      </c>
      <c r="Q152">
        <v>315.92567640569899</v>
      </c>
      <c r="R152">
        <v>86.726277516568103</v>
      </c>
      <c r="S152" s="2">
        <f>(Table2[[#This Row],[Close Price]]-Table2[[#This Row],[20D EMA]])/Table2[[#This Row],[20D EMA]]</f>
        <v>0.12471986240683799</v>
      </c>
      <c r="T152" s="2">
        <f>(Table2[[#This Row],[Close Price]]-Table2[[#This Row],[50D EMA]])/Table2[[#This Row],[50D EMA]]</f>
        <v>0.16323554427243483</v>
      </c>
      <c r="U152" s="2">
        <f>(Table2[[#This Row],[Close Price]]-Table2[[#This Row],[200D EMA]])/Table2[[#This Row],[200D EMA]]</f>
        <v>0.36614410360795346</v>
      </c>
      <c r="V152">
        <v>2.1582032182561002</v>
      </c>
      <c r="W152">
        <v>422.15</v>
      </c>
      <c r="X152">
        <v>450.65</v>
      </c>
      <c r="Y152">
        <v>389.65</v>
      </c>
      <c r="Z152">
        <v>450.65</v>
      </c>
      <c r="AA152">
        <v>389.65</v>
      </c>
      <c r="AB152">
        <v>450.65</v>
      </c>
      <c r="AC152" s="2">
        <f>(Table2[[#This Row],[Close Price]]/Table2[[#This Row],[Day Low]])-1</f>
        <v>2.2385408030321186E-2</v>
      </c>
      <c r="AD152" s="2">
        <f>(Table2[[#This Row],[Day High]]/Table2[[#This Row],[Close Price]])-1</f>
        <v>4.4138090824837661E-2</v>
      </c>
      <c r="AE152" s="2">
        <f>(Table2[[#This Row],[Close Price]]/Table2[[#This Row],[Current Week Low]])-1</f>
        <v>0.10766072116001557</v>
      </c>
      <c r="AF152" s="2">
        <f>(Table2[[#This Row],[Current Week High]]/Table2[[#This Row],[Close Price]])-1</f>
        <v>4.4138090824837661E-2</v>
      </c>
      <c r="AG152" s="2">
        <f>(Table2[[#This Row],[Close Price]]/Table2[[#This Row],[Current Month Low]])-1</f>
        <v>0.10766072116001557</v>
      </c>
      <c r="AH152" s="2">
        <f>(Table2[[#This Row],[Current Month High]]/Table2[[#This Row],[Close Price]])-1</f>
        <v>4.4138090824837661E-2</v>
      </c>
      <c r="AI152">
        <v>4.4138090824837599</v>
      </c>
      <c r="AJ152">
        <v>116.829942225571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0.04</v>
      </c>
      <c r="AM152" t="s">
        <v>10463</v>
      </c>
      <c r="AN152">
        <v>17.309999999999999</v>
      </c>
      <c r="AO152" t="s">
        <v>10463</v>
      </c>
      <c r="AP152">
        <v>7.0118290832720004E-2</v>
      </c>
      <c r="AQ152">
        <f>(Table2[[#This Row],[Sharpe Ratio]]-AVERAGE(Table2[Sharpe Ratio]))/_xlfn.STDEV.P(Table2[Sharpe Ratio])</f>
        <v>0.19635391432792426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6.6002929203484175</v>
      </c>
      <c r="AS152">
        <f>_xlfn.RANK.AVG(Table2[[#This Row],[1Y Return vs Nifty Z-Score]],Table2[1Y Return vs Nifty Z-Score])</f>
        <v>151</v>
      </c>
      <c r="AT152">
        <f>_xlfn.RANK.AVG(Table2[[#This Row],[6M Return vs Nifty Z-Score]],Table2[6M Return vs Nifty Z-Score])</f>
        <v>128</v>
      </c>
      <c r="AU152">
        <f>_xlfn.RANK.AVG(Table2[[#This Row],[Sharpe Ratio Z-Score]],Table2[Sharpe Ratio Z-Score])</f>
        <v>284</v>
      </c>
      <c r="AV152">
        <f>(Table2[[#This Row],[Rank 1Y]]+Table2[[#This Row],[Rank 6M]]+Table2[[#This Row],[Rank Sharpe]])/3</f>
        <v>187.66666666666666</v>
      </c>
    </row>
    <row r="153" spans="1:48" x14ac:dyDescent="0.3">
      <c r="A153" t="s">
        <v>1531</v>
      </c>
      <c r="B153" t="s">
        <v>1532</v>
      </c>
      <c r="C153" t="s">
        <v>10435</v>
      </c>
      <c r="D153" t="s">
        <v>1533</v>
      </c>
      <c r="E153">
        <v>6069.8257524399996</v>
      </c>
      <c r="F153">
        <v>342.25</v>
      </c>
      <c r="G153">
        <v>113.15174628936499</v>
      </c>
      <c r="H153">
        <f>(Table2[[#This Row],[1Y Return vs Nifty]]-AVERAGE(Table2[1Y Return vs Nifty]))/_xlfn.STDEV.P(Table2[1Y Return vs Nifty])</f>
        <v>0.78170619850455147</v>
      </c>
      <c r="I153">
        <v>4.6790669128751903</v>
      </c>
      <c r="J153">
        <f>(Table2[[#This Row],[1M Return vs Nifty]]-AVERAGE(Table2[1M Return vs Nifty]))/_xlfn.STDEV.P(Table2[1M Return vs Nifty])</f>
        <v>0.28287396277227062</v>
      </c>
      <c r="K153">
        <v>18.1756246064039</v>
      </c>
      <c r="L153">
        <f>(Table2[[#This Row],[6M Return vs Nifty]]-AVERAGE(Table2[6M Return vs Nifty]))/_xlfn.STDEV.P(Table2[6M Return vs Nifty])</f>
        <v>0.18436690293746036</v>
      </c>
      <c r="M153">
        <v>8.9813158014779102</v>
      </c>
      <c r="N153">
        <f>(Table2[[#This Row],[1W Return vs Nifty]]-AVERAGE(Table2[1W Return vs Nifty]))/_xlfn.STDEV.P(Table2[1W Return vs Nifty])</f>
        <v>1.7298528867159386</v>
      </c>
      <c r="O153">
        <v>312.33</v>
      </c>
      <c r="P153">
        <v>299.04734534147298</v>
      </c>
      <c r="Q153">
        <v>270.01605292049999</v>
      </c>
      <c r="R153">
        <v>76.790934259940499</v>
      </c>
      <c r="S153" s="2">
        <f>(Table2[[#This Row],[Close Price]]-Table2[[#This Row],[20D EMA]])/Table2[[#This Row],[20D EMA]]</f>
        <v>9.5796113085518581E-2</v>
      </c>
      <c r="T153" s="2">
        <f>(Table2[[#This Row],[Close Price]]-Table2[[#This Row],[50D EMA]])/Table2[[#This Row],[50D EMA]]</f>
        <v>0.14446760799429681</v>
      </c>
      <c r="U153" s="2">
        <f>(Table2[[#This Row],[Close Price]]-Table2[[#This Row],[200D EMA]])/Table2[[#This Row],[200D EMA]]</f>
        <v>0.26751723202459982</v>
      </c>
      <c r="V153">
        <v>1.45914874158714</v>
      </c>
      <c r="W153">
        <v>339.3</v>
      </c>
      <c r="X153">
        <v>353</v>
      </c>
      <c r="Y153">
        <v>321.2</v>
      </c>
      <c r="Z153">
        <v>353</v>
      </c>
      <c r="AA153">
        <v>321.2</v>
      </c>
      <c r="AB153">
        <v>353</v>
      </c>
      <c r="AC153" s="2">
        <f>(Table2[[#This Row],[Close Price]]/Table2[[#This Row],[Day Low]])-1</f>
        <v>8.6943707633362344E-3</v>
      </c>
      <c r="AD153" s="2">
        <f>(Table2[[#This Row],[Day High]]/Table2[[#This Row],[Close Price]])-1</f>
        <v>3.1409788166544939E-2</v>
      </c>
      <c r="AE153" s="2">
        <f>(Table2[[#This Row],[Close Price]]/Table2[[#This Row],[Current Week Low]])-1</f>
        <v>6.5535491905355014E-2</v>
      </c>
      <c r="AF153" s="2">
        <f>(Table2[[#This Row],[Current Week High]]/Table2[[#This Row],[Close Price]])-1</f>
        <v>3.1409788166544939E-2</v>
      </c>
      <c r="AG153" s="2">
        <f>(Table2[[#This Row],[Close Price]]/Table2[[#This Row],[Current Month Low]])-1</f>
        <v>6.5535491905355014E-2</v>
      </c>
      <c r="AH153" s="2">
        <f>(Table2[[#This Row],[Current Month High]]/Table2[[#This Row],[Close Price]])-1</f>
        <v>3.1409788166544939E-2</v>
      </c>
      <c r="AI153">
        <v>9.0723155588020497</v>
      </c>
      <c r="AJ153">
        <v>144.55162558056401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0.1</v>
      </c>
      <c r="AM153" t="s">
        <v>10463</v>
      </c>
      <c r="AN153">
        <v>5.1100000000000003</v>
      </c>
      <c r="AO153" t="s">
        <v>10463</v>
      </c>
      <c r="AP153">
        <v>9.9470105347551005E-2</v>
      </c>
      <c r="AQ153">
        <f>(Table2[[#This Row],[Sharpe Ratio]]-AVERAGE(Table2[Sharpe Ratio]))/_xlfn.STDEV.P(Table2[Sharpe Ratio])</f>
        <v>0.52666390251584583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3.5054638534460674</v>
      </c>
      <c r="AS153">
        <f>_xlfn.RANK.AVG(Table2[[#This Row],[1Y Return vs Nifty Z-Score]],Table2[1Y Return vs Nifty Z-Score])</f>
        <v>108</v>
      </c>
      <c r="AT153">
        <f>_xlfn.RANK.AVG(Table2[[#This Row],[6M Return vs Nifty Z-Score]],Table2[6M Return vs Nifty Z-Score])</f>
        <v>245</v>
      </c>
      <c r="AU153">
        <f>_xlfn.RANK.AVG(Table2[[#This Row],[Sharpe Ratio Z-Score]],Table2[Sharpe Ratio Z-Score])</f>
        <v>210</v>
      </c>
      <c r="AV153">
        <f>(Table2[[#This Row],[Rank 1Y]]+Table2[[#This Row],[Rank 6M]]+Table2[[#This Row],[Rank Sharpe]])/3</f>
        <v>187.66666666666666</v>
      </c>
    </row>
    <row r="154" spans="1:48" x14ac:dyDescent="0.3">
      <c r="A154" t="s">
        <v>344</v>
      </c>
      <c r="B154" t="s">
        <v>345</v>
      </c>
      <c r="C154" t="s">
        <v>10423</v>
      </c>
      <c r="D154" t="s">
        <v>193</v>
      </c>
      <c r="E154">
        <v>72059.899461749999</v>
      </c>
      <c r="F154">
        <v>4686.25</v>
      </c>
      <c r="G154">
        <v>27.317372301232002</v>
      </c>
      <c r="H154">
        <f>(Table2[[#This Row],[1Y Return vs Nifty]]-AVERAGE(Table2[1Y Return vs Nifty]))/_xlfn.STDEV.P(Table2[1Y Return vs Nifty])</f>
        <v>-0.22076925566200614</v>
      </c>
      <c r="I154">
        <v>-1.34448852986301</v>
      </c>
      <c r="J154">
        <f>(Table2[[#This Row],[1M Return vs Nifty]]-AVERAGE(Table2[1M Return vs Nifty]))/_xlfn.STDEV.P(Table2[1M Return vs Nifty])</f>
        <v>-0.2388094638008143</v>
      </c>
      <c r="K154">
        <v>35.540975841960098</v>
      </c>
      <c r="L154">
        <f>(Table2[[#This Row],[6M Return vs Nifty]]-AVERAGE(Table2[6M Return vs Nifty]))/_xlfn.STDEV.P(Table2[6M Return vs Nifty])</f>
        <v>0.70456940793215916</v>
      </c>
      <c r="M154">
        <v>-2.5891909269920799</v>
      </c>
      <c r="N154">
        <f>(Table2[[#This Row],[1W Return vs Nifty]]-AVERAGE(Table2[1W Return vs Nifty]))/_xlfn.STDEV.P(Table2[1W Return vs Nifty])</f>
        <v>-0.38900092794395652</v>
      </c>
      <c r="O154">
        <v>4568.2</v>
      </c>
      <c r="P154">
        <v>4227.8517924909602</v>
      </c>
      <c r="Q154">
        <v>3505.7195787051601</v>
      </c>
      <c r="R154">
        <v>49.339564525880803</v>
      </c>
      <c r="S154" s="2">
        <f>(Table2[[#This Row],[Close Price]]-Table2[[#This Row],[20D EMA]])/Table2[[#This Row],[20D EMA]]</f>
        <v>2.5841688192285842E-2</v>
      </c>
      <c r="T154" s="2">
        <f>(Table2[[#This Row],[Close Price]]-Table2[[#This Row],[50D EMA]])/Table2[[#This Row],[50D EMA]]</f>
        <v>0.10842343346169223</v>
      </c>
      <c r="U154" s="2">
        <f>(Table2[[#This Row],[Close Price]]-Table2[[#This Row],[200D EMA]])/Table2[[#This Row],[200D EMA]]</f>
        <v>0.3367441105289059</v>
      </c>
      <c r="V154">
        <v>1.02072745431024</v>
      </c>
      <c r="W154">
        <v>4617.5</v>
      </c>
      <c r="X154">
        <v>4695</v>
      </c>
      <c r="Y154">
        <v>4580</v>
      </c>
      <c r="Z154">
        <v>4744</v>
      </c>
      <c r="AA154">
        <v>4580</v>
      </c>
      <c r="AB154">
        <v>4744</v>
      </c>
      <c r="AC154" s="2">
        <f>(Table2[[#This Row],[Close Price]]/Table2[[#This Row],[Day Low]])-1</f>
        <v>1.4889009204114734E-2</v>
      </c>
      <c r="AD154" s="2">
        <f>(Table2[[#This Row],[Day High]]/Table2[[#This Row],[Close Price]])-1</f>
        <v>1.8671645772205814E-3</v>
      </c>
      <c r="AE154" s="2">
        <f>(Table2[[#This Row],[Close Price]]/Table2[[#This Row],[Current Week Low]])-1</f>
        <v>2.3198689956331897E-2</v>
      </c>
      <c r="AF154" s="2">
        <f>(Table2[[#This Row],[Current Week High]]/Table2[[#This Row],[Close Price]])-1</f>
        <v>1.2323286209655837E-2</v>
      </c>
      <c r="AG154" s="2">
        <f>(Table2[[#This Row],[Close Price]]/Table2[[#This Row],[Current Month Low]])-1</f>
        <v>2.3198689956331897E-2</v>
      </c>
      <c r="AH154" s="2">
        <f>(Table2[[#This Row],[Current Month High]]/Table2[[#This Row],[Close Price]])-1</f>
        <v>1.2323286209655837E-2</v>
      </c>
      <c r="AI154">
        <v>5.6495065350760099</v>
      </c>
      <c r="AJ154">
        <v>79.398591225786703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0.28000000000000003</v>
      </c>
      <c r="AM154" t="s">
        <v>10463</v>
      </c>
      <c r="AN154">
        <v>3.58</v>
      </c>
      <c r="AO154" t="s">
        <v>10463</v>
      </c>
      <c r="AP154">
        <v>0.16078207294465799</v>
      </c>
      <c r="AQ154">
        <f>(Table2[[#This Row],[Sharpe Ratio]]-AVERAGE(Table2[Sharpe Ratio]))/_xlfn.STDEV.P(Table2[Sharpe Ratio])</f>
        <v>1.2166367586248148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1.0726265191501969</v>
      </c>
      <c r="AS154">
        <f>_xlfn.RANK.AVG(Table2[[#This Row],[1Y Return vs Nifty Z-Score]],Table2[1Y Return vs Nifty Z-Score])</f>
        <v>352</v>
      </c>
      <c r="AT154">
        <f>_xlfn.RANK.AVG(Table2[[#This Row],[6M Return vs Nifty Z-Score]],Table2[6M Return vs Nifty Z-Score])</f>
        <v>131</v>
      </c>
      <c r="AU154">
        <f>_xlfn.RANK.AVG(Table2[[#This Row],[Sharpe Ratio Z-Score]],Table2[Sharpe Ratio Z-Score])</f>
        <v>84</v>
      </c>
      <c r="AV154">
        <f>(Table2[[#This Row],[Rank 1Y]]+Table2[[#This Row],[Rank 6M]]+Table2[[#This Row],[Rank Sharpe]])/3</f>
        <v>189</v>
      </c>
    </row>
    <row r="155" spans="1:48" x14ac:dyDescent="0.3">
      <c r="A155" t="s">
        <v>1611</v>
      </c>
      <c r="B155" t="s">
        <v>1612</v>
      </c>
      <c r="C155" t="s">
        <v>10421</v>
      </c>
      <c r="D155" t="s">
        <v>988</v>
      </c>
      <c r="E155">
        <v>5266.8695805179996</v>
      </c>
      <c r="F155">
        <v>41.91</v>
      </c>
      <c r="G155">
        <v>123.572938717824</v>
      </c>
      <c r="H155">
        <f>(Table2[[#This Row],[1Y Return vs Nifty]]-AVERAGE(Table2[1Y Return vs Nifty]))/_xlfn.STDEV.P(Table2[1Y Return vs Nifty])</f>
        <v>0.90341722320569151</v>
      </c>
      <c r="I155">
        <v>23.2081995265373</v>
      </c>
      <c r="J155">
        <f>(Table2[[#This Row],[1M Return vs Nifty]]-AVERAGE(Table2[1M Return vs Nifty]))/_xlfn.STDEV.P(Table2[1M Return vs Nifty])</f>
        <v>1.8876307356140933</v>
      </c>
      <c r="K155">
        <v>38.361195656617397</v>
      </c>
      <c r="L155">
        <f>(Table2[[#This Row],[6M Return vs Nifty]]-AVERAGE(Table2[6M Return vs Nifty]))/_xlfn.STDEV.P(Table2[6M Return vs Nifty])</f>
        <v>0.78905289417552982</v>
      </c>
      <c r="M155">
        <v>-2.6547069814649502</v>
      </c>
      <c r="N155">
        <f>(Table2[[#This Row],[1W Return vs Nifty]]-AVERAGE(Table2[1W Return vs Nifty]))/_xlfn.STDEV.P(Table2[1W Return vs Nifty])</f>
        <v>-0.4009985824286762</v>
      </c>
      <c r="O155">
        <v>39.049999999999997</v>
      </c>
      <c r="P155">
        <v>36.177510451955897</v>
      </c>
      <c r="Q155">
        <v>30.818009260812001</v>
      </c>
      <c r="R155">
        <v>62.271324192568997</v>
      </c>
      <c r="S155" s="2">
        <f>(Table2[[#This Row],[Close Price]]-Table2[[#This Row],[20D EMA]])/Table2[[#This Row],[20D EMA]]</f>
        <v>7.3239436619718296E-2</v>
      </c>
      <c r="T155" s="2">
        <f>(Table2[[#This Row],[Close Price]]-Table2[[#This Row],[50D EMA]])/Table2[[#This Row],[50D EMA]]</f>
        <v>0.1584545060295651</v>
      </c>
      <c r="U155" s="2">
        <f>(Table2[[#This Row],[Close Price]]-Table2[[#This Row],[200D EMA]])/Table2[[#This Row],[200D EMA]]</f>
        <v>0.35991911889300732</v>
      </c>
      <c r="V155">
        <v>1.3061120513502</v>
      </c>
      <c r="W155">
        <v>40.409999999999997</v>
      </c>
      <c r="X155">
        <v>43.08</v>
      </c>
      <c r="Y155">
        <v>39.979999999999997</v>
      </c>
      <c r="Z155">
        <v>43.08</v>
      </c>
      <c r="AA155">
        <v>39.979999999999997</v>
      </c>
      <c r="AB155">
        <v>43.08</v>
      </c>
      <c r="AC155" s="2">
        <f>(Table2[[#This Row],[Close Price]]/Table2[[#This Row],[Day Low]])-1</f>
        <v>3.7119524870081744E-2</v>
      </c>
      <c r="AD155" s="2">
        <f>(Table2[[#This Row],[Day High]]/Table2[[#This Row],[Close Price]])-1</f>
        <v>2.7916964924838972E-2</v>
      </c>
      <c r="AE155" s="2">
        <f>(Table2[[#This Row],[Close Price]]/Table2[[#This Row],[Current Week Low]])-1</f>
        <v>4.8274137068534229E-2</v>
      </c>
      <c r="AF155" s="2">
        <f>(Table2[[#This Row],[Current Week High]]/Table2[[#This Row],[Close Price]])-1</f>
        <v>2.7916964924838972E-2</v>
      </c>
      <c r="AG155" s="2">
        <f>(Table2[[#This Row],[Close Price]]/Table2[[#This Row],[Current Month Low]])-1</f>
        <v>4.8274137068534229E-2</v>
      </c>
      <c r="AH155" s="2">
        <f>(Table2[[#This Row],[Current Month High]]/Table2[[#This Row],[Close Price]])-1</f>
        <v>2.7916964924838972E-2</v>
      </c>
      <c r="AI155">
        <v>5.94130279169649</v>
      </c>
      <c r="AJ155">
        <v>163.58490566037699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0.2</v>
      </c>
      <c r="AM155" t="s">
        <v>10463</v>
      </c>
      <c r="AN155">
        <v>0.43</v>
      </c>
      <c r="AO155" t="s">
        <v>10463</v>
      </c>
      <c r="AP155">
        <v>4.8766096982864E-2</v>
      </c>
      <c r="AQ155">
        <f>(Table2[[#This Row],[Sharpe Ratio]]-AVERAGE(Table2[Sharpe Ratio]))/_xlfn.STDEV.P(Table2[Sharpe Ratio])</f>
        <v>-4.3932521618598237E-2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3.1351697489480399</v>
      </c>
      <c r="AS155">
        <f>_xlfn.RANK.AVG(Table2[[#This Row],[1Y Return vs Nifty Z-Score]],Table2[1Y Return vs Nifty Z-Score])</f>
        <v>94</v>
      </c>
      <c r="AT155">
        <f>_xlfn.RANK.AVG(Table2[[#This Row],[6M Return vs Nifty Z-Score]],Table2[6M Return vs Nifty Z-Score])</f>
        <v>123</v>
      </c>
      <c r="AU155">
        <f>_xlfn.RANK.AVG(Table2[[#This Row],[Sharpe Ratio Z-Score]],Table2[Sharpe Ratio Z-Score])</f>
        <v>351</v>
      </c>
      <c r="AV155">
        <f>(Table2[[#This Row],[Rank 1Y]]+Table2[[#This Row],[Rank 6M]]+Table2[[#This Row],[Rank Sharpe]])/3</f>
        <v>189.33333333333334</v>
      </c>
    </row>
    <row r="156" spans="1:48" x14ac:dyDescent="0.3">
      <c r="A156" t="s">
        <v>25</v>
      </c>
      <c r="B156" t="s">
        <v>26</v>
      </c>
      <c r="C156" t="s">
        <v>10420</v>
      </c>
      <c r="D156" t="s">
        <v>27</v>
      </c>
      <c r="E156">
        <v>868389.57042531995</v>
      </c>
      <c r="F156">
        <v>1418.95</v>
      </c>
      <c r="G156">
        <v>35.8230535188248</v>
      </c>
      <c r="H156">
        <f>(Table2[[#This Row],[1Y Return vs Nifty]]-AVERAGE(Table2[1Y Return vs Nifty]))/_xlfn.STDEV.P(Table2[1Y Return vs Nifty])</f>
        <v>-0.12142983899915308</v>
      </c>
      <c r="I156">
        <v>-2.6950921970862698</v>
      </c>
      <c r="J156">
        <f>(Table2[[#This Row],[1M Return vs Nifty]]-AVERAGE(Table2[1M Return vs Nifty]))/_xlfn.STDEV.P(Table2[1M Return vs Nifty])</f>
        <v>-0.35578150062478542</v>
      </c>
      <c r="K156">
        <v>27.563900532244901</v>
      </c>
      <c r="L156">
        <f>(Table2[[#This Row],[6M Return vs Nifty]]-AVERAGE(Table2[6M Return vs Nifty]))/_xlfn.STDEV.P(Table2[6M Return vs Nifty])</f>
        <v>0.46560536382180706</v>
      </c>
      <c r="M156">
        <v>1.7494803213550899E-2</v>
      </c>
      <c r="N156">
        <f>(Table2[[#This Row],[1W Return vs Nifty]]-AVERAGE(Table2[1W Return vs Nifty]))/_xlfn.STDEV.P(Table2[1W Return vs Nifty])</f>
        <v>8.8349471021332809E-2</v>
      </c>
      <c r="O156">
        <v>1416.02</v>
      </c>
      <c r="P156">
        <v>1363.07253387076</v>
      </c>
      <c r="Q156">
        <v>1169.0795919089201</v>
      </c>
      <c r="R156">
        <v>60.628886156436103</v>
      </c>
      <c r="S156" s="2">
        <f>(Table2[[#This Row],[Close Price]]-Table2[[#This Row],[20D EMA]])/Table2[[#This Row],[20D EMA]]</f>
        <v>2.0691798138444822E-3</v>
      </c>
      <c r="T156" s="2">
        <f>(Table2[[#This Row],[Close Price]]-Table2[[#This Row],[50D EMA]])/Table2[[#This Row],[50D EMA]]</f>
        <v>4.0993758395646798E-2</v>
      </c>
      <c r="U156" s="2">
        <f>(Table2[[#This Row],[Close Price]]-Table2[[#This Row],[200D EMA]])/Table2[[#This Row],[200D EMA]]</f>
        <v>0.21373258914141299</v>
      </c>
      <c r="V156">
        <v>1.6686356389763599</v>
      </c>
      <c r="W156">
        <v>1417</v>
      </c>
      <c r="X156">
        <v>1473.4</v>
      </c>
      <c r="Y156">
        <v>1417</v>
      </c>
      <c r="Z156">
        <v>1473.4</v>
      </c>
      <c r="AA156">
        <v>1417</v>
      </c>
      <c r="AB156">
        <v>1473.4</v>
      </c>
      <c r="AC156" s="2">
        <f>(Table2[[#This Row],[Close Price]]/Table2[[#This Row],[Day Low]])-1</f>
        <v>1.3761467889907841E-3</v>
      </c>
      <c r="AD156" s="2">
        <f>(Table2[[#This Row],[Day High]]/Table2[[#This Row],[Close Price]])-1</f>
        <v>3.8373445153106145E-2</v>
      </c>
      <c r="AE156" s="2">
        <f>(Table2[[#This Row],[Close Price]]/Table2[[#This Row],[Current Week Low]])-1</f>
        <v>1.3761467889907841E-3</v>
      </c>
      <c r="AF156" s="2">
        <f>(Table2[[#This Row],[Current Week High]]/Table2[[#This Row],[Close Price]])-1</f>
        <v>3.8373445153106145E-2</v>
      </c>
      <c r="AG156" s="2">
        <f>(Table2[[#This Row],[Close Price]]/Table2[[#This Row],[Current Month Low]])-1</f>
        <v>1.3761467889907841E-3</v>
      </c>
      <c r="AH156" s="2">
        <f>(Table2[[#This Row],[Current Month High]]/Table2[[#This Row],[Close Price]])-1</f>
        <v>3.8373445153106145E-2</v>
      </c>
      <c r="AI156">
        <v>8.2666760632862299</v>
      </c>
      <c r="AJ156">
        <v>67.516675520925503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0.08</v>
      </c>
      <c r="AM156" t="s">
        <v>10463</v>
      </c>
      <c r="AN156">
        <v>-0.48</v>
      </c>
      <c r="AO156" t="s">
        <v>10464</v>
      </c>
      <c r="AP156">
        <v>0.16647940831743999</v>
      </c>
      <c r="AQ156">
        <f>(Table2[[#This Row],[Sharpe Ratio]]-AVERAGE(Table2[Sharpe Ratio]))/_xlfn.STDEV.P(Table2[Sharpe Ratio])</f>
        <v>1.2807515948212402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1.3574950900404417</v>
      </c>
      <c r="AS156">
        <f>_xlfn.RANK.AVG(Table2[[#This Row],[1Y Return vs Nifty Z-Score]],Table2[1Y Return vs Nifty Z-Score])</f>
        <v>317</v>
      </c>
      <c r="AT156">
        <f>_xlfn.RANK.AVG(Table2[[#This Row],[6M Return vs Nifty Z-Score]],Table2[6M Return vs Nifty Z-Score])</f>
        <v>180</v>
      </c>
      <c r="AU156">
        <f>_xlfn.RANK.AVG(Table2[[#This Row],[Sharpe Ratio Z-Score]],Table2[Sharpe Ratio Z-Score])</f>
        <v>74</v>
      </c>
      <c r="AV156">
        <f>(Table2[[#This Row],[Rank 1Y]]+Table2[[#This Row],[Rank 6M]]+Table2[[#This Row],[Rank Sharpe]])/3</f>
        <v>190.33333333333334</v>
      </c>
    </row>
    <row r="157" spans="1:48" x14ac:dyDescent="0.3">
      <c r="A157" t="s">
        <v>369</v>
      </c>
      <c r="B157" t="s">
        <v>370</v>
      </c>
      <c r="C157" t="s">
        <v>10433</v>
      </c>
      <c r="D157" t="s">
        <v>371</v>
      </c>
      <c r="E157">
        <v>66114.578943450004</v>
      </c>
      <c r="F157">
        <v>1002.9</v>
      </c>
      <c r="G157">
        <v>88.144565714478006</v>
      </c>
      <c r="H157">
        <f>(Table2[[#This Row],[1Y Return vs Nifty]]-AVERAGE(Table2[1Y Return vs Nifty]))/_xlfn.STDEV.P(Table2[1Y Return vs Nifty])</f>
        <v>0.48964273325808899</v>
      </c>
      <c r="I157">
        <v>40.256345381420502</v>
      </c>
      <c r="J157">
        <f>(Table2[[#This Row],[1M Return vs Nifty]]-AVERAGE(Table2[1M Return vs Nifty]))/_xlfn.STDEV.P(Table2[1M Return vs Nifty])</f>
        <v>3.3641233537762116</v>
      </c>
      <c r="K157">
        <v>10.860854111703199</v>
      </c>
      <c r="L157">
        <f>(Table2[[#This Row],[6M Return vs Nifty]]-AVERAGE(Table2[6M Return vs Nifty]))/_xlfn.STDEV.P(Table2[6M Return vs Nifty])</f>
        <v>-3.4756907643082764E-2</v>
      </c>
      <c r="M157">
        <v>-1.1649029561036901</v>
      </c>
      <c r="N157">
        <f>(Table2[[#This Row],[1W Return vs Nifty]]-AVERAGE(Table2[1W Return vs Nifty]))/_xlfn.STDEV.P(Table2[1W Return vs Nifty])</f>
        <v>-0.12817760610400386</v>
      </c>
      <c r="O157">
        <v>909.67</v>
      </c>
      <c r="P157">
        <v>812.10088317919303</v>
      </c>
      <c r="Q157">
        <v>696.47504706032601</v>
      </c>
      <c r="R157">
        <v>64.563516205247893</v>
      </c>
      <c r="S157" s="2">
        <f>(Table2[[#This Row],[Close Price]]-Table2[[#This Row],[20D EMA]])/Table2[[#This Row],[20D EMA]]</f>
        <v>0.10248771532533778</v>
      </c>
      <c r="T157" s="2">
        <f>(Table2[[#This Row],[Close Price]]-Table2[[#This Row],[50D EMA]])/Table2[[#This Row],[50D EMA]]</f>
        <v>0.23494509213420769</v>
      </c>
      <c r="U157" s="2">
        <f>(Table2[[#This Row],[Close Price]]-Table2[[#This Row],[200D EMA]])/Table2[[#This Row],[200D EMA]]</f>
        <v>0.43996544346136873</v>
      </c>
      <c r="V157">
        <v>3.42350897722508</v>
      </c>
      <c r="W157">
        <v>992</v>
      </c>
      <c r="X157">
        <v>1028</v>
      </c>
      <c r="Y157">
        <v>981</v>
      </c>
      <c r="Z157">
        <v>1045</v>
      </c>
      <c r="AA157">
        <v>981</v>
      </c>
      <c r="AB157">
        <v>1045</v>
      </c>
      <c r="AC157" s="2">
        <f>(Table2[[#This Row],[Close Price]]/Table2[[#This Row],[Day Low]])-1</f>
        <v>1.098790322580645E-2</v>
      </c>
      <c r="AD157" s="2">
        <f>(Table2[[#This Row],[Day High]]/Table2[[#This Row],[Close Price]])-1</f>
        <v>2.5027420480606244E-2</v>
      </c>
      <c r="AE157" s="2">
        <f>(Table2[[#This Row],[Close Price]]/Table2[[#This Row],[Current Week Low]])-1</f>
        <v>2.232415902140672E-2</v>
      </c>
      <c r="AF157" s="2">
        <f>(Table2[[#This Row],[Current Week High]]/Table2[[#This Row],[Close Price]])-1</f>
        <v>4.1978263037192098E-2</v>
      </c>
      <c r="AG157" s="2">
        <f>(Table2[[#This Row],[Close Price]]/Table2[[#This Row],[Current Month Low]])-1</f>
        <v>2.232415902140672E-2</v>
      </c>
      <c r="AH157" s="2">
        <f>(Table2[[#This Row],[Current Month High]]/Table2[[#This Row],[Close Price]])-1</f>
        <v>4.1978263037192098E-2</v>
      </c>
      <c r="AI157">
        <v>18.356765380396801</v>
      </c>
      <c r="AJ157">
        <v>142.74476582355001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0.36</v>
      </c>
      <c r="AM157" t="s">
        <v>10463</v>
      </c>
      <c r="AN157">
        <v>29.84</v>
      </c>
      <c r="AO157" t="s">
        <v>10463</v>
      </c>
      <c r="AP157">
        <v>0.139648637043677</v>
      </c>
      <c r="AQ157">
        <f>(Table2[[#This Row],[Sharpe Ratio]]-AVERAGE(Table2[Sharpe Ratio]))/_xlfn.STDEV.P(Table2[Sharpe Ratio])</f>
        <v>0.97881211036342541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4.669643683650639</v>
      </c>
      <c r="AS157">
        <f>_xlfn.RANK.AVG(Table2[[#This Row],[1Y Return vs Nifty Z-Score]],Table2[1Y Return vs Nifty Z-Score])</f>
        <v>146</v>
      </c>
      <c r="AT157">
        <f>_xlfn.RANK.AVG(Table2[[#This Row],[6M Return vs Nifty Z-Score]],Table2[6M Return vs Nifty Z-Score])</f>
        <v>307</v>
      </c>
      <c r="AU157">
        <f>_xlfn.RANK.AVG(Table2[[#This Row],[Sharpe Ratio Z-Score]],Table2[Sharpe Ratio Z-Score])</f>
        <v>121</v>
      </c>
      <c r="AV157">
        <f>(Table2[[#This Row],[Rank 1Y]]+Table2[[#This Row],[Rank 6M]]+Table2[[#This Row],[Rank Sharpe]])/3</f>
        <v>191.33333333333334</v>
      </c>
    </row>
    <row r="158" spans="1:48" x14ac:dyDescent="0.3">
      <c r="A158" t="s">
        <v>545</v>
      </c>
      <c r="B158" t="s">
        <v>546</v>
      </c>
      <c r="C158" t="s">
        <v>10425</v>
      </c>
      <c r="D158" t="s">
        <v>169</v>
      </c>
      <c r="E158">
        <v>35138.439348884</v>
      </c>
      <c r="F158">
        <v>192.73</v>
      </c>
      <c r="G158">
        <v>105.22714342641299</v>
      </c>
      <c r="H158">
        <f>(Table2[[#This Row],[1Y Return vs Nifty]]-AVERAGE(Table2[1Y Return vs Nifty]))/_xlfn.STDEV.P(Table2[1Y Return vs Nifty])</f>
        <v>0.68915330291023247</v>
      </c>
      <c r="I158">
        <v>-10.8309403542757</v>
      </c>
      <c r="J158">
        <f>(Table2[[#This Row],[1M Return vs Nifty]]-AVERAGE(Table2[1M Return vs Nifty]))/_xlfn.STDEV.P(Table2[1M Return vs Nifty])</f>
        <v>-1.0604047393529576</v>
      </c>
      <c r="K158">
        <v>27.287442638689601</v>
      </c>
      <c r="L158">
        <f>(Table2[[#This Row],[6M Return vs Nifty]]-AVERAGE(Table2[6M Return vs Nifty]))/_xlfn.STDEV.P(Table2[6M Return vs Nifty])</f>
        <v>0.45732369495129438</v>
      </c>
      <c r="M158">
        <v>-1.4199739546397101</v>
      </c>
      <c r="N158">
        <f>(Table2[[#This Row],[1W Return vs Nifty]]-AVERAGE(Table2[1W Return vs Nifty]))/_xlfn.STDEV.P(Table2[1W Return vs Nifty])</f>
        <v>-0.17488758786541816</v>
      </c>
      <c r="O158">
        <v>188.14</v>
      </c>
      <c r="P158">
        <v>183.758122744113</v>
      </c>
      <c r="Q158">
        <v>149.80995489408301</v>
      </c>
      <c r="R158">
        <v>57.370822355021197</v>
      </c>
      <c r="S158" s="2">
        <f>(Table2[[#This Row],[Close Price]]-Table2[[#This Row],[20D EMA]])/Table2[[#This Row],[20D EMA]]</f>
        <v>2.4396725842457764E-2</v>
      </c>
      <c r="T158" s="2">
        <f>(Table2[[#This Row],[Close Price]]-Table2[[#This Row],[50D EMA]])/Table2[[#This Row],[50D EMA]]</f>
        <v>4.8824384587235474E-2</v>
      </c>
      <c r="U158" s="2">
        <f>(Table2[[#This Row],[Close Price]]-Table2[[#This Row],[200D EMA]])/Table2[[#This Row],[200D EMA]]</f>
        <v>0.28649661590420905</v>
      </c>
      <c r="V158">
        <v>0.61801464156195096</v>
      </c>
      <c r="W158">
        <v>189.22</v>
      </c>
      <c r="X158">
        <v>195.5</v>
      </c>
      <c r="Y158">
        <v>187.41</v>
      </c>
      <c r="Z158">
        <v>195.5</v>
      </c>
      <c r="AA158">
        <v>187.41</v>
      </c>
      <c r="AB158">
        <v>195.5</v>
      </c>
      <c r="AC158" s="2">
        <f>(Table2[[#This Row],[Close Price]]/Table2[[#This Row],[Day Low]])-1</f>
        <v>1.8549836169537981E-2</v>
      </c>
      <c r="AD158" s="2">
        <f>(Table2[[#This Row],[Day High]]/Table2[[#This Row],[Close Price]])-1</f>
        <v>1.4372438125875631E-2</v>
      </c>
      <c r="AE158" s="2">
        <f>(Table2[[#This Row],[Close Price]]/Table2[[#This Row],[Current Week Low]])-1</f>
        <v>2.8386959073688711E-2</v>
      </c>
      <c r="AF158" s="2">
        <f>(Table2[[#This Row],[Current Week High]]/Table2[[#This Row],[Close Price]])-1</f>
        <v>1.4372438125875631E-2</v>
      </c>
      <c r="AG158" s="2">
        <f>(Table2[[#This Row],[Close Price]]/Table2[[#This Row],[Current Month Low]])-1</f>
        <v>2.8386959073688711E-2</v>
      </c>
      <c r="AH158" s="2">
        <f>(Table2[[#This Row],[Current Month High]]/Table2[[#This Row],[Close Price]])-1</f>
        <v>1.4372438125875631E-2</v>
      </c>
      <c r="AI158">
        <v>7.0409380999325499</v>
      </c>
      <c r="AJ158">
        <v>134.17982989064399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-0.03</v>
      </c>
      <c r="AM158" t="s">
        <v>10464</v>
      </c>
      <c r="AN158">
        <v>3.31</v>
      </c>
      <c r="AO158" t="s">
        <v>10463</v>
      </c>
      <c r="AP158">
        <v>7.3912036667911005E-2</v>
      </c>
      <c r="AQ158">
        <f>(Table2[[#This Row],[Sharpe Ratio]]-AVERAGE(Table2[Sharpe Ratio]))/_xlfn.STDEV.P(Table2[Sharpe Ratio])</f>
        <v>0.23904674823693997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0.15023141888009098</v>
      </c>
      <c r="AS158">
        <f>_xlfn.RANK.AVG(Table2[[#This Row],[1Y Return vs Nifty Z-Score]],Table2[1Y Return vs Nifty Z-Score])</f>
        <v>122</v>
      </c>
      <c r="AT158">
        <f>_xlfn.RANK.AVG(Table2[[#This Row],[6M Return vs Nifty Z-Score]],Table2[6M Return vs Nifty Z-Score])</f>
        <v>183</v>
      </c>
      <c r="AU158">
        <f>_xlfn.RANK.AVG(Table2[[#This Row],[Sharpe Ratio Z-Score]],Table2[Sharpe Ratio Z-Score])</f>
        <v>270</v>
      </c>
      <c r="AV158">
        <f>(Table2[[#This Row],[Rank 1Y]]+Table2[[#This Row],[Rank 6M]]+Table2[[#This Row],[Rank Sharpe]])/3</f>
        <v>191.66666666666666</v>
      </c>
    </row>
    <row r="159" spans="1:48" x14ac:dyDescent="0.3">
      <c r="A159" t="s">
        <v>189</v>
      </c>
      <c r="B159" t="s">
        <v>190</v>
      </c>
      <c r="C159" t="s">
        <v>10419</v>
      </c>
      <c r="D159" t="s">
        <v>32</v>
      </c>
      <c r="E159">
        <v>134840.89652326799</v>
      </c>
      <c r="F159">
        <v>120.63</v>
      </c>
      <c r="G159">
        <v>98.437341154530102</v>
      </c>
      <c r="H159">
        <f>(Table2[[#This Row],[1Y Return vs Nifty]]-AVERAGE(Table2[1Y Return vs Nifty]))/_xlfn.STDEV.P(Table2[1Y Return vs Nifty])</f>
        <v>0.60985395231267381</v>
      </c>
      <c r="I159">
        <v>-15.2450659542869</v>
      </c>
      <c r="J159">
        <f>(Table2[[#This Row],[1M Return vs Nifty]]-AVERAGE(Table2[1M Return vs Nifty]))/_xlfn.STDEV.P(Table2[1M Return vs Nifty])</f>
        <v>-1.442699912067599</v>
      </c>
      <c r="K159">
        <v>13.043448970314</v>
      </c>
      <c r="L159">
        <f>(Table2[[#This Row],[6M Return vs Nifty]]-AVERAGE(Table2[6M Return vs Nifty]))/_xlfn.STDEV.P(Table2[6M Return vs Nifty])</f>
        <v>3.0625663514656506E-2</v>
      </c>
      <c r="M159">
        <v>-3.7034935522083501</v>
      </c>
      <c r="N159">
        <f>(Table2[[#This Row],[1W Return vs Nifty]]-AVERAGE(Table2[1W Return vs Nifty]))/_xlfn.STDEV.P(Table2[1W Return vs Nifty])</f>
        <v>-0.59305805556443703</v>
      </c>
      <c r="O159">
        <v>124.72</v>
      </c>
      <c r="P159">
        <v>125.641578471202</v>
      </c>
      <c r="Q159">
        <v>107.873905273685</v>
      </c>
      <c r="R159">
        <v>41.930379536620798</v>
      </c>
      <c r="S159" s="2">
        <f>(Table2[[#This Row],[Close Price]]-Table2[[#This Row],[20D EMA]])/Table2[[#This Row],[20D EMA]]</f>
        <v>-3.2793457344451597E-2</v>
      </c>
      <c r="T159" s="2">
        <f>(Table2[[#This Row],[Close Price]]-Table2[[#This Row],[50D EMA]])/Table2[[#This Row],[50D EMA]]</f>
        <v>-3.9887898036482343E-2</v>
      </c>
      <c r="U159" s="2">
        <f>(Table2[[#This Row],[Close Price]]-Table2[[#This Row],[200D EMA]])/Table2[[#This Row],[200D EMA]]</f>
        <v>0.11825005031524291</v>
      </c>
      <c r="V159">
        <v>0.99576920481291098</v>
      </c>
      <c r="W159">
        <v>119.9</v>
      </c>
      <c r="X159">
        <v>123.13</v>
      </c>
      <c r="Y159">
        <v>119.9</v>
      </c>
      <c r="Z159">
        <v>123.61</v>
      </c>
      <c r="AA159">
        <v>119.9</v>
      </c>
      <c r="AB159">
        <v>123.61</v>
      </c>
      <c r="AC159" s="2">
        <f>(Table2[[#This Row],[Close Price]]/Table2[[#This Row],[Day Low]])-1</f>
        <v>6.0884070058380146E-3</v>
      </c>
      <c r="AD159" s="2">
        <f>(Table2[[#This Row],[Day High]]/Table2[[#This Row],[Close Price]])-1</f>
        <v>2.072452955317905E-2</v>
      </c>
      <c r="AE159" s="2">
        <f>(Table2[[#This Row],[Close Price]]/Table2[[#This Row],[Current Week Low]])-1</f>
        <v>6.0884070058380146E-3</v>
      </c>
      <c r="AF159" s="2">
        <f>(Table2[[#This Row],[Current Week High]]/Table2[[#This Row],[Close Price]])-1</f>
        <v>2.4703639227389607E-2</v>
      </c>
      <c r="AG159" s="2">
        <f>(Table2[[#This Row],[Close Price]]/Table2[[#This Row],[Current Month Low]])-1</f>
        <v>6.0884070058380146E-3</v>
      </c>
      <c r="AH159" s="2">
        <f>(Table2[[#This Row],[Current Month High]]/Table2[[#This Row],[Close Price]])-1</f>
        <v>2.4703639227389607E-2</v>
      </c>
      <c r="AI159">
        <v>18.461410925972</v>
      </c>
      <c r="AJ159">
        <v>131.980769230769</v>
      </c>
      <c r="AK159" t="str">
        <f>IF(AND(Table2[[#This Row],[20D EMA]]&gt;Table2[[#This Row],[50D EMA]],Table2[[#This Row],[50D EMA]]&gt;Table2[[#This Row],[200D EMA]]),"Uptrend","Downtrend/NoTrend")</f>
        <v>Downtrend/NoTrend</v>
      </c>
      <c r="AL159">
        <v>-0.17</v>
      </c>
      <c r="AM159" t="s">
        <v>10464</v>
      </c>
      <c r="AN159">
        <v>-4.6900000000000004</v>
      </c>
      <c r="AO159" t="s">
        <v>10464</v>
      </c>
      <c r="AP159">
        <v>0.121531519681989</v>
      </c>
      <c r="AQ159">
        <f>(Table2[[#This Row],[Sharpe Ratio]]-AVERAGE(Table2[Sharpe Ratio]))/_xlfn.STDEV.P(Table2[Sharpe Ratio])</f>
        <v>0.77493153532386183</v>
      </c>
      <c r="AR1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9">
        <f>_xlfn.RANK.AVG(Table2[[#This Row],[1Y Return vs Nifty Z-Score]],Table2[1Y Return vs Nifty Z-Score])</f>
        <v>132</v>
      </c>
      <c r="AT159">
        <f>_xlfn.RANK.AVG(Table2[[#This Row],[6M Return vs Nifty Z-Score]],Table2[6M Return vs Nifty Z-Score])</f>
        <v>283</v>
      </c>
      <c r="AU159">
        <f>_xlfn.RANK.AVG(Table2[[#This Row],[Sharpe Ratio Z-Score]],Table2[Sharpe Ratio Z-Score])</f>
        <v>161</v>
      </c>
      <c r="AV159">
        <f>(Table2[[#This Row],[Rank 1Y]]+Table2[[#This Row],[Rank 6M]]+Table2[[#This Row],[Rank Sharpe]])/3</f>
        <v>192</v>
      </c>
    </row>
    <row r="160" spans="1:48" x14ac:dyDescent="0.3">
      <c r="A160" t="s">
        <v>300</v>
      </c>
      <c r="B160" t="s">
        <v>301</v>
      </c>
      <c r="C160" t="s">
        <v>10430</v>
      </c>
      <c r="D160" t="s">
        <v>302</v>
      </c>
      <c r="E160">
        <v>87512.613315959999</v>
      </c>
      <c r="F160">
        <v>603.70000000000005</v>
      </c>
      <c r="G160">
        <v>28.61805716896</v>
      </c>
      <c r="H160">
        <f>(Table2[[#This Row],[1Y Return vs Nifty]]-AVERAGE(Table2[1Y Return vs Nifty]))/_xlfn.STDEV.P(Table2[1Y Return vs Nifty])</f>
        <v>-0.20557831766223153</v>
      </c>
      <c r="I160">
        <v>0.27886754897978799</v>
      </c>
      <c r="J160">
        <f>(Table2[[#This Row],[1M Return vs Nifty]]-AVERAGE(Table2[1M Return vs Nifty]))/_xlfn.STDEV.P(Table2[1M Return vs Nifty])</f>
        <v>-9.8215097266025286E-2</v>
      </c>
      <c r="K160">
        <v>26.4507666287763</v>
      </c>
      <c r="L160">
        <f>(Table2[[#This Row],[6M Return vs Nifty]]-AVERAGE(Table2[6M Return vs Nifty]))/_xlfn.STDEV.P(Table2[6M Return vs Nifty])</f>
        <v>0.43225993722350958</v>
      </c>
      <c r="M160">
        <v>-7.3697832983545402</v>
      </c>
      <c r="N160">
        <f>(Table2[[#This Row],[1W Return vs Nifty]]-AVERAGE(Table2[1W Return vs Nifty]))/_xlfn.STDEV.P(Table2[1W Return vs Nifty])</f>
        <v>-1.2644488767767719</v>
      </c>
      <c r="O160">
        <v>612.07000000000005</v>
      </c>
      <c r="P160">
        <v>592.92838698674302</v>
      </c>
      <c r="Q160">
        <v>518.47845696695401</v>
      </c>
      <c r="R160">
        <v>46.022697415704499</v>
      </c>
      <c r="S160" s="2">
        <f>(Table2[[#This Row],[Close Price]]-Table2[[#This Row],[20D EMA]])/Table2[[#This Row],[20D EMA]]</f>
        <v>-1.3674906464946826E-2</v>
      </c>
      <c r="T160" s="2">
        <f>(Table2[[#This Row],[Close Price]]-Table2[[#This Row],[50D EMA]])/Table2[[#This Row],[50D EMA]]</f>
        <v>1.8166802685899843E-2</v>
      </c>
      <c r="U160" s="2">
        <f>(Table2[[#This Row],[Close Price]]-Table2[[#This Row],[200D EMA]])/Table2[[#This Row],[200D EMA]]</f>
        <v>0.16436853236214163</v>
      </c>
      <c r="V160">
        <v>1.1581882719443</v>
      </c>
      <c r="W160">
        <v>600.20000000000005</v>
      </c>
      <c r="X160">
        <v>617.75</v>
      </c>
      <c r="Y160">
        <v>600.20000000000005</v>
      </c>
      <c r="Z160">
        <v>626</v>
      </c>
      <c r="AA160">
        <v>600.20000000000005</v>
      </c>
      <c r="AB160">
        <v>626</v>
      </c>
      <c r="AC160" s="2">
        <f>(Table2[[#This Row],[Close Price]]/Table2[[#This Row],[Day Low]])-1</f>
        <v>5.8313895368211632E-3</v>
      </c>
      <c r="AD160" s="2">
        <f>(Table2[[#This Row],[Day High]]/Table2[[#This Row],[Close Price]])-1</f>
        <v>2.3273148915023967E-2</v>
      </c>
      <c r="AE160" s="2">
        <f>(Table2[[#This Row],[Close Price]]/Table2[[#This Row],[Current Week Low]])-1</f>
        <v>5.8313895368211632E-3</v>
      </c>
      <c r="AF160" s="2">
        <f>(Table2[[#This Row],[Current Week High]]/Table2[[#This Row],[Close Price]])-1</f>
        <v>3.6938876925625141E-2</v>
      </c>
      <c r="AG160" s="2">
        <f>(Table2[[#This Row],[Close Price]]/Table2[[#This Row],[Current Month Low]])-1</f>
        <v>5.8313895368211632E-3</v>
      </c>
      <c r="AH160" s="2">
        <f>(Table2[[#This Row],[Current Month High]]/Table2[[#This Row],[Close Price]])-1</f>
        <v>3.6938876925625141E-2</v>
      </c>
      <c r="AI160">
        <v>9.8144773894318398</v>
      </c>
      <c r="AJ160">
        <v>62.459634015069902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-0.05</v>
      </c>
      <c r="AM160" t="s">
        <v>10464</v>
      </c>
      <c r="AN160">
        <v>2.44</v>
      </c>
      <c r="AO160" t="s">
        <v>10463</v>
      </c>
      <c r="AP160">
        <v>0.19250277929010601</v>
      </c>
      <c r="AQ160">
        <f>(Table2[[#This Row],[Sharpe Ratio]]-AVERAGE(Table2[Sharpe Ratio]))/_xlfn.STDEV.P(Table2[Sharpe Ratio])</f>
        <v>1.5736050180482064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0.43762266356668755</v>
      </c>
      <c r="AS160">
        <f>_xlfn.RANK.AVG(Table2[[#This Row],[1Y Return vs Nifty Z-Score]],Table2[1Y Return vs Nifty Z-Score])</f>
        <v>348</v>
      </c>
      <c r="AT160">
        <f>_xlfn.RANK.AVG(Table2[[#This Row],[6M Return vs Nifty Z-Score]],Table2[6M Return vs Nifty Z-Score])</f>
        <v>186</v>
      </c>
      <c r="AU160">
        <f>_xlfn.RANK.AVG(Table2[[#This Row],[Sharpe Ratio Z-Score]],Table2[Sharpe Ratio Z-Score])</f>
        <v>44</v>
      </c>
      <c r="AV160">
        <f>(Table2[[#This Row],[Rank 1Y]]+Table2[[#This Row],[Rank 6M]]+Table2[[#This Row],[Rank Sharpe]])/3</f>
        <v>192.66666666666666</v>
      </c>
    </row>
    <row r="161" spans="1:48" x14ac:dyDescent="0.3">
      <c r="A161" t="s">
        <v>938</v>
      </c>
      <c r="B161" t="s">
        <v>939</v>
      </c>
      <c r="C161" t="s">
        <v>10418</v>
      </c>
      <c r="D161" t="s">
        <v>21</v>
      </c>
      <c r="E161">
        <v>15014.739917839999</v>
      </c>
      <c r="F161">
        <v>2673.75</v>
      </c>
      <c r="G161">
        <v>167.032265299416</v>
      </c>
      <c r="H161">
        <f>(Table2[[#This Row],[1Y Return vs Nifty]]-AVERAGE(Table2[1Y Return vs Nifty]))/_xlfn.STDEV.P(Table2[1Y Return vs Nifty])</f>
        <v>1.4109866983285313</v>
      </c>
      <c r="I161">
        <v>1.22938303197092</v>
      </c>
      <c r="J161">
        <f>(Table2[[#This Row],[1M Return vs Nifty]]-AVERAGE(Table2[1M Return vs Nifty]))/_xlfn.STDEV.P(Table2[1M Return vs Nifty])</f>
        <v>-1.589358816870522E-2</v>
      </c>
      <c r="K161">
        <v>114.907347131845</v>
      </c>
      <c r="L161">
        <f>(Table2[[#This Row],[6M Return vs Nifty]]-AVERAGE(Table2[6M Return vs Nifty]))/_xlfn.STDEV.P(Table2[6M Return vs Nifty])</f>
        <v>3.0820960468867269</v>
      </c>
      <c r="M161">
        <v>1.19778623153368</v>
      </c>
      <c r="N161">
        <f>(Table2[[#This Row],[1W Return vs Nifty]]-AVERAGE(Table2[1W Return vs Nifty]))/_xlfn.STDEV.P(Table2[1W Return vs Nifty])</f>
        <v>0.30449082541447614</v>
      </c>
      <c r="O161">
        <v>2508.09</v>
      </c>
      <c r="P161">
        <v>2259.0799671533</v>
      </c>
      <c r="Q161">
        <v>1536.6551033891001</v>
      </c>
      <c r="R161">
        <v>68.246124006203004</v>
      </c>
      <c r="S161" s="2">
        <f>(Table2[[#This Row],[Close Price]]-Table2[[#This Row],[20D EMA]])/Table2[[#This Row],[20D EMA]]</f>
        <v>6.6050261354257567E-2</v>
      </c>
      <c r="T161" s="2">
        <f>(Table2[[#This Row],[Close Price]]-Table2[[#This Row],[50D EMA]])/Table2[[#This Row],[50D EMA]]</f>
        <v>0.1835570404217394</v>
      </c>
      <c r="U161" s="2">
        <f>(Table2[[#This Row],[Close Price]]-Table2[[#This Row],[200D EMA]])/Table2[[#This Row],[200D EMA]]</f>
        <v>0.73998055523521955</v>
      </c>
      <c r="V161">
        <v>0.88011151601811699</v>
      </c>
      <c r="W161">
        <v>2640.45</v>
      </c>
      <c r="X161">
        <v>2700</v>
      </c>
      <c r="Y161">
        <v>2598.0500000000002</v>
      </c>
      <c r="Z161">
        <v>2771.95</v>
      </c>
      <c r="AA161">
        <v>2598.0500000000002</v>
      </c>
      <c r="AB161">
        <v>2771.95</v>
      </c>
      <c r="AC161" s="2">
        <f>(Table2[[#This Row],[Close Price]]/Table2[[#This Row],[Day Low]])-1</f>
        <v>1.2611486678407058E-2</v>
      </c>
      <c r="AD161" s="2">
        <f>(Table2[[#This Row],[Day High]]/Table2[[#This Row],[Close Price]])-1</f>
        <v>9.817671809256634E-3</v>
      </c>
      <c r="AE161" s="2">
        <f>(Table2[[#This Row],[Close Price]]/Table2[[#This Row],[Current Week Low]])-1</f>
        <v>2.9137237543542138E-2</v>
      </c>
      <c r="AF161" s="2">
        <f>(Table2[[#This Row],[Current Week High]]/Table2[[#This Row],[Close Price]])-1</f>
        <v>3.672744273024775E-2</v>
      </c>
      <c r="AG161" s="2">
        <f>(Table2[[#This Row],[Close Price]]/Table2[[#This Row],[Current Month Low]])-1</f>
        <v>2.9137237543542138E-2</v>
      </c>
      <c r="AH161" s="2">
        <f>(Table2[[#This Row],[Current Month High]]/Table2[[#This Row],[Close Price]])-1</f>
        <v>3.672744273024775E-2</v>
      </c>
      <c r="AI161">
        <v>3.6727442730247701</v>
      </c>
      <c r="AJ161">
        <v>262.00243704305399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0.53</v>
      </c>
      <c r="AM161" t="s">
        <v>10463</v>
      </c>
      <c r="AN161">
        <v>8.9600000000000009</v>
      </c>
      <c r="AO161" t="s">
        <v>10463</v>
      </c>
      <c r="AQ161">
        <f>(Table2[[#This Row],[Sharpe Ratio]]-AVERAGE(Table2[Sharpe Ratio]))/_xlfn.STDEV.P(Table2[Sharpe Ratio])</f>
        <v>-0.59272070335917748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4.1889592791018515</v>
      </c>
      <c r="AS161">
        <f>_xlfn.RANK.AVG(Table2[[#This Row],[1Y Return vs Nifty Z-Score]],Table2[1Y Return vs Nifty Z-Score])</f>
        <v>54</v>
      </c>
      <c r="AT161">
        <f>_xlfn.RANK.AVG(Table2[[#This Row],[6M Return vs Nifty Z-Score]],Table2[6M Return vs Nifty Z-Score])</f>
        <v>10</v>
      </c>
      <c r="AU161">
        <f>_xlfn.RANK.AVG(Table2[[#This Row],[Sharpe Ratio Z-Score]],Table2[Sharpe Ratio Z-Score])</f>
        <v>515.5</v>
      </c>
      <c r="AV161">
        <f>(Table2[[#This Row],[Rank 1Y]]+Table2[[#This Row],[Rank 6M]]+Table2[[#This Row],[Rank Sharpe]])/3</f>
        <v>193.16666666666666</v>
      </c>
    </row>
    <row r="162" spans="1:48" x14ac:dyDescent="0.3">
      <c r="A162" t="s">
        <v>335</v>
      </c>
      <c r="B162" t="s">
        <v>336</v>
      </c>
      <c r="C162" t="s">
        <v>10419</v>
      </c>
      <c r="D162" t="s">
        <v>32</v>
      </c>
      <c r="E162">
        <v>73409.536964500003</v>
      </c>
      <c r="F162">
        <v>537.75</v>
      </c>
      <c r="G162">
        <v>55.194415881811899</v>
      </c>
      <c r="H162">
        <f>(Table2[[#This Row],[1Y Return vs Nifty]]-AVERAGE(Table2[1Y Return vs Nifty]))/_xlfn.STDEV.P(Table2[1Y Return vs Nifty])</f>
        <v>0.10481186791124236</v>
      </c>
      <c r="I162">
        <v>-16.924282154372001</v>
      </c>
      <c r="J162">
        <f>(Table2[[#This Row],[1M Return vs Nifty]]-AVERAGE(Table2[1M Return vs Nifty]))/_xlfn.STDEV.P(Table2[1M Return vs Nifty])</f>
        <v>-1.5881321687381225</v>
      </c>
      <c r="K162">
        <v>17.8562970601382</v>
      </c>
      <c r="L162">
        <f>(Table2[[#This Row],[6M Return vs Nifty]]-AVERAGE(Table2[6M Return vs Nifty]))/_xlfn.STDEV.P(Table2[6M Return vs Nifty])</f>
        <v>0.17480101583112292</v>
      </c>
      <c r="M162">
        <v>-1.30316942697815</v>
      </c>
      <c r="N162">
        <f>(Table2[[#This Row],[1W Return vs Nifty]]-AVERAGE(Table2[1W Return vs Nifty]))/_xlfn.STDEV.P(Table2[1W Return vs Nifty])</f>
        <v>-0.15349771058404774</v>
      </c>
      <c r="O162">
        <v>543.24</v>
      </c>
      <c r="P162">
        <v>539.67996903422704</v>
      </c>
      <c r="Q162">
        <v>480.01553843850297</v>
      </c>
      <c r="R162">
        <v>52.678919167741803</v>
      </c>
      <c r="S162" s="2">
        <f>(Table2[[#This Row],[Close Price]]-Table2[[#This Row],[20D EMA]])/Table2[[#This Row],[20D EMA]]</f>
        <v>-1.0106030483764098E-2</v>
      </c>
      <c r="T162" s="2">
        <f>(Table2[[#This Row],[Close Price]]-Table2[[#This Row],[50D EMA]])/Table2[[#This Row],[50D EMA]]</f>
        <v>-3.5761361268990175E-3</v>
      </c>
      <c r="U162" s="2">
        <f>(Table2[[#This Row],[Close Price]]-Table2[[#This Row],[200D EMA]])/Table2[[#This Row],[200D EMA]]</f>
        <v>0.12027623470129324</v>
      </c>
      <c r="V162">
        <v>0.55872953761679001</v>
      </c>
      <c r="W162">
        <v>530.1</v>
      </c>
      <c r="X162">
        <v>547.95000000000005</v>
      </c>
      <c r="Y162">
        <v>530.1</v>
      </c>
      <c r="Z162">
        <v>549</v>
      </c>
      <c r="AA162">
        <v>530.1</v>
      </c>
      <c r="AB162">
        <v>549</v>
      </c>
      <c r="AC162" s="2">
        <f>(Table2[[#This Row],[Close Price]]/Table2[[#This Row],[Day Low]])-1</f>
        <v>1.4431239388794426E-2</v>
      </c>
      <c r="AD162" s="2">
        <f>(Table2[[#This Row],[Day High]]/Table2[[#This Row],[Close Price]])-1</f>
        <v>1.8967921896792195E-2</v>
      </c>
      <c r="AE162" s="2">
        <f>(Table2[[#This Row],[Close Price]]/Table2[[#This Row],[Current Week Low]])-1</f>
        <v>1.4431239388794426E-2</v>
      </c>
      <c r="AF162" s="2">
        <f>(Table2[[#This Row],[Current Week High]]/Table2[[#This Row],[Close Price]])-1</f>
        <v>2.0920502092050208E-2</v>
      </c>
      <c r="AG162" s="2">
        <f>(Table2[[#This Row],[Close Price]]/Table2[[#This Row],[Current Month Low]])-1</f>
        <v>1.4431239388794426E-2</v>
      </c>
      <c r="AH162" s="2">
        <f>(Table2[[#This Row],[Current Month High]]/Table2[[#This Row],[Close Price]])-1</f>
        <v>2.0920502092050208E-2</v>
      </c>
      <c r="AI162">
        <v>17.656903765690299</v>
      </c>
      <c r="AJ162">
        <v>83.157356948228795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-0.04</v>
      </c>
      <c r="AM162" t="s">
        <v>10464</v>
      </c>
      <c r="AN162">
        <v>-0.74</v>
      </c>
      <c r="AO162" t="s">
        <v>10464</v>
      </c>
      <c r="AP162">
        <v>0.15422553682880299</v>
      </c>
      <c r="AQ162">
        <f>(Table2[[#This Row],[Sharpe Ratio]]-AVERAGE(Table2[Sharpe Ratio]))/_xlfn.STDEV.P(Table2[Sharpe Ratio])</f>
        <v>1.1428529260822831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-0.3191640694975218</v>
      </c>
      <c r="AS162">
        <f>_xlfn.RANK.AVG(Table2[[#This Row],[1Y Return vs Nifty Z-Score]],Table2[1Y Return vs Nifty Z-Score])</f>
        <v>244</v>
      </c>
      <c r="AT162">
        <f>_xlfn.RANK.AVG(Table2[[#This Row],[6M Return vs Nifty Z-Score]],Table2[6M Return vs Nifty Z-Score])</f>
        <v>247</v>
      </c>
      <c r="AU162">
        <f>_xlfn.RANK.AVG(Table2[[#This Row],[Sharpe Ratio Z-Score]],Table2[Sharpe Ratio Z-Score])</f>
        <v>95</v>
      </c>
      <c r="AV162">
        <f>(Table2[[#This Row],[Rank 1Y]]+Table2[[#This Row],[Rank 6M]]+Table2[[#This Row],[Rank Sharpe]])/3</f>
        <v>195.33333333333334</v>
      </c>
    </row>
    <row r="163" spans="1:48" x14ac:dyDescent="0.3">
      <c r="A163" t="s">
        <v>554</v>
      </c>
      <c r="B163" t="s">
        <v>555</v>
      </c>
      <c r="C163" t="s">
        <v>10425</v>
      </c>
      <c r="D163" t="s">
        <v>124</v>
      </c>
      <c r="E163">
        <v>34609.414185324997</v>
      </c>
      <c r="F163">
        <v>730.05</v>
      </c>
      <c r="G163">
        <v>49.6447520825472</v>
      </c>
      <c r="H163">
        <f>(Table2[[#This Row],[1Y Return vs Nifty]]-AVERAGE(Table2[1Y Return vs Nifty]))/_xlfn.STDEV.P(Table2[1Y Return vs Nifty])</f>
        <v>3.9996322819613336E-2</v>
      </c>
      <c r="I163">
        <v>-4.5476629075585002</v>
      </c>
      <c r="J163">
        <f>(Table2[[#This Row],[1M Return vs Nifty]]-AVERAGE(Table2[1M Return vs Nifty]))/_xlfn.STDEV.P(Table2[1M Return vs Nifty])</f>
        <v>-0.51622751052633198</v>
      </c>
      <c r="K163">
        <v>9.7924450641442498</v>
      </c>
      <c r="L163">
        <f>(Table2[[#This Row],[6M Return vs Nifty]]-AVERAGE(Table2[6M Return vs Nifty]))/_xlfn.STDEV.P(Table2[6M Return vs Nifty])</f>
        <v>-6.676254089288236E-2</v>
      </c>
      <c r="M163">
        <v>-1.41155785209206</v>
      </c>
      <c r="N163">
        <f>(Table2[[#This Row],[1W Return vs Nifty]]-AVERAGE(Table2[1W Return vs Nifty]))/_xlfn.STDEV.P(Table2[1W Return vs Nifty])</f>
        <v>-0.17334638561679241</v>
      </c>
      <c r="O163">
        <v>720.92</v>
      </c>
      <c r="P163">
        <v>699.98506506067395</v>
      </c>
      <c r="Q163">
        <v>608.441102358992</v>
      </c>
      <c r="R163">
        <v>36.841270988496802</v>
      </c>
      <c r="S163" s="2">
        <f>(Table2[[#This Row],[Close Price]]-Table2[[#This Row],[20D EMA]])/Table2[[#This Row],[20D EMA]]</f>
        <v>1.2664373300782327E-2</v>
      </c>
      <c r="T163" s="2">
        <f>(Table2[[#This Row],[Close Price]]-Table2[[#This Row],[50D EMA]])/Table2[[#This Row],[50D EMA]]</f>
        <v>4.2950823438954393E-2</v>
      </c>
      <c r="U163" s="2">
        <f>(Table2[[#This Row],[Close Price]]-Table2[[#This Row],[200D EMA]])/Table2[[#This Row],[200D EMA]]</f>
        <v>0.19986962940129635</v>
      </c>
      <c r="V163">
        <v>1.5828798709109999</v>
      </c>
      <c r="W163">
        <v>726.4</v>
      </c>
      <c r="X163">
        <v>748.75</v>
      </c>
      <c r="Y163">
        <v>726.4</v>
      </c>
      <c r="Z163">
        <v>760</v>
      </c>
      <c r="AA163">
        <v>726.4</v>
      </c>
      <c r="AB163">
        <v>760</v>
      </c>
      <c r="AC163" s="2">
        <f>(Table2[[#This Row],[Close Price]]/Table2[[#This Row],[Day Low]])-1</f>
        <v>5.0247797356828272E-3</v>
      </c>
      <c r="AD163" s="2">
        <f>(Table2[[#This Row],[Day High]]/Table2[[#This Row],[Close Price]])-1</f>
        <v>2.5614683925758497E-2</v>
      </c>
      <c r="AE163" s="2">
        <f>(Table2[[#This Row],[Close Price]]/Table2[[#This Row],[Current Week Low]])-1</f>
        <v>5.0247797356828272E-3</v>
      </c>
      <c r="AF163" s="2">
        <f>(Table2[[#This Row],[Current Week High]]/Table2[[#This Row],[Close Price]])-1</f>
        <v>4.1024587357030295E-2</v>
      </c>
      <c r="AG163" s="2">
        <f>(Table2[[#This Row],[Close Price]]/Table2[[#This Row],[Current Month Low]])-1</f>
        <v>5.0247797356828272E-3</v>
      </c>
      <c r="AH163" s="2">
        <f>(Table2[[#This Row],[Current Month High]]/Table2[[#This Row],[Close Price]])-1</f>
        <v>4.1024587357030295E-2</v>
      </c>
      <c r="AI163">
        <v>6.1434148346003603</v>
      </c>
      <c r="AJ163">
        <v>84.729251012145696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-0.04</v>
      </c>
      <c r="AM163" t="s">
        <v>10464</v>
      </c>
      <c r="AN163">
        <v>1.31</v>
      </c>
      <c r="AO163" t="s">
        <v>10463</v>
      </c>
      <c r="AP163">
        <v>0.25204291888257702</v>
      </c>
      <c r="AQ163">
        <f>(Table2[[#This Row],[Sharpe Ratio]]-AVERAGE(Table2[Sharpe Ratio]))/_xlfn.STDEV.P(Table2[Sharpe Ratio])</f>
        <v>2.2436386473340222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1.5272985331176285</v>
      </c>
      <c r="AS163">
        <f>_xlfn.RANK.AVG(Table2[[#This Row],[1Y Return vs Nifty Z-Score]],Table2[1Y Return vs Nifty Z-Score])</f>
        <v>264</v>
      </c>
      <c r="AT163">
        <f>_xlfn.RANK.AVG(Table2[[#This Row],[6M Return vs Nifty Z-Score]],Table2[6M Return vs Nifty Z-Score])</f>
        <v>317</v>
      </c>
      <c r="AU163">
        <f>_xlfn.RANK.AVG(Table2[[#This Row],[Sharpe Ratio Z-Score]],Table2[Sharpe Ratio Z-Score])</f>
        <v>8</v>
      </c>
      <c r="AV163">
        <f>(Table2[[#This Row],[Rank 1Y]]+Table2[[#This Row],[Rank 6M]]+Table2[[#This Row],[Rank Sharpe]])/3</f>
        <v>196.33333333333334</v>
      </c>
    </row>
    <row r="164" spans="1:48" x14ac:dyDescent="0.3">
      <c r="A164" t="s">
        <v>719</v>
      </c>
      <c r="B164" t="s">
        <v>720</v>
      </c>
      <c r="C164" t="s">
        <v>10433</v>
      </c>
      <c r="D164" t="s">
        <v>166</v>
      </c>
      <c r="E164">
        <v>22129.567021800001</v>
      </c>
      <c r="F164">
        <v>5127.8999999999996</v>
      </c>
      <c r="G164">
        <v>70.924172252246507</v>
      </c>
      <c r="H164">
        <f>(Table2[[#This Row],[1Y Return vs Nifty]]-AVERAGE(Table2[1Y Return vs Nifty]))/_xlfn.STDEV.P(Table2[1Y Return vs Nifty])</f>
        <v>0.2885225880891612</v>
      </c>
      <c r="I164">
        <v>10.890089651301301</v>
      </c>
      <c r="J164">
        <f>(Table2[[#This Row],[1M Return vs Nifty]]-AVERAGE(Table2[1M Return vs Nifty]))/_xlfn.STDEV.P(Table2[1M Return vs Nifty])</f>
        <v>0.82079341176011755</v>
      </c>
      <c r="K164">
        <v>55.963121381808101</v>
      </c>
      <c r="L164">
        <f>(Table2[[#This Row],[6M Return vs Nifty]]-AVERAGE(Table2[6M Return vs Nifty]))/_xlfn.STDEV.P(Table2[6M Return vs Nifty])</f>
        <v>1.3163423069129139</v>
      </c>
      <c r="M164">
        <v>-4.82002584739746</v>
      </c>
      <c r="N164">
        <f>(Table2[[#This Row],[1W Return vs Nifty]]-AVERAGE(Table2[1W Return vs Nifty]))/_xlfn.STDEV.P(Table2[1W Return vs Nifty])</f>
        <v>-0.79752349241788834</v>
      </c>
      <c r="O164">
        <v>4909.59</v>
      </c>
      <c r="P164">
        <v>4505.67175605596</v>
      </c>
      <c r="Q164">
        <v>3602.3340852787001</v>
      </c>
      <c r="R164">
        <v>61.734338857667602</v>
      </c>
      <c r="S164" s="2">
        <f>(Table2[[#This Row],[Close Price]]-Table2[[#This Row],[20D EMA]])/Table2[[#This Row],[20D EMA]]</f>
        <v>4.4466034842013176E-2</v>
      </c>
      <c r="T164" s="2">
        <f>(Table2[[#This Row],[Close Price]]-Table2[[#This Row],[50D EMA]])/Table2[[#This Row],[50D EMA]]</f>
        <v>0.138098884613092</v>
      </c>
      <c r="U164" s="2">
        <f>(Table2[[#This Row],[Close Price]]-Table2[[#This Row],[200D EMA]])/Table2[[#This Row],[200D EMA]]</f>
        <v>0.42349373450832278</v>
      </c>
      <c r="V164">
        <v>0.92438056311622196</v>
      </c>
      <c r="W164">
        <v>5101.1499999999996</v>
      </c>
      <c r="X164">
        <v>5245</v>
      </c>
      <c r="Y164">
        <v>4991.05</v>
      </c>
      <c r="Z164">
        <v>5245</v>
      </c>
      <c r="AA164">
        <v>4991.05</v>
      </c>
      <c r="AB164">
        <v>5245</v>
      </c>
      <c r="AC164" s="2">
        <f>(Table2[[#This Row],[Close Price]]/Table2[[#This Row],[Day Low]])-1</f>
        <v>5.243915587661574E-3</v>
      </c>
      <c r="AD164" s="2">
        <f>(Table2[[#This Row],[Day High]]/Table2[[#This Row],[Close Price]])-1</f>
        <v>2.2835858733594616E-2</v>
      </c>
      <c r="AE164" s="2">
        <f>(Table2[[#This Row],[Close Price]]/Table2[[#This Row],[Current Week Low]])-1</f>
        <v>2.7419080153474606E-2</v>
      </c>
      <c r="AF164" s="2">
        <f>(Table2[[#This Row],[Current Week High]]/Table2[[#This Row],[Close Price]])-1</f>
        <v>2.2835858733594616E-2</v>
      </c>
      <c r="AG164" s="2">
        <f>(Table2[[#This Row],[Close Price]]/Table2[[#This Row],[Current Month Low]])-1</f>
        <v>2.7419080153474606E-2</v>
      </c>
      <c r="AH164" s="2">
        <f>(Table2[[#This Row],[Current Month High]]/Table2[[#This Row],[Close Price]])-1</f>
        <v>2.2835858733594616E-2</v>
      </c>
      <c r="AI164">
        <v>4.8967413561106898</v>
      </c>
      <c r="AJ164">
        <v>111.024691358024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0.27</v>
      </c>
      <c r="AM164" t="s">
        <v>10463</v>
      </c>
      <c r="AN164">
        <v>4.62</v>
      </c>
      <c r="AO164" t="s">
        <v>10463</v>
      </c>
      <c r="AP164">
        <v>5.9164594280994E-2</v>
      </c>
      <c r="AQ164">
        <f>(Table2[[#This Row],[Sharpe Ratio]]-AVERAGE(Table2[Sharpe Ratio]))/_xlfn.STDEV.P(Table2[Sharpe Ratio])</f>
        <v>7.3086735163020569E-2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1.7012215495073248</v>
      </c>
      <c r="AS164">
        <f>_xlfn.RANK.AVG(Table2[[#This Row],[1Y Return vs Nifty Z-Score]],Table2[1Y Return vs Nifty Z-Score])</f>
        <v>195</v>
      </c>
      <c r="AT164">
        <f>_xlfn.RANK.AVG(Table2[[#This Row],[6M Return vs Nifty Z-Score]],Table2[6M Return vs Nifty Z-Score])</f>
        <v>75</v>
      </c>
      <c r="AU164">
        <f>_xlfn.RANK.AVG(Table2[[#This Row],[Sharpe Ratio Z-Score]],Table2[Sharpe Ratio Z-Score])</f>
        <v>319</v>
      </c>
      <c r="AV164">
        <f>(Table2[[#This Row],[Rank 1Y]]+Table2[[#This Row],[Rank 6M]]+Table2[[#This Row],[Rank Sharpe]])/3</f>
        <v>196.33333333333334</v>
      </c>
    </row>
    <row r="165" spans="1:48" x14ac:dyDescent="0.3">
      <c r="A165" t="s">
        <v>1214</v>
      </c>
      <c r="B165" t="s">
        <v>1215</v>
      </c>
      <c r="C165" t="s">
        <v>10421</v>
      </c>
      <c r="D165" t="s">
        <v>396</v>
      </c>
      <c r="E165">
        <v>9104.9721916800008</v>
      </c>
      <c r="F165">
        <v>263.39999999999998</v>
      </c>
      <c r="G165">
        <v>75.840331493402601</v>
      </c>
      <c r="H165">
        <f>(Table2[[#This Row],[1Y Return vs Nifty]]-AVERAGE(Table2[1Y Return vs Nifty]))/_xlfn.STDEV.P(Table2[1Y Return vs Nifty])</f>
        <v>0.34593931683136003</v>
      </c>
      <c r="I165">
        <v>17.605227463301901</v>
      </c>
      <c r="J165">
        <f>(Table2[[#This Row],[1M Return vs Nifty]]-AVERAGE(Table2[1M Return vs Nifty]))/_xlfn.STDEV.P(Table2[1M Return vs Nifty])</f>
        <v>1.4023728687730475</v>
      </c>
      <c r="K165">
        <v>18.724589174972699</v>
      </c>
      <c r="L165">
        <f>(Table2[[#This Row],[6M Return vs Nifty]]-AVERAGE(Table2[6M Return vs Nifty]))/_xlfn.STDEV.P(Table2[6M Return vs Nifty])</f>
        <v>0.20081187660076885</v>
      </c>
      <c r="M165">
        <v>-4.4487563354038704</v>
      </c>
      <c r="N165">
        <f>(Table2[[#This Row],[1W Return vs Nifty]]-AVERAGE(Table2[1W Return vs Nifty]))/_xlfn.STDEV.P(Table2[1W Return vs Nifty])</f>
        <v>-0.72953460997604225</v>
      </c>
      <c r="O165">
        <v>251.25</v>
      </c>
      <c r="P165">
        <v>233.292024431436</v>
      </c>
      <c r="Q165">
        <v>199.227843396846</v>
      </c>
      <c r="R165">
        <v>63.059158547584801</v>
      </c>
      <c r="S165" s="2">
        <f>(Table2[[#This Row],[Close Price]]-Table2[[#This Row],[20D EMA]])/Table2[[#This Row],[20D EMA]]</f>
        <v>4.8358208955223789E-2</v>
      </c>
      <c r="T165" s="2">
        <f>(Table2[[#This Row],[Close Price]]-Table2[[#This Row],[50D EMA]])/Table2[[#This Row],[50D EMA]]</f>
        <v>0.12905702902592214</v>
      </c>
      <c r="U165" s="2">
        <f>(Table2[[#This Row],[Close Price]]-Table2[[#This Row],[200D EMA]])/Table2[[#This Row],[200D EMA]]</f>
        <v>0.32210435805063731</v>
      </c>
      <c r="V165">
        <v>0.678447295249483</v>
      </c>
      <c r="W165">
        <v>259.10000000000002</v>
      </c>
      <c r="X165">
        <v>266.85000000000002</v>
      </c>
      <c r="Y165">
        <v>256.25</v>
      </c>
      <c r="Z165">
        <v>266.85000000000002</v>
      </c>
      <c r="AA165">
        <v>256.25</v>
      </c>
      <c r="AB165">
        <v>266.85000000000002</v>
      </c>
      <c r="AC165" s="2">
        <f>(Table2[[#This Row],[Close Price]]/Table2[[#This Row],[Day Low]])-1</f>
        <v>1.6595908915476576E-2</v>
      </c>
      <c r="AD165" s="2">
        <f>(Table2[[#This Row],[Day High]]/Table2[[#This Row],[Close Price]])-1</f>
        <v>1.309794988610502E-2</v>
      </c>
      <c r="AE165" s="2">
        <f>(Table2[[#This Row],[Close Price]]/Table2[[#This Row],[Current Week Low]])-1</f>
        <v>2.7902439024390047E-2</v>
      </c>
      <c r="AF165" s="2">
        <f>(Table2[[#This Row],[Current Week High]]/Table2[[#This Row],[Close Price]])-1</f>
        <v>1.309794988610502E-2</v>
      </c>
      <c r="AG165" s="2">
        <f>(Table2[[#This Row],[Close Price]]/Table2[[#This Row],[Current Month Low]])-1</f>
        <v>2.7902439024390047E-2</v>
      </c>
      <c r="AH165" s="2">
        <f>(Table2[[#This Row],[Current Month High]]/Table2[[#This Row],[Close Price]])-1</f>
        <v>1.309794988610502E-2</v>
      </c>
      <c r="AI165">
        <v>4.4039483675018998</v>
      </c>
      <c r="AJ165">
        <v>112.333736396614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0.17</v>
      </c>
      <c r="AM165" t="s">
        <v>10463</v>
      </c>
      <c r="AN165">
        <v>2.5299999999999998</v>
      </c>
      <c r="AO165" t="s">
        <v>10463</v>
      </c>
      <c r="AP165">
        <v>0.115231153970279</v>
      </c>
      <c r="AQ165">
        <f>(Table2[[#This Row],[Sharpe Ratio]]-AVERAGE(Table2[Sharpe Ratio]))/_xlfn.STDEV.P(Table2[Sharpe Ratio])</f>
        <v>0.70403051069511247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1.9236199629242465</v>
      </c>
      <c r="AS165">
        <f>_xlfn.RANK.AVG(Table2[[#This Row],[1Y Return vs Nifty Z-Score]],Table2[1Y Return vs Nifty Z-Score])</f>
        <v>173</v>
      </c>
      <c r="AT165">
        <f>_xlfn.RANK.AVG(Table2[[#This Row],[6M Return vs Nifty Z-Score]],Table2[6M Return vs Nifty Z-Score])</f>
        <v>241</v>
      </c>
      <c r="AU165">
        <f>_xlfn.RANK.AVG(Table2[[#This Row],[Sharpe Ratio Z-Score]],Table2[Sharpe Ratio Z-Score])</f>
        <v>175</v>
      </c>
      <c r="AV165">
        <f>(Table2[[#This Row],[Rank 1Y]]+Table2[[#This Row],[Rank 6M]]+Table2[[#This Row],[Rank Sharpe]])/3</f>
        <v>196.33333333333334</v>
      </c>
    </row>
    <row r="166" spans="1:48" x14ac:dyDescent="0.3">
      <c r="A166" t="s">
        <v>794</v>
      </c>
      <c r="B166" t="s">
        <v>795</v>
      </c>
      <c r="C166" t="s">
        <v>10426</v>
      </c>
      <c r="D166" t="s">
        <v>148</v>
      </c>
      <c r="E166">
        <v>19380.955385609999</v>
      </c>
      <c r="F166">
        <v>607.5</v>
      </c>
      <c r="G166">
        <v>26.588641548901201</v>
      </c>
      <c r="H166">
        <f>(Table2[[#This Row],[1Y Return vs Nifty]]-AVERAGE(Table2[1Y Return vs Nifty]))/_xlfn.STDEV.P(Table2[1Y Return vs Nifty])</f>
        <v>-0.22928023626295926</v>
      </c>
      <c r="I166">
        <v>-7.7929861989504801</v>
      </c>
      <c r="J166">
        <f>(Table2[[#This Row],[1M Return vs Nifty]]-AVERAGE(Table2[1M Return vs Nifty]))/_xlfn.STDEV.P(Table2[1M Return vs Nifty])</f>
        <v>-0.79729595773916084</v>
      </c>
      <c r="K166">
        <v>32.9476444132751</v>
      </c>
      <c r="L166">
        <f>(Table2[[#This Row],[6M Return vs Nifty]]-AVERAGE(Table2[6M Return vs Nifty]))/_xlfn.STDEV.P(Table2[6M Return vs Nifty])</f>
        <v>0.62688266913927071</v>
      </c>
      <c r="M166">
        <v>1.4926350433923301</v>
      </c>
      <c r="N166">
        <f>(Table2[[#This Row],[1W Return vs Nifty]]-AVERAGE(Table2[1W Return vs Nifty]))/_xlfn.STDEV.P(Table2[1W Return vs Nifty])</f>
        <v>0.3584851356392324</v>
      </c>
      <c r="O166">
        <v>591.84</v>
      </c>
      <c r="P166">
        <v>570.07364837340197</v>
      </c>
      <c r="Q166">
        <v>484.850135980934</v>
      </c>
      <c r="R166">
        <v>59.470045328915702</v>
      </c>
      <c r="S166" s="2">
        <f>(Table2[[#This Row],[Close Price]]-Table2[[#This Row],[20D EMA]])/Table2[[#This Row],[20D EMA]]</f>
        <v>2.6459854014598484E-2</v>
      </c>
      <c r="T166" s="2">
        <f>(Table2[[#This Row],[Close Price]]-Table2[[#This Row],[50D EMA]])/Table2[[#This Row],[50D EMA]]</f>
        <v>6.5651783297451291E-2</v>
      </c>
      <c r="U166" s="2">
        <f>(Table2[[#This Row],[Close Price]]-Table2[[#This Row],[200D EMA]])/Table2[[#This Row],[200D EMA]]</f>
        <v>0.25296448307872399</v>
      </c>
      <c r="V166">
        <v>1.06220117032728</v>
      </c>
      <c r="W166">
        <v>605.5</v>
      </c>
      <c r="X166">
        <v>614.35</v>
      </c>
      <c r="Y166">
        <v>605.5</v>
      </c>
      <c r="Z166">
        <v>618.9</v>
      </c>
      <c r="AA166">
        <v>605.5</v>
      </c>
      <c r="AB166">
        <v>618.9</v>
      </c>
      <c r="AC166" s="2">
        <f>(Table2[[#This Row],[Close Price]]/Table2[[#This Row],[Day Low]])-1</f>
        <v>3.303055326176807E-3</v>
      </c>
      <c r="AD166" s="2">
        <f>(Table2[[#This Row],[Day High]]/Table2[[#This Row],[Close Price]])-1</f>
        <v>1.1275720164608982E-2</v>
      </c>
      <c r="AE166" s="2">
        <f>(Table2[[#This Row],[Close Price]]/Table2[[#This Row],[Current Week Low]])-1</f>
        <v>3.303055326176807E-3</v>
      </c>
      <c r="AF166" s="2">
        <f>(Table2[[#This Row],[Current Week High]]/Table2[[#This Row],[Close Price]])-1</f>
        <v>1.8765432098765356E-2</v>
      </c>
      <c r="AG166" s="2">
        <f>(Table2[[#This Row],[Close Price]]/Table2[[#This Row],[Current Month Low]])-1</f>
        <v>3.303055326176807E-3</v>
      </c>
      <c r="AH166" s="2">
        <f>(Table2[[#This Row],[Current Month High]]/Table2[[#This Row],[Close Price]])-1</f>
        <v>1.8765432098765356E-2</v>
      </c>
      <c r="AI166">
        <v>11.292181069958801</v>
      </c>
      <c r="AJ166">
        <v>94.711538461538396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0.02</v>
      </c>
      <c r="AM166" t="s">
        <v>10463</v>
      </c>
      <c r="AN166">
        <v>7.24</v>
      </c>
      <c r="AO166" t="s">
        <v>10463</v>
      </c>
      <c r="AP166">
        <v>0.157857565634966</v>
      </c>
      <c r="AQ166">
        <f>(Table2[[#This Row],[Sharpe Ratio]]-AVERAGE(Table2[Sharpe Ratio]))/_xlfn.STDEV.P(Table2[Sharpe Ratio])</f>
        <v>1.1837258810219413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1.1425174917983243</v>
      </c>
      <c r="AS166">
        <f>_xlfn.RANK.AVG(Table2[[#This Row],[1Y Return vs Nifty Z-Score]],Table2[1Y Return vs Nifty Z-Score])</f>
        <v>358</v>
      </c>
      <c r="AT166">
        <f>_xlfn.RANK.AVG(Table2[[#This Row],[6M Return vs Nifty Z-Score]],Table2[6M Return vs Nifty Z-Score])</f>
        <v>145</v>
      </c>
      <c r="AU166">
        <f>_xlfn.RANK.AVG(Table2[[#This Row],[Sharpe Ratio Z-Score]],Table2[Sharpe Ratio Z-Score])</f>
        <v>87</v>
      </c>
      <c r="AV166">
        <f>(Table2[[#This Row],[Rank 1Y]]+Table2[[#This Row],[Rank 6M]]+Table2[[#This Row],[Rank Sharpe]])/3</f>
        <v>196.66666666666666</v>
      </c>
    </row>
    <row r="167" spans="1:48" x14ac:dyDescent="0.3">
      <c r="A167" t="s">
        <v>191</v>
      </c>
      <c r="B167" t="s">
        <v>192</v>
      </c>
      <c r="C167" t="s">
        <v>10423</v>
      </c>
      <c r="D167" t="s">
        <v>193</v>
      </c>
      <c r="E167">
        <v>133326.09037605001</v>
      </c>
      <c r="F167">
        <v>202.96</v>
      </c>
      <c r="G167">
        <v>110.087136204012</v>
      </c>
      <c r="H167">
        <f>(Table2[[#This Row],[1Y Return vs Nifty]]-AVERAGE(Table2[1Y Return vs Nifty]))/_xlfn.STDEV.P(Table2[1Y Return vs Nifty])</f>
        <v>0.74591405318544657</v>
      </c>
      <c r="I167">
        <v>20.5498673183763</v>
      </c>
      <c r="J167">
        <f>(Table2[[#This Row],[1M Return vs Nifty]]-AVERAGE(Table2[1M Return vs Nifty]))/_xlfn.STDEV.P(Table2[1M Return vs Nifty])</f>
        <v>1.6573999577111662</v>
      </c>
      <c r="K167">
        <v>81.9778623232841</v>
      </c>
      <c r="L167">
        <f>(Table2[[#This Row],[6M Return vs Nifty]]-AVERAGE(Table2[6M Return vs Nifty]))/_xlfn.STDEV.P(Table2[6M Return vs Nifty])</f>
        <v>2.0956489400453773</v>
      </c>
      <c r="M167">
        <v>2.5448314650065398</v>
      </c>
      <c r="N167">
        <f>(Table2[[#This Row],[1W Return vs Nifty]]-AVERAGE(Table2[1W Return vs Nifty]))/_xlfn.STDEV.P(Table2[1W Return vs Nifty])</f>
        <v>0.55116903912144122</v>
      </c>
      <c r="O167">
        <v>179.35</v>
      </c>
      <c r="P167">
        <v>157.86207409943901</v>
      </c>
      <c r="Q167">
        <v>123.47802930471801</v>
      </c>
      <c r="R167">
        <v>74.231461632979304</v>
      </c>
      <c r="S167" s="2">
        <f>(Table2[[#This Row],[Close Price]]-Table2[[#This Row],[20D EMA]])/Table2[[#This Row],[20D EMA]]</f>
        <v>0.13164204070253702</v>
      </c>
      <c r="T167" s="2">
        <f>(Table2[[#This Row],[Close Price]]-Table2[[#This Row],[50D EMA]])/Table2[[#This Row],[50D EMA]]</f>
        <v>0.28567929414226073</v>
      </c>
      <c r="U167" s="2">
        <f>(Table2[[#This Row],[Close Price]]-Table2[[#This Row],[200D EMA]])/Table2[[#This Row],[200D EMA]]</f>
        <v>0.64369322334370183</v>
      </c>
      <c r="V167">
        <v>1.55099213837974</v>
      </c>
      <c r="W167">
        <v>196.9</v>
      </c>
      <c r="X167">
        <v>207.12</v>
      </c>
      <c r="Y167">
        <v>192.09</v>
      </c>
      <c r="Z167">
        <v>207.12</v>
      </c>
      <c r="AA167">
        <v>192.09</v>
      </c>
      <c r="AB167">
        <v>207.12</v>
      </c>
      <c r="AC167" s="2">
        <f>(Table2[[#This Row],[Close Price]]/Table2[[#This Row],[Day Low]])-1</f>
        <v>3.0777044184865376E-2</v>
      </c>
      <c r="AD167" s="2">
        <f>(Table2[[#This Row],[Day High]]/Table2[[#This Row],[Close Price]])-1</f>
        <v>2.0496649586125404E-2</v>
      </c>
      <c r="AE167" s="2">
        <f>(Table2[[#This Row],[Close Price]]/Table2[[#This Row],[Current Week Low]])-1</f>
        <v>5.6588057681295156E-2</v>
      </c>
      <c r="AF167" s="2">
        <f>(Table2[[#This Row],[Current Week High]]/Table2[[#This Row],[Close Price]])-1</f>
        <v>2.0496649586125404E-2</v>
      </c>
      <c r="AG167" s="2">
        <f>(Table2[[#This Row],[Close Price]]/Table2[[#This Row],[Current Month Low]])-1</f>
        <v>5.6588057681295156E-2</v>
      </c>
      <c r="AH167" s="2">
        <f>(Table2[[#This Row],[Current Month High]]/Table2[[#This Row],[Close Price]])-1</f>
        <v>2.0496649586125404E-2</v>
      </c>
      <c r="AI167">
        <v>2.0496649586125399</v>
      </c>
      <c r="AJ167">
        <v>139.33962264150901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0.49</v>
      </c>
      <c r="AM167" t="s">
        <v>10463</v>
      </c>
      <c r="AN167">
        <v>20.27</v>
      </c>
      <c r="AO167" t="s">
        <v>10463</v>
      </c>
      <c r="AP167">
        <v>1.7068935024500999E-2</v>
      </c>
      <c r="AQ167">
        <f>(Table2[[#This Row],[Sharpe Ratio]]-AVERAGE(Table2[Sharpe Ratio]))/_xlfn.STDEV.P(Table2[Sharpe Ratio])</f>
        <v>-0.40063582480849996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4.6494961652549316</v>
      </c>
      <c r="AS167">
        <f>_xlfn.RANK.AVG(Table2[[#This Row],[1Y Return vs Nifty Z-Score]],Table2[1Y Return vs Nifty Z-Score])</f>
        <v>115</v>
      </c>
      <c r="AT167">
        <f>_xlfn.RANK.AVG(Table2[[#This Row],[6M Return vs Nifty Z-Score]],Table2[6M Return vs Nifty Z-Score])</f>
        <v>27</v>
      </c>
      <c r="AU167">
        <f>_xlfn.RANK.AVG(Table2[[#This Row],[Sharpe Ratio Z-Score]],Table2[Sharpe Ratio Z-Score])</f>
        <v>449</v>
      </c>
      <c r="AV167">
        <f>(Table2[[#This Row],[Rank 1Y]]+Table2[[#This Row],[Rank 6M]]+Table2[[#This Row],[Rank Sharpe]])/3</f>
        <v>197</v>
      </c>
    </row>
    <row r="168" spans="1:48" x14ac:dyDescent="0.3">
      <c r="A168" t="s">
        <v>374</v>
      </c>
      <c r="B168" t="s">
        <v>375</v>
      </c>
      <c r="C168" t="s">
        <v>10419</v>
      </c>
      <c r="D168" t="s">
        <v>32</v>
      </c>
      <c r="E168">
        <v>65351.267390016001</v>
      </c>
      <c r="F168">
        <v>53.94</v>
      </c>
      <c r="G168">
        <v>66.022963533816196</v>
      </c>
      <c r="H168">
        <f>(Table2[[#This Row],[1Y Return vs Nifty]]-AVERAGE(Table2[1Y Return vs Nifty]))/_xlfn.STDEV.P(Table2[1Y Return vs Nifty])</f>
        <v>0.23128046925396345</v>
      </c>
      <c r="I168">
        <v>-14.5568567593919</v>
      </c>
      <c r="J168">
        <f>(Table2[[#This Row],[1M Return vs Nifty]]-AVERAGE(Table2[1M Return vs Nifty]))/_xlfn.STDEV.P(Table2[1M Return vs Nifty])</f>
        <v>-1.3830960229019802</v>
      </c>
      <c r="K168">
        <v>24.040215194168901</v>
      </c>
      <c r="L168">
        <f>(Table2[[#This Row],[6M Return vs Nifty]]-AVERAGE(Table2[6M Return vs Nifty]))/_xlfn.STDEV.P(Table2[6M Return vs Nifty])</f>
        <v>0.36004861954317535</v>
      </c>
      <c r="M168">
        <v>-4.7394133961523197</v>
      </c>
      <c r="N168">
        <f>(Table2[[#This Row],[1W Return vs Nifty]]-AVERAGE(Table2[1W Return vs Nifty]))/_xlfn.STDEV.P(Table2[1W Return vs Nifty])</f>
        <v>-0.78276130405066924</v>
      </c>
      <c r="O168">
        <v>55.64</v>
      </c>
      <c r="P168">
        <v>55.339744128983803</v>
      </c>
      <c r="Q168">
        <v>48.042259803956703</v>
      </c>
      <c r="R168">
        <v>39.060609896111302</v>
      </c>
      <c r="S168" s="2">
        <f>(Table2[[#This Row],[Close Price]]-Table2[[#This Row],[20D EMA]])/Table2[[#This Row],[20D EMA]]</f>
        <v>-3.0553558590941818E-2</v>
      </c>
      <c r="T168" s="2">
        <f>(Table2[[#This Row],[Close Price]]-Table2[[#This Row],[50D EMA]])/Table2[[#This Row],[50D EMA]]</f>
        <v>-2.5293650178817847E-2</v>
      </c>
      <c r="U168" s="2">
        <f>(Table2[[#This Row],[Close Price]]-Table2[[#This Row],[200D EMA]])/Table2[[#This Row],[200D EMA]]</f>
        <v>0.12276150664248237</v>
      </c>
      <c r="V168">
        <v>0.68979487383873905</v>
      </c>
      <c r="W168">
        <v>53.75</v>
      </c>
      <c r="X168">
        <v>55.24</v>
      </c>
      <c r="Y168">
        <v>53.75</v>
      </c>
      <c r="Z168">
        <v>57.52</v>
      </c>
      <c r="AA168">
        <v>53.75</v>
      </c>
      <c r="AB168">
        <v>57.52</v>
      </c>
      <c r="AC168" s="2">
        <f>(Table2[[#This Row],[Close Price]]/Table2[[#This Row],[Day Low]])-1</f>
        <v>3.5348837209301376E-3</v>
      </c>
      <c r="AD168" s="2">
        <f>(Table2[[#This Row],[Day High]]/Table2[[#This Row],[Close Price]])-1</f>
        <v>2.410085279940688E-2</v>
      </c>
      <c r="AE168" s="2">
        <f>(Table2[[#This Row],[Close Price]]/Table2[[#This Row],[Current Week Low]])-1</f>
        <v>3.5348837209301376E-3</v>
      </c>
      <c r="AF168" s="2">
        <f>(Table2[[#This Row],[Current Week High]]/Table2[[#This Row],[Close Price]])-1</f>
        <v>6.6370040786058793E-2</v>
      </c>
      <c r="AG168" s="2">
        <f>(Table2[[#This Row],[Close Price]]/Table2[[#This Row],[Current Month Low]])-1</f>
        <v>3.5348837209301376E-3</v>
      </c>
      <c r="AH168" s="2">
        <f>(Table2[[#This Row],[Current Month High]]/Table2[[#This Row],[Close Price]])-1</f>
        <v>6.6370040786058793E-2</v>
      </c>
      <c r="AI168">
        <v>30.978865406006602</v>
      </c>
      <c r="AJ168">
        <v>99.7777777777777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-0.1</v>
      </c>
      <c r="AM168" t="s">
        <v>10464</v>
      </c>
      <c r="AN168">
        <v>-5.27</v>
      </c>
      <c r="AO168" t="s">
        <v>10464</v>
      </c>
      <c r="AP168">
        <v>0.114543688287034</v>
      </c>
      <c r="AQ168">
        <f>(Table2[[#This Row],[Sharpe Ratio]]-AVERAGE(Table2[Sharpe Ratio]))/_xlfn.STDEV.P(Table2[Sharpe Ratio])</f>
        <v>0.69629413100391768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-0.878234107151593</v>
      </c>
      <c r="AS168">
        <f>_xlfn.RANK.AVG(Table2[[#This Row],[1Y Return vs Nifty Z-Score]],Table2[1Y Return vs Nifty Z-Score])</f>
        <v>212</v>
      </c>
      <c r="AT168">
        <f>_xlfn.RANK.AVG(Table2[[#This Row],[6M Return vs Nifty Z-Score]],Table2[6M Return vs Nifty Z-Score])</f>
        <v>202</v>
      </c>
      <c r="AU168">
        <f>_xlfn.RANK.AVG(Table2[[#This Row],[Sharpe Ratio Z-Score]],Table2[Sharpe Ratio Z-Score])</f>
        <v>178</v>
      </c>
      <c r="AV168">
        <f>(Table2[[#This Row],[Rank 1Y]]+Table2[[#This Row],[Rank 6M]]+Table2[[#This Row],[Rank Sharpe]])/3</f>
        <v>197.33333333333334</v>
      </c>
    </row>
    <row r="169" spans="1:48" x14ac:dyDescent="0.3">
      <c r="A169" t="s">
        <v>70</v>
      </c>
      <c r="B169" t="s">
        <v>71</v>
      </c>
      <c r="C169" t="s">
        <v>10427</v>
      </c>
      <c r="D169" t="s">
        <v>72</v>
      </c>
      <c r="E169">
        <v>358534.23030464997</v>
      </c>
      <c r="F169">
        <v>370.4</v>
      </c>
      <c r="G169">
        <v>68.092556258213193</v>
      </c>
      <c r="H169">
        <f>(Table2[[#This Row],[1Y Return vs Nifty]]-AVERAGE(Table2[1Y Return vs Nifty]))/_xlfn.STDEV.P(Table2[1Y Return vs Nifty])</f>
        <v>0.25545162365204321</v>
      </c>
      <c r="I169">
        <v>-8.8369950893209701</v>
      </c>
      <c r="J169">
        <f>(Table2[[#This Row],[1M Return vs Nifty]]-AVERAGE(Table2[1M Return vs Nifty]))/_xlfn.STDEV.P(Table2[1M Return vs Nifty])</f>
        <v>-0.88771467148368921</v>
      </c>
      <c r="K169">
        <v>9.7283758620329603</v>
      </c>
      <c r="L169">
        <f>(Table2[[#This Row],[6M Return vs Nifty]]-AVERAGE(Table2[6M Return vs Nifty]))/_xlfn.STDEV.P(Table2[6M Return vs Nifty])</f>
        <v>-6.8681820208296496E-2</v>
      </c>
      <c r="M169">
        <v>-0.10577455756476301</v>
      </c>
      <c r="N169">
        <f>(Table2[[#This Row],[1W Return vs Nifty]]-AVERAGE(Table2[1W Return vs Nifty]))/_xlfn.STDEV.P(Table2[1W Return vs Nifty])</f>
        <v>6.5775718510291709E-2</v>
      </c>
      <c r="O169">
        <v>366.31</v>
      </c>
      <c r="P169">
        <v>360.58416485933202</v>
      </c>
      <c r="Q169">
        <v>314.17960723081899</v>
      </c>
      <c r="R169">
        <v>53.605938748174999</v>
      </c>
      <c r="S169" s="2">
        <f>(Table2[[#This Row],[Close Price]]-Table2[[#This Row],[20D EMA]])/Table2[[#This Row],[20D EMA]]</f>
        <v>1.1165406349812931E-2</v>
      </c>
      <c r="T169" s="2">
        <f>(Table2[[#This Row],[Close Price]]-Table2[[#This Row],[50D EMA]])/Table2[[#This Row],[50D EMA]]</f>
        <v>2.7222036066107413E-2</v>
      </c>
      <c r="U169" s="2">
        <f>(Table2[[#This Row],[Close Price]]-Table2[[#This Row],[200D EMA]])/Table2[[#This Row],[200D EMA]]</f>
        <v>0.17894348161138746</v>
      </c>
      <c r="V169">
        <v>1.0340000177677899</v>
      </c>
      <c r="W169">
        <v>365.15</v>
      </c>
      <c r="X169">
        <v>372.6</v>
      </c>
      <c r="Y169">
        <v>365.15</v>
      </c>
      <c r="Z169">
        <v>382</v>
      </c>
      <c r="AA169">
        <v>365.15</v>
      </c>
      <c r="AB169">
        <v>382</v>
      </c>
      <c r="AC169" s="2">
        <f>(Table2[[#This Row],[Close Price]]/Table2[[#This Row],[Day Low]])-1</f>
        <v>1.4377653019307157E-2</v>
      </c>
      <c r="AD169" s="2">
        <f>(Table2[[#This Row],[Day High]]/Table2[[#This Row],[Close Price]])-1</f>
        <v>5.9395248380131882E-3</v>
      </c>
      <c r="AE169" s="2">
        <f>(Table2[[#This Row],[Close Price]]/Table2[[#This Row],[Current Week Low]])-1</f>
        <v>1.4377653019307157E-2</v>
      </c>
      <c r="AF169" s="2">
        <f>(Table2[[#This Row],[Current Week High]]/Table2[[#This Row],[Close Price]])-1</f>
        <v>3.1317494600431983E-2</v>
      </c>
      <c r="AG169" s="2">
        <f>(Table2[[#This Row],[Close Price]]/Table2[[#This Row],[Current Month Low]])-1</f>
        <v>1.4377653019307157E-2</v>
      </c>
      <c r="AH169" s="2">
        <f>(Table2[[#This Row],[Current Month High]]/Table2[[#This Row],[Close Price]])-1</f>
        <v>3.1317494600431983E-2</v>
      </c>
      <c r="AI169">
        <v>6.1555075593952404</v>
      </c>
      <c r="AJ169">
        <v>100.48714479025701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-0.02</v>
      </c>
      <c r="AM169" t="s">
        <v>10464</v>
      </c>
      <c r="AN169">
        <v>0.12</v>
      </c>
      <c r="AO169" t="s">
        <v>10463</v>
      </c>
      <c r="AP169">
        <v>0.168177942352603</v>
      </c>
      <c r="AQ169">
        <f>(Table2[[#This Row],[Sharpe Ratio]]-AVERAGE(Table2[Sharpe Ratio]))/_xlfn.STDEV.P(Table2[Sharpe Ratio])</f>
        <v>1.2998660095981527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0.66469686006850193</v>
      </c>
      <c r="AS169">
        <f>_xlfn.RANK.AVG(Table2[[#This Row],[1Y Return vs Nifty Z-Score]],Table2[1Y Return vs Nifty Z-Score])</f>
        <v>204</v>
      </c>
      <c r="AT169">
        <f>_xlfn.RANK.AVG(Table2[[#This Row],[6M Return vs Nifty Z-Score]],Table2[6M Return vs Nifty Z-Score])</f>
        <v>319</v>
      </c>
      <c r="AU169">
        <f>_xlfn.RANK.AVG(Table2[[#This Row],[Sharpe Ratio Z-Score]],Table2[Sharpe Ratio Z-Score])</f>
        <v>72</v>
      </c>
      <c r="AV169">
        <f>(Table2[[#This Row],[Rank 1Y]]+Table2[[#This Row],[Rank 6M]]+Table2[[#This Row],[Rank Sharpe]])/3</f>
        <v>198.33333333333334</v>
      </c>
    </row>
    <row r="170" spans="1:48" x14ac:dyDescent="0.3">
      <c r="A170" t="s">
        <v>407</v>
      </c>
      <c r="B170" t="s">
        <v>408</v>
      </c>
      <c r="C170" t="s">
        <v>10429</v>
      </c>
      <c r="D170" t="s">
        <v>46</v>
      </c>
      <c r="E170">
        <v>58922.897774550001</v>
      </c>
      <c r="F170">
        <v>95.87</v>
      </c>
      <c r="G170">
        <v>93.651921337578301</v>
      </c>
      <c r="H170">
        <f>(Table2[[#This Row],[1Y Return vs Nifty]]-AVERAGE(Table2[1Y Return vs Nifty]))/_xlfn.STDEV.P(Table2[1Y Return vs Nifty])</f>
        <v>0.55396415337222082</v>
      </c>
      <c r="I170">
        <v>4.3941897603215603</v>
      </c>
      <c r="J170">
        <f>(Table2[[#This Row],[1M Return vs Nifty]]-AVERAGE(Table2[1M Return vs Nifty]))/_xlfn.STDEV.P(Table2[1M Return vs Nifty])</f>
        <v>0.2582015428851544</v>
      </c>
      <c r="K170">
        <v>9.1223227205083592</v>
      </c>
      <c r="L170">
        <f>(Table2[[#This Row],[6M Return vs Nifty]]-AVERAGE(Table2[6M Return vs Nifty]))/_xlfn.STDEV.P(Table2[6M Return vs Nifty])</f>
        <v>-8.6836959030681879E-2</v>
      </c>
      <c r="M170">
        <v>-1.1359631711578699</v>
      </c>
      <c r="N170">
        <f>(Table2[[#This Row],[1W Return vs Nifty]]-AVERAGE(Table2[1W Return vs Nifty]))/_xlfn.STDEV.P(Table2[1W Return vs Nifty])</f>
        <v>-0.12287799605520555</v>
      </c>
      <c r="O170">
        <v>93.82</v>
      </c>
      <c r="P170">
        <v>89.404304145337406</v>
      </c>
      <c r="Q170">
        <v>77.133200598857798</v>
      </c>
      <c r="R170">
        <v>60.024341355890598</v>
      </c>
      <c r="S170" s="2">
        <f>(Table2[[#This Row],[Close Price]]-Table2[[#This Row],[20D EMA]])/Table2[[#This Row],[20D EMA]]</f>
        <v>2.1850351737369555E-2</v>
      </c>
      <c r="T170" s="2">
        <f>(Table2[[#This Row],[Close Price]]-Table2[[#This Row],[50D EMA]])/Table2[[#This Row],[50D EMA]]</f>
        <v>7.2319738031312628E-2</v>
      </c>
      <c r="U170" s="2">
        <f>(Table2[[#This Row],[Close Price]]-Table2[[#This Row],[200D EMA]])/Table2[[#This Row],[200D EMA]]</f>
        <v>0.2429148441354794</v>
      </c>
      <c r="V170">
        <v>1.26792538304411</v>
      </c>
      <c r="W170">
        <v>95.16</v>
      </c>
      <c r="X170">
        <v>98.49</v>
      </c>
      <c r="Y170">
        <v>95.16</v>
      </c>
      <c r="Z170">
        <v>98.49</v>
      </c>
      <c r="AA170">
        <v>95.16</v>
      </c>
      <c r="AB170">
        <v>98.49</v>
      </c>
      <c r="AC170" s="2">
        <f>(Table2[[#This Row],[Close Price]]/Table2[[#This Row],[Day Low]])-1</f>
        <v>7.4611181168560137E-3</v>
      </c>
      <c r="AD170" s="2">
        <f>(Table2[[#This Row],[Day High]]/Table2[[#This Row],[Close Price]])-1</f>
        <v>2.7328674246375195E-2</v>
      </c>
      <c r="AE170" s="2">
        <f>(Table2[[#This Row],[Close Price]]/Table2[[#This Row],[Current Week Low]])-1</f>
        <v>7.4611181168560137E-3</v>
      </c>
      <c r="AF170" s="2">
        <f>(Table2[[#This Row],[Current Week High]]/Table2[[#This Row],[Close Price]])-1</f>
        <v>2.7328674246375195E-2</v>
      </c>
      <c r="AG170" s="2">
        <f>(Table2[[#This Row],[Close Price]]/Table2[[#This Row],[Current Month Low]])-1</f>
        <v>7.4611181168560137E-3</v>
      </c>
      <c r="AH170" s="2">
        <f>(Table2[[#This Row],[Current Month High]]/Table2[[#This Row],[Close Price]])-1</f>
        <v>2.7328674246375195E-2</v>
      </c>
      <c r="AI170">
        <v>5.6117659330343104</v>
      </c>
      <c r="AJ170">
        <v>122.17844727694001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0.05</v>
      </c>
      <c r="AM170" t="s">
        <v>10463</v>
      </c>
      <c r="AN170">
        <v>4.51</v>
      </c>
      <c r="AO170" t="s">
        <v>10463</v>
      </c>
      <c r="AP170">
        <v>0.13428166802642599</v>
      </c>
      <c r="AQ170">
        <f>(Table2[[#This Row],[Sharpe Ratio]]-AVERAGE(Table2[Sharpe Ratio]))/_xlfn.STDEV.P(Table2[Sharpe Ratio])</f>
        <v>0.91841504456030876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1.5208657857317964</v>
      </c>
      <c r="AS170">
        <f>_xlfn.RANK.AVG(Table2[[#This Row],[1Y Return vs Nifty Z-Score]],Table2[1Y Return vs Nifty Z-Score])</f>
        <v>138</v>
      </c>
      <c r="AT170">
        <f>_xlfn.RANK.AVG(Table2[[#This Row],[6M Return vs Nifty Z-Score]],Table2[6M Return vs Nifty Z-Score])</f>
        <v>321</v>
      </c>
      <c r="AU170">
        <f>_xlfn.RANK.AVG(Table2[[#This Row],[Sharpe Ratio Z-Score]],Table2[Sharpe Ratio Z-Score])</f>
        <v>136</v>
      </c>
      <c r="AV170">
        <f>(Table2[[#This Row],[Rank 1Y]]+Table2[[#This Row],[Rank 6M]]+Table2[[#This Row],[Rank Sharpe]])/3</f>
        <v>198.33333333333334</v>
      </c>
    </row>
    <row r="171" spans="1:48" x14ac:dyDescent="0.3">
      <c r="A171" t="s">
        <v>1197</v>
      </c>
      <c r="B171" t="s">
        <v>1198</v>
      </c>
      <c r="C171" t="s">
        <v>10432</v>
      </c>
      <c r="D171" t="s">
        <v>140</v>
      </c>
      <c r="E171">
        <v>9446.4563138039994</v>
      </c>
      <c r="F171">
        <v>152.83000000000001</v>
      </c>
      <c r="G171">
        <v>126.166630332287</v>
      </c>
      <c r="H171">
        <f>(Table2[[#This Row],[1Y Return vs Nifty]]-AVERAGE(Table2[1Y Return vs Nifty]))/_xlfn.STDEV.P(Table2[1Y Return vs Nifty])</f>
        <v>0.93370942501677778</v>
      </c>
      <c r="I171">
        <v>0.51813045400949898</v>
      </c>
      <c r="J171">
        <f>(Table2[[#This Row],[1M Return vs Nifty]]-AVERAGE(Table2[1M Return vs Nifty]))/_xlfn.STDEV.P(Table2[1M Return vs Nifty])</f>
        <v>-7.7493200815614352E-2</v>
      </c>
      <c r="K171">
        <v>63.545324456879001</v>
      </c>
      <c r="L171">
        <f>(Table2[[#This Row],[6M Return vs Nifty]]-AVERAGE(Table2[6M Return vs Nifty]))/_xlfn.STDEV.P(Table2[6M Return vs Nifty])</f>
        <v>1.5434774209412629</v>
      </c>
      <c r="M171">
        <v>-9.0825853204252205</v>
      </c>
      <c r="N171">
        <f>(Table2[[#This Row],[1W Return vs Nifty]]-AVERAGE(Table2[1W Return vs Nifty]))/_xlfn.STDEV.P(Table2[1W Return vs Nifty])</f>
        <v>-1.5781064531810807</v>
      </c>
      <c r="O171">
        <v>144.13999999999999</v>
      </c>
      <c r="P171">
        <v>136.09453073524799</v>
      </c>
      <c r="Q171">
        <v>112.031220198291</v>
      </c>
      <c r="R171">
        <v>56.129020976561598</v>
      </c>
      <c r="S171" s="2">
        <f>(Table2[[#This Row],[Close Price]]-Table2[[#This Row],[20D EMA]])/Table2[[#This Row],[20D EMA]]</f>
        <v>6.0288608297488742E-2</v>
      </c>
      <c r="T171" s="2">
        <f>(Table2[[#This Row],[Close Price]]-Table2[[#This Row],[50D EMA]])/Table2[[#This Row],[50D EMA]]</f>
        <v>0.12296944759160407</v>
      </c>
      <c r="U171" s="2">
        <f>(Table2[[#This Row],[Close Price]]-Table2[[#This Row],[200D EMA]])/Table2[[#This Row],[200D EMA]]</f>
        <v>0.36417330570439854</v>
      </c>
      <c r="V171">
        <v>1.38969181791328</v>
      </c>
      <c r="W171">
        <v>148.19999999999999</v>
      </c>
      <c r="X171">
        <v>155</v>
      </c>
      <c r="Y171">
        <v>143.65</v>
      </c>
      <c r="Z171">
        <v>155</v>
      </c>
      <c r="AA171">
        <v>143.65</v>
      </c>
      <c r="AB171">
        <v>155</v>
      </c>
      <c r="AC171" s="2">
        <f>(Table2[[#This Row],[Close Price]]/Table2[[#This Row],[Day Low]])-1</f>
        <v>3.1241565452091891E-2</v>
      </c>
      <c r="AD171" s="2">
        <f>(Table2[[#This Row],[Day High]]/Table2[[#This Row],[Close Price]])-1</f>
        <v>1.4198782961460266E-2</v>
      </c>
      <c r="AE171" s="2">
        <f>(Table2[[#This Row],[Close Price]]/Table2[[#This Row],[Current Week Low]])-1</f>
        <v>6.3905325443787131E-2</v>
      </c>
      <c r="AF171" s="2">
        <f>(Table2[[#This Row],[Current Week High]]/Table2[[#This Row],[Close Price]])-1</f>
        <v>1.4198782961460266E-2</v>
      </c>
      <c r="AG171" s="2">
        <f>(Table2[[#This Row],[Close Price]]/Table2[[#This Row],[Current Month Low]])-1</f>
        <v>6.3905325443787131E-2</v>
      </c>
      <c r="AH171" s="2">
        <f>(Table2[[#This Row],[Current Month High]]/Table2[[#This Row],[Close Price]])-1</f>
        <v>1.4198782961460266E-2</v>
      </c>
      <c r="AI171">
        <v>7.54433030164234</v>
      </c>
      <c r="AJ171">
        <v>155.99664991624701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-0.08</v>
      </c>
      <c r="AM171" t="s">
        <v>10464</v>
      </c>
      <c r="AN171">
        <v>12</v>
      </c>
      <c r="AO171" t="s">
        <v>10463</v>
      </c>
      <c r="AP171">
        <v>1.7896599277737998E-2</v>
      </c>
      <c r="AQ171">
        <f>(Table2[[#This Row],[Sharpe Ratio]]-AVERAGE(Table2[Sharpe Ratio]))/_xlfn.STDEV.P(Table2[Sharpe Ratio])</f>
        <v>-0.39132172364544782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0.43026546831589796</v>
      </c>
      <c r="AS171">
        <f>_xlfn.RANK.AVG(Table2[[#This Row],[1Y Return vs Nifty Z-Score]],Table2[1Y Return vs Nifty Z-Score])</f>
        <v>91</v>
      </c>
      <c r="AT171">
        <f>_xlfn.RANK.AVG(Table2[[#This Row],[6M Return vs Nifty Z-Score]],Table2[6M Return vs Nifty Z-Score])</f>
        <v>57</v>
      </c>
      <c r="AU171">
        <f>_xlfn.RANK.AVG(Table2[[#This Row],[Sharpe Ratio Z-Score]],Table2[Sharpe Ratio Z-Score])</f>
        <v>448</v>
      </c>
      <c r="AV171">
        <f>(Table2[[#This Row],[Rank 1Y]]+Table2[[#This Row],[Rank 6M]]+Table2[[#This Row],[Rank Sharpe]])/3</f>
        <v>198.66666666666666</v>
      </c>
    </row>
    <row r="172" spans="1:48" x14ac:dyDescent="0.3">
      <c r="A172" t="s">
        <v>57</v>
      </c>
      <c r="B172" t="s">
        <v>170</v>
      </c>
      <c r="C172" t="s">
        <v>10423</v>
      </c>
      <c r="D172" t="s">
        <v>56</v>
      </c>
      <c r="E172">
        <v>151860.11489632499</v>
      </c>
      <c r="F172">
        <v>659.3</v>
      </c>
      <c r="G172">
        <v>89.176567098321598</v>
      </c>
      <c r="H172">
        <f>(Table2[[#This Row],[1Y Return vs Nifty]]-AVERAGE(Table2[1Y Return vs Nifty]))/_xlfn.STDEV.P(Table2[1Y Return vs Nifty])</f>
        <v>0.50169566739042337</v>
      </c>
      <c r="I172">
        <v>-0.76860805237907304</v>
      </c>
      <c r="J172">
        <f>(Table2[[#This Row],[1M Return vs Nifty]]-AVERAGE(Table2[1M Return vs Nifty]))/_xlfn.STDEV.P(Table2[1M Return vs Nifty])</f>
        <v>-0.18893405323203641</v>
      </c>
      <c r="K172">
        <v>15.3371242760721</v>
      </c>
      <c r="L172">
        <f>(Table2[[#This Row],[6M Return vs Nifty]]-AVERAGE(Table2[6M Return vs Nifty]))/_xlfn.STDEV.P(Table2[6M Return vs Nifty])</f>
        <v>9.9335799204672046E-2</v>
      </c>
      <c r="M172">
        <v>3.0963179060442201</v>
      </c>
      <c r="N172">
        <f>(Table2[[#This Row],[1W Return vs Nifty]]-AVERAGE(Table2[1W Return vs Nifty]))/_xlfn.STDEV.P(Table2[1W Return vs Nifty])</f>
        <v>0.65216022098996562</v>
      </c>
      <c r="O172">
        <v>652.91999999999996</v>
      </c>
      <c r="P172">
        <v>649.06630041349104</v>
      </c>
      <c r="Q172">
        <v>564.69282798261395</v>
      </c>
      <c r="R172">
        <v>39.2687657472623</v>
      </c>
      <c r="S172" s="2">
        <f>(Table2[[#This Row],[Close Price]]-Table2[[#This Row],[20D EMA]])/Table2[[#This Row],[20D EMA]]</f>
        <v>9.771488084298223E-3</v>
      </c>
      <c r="T172" s="2">
        <f>(Table2[[#This Row],[Close Price]]-Table2[[#This Row],[50D EMA]])/Table2[[#This Row],[50D EMA]]</f>
        <v>1.5766801604072633E-2</v>
      </c>
      <c r="U172" s="2">
        <f>(Table2[[#This Row],[Close Price]]-Table2[[#This Row],[200D EMA]])/Table2[[#This Row],[200D EMA]]</f>
        <v>0.16753740676213941</v>
      </c>
      <c r="V172">
        <v>0.97658120793292102</v>
      </c>
      <c r="W172">
        <v>658</v>
      </c>
      <c r="X172">
        <v>675.2</v>
      </c>
      <c r="Y172">
        <v>658</v>
      </c>
      <c r="Z172">
        <v>679</v>
      </c>
      <c r="AA172">
        <v>658</v>
      </c>
      <c r="AB172">
        <v>679</v>
      </c>
      <c r="AC172" s="2">
        <f>(Table2[[#This Row],[Close Price]]/Table2[[#This Row],[Day Low]])-1</f>
        <v>1.97568389057734E-3</v>
      </c>
      <c r="AD172" s="2">
        <f>(Table2[[#This Row],[Day High]]/Table2[[#This Row],[Close Price]])-1</f>
        <v>2.4116487183376556E-2</v>
      </c>
      <c r="AE172" s="2">
        <f>(Table2[[#This Row],[Close Price]]/Table2[[#This Row],[Current Week Low]])-1</f>
        <v>1.97568389057734E-3</v>
      </c>
      <c r="AF172" s="2">
        <f>(Table2[[#This Row],[Current Week High]]/Table2[[#This Row],[Close Price]])-1</f>
        <v>2.9880175944183351E-2</v>
      </c>
      <c r="AG172" s="2">
        <f>(Table2[[#This Row],[Close Price]]/Table2[[#This Row],[Current Month Low]])-1</f>
        <v>1.97568389057734E-3</v>
      </c>
      <c r="AH172" s="2">
        <f>(Table2[[#This Row],[Current Month High]]/Table2[[#This Row],[Close Price]])-1</f>
        <v>2.9880175944183351E-2</v>
      </c>
      <c r="AI172">
        <v>8.0843318671318194</v>
      </c>
      <c r="AJ172">
        <v>115.422316614932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-0.14000000000000001</v>
      </c>
      <c r="AM172" t="s">
        <v>10464</v>
      </c>
      <c r="AN172">
        <v>-1.01</v>
      </c>
      <c r="AO172" t="s">
        <v>10464</v>
      </c>
      <c r="AP172">
        <v>0.108572439416318</v>
      </c>
      <c r="AQ172">
        <f>(Table2[[#This Row],[Sharpe Ratio]]-AVERAGE(Table2[Sharpe Ratio]))/_xlfn.STDEV.P(Table2[Sharpe Ratio])</f>
        <v>0.6290968153845804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1.6933544497376052</v>
      </c>
      <c r="AS172">
        <f>_xlfn.RANK.AVG(Table2[[#This Row],[1Y Return vs Nifty Z-Score]],Table2[1Y Return vs Nifty Z-Score])</f>
        <v>145</v>
      </c>
      <c r="AT172">
        <f>_xlfn.RANK.AVG(Table2[[#This Row],[6M Return vs Nifty Z-Score]],Table2[6M Return vs Nifty Z-Score])</f>
        <v>267</v>
      </c>
      <c r="AU172">
        <f>_xlfn.RANK.AVG(Table2[[#This Row],[Sharpe Ratio Z-Score]],Table2[Sharpe Ratio Z-Score])</f>
        <v>185</v>
      </c>
      <c r="AV172">
        <f>(Table2[[#This Row],[Rank 1Y]]+Table2[[#This Row],[Rank 6M]]+Table2[[#This Row],[Rank Sharpe]])/3</f>
        <v>199</v>
      </c>
    </row>
    <row r="173" spans="1:48" x14ac:dyDescent="0.3">
      <c r="A173" t="s">
        <v>1708</v>
      </c>
      <c r="B173" t="s">
        <v>1709</v>
      </c>
      <c r="C173" t="s">
        <v>607</v>
      </c>
      <c r="D173" t="s">
        <v>607</v>
      </c>
      <c r="E173">
        <v>4429.5540002999996</v>
      </c>
      <c r="F173">
        <v>216.58</v>
      </c>
      <c r="G173">
        <v>71.783942482262702</v>
      </c>
      <c r="H173">
        <f>(Table2[[#This Row],[1Y Return vs Nifty]]-AVERAGE(Table2[1Y Return vs Nifty]))/_xlfn.STDEV.P(Table2[1Y Return vs Nifty])</f>
        <v>0.29856400287169965</v>
      </c>
      <c r="I173">
        <v>20.616547881652199</v>
      </c>
      <c r="J173">
        <f>(Table2[[#This Row],[1M Return vs Nifty]]-AVERAGE(Table2[1M Return vs Nifty]))/_xlfn.STDEV.P(Table2[1M Return vs Nifty])</f>
        <v>1.6631749763137644</v>
      </c>
      <c r="K173">
        <v>29.731142625962001</v>
      </c>
      <c r="L173">
        <f>(Table2[[#This Row],[6M Return vs Nifty]]-AVERAGE(Table2[6M Return vs Nifty]))/_xlfn.STDEV.P(Table2[6M Return vs Nifty])</f>
        <v>0.53052802221141615</v>
      </c>
      <c r="M173">
        <v>6.7945965706865001</v>
      </c>
      <c r="N173">
        <f>(Table2[[#This Row],[1W Return vs Nifty]]-AVERAGE(Table2[1W Return vs Nifty]))/_xlfn.STDEV.P(Table2[1W Return vs Nifty])</f>
        <v>1.3294090260895151</v>
      </c>
      <c r="O173">
        <v>190.11</v>
      </c>
      <c r="P173">
        <v>179.729235953955</v>
      </c>
      <c r="Q173">
        <v>160.403198197758</v>
      </c>
      <c r="R173">
        <v>86.055753187292495</v>
      </c>
      <c r="S173" s="2">
        <f>(Table2[[#This Row],[Close Price]]-Table2[[#This Row],[20D EMA]])/Table2[[#This Row],[20D EMA]]</f>
        <v>0.13923517963284412</v>
      </c>
      <c r="T173" s="2">
        <f>(Table2[[#This Row],[Close Price]]-Table2[[#This Row],[50D EMA]])/Table2[[#This Row],[50D EMA]]</f>
        <v>0.20503488956847202</v>
      </c>
      <c r="U173" s="2">
        <f>(Table2[[#This Row],[Close Price]]-Table2[[#This Row],[200D EMA]])/Table2[[#This Row],[200D EMA]]</f>
        <v>0.35022245462327201</v>
      </c>
      <c r="V173">
        <v>2.6187533395530602</v>
      </c>
      <c r="W173">
        <v>208.1</v>
      </c>
      <c r="X173">
        <v>219.3</v>
      </c>
      <c r="Y173">
        <v>208.1</v>
      </c>
      <c r="Z173">
        <v>219.3</v>
      </c>
      <c r="AA173">
        <v>208.1</v>
      </c>
      <c r="AB173">
        <v>219.3</v>
      </c>
      <c r="AC173" s="2">
        <f>(Table2[[#This Row],[Close Price]]/Table2[[#This Row],[Day Low]])-1</f>
        <v>4.0749639596348031E-2</v>
      </c>
      <c r="AD173" s="2">
        <f>(Table2[[#This Row],[Day High]]/Table2[[#This Row],[Close Price]])-1</f>
        <v>1.2558869701726927E-2</v>
      </c>
      <c r="AE173" s="2">
        <f>(Table2[[#This Row],[Close Price]]/Table2[[#This Row],[Current Week Low]])-1</f>
        <v>4.0749639596348031E-2</v>
      </c>
      <c r="AF173" s="2">
        <f>(Table2[[#This Row],[Current Week High]]/Table2[[#This Row],[Close Price]])-1</f>
        <v>1.2558869701726927E-2</v>
      </c>
      <c r="AG173" s="2">
        <f>(Table2[[#This Row],[Close Price]]/Table2[[#This Row],[Current Month Low]])-1</f>
        <v>4.0749639596348031E-2</v>
      </c>
      <c r="AH173" s="2">
        <f>(Table2[[#This Row],[Current Month High]]/Table2[[#This Row],[Close Price]])-1</f>
        <v>1.2558869701726927E-2</v>
      </c>
      <c r="AI173">
        <v>1.25588697017269</v>
      </c>
      <c r="AJ173">
        <v>104.41717791411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0.18</v>
      </c>
      <c r="AM173" t="s">
        <v>10463</v>
      </c>
      <c r="AN173">
        <v>21.42</v>
      </c>
      <c r="AO173" t="s">
        <v>10463</v>
      </c>
      <c r="AP173">
        <v>8.3584541285427E-2</v>
      </c>
      <c r="AQ173">
        <f>(Table2[[#This Row],[Sharpe Ratio]]-AVERAGE(Table2[Sharpe Ratio]))/_xlfn.STDEV.P(Table2[Sharpe Ratio])</f>
        <v>0.34789606262412992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4.1695720901105258</v>
      </c>
      <c r="AS173">
        <f>_xlfn.RANK.AVG(Table2[[#This Row],[1Y Return vs Nifty Z-Score]],Table2[1Y Return vs Nifty Z-Score])</f>
        <v>191</v>
      </c>
      <c r="AT173">
        <f>_xlfn.RANK.AVG(Table2[[#This Row],[6M Return vs Nifty Z-Score]],Table2[6M Return vs Nifty Z-Score])</f>
        <v>161</v>
      </c>
      <c r="AU173">
        <f>_xlfn.RANK.AVG(Table2[[#This Row],[Sharpe Ratio Z-Score]],Table2[Sharpe Ratio Z-Score])</f>
        <v>246</v>
      </c>
      <c r="AV173">
        <f>(Table2[[#This Row],[Rank 1Y]]+Table2[[#This Row],[Rank 6M]]+Table2[[#This Row],[Rank Sharpe]])/3</f>
        <v>199.33333333333334</v>
      </c>
    </row>
    <row r="174" spans="1:48" x14ac:dyDescent="0.3">
      <c r="A174" t="s">
        <v>856</v>
      </c>
      <c r="B174" t="s">
        <v>857</v>
      </c>
      <c r="C174" t="s">
        <v>10426</v>
      </c>
      <c r="D174" t="s">
        <v>380</v>
      </c>
      <c r="E174">
        <v>17363.784806759999</v>
      </c>
      <c r="F174">
        <v>543.4</v>
      </c>
      <c r="G174">
        <v>76.297728814015898</v>
      </c>
      <c r="H174">
        <f>(Table2[[#This Row],[1Y Return vs Nifty]]-AVERAGE(Table2[1Y Return vs Nifty]))/_xlfn.STDEV.P(Table2[1Y Return vs Nifty])</f>
        <v>0.35128134433632874</v>
      </c>
      <c r="I174">
        <v>-9.1168447351521706</v>
      </c>
      <c r="J174">
        <f>(Table2[[#This Row],[1M Return vs Nifty]]-AVERAGE(Table2[1M Return vs Nifty]))/_xlfn.STDEV.P(Table2[1M Return vs Nifty])</f>
        <v>-0.91195167296069723</v>
      </c>
      <c r="K174">
        <v>11.457138462117401</v>
      </c>
      <c r="L174">
        <f>(Table2[[#This Row],[6M Return vs Nifty]]-AVERAGE(Table2[6M Return vs Nifty]))/_xlfn.STDEV.P(Table2[6M Return vs Nifty])</f>
        <v>-1.6894406126874921E-2</v>
      </c>
      <c r="M174">
        <v>-6.3693629200043604</v>
      </c>
      <c r="N174">
        <f>(Table2[[#This Row],[1W Return vs Nifty]]-AVERAGE(Table2[1W Return vs Nifty]))/_xlfn.STDEV.P(Table2[1W Return vs Nifty])</f>
        <v>-1.0812464825622641</v>
      </c>
      <c r="O174">
        <v>549.87</v>
      </c>
      <c r="P174">
        <v>538.62815025749399</v>
      </c>
      <c r="Q174">
        <v>463.01464541724499</v>
      </c>
      <c r="R174">
        <v>43.968666469828698</v>
      </c>
      <c r="S174" s="2">
        <f>(Table2[[#This Row],[Close Price]]-Table2[[#This Row],[20D EMA]])/Table2[[#This Row],[20D EMA]]</f>
        <v>-1.1766417516867673E-2</v>
      </c>
      <c r="T174" s="2">
        <f>(Table2[[#This Row],[Close Price]]-Table2[[#This Row],[50D EMA]])/Table2[[#This Row],[50D EMA]]</f>
        <v>8.8592654138570075E-3</v>
      </c>
      <c r="U174" s="2">
        <f>(Table2[[#This Row],[Close Price]]-Table2[[#This Row],[200D EMA]])/Table2[[#This Row],[200D EMA]]</f>
        <v>0.17361298476923087</v>
      </c>
      <c r="V174">
        <v>0.70398338624739898</v>
      </c>
      <c r="W174">
        <v>538.25</v>
      </c>
      <c r="X174">
        <v>550.6</v>
      </c>
      <c r="Y174">
        <v>537.95000000000005</v>
      </c>
      <c r="Z174">
        <v>551.95000000000005</v>
      </c>
      <c r="AA174">
        <v>537.95000000000005</v>
      </c>
      <c r="AB174">
        <v>551.95000000000005</v>
      </c>
      <c r="AC174" s="2">
        <f>(Table2[[#This Row],[Close Price]]/Table2[[#This Row],[Day Low]])-1</f>
        <v>9.5680445889456678E-3</v>
      </c>
      <c r="AD174" s="2">
        <f>(Table2[[#This Row],[Day High]]/Table2[[#This Row],[Close Price]])-1</f>
        <v>1.3249907986750076E-2</v>
      </c>
      <c r="AE174" s="2">
        <f>(Table2[[#This Row],[Close Price]]/Table2[[#This Row],[Current Week Low]])-1</f>
        <v>1.0131053071846807E-2</v>
      </c>
      <c r="AF174" s="2">
        <f>(Table2[[#This Row],[Current Week High]]/Table2[[#This Row],[Close Price]])-1</f>
        <v>1.573426573426584E-2</v>
      </c>
      <c r="AG174" s="2">
        <f>(Table2[[#This Row],[Close Price]]/Table2[[#This Row],[Current Month Low]])-1</f>
        <v>1.0131053071846807E-2</v>
      </c>
      <c r="AH174" s="2">
        <f>(Table2[[#This Row],[Current Month High]]/Table2[[#This Row],[Close Price]])-1</f>
        <v>1.573426573426584E-2</v>
      </c>
      <c r="AI174">
        <v>10.047846889952099</v>
      </c>
      <c r="AJ174">
        <v>111.398560591324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0.01</v>
      </c>
      <c r="AM174" t="s">
        <v>10463</v>
      </c>
      <c r="AN174">
        <v>-3.72</v>
      </c>
      <c r="AO174" t="s">
        <v>10464</v>
      </c>
      <c r="AP174">
        <v>0.13692656958198199</v>
      </c>
      <c r="AQ174">
        <f>(Table2[[#This Row],[Sharpe Ratio]]-AVERAGE(Table2[Sharpe Ratio]))/_xlfn.STDEV.P(Table2[Sharpe Ratio])</f>
        <v>0.94817938506240895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-0.71063183225109849</v>
      </c>
      <c r="AS174">
        <f>_xlfn.RANK.AVG(Table2[[#This Row],[1Y Return vs Nifty Z-Score]],Table2[1Y Return vs Nifty Z-Score])</f>
        <v>172</v>
      </c>
      <c r="AT174">
        <f>_xlfn.RANK.AVG(Table2[[#This Row],[6M Return vs Nifty Z-Score]],Table2[6M Return vs Nifty Z-Score])</f>
        <v>300</v>
      </c>
      <c r="AU174">
        <f>_xlfn.RANK.AVG(Table2[[#This Row],[Sharpe Ratio Z-Score]],Table2[Sharpe Ratio Z-Score])</f>
        <v>127</v>
      </c>
      <c r="AV174">
        <f>(Table2[[#This Row],[Rank 1Y]]+Table2[[#This Row],[Rank 6M]]+Table2[[#This Row],[Rank Sharpe]])/3</f>
        <v>199.66666666666666</v>
      </c>
    </row>
    <row r="175" spans="1:48" x14ac:dyDescent="0.3">
      <c r="A175" t="s">
        <v>175</v>
      </c>
      <c r="B175" t="s">
        <v>176</v>
      </c>
      <c r="C175" t="s">
        <v>10417</v>
      </c>
      <c r="D175" t="s">
        <v>177</v>
      </c>
      <c r="E175">
        <v>146328.39745496499</v>
      </c>
      <c r="F175">
        <v>221.67</v>
      </c>
      <c r="G175">
        <v>82.365506521769404</v>
      </c>
      <c r="H175">
        <f>(Table2[[#This Row],[1Y Return vs Nifty]]-AVERAGE(Table2[1Y Return vs Nifty]))/_xlfn.STDEV.P(Table2[1Y Return vs Nifty])</f>
        <v>0.42214803713941118</v>
      </c>
      <c r="I175">
        <v>-2.4132308140290801</v>
      </c>
      <c r="J175">
        <f>(Table2[[#This Row],[1M Return vs Nifty]]-AVERAGE(Table2[1M Return vs Nifty]))/_xlfn.STDEV.P(Table2[1M Return vs Nifty])</f>
        <v>-0.33137026816752085</v>
      </c>
      <c r="K175">
        <v>23.806062204272699</v>
      </c>
      <c r="L175">
        <f>(Table2[[#This Row],[6M Return vs Nifty]]-AVERAGE(Table2[6M Return vs Nifty]))/_xlfn.STDEV.P(Table2[6M Return vs Nifty])</f>
        <v>0.35303425108936609</v>
      </c>
      <c r="M175">
        <v>2.2509906878103201</v>
      </c>
      <c r="N175">
        <f>(Table2[[#This Row],[1W Return vs Nifty]]-AVERAGE(Table2[1W Return vs Nifty]))/_xlfn.STDEV.P(Table2[1W Return vs Nifty])</f>
        <v>0.49735932565981067</v>
      </c>
      <c r="O175">
        <v>214.83</v>
      </c>
      <c r="P175">
        <v>207.09049214314399</v>
      </c>
      <c r="Q175">
        <v>173.932922544771</v>
      </c>
      <c r="R175">
        <v>65.236874366924795</v>
      </c>
      <c r="S175" s="2">
        <f>(Table2[[#This Row],[Close Price]]-Table2[[#This Row],[20D EMA]])/Table2[[#This Row],[20D EMA]]</f>
        <v>3.183912861332204E-2</v>
      </c>
      <c r="T175" s="2">
        <f>(Table2[[#This Row],[Close Price]]-Table2[[#This Row],[50D EMA]])/Table2[[#This Row],[50D EMA]]</f>
        <v>7.0401628321875964E-2</v>
      </c>
      <c r="U175" s="2">
        <f>(Table2[[#This Row],[Close Price]]-Table2[[#This Row],[200D EMA]])/Table2[[#This Row],[200D EMA]]</f>
        <v>0.27445682368121699</v>
      </c>
      <c r="V175">
        <v>0.70868228580577497</v>
      </c>
      <c r="W175">
        <v>219.8</v>
      </c>
      <c r="X175">
        <v>226</v>
      </c>
      <c r="Y175">
        <v>219.55</v>
      </c>
      <c r="Z175">
        <v>226</v>
      </c>
      <c r="AA175">
        <v>219.55</v>
      </c>
      <c r="AB175">
        <v>226</v>
      </c>
      <c r="AC175" s="2">
        <f>(Table2[[#This Row],[Close Price]]/Table2[[#This Row],[Day Low]])-1</f>
        <v>8.5077343039126063E-3</v>
      </c>
      <c r="AD175" s="2">
        <f>(Table2[[#This Row],[Day High]]/Table2[[#This Row],[Close Price]])-1</f>
        <v>1.9533540849009823E-2</v>
      </c>
      <c r="AE175" s="2">
        <f>(Table2[[#This Row],[Close Price]]/Table2[[#This Row],[Current Week Low]])-1</f>
        <v>9.6561147802320946E-3</v>
      </c>
      <c r="AF175" s="2">
        <f>(Table2[[#This Row],[Current Week High]]/Table2[[#This Row],[Close Price]])-1</f>
        <v>1.9533540849009823E-2</v>
      </c>
      <c r="AG175" s="2">
        <f>(Table2[[#This Row],[Close Price]]/Table2[[#This Row],[Current Month Low]])-1</f>
        <v>9.6561147802320946E-3</v>
      </c>
      <c r="AH175" s="2">
        <f>(Table2[[#This Row],[Current Month High]]/Table2[[#This Row],[Close Price]])-1</f>
        <v>1.9533540849009823E-2</v>
      </c>
      <c r="AI175">
        <v>5.2014255424730402</v>
      </c>
      <c r="AJ175">
        <v>111.719197707736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0.05</v>
      </c>
      <c r="AM175" t="s">
        <v>10463</v>
      </c>
      <c r="AN175">
        <v>0.84</v>
      </c>
      <c r="AO175" t="s">
        <v>10463</v>
      </c>
      <c r="AP175">
        <v>8.3504148801089001E-2</v>
      </c>
      <c r="AQ175">
        <f>(Table2[[#This Row],[Sharpe Ratio]]-AVERAGE(Table2[Sharpe Ratio]))/_xlfn.STDEV.P(Table2[Sharpe Ratio])</f>
        <v>0.34699136759961402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1.288162713320681</v>
      </c>
      <c r="AS175">
        <f>_xlfn.RANK.AVG(Table2[[#This Row],[1Y Return vs Nifty Z-Score]],Table2[1Y Return vs Nifty Z-Score])</f>
        <v>158</v>
      </c>
      <c r="AT175">
        <f>_xlfn.RANK.AVG(Table2[[#This Row],[6M Return vs Nifty Z-Score]],Table2[6M Return vs Nifty Z-Score])</f>
        <v>203</v>
      </c>
      <c r="AU175">
        <f>_xlfn.RANK.AVG(Table2[[#This Row],[Sharpe Ratio Z-Score]],Table2[Sharpe Ratio Z-Score])</f>
        <v>247</v>
      </c>
      <c r="AV175">
        <f>(Table2[[#This Row],[Rank 1Y]]+Table2[[#This Row],[Rank 6M]]+Table2[[#This Row],[Rank Sharpe]])/3</f>
        <v>202.66666666666666</v>
      </c>
    </row>
    <row r="176" spans="1:48" x14ac:dyDescent="0.3">
      <c r="A176" t="s">
        <v>1044</v>
      </c>
      <c r="B176" t="s">
        <v>1045</v>
      </c>
      <c r="C176" t="s">
        <v>10426</v>
      </c>
      <c r="D176" t="s">
        <v>124</v>
      </c>
      <c r="E176">
        <v>12256.723642200001</v>
      </c>
      <c r="F176">
        <v>402.65</v>
      </c>
      <c r="G176">
        <v>21.745971140985901</v>
      </c>
      <c r="H176">
        <f>(Table2[[#This Row],[1Y Return vs Nifty]]-AVERAGE(Table2[1Y Return vs Nifty]))/_xlfn.STDEV.P(Table2[1Y Return vs Nifty])</f>
        <v>-0.28583867539394214</v>
      </c>
      <c r="I176">
        <v>1.5411467708840001</v>
      </c>
      <c r="J176">
        <f>(Table2[[#This Row],[1M Return vs Nifty]]-AVERAGE(Table2[1M Return vs Nifty]))/_xlfn.STDEV.P(Table2[1M Return vs Nifty])</f>
        <v>1.1107404375239575E-2</v>
      </c>
      <c r="K176">
        <v>25.197287730334502</v>
      </c>
      <c r="L176">
        <f>(Table2[[#This Row],[6M Return vs Nifty]]-AVERAGE(Table2[6M Return vs Nifty]))/_xlfn.STDEV.P(Table2[6M Return vs Nifty])</f>
        <v>0.39471028711379591</v>
      </c>
      <c r="M176">
        <v>-0.88211878714132397</v>
      </c>
      <c r="N176">
        <f>(Table2[[#This Row],[1W Return vs Nifty]]-AVERAGE(Table2[1W Return vs Nifty]))/_xlfn.STDEV.P(Table2[1W Return vs Nifty])</f>
        <v>-7.6392638583348937E-2</v>
      </c>
      <c r="O176">
        <v>385.17</v>
      </c>
      <c r="P176">
        <v>365.622904683461</v>
      </c>
      <c r="Q176">
        <v>328.81155640798897</v>
      </c>
      <c r="R176">
        <v>61.924198838870602</v>
      </c>
      <c r="S176" s="2">
        <f>(Table2[[#This Row],[Close Price]]-Table2[[#This Row],[20D EMA]])/Table2[[#This Row],[20D EMA]]</f>
        <v>4.5382558350857957E-2</v>
      </c>
      <c r="T176" s="2">
        <f>(Table2[[#This Row],[Close Price]]-Table2[[#This Row],[50D EMA]])/Table2[[#This Row],[50D EMA]]</f>
        <v>0.10127126840862249</v>
      </c>
      <c r="U176" s="2">
        <f>(Table2[[#This Row],[Close Price]]-Table2[[#This Row],[200D EMA]])/Table2[[#This Row],[200D EMA]]</f>
        <v>0.22456158292804149</v>
      </c>
      <c r="V176">
        <v>0.74231067754686297</v>
      </c>
      <c r="W176">
        <v>395.5</v>
      </c>
      <c r="X176">
        <v>408.4</v>
      </c>
      <c r="Y176">
        <v>384.45</v>
      </c>
      <c r="Z176">
        <v>408.4</v>
      </c>
      <c r="AA176">
        <v>384.45</v>
      </c>
      <c r="AB176">
        <v>408.4</v>
      </c>
      <c r="AC176" s="2">
        <f>(Table2[[#This Row],[Close Price]]/Table2[[#This Row],[Day Low]])-1</f>
        <v>1.8078381795195941E-2</v>
      </c>
      <c r="AD176" s="2">
        <f>(Table2[[#This Row],[Day High]]/Table2[[#This Row],[Close Price]])-1</f>
        <v>1.4280392400347619E-2</v>
      </c>
      <c r="AE176" s="2">
        <f>(Table2[[#This Row],[Close Price]]/Table2[[#This Row],[Current Week Low]])-1</f>
        <v>4.7340356353231972E-2</v>
      </c>
      <c r="AF176" s="2">
        <f>(Table2[[#This Row],[Current Week High]]/Table2[[#This Row],[Close Price]])-1</f>
        <v>1.4280392400347619E-2</v>
      </c>
      <c r="AG176" s="2">
        <f>(Table2[[#This Row],[Close Price]]/Table2[[#This Row],[Current Month Low]])-1</f>
        <v>4.7340356353231972E-2</v>
      </c>
      <c r="AH176" s="2">
        <f>(Table2[[#This Row],[Current Month High]]/Table2[[#This Row],[Close Price]])-1</f>
        <v>1.4280392400347619E-2</v>
      </c>
      <c r="AI176">
        <v>5.2899540543896704</v>
      </c>
      <c r="AJ176">
        <v>59.276107594936597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0.08</v>
      </c>
      <c r="AM176" t="s">
        <v>10463</v>
      </c>
      <c r="AN176">
        <v>-2.93</v>
      </c>
      <c r="AO176" t="s">
        <v>10464</v>
      </c>
      <c r="AP176">
        <v>0.202946930108343</v>
      </c>
      <c r="AQ176">
        <f>(Table2[[#This Row],[Sharpe Ratio]]-AVERAGE(Table2[Sharpe Ratio]))/_xlfn.STDEV.P(Table2[Sharpe Ratio])</f>
        <v>1.6911380356973063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1.7347244132090507</v>
      </c>
      <c r="AS176">
        <f>_xlfn.RANK.AVG(Table2[[#This Row],[1Y Return vs Nifty Z-Score]],Table2[1Y Return vs Nifty Z-Score])</f>
        <v>383</v>
      </c>
      <c r="AT176">
        <f>_xlfn.RANK.AVG(Table2[[#This Row],[6M Return vs Nifty Z-Score]],Table2[6M Return vs Nifty Z-Score])</f>
        <v>195</v>
      </c>
      <c r="AU176">
        <f>_xlfn.RANK.AVG(Table2[[#This Row],[Sharpe Ratio Z-Score]],Table2[Sharpe Ratio Z-Score])</f>
        <v>32</v>
      </c>
      <c r="AV176">
        <f>(Table2[[#This Row],[Rank 1Y]]+Table2[[#This Row],[Rank 6M]]+Table2[[#This Row],[Rank Sharpe]])/3</f>
        <v>203.33333333333334</v>
      </c>
    </row>
    <row r="177" spans="1:48" x14ac:dyDescent="0.3">
      <c r="A177" t="s">
        <v>93</v>
      </c>
      <c r="B177" t="s">
        <v>94</v>
      </c>
      <c r="C177" t="s">
        <v>10417</v>
      </c>
      <c r="D177" t="s">
        <v>95</v>
      </c>
      <c r="E177">
        <v>292606.34096596</v>
      </c>
      <c r="F177">
        <v>479.1</v>
      </c>
      <c r="G177">
        <v>81.264918778298593</v>
      </c>
      <c r="H177">
        <f>(Table2[[#This Row],[1Y Return vs Nifty]]-AVERAGE(Table2[1Y Return vs Nifty]))/_xlfn.STDEV.P(Table2[1Y Return vs Nifty])</f>
        <v>0.40929407028763937</v>
      </c>
      <c r="I177">
        <v>-14.037310380555599</v>
      </c>
      <c r="J177">
        <f>(Table2[[#This Row],[1M Return vs Nifty]]-AVERAGE(Table2[1M Return vs Nifty]))/_xlfn.STDEV.P(Table2[1M Return vs Nifty])</f>
        <v>-1.3380995523371222</v>
      </c>
      <c r="K177">
        <v>10.6996877706412</v>
      </c>
      <c r="L177">
        <f>(Table2[[#This Row],[6M Return vs Nifty]]-AVERAGE(Table2[6M Return vs Nifty]))/_xlfn.STDEV.P(Table2[6M Return vs Nifty])</f>
        <v>-3.9584862644051505E-2</v>
      </c>
      <c r="M177">
        <v>-1.9026345482159099</v>
      </c>
      <c r="N177">
        <f>(Table2[[#This Row],[1W Return vs Nifty]]-AVERAGE(Table2[1W Return vs Nifty]))/_xlfn.STDEV.P(Table2[1W Return vs Nifty])</f>
        <v>-0.26327500804370224</v>
      </c>
      <c r="O177">
        <v>476.38</v>
      </c>
      <c r="P177">
        <v>469.70197094463998</v>
      </c>
      <c r="Q177">
        <v>404.34914538874699</v>
      </c>
      <c r="R177">
        <v>48.691795842349698</v>
      </c>
      <c r="S177" s="2">
        <f>(Table2[[#This Row],[Close Price]]-Table2[[#This Row],[20D EMA]])/Table2[[#This Row],[20D EMA]]</f>
        <v>5.7097275284437371E-3</v>
      </c>
      <c r="T177" s="2">
        <f>(Table2[[#This Row],[Close Price]]-Table2[[#This Row],[50D EMA]])/Table2[[#This Row],[50D EMA]]</f>
        <v>2.0008493974294418E-2</v>
      </c>
      <c r="U177" s="2">
        <f>(Table2[[#This Row],[Close Price]]-Table2[[#This Row],[200D EMA]])/Table2[[#This Row],[200D EMA]]</f>
        <v>0.18486710177014595</v>
      </c>
      <c r="V177">
        <v>0.75876715535939099</v>
      </c>
      <c r="W177">
        <v>473.35</v>
      </c>
      <c r="X177">
        <v>485</v>
      </c>
      <c r="Y177">
        <v>471.25</v>
      </c>
      <c r="Z177">
        <v>485</v>
      </c>
      <c r="AA177">
        <v>471.25</v>
      </c>
      <c r="AB177">
        <v>485</v>
      </c>
      <c r="AC177" s="2">
        <f>(Table2[[#This Row],[Close Price]]/Table2[[#This Row],[Day Low]])-1</f>
        <v>1.2147459596492993E-2</v>
      </c>
      <c r="AD177" s="2">
        <f>(Table2[[#This Row],[Day High]]/Table2[[#This Row],[Close Price]])-1</f>
        <v>1.2314756835733576E-2</v>
      </c>
      <c r="AE177" s="2">
        <f>(Table2[[#This Row],[Close Price]]/Table2[[#This Row],[Current Week Low]])-1</f>
        <v>1.665782493368706E-2</v>
      </c>
      <c r="AF177" s="2">
        <f>(Table2[[#This Row],[Current Week High]]/Table2[[#This Row],[Close Price]])-1</f>
        <v>1.2314756835733576E-2</v>
      </c>
      <c r="AG177" s="2">
        <f>(Table2[[#This Row],[Close Price]]/Table2[[#This Row],[Current Month Low]])-1</f>
        <v>1.665782493368706E-2</v>
      </c>
      <c r="AH177" s="2">
        <f>(Table2[[#This Row],[Current Month High]]/Table2[[#This Row],[Close Price]])-1</f>
        <v>1.2314756835733576E-2</v>
      </c>
      <c r="AI177">
        <v>10.0814026299311</v>
      </c>
      <c r="AJ177">
        <v>111.196826096539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-0.04</v>
      </c>
      <c r="AM177" t="s">
        <v>10464</v>
      </c>
      <c r="AN177">
        <v>-1.8</v>
      </c>
      <c r="AO177" t="s">
        <v>10464</v>
      </c>
      <c r="AP177">
        <v>0.133470531436333</v>
      </c>
      <c r="AQ177">
        <f>(Table2[[#This Row],[Sharpe Ratio]]-AVERAGE(Table2[Sharpe Ratio]))/_xlfn.STDEV.P(Table2[Sharpe Ratio])</f>
        <v>0.90928693708480579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-0.32237841565243086</v>
      </c>
      <c r="AS177">
        <f>_xlfn.RANK.AVG(Table2[[#This Row],[1Y Return vs Nifty Z-Score]],Table2[1Y Return vs Nifty Z-Score])</f>
        <v>165</v>
      </c>
      <c r="AT177">
        <f>_xlfn.RANK.AVG(Table2[[#This Row],[6M Return vs Nifty Z-Score]],Table2[6M Return vs Nifty Z-Score])</f>
        <v>308</v>
      </c>
      <c r="AU177">
        <f>_xlfn.RANK.AVG(Table2[[#This Row],[Sharpe Ratio Z-Score]],Table2[Sharpe Ratio Z-Score])</f>
        <v>139</v>
      </c>
      <c r="AV177">
        <f>(Table2[[#This Row],[Rank 1Y]]+Table2[[#This Row],[Rank 6M]]+Table2[[#This Row],[Rank Sharpe]])/3</f>
        <v>204</v>
      </c>
    </row>
    <row r="178" spans="1:48" x14ac:dyDescent="0.3">
      <c r="A178" t="s">
        <v>320</v>
      </c>
      <c r="B178" t="s">
        <v>321</v>
      </c>
      <c r="C178" t="s">
        <v>10426</v>
      </c>
      <c r="D178" t="s">
        <v>322</v>
      </c>
      <c r="E178">
        <v>75788.676582450003</v>
      </c>
      <c r="F178">
        <v>6022.55</v>
      </c>
      <c r="G178">
        <v>63.505672092089597</v>
      </c>
      <c r="H178">
        <f>(Table2[[#This Row],[1Y Return vs Nifty]]-AVERAGE(Table2[1Y Return vs Nifty]))/_xlfn.STDEV.P(Table2[1Y Return vs Nifty])</f>
        <v>0.20188055912398042</v>
      </c>
      <c r="I178">
        <v>2.4703343301523901</v>
      </c>
      <c r="J178">
        <f>(Table2[[#This Row],[1M Return vs Nifty]]-AVERAGE(Table2[1M Return vs Nifty]))/_xlfn.STDEV.P(Table2[1M Return vs Nifty])</f>
        <v>9.1581761166062148E-2</v>
      </c>
      <c r="K178">
        <v>22.988631988627599</v>
      </c>
      <c r="L178">
        <f>(Table2[[#This Row],[6M Return vs Nifty]]-AVERAGE(Table2[6M Return vs Nifty]))/_xlfn.STDEV.P(Table2[6M Return vs Nifty])</f>
        <v>0.32854702707248212</v>
      </c>
      <c r="M178">
        <v>-1.7326325806840499</v>
      </c>
      <c r="N178">
        <f>(Table2[[#This Row],[1W Return vs Nifty]]-AVERAGE(Table2[1W Return vs Nifty]))/_xlfn.STDEV.P(Table2[1W Return vs Nifty])</f>
        <v>-0.23214332765512855</v>
      </c>
      <c r="O178">
        <v>5863.63</v>
      </c>
      <c r="P178">
        <v>5485.3390650381898</v>
      </c>
      <c r="Q178">
        <v>4563.4485033867204</v>
      </c>
      <c r="R178">
        <v>55.091845018884499</v>
      </c>
      <c r="S178" s="2">
        <f>(Table2[[#This Row],[Close Price]]-Table2[[#This Row],[20D EMA]])/Table2[[#This Row],[20D EMA]]</f>
        <v>2.7102665072659779E-2</v>
      </c>
      <c r="T178" s="2">
        <f>(Table2[[#This Row],[Close Price]]-Table2[[#This Row],[50D EMA]])/Table2[[#This Row],[50D EMA]]</f>
        <v>9.7935775453849766E-2</v>
      </c>
      <c r="U178" s="2">
        <f>(Table2[[#This Row],[Close Price]]-Table2[[#This Row],[200D EMA]])/Table2[[#This Row],[200D EMA]]</f>
        <v>0.31973659734089721</v>
      </c>
      <c r="V178">
        <v>0.55843993846976003</v>
      </c>
      <c r="W178">
        <v>5868</v>
      </c>
      <c r="X178">
        <v>6070.05</v>
      </c>
      <c r="Y178">
        <v>5868</v>
      </c>
      <c r="Z178">
        <v>6070.05</v>
      </c>
      <c r="AA178">
        <v>5868</v>
      </c>
      <c r="AB178">
        <v>6070.05</v>
      </c>
      <c r="AC178" s="2">
        <f>(Table2[[#This Row],[Close Price]]/Table2[[#This Row],[Day Low]])-1</f>
        <v>2.633776414451261E-2</v>
      </c>
      <c r="AD178" s="2">
        <f>(Table2[[#This Row],[Day High]]/Table2[[#This Row],[Close Price]])-1</f>
        <v>7.8870245992146426E-3</v>
      </c>
      <c r="AE178" s="2">
        <f>(Table2[[#This Row],[Close Price]]/Table2[[#This Row],[Current Week Low]])-1</f>
        <v>2.633776414451261E-2</v>
      </c>
      <c r="AF178" s="2">
        <f>(Table2[[#This Row],[Current Week High]]/Table2[[#This Row],[Close Price]])-1</f>
        <v>7.8870245992146426E-3</v>
      </c>
      <c r="AG178" s="2">
        <f>(Table2[[#This Row],[Close Price]]/Table2[[#This Row],[Current Month Low]])-1</f>
        <v>2.633776414451261E-2</v>
      </c>
      <c r="AH178" s="2">
        <f>(Table2[[#This Row],[Current Month High]]/Table2[[#This Row],[Close Price]])-1</f>
        <v>7.8870245992146426E-3</v>
      </c>
      <c r="AI178">
        <v>7.2635345493188002</v>
      </c>
      <c r="AJ178">
        <v>91.800955414012705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0.36</v>
      </c>
      <c r="AM178" t="s">
        <v>10463</v>
      </c>
      <c r="AN178">
        <v>-0.55000000000000004</v>
      </c>
      <c r="AO178" t="s">
        <v>10464</v>
      </c>
      <c r="AP178">
        <v>0.108396197219191</v>
      </c>
      <c r="AQ178">
        <f>(Table2[[#This Row],[Sharpe Ratio]]-AVERAGE(Table2[Sharpe Ratio]))/_xlfn.STDEV.P(Table2[Sharpe Ratio])</f>
        <v>0.62711347776087689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1.0169794974682731</v>
      </c>
      <c r="AS178">
        <f>_xlfn.RANK.AVG(Table2[[#This Row],[1Y Return vs Nifty Z-Score]],Table2[1Y Return vs Nifty Z-Score])</f>
        <v>219</v>
      </c>
      <c r="AT178">
        <f>_xlfn.RANK.AVG(Table2[[#This Row],[6M Return vs Nifty Z-Score]],Table2[6M Return vs Nifty Z-Score])</f>
        <v>207</v>
      </c>
      <c r="AU178">
        <f>_xlfn.RANK.AVG(Table2[[#This Row],[Sharpe Ratio Z-Score]],Table2[Sharpe Ratio Z-Score])</f>
        <v>186</v>
      </c>
      <c r="AV178">
        <f>(Table2[[#This Row],[Rank 1Y]]+Table2[[#This Row],[Rank 6M]]+Table2[[#This Row],[Rank Sharpe]])/3</f>
        <v>204</v>
      </c>
    </row>
    <row r="179" spans="1:48" x14ac:dyDescent="0.3">
      <c r="A179" t="s">
        <v>782</v>
      </c>
      <c r="B179" t="s">
        <v>783</v>
      </c>
      <c r="C179" t="s">
        <v>10419</v>
      </c>
      <c r="D179" t="s">
        <v>549</v>
      </c>
      <c r="E179">
        <v>19856.934787710001</v>
      </c>
      <c r="F179">
        <v>3874.85</v>
      </c>
      <c r="G179">
        <v>130.68251528064701</v>
      </c>
      <c r="H179">
        <f>(Table2[[#This Row],[1Y Return vs Nifty]]-AVERAGE(Table2[1Y Return vs Nifty]))/_xlfn.STDEV.P(Table2[1Y Return vs Nifty])</f>
        <v>0.98645127661107057</v>
      </c>
      <c r="I179">
        <v>-2.4063530700133802</v>
      </c>
      <c r="J179">
        <f>(Table2[[#This Row],[1M Return vs Nifty]]-AVERAGE(Table2[1M Return vs Nifty]))/_xlfn.STDEV.P(Table2[1M Return vs Nifty])</f>
        <v>-0.33077460583830159</v>
      </c>
      <c r="K179">
        <v>10.6080187309644</v>
      </c>
      <c r="L179">
        <f>(Table2[[#This Row],[6M Return vs Nifty]]-AVERAGE(Table2[6M Return vs Nifty]))/_xlfn.STDEV.P(Table2[6M Return vs Nifty])</f>
        <v>-4.2330932298703237E-2</v>
      </c>
      <c r="M179">
        <v>-0.61061272319281301</v>
      </c>
      <c r="N179">
        <f>(Table2[[#This Row],[1W Return vs Nifty]]-AVERAGE(Table2[1W Return vs Nifty]))/_xlfn.STDEV.P(Table2[1W Return vs Nifty])</f>
        <v>-2.6672978692820759E-2</v>
      </c>
      <c r="O179">
        <v>3825.88</v>
      </c>
      <c r="P179">
        <v>3777.31899979627</v>
      </c>
      <c r="Q179">
        <v>3237.0961271343899</v>
      </c>
      <c r="R179">
        <v>57.474611250141301</v>
      </c>
      <c r="S179" s="2">
        <f>(Table2[[#This Row],[Close Price]]-Table2[[#This Row],[20D EMA]])/Table2[[#This Row],[20D EMA]]</f>
        <v>1.2799669618492947E-2</v>
      </c>
      <c r="T179" s="2">
        <f>(Table2[[#This Row],[Close Price]]-Table2[[#This Row],[50D EMA]])/Table2[[#This Row],[50D EMA]]</f>
        <v>2.5820165098311868E-2</v>
      </c>
      <c r="U179" s="2">
        <f>(Table2[[#This Row],[Close Price]]-Table2[[#This Row],[200D EMA]])/Table2[[#This Row],[200D EMA]]</f>
        <v>0.19701419044054644</v>
      </c>
      <c r="V179">
        <v>0.52590359278874499</v>
      </c>
      <c r="W179">
        <v>3809</v>
      </c>
      <c r="X179">
        <v>3910.8</v>
      </c>
      <c r="Y179">
        <v>3809</v>
      </c>
      <c r="Z179">
        <v>3939.95</v>
      </c>
      <c r="AA179">
        <v>3809</v>
      </c>
      <c r="AB179">
        <v>3939.95</v>
      </c>
      <c r="AC179" s="2">
        <f>(Table2[[#This Row],[Close Price]]/Table2[[#This Row],[Day Low]])-1</f>
        <v>1.7288002100288802E-2</v>
      </c>
      <c r="AD179" s="2">
        <f>(Table2[[#This Row],[Day High]]/Table2[[#This Row],[Close Price]])-1</f>
        <v>9.2777784946513897E-3</v>
      </c>
      <c r="AE179" s="2">
        <f>(Table2[[#This Row],[Close Price]]/Table2[[#This Row],[Current Week Low]])-1</f>
        <v>1.7288002100288802E-2</v>
      </c>
      <c r="AF179" s="2">
        <f>(Table2[[#This Row],[Current Week High]]/Table2[[#This Row],[Close Price]])-1</f>
        <v>1.6800650347755353E-2</v>
      </c>
      <c r="AG179" s="2">
        <f>(Table2[[#This Row],[Close Price]]/Table2[[#This Row],[Current Month Low]])-1</f>
        <v>1.7288002100288802E-2</v>
      </c>
      <c r="AH179" s="2">
        <f>(Table2[[#This Row],[Current Month High]]/Table2[[#This Row],[Close Price]])-1</f>
        <v>1.6800650347755353E-2</v>
      </c>
      <c r="AI179">
        <v>10.1978141089332</v>
      </c>
      <c r="AJ179">
        <v>162.34597156398101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-0.08</v>
      </c>
      <c r="AM179" t="s">
        <v>10464</v>
      </c>
      <c r="AN179">
        <v>-0.15</v>
      </c>
      <c r="AO179" t="s">
        <v>10464</v>
      </c>
      <c r="AP179">
        <v>9.6290425246511005E-2</v>
      </c>
      <c r="AQ179">
        <f>(Table2[[#This Row],[Sharpe Ratio]]-AVERAGE(Table2[Sharpe Ratio]))/_xlfn.STDEV.P(Table2[Sharpe Ratio])</f>
        <v>0.49088144361248909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1.0775542033937338</v>
      </c>
      <c r="AS179">
        <f>_xlfn.RANK.AVG(Table2[[#This Row],[1Y Return vs Nifty Z-Score]],Table2[1Y Return vs Nifty Z-Score])</f>
        <v>86</v>
      </c>
      <c r="AT179">
        <f>_xlfn.RANK.AVG(Table2[[#This Row],[6M Return vs Nifty Z-Score]],Table2[6M Return vs Nifty Z-Score])</f>
        <v>310</v>
      </c>
      <c r="AU179">
        <f>_xlfn.RANK.AVG(Table2[[#This Row],[Sharpe Ratio Z-Score]],Table2[Sharpe Ratio Z-Score])</f>
        <v>216</v>
      </c>
      <c r="AV179">
        <f>(Table2[[#This Row],[Rank 1Y]]+Table2[[#This Row],[Rank 6M]]+Table2[[#This Row],[Rank Sharpe]])/3</f>
        <v>204</v>
      </c>
    </row>
    <row r="180" spans="1:48" x14ac:dyDescent="0.3">
      <c r="A180" t="s">
        <v>87</v>
      </c>
      <c r="B180" t="s">
        <v>88</v>
      </c>
      <c r="C180" t="s">
        <v>10427</v>
      </c>
      <c r="D180" t="s">
        <v>89</v>
      </c>
      <c r="E180">
        <v>306547.90187423897</v>
      </c>
      <c r="F180">
        <v>330.8</v>
      </c>
      <c r="G180">
        <v>50.495749870987602</v>
      </c>
      <c r="H180">
        <f>(Table2[[#This Row],[1Y Return vs Nifty]]-AVERAGE(Table2[1Y Return vs Nifty]))/_xlfn.STDEV.P(Table2[1Y Return vs Nifty])</f>
        <v>4.9935282642160357E-2</v>
      </c>
      <c r="I180">
        <v>-7.5723088516250003</v>
      </c>
      <c r="J180">
        <f>(Table2[[#This Row],[1M Return vs Nifty]]-AVERAGE(Table2[1M Return vs Nifty]))/_xlfn.STDEV.P(Table2[1M Return vs Nifty])</f>
        <v>-0.7781837048821536</v>
      </c>
      <c r="K180">
        <v>27.761875857224101</v>
      </c>
      <c r="L180">
        <f>(Table2[[#This Row],[6M Return vs Nifty]]-AVERAGE(Table2[6M Return vs Nifty]))/_xlfn.STDEV.P(Table2[6M Return vs Nifty])</f>
        <v>0.4715359815550349</v>
      </c>
      <c r="M180">
        <v>-3.1363664969019101</v>
      </c>
      <c r="N180">
        <f>(Table2[[#This Row],[1W Return vs Nifty]]-AVERAGE(Table2[1W Return vs Nifty]))/_xlfn.STDEV.P(Table2[1W Return vs Nifty])</f>
        <v>-0.48920267976001164</v>
      </c>
      <c r="O180">
        <v>324.11</v>
      </c>
      <c r="P180">
        <v>312.60437070800702</v>
      </c>
      <c r="Q180">
        <v>266.50775483800697</v>
      </c>
      <c r="R180">
        <v>57.206199104002103</v>
      </c>
      <c r="S180" s="2">
        <f>(Table2[[#This Row],[Close Price]]-Table2[[#This Row],[20D EMA]])/Table2[[#This Row],[20D EMA]]</f>
        <v>2.0641140353583651E-2</v>
      </c>
      <c r="T180" s="2">
        <f>(Table2[[#This Row],[Close Price]]-Table2[[#This Row],[50D EMA]])/Table2[[#This Row],[50D EMA]]</f>
        <v>5.820657353824684E-2</v>
      </c>
      <c r="U180" s="2">
        <f>(Table2[[#This Row],[Close Price]]-Table2[[#This Row],[200D EMA]])/Table2[[#This Row],[200D EMA]]</f>
        <v>0.24123967875183289</v>
      </c>
      <c r="V180">
        <v>0.83648740021826196</v>
      </c>
      <c r="W180">
        <v>328.05</v>
      </c>
      <c r="X180">
        <v>334.4</v>
      </c>
      <c r="Y180">
        <v>325.25</v>
      </c>
      <c r="Z180">
        <v>334.4</v>
      </c>
      <c r="AA180">
        <v>325.25</v>
      </c>
      <c r="AB180">
        <v>334.4</v>
      </c>
      <c r="AC180" s="2">
        <f>(Table2[[#This Row],[Close Price]]/Table2[[#This Row],[Day Low]])-1</f>
        <v>8.382868465172999E-3</v>
      </c>
      <c r="AD180" s="2">
        <f>(Table2[[#This Row],[Day High]]/Table2[[#This Row],[Close Price]])-1</f>
        <v>1.0882708585247869E-2</v>
      </c>
      <c r="AE180" s="2">
        <f>(Table2[[#This Row],[Close Price]]/Table2[[#This Row],[Current Week Low]])-1</f>
        <v>1.7063797079169829E-2</v>
      </c>
      <c r="AF180" s="2">
        <f>(Table2[[#This Row],[Current Week High]]/Table2[[#This Row],[Close Price]])-1</f>
        <v>1.0882708585247869E-2</v>
      </c>
      <c r="AG180" s="2">
        <f>(Table2[[#This Row],[Close Price]]/Table2[[#This Row],[Current Month Low]])-1</f>
        <v>1.7063797079169829E-2</v>
      </c>
      <c r="AH180" s="2">
        <f>(Table2[[#This Row],[Current Month High]]/Table2[[#This Row],[Close Price]])-1</f>
        <v>1.0882708585247869E-2</v>
      </c>
      <c r="AI180">
        <v>5.4111245465537898</v>
      </c>
      <c r="AJ180">
        <v>86.339952119419806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0.13</v>
      </c>
      <c r="AM180" t="s">
        <v>10463</v>
      </c>
      <c r="AN180">
        <v>2.91</v>
      </c>
      <c r="AO180" t="s">
        <v>10463</v>
      </c>
      <c r="AP180">
        <v>0.109429360925312</v>
      </c>
      <c r="AQ180">
        <f>(Table2[[#This Row],[Sharpe Ratio]]-AVERAGE(Table2[Sharpe Ratio]))/_xlfn.STDEV.P(Table2[Sharpe Ratio])</f>
        <v>0.63874016242095399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-0.10717495802401594</v>
      </c>
      <c r="AS180">
        <f>_xlfn.RANK.AVG(Table2[[#This Row],[1Y Return vs Nifty Z-Score]],Table2[1Y Return vs Nifty Z-Score])</f>
        <v>260</v>
      </c>
      <c r="AT180">
        <f>_xlfn.RANK.AVG(Table2[[#This Row],[6M Return vs Nifty Z-Score]],Table2[6M Return vs Nifty Z-Score])</f>
        <v>178</v>
      </c>
      <c r="AU180">
        <f>_xlfn.RANK.AVG(Table2[[#This Row],[Sharpe Ratio Z-Score]],Table2[Sharpe Ratio Z-Score])</f>
        <v>182</v>
      </c>
      <c r="AV180">
        <f>(Table2[[#This Row],[Rank 1Y]]+Table2[[#This Row],[Rank 6M]]+Table2[[#This Row],[Rank Sharpe]])/3</f>
        <v>206.66666666666666</v>
      </c>
    </row>
    <row r="181" spans="1:48" x14ac:dyDescent="0.3">
      <c r="A181" t="s">
        <v>257</v>
      </c>
      <c r="B181" t="s">
        <v>258</v>
      </c>
      <c r="C181" t="s">
        <v>10426</v>
      </c>
      <c r="D181" t="s">
        <v>218</v>
      </c>
      <c r="E181">
        <v>101274.2268798</v>
      </c>
      <c r="F181">
        <v>6628.1</v>
      </c>
      <c r="G181">
        <v>62.230812373448202</v>
      </c>
      <c r="H181">
        <f>(Table2[[#This Row],[1Y Return vs Nifty]]-AVERAGE(Table2[1Y Return vs Nifty]))/_xlfn.STDEV.P(Table2[1Y Return vs Nifty])</f>
        <v>0.18699123779427196</v>
      </c>
      <c r="I181">
        <v>-11.252844001866199</v>
      </c>
      <c r="J181">
        <f>(Table2[[#This Row],[1M Return vs Nifty]]-AVERAGE(Table2[1M Return vs Nifty]))/_xlfn.STDEV.P(Table2[1M Return vs Nifty])</f>
        <v>-1.0969446438414339</v>
      </c>
      <c r="K181">
        <v>12.651127575967999</v>
      </c>
      <c r="L181">
        <f>(Table2[[#This Row],[6M Return vs Nifty]]-AVERAGE(Table2[6M Return vs Nifty]))/_xlfn.STDEV.P(Table2[6M Return vs Nifty])</f>
        <v>1.8873147292357034E-2</v>
      </c>
      <c r="M181">
        <v>-9.5231741497541407</v>
      </c>
      <c r="N181">
        <f>(Table2[[#This Row],[1W Return vs Nifty]]-AVERAGE(Table2[1W Return vs Nifty]))/_xlfn.STDEV.P(Table2[1W Return vs Nifty])</f>
        <v>-1.6587894641872518</v>
      </c>
      <c r="O181">
        <v>6877.65</v>
      </c>
      <c r="P181">
        <v>6498.1453800997497</v>
      </c>
      <c r="Q181">
        <v>5421.4117474623299</v>
      </c>
      <c r="R181">
        <v>34.139044629905698</v>
      </c>
      <c r="S181" s="2">
        <f>(Table2[[#This Row],[Close Price]]-Table2[[#This Row],[20D EMA]])/Table2[[#This Row],[20D EMA]]</f>
        <v>-3.6284195909940066E-2</v>
      </c>
      <c r="T181" s="2">
        <f>(Table2[[#This Row],[Close Price]]-Table2[[#This Row],[50D EMA]])/Table2[[#This Row],[50D EMA]]</f>
        <v>1.9998724605058901E-2</v>
      </c>
      <c r="U181" s="2">
        <f>(Table2[[#This Row],[Close Price]]-Table2[[#This Row],[200D EMA]])/Table2[[#This Row],[200D EMA]]</f>
        <v>0.22257823400012008</v>
      </c>
      <c r="V181">
        <v>1.96627698346452</v>
      </c>
      <c r="W181">
        <v>6544.1</v>
      </c>
      <c r="X181">
        <v>6786</v>
      </c>
      <c r="Y181">
        <v>6544.1</v>
      </c>
      <c r="Z181">
        <v>6786</v>
      </c>
      <c r="AA181">
        <v>6544.1</v>
      </c>
      <c r="AB181">
        <v>6786</v>
      </c>
      <c r="AC181" s="2">
        <f>(Table2[[#This Row],[Close Price]]/Table2[[#This Row],[Day Low]])-1</f>
        <v>1.283598967008448E-2</v>
      </c>
      <c r="AD181" s="2">
        <f>(Table2[[#This Row],[Day High]]/Table2[[#This Row],[Close Price]])-1</f>
        <v>2.3822814984686413E-2</v>
      </c>
      <c r="AE181" s="2">
        <f>(Table2[[#This Row],[Close Price]]/Table2[[#This Row],[Current Week Low]])-1</f>
        <v>1.283598967008448E-2</v>
      </c>
      <c r="AF181" s="2">
        <f>(Table2[[#This Row],[Current Week High]]/Table2[[#This Row],[Close Price]])-1</f>
        <v>2.3822814984686413E-2</v>
      </c>
      <c r="AG181" s="2">
        <f>(Table2[[#This Row],[Close Price]]/Table2[[#This Row],[Current Month Low]])-1</f>
        <v>1.283598967008448E-2</v>
      </c>
      <c r="AH181" s="2">
        <f>(Table2[[#This Row],[Current Month High]]/Table2[[#This Row],[Close Price]])-1</f>
        <v>2.3822814984686413E-2</v>
      </c>
      <c r="AI181">
        <v>10.6116383277258</v>
      </c>
      <c r="AJ181">
        <v>89.862503580635902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0.17</v>
      </c>
      <c r="AM181" t="s">
        <v>10463</v>
      </c>
      <c r="AN181">
        <v>-5.95</v>
      </c>
      <c r="AO181" t="s">
        <v>10464</v>
      </c>
      <c r="AP181">
        <v>0.14683087558128499</v>
      </c>
      <c r="AQ181">
        <f>(Table2[[#This Row],[Sharpe Ratio]]-AVERAGE(Table2[Sharpe Ratio]))/_xlfn.STDEV.P(Table2[Sharpe Ratio])</f>
        <v>1.0596372711152902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-1.4902324518267664</v>
      </c>
      <c r="AS181">
        <f>_xlfn.RANK.AVG(Table2[[#This Row],[1Y Return vs Nifty Z-Score]],Table2[1Y Return vs Nifty Z-Score])</f>
        <v>227</v>
      </c>
      <c r="AT181">
        <f>_xlfn.RANK.AVG(Table2[[#This Row],[6M Return vs Nifty Z-Score]],Table2[6M Return vs Nifty Z-Score])</f>
        <v>287</v>
      </c>
      <c r="AU181">
        <f>_xlfn.RANK.AVG(Table2[[#This Row],[Sharpe Ratio Z-Score]],Table2[Sharpe Ratio Z-Score])</f>
        <v>110</v>
      </c>
      <c r="AV181">
        <f>(Table2[[#This Row],[Rank 1Y]]+Table2[[#This Row],[Rank 6M]]+Table2[[#This Row],[Rank Sharpe]])/3</f>
        <v>208</v>
      </c>
    </row>
    <row r="182" spans="1:48" x14ac:dyDescent="0.3">
      <c r="A182" t="s">
        <v>223</v>
      </c>
      <c r="B182" t="s">
        <v>224</v>
      </c>
      <c r="C182" t="s">
        <v>10423</v>
      </c>
      <c r="D182" t="s">
        <v>114</v>
      </c>
      <c r="E182">
        <v>111864.011862439</v>
      </c>
      <c r="F182">
        <v>2338.35</v>
      </c>
      <c r="G182">
        <v>51.430112041325899</v>
      </c>
      <c r="H182">
        <f>(Table2[[#This Row],[1Y Return vs Nifty]]-AVERAGE(Table2[1Y Return vs Nifty]))/_xlfn.STDEV.P(Table2[1Y Return vs Nifty])</f>
        <v>6.0847870426576821E-2</v>
      </c>
      <c r="I182">
        <v>-0.50841091235330804</v>
      </c>
      <c r="J182">
        <f>(Table2[[#This Row],[1M Return vs Nifty]]-AVERAGE(Table2[1M Return vs Nifty]))/_xlfn.STDEV.P(Table2[1M Return vs Nifty])</f>
        <v>-0.16639910076358985</v>
      </c>
      <c r="K182">
        <v>7.4318307384693103</v>
      </c>
      <c r="L182">
        <f>(Table2[[#This Row],[6M Return vs Nifty]]-AVERAGE(Table2[6M Return vs Nifty]))/_xlfn.STDEV.P(Table2[6M Return vs Nifty])</f>
        <v>-0.13747792515923138</v>
      </c>
      <c r="M182">
        <v>-5.1991700384622899</v>
      </c>
      <c r="N182">
        <f>(Table2[[#This Row],[1W Return vs Nifty]]-AVERAGE(Table2[1W Return vs Nifty]))/_xlfn.STDEV.P(Table2[1W Return vs Nifty])</f>
        <v>-0.86695442871103756</v>
      </c>
      <c r="O182">
        <v>2364.0500000000002</v>
      </c>
      <c r="P182">
        <v>2266.74986759186</v>
      </c>
      <c r="Q182">
        <v>1971.9052751234899</v>
      </c>
      <c r="R182">
        <v>40.8831323366852</v>
      </c>
      <c r="S182" s="2">
        <f>(Table2[[#This Row],[Close Price]]-Table2[[#This Row],[20D EMA]])/Table2[[#This Row],[20D EMA]]</f>
        <v>-1.0871174467545217E-2</v>
      </c>
      <c r="T182" s="2">
        <f>(Table2[[#This Row],[Close Price]]-Table2[[#This Row],[50D EMA]])/Table2[[#This Row],[50D EMA]]</f>
        <v>3.158713426294632E-2</v>
      </c>
      <c r="U182" s="2">
        <f>(Table2[[#This Row],[Close Price]]-Table2[[#This Row],[200D EMA]])/Table2[[#This Row],[200D EMA]]</f>
        <v>0.18583282346235497</v>
      </c>
      <c r="V182">
        <v>0.93359887094216798</v>
      </c>
      <c r="W182">
        <v>2314.75</v>
      </c>
      <c r="X182">
        <v>2369.4</v>
      </c>
      <c r="Y182">
        <v>2314.75</v>
      </c>
      <c r="Z182">
        <v>2388.65</v>
      </c>
      <c r="AA182">
        <v>2314.75</v>
      </c>
      <c r="AB182">
        <v>2388.65</v>
      </c>
      <c r="AC182" s="2">
        <f>(Table2[[#This Row],[Close Price]]/Table2[[#This Row],[Day Low]])-1</f>
        <v>1.019548547359328E-2</v>
      </c>
      <c r="AD182" s="2">
        <f>(Table2[[#This Row],[Day High]]/Table2[[#This Row],[Close Price]])-1</f>
        <v>1.3278593880300393E-2</v>
      </c>
      <c r="AE182" s="2">
        <f>(Table2[[#This Row],[Close Price]]/Table2[[#This Row],[Current Week Low]])-1</f>
        <v>1.019548547359328E-2</v>
      </c>
      <c r="AF182" s="2">
        <f>(Table2[[#This Row],[Current Week High]]/Table2[[#This Row],[Close Price]])-1</f>
        <v>2.1510894434109584E-2</v>
      </c>
      <c r="AG182" s="2">
        <f>(Table2[[#This Row],[Close Price]]/Table2[[#This Row],[Current Month Low]])-1</f>
        <v>1.019548547359328E-2</v>
      </c>
      <c r="AH182" s="2">
        <f>(Table2[[#This Row],[Current Month High]]/Table2[[#This Row],[Close Price]])-1</f>
        <v>2.1510894434109584E-2</v>
      </c>
      <c r="AI182">
        <v>7.7255329612761097</v>
      </c>
      <c r="AJ182">
        <v>80.776961731735497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-0.02</v>
      </c>
      <c r="AM182" t="s">
        <v>10464</v>
      </c>
      <c r="AN182">
        <v>-4.2300000000000004</v>
      </c>
      <c r="AO182" t="s">
        <v>10464</v>
      </c>
      <c r="AP182">
        <v>0.19582136090830299</v>
      </c>
      <c r="AQ182">
        <f>(Table2[[#This Row],[Sharpe Ratio]]-AVERAGE(Table2[Sharpe Ratio]))/_xlfn.STDEV.P(Table2[Sharpe Ratio])</f>
        <v>1.6109506020683504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0.50096701786106856</v>
      </c>
      <c r="AS182">
        <f>_xlfn.RANK.AVG(Table2[[#This Row],[1Y Return vs Nifty Z-Score]],Table2[1Y Return vs Nifty Z-Score])</f>
        <v>256</v>
      </c>
      <c r="AT182">
        <f>_xlfn.RANK.AVG(Table2[[#This Row],[6M Return vs Nifty Z-Score]],Table2[6M Return vs Nifty Z-Score])</f>
        <v>331</v>
      </c>
      <c r="AU182">
        <f>_xlfn.RANK.AVG(Table2[[#This Row],[Sharpe Ratio Z-Score]],Table2[Sharpe Ratio Z-Score])</f>
        <v>40</v>
      </c>
      <c r="AV182">
        <f>(Table2[[#This Row],[Rank 1Y]]+Table2[[#This Row],[Rank 6M]]+Table2[[#This Row],[Rank Sharpe]])/3</f>
        <v>209</v>
      </c>
    </row>
    <row r="183" spans="1:48" x14ac:dyDescent="0.3">
      <c r="A183" t="s">
        <v>241</v>
      </c>
      <c r="B183" t="s">
        <v>242</v>
      </c>
      <c r="C183" t="s">
        <v>10425</v>
      </c>
      <c r="D183" t="s">
        <v>124</v>
      </c>
      <c r="E183">
        <v>106207.2116365</v>
      </c>
      <c r="F183">
        <v>1045.0999999999999</v>
      </c>
      <c r="G183">
        <v>49.795830492871403</v>
      </c>
      <c r="H183">
        <f>(Table2[[#This Row],[1Y Return vs Nifty]]-AVERAGE(Table2[1Y Return vs Nifty]))/_xlfn.STDEV.P(Table2[1Y Return vs Nifty])</f>
        <v>4.176079538424643E-2</v>
      </c>
      <c r="I183">
        <v>-7.3781111855868602</v>
      </c>
      <c r="J183">
        <f>(Table2[[#This Row],[1M Return vs Nifty]]-AVERAGE(Table2[1M Return vs Nifty]))/_xlfn.STDEV.P(Table2[1M Return vs Nifty])</f>
        <v>-0.76136478376250016</v>
      </c>
      <c r="K183">
        <v>29.304260395968502</v>
      </c>
      <c r="L183">
        <f>(Table2[[#This Row],[6M Return vs Nifty]]-AVERAGE(Table2[6M Return vs Nifty]))/_xlfn.STDEV.P(Table2[6M Return vs Nifty])</f>
        <v>0.51774018956881152</v>
      </c>
      <c r="M183">
        <v>-3.1133540173246299</v>
      </c>
      <c r="N183">
        <f>(Table2[[#This Row],[1W Return vs Nifty]]-AVERAGE(Table2[1W Return vs Nifty]))/_xlfn.STDEV.P(Table2[1W Return vs Nifty])</f>
        <v>-0.48498850995039344</v>
      </c>
      <c r="O183">
        <v>1042.44</v>
      </c>
      <c r="P183">
        <v>1000.94039390668</v>
      </c>
      <c r="Q183">
        <v>837.52985036565406</v>
      </c>
      <c r="R183">
        <v>57.370498959668303</v>
      </c>
      <c r="S183" s="2">
        <f>(Table2[[#This Row],[Close Price]]-Table2[[#This Row],[20D EMA]])/Table2[[#This Row],[20D EMA]]</f>
        <v>2.5517056137522105E-3</v>
      </c>
      <c r="T183" s="2">
        <f>(Table2[[#This Row],[Close Price]]-Table2[[#This Row],[50D EMA]])/Table2[[#This Row],[50D EMA]]</f>
        <v>4.4118117684275412E-2</v>
      </c>
      <c r="U183" s="2">
        <f>(Table2[[#This Row],[Close Price]]-Table2[[#This Row],[200D EMA]])/Table2[[#This Row],[200D EMA]]</f>
        <v>0.2478361213558222</v>
      </c>
      <c r="V183">
        <v>0.99139921258850305</v>
      </c>
      <c r="W183">
        <v>1038.0999999999999</v>
      </c>
      <c r="X183">
        <v>1066.5</v>
      </c>
      <c r="Y183">
        <v>1038.0999999999999</v>
      </c>
      <c r="Z183">
        <v>1075.2</v>
      </c>
      <c r="AA183">
        <v>1038.0999999999999</v>
      </c>
      <c r="AB183">
        <v>1075.2</v>
      </c>
      <c r="AC183" s="2">
        <f>(Table2[[#This Row],[Close Price]]/Table2[[#This Row],[Day Low]])-1</f>
        <v>6.7430883344572479E-3</v>
      </c>
      <c r="AD183" s="2">
        <f>(Table2[[#This Row],[Day High]]/Table2[[#This Row],[Close Price]])-1</f>
        <v>2.0476509424935507E-2</v>
      </c>
      <c r="AE183" s="2">
        <f>(Table2[[#This Row],[Close Price]]/Table2[[#This Row],[Current Week Low]])-1</f>
        <v>6.7430883344572479E-3</v>
      </c>
      <c r="AF183" s="2">
        <f>(Table2[[#This Row],[Current Week High]]/Table2[[#This Row],[Close Price]])-1</f>
        <v>2.8801071667783118E-2</v>
      </c>
      <c r="AG183" s="2">
        <f>(Table2[[#This Row],[Close Price]]/Table2[[#This Row],[Current Month Low]])-1</f>
        <v>6.7430883344572479E-3</v>
      </c>
      <c r="AH183" s="2">
        <f>(Table2[[#This Row],[Current Month High]]/Table2[[#This Row],[Close Price]])-1</f>
        <v>2.8801071667783118E-2</v>
      </c>
      <c r="AI183">
        <v>4.9660319586642503</v>
      </c>
      <c r="AJ183">
        <v>79.833089563795895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7.0000000000000007E-2</v>
      </c>
      <c r="AM183" t="s">
        <v>10463</v>
      </c>
      <c r="AN183">
        <v>0.37</v>
      </c>
      <c r="AO183" t="s">
        <v>10463</v>
      </c>
      <c r="AP183">
        <v>0.10259022601362899</v>
      </c>
      <c r="AQ183">
        <f>(Table2[[#This Row],[Sharpe Ratio]]-AVERAGE(Table2[Sharpe Ratio]))/_xlfn.STDEV.P(Table2[Sharpe Ratio])</f>
        <v>0.56177611064990729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-0.12507619810992832</v>
      </c>
      <c r="AS183">
        <f>_xlfn.RANK.AVG(Table2[[#This Row],[1Y Return vs Nifty Z-Score]],Table2[1Y Return vs Nifty Z-Score])</f>
        <v>262</v>
      </c>
      <c r="AT183">
        <f>_xlfn.RANK.AVG(Table2[[#This Row],[6M Return vs Nifty Z-Score]],Table2[6M Return vs Nifty Z-Score])</f>
        <v>164</v>
      </c>
      <c r="AU183">
        <f>_xlfn.RANK.AVG(Table2[[#This Row],[Sharpe Ratio Z-Score]],Table2[Sharpe Ratio Z-Score])</f>
        <v>202</v>
      </c>
      <c r="AV183">
        <f>(Table2[[#This Row],[Rank 1Y]]+Table2[[#This Row],[Rank 6M]]+Table2[[#This Row],[Rank Sharpe]])/3</f>
        <v>209.33333333333334</v>
      </c>
    </row>
    <row r="184" spans="1:48" x14ac:dyDescent="0.3">
      <c r="A184" t="s">
        <v>963</v>
      </c>
      <c r="B184" t="s">
        <v>964</v>
      </c>
      <c r="C184" t="s">
        <v>10433</v>
      </c>
      <c r="D184" t="s">
        <v>533</v>
      </c>
      <c r="E184">
        <v>14575.08441842</v>
      </c>
      <c r="F184">
        <v>781.15</v>
      </c>
      <c r="G184">
        <v>54.855568866384097</v>
      </c>
      <c r="H184">
        <f>(Table2[[#This Row],[1Y Return vs Nifty]]-AVERAGE(Table2[1Y Return vs Nifty]))/_xlfn.STDEV.P(Table2[1Y Return vs Nifty])</f>
        <v>0.10085441124323041</v>
      </c>
      <c r="I184">
        <v>10.3863312855069</v>
      </c>
      <c r="J184">
        <f>(Table2[[#This Row],[1M Return vs Nifty]]-AVERAGE(Table2[1M Return vs Nifty]))/_xlfn.STDEV.P(Table2[1M Return vs Nifty])</f>
        <v>0.77716429720630253</v>
      </c>
      <c r="K184">
        <v>31.358423314804</v>
      </c>
      <c r="L184">
        <f>(Table2[[#This Row],[6M Return vs Nifty]]-AVERAGE(Table2[6M Return vs Nifty]))/_xlfn.STDEV.P(Table2[6M Return vs Nifty])</f>
        <v>0.57927540884255069</v>
      </c>
      <c r="M184">
        <v>-4.2359184422146301</v>
      </c>
      <c r="N184">
        <f>(Table2[[#This Row],[1W Return vs Nifty]]-AVERAGE(Table2[1W Return vs Nifty]))/_xlfn.STDEV.P(Table2[1W Return vs Nifty])</f>
        <v>-0.69055858304210083</v>
      </c>
      <c r="O184">
        <v>750.23</v>
      </c>
      <c r="P184">
        <v>714.29416940809995</v>
      </c>
      <c r="Q184">
        <v>621.48213588906299</v>
      </c>
      <c r="R184">
        <v>60.568176601055697</v>
      </c>
      <c r="S184" s="2">
        <f>(Table2[[#This Row],[Close Price]]-Table2[[#This Row],[20D EMA]])/Table2[[#This Row],[20D EMA]]</f>
        <v>4.1214027698172506E-2</v>
      </c>
      <c r="T184" s="2">
        <f>(Table2[[#This Row],[Close Price]]-Table2[[#This Row],[50D EMA]])/Table2[[#This Row],[50D EMA]]</f>
        <v>9.359705490428423E-2</v>
      </c>
      <c r="U184" s="2">
        <f>(Table2[[#This Row],[Close Price]]-Table2[[#This Row],[200D EMA]])/Table2[[#This Row],[200D EMA]]</f>
        <v>0.25691464788850876</v>
      </c>
      <c r="V184">
        <v>1.5404317635593601</v>
      </c>
      <c r="W184">
        <v>760</v>
      </c>
      <c r="X184">
        <v>784.9</v>
      </c>
      <c r="Y184">
        <v>749</v>
      </c>
      <c r="Z184">
        <v>786.55</v>
      </c>
      <c r="AA184">
        <v>749</v>
      </c>
      <c r="AB184">
        <v>786.55</v>
      </c>
      <c r="AC184" s="2">
        <f>(Table2[[#This Row],[Close Price]]/Table2[[#This Row],[Day Low]])-1</f>
        <v>2.7828947368421009E-2</v>
      </c>
      <c r="AD184" s="2">
        <f>(Table2[[#This Row],[Day High]]/Table2[[#This Row],[Close Price]])-1</f>
        <v>4.800614478653209E-3</v>
      </c>
      <c r="AE184" s="2">
        <f>(Table2[[#This Row],[Close Price]]/Table2[[#This Row],[Current Week Low]])-1</f>
        <v>4.2923898531375126E-2</v>
      </c>
      <c r="AF184" s="2">
        <f>(Table2[[#This Row],[Current Week High]]/Table2[[#This Row],[Close Price]])-1</f>
        <v>6.9128848492607808E-3</v>
      </c>
      <c r="AG184" s="2">
        <f>(Table2[[#This Row],[Close Price]]/Table2[[#This Row],[Current Month Low]])-1</f>
        <v>4.2923898531375126E-2</v>
      </c>
      <c r="AH184" s="2">
        <f>(Table2[[#This Row],[Current Month High]]/Table2[[#This Row],[Close Price]])-1</f>
        <v>6.9128848492607808E-3</v>
      </c>
      <c r="AI184">
        <v>5.0758497087627097</v>
      </c>
      <c r="AJ184">
        <v>90.990220048899701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0.14000000000000001</v>
      </c>
      <c r="AM184" t="s">
        <v>10463</v>
      </c>
      <c r="AN184">
        <v>6.17</v>
      </c>
      <c r="AO184" t="s">
        <v>10463</v>
      </c>
      <c r="AP184">
        <v>9.0715462508017999E-2</v>
      </c>
      <c r="AQ184">
        <f>(Table2[[#This Row],[Sharpe Ratio]]-AVERAGE(Table2[Sharpe Ratio]))/_xlfn.STDEV.P(Table2[Sharpe Ratio])</f>
        <v>0.4281437251191651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1.1948792593691477</v>
      </c>
      <c r="AS184">
        <f>_xlfn.RANK.AVG(Table2[[#This Row],[1Y Return vs Nifty Z-Score]],Table2[1Y Return vs Nifty Z-Score])</f>
        <v>245</v>
      </c>
      <c r="AT184">
        <f>_xlfn.RANK.AVG(Table2[[#This Row],[6M Return vs Nifty Z-Score]],Table2[6M Return vs Nifty Z-Score])</f>
        <v>154</v>
      </c>
      <c r="AU184">
        <f>_xlfn.RANK.AVG(Table2[[#This Row],[Sharpe Ratio Z-Score]],Table2[Sharpe Ratio Z-Score])</f>
        <v>229</v>
      </c>
      <c r="AV184">
        <f>(Table2[[#This Row],[Rank 1Y]]+Table2[[#This Row],[Rank 6M]]+Table2[[#This Row],[Rank Sharpe]])/3</f>
        <v>209.33333333333334</v>
      </c>
    </row>
    <row r="185" spans="1:48" x14ac:dyDescent="0.3">
      <c r="A185" t="s">
        <v>664</v>
      </c>
      <c r="B185" t="s">
        <v>665</v>
      </c>
      <c r="C185" t="s">
        <v>10423</v>
      </c>
      <c r="D185" t="s">
        <v>193</v>
      </c>
      <c r="E185">
        <v>25982.44231436</v>
      </c>
      <c r="F185">
        <v>2158.5</v>
      </c>
      <c r="G185">
        <v>29.166462743884399</v>
      </c>
      <c r="H185">
        <f>(Table2[[#This Row],[1Y Return vs Nifty]]-AVERAGE(Table2[1Y Return vs Nifty]))/_xlfn.STDEV.P(Table2[1Y Return vs Nifty])</f>
        <v>-0.19917338800239831</v>
      </c>
      <c r="I185">
        <v>-4.0489475046525998</v>
      </c>
      <c r="J185">
        <f>(Table2[[#This Row],[1M Return vs Nifty]]-AVERAGE(Table2[1M Return vs Nifty]))/_xlfn.STDEV.P(Table2[1M Return vs Nifty])</f>
        <v>-0.4730351529982908</v>
      </c>
      <c r="K185">
        <v>14.067463031415199</v>
      </c>
      <c r="L185">
        <f>(Table2[[#This Row],[6M Return vs Nifty]]-AVERAGE(Table2[6M Return vs Nifty]))/_xlfn.STDEV.P(Table2[6M Return vs Nifty])</f>
        <v>6.1301385100058517E-2</v>
      </c>
      <c r="M185">
        <v>4.4142034906401699</v>
      </c>
      <c r="N185">
        <f>(Table2[[#This Row],[1W Return vs Nifty]]-AVERAGE(Table2[1W Return vs Nifty]))/_xlfn.STDEV.P(Table2[1W Return vs Nifty])</f>
        <v>0.89349856197511146</v>
      </c>
      <c r="O185">
        <v>2072.0100000000002</v>
      </c>
      <c r="P185">
        <v>1999.43155108821</v>
      </c>
      <c r="Q185">
        <v>1719.06837790186</v>
      </c>
      <c r="R185">
        <v>67.302934056530404</v>
      </c>
      <c r="S185" s="2">
        <f>(Table2[[#This Row],[Close Price]]-Table2[[#This Row],[20D EMA]])/Table2[[#This Row],[20D EMA]]</f>
        <v>4.1742076534379551E-2</v>
      </c>
      <c r="T185" s="2">
        <f>(Table2[[#This Row],[Close Price]]-Table2[[#This Row],[50D EMA]])/Table2[[#This Row],[50D EMA]]</f>
        <v>7.9556836454449012E-2</v>
      </c>
      <c r="U185" s="2">
        <f>(Table2[[#This Row],[Close Price]]-Table2[[#This Row],[200D EMA]])/Table2[[#This Row],[200D EMA]]</f>
        <v>0.25562195648928793</v>
      </c>
      <c r="V185">
        <v>1.17730696415636</v>
      </c>
      <c r="W185">
        <v>2145.0500000000002</v>
      </c>
      <c r="X185">
        <v>2220.85</v>
      </c>
      <c r="Y185">
        <v>2052</v>
      </c>
      <c r="Z185">
        <v>2277</v>
      </c>
      <c r="AA185">
        <v>2052</v>
      </c>
      <c r="AB185">
        <v>2277</v>
      </c>
      <c r="AC185" s="2">
        <f>(Table2[[#This Row],[Close Price]]/Table2[[#This Row],[Day Low]])-1</f>
        <v>6.2702501107199105E-3</v>
      </c>
      <c r="AD185" s="2">
        <f>(Table2[[#This Row],[Day High]]/Table2[[#This Row],[Close Price]])-1</f>
        <v>2.8885800324299327E-2</v>
      </c>
      <c r="AE185" s="2">
        <f>(Table2[[#This Row],[Close Price]]/Table2[[#This Row],[Current Week Low]])-1</f>
        <v>5.1900584795321558E-2</v>
      </c>
      <c r="AF185" s="2">
        <f>(Table2[[#This Row],[Current Week High]]/Table2[[#This Row],[Close Price]])-1</f>
        <v>5.4899235580263994E-2</v>
      </c>
      <c r="AG185" s="2">
        <f>(Table2[[#This Row],[Close Price]]/Table2[[#This Row],[Current Month Low]])-1</f>
        <v>5.1900584795321558E-2</v>
      </c>
      <c r="AH185" s="2">
        <f>(Table2[[#This Row],[Current Month High]]/Table2[[#This Row],[Close Price]])-1</f>
        <v>5.4899235580263994E-2</v>
      </c>
      <c r="AI185">
        <v>12.5017373175816</v>
      </c>
      <c r="AJ185">
        <v>93.874343198455094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0.08</v>
      </c>
      <c r="AM185" t="s">
        <v>10463</v>
      </c>
      <c r="AN185">
        <v>4.66</v>
      </c>
      <c r="AO185" t="s">
        <v>10463</v>
      </c>
      <c r="AP185">
        <v>0.225242039291772</v>
      </c>
      <c r="AQ185">
        <f>(Table2[[#This Row],[Sharpe Ratio]]-AVERAGE(Table2[Sharpe Ratio]))/_xlfn.STDEV.P(Table2[Sharpe Ratio])</f>
        <v>1.9420355482618461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2.2246269543363271</v>
      </c>
      <c r="AS185">
        <f>_xlfn.RANK.AVG(Table2[[#This Row],[1Y Return vs Nifty Z-Score]],Table2[1Y Return vs Nifty Z-Score])</f>
        <v>344</v>
      </c>
      <c r="AT185">
        <f>_xlfn.RANK.AVG(Table2[[#This Row],[6M Return vs Nifty Z-Score]],Table2[6M Return vs Nifty Z-Score])</f>
        <v>275</v>
      </c>
      <c r="AU185">
        <f>_xlfn.RANK.AVG(Table2[[#This Row],[Sharpe Ratio Z-Score]],Table2[Sharpe Ratio Z-Score])</f>
        <v>16</v>
      </c>
      <c r="AV185">
        <f>(Table2[[#This Row],[Rank 1Y]]+Table2[[#This Row],[Rank 6M]]+Table2[[#This Row],[Rank Sharpe]])/3</f>
        <v>211.66666666666666</v>
      </c>
    </row>
    <row r="186" spans="1:48" x14ac:dyDescent="0.3">
      <c r="A186" t="s">
        <v>1435</v>
      </c>
      <c r="B186" t="s">
        <v>1436</v>
      </c>
      <c r="C186" t="s">
        <v>10431</v>
      </c>
      <c r="D186" t="s">
        <v>193</v>
      </c>
      <c r="E186">
        <v>6917.5714471000001</v>
      </c>
      <c r="F186">
        <v>1666.7</v>
      </c>
      <c r="G186">
        <v>79.670493908093306</v>
      </c>
      <c r="H186">
        <f>(Table2[[#This Row],[1Y Return vs Nifty]]-AVERAGE(Table2[1Y Return vs Nifty]))/_xlfn.STDEV.P(Table2[1Y Return vs Nifty])</f>
        <v>0.39067248872738375</v>
      </c>
      <c r="I186">
        <v>34.636331521249197</v>
      </c>
      <c r="J186">
        <f>(Table2[[#This Row],[1M Return vs Nifty]]-AVERAGE(Table2[1M Return vs Nifty]))/_xlfn.STDEV.P(Table2[1M Return vs Nifty])</f>
        <v>2.8773895441792634</v>
      </c>
      <c r="K186">
        <v>64.578355324030397</v>
      </c>
      <c r="L186">
        <f>(Table2[[#This Row],[6M Return vs Nifty]]-AVERAGE(Table2[6M Return vs Nifty]))/_xlfn.STDEV.P(Table2[6M Return vs Nifty])</f>
        <v>1.574423253106678</v>
      </c>
      <c r="M186">
        <v>-4.3420452619097098E-2</v>
      </c>
      <c r="N186">
        <f>(Table2[[#This Row],[1W Return vs Nifty]]-AVERAGE(Table2[1W Return vs Nifty]))/_xlfn.STDEV.P(Table2[1W Return vs Nifty])</f>
        <v>7.7194339684309929E-2</v>
      </c>
      <c r="O186">
        <v>1573.98</v>
      </c>
      <c r="P186">
        <v>1491.26397056052</v>
      </c>
      <c r="Q186">
        <v>1267.8717724051</v>
      </c>
      <c r="R186">
        <v>69.650872198376206</v>
      </c>
      <c r="S186" s="2">
        <f>(Table2[[#This Row],[Close Price]]-Table2[[#This Row],[20D EMA]])/Table2[[#This Row],[20D EMA]]</f>
        <v>5.8907991207003921E-2</v>
      </c>
      <c r="T186" s="2">
        <f>(Table2[[#This Row],[Close Price]]-Table2[[#This Row],[50D EMA]])/Table2[[#This Row],[50D EMA]]</f>
        <v>0.11764250521893793</v>
      </c>
      <c r="U186" s="2">
        <f>(Table2[[#This Row],[Close Price]]-Table2[[#This Row],[200D EMA]])/Table2[[#This Row],[200D EMA]]</f>
        <v>0.31456511318833091</v>
      </c>
      <c r="V186">
        <v>0.63772636586240905</v>
      </c>
      <c r="W186">
        <v>1660</v>
      </c>
      <c r="X186">
        <v>1733</v>
      </c>
      <c r="Y186">
        <v>1605.7</v>
      </c>
      <c r="Z186">
        <v>1733</v>
      </c>
      <c r="AA186">
        <v>1605.7</v>
      </c>
      <c r="AB186">
        <v>1733</v>
      </c>
      <c r="AC186" s="2">
        <f>(Table2[[#This Row],[Close Price]]/Table2[[#This Row],[Day Low]])-1</f>
        <v>4.0361445783132499E-3</v>
      </c>
      <c r="AD186" s="2">
        <f>(Table2[[#This Row],[Day High]]/Table2[[#This Row],[Close Price]])-1</f>
        <v>3.9779204415911762E-2</v>
      </c>
      <c r="AE186" s="2">
        <f>(Table2[[#This Row],[Close Price]]/Table2[[#This Row],[Current Week Low]])-1</f>
        <v>3.7989661829731514E-2</v>
      </c>
      <c r="AF186" s="2">
        <f>(Table2[[#This Row],[Current Week High]]/Table2[[#This Row],[Close Price]])-1</f>
        <v>3.9779204415911762E-2</v>
      </c>
      <c r="AG186" s="2">
        <f>(Table2[[#This Row],[Close Price]]/Table2[[#This Row],[Current Month Low]])-1</f>
        <v>3.7989661829731514E-2</v>
      </c>
      <c r="AH186" s="2">
        <f>(Table2[[#This Row],[Current Month High]]/Table2[[#This Row],[Close Price]])-1</f>
        <v>3.9779204415911762E-2</v>
      </c>
      <c r="AI186">
        <v>4.9049019019619502</v>
      </c>
      <c r="AJ186">
        <v>107.04347826086899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0.05</v>
      </c>
      <c r="AM186" t="s">
        <v>10463</v>
      </c>
      <c r="AN186">
        <v>9.44</v>
      </c>
      <c r="AO186" t="s">
        <v>10463</v>
      </c>
      <c r="AP186">
        <v>2.6959383342091001E-2</v>
      </c>
      <c r="AQ186">
        <f>(Table2[[#This Row],[Sharpe Ratio]]-AVERAGE(Table2[Sharpe Ratio]))/_xlfn.STDEV.P(Table2[Sharpe Ratio])</f>
        <v>-0.28933388586684838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4.6303457398307861</v>
      </c>
      <c r="AS186">
        <f>_xlfn.RANK.AVG(Table2[[#This Row],[1Y Return vs Nifty Z-Score]],Table2[1Y Return vs Nifty Z-Score])</f>
        <v>169</v>
      </c>
      <c r="AT186">
        <f>_xlfn.RANK.AVG(Table2[[#This Row],[6M Return vs Nifty Z-Score]],Table2[6M Return vs Nifty Z-Score])</f>
        <v>53</v>
      </c>
      <c r="AU186">
        <f>_xlfn.RANK.AVG(Table2[[#This Row],[Sharpe Ratio Z-Score]],Table2[Sharpe Ratio Z-Score])</f>
        <v>414</v>
      </c>
      <c r="AV186">
        <f>(Table2[[#This Row],[Rank 1Y]]+Table2[[#This Row],[Rank 6M]]+Table2[[#This Row],[Rank Sharpe]])/3</f>
        <v>212</v>
      </c>
    </row>
    <row r="187" spans="1:48" x14ac:dyDescent="0.3">
      <c r="A187" t="s">
        <v>1065</v>
      </c>
      <c r="B187" t="s">
        <v>1066</v>
      </c>
      <c r="C187" t="s">
        <v>10423</v>
      </c>
      <c r="D187" t="s">
        <v>193</v>
      </c>
      <c r="E187">
        <v>11680.520826595</v>
      </c>
      <c r="F187">
        <v>499.95</v>
      </c>
      <c r="G187">
        <v>44.515595362668201</v>
      </c>
      <c r="H187">
        <f>(Table2[[#This Row],[1Y Return vs Nifty]]-AVERAGE(Table2[1Y Return vs Nifty]))/_xlfn.STDEV.P(Table2[1Y Return vs Nifty])</f>
        <v>-1.9908042685085704E-2</v>
      </c>
      <c r="I187">
        <v>9.5892178318125403</v>
      </c>
      <c r="J187">
        <f>(Table2[[#This Row],[1M Return vs Nifty]]-AVERAGE(Table2[1M Return vs Nifty]))/_xlfn.STDEV.P(Table2[1M Return vs Nifty])</f>
        <v>0.70812851230419738</v>
      </c>
      <c r="K187">
        <v>20.962026265352499</v>
      </c>
      <c r="L187">
        <f>(Table2[[#This Row],[6M Return vs Nifty]]-AVERAGE(Table2[6M Return vs Nifty]))/_xlfn.STDEV.P(Table2[6M Return vs Nifty])</f>
        <v>0.26783732073923533</v>
      </c>
      <c r="M187">
        <v>-1.1755421352043001</v>
      </c>
      <c r="N187">
        <f>(Table2[[#This Row],[1W Return vs Nifty]]-AVERAGE(Table2[1W Return vs Nifty]))/_xlfn.STDEV.P(Table2[1W Return vs Nifty])</f>
        <v>-0.13012591016286665</v>
      </c>
      <c r="O187">
        <v>468.7</v>
      </c>
      <c r="P187">
        <v>445.46599434151699</v>
      </c>
      <c r="Q187">
        <v>393.40889090082101</v>
      </c>
      <c r="R187">
        <v>68.566583070814801</v>
      </c>
      <c r="S187" s="2">
        <f>(Table2[[#This Row],[Close Price]]-Table2[[#This Row],[20D EMA]])/Table2[[#This Row],[20D EMA]]</f>
        <v>6.667377853637721E-2</v>
      </c>
      <c r="T187" s="2">
        <f>(Table2[[#This Row],[Close Price]]-Table2[[#This Row],[50D EMA]])/Table2[[#This Row],[50D EMA]]</f>
        <v>0.12230788960450431</v>
      </c>
      <c r="U187" s="2">
        <f>(Table2[[#This Row],[Close Price]]-Table2[[#This Row],[200D EMA]])/Table2[[#This Row],[200D EMA]]</f>
        <v>0.27081520413842952</v>
      </c>
      <c r="V187">
        <v>1.6901499120016401</v>
      </c>
      <c r="W187">
        <v>495</v>
      </c>
      <c r="X187">
        <v>510</v>
      </c>
      <c r="Y187">
        <v>478</v>
      </c>
      <c r="Z187">
        <v>510</v>
      </c>
      <c r="AA187">
        <v>478</v>
      </c>
      <c r="AB187">
        <v>510</v>
      </c>
      <c r="AC187" s="2">
        <f>(Table2[[#This Row],[Close Price]]/Table2[[#This Row],[Day Low]])-1</f>
        <v>1.0000000000000009E-2</v>
      </c>
      <c r="AD187" s="2">
        <f>(Table2[[#This Row],[Day High]]/Table2[[#This Row],[Close Price]])-1</f>
        <v>2.0102010201020093E-2</v>
      </c>
      <c r="AE187" s="2">
        <f>(Table2[[#This Row],[Close Price]]/Table2[[#This Row],[Current Week Low]])-1</f>
        <v>4.5920502092050119E-2</v>
      </c>
      <c r="AF187" s="2">
        <f>(Table2[[#This Row],[Current Week High]]/Table2[[#This Row],[Close Price]])-1</f>
        <v>2.0102010201020093E-2</v>
      </c>
      <c r="AG187" s="2">
        <f>(Table2[[#This Row],[Close Price]]/Table2[[#This Row],[Current Month Low]])-1</f>
        <v>4.5920502092050119E-2</v>
      </c>
      <c r="AH187" s="2">
        <f>(Table2[[#This Row],[Current Month High]]/Table2[[#This Row],[Close Price]])-1</f>
        <v>2.0102010201020093E-2</v>
      </c>
      <c r="AI187">
        <v>2.010201020102</v>
      </c>
      <c r="AJ187">
        <v>80.162162162162105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0.04</v>
      </c>
      <c r="AM187" t="s">
        <v>10463</v>
      </c>
      <c r="AN187">
        <v>11.1</v>
      </c>
      <c r="AO187" t="s">
        <v>10463</v>
      </c>
      <c r="AP187">
        <v>0.134911941794295</v>
      </c>
      <c r="AQ187">
        <f>(Table2[[#This Row],[Sharpe Ratio]]-AVERAGE(Table2[Sharpe Ratio]))/_xlfn.STDEV.P(Table2[Sharpe Ratio])</f>
        <v>0.92550781631091983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1.7514396965064001</v>
      </c>
      <c r="AS187">
        <f>_xlfn.RANK.AVG(Table2[[#This Row],[1Y Return vs Nifty Z-Score]],Table2[1Y Return vs Nifty Z-Score])</f>
        <v>281</v>
      </c>
      <c r="AT187">
        <f>_xlfn.RANK.AVG(Table2[[#This Row],[6M Return vs Nifty Z-Score]],Table2[6M Return vs Nifty Z-Score])</f>
        <v>221</v>
      </c>
      <c r="AU187">
        <f>_xlfn.RANK.AVG(Table2[[#This Row],[Sharpe Ratio Z-Score]],Table2[Sharpe Ratio Z-Score])</f>
        <v>135</v>
      </c>
      <c r="AV187">
        <f>(Table2[[#This Row],[Rank 1Y]]+Table2[[#This Row],[Rank 6M]]+Table2[[#This Row],[Rank Sharpe]])/3</f>
        <v>212.33333333333334</v>
      </c>
    </row>
    <row r="188" spans="1:48" x14ac:dyDescent="0.3">
      <c r="A188" t="s">
        <v>890</v>
      </c>
      <c r="B188" t="s">
        <v>891</v>
      </c>
      <c r="C188" t="s">
        <v>10422</v>
      </c>
      <c r="D188" t="s">
        <v>663</v>
      </c>
      <c r="E188">
        <v>16622.883033225</v>
      </c>
      <c r="F188">
        <v>700.35</v>
      </c>
      <c r="G188">
        <v>62.714724651879401</v>
      </c>
      <c r="H188">
        <f>(Table2[[#This Row],[1Y Return vs Nifty]]-AVERAGE(Table2[1Y Return vs Nifty]))/_xlfn.STDEV.P(Table2[1Y Return vs Nifty])</f>
        <v>0.19264293837245941</v>
      </c>
      <c r="I188">
        <v>-12.3098470395043</v>
      </c>
      <c r="J188">
        <f>(Table2[[#This Row],[1M Return vs Nifty]]-AVERAGE(Table2[1M Return vs Nifty]))/_xlfn.STDEV.P(Table2[1M Return vs Nifty])</f>
        <v>-1.1884887446329322</v>
      </c>
      <c r="K188">
        <v>28.389386645759899</v>
      </c>
      <c r="L188">
        <f>(Table2[[#This Row],[6M Return vs Nifty]]-AVERAGE(Table2[6M Return vs Nifty]))/_xlfn.STDEV.P(Table2[6M Return vs Nifty])</f>
        <v>0.49033391311884561</v>
      </c>
      <c r="M188">
        <v>-4.0907346299344001</v>
      </c>
      <c r="N188">
        <f>(Table2[[#This Row],[1W Return vs Nifty]]-AVERAGE(Table2[1W Return vs Nifty]))/_xlfn.STDEV.P(Table2[1W Return vs Nifty])</f>
        <v>-0.66397173756541095</v>
      </c>
      <c r="O188">
        <v>692.18</v>
      </c>
      <c r="P188">
        <v>687.36342658697401</v>
      </c>
      <c r="Q188">
        <v>612.99326120616001</v>
      </c>
      <c r="R188">
        <v>49.122611525005901</v>
      </c>
      <c r="S188" s="2">
        <f>(Table2[[#This Row],[Close Price]]-Table2[[#This Row],[20D EMA]])/Table2[[#This Row],[20D EMA]]</f>
        <v>1.1803288162038883E-2</v>
      </c>
      <c r="T188" s="2">
        <f>(Table2[[#This Row],[Close Price]]-Table2[[#This Row],[50D EMA]])/Table2[[#This Row],[50D EMA]]</f>
        <v>1.8893314527235441E-2</v>
      </c>
      <c r="U188" s="2">
        <f>(Table2[[#This Row],[Close Price]]-Table2[[#This Row],[200D EMA]])/Table2[[#This Row],[200D EMA]]</f>
        <v>0.14250848145043549</v>
      </c>
      <c r="V188">
        <v>0.85106212055531905</v>
      </c>
      <c r="W188">
        <v>691.5</v>
      </c>
      <c r="X188">
        <v>711.6</v>
      </c>
      <c r="Y188">
        <v>686.05</v>
      </c>
      <c r="Z188">
        <v>711.6</v>
      </c>
      <c r="AA188">
        <v>686.05</v>
      </c>
      <c r="AB188">
        <v>711.6</v>
      </c>
      <c r="AC188" s="2">
        <f>(Table2[[#This Row],[Close Price]]/Table2[[#This Row],[Day Low]])-1</f>
        <v>1.2798264642082557E-2</v>
      </c>
      <c r="AD188" s="2">
        <f>(Table2[[#This Row],[Day High]]/Table2[[#This Row],[Close Price]])-1</f>
        <v>1.6063396872991964E-2</v>
      </c>
      <c r="AE188" s="2">
        <f>(Table2[[#This Row],[Close Price]]/Table2[[#This Row],[Current Week Low]])-1</f>
        <v>2.0843961810363743E-2</v>
      </c>
      <c r="AF188" s="2">
        <f>(Table2[[#This Row],[Current Week High]]/Table2[[#This Row],[Close Price]])-1</f>
        <v>1.6063396872991964E-2</v>
      </c>
      <c r="AG188" s="2">
        <f>(Table2[[#This Row],[Close Price]]/Table2[[#This Row],[Current Month Low]])-1</f>
        <v>2.0843961810363743E-2</v>
      </c>
      <c r="AH188" s="2">
        <f>(Table2[[#This Row],[Current Month High]]/Table2[[#This Row],[Close Price]])-1</f>
        <v>1.6063396872991964E-2</v>
      </c>
      <c r="AI188">
        <v>17.933890197758199</v>
      </c>
      <c r="AJ188">
        <v>91.981907894736807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-0.04</v>
      </c>
      <c r="AM188" t="s">
        <v>10464</v>
      </c>
      <c r="AN188">
        <v>3.08</v>
      </c>
      <c r="AO188" t="s">
        <v>10463</v>
      </c>
      <c r="AP188">
        <v>8.5103709593085997E-2</v>
      </c>
      <c r="AQ188">
        <f>(Table2[[#This Row],[Sharpe Ratio]]-AVERAGE(Table2[Sharpe Ratio]))/_xlfn.STDEV.P(Table2[Sharpe Ratio])</f>
        <v>0.36499198919809894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-0.80449164150893915</v>
      </c>
      <c r="AS188">
        <f>_xlfn.RANK.AVG(Table2[[#This Row],[1Y Return vs Nifty Z-Score]],Table2[1Y Return vs Nifty Z-Score])</f>
        <v>226</v>
      </c>
      <c r="AT188">
        <f>_xlfn.RANK.AVG(Table2[[#This Row],[6M Return vs Nifty Z-Score]],Table2[6M Return vs Nifty Z-Score])</f>
        <v>171</v>
      </c>
      <c r="AU188">
        <f>_xlfn.RANK.AVG(Table2[[#This Row],[Sharpe Ratio Z-Score]],Table2[Sharpe Ratio Z-Score])</f>
        <v>242</v>
      </c>
      <c r="AV188">
        <f>(Table2[[#This Row],[Rank 1Y]]+Table2[[#This Row],[Rank 6M]]+Table2[[#This Row],[Rank Sharpe]])/3</f>
        <v>213</v>
      </c>
    </row>
    <row r="189" spans="1:48" x14ac:dyDescent="0.3">
      <c r="A189" t="s">
        <v>1111</v>
      </c>
      <c r="B189" t="s">
        <v>1112</v>
      </c>
      <c r="C189" t="s">
        <v>10426</v>
      </c>
      <c r="D189" t="s">
        <v>230</v>
      </c>
      <c r="E189">
        <v>10869.23797312</v>
      </c>
      <c r="F189">
        <v>1621.6</v>
      </c>
      <c r="G189">
        <v>41.852747278865003</v>
      </c>
      <c r="H189">
        <f>(Table2[[#This Row],[1Y Return vs Nifty]]-AVERAGE(Table2[1Y Return vs Nifty]))/_xlfn.STDEV.P(Table2[1Y Return vs Nifty])</f>
        <v>-5.1007935631893014E-2</v>
      </c>
      <c r="I189">
        <v>0.79489356887260698</v>
      </c>
      <c r="J189">
        <f>(Table2[[#This Row],[1M Return vs Nifty]]-AVERAGE(Table2[1M Return vs Nifty]))/_xlfn.STDEV.P(Table2[1M Return vs Nifty])</f>
        <v>-5.352351522321401E-2</v>
      </c>
      <c r="K189">
        <v>24.075460497562599</v>
      </c>
      <c r="L189">
        <f>(Table2[[#This Row],[6M Return vs Nifty]]-AVERAGE(Table2[6M Return vs Nifty]))/_xlfn.STDEV.P(Table2[6M Return vs Nifty])</f>
        <v>0.36110444011748993</v>
      </c>
      <c r="M189">
        <v>-0.70422015068173804</v>
      </c>
      <c r="N189">
        <f>(Table2[[#This Row],[1W Return vs Nifty]]-AVERAGE(Table2[1W Return vs Nifty]))/_xlfn.STDEV.P(Table2[1W Return vs Nifty])</f>
        <v>-4.3814877441937655E-2</v>
      </c>
      <c r="O189">
        <v>1606.33</v>
      </c>
      <c r="P189">
        <v>1536.44693942852</v>
      </c>
      <c r="Q189">
        <v>1265.65433156073</v>
      </c>
      <c r="R189">
        <v>55.273558712378502</v>
      </c>
      <c r="S189" s="2">
        <f>(Table2[[#This Row],[Close Price]]-Table2[[#This Row],[20D EMA]])/Table2[[#This Row],[20D EMA]]</f>
        <v>9.5061413283696276E-3</v>
      </c>
      <c r="T189" s="2">
        <f>(Table2[[#This Row],[Close Price]]-Table2[[#This Row],[50D EMA]])/Table2[[#This Row],[50D EMA]]</f>
        <v>5.5422063975181964E-2</v>
      </c>
      <c r="U189" s="2">
        <f>(Table2[[#This Row],[Close Price]]-Table2[[#This Row],[200D EMA]])/Table2[[#This Row],[200D EMA]]</f>
        <v>0.28123450421122387</v>
      </c>
      <c r="V189">
        <v>0.82487789784371301</v>
      </c>
      <c r="W189">
        <v>1615.05</v>
      </c>
      <c r="X189">
        <v>1648.8</v>
      </c>
      <c r="Y189">
        <v>1615.05</v>
      </c>
      <c r="Z189">
        <v>1659</v>
      </c>
      <c r="AA189">
        <v>1615.05</v>
      </c>
      <c r="AB189">
        <v>1659</v>
      </c>
      <c r="AC189" s="2">
        <f>(Table2[[#This Row],[Close Price]]/Table2[[#This Row],[Day Low]])-1</f>
        <v>4.0556019937463272E-3</v>
      </c>
      <c r="AD189" s="2">
        <f>(Table2[[#This Row],[Day High]]/Table2[[#This Row],[Close Price]])-1</f>
        <v>1.6773556980759663E-2</v>
      </c>
      <c r="AE189" s="2">
        <f>(Table2[[#This Row],[Close Price]]/Table2[[#This Row],[Current Week Low]])-1</f>
        <v>4.0556019937463272E-3</v>
      </c>
      <c r="AF189" s="2">
        <f>(Table2[[#This Row],[Current Week High]]/Table2[[#This Row],[Close Price]])-1</f>
        <v>2.3063640848544731E-2</v>
      </c>
      <c r="AG189" s="2">
        <f>(Table2[[#This Row],[Close Price]]/Table2[[#This Row],[Current Month Low]])-1</f>
        <v>4.0556019937463272E-3</v>
      </c>
      <c r="AH189" s="2">
        <f>(Table2[[#This Row],[Current Month High]]/Table2[[#This Row],[Close Price]])-1</f>
        <v>2.3063640848544731E-2</v>
      </c>
      <c r="AI189">
        <v>6.8050074000986802</v>
      </c>
      <c r="AJ189">
        <v>92.657716526078104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0.15</v>
      </c>
      <c r="AM189" t="s">
        <v>10463</v>
      </c>
      <c r="AN189">
        <v>-1.69</v>
      </c>
      <c r="AO189" t="s">
        <v>10464</v>
      </c>
      <c r="AP189">
        <v>0.12787704916029799</v>
      </c>
      <c r="AQ189">
        <f>(Table2[[#This Row],[Sharpe Ratio]]-AVERAGE(Table2[Sharpe Ratio]))/_xlfn.STDEV.P(Table2[Sharpe Ratio])</f>
        <v>0.84634080938994316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1.0590989212103885</v>
      </c>
      <c r="AS189">
        <f>_xlfn.RANK.AVG(Table2[[#This Row],[1Y Return vs Nifty Z-Score]],Table2[1Y Return vs Nifty Z-Score])</f>
        <v>295</v>
      </c>
      <c r="AT189">
        <f>_xlfn.RANK.AVG(Table2[[#This Row],[6M Return vs Nifty Z-Score]],Table2[6M Return vs Nifty Z-Score])</f>
        <v>201</v>
      </c>
      <c r="AU189">
        <f>_xlfn.RANK.AVG(Table2[[#This Row],[Sharpe Ratio Z-Score]],Table2[Sharpe Ratio Z-Score])</f>
        <v>146</v>
      </c>
      <c r="AV189">
        <f>(Table2[[#This Row],[Rank 1Y]]+Table2[[#This Row],[Rank 6M]]+Table2[[#This Row],[Rank Sharpe]])/3</f>
        <v>214</v>
      </c>
    </row>
    <row r="190" spans="1:48" x14ac:dyDescent="0.3">
      <c r="A190" t="s">
        <v>619</v>
      </c>
      <c r="B190" t="s">
        <v>620</v>
      </c>
      <c r="C190" t="s">
        <v>10419</v>
      </c>
      <c r="D190" t="s">
        <v>388</v>
      </c>
      <c r="E190">
        <v>30219.026959659899</v>
      </c>
      <c r="F190">
        <v>1561.3</v>
      </c>
      <c r="G190">
        <v>42.662755484448901</v>
      </c>
      <c r="H190">
        <f>(Table2[[#This Row],[1Y Return vs Nifty]]-AVERAGE(Table2[1Y Return vs Nifty]))/_xlfn.STDEV.P(Table2[1Y Return vs Nifty])</f>
        <v>-4.154770069287405E-2</v>
      </c>
      <c r="I190">
        <v>37.307091612711503</v>
      </c>
      <c r="J190">
        <f>(Table2[[#This Row],[1M Return vs Nifty]]-AVERAGE(Table2[1M Return vs Nifty]))/_xlfn.STDEV.P(Table2[1M Return vs Nifty])</f>
        <v>3.1086966665779467</v>
      </c>
      <c r="K190">
        <v>43.850582884376699</v>
      </c>
      <c r="L190">
        <f>(Table2[[#This Row],[6M Return vs Nifty]]-AVERAGE(Table2[6M Return vs Nifty]))/_xlfn.STDEV.P(Table2[6M Return vs Nifty])</f>
        <v>0.95349488835295604</v>
      </c>
      <c r="M190">
        <v>22.569994906063801</v>
      </c>
      <c r="N190">
        <f>(Table2[[#This Row],[1W Return vs Nifty]]-AVERAGE(Table2[1W Return vs Nifty]))/_xlfn.STDEV.P(Table2[1W Return vs Nifty])</f>
        <v>4.2182853497553809</v>
      </c>
      <c r="O190">
        <v>1317.78</v>
      </c>
      <c r="P190">
        <v>1217.8215655310801</v>
      </c>
      <c r="Q190">
        <v>1085.08261119383</v>
      </c>
      <c r="R190">
        <v>95.134148034923797</v>
      </c>
      <c r="S190" s="2">
        <f>(Table2[[#This Row],[Close Price]]-Table2[[#This Row],[20D EMA]])/Table2[[#This Row],[20D EMA]]</f>
        <v>0.18479564115406213</v>
      </c>
      <c r="T190" s="2">
        <f>(Table2[[#This Row],[Close Price]]-Table2[[#This Row],[50D EMA]])/Table2[[#This Row],[50D EMA]]</f>
        <v>0.2820433175028661</v>
      </c>
      <c r="U190" s="2">
        <f>(Table2[[#This Row],[Close Price]]-Table2[[#This Row],[200D EMA]])/Table2[[#This Row],[200D EMA]]</f>
        <v>0.43887661998585153</v>
      </c>
      <c r="V190">
        <v>2.9712471199426198</v>
      </c>
      <c r="W190">
        <v>1547.5</v>
      </c>
      <c r="X190">
        <v>1594.95</v>
      </c>
      <c r="Y190">
        <v>1444.7</v>
      </c>
      <c r="Z190">
        <v>1649.8</v>
      </c>
      <c r="AA190">
        <v>1444.7</v>
      </c>
      <c r="AB190">
        <v>1649.8</v>
      </c>
      <c r="AC190" s="2">
        <f>(Table2[[#This Row],[Close Price]]/Table2[[#This Row],[Day Low]])-1</f>
        <v>8.9176090468496838E-3</v>
      </c>
      <c r="AD190" s="2">
        <f>(Table2[[#This Row],[Day High]]/Table2[[#This Row],[Close Price]])-1</f>
        <v>2.1552552360212696E-2</v>
      </c>
      <c r="AE190" s="2">
        <f>(Table2[[#This Row],[Close Price]]/Table2[[#This Row],[Current Week Low]])-1</f>
        <v>8.0708797674257537E-2</v>
      </c>
      <c r="AF190" s="2">
        <f>(Table2[[#This Row],[Current Week High]]/Table2[[#This Row],[Close Price]])-1</f>
        <v>5.6683532953308191E-2</v>
      </c>
      <c r="AG190" s="2">
        <f>(Table2[[#This Row],[Close Price]]/Table2[[#This Row],[Current Month Low]])-1</f>
        <v>8.0708797674257537E-2</v>
      </c>
      <c r="AH190" s="2">
        <f>(Table2[[#This Row],[Current Month High]]/Table2[[#This Row],[Close Price]])-1</f>
        <v>5.6683532953308191E-2</v>
      </c>
      <c r="AI190">
        <v>5.6683532953308102</v>
      </c>
      <c r="AJ190">
        <v>76.398147102022307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0.31</v>
      </c>
      <c r="AM190" t="s">
        <v>10463</v>
      </c>
      <c r="AN190">
        <v>22.5</v>
      </c>
      <c r="AO190" t="s">
        <v>10463</v>
      </c>
      <c r="AP190">
        <v>8.1994516181197005E-2</v>
      </c>
      <c r="AQ190">
        <f>(Table2[[#This Row],[Sharpe Ratio]]-AVERAGE(Table2[Sharpe Ratio]))/_xlfn.STDEV.P(Table2[Sharpe Ratio])</f>
        <v>0.33000275067466484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8.5689319546680736</v>
      </c>
      <c r="AS190">
        <f>_xlfn.RANK.AVG(Table2[[#This Row],[1Y Return vs Nifty Z-Score]],Table2[1Y Return vs Nifty Z-Score])</f>
        <v>291</v>
      </c>
      <c r="AT190">
        <f>_xlfn.RANK.AVG(Table2[[#This Row],[6M Return vs Nifty Z-Score]],Table2[6M Return vs Nifty Z-Score])</f>
        <v>107</v>
      </c>
      <c r="AU190">
        <f>_xlfn.RANK.AVG(Table2[[#This Row],[Sharpe Ratio Z-Score]],Table2[Sharpe Ratio Z-Score])</f>
        <v>249</v>
      </c>
      <c r="AV190">
        <f>(Table2[[#This Row],[Rank 1Y]]+Table2[[#This Row],[Rank 6M]]+Table2[[#This Row],[Rank Sharpe]])/3</f>
        <v>215.66666666666666</v>
      </c>
    </row>
    <row r="191" spans="1:48" x14ac:dyDescent="0.3">
      <c r="A191" t="s">
        <v>922</v>
      </c>
      <c r="B191" t="s">
        <v>923</v>
      </c>
      <c r="C191" t="s">
        <v>10430</v>
      </c>
      <c r="D191" t="s">
        <v>924</v>
      </c>
      <c r="E191">
        <v>15320.236881299999</v>
      </c>
      <c r="F191">
        <v>373.25</v>
      </c>
      <c r="G191">
        <v>49.739707658905701</v>
      </c>
      <c r="H191">
        <f>(Table2[[#This Row],[1Y Return vs Nifty]]-AVERAGE(Table2[1Y Return vs Nifty]))/_xlfn.STDEV.P(Table2[1Y Return vs Nifty])</f>
        <v>4.1105326475290915E-2</v>
      </c>
      <c r="I191">
        <v>7.45014653783777</v>
      </c>
      <c r="J191">
        <f>(Table2[[#This Row],[1M Return vs Nifty]]-AVERAGE(Table2[1M Return vs Nifty]))/_xlfn.STDEV.P(Table2[1M Return vs Nifty])</f>
        <v>0.52286948166471092</v>
      </c>
      <c r="K191">
        <v>4.6708156512902903</v>
      </c>
      <c r="L191">
        <f>(Table2[[#This Row],[6M Return vs Nifty]]-AVERAGE(Table2[6M Return vs Nifty]))/_xlfn.STDEV.P(Table2[6M Return vs Nifty])</f>
        <v>-0.22018785398219881</v>
      </c>
      <c r="M191">
        <v>3.9281662152994401</v>
      </c>
      <c r="N191">
        <f>(Table2[[#This Row],[1W Return vs Nifty]]-AVERAGE(Table2[1W Return vs Nifty]))/_xlfn.STDEV.P(Table2[1W Return vs Nifty])</f>
        <v>0.80449278555664117</v>
      </c>
      <c r="O191">
        <v>350.18</v>
      </c>
      <c r="P191">
        <v>340.21607039507802</v>
      </c>
      <c r="Q191">
        <v>314.19966414740401</v>
      </c>
      <c r="R191">
        <v>67.368086357047702</v>
      </c>
      <c r="S191" s="2">
        <f>(Table2[[#This Row],[Close Price]]-Table2[[#This Row],[20D EMA]])/Table2[[#This Row],[20D EMA]]</f>
        <v>6.5880404363470188E-2</v>
      </c>
      <c r="T191" s="2">
        <f>(Table2[[#This Row],[Close Price]]-Table2[[#This Row],[50D EMA]])/Table2[[#This Row],[50D EMA]]</f>
        <v>9.709691128511691E-2</v>
      </c>
      <c r="U191" s="2">
        <f>(Table2[[#This Row],[Close Price]]-Table2[[#This Row],[200D EMA]])/Table2[[#This Row],[200D EMA]]</f>
        <v>0.18793888915455062</v>
      </c>
      <c r="V191">
        <v>1.4307446462493201</v>
      </c>
      <c r="W191">
        <v>370.5</v>
      </c>
      <c r="X191">
        <v>382.5</v>
      </c>
      <c r="Y191">
        <v>348</v>
      </c>
      <c r="Z191">
        <v>382.5</v>
      </c>
      <c r="AA191">
        <v>348</v>
      </c>
      <c r="AB191">
        <v>382.5</v>
      </c>
      <c r="AC191" s="2">
        <f>(Table2[[#This Row],[Close Price]]/Table2[[#This Row],[Day Low]])-1</f>
        <v>7.422402159244168E-3</v>
      </c>
      <c r="AD191" s="2">
        <f>(Table2[[#This Row],[Day High]]/Table2[[#This Row],[Close Price]])-1</f>
        <v>2.4782317481580662E-2</v>
      </c>
      <c r="AE191" s="2">
        <f>(Table2[[#This Row],[Close Price]]/Table2[[#This Row],[Current Week Low]])-1</f>
        <v>7.2557471264367734E-2</v>
      </c>
      <c r="AF191" s="2">
        <f>(Table2[[#This Row],[Current Week High]]/Table2[[#This Row],[Close Price]])-1</f>
        <v>2.4782317481580662E-2</v>
      </c>
      <c r="AG191" s="2">
        <f>(Table2[[#This Row],[Close Price]]/Table2[[#This Row],[Current Month Low]])-1</f>
        <v>7.2557471264367734E-2</v>
      </c>
      <c r="AH191" s="2">
        <f>(Table2[[#This Row],[Current Month High]]/Table2[[#This Row],[Close Price]])-1</f>
        <v>2.4782317481580662E-2</v>
      </c>
      <c r="AI191">
        <v>15.190890823844599</v>
      </c>
      <c r="AJ191">
        <v>85.097941978675905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0.03</v>
      </c>
      <c r="AM191" t="s">
        <v>10463</v>
      </c>
      <c r="AN191">
        <v>6.37</v>
      </c>
      <c r="AO191" t="s">
        <v>10463</v>
      </c>
      <c r="AP191">
        <v>0.20880747334546801</v>
      </c>
      <c r="AQ191">
        <f>(Table2[[#This Row],[Sharpe Ratio]]-AVERAGE(Table2[Sharpe Ratio]))/_xlfn.STDEV.P(Table2[Sharpe Ratio])</f>
        <v>1.7570895279449639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2.9053692676594083</v>
      </c>
      <c r="AS191">
        <f>_xlfn.RANK.AVG(Table2[[#This Row],[1Y Return vs Nifty Z-Score]],Table2[1Y Return vs Nifty Z-Score])</f>
        <v>263</v>
      </c>
      <c r="AT191">
        <f>_xlfn.RANK.AVG(Table2[[#This Row],[6M Return vs Nifty Z-Score]],Table2[6M Return vs Nifty Z-Score])</f>
        <v>368</v>
      </c>
      <c r="AU191">
        <f>_xlfn.RANK.AVG(Table2[[#This Row],[Sharpe Ratio Z-Score]],Table2[Sharpe Ratio Z-Score])</f>
        <v>23</v>
      </c>
      <c r="AV191">
        <f>(Table2[[#This Row],[Rank 1Y]]+Table2[[#This Row],[Rank 6M]]+Table2[[#This Row],[Rank Sharpe]])/3</f>
        <v>218</v>
      </c>
    </row>
    <row r="192" spans="1:48" x14ac:dyDescent="0.3">
      <c r="A192" t="s">
        <v>672</v>
      </c>
      <c r="B192" t="s">
        <v>673</v>
      </c>
      <c r="C192" t="s">
        <v>10419</v>
      </c>
      <c r="D192" t="s">
        <v>549</v>
      </c>
      <c r="E192">
        <v>25477.1</v>
      </c>
      <c r="F192">
        <v>2391.1</v>
      </c>
      <c r="G192">
        <v>81.528633248437501</v>
      </c>
      <c r="H192">
        <f>(Table2[[#This Row],[1Y Return vs Nifty]]-AVERAGE(Table2[1Y Return vs Nifty]))/_xlfn.STDEV.P(Table2[1Y Return vs Nifty])</f>
        <v>0.41237404012885176</v>
      </c>
      <c r="I192">
        <v>7.6151008677246503</v>
      </c>
      <c r="J192">
        <f>(Table2[[#This Row],[1M Return vs Nifty]]-AVERAGE(Table2[1M Return vs Nifty]))/_xlfn.STDEV.P(Table2[1M Return vs Nifty])</f>
        <v>0.53715571856607436</v>
      </c>
      <c r="K192">
        <v>20.126744947082901</v>
      </c>
      <c r="L192">
        <f>(Table2[[#This Row],[6M Return vs Nifty]]-AVERAGE(Table2[6M Return vs Nifty]))/_xlfn.STDEV.P(Table2[6M Return vs Nifty])</f>
        <v>0.24281534287970133</v>
      </c>
      <c r="M192">
        <v>17.926249886594601</v>
      </c>
      <c r="N192">
        <f>(Table2[[#This Row],[1W Return vs Nifty]]-AVERAGE(Table2[1W Return vs Nifty]))/_xlfn.STDEV.P(Table2[1W Return vs Nifty])</f>
        <v>3.3678976286541369</v>
      </c>
      <c r="O192">
        <v>2144.79</v>
      </c>
      <c r="P192">
        <v>2078.5568693115601</v>
      </c>
      <c r="Q192">
        <v>1820.2586463097</v>
      </c>
      <c r="R192">
        <v>85.633858485220699</v>
      </c>
      <c r="S192" s="2">
        <f>(Table2[[#This Row],[Close Price]]-Table2[[#This Row],[20D EMA]])/Table2[[#This Row],[20D EMA]]</f>
        <v>0.11484108001249538</v>
      </c>
      <c r="T192" s="2">
        <f>(Table2[[#This Row],[Close Price]]-Table2[[#This Row],[50D EMA]])/Table2[[#This Row],[50D EMA]]</f>
        <v>0.15036544599905863</v>
      </c>
      <c r="U192" s="2">
        <f>(Table2[[#This Row],[Close Price]]-Table2[[#This Row],[200D EMA]])/Table2[[#This Row],[200D EMA]]</f>
        <v>0.31360452804198719</v>
      </c>
      <c r="V192">
        <v>1.7350859564341701</v>
      </c>
      <c r="W192">
        <v>2368</v>
      </c>
      <c r="X192">
        <v>2488.8000000000002</v>
      </c>
      <c r="Y192">
        <v>2368</v>
      </c>
      <c r="Z192">
        <v>2538.65</v>
      </c>
      <c r="AA192">
        <v>2368</v>
      </c>
      <c r="AB192">
        <v>2538.65</v>
      </c>
      <c r="AC192" s="2">
        <f>(Table2[[#This Row],[Close Price]]/Table2[[#This Row],[Day Low]])-1</f>
        <v>9.7550675675674992E-3</v>
      </c>
      <c r="AD192" s="2">
        <f>(Table2[[#This Row],[Day High]]/Table2[[#This Row],[Close Price]])-1</f>
        <v>4.0859855296725422E-2</v>
      </c>
      <c r="AE192" s="2">
        <f>(Table2[[#This Row],[Close Price]]/Table2[[#This Row],[Current Week Low]])-1</f>
        <v>9.7550675675674992E-3</v>
      </c>
      <c r="AF192" s="2">
        <f>(Table2[[#This Row],[Current Week High]]/Table2[[#This Row],[Close Price]])-1</f>
        <v>6.1708000501861093E-2</v>
      </c>
      <c r="AG192" s="2">
        <f>(Table2[[#This Row],[Close Price]]/Table2[[#This Row],[Current Month Low]])-1</f>
        <v>9.7550675675674992E-3</v>
      </c>
      <c r="AH192" s="2">
        <f>(Table2[[#This Row],[Current Month High]]/Table2[[#This Row],[Close Price]])-1</f>
        <v>6.1708000501861093E-2</v>
      </c>
      <c r="AI192">
        <v>6.1708000501860996</v>
      </c>
      <c r="AJ192">
        <v>115.929922788639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0.17</v>
      </c>
      <c r="AM192" t="s">
        <v>10463</v>
      </c>
      <c r="AN192">
        <v>13.75</v>
      </c>
      <c r="AO192" t="s">
        <v>10463</v>
      </c>
      <c r="AP192">
        <v>7.6521873507748001E-2</v>
      </c>
      <c r="AQ192">
        <f>(Table2[[#This Row],[Sharpe Ratio]]-AVERAGE(Table2[Sharpe Ratio]))/_xlfn.STDEV.P(Table2[Sharpe Ratio])</f>
        <v>0.26841648874492041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4.8286592189736846</v>
      </c>
      <c r="AS192">
        <f>_xlfn.RANK.AVG(Table2[[#This Row],[1Y Return vs Nifty Z-Score]],Table2[1Y Return vs Nifty Z-Score])</f>
        <v>164</v>
      </c>
      <c r="AT192">
        <f>_xlfn.RANK.AVG(Table2[[#This Row],[6M Return vs Nifty Z-Score]],Table2[6M Return vs Nifty Z-Score])</f>
        <v>227</v>
      </c>
      <c r="AU192">
        <f>_xlfn.RANK.AVG(Table2[[#This Row],[Sharpe Ratio Z-Score]],Table2[Sharpe Ratio Z-Score])</f>
        <v>265</v>
      </c>
      <c r="AV192">
        <f>(Table2[[#This Row],[Rank 1Y]]+Table2[[#This Row],[Rank 6M]]+Table2[[#This Row],[Rank Sharpe]])/3</f>
        <v>218.66666666666666</v>
      </c>
    </row>
    <row r="193" spans="1:48" x14ac:dyDescent="0.3">
      <c r="A193" t="s">
        <v>1107</v>
      </c>
      <c r="B193" t="s">
        <v>1108</v>
      </c>
      <c r="C193" t="s">
        <v>10432</v>
      </c>
      <c r="D193" t="s">
        <v>140</v>
      </c>
      <c r="E193">
        <v>10937.849518683</v>
      </c>
      <c r="F193">
        <v>200.47</v>
      </c>
      <c r="G193">
        <v>138.86083547182</v>
      </c>
      <c r="H193">
        <f>(Table2[[#This Row],[1Y Return vs Nifty]]-AVERAGE(Table2[1Y Return vs Nifty]))/_xlfn.STDEV.P(Table2[1Y Return vs Nifty])</f>
        <v>1.0819673835858725</v>
      </c>
      <c r="I193">
        <v>-10.659824767051299</v>
      </c>
      <c r="J193">
        <f>(Table2[[#This Row],[1M Return vs Nifty]]-AVERAGE(Table2[1M Return vs Nifty]))/_xlfn.STDEV.P(Table2[1M Return vs Nifty])</f>
        <v>-1.0455848930459217</v>
      </c>
      <c r="K193">
        <v>-3.3636870266658501</v>
      </c>
      <c r="L193">
        <f>(Table2[[#This Row],[6M Return vs Nifty]]-AVERAGE(Table2[6M Return vs Nifty]))/_xlfn.STDEV.P(Table2[6M Return vs Nifty])</f>
        <v>-0.46087221232109493</v>
      </c>
      <c r="M193">
        <v>1.42971444697953</v>
      </c>
      <c r="N193">
        <f>(Table2[[#This Row],[1W Return vs Nifty]]-AVERAGE(Table2[1W Return vs Nifty]))/_xlfn.STDEV.P(Table2[1W Return vs Nifty])</f>
        <v>0.34696277548175586</v>
      </c>
      <c r="O193">
        <v>196.78</v>
      </c>
      <c r="P193">
        <v>203.54878034337699</v>
      </c>
      <c r="Q193">
        <v>195.728064941714</v>
      </c>
      <c r="R193">
        <v>59.9325212345572</v>
      </c>
      <c r="S193" s="2">
        <f>(Table2[[#This Row],[Close Price]]-Table2[[#This Row],[20D EMA]])/Table2[[#This Row],[20D EMA]]</f>
        <v>1.8751905681471684E-2</v>
      </c>
      <c r="T193" s="2">
        <f>(Table2[[#This Row],[Close Price]]-Table2[[#This Row],[50D EMA]])/Table2[[#This Row],[50D EMA]]</f>
        <v>-1.5125516046734531E-2</v>
      </c>
      <c r="U193" s="2">
        <f>(Table2[[#This Row],[Close Price]]-Table2[[#This Row],[200D EMA]])/Table2[[#This Row],[200D EMA]]</f>
        <v>2.422715955270956E-2</v>
      </c>
      <c r="V193">
        <v>0.75038108374406598</v>
      </c>
      <c r="W193">
        <v>198.75</v>
      </c>
      <c r="X193">
        <v>207.45</v>
      </c>
      <c r="Y193">
        <v>185.4</v>
      </c>
      <c r="Z193">
        <v>207.45</v>
      </c>
      <c r="AA193">
        <v>185.4</v>
      </c>
      <c r="AB193">
        <v>207.45</v>
      </c>
      <c r="AC193" s="2">
        <f>(Table2[[#This Row],[Close Price]]/Table2[[#This Row],[Day Low]])-1</f>
        <v>8.6540880503145345E-3</v>
      </c>
      <c r="AD193" s="2">
        <f>(Table2[[#This Row],[Day High]]/Table2[[#This Row],[Close Price]])-1</f>
        <v>3.4818177283383989E-2</v>
      </c>
      <c r="AE193" s="2">
        <f>(Table2[[#This Row],[Close Price]]/Table2[[#This Row],[Current Week Low]])-1</f>
        <v>8.1283710895361239E-2</v>
      </c>
      <c r="AF193" s="2">
        <f>(Table2[[#This Row],[Current Week High]]/Table2[[#This Row],[Close Price]])-1</f>
        <v>3.4818177283383989E-2</v>
      </c>
      <c r="AG193" s="2">
        <f>(Table2[[#This Row],[Close Price]]/Table2[[#This Row],[Current Month Low]])-1</f>
        <v>8.1283710895361239E-2</v>
      </c>
      <c r="AH193" s="2">
        <f>(Table2[[#This Row],[Current Month High]]/Table2[[#This Row],[Close Price]])-1</f>
        <v>3.4818177283383989E-2</v>
      </c>
      <c r="AI193">
        <v>42.116027335760897</v>
      </c>
      <c r="AJ193">
        <v>189.906001446131</v>
      </c>
      <c r="AK193" t="str">
        <f>IF(AND(Table2[[#This Row],[20D EMA]]&gt;Table2[[#This Row],[50D EMA]],Table2[[#This Row],[50D EMA]]&gt;Table2[[#This Row],[200D EMA]]),"Uptrend","Downtrend/NoTrend")</f>
        <v>Downtrend/NoTrend</v>
      </c>
      <c r="AL193">
        <v>-0.23</v>
      </c>
      <c r="AM193" t="s">
        <v>10464</v>
      </c>
      <c r="AN193">
        <v>-0.6</v>
      </c>
      <c r="AO193" t="s">
        <v>10464</v>
      </c>
      <c r="AP193">
        <v>0.15021958895083601</v>
      </c>
      <c r="AQ193">
        <f>(Table2[[#This Row],[Sharpe Ratio]]-AVERAGE(Table2[Sharpe Ratio]))/_xlfn.STDEV.P(Table2[Sharpe Ratio])</f>
        <v>1.0977720812307965</v>
      </c>
      <c r="AR1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3">
        <f>_xlfn.RANK.AVG(Table2[[#This Row],[1Y Return vs Nifty Z-Score]],Table2[1Y Return vs Nifty Z-Score])</f>
        <v>82</v>
      </c>
      <c r="AT193">
        <f>_xlfn.RANK.AVG(Table2[[#This Row],[6M Return vs Nifty Z-Score]],Table2[6M Return vs Nifty Z-Score])</f>
        <v>471</v>
      </c>
      <c r="AU193">
        <f>_xlfn.RANK.AVG(Table2[[#This Row],[Sharpe Ratio Z-Score]],Table2[Sharpe Ratio Z-Score])</f>
        <v>103</v>
      </c>
      <c r="AV193">
        <f>(Table2[[#This Row],[Rank 1Y]]+Table2[[#This Row],[Rank 6M]]+Table2[[#This Row],[Rank Sharpe]])/3</f>
        <v>218.66666666666666</v>
      </c>
    </row>
    <row r="194" spans="1:48" x14ac:dyDescent="0.3">
      <c r="A194" t="s">
        <v>1443</v>
      </c>
      <c r="B194" t="s">
        <v>1444</v>
      </c>
      <c r="C194" t="s">
        <v>607</v>
      </c>
      <c r="D194" t="s">
        <v>486</v>
      </c>
      <c r="E194">
        <v>6865.1648517249996</v>
      </c>
      <c r="F194">
        <v>964.7</v>
      </c>
      <c r="G194">
        <v>72.305346452549401</v>
      </c>
      <c r="H194">
        <f>(Table2[[#This Row],[1Y Return vs Nifty]]-AVERAGE(Table2[1Y Return vs Nifty]))/_xlfn.STDEV.P(Table2[1Y Return vs Nifty])</f>
        <v>0.30465357582052399</v>
      </c>
      <c r="I194">
        <v>3.8363945799591401</v>
      </c>
      <c r="J194">
        <f>(Table2[[#This Row],[1M Return vs Nifty]]-AVERAGE(Table2[1M Return vs Nifty]))/_xlfn.STDEV.P(Table2[1M Return vs Nifty])</f>
        <v>0.20989244972851545</v>
      </c>
      <c r="K194">
        <v>3.5894195350557601</v>
      </c>
      <c r="L194">
        <f>(Table2[[#This Row],[6M Return vs Nifty]]-AVERAGE(Table2[6M Return vs Nifty]))/_xlfn.STDEV.P(Table2[6M Return vs Nifty])</f>
        <v>-0.2525825323809236</v>
      </c>
      <c r="M194">
        <v>6.67447668087223</v>
      </c>
      <c r="N194">
        <f>(Table2[[#This Row],[1W Return vs Nifty]]-AVERAGE(Table2[1W Return vs Nifty]))/_xlfn.STDEV.P(Table2[1W Return vs Nifty])</f>
        <v>1.3074120217471523</v>
      </c>
      <c r="O194">
        <v>887.13</v>
      </c>
      <c r="P194">
        <v>854.15470121257397</v>
      </c>
      <c r="Q194">
        <v>791.89968077288802</v>
      </c>
      <c r="R194">
        <v>78.003032211457295</v>
      </c>
      <c r="S194" s="2">
        <f>(Table2[[#This Row],[Close Price]]-Table2[[#This Row],[20D EMA]])/Table2[[#This Row],[20D EMA]]</f>
        <v>8.7439270456415683E-2</v>
      </c>
      <c r="T194" s="2">
        <f>(Table2[[#This Row],[Close Price]]-Table2[[#This Row],[50D EMA]])/Table2[[#This Row],[50D EMA]]</f>
        <v>0.12942069935398576</v>
      </c>
      <c r="U194" s="2">
        <f>(Table2[[#This Row],[Close Price]]-Table2[[#This Row],[200D EMA]])/Table2[[#This Row],[200D EMA]]</f>
        <v>0.21820986094912961</v>
      </c>
      <c r="V194">
        <v>1.6666494177495299</v>
      </c>
      <c r="W194">
        <v>942.6</v>
      </c>
      <c r="X194">
        <v>969.5</v>
      </c>
      <c r="Y194">
        <v>935.3</v>
      </c>
      <c r="Z194">
        <v>974.5</v>
      </c>
      <c r="AA194">
        <v>935.3</v>
      </c>
      <c r="AB194">
        <v>974.5</v>
      </c>
      <c r="AC194" s="2">
        <f>(Table2[[#This Row],[Close Price]]/Table2[[#This Row],[Day Low]])-1</f>
        <v>2.3445788245278987E-2</v>
      </c>
      <c r="AD194" s="2">
        <f>(Table2[[#This Row],[Day High]]/Table2[[#This Row],[Close Price]])-1</f>
        <v>4.9756400953664404E-3</v>
      </c>
      <c r="AE194" s="2">
        <f>(Table2[[#This Row],[Close Price]]/Table2[[#This Row],[Current Week Low]])-1</f>
        <v>3.1433764567518452E-2</v>
      </c>
      <c r="AF194" s="2">
        <f>(Table2[[#This Row],[Current Week High]]/Table2[[#This Row],[Close Price]])-1</f>
        <v>1.0158598528039686E-2</v>
      </c>
      <c r="AG194" s="2">
        <f>(Table2[[#This Row],[Close Price]]/Table2[[#This Row],[Current Month Low]])-1</f>
        <v>3.1433764567518452E-2</v>
      </c>
      <c r="AH194" s="2">
        <f>(Table2[[#This Row],[Current Month High]]/Table2[[#This Row],[Close Price]])-1</f>
        <v>1.0158598528039686E-2</v>
      </c>
      <c r="AI194">
        <v>6.03814657406447</v>
      </c>
      <c r="AJ194">
        <v>100.979166666666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0.12</v>
      </c>
      <c r="AM194" t="s">
        <v>10463</v>
      </c>
      <c r="AN194">
        <v>18.93</v>
      </c>
      <c r="AO194" t="s">
        <v>10463</v>
      </c>
      <c r="AP194">
        <v>0.15459811818740801</v>
      </c>
      <c r="AQ194">
        <f>(Table2[[#This Row],[Sharpe Ratio]]-AVERAGE(Table2[Sharpe Ratio]))/_xlfn.STDEV.P(Table2[Sharpe Ratio])</f>
        <v>1.1470457620685448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2.7164212769838132</v>
      </c>
      <c r="AS194">
        <f>_xlfn.RANK.AVG(Table2[[#This Row],[1Y Return vs Nifty Z-Score]],Table2[1Y Return vs Nifty Z-Score])</f>
        <v>189</v>
      </c>
      <c r="AT194">
        <f>_xlfn.RANK.AVG(Table2[[#This Row],[6M Return vs Nifty Z-Score]],Table2[6M Return vs Nifty Z-Score])</f>
        <v>379</v>
      </c>
      <c r="AU194">
        <f>_xlfn.RANK.AVG(Table2[[#This Row],[Sharpe Ratio Z-Score]],Table2[Sharpe Ratio Z-Score])</f>
        <v>93</v>
      </c>
      <c r="AV194">
        <f>(Table2[[#This Row],[Rank 1Y]]+Table2[[#This Row],[Rank 6M]]+Table2[[#This Row],[Rank Sharpe]])/3</f>
        <v>220.33333333333334</v>
      </c>
    </row>
    <row r="195" spans="1:48" x14ac:dyDescent="0.3">
      <c r="A195" t="s">
        <v>358</v>
      </c>
      <c r="B195" t="s">
        <v>359</v>
      </c>
      <c r="C195" t="s">
        <v>10419</v>
      </c>
      <c r="D195" t="s">
        <v>151</v>
      </c>
      <c r="E195">
        <v>68786.510802389996</v>
      </c>
      <c r="F195">
        <v>1485.65</v>
      </c>
      <c r="G195">
        <v>90.213145086606005</v>
      </c>
      <c r="H195">
        <f>(Table2[[#This Row],[1Y Return vs Nifty]]-AVERAGE(Table2[1Y Return vs Nifty]))/_xlfn.STDEV.P(Table2[1Y Return vs Nifty])</f>
        <v>0.51380205252848155</v>
      </c>
      <c r="I195">
        <v>8.3503952996839494</v>
      </c>
      <c r="J195">
        <f>(Table2[[#This Row],[1M Return vs Nifty]]-AVERAGE(Table2[1M Return vs Nifty]))/_xlfn.STDEV.P(Table2[1M Return vs Nifty])</f>
        <v>0.60083752949172664</v>
      </c>
      <c r="K195">
        <v>77.073443401264399</v>
      </c>
      <c r="L195">
        <f>(Table2[[#This Row],[6M Return vs Nifty]]-AVERAGE(Table2[6M Return vs Nifty]))/_xlfn.STDEV.P(Table2[6M Return vs Nifty])</f>
        <v>1.9487304600117468</v>
      </c>
      <c r="M195">
        <v>16.046538725879799</v>
      </c>
      <c r="N195">
        <f>(Table2[[#This Row],[1W Return vs Nifty]]-AVERAGE(Table2[1W Return vs Nifty]))/_xlfn.STDEV.P(Table2[1W Return vs Nifty])</f>
        <v>3.0236747474263588</v>
      </c>
      <c r="O195">
        <v>1357.58</v>
      </c>
      <c r="P195">
        <v>1292.56483915276</v>
      </c>
      <c r="Q195">
        <v>1053.14005378549</v>
      </c>
      <c r="R195">
        <v>82.242576603619696</v>
      </c>
      <c r="S195" s="2">
        <f>(Table2[[#This Row],[Close Price]]-Table2[[#This Row],[20D EMA]])/Table2[[#This Row],[20D EMA]]</f>
        <v>9.4336981982645715E-2</v>
      </c>
      <c r="T195" s="2">
        <f>(Table2[[#This Row],[Close Price]]-Table2[[#This Row],[50D EMA]])/Table2[[#This Row],[50D EMA]]</f>
        <v>0.14938141205651395</v>
      </c>
      <c r="U195" s="2">
        <f>(Table2[[#This Row],[Close Price]]-Table2[[#This Row],[200D EMA]])/Table2[[#This Row],[200D EMA]]</f>
        <v>0.41068606654913764</v>
      </c>
      <c r="V195">
        <v>0.76435131657263899</v>
      </c>
      <c r="W195">
        <v>1461.05</v>
      </c>
      <c r="X195">
        <v>1516.75</v>
      </c>
      <c r="Y195">
        <v>1400.2</v>
      </c>
      <c r="Z195">
        <v>1543</v>
      </c>
      <c r="AA195">
        <v>1400.2</v>
      </c>
      <c r="AB195">
        <v>1543</v>
      </c>
      <c r="AC195" s="2">
        <f>(Table2[[#This Row],[Close Price]]/Table2[[#This Row],[Day Low]])-1</f>
        <v>1.6837206118887282E-2</v>
      </c>
      <c r="AD195" s="2">
        <f>(Table2[[#This Row],[Day High]]/Table2[[#This Row],[Close Price]])-1</f>
        <v>2.0933598088378691E-2</v>
      </c>
      <c r="AE195" s="2">
        <f>(Table2[[#This Row],[Close Price]]/Table2[[#This Row],[Current Week Low]])-1</f>
        <v>6.1026996143408008E-2</v>
      </c>
      <c r="AF195" s="2">
        <f>(Table2[[#This Row],[Current Week High]]/Table2[[#This Row],[Close Price]])-1</f>
        <v>3.8602631844647073E-2</v>
      </c>
      <c r="AG195" s="2">
        <f>(Table2[[#This Row],[Close Price]]/Table2[[#This Row],[Current Month Low]])-1</f>
        <v>6.1026996143408008E-2</v>
      </c>
      <c r="AH195" s="2">
        <f>(Table2[[#This Row],[Current Month High]]/Table2[[#This Row],[Close Price]])-1</f>
        <v>3.8602631844647073E-2</v>
      </c>
      <c r="AI195">
        <v>3.8602631844647002</v>
      </c>
      <c r="AJ195">
        <v>124.65598064418499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0.06</v>
      </c>
      <c r="AM195" t="s">
        <v>10463</v>
      </c>
      <c r="AN195">
        <v>12.84</v>
      </c>
      <c r="AO195" t="s">
        <v>10463</v>
      </c>
      <c r="AP195">
        <v>5.1986262944919998E-3</v>
      </c>
      <c r="AQ195">
        <f>(Table2[[#This Row],[Sharpe Ratio]]-AVERAGE(Table2[Sharpe Ratio]))/_xlfn.STDEV.P(Table2[Sharpe Ratio])</f>
        <v>-0.53421807862163639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5.5528267108366771</v>
      </c>
      <c r="AS195">
        <f>_xlfn.RANK.AVG(Table2[[#This Row],[1Y Return vs Nifty Z-Score]],Table2[1Y Return vs Nifty Z-Score])</f>
        <v>144</v>
      </c>
      <c r="AT195">
        <f>_xlfn.RANK.AVG(Table2[[#This Row],[6M Return vs Nifty Z-Score]],Table2[6M Return vs Nifty Z-Score])</f>
        <v>38</v>
      </c>
      <c r="AU195">
        <f>_xlfn.RANK.AVG(Table2[[#This Row],[Sharpe Ratio Z-Score]],Table2[Sharpe Ratio Z-Score])</f>
        <v>482</v>
      </c>
      <c r="AV195">
        <f>(Table2[[#This Row],[Rank 1Y]]+Table2[[#This Row],[Rank 6M]]+Table2[[#This Row],[Rank Sharpe]])/3</f>
        <v>221.33333333333334</v>
      </c>
    </row>
    <row r="196" spans="1:48" x14ac:dyDescent="0.3">
      <c r="A196" t="s">
        <v>81</v>
      </c>
      <c r="B196" t="s">
        <v>82</v>
      </c>
      <c r="C196" t="s">
        <v>10429</v>
      </c>
      <c r="D196" t="s">
        <v>83</v>
      </c>
      <c r="E196">
        <v>318512.48744025</v>
      </c>
      <c r="F196">
        <v>1474.85</v>
      </c>
      <c r="G196">
        <v>74.274094997929296</v>
      </c>
      <c r="H196">
        <f>(Table2[[#This Row],[1Y Return vs Nifty]]-AVERAGE(Table2[1Y Return vs Nifty]))/_xlfn.STDEV.P(Table2[1Y Return vs Nifty])</f>
        <v>0.32764695248850462</v>
      </c>
      <c r="I196">
        <v>-13.2673355457925</v>
      </c>
      <c r="J196">
        <f>(Table2[[#This Row],[1M Return vs Nifty]]-AVERAGE(Table2[1M Return vs Nifty]))/_xlfn.STDEV.P(Table2[1M Return vs Nifty])</f>
        <v>-1.2714141679337105</v>
      </c>
      <c r="K196">
        <v>25.445420963951001</v>
      </c>
      <c r="L196">
        <f>(Table2[[#This Row],[6M Return vs Nifty]]-AVERAGE(Table2[6M Return vs Nifty]))/_xlfn.STDEV.P(Table2[6M Return vs Nifty])</f>
        <v>0.40214345261380857</v>
      </c>
      <c r="M196">
        <v>-1.02646437231687</v>
      </c>
      <c r="N196">
        <f>(Table2[[#This Row],[1W Return vs Nifty]]-AVERAGE(Table2[1W Return vs Nifty]))/_xlfn.STDEV.P(Table2[1W Return vs Nifty])</f>
        <v>-0.10282598337592951</v>
      </c>
      <c r="O196">
        <v>1442.52</v>
      </c>
      <c r="P196">
        <v>1395.0652201369901</v>
      </c>
      <c r="Q196">
        <v>1189.42705105461</v>
      </c>
      <c r="R196">
        <v>59.391505147714902</v>
      </c>
      <c r="S196" s="2">
        <f>(Table2[[#This Row],[Close Price]]-Table2[[#This Row],[20D EMA]])/Table2[[#This Row],[20D EMA]]</f>
        <v>2.2412167595596545E-2</v>
      </c>
      <c r="T196" s="2">
        <f>(Table2[[#This Row],[Close Price]]-Table2[[#This Row],[50D EMA]])/Table2[[#This Row],[50D EMA]]</f>
        <v>5.7190716757439669E-2</v>
      </c>
      <c r="U196" s="2">
        <f>(Table2[[#This Row],[Close Price]]-Table2[[#This Row],[200D EMA]])/Table2[[#This Row],[200D EMA]]</f>
        <v>0.23996675432286368</v>
      </c>
      <c r="V196">
        <v>1.1292521753151501</v>
      </c>
      <c r="W196">
        <v>1455.05</v>
      </c>
      <c r="X196">
        <v>1489.6</v>
      </c>
      <c r="Y196">
        <v>1455.05</v>
      </c>
      <c r="Z196">
        <v>1491.4</v>
      </c>
      <c r="AA196">
        <v>1455.05</v>
      </c>
      <c r="AB196">
        <v>1491.4</v>
      </c>
      <c r="AC196" s="2">
        <f>(Table2[[#This Row],[Close Price]]/Table2[[#This Row],[Day Low]])-1</f>
        <v>1.3607779801381392E-2</v>
      </c>
      <c r="AD196" s="2">
        <f>(Table2[[#This Row],[Day High]]/Table2[[#This Row],[Close Price]])-1</f>
        <v>1.0001017052581718E-2</v>
      </c>
      <c r="AE196" s="2">
        <f>(Table2[[#This Row],[Close Price]]/Table2[[#This Row],[Current Week Low]])-1</f>
        <v>1.3607779801381392E-2</v>
      </c>
      <c r="AF196" s="2">
        <f>(Table2[[#This Row],[Current Week High]]/Table2[[#This Row],[Close Price]])-1</f>
        <v>1.1221480150523933E-2</v>
      </c>
      <c r="AG196" s="2">
        <f>(Table2[[#This Row],[Close Price]]/Table2[[#This Row],[Current Month Low]])-1</f>
        <v>1.3607779801381392E-2</v>
      </c>
      <c r="AH196" s="2">
        <f>(Table2[[#This Row],[Current Month High]]/Table2[[#This Row],[Close Price]])-1</f>
        <v>1.1221480150523933E-2</v>
      </c>
      <c r="AI196">
        <v>9.9366037224124497</v>
      </c>
      <c r="AJ196">
        <v>108.31214689265499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0.01</v>
      </c>
      <c r="AM196" t="s">
        <v>10463</v>
      </c>
      <c r="AN196">
        <v>5.01</v>
      </c>
      <c r="AO196" t="s">
        <v>10463</v>
      </c>
      <c r="AP196">
        <v>6.6025116982005999E-2</v>
      </c>
      <c r="AQ196">
        <f>(Table2[[#This Row],[Sharpe Ratio]]-AVERAGE(Table2[Sharpe Ratio]))/_xlfn.STDEV.P(Table2[Sharpe Ratio])</f>
        <v>0.15029147394294226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-0.49415827226438458</v>
      </c>
      <c r="AS196">
        <f>_xlfn.RANK.AVG(Table2[[#This Row],[1Y Return vs Nifty Z-Score]],Table2[1Y Return vs Nifty Z-Score])</f>
        <v>180</v>
      </c>
      <c r="AT196">
        <f>_xlfn.RANK.AVG(Table2[[#This Row],[6M Return vs Nifty Z-Score]],Table2[6M Return vs Nifty Z-Score])</f>
        <v>189</v>
      </c>
      <c r="AU196">
        <f>_xlfn.RANK.AVG(Table2[[#This Row],[Sharpe Ratio Z-Score]],Table2[Sharpe Ratio Z-Score])</f>
        <v>298</v>
      </c>
      <c r="AV196">
        <f>(Table2[[#This Row],[Rank 1Y]]+Table2[[#This Row],[Rank 6M]]+Table2[[#This Row],[Rank Sharpe]])/3</f>
        <v>222.33333333333334</v>
      </c>
    </row>
    <row r="197" spans="1:48" x14ac:dyDescent="0.3">
      <c r="A197" t="s">
        <v>363</v>
      </c>
      <c r="B197" t="s">
        <v>364</v>
      </c>
      <c r="C197" t="s">
        <v>10418</v>
      </c>
      <c r="D197" t="s">
        <v>293</v>
      </c>
      <c r="E197">
        <v>68489.161442130004</v>
      </c>
      <c r="F197">
        <v>4501.75</v>
      </c>
      <c r="G197">
        <v>59.155627968788401</v>
      </c>
      <c r="H197">
        <f>(Table2[[#This Row],[1Y Return vs Nifty]]-AVERAGE(Table2[1Y Return vs Nifty]))/_xlfn.STDEV.P(Table2[1Y Return vs Nifty])</f>
        <v>0.15107559305346616</v>
      </c>
      <c r="I197">
        <v>22.386140464496901</v>
      </c>
      <c r="J197">
        <f>(Table2[[#This Row],[1M Return vs Nifty]]-AVERAGE(Table2[1M Return vs Nifty]))/_xlfn.STDEV.P(Table2[1M Return vs Nifty])</f>
        <v>1.8164344807763122</v>
      </c>
      <c r="K197">
        <v>11.529377900077201</v>
      </c>
      <c r="L197">
        <f>(Table2[[#This Row],[6M Return vs Nifty]]-AVERAGE(Table2[6M Return vs Nifty]))/_xlfn.STDEV.P(Table2[6M Return vs Nifty])</f>
        <v>-1.4730376383027743E-2</v>
      </c>
      <c r="M197">
        <v>10.737876916315001</v>
      </c>
      <c r="N197">
        <f>(Table2[[#This Row],[1W Return vs Nifty]]-AVERAGE(Table2[1W Return vs Nifty]))/_xlfn.STDEV.P(Table2[1W Return vs Nifty])</f>
        <v>2.0515238650230372</v>
      </c>
      <c r="O197">
        <v>3969.16</v>
      </c>
      <c r="P197">
        <v>3816.9680815412098</v>
      </c>
      <c r="Q197">
        <v>3547.9976003393699</v>
      </c>
      <c r="R197">
        <v>91.333483528777293</v>
      </c>
      <c r="S197" s="2">
        <f>(Table2[[#This Row],[Close Price]]-Table2[[#This Row],[20D EMA]])/Table2[[#This Row],[20D EMA]]</f>
        <v>0.13418204355581537</v>
      </c>
      <c r="T197" s="2">
        <f>(Table2[[#This Row],[Close Price]]-Table2[[#This Row],[50D EMA]])/Table2[[#This Row],[50D EMA]]</f>
        <v>0.17940467507977953</v>
      </c>
      <c r="U197" s="2">
        <f>(Table2[[#This Row],[Close Price]]-Table2[[#This Row],[200D EMA]])/Table2[[#This Row],[200D EMA]]</f>
        <v>0.26881427416112191</v>
      </c>
      <c r="V197">
        <v>1.12023971983527</v>
      </c>
      <c r="W197">
        <v>4423</v>
      </c>
      <c r="X197">
        <v>4554</v>
      </c>
      <c r="Y197">
        <v>4227.2</v>
      </c>
      <c r="Z197">
        <v>4554</v>
      </c>
      <c r="AA197">
        <v>4227.2</v>
      </c>
      <c r="AB197">
        <v>4554</v>
      </c>
      <c r="AC197" s="2">
        <f>(Table2[[#This Row],[Close Price]]/Table2[[#This Row],[Day Low]])-1</f>
        <v>1.7804657472303864E-2</v>
      </c>
      <c r="AD197" s="2">
        <f>(Table2[[#This Row],[Day High]]/Table2[[#This Row],[Close Price]])-1</f>
        <v>1.1606597434331123E-2</v>
      </c>
      <c r="AE197" s="2">
        <f>(Table2[[#This Row],[Close Price]]/Table2[[#This Row],[Current Week Low]])-1</f>
        <v>6.4948429220287762E-2</v>
      </c>
      <c r="AF197" s="2">
        <f>(Table2[[#This Row],[Current Week High]]/Table2[[#This Row],[Close Price]])-1</f>
        <v>1.1606597434331123E-2</v>
      </c>
      <c r="AG197" s="2">
        <f>(Table2[[#This Row],[Close Price]]/Table2[[#This Row],[Current Month Low]])-1</f>
        <v>6.4948429220287762E-2</v>
      </c>
      <c r="AH197" s="2">
        <f>(Table2[[#This Row],[Current Month High]]/Table2[[#This Row],[Close Price]])-1</f>
        <v>1.1606597434331123E-2</v>
      </c>
      <c r="AI197">
        <v>1.1606597434331101</v>
      </c>
      <c r="AJ197">
        <v>94.277514646066805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0.08</v>
      </c>
      <c r="AM197" t="s">
        <v>10463</v>
      </c>
      <c r="AN197">
        <v>18.760000000000002</v>
      </c>
      <c r="AO197" t="s">
        <v>10463</v>
      </c>
      <c r="AP197">
        <v>0.13014916193332701</v>
      </c>
      <c r="AQ197">
        <f>(Table2[[#This Row],[Sharpe Ratio]]-AVERAGE(Table2[Sharpe Ratio]))/_xlfn.STDEV.P(Table2[Sharpe Ratio])</f>
        <v>0.87190997966531492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4.8762135421351029</v>
      </c>
      <c r="AS197">
        <f>_xlfn.RANK.AVG(Table2[[#This Row],[1Y Return vs Nifty Z-Score]],Table2[1Y Return vs Nifty Z-Score])</f>
        <v>233</v>
      </c>
      <c r="AT197">
        <f>_xlfn.RANK.AVG(Table2[[#This Row],[6M Return vs Nifty Z-Score]],Table2[6M Return vs Nifty Z-Score])</f>
        <v>298</v>
      </c>
      <c r="AU197">
        <f>_xlfn.RANK.AVG(Table2[[#This Row],[Sharpe Ratio Z-Score]],Table2[Sharpe Ratio Z-Score])</f>
        <v>142</v>
      </c>
      <c r="AV197">
        <f>(Table2[[#This Row],[Rank 1Y]]+Table2[[#This Row],[Rank 6M]]+Table2[[#This Row],[Rank Sharpe]])/3</f>
        <v>224.33333333333334</v>
      </c>
    </row>
    <row r="198" spans="1:48" x14ac:dyDescent="0.3">
      <c r="A198" t="s">
        <v>758</v>
      </c>
      <c r="B198" t="s">
        <v>759</v>
      </c>
      <c r="C198" t="s">
        <v>10426</v>
      </c>
      <c r="D198" t="s">
        <v>380</v>
      </c>
      <c r="E198">
        <v>20566.018500300001</v>
      </c>
      <c r="F198">
        <v>324.75</v>
      </c>
      <c r="G198">
        <v>60.065851441808803</v>
      </c>
      <c r="H198">
        <f>(Table2[[#This Row],[1Y Return vs Nifty]]-AVERAGE(Table2[1Y Return vs Nifty]))/_xlfn.STDEV.P(Table2[1Y Return vs Nifty])</f>
        <v>0.16170626054846463</v>
      </c>
      <c r="I198">
        <v>-3.1391367258364502</v>
      </c>
      <c r="J198">
        <f>(Table2[[#This Row],[1M Return vs Nifty]]-AVERAGE(Table2[1M Return vs Nifty]))/_xlfn.STDEV.P(Table2[1M Return vs Nifty])</f>
        <v>-0.39423896540809639</v>
      </c>
      <c r="K198">
        <v>44.176998180643601</v>
      </c>
      <c r="L198">
        <f>(Table2[[#This Row],[6M Return vs Nifty]]-AVERAGE(Table2[6M Return vs Nifty]))/_xlfn.STDEV.P(Table2[6M Return vs Nifty])</f>
        <v>0.96327309856496457</v>
      </c>
      <c r="M198">
        <v>-2.09065522885505</v>
      </c>
      <c r="N198">
        <f>(Table2[[#This Row],[1W Return vs Nifty]]-AVERAGE(Table2[1W Return vs Nifty]))/_xlfn.STDEV.P(Table2[1W Return vs Nifty])</f>
        <v>-0.29770637269836608</v>
      </c>
      <c r="O198">
        <v>327.83</v>
      </c>
      <c r="P198">
        <v>308.37050720664701</v>
      </c>
      <c r="Q198">
        <v>252.70944631039799</v>
      </c>
      <c r="R198">
        <v>53.688351793977503</v>
      </c>
      <c r="S198" s="2">
        <f>(Table2[[#This Row],[Close Price]]-Table2[[#This Row],[20D EMA]])/Table2[[#This Row],[20D EMA]]</f>
        <v>-9.3951133209284818E-3</v>
      </c>
      <c r="T198" s="2">
        <f>(Table2[[#This Row],[Close Price]]-Table2[[#This Row],[50D EMA]])/Table2[[#This Row],[50D EMA]]</f>
        <v>5.3116275423760531E-2</v>
      </c>
      <c r="U198" s="2">
        <f>(Table2[[#This Row],[Close Price]]-Table2[[#This Row],[200D EMA]])/Table2[[#This Row],[200D EMA]]</f>
        <v>0.28507265850725672</v>
      </c>
      <c r="V198">
        <v>0.56479523255326403</v>
      </c>
      <c r="W198">
        <v>323.5</v>
      </c>
      <c r="X198">
        <v>332.5</v>
      </c>
      <c r="Y198">
        <v>321.2</v>
      </c>
      <c r="Z198">
        <v>334.2</v>
      </c>
      <c r="AA198">
        <v>321.2</v>
      </c>
      <c r="AB198">
        <v>334.2</v>
      </c>
      <c r="AC198" s="2">
        <f>(Table2[[#This Row],[Close Price]]/Table2[[#This Row],[Day Low]])-1</f>
        <v>3.8639876352395408E-3</v>
      </c>
      <c r="AD198" s="2">
        <f>(Table2[[#This Row],[Day High]]/Table2[[#This Row],[Close Price]])-1</f>
        <v>2.3864511162432711E-2</v>
      </c>
      <c r="AE198" s="2">
        <f>(Table2[[#This Row],[Close Price]]/Table2[[#This Row],[Current Week Low]])-1</f>
        <v>1.1052303860523027E-2</v>
      </c>
      <c r="AF198" s="2">
        <f>(Table2[[#This Row],[Current Week High]]/Table2[[#This Row],[Close Price]])-1</f>
        <v>2.9099307159353272E-2</v>
      </c>
      <c r="AG198" s="2">
        <f>(Table2[[#This Row],[Close Price]]/Table2[[#This Row],[Current Month Low]])-1</f>
        <v>1.1052303860523027E-2</v>
      </c>
      <c r="AH198" s="2">
        <f>(Table2[[#This Row],[Current Month High]]/Table2[[#This Row],[Close Price]])-1</f>
        <v>2.9099307159353272E-2</v>
      </c>
      <c r="AI198">
        <v>9.5919938414164605</v>
      </c>
      <c r="AJ198">
        <v>90.973243163775294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0.17</v>
      </c>
      <c r="AM198" t="s">
        <v>10463</v>
      </c>
      <c r="AN198">
        <v>-3.29</v>
      </c>
      <c r="AO198" t="s">
        <v>10464</v>
      </c>
      <c r="AP198">
        <v>5.3554832469830997E-2</v>
      </c>
      <c r="AQ198">
        <f>(Table2[[#This Row],[Sharpe Ratio]]-AVERAGE(Table2[Sharpe Ratio]))/_xlfn.STDEV.P(Table2[Sharpe Ratio])</f>
        <v>9.9574060836877046E-3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0.44299142709065442</v>
      </c>
      <c r="AS198">
        <f>_xlfn.RANK.AVG(Table2[[#This Row],[1Y Return vs Nifty Z-Score]],Table2[1Y Return vs Nifty Z-Score])</f>
        <v>229</v>
      </c>
      <c r="AT198">
        <f>_xlfn.RANK.AVG(Table2[[#This Row],[6M Return vs Nifty Z-Score]],Table2[6M Return vs Nifty Z-Score])</f>
        <v>106</v>
      </c>
      <c r="AU198">
        <f>_xlfn.RANK.AVG(Table2[[#This Row],[Sharpe Ratio Z-Score]],Table2[Sharpe Ratio Z-Score])</f>
        <v>340</v>
      </c>
      <c r="AV198">
        <f>(Table2[[#This Row],[Rank 1Y]]+Table2[[#This Row],[Rank 6M]]+Table2[[#This Row],[Rank Sharpe]])/3</f>
        <v>225</v>
      </c>
    </row>
    <row r="199" spans="1:48" x14ac:dyDescent="0.3">
      <c r="A199" t="s">
        <v>1381</v>
      </c>
      <c r="B199" t="s">
        <v>1382</v>
      </c>
      <c r="C199" t="s">
        <v>10433</v>
      </c>
      <c r="D199" t="s">
        <v>371</v>
      </c>
      <c r="E199">
        <v>7500.3689974399904</v>
      </c>
      <c r="F199">
        <v>1655.65</v>
      </c>
      <c r="G199">
        <v>81.840719223028202</v>
      </c>
      <c r="H199">
        <f>(Table2[[#This Row],[1Y Return vs Nifty]]-AVERAGE(Table2[1Y Return vs Nifty]))/_xlfn.STDEV.P(Table2[1Y Return vs Nifty])</f>
        <v>0.41601894967476494</v>
      </c>
      <c r="I199">
        <v>20.191307365605901</v>
      </c>
      <c r="J199">
        <f>(Table2[[#This Row],[1M Return vs Nifty]]-AVERAGE(Table2[1M Return vs Nifty]))/_xlfn.STDEV.P(Table2[1M Return vs Nifty])</f>
        <v>1.6263460749053473</v>
      </c>
      <c r="K199">
        <v>38.889020236211103</v>
      </c>
      <c r="L199">
        <f>(Table2[[#This Row],[6M Return vs Nifty]]-AVERAGE(Table2[6M Return vs Nifty]))/_xlfn.STDEV.P(Table2[6M Return vs Nifty])</f>
        <v>0.80486459097209195</v>
      </c>
      <c r="M199">
        <v>-3.5702088641401599</v>
      </c>
      <c r="N199">
        <f>(Table2[[#This Row],[1W Return vs Nifty]]-AVERAGE(Table2[1W Return vs Nifty]))/_xlfn.STDEV.P(Table2[1W Return vs Nifty])</f>
        <v>-0.56865024211456039</v>
      </c>
      <c r="O199">
        <v>1577.88</v>
      </c>
      <c r="P199">
        <v>1436.77174664116</v>
      </c>
      <c r="Q199">
        <v>1155.6053525463301</v>
      </c>
      <c r="R199">
        <v>57.751959882809501</v>
      </c>
      <c r="S199" s="2">
        <f>(Table2[[#This Row],[Close Price]]-Table2[[#This Row],[20D EMA]])/Table2[[#This Row],[20D EMA]]</f>
        <v>4.9287651785940613E-2</v>
      </c>
      <c r="T199" s="2">
        <f>(Table2[[#This Row],[Close Price]]-Table2[[#This Row],[50D EMA]])/Table2[[#This Row],[50D EMA]]</f>
        <v>0.15234031005309426</v>
      </c>
      <c r="U199" s="2">
        <f>(Table2[[#This Row],[Close Price]]-Table2[[#This Row],[200D EMA]])/Table2[[#This Row],[200D EMA]]</f>
        <v>0.43271229780291487</v>
      </c>
      <c r="V199">
        <v>1.0463071938055899</v>
      </c>
      <c r="W199">
        <v>1603.7</v>
      </c>
      <c r="X199">
        <v>1672.15</v>
      </c>
      <c r="Y199">
        <v>1603.7</v>
      </c>
      <c r="Z199">
        <v>1685.9</v>
      </c>
      <c r="AA199">
        <v>1603.7</v>
      </c>
      <c r="AB199">
        <v>1685.9</v>
      </c>
      <c r="AC199" s="2">
        <f>(Table2[[#This Row],[Close Price]]/Table2[[#This Row],[Day Low]])-1</f>
        <v>3.2393839246741996E-2</v>
      </c>
      <c r="AD199" s="2">
        <f>(Table2[[#This Row],[Day High]]/Table2[[#This Row],[Close Price]])-1</f>
        <v>9.9658744299822022E-3</v>
      </c>
      <c r="AE199" s="2">
        <f>(Table2[[#This Row],[Close Price]]/Table2[[#This Row],[Current Week Low]])-1</f>
        <v>3.2393839246741996E-2</v>
      </c>
      <c r="AF199" s="2">
        <f>(Table2[[#This Row],[Current Week High]]/Table2[[#This Row],[Close Price]])-1</f>
        <v>1.8270769788300667E-2</v>
      </c>
      <c r="AG199" s="2">
        <f>(Table2[[#This Row],[Close Price]]/Table2[[#This Row],[Current Month Low]])-1</f>
        <v>3.2393839246741996E-2</v>
      </c>
      <c r="AH199" s="2">
        <f>(Table2[[#This Row],[Current Month High]]/Table2[[#This Row],[Close Price]])-1</f>
        <v>1.8270769788300667E-2</v>
      </c>
      <c r="AI199">
        <v>4.6718811342977</v>
      </c>
      <c r="AJ199">
        <v>135.39489585554799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0.32</v>
      </c>
      <c r="AM199" t="s">
        <v>10463</v>
      </c>
      <c r="AN199">
        <v>2.63</v>
      </c>
      <c r="AO199" t="s">
        <v>10463</v>
      </c>
      <c r="AP199">
        <v>3.3603497570003998E-2</v>
      </c>
      <c r="AQ199">
        <f>(Table2[[#This Row],[Sharpe Ratio]]-AVERAGE(Table2[Sharpe Ratio]))/_xlfn.STDEV.P(Table2[Sharpe Ratio])</f>
        <v>-0.21456449499896052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2.0640148784386834</v>
      </c>
      <c r="AS199">
        <f>_xlfn.RANK.AVG(Table2[[#This Row],[1Y Return vs Nifty Z-Score]],Table2[1Y Return vs Nifty Z-Score])</f>
        <v>162</v>
      </c>
      <c r="AT199">
        <f>_xlfn.RANK.AVG(Table2[[#This Row],[6M Return vs Nifty Z-Score]],Table2[6M Return vs Nifty Z-Score])</f>
        <v>121</v>
      </c>
      <c r="AU199">
        <f>_xlfn.RANK.AVG(Table2[[#This Row],[Sharpe Ratio Z-Score]],Table2[Sharpe Ratio Z-Score])</f>
        <v>394</v>
      </c>
      <c r="AV199">
        <f>(Table2[[#This Row],[Rank 1Y]]+Table2[[#This Row],[Rank 6M]]+Table2[[#This Row],[Rank Sharpe]])/3</f>
        <v>225.66666666666666</v>
      </c>
    </row>
    <row r="200" spans="1:48" x14ac:dyDescent="0.3">
      <c r="A200" t="s">
        <v>1244</v>
      </c>
      <c r="B200" t="s">
        <v>1245</v>
      </c>
      <c r="C200" t="s">
        <v>10431</v>
      </c>
      <c r="D200" t="s">
        <v>92</v>
      </c>
      <c r="E200">
        <v>8754.9291719100002</v>
      </c>
      <c r="F200">
        <v>1109.95</v>
      </c>
      <c r="G200">
        <v>147.77887914660801</v>
      </c>
      <c r="H200">
        <f>(Table2[[#This Row],[1Y Return vs Nifty]]-AVERAGE(Table2[1Y Return vs Nifty]))/_xlfn.STDEV.P(Table2[1Y Return vs Nifty])</f>
        <v>1.1861228572938338</v>
      </c>
      <c r="I200">
        <v>18.423539609300999</v>
      </c>
      <c r="J200">
        <f>(Table2[[#This Row],[1M Return vs Nifty]]-AVERAGE(Table2[1M Return vs Nifty]))/_xlfn.STDEV.P(Table2[1M Return vs Nifty])</f>
        <v>1.4732446136070458</v>
      </c>
      <c r="K200">
        <v>48.883244853000903</v>
      </c>
      <c r="L200">
        <f>(Table2[[#This Row],[6M Return vs Nifty]]-AVERAGE(Table2[6M Return vs Nifty]))/_xlfn.STDEV.P(Table2[6M Return vs Nifty])</f>
        <v>1.1042550617210252</v>
      </c>
      <c r="M200">
        <v>5.0235822053673997</v>
      </c>
      <c r="N200">
        <f>(Table2[[#This Row],[1W Return vs Nifty]]-AVERAGE(Table2[1W Return vs Nifty]))/_xlfn.STDEV.P(Table2[1W Return vs Nifty])</f>
        <v>1.0050912903294618</v>
      </c>
      <c r="O200">
        <v>1030.52</v>
      </c>
      <c r="P200">
        <v>954.59890329246105</v>
      </c>
      <c r="Q200">
        <v>764.35207686139302</v>
      </c>
      <c r="R200">
        <v>78.422202937932695</v>
      </c>
      <c r="S200" s="2">
        <f>(Table2[[#This Row],[Close Price]]-Table2[[#This Row],[20D EMA]])/Table2[[#This Row],[20D EMA]]</f>
        <v>7.7077591895353861E-2</v>
      </c>
      <c r="T200" s="2">
        <f>(Table2[[#This Row],[Close Price]]-Table2[[#This Row],[50D EMA]])/Table2[[#This Row],[50D EMA]]</f>
        <v>0.16273965554718847</v>
      </c>
      <c r="U200" s="2">
        <f>(Table2[[#This Row],[Close Price]]-Table2[[#This Row],[200D EMA]])/Table2[[#This Row],[200D EMA]]</f>
        <v>0.4521449389628302</v>
      </c>
      <c r="V200">
        <v>1.13189916949608</v>
      </c>
      <c r="W200">
        <v>1105.3</v>
      </c>
      <c r="X200">
        <v>1135.95</v>
      </c>
      <c r="Y200">
        <v>1105.3</v>
      </c>
      <c r="Z200">
        <v>1151</v>
      </c>
      <c r="AA200">
        <v>1105.3</v>
      </c>
      <c r="AB200">
        <v>1151</v>
      </c>
      <c r="AC200" s="2">
        <f>(Table2[[#This Row],[Close Price]]/Table2[[#This Row],[Day Low]])-1</f>
        <v>4.2070026237222002E-3</v>
      </c>
      <c r="AD200" s="2">
        <f>(Table2[[#This Row],[Day High]]/Table2[[#This Row],[Close Price]])-1</f>
        <v>2.3424478580116315E-2</v>
      </c>
      <c r="AE200" s="2">
        <f>(Table2[[#This Row],[Close Price]]/Table2[[#This Row],[Current Week Low]])-1</f>
        <v>4.2070026237222002E-3</v>
      </c>
      <c r="AF200" s="2">
        <f>(Table2[[#This Row],[Current Week High]]/Table2[[#This Row],[Close Price]])-1</f>
        <v>3.6983647912067985E-2</v>
      </c>
      <c r="AG200" s="2">
        <f>(Table2[[#This Row],[Close Price]]/Table2[[#This Row],[Current Month Low]])-1</f>
        <v>4.2070026237222002E-3</v>
      </c>
      <c r="AH200" s="2">
        <f>(Table2[[#This Row],[Current Month High]]/Table2[[#This Row],[Close Price]])-1</f>
        <v>3.6983647912067985E-2</v>
      </c>
      <c r="AI200">
        <v>6.04081264921843</v>
      </c>
      <c r="AJ200">
        <v>209.65267122332199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0.31</v>
      </c>
      <c r="AM200" t="s">
        <v>10463</v>
      </c>
      <c r="AN200">
        <v>15.08</v>
      </c>
      <c r="AO200" t="s">
        <v>10463</v>
      </c>
      <c r="AQ200">
        <f>(Table2[[#This Row],[Sharpe Ratio]]-AVERAGE(Table2[Sharpe Ratio]))/_xlfn.STDEV.P(Table2[Sharpe Ratio])</f>
        <v>-0.59272070335917748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4.1759931195921896</v>
      </c>
      <c r="AS200">
        <f>_xlfn.RANK.AVG(Table2[[#This Row],[1Y Return vs Nifty Z-Score]],Table2[1Y Return vs Nifty Z-Score])</f>
        <v>73</v>
      </c>
      <c r="AT200">
        <f>_xlfn.RANK.AVG(Table2[[#This Row],[6M Return vs Nifty Z-Score]],Table2[6M Return vs Nifty Z-Score])</f>
        <v>89</v>
      </c>
      <c r="AU200">
        <f>_xlfn.RANK.AVG(Table2[[#This Row],[Sharpe Ratio Z-Score]],Table2[Sharpe Ratio Z-Score])</f>
        <v>515.5</v>
      </c>
      <c r="AV200">
        <f>(Table2[[#This Row],[Rank 1Y]]+Table2[[#This Row],[Rank 6M]]+Table2[[#This Row],[Rank Sharpe]])/3</f>
        <v>225.83333333333334</v>
      </c>
    </row>
    <row r="201" spans="1:48" x14ac:dyDescent="0.3">
      <c r="A201" t="s">
        <v>499</v>
      </c>
      <c r="B201" t="s">
        <v>500</v>
      </c>
      <c r="C201" t="s">
        <v>10419</v>
      </c>
      <c r="D201" t="s">
        <v>267</v>
      </c>
      <c r="E201">
        <v>41909.295736125001</v>
      </c>
      <c r="F201">
        <v>650.75</v>
      </c>
      <c r="G201">
        <v>101.79462425681101</v>
      </c>
      <c r="H201">
        <f>(Table2[[#This Row],[1Y Return vs Nifty]]-AVERAGE(Table2[1Y Return vs Nifty]))/_xlfn.STDEV.P(Table2[1Y Return vs Nifty])</f>
        <v>0.64906427967161828</v>
      </c>
      <c r="I201">
        <v>-0.60574433863545496</v>
      </c>
      <c r="J201">
        <f>(Table2[[#This Row],[1M Return vs Nifty]]-AVERAGE(Table2[1M Return vs Nifty]))/_xlfn.STDEV.P(Table2[1M Return vs Nifty])</f>
        <v>-0.17482887879513176</v>
      </c>
      <c r="K201">
        <v>28.089222342870301</v>
      </c>
      <c r="L201">
        <f>(Table2[[#This Row],[6M Return vs Nifty]]-AVERAGE(Table2[6M Return vs Nifty]))/_xlfn.STDEV.P(Table2[6M Return vs Nifty])</f>
        <v>0.48134208680015639</v>
      </c>
      <c r="M201">
        <v>0.31836508331716101</v>
      </c>
      <c r="N201">
        <f>(Table2[[#This Row],[1W Return vs Nifty]]-AVERAGE(Table2[1W Return vs Nifty]))/_xlfn.STDEV.P(Table2[1W Return vs Nifty])</f>
        <v>0.14344646510083275</v>
      </c>
      <c r="O201">
        <v>640.28</v>
      </c>
      <c r="P201">
        <v>606.41328845772898</v>
      </c>
      <c r="Q201">
        <v>497.68081132683602</v>
      </c>
      <c r="R201">
        <v>59.175024850380503</v>
      </c>
      <c r="S201" s="2">
        <f>(Table2[[#This Row],[Close Price]]-Table2[[#This Row],[20D EMA]])/Table2[[#This Row],[20D EMA]]</f>
        <v>1.6352220903354826E-2</v>
      </c>
      <c r="T201" s="2">
        <f>(Table2[[#This Row],[Close Price]]-Table2[[#This Row],[50D EMA]])/Table2[[#This Row],[50D EMA]]</f>
        <v>7.3113027676275241E-2</v>
      </c>
      <c r="U201" s="2">
        <f>(Table2[[#This Row],[Close Price]]-Table2[[#This Row],[200D EMA]])/Table2[[#This Row],[200D EMA]]</f>
        <v>0.30756497978106828</v>
      </c>
      <c r="V201">
        <v>0.72389176738583605</v>
      </c>
      <c r="W201">
        <v>644</v>
      </c>
      <c r="X201">
        <v>669.35</v>
      </c>
      <c r="Y201">
        <v>644</v>
      </c>
      <c r="Z201">
        <v>671.65</v>
      </c>
      <c r="AA201">
        <v>644</v>
      </c>
      <c r="AB201">
        <v>671.65</v>
      </c>
      <c r="AC201" s="2">
        <f>(Table2[[#This Row],[Close Price]]/Table2[[#This Row],[Day Low]])-1</f>
        <v>1.0481366459627273E-2</v>
      </c>
      <c r="AD201" s="2">
        <f>(Table2[[#This Row],[Day High]]/Table2[[#This Row],[Close Price]])-1</f>
        <v>2.8582404917403048E-2</v>
      </c>
      <c r="AE201" s="2">
        <f>(Table2[[#This Row],[Close Price]]/Table2[[#This Row],[Current Week Low]])-1</f>
        <v>1.0481366459627273E-2</v>
      </c>
      <c r="AF201" s="2">
        <f>(Table2[[#This Row],[Current Week High]]/Table2[[#This Row],[Close Price]])-1</f>
        <v>3.2116788321167933E-2</v>
      </c>
      <c r="AG201" s="2">
        <f>(Table2[[#This Row],[Close Price]]/Table2[[#This Row],[Current Month Low]])-1</f>
        <v>1.0481366459627273E-2</v>
      </c>
      <c r="AH201" s="2">
        <f>(Table2[[#This Row],[Current Month High]]/Table2[[#This Row],[Close Price]])-1</f>
        <v>3.2116788321167933E-2</v>
      </c>
      <c r="AI201">
        <v>4.2335766423357599</v>
      </c>
      <c r="AJ201">
        <v>132.12056358123701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0.1</v>
      </c>
      <c r="AM201" t="s">
        <v>10463</v>
      </c>
      <c r="AN201">
        <v>1.57</v>
      </c>
      <c r="AO201" t="s">
        <v>10463</v>
      </c>
      <c r="AP201">
        <v>3.991575320297E-2</v>
      </c>
      <c r="AQ201">
        <f>(Table2[[#This Row],[Sharpe Ratio]]-AVERAGE(Table2[Sharpe Ratio]))/_xlfn.STDEV.P(Table2[Sharpe Ratio])</f>
        <v>-0.14352966740727535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0.9554942853702002</v>
      </c>
      <c r="AS201">
        <f>_xlfn.RANK.AVG(Table2[[#This Row],[1Y Return vs Nifty Z-Score]],Table2[1Y Return vs Nifty Z-Score])</f>
        <v>127</v>
      </c>
      <c r="AT201">
        <f>_xlfn.RANK.AVG(Table2[[#This Row],[6M Return vs Nifty Z-Score]],Table2[6M Return vs Nifty Z-Score])</f>
        <v>172</v>
      </c>
      <c r="AU201">
        <f>_xlfn.RANK.AVG(Table2[[#This Row],[Sharpe Ratio Z-Score]],Table2[Sharpe Ratio Z-Score])</f>
        <v>379</v>
      </c>
      <c r="AV201">
        <f>(Table2[[#This Row],[Rank 1Y]]+Table2[[#This Row],[Rank 6M]]+Table2[[#This Row],[Rank Sharpe]])/3</f>
        <v>226</v>
      </c>
    </row>
    <row r="202" spans="1:48" x14ac:dyDescent="0.3">
      <c r="A202" t="s">
        <v>57</v>
      </c>
      <c r="B202" t="s">
        <v>58</v>
      </c>
      <c r="C202" t="s">
        <v>10423</v>
      </c>
      <c r="D202" t="s">
        <v>56</v>
      </c>
      <c r="E202">
        <v>367438.84755968</v>
      </c>
      <c r="F202">
        <v>981.3</v>
      </c>
      <c r="G202">
        <v>40.733194187950701</v>
      </c>
      <c r="H202">
        <f>(Table2[[#This Row],[1Y Return vs Nifty]]-AVERAGE(Table2[1Y Return vs Nifty]))/_xlfn.STDEV.P(Table2[1Y Return vs Nifty])</f>
        <v>-6.4083402267591377E-2</v>
      </c>
      <c r="I202">
        <v>-1.0127394954328299</v>
      </c>
      <c r="J202">
        <f>(Table2[[#This Row],[1M Return vs Nifty]]-AVERAGE(Table2[1M Return vs Nifty]))/_xlfn.STDEV.P(Table2[1M Return vs Nifty])</f>
        <v>-0.21007760025459368</v>
      </c>
      <c r="K202">
        <v>13.7846130092801</v>
      </c>
      <c r="L202">
        <f>(Table2[[#This Row],[6M Return vs Nifty]]-AVERAGE(Table2[6M Return vs Nifty]))/_xlfn.STDEV.P(Table2[6M Return vs Nifty])</f>
        <v>5.2828231401260223E-2</v>
      </c>
      <c r="M202">
        <v>2.7087147811249701</v>
      </c>
      <c r="N202">
        <f>(Table2[[#This Row],[1W Return vs Nifty]]-AVERAGE(Table2[1W Return vs Nifty]))/_xlfn.STDEV.P(Table2[1W Return vs Nifty])</f>
        <v>0.58118023894748094</v>
      </c>
      <c r="O202">
        <v>972.17</v>
      </c>
      <c r="P202">
        <v>968.12139730592799</v>
      </c>
      <c r="Q202">
        <v>855.48982308720895</v>
      </c>
      <c r="R202">
        <v>70.285505928465099</v>
      </c>
      <c r="S202" s="2">
        <f>(Table2[[#This Row],[Close Price]]-Table2[[#This Row],[20D EMA]])/Table2[[#This Row],[20D EMA]]</f>
        <v>9.3913615931369987E-3</v>
      </c>
      <c r="T202" s="2">
        <f>(Table2[[#This Row],[Close Price]]-Table2[[#This Row],[50D EMA]])/Table2[[#This Row],[50D EMA]]</f>
        <v>1.3612551825365252E-2</v>
      </c>
      <c r="U202" s="2">
        <f>(Table2[[#This Row],[Close Price]]-Table2[[#This Row],[200D EMA]])/Table2[[#This Row],[200D EMA]]</f>
        <v>0.14706215494040525</v>
      </c>
      <c r="V202">
        <v>0.97672630149159001</v>
      </c>
      <c r="W202">
        <v>979.1</v>
      </c>
      <c r="X202">
        <v>1005</v>
      </c>
      <c r="Y202">
        <v>979.1</v>
      </c>
      <c r="Z202">
        <v>1005.5</v>
      </c>
      <c r="AA202">
        <v>979.1</v>
      </c>
      <c r="AB202">
        <v>1005.5</v>
      </c>
      <c r="AC202" s="2">
        <f>(Table2[[#This Row],[Close Price]]/Table2[[#This Row],[Day Low]])-1</f>
        <v>2.2469614952507211E-3</v>
      </c>
      <c r="AD202" s="2">
        <f>(Table2[[#This Row],[Day High]]/Table2[[#This Row],[Close Price]])-1</f>
        <v>2.4151635585447861E-2</v>
      </c>
      <c r="AE202" s="2">
        <f>(Table2[[#This Row],[Close Price]]/Table2[[#This Row],[Current Week Low]])-1</f>
        <v>2.2469614952507211E-3</v>
      </c>
      <c r="AF202" s="2">
        <f>(Table2[[#This Row],[Current Week High]]/Table2[[#This Row],[Close Price]])-1</f>
        <v>2.4661163762356164E-2</v>
      </c>
      <c r="AG202" s="2">
        <f>(Table2[[#This Row],[Close Price]]/Table2[[#This Row],[Current Month Low]])-1</f>
        <v>2.2469614952507211E-3</v>
      </c>
      <c r="AH202" s="2">
        <f>(Table2[[#This Row],[Current Month High]]/Table2[[#This Row],[Close Price]])-1</f>
        <v>2.4661163762356164E-2</v>
      </c>
      <c r="AI202">
        <v>8.5906450626719497</v>
      </c>
      <c r="AJ202">
        <v>67.757928028036503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-0.15</v>
      </c>
      <c r="AM202" t="s">
        <v>10464</v>
      </c>
      <c r="AN202">
        <v>-0.46</v>
      </c>
      <c r="AO202" t="s">
        <v>10464</v>
      </c>
      <c r="AP202">
        <v>0.148588664129647</v>
      </c>
      <c r="AQ202">
        <f>(Table2[[#This Row],[Sharpe Ratio]]-AVERAGE(Table2[Sharpe Ratio]))/_xlfn.STDEV.P(Table2[Sharpe Ratio])</f>
        <v>1.0794185052312573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1.4392659730578135</v>
      </c>
      <c r="AS202">
        <f>_xlfn.RANK.AVG(Table2[[#This Row],[1Y Return vs Nifty Z-Score]],Table2[1Y Return vs Nifty Z-Score])</f>
        <v>298</v>
      </c>
      <c r="AT202">
        <f>_xlfn.RANK.AVG(Table2[[#This Row],[6M Return vs Nifty Z-Score]],Table2[6M Return vs Nifty Z-Score])</f>
        <v>278</v>
      </c>
      <c r="AU202">
        <f>_xlfn.RANK.AVG(Table2[[#This Row],[Sharpe Ratio Z-Score]],Table2[Sharpe Ratio Z-Score])</f>
        <v>105</v>
      </c>
      <c r="AV202">
        <f>(Table2[[#This Row],[Rank 1Y]]+Table2[[#This Row],[Rank 6M]]+Table2[[#This Row],[Rank Sharpe]])/3</f>
        <v>227</v>
      </c>
    </row>
    <row r="203" spans="1:48" x14ac:dyDescent="0.3">
      <c r="A203" t="s">
        <v>316</v>
      </c>
      <c r="B203" t="s">
        <v>317</v>
      </c>
      <c r="C203" t="s">
        <v>10423</v>
      </c>
      <c r="D203" t="s">
        <v>124</v>
      </c>
      <c r="E203">
        <v>77564.738148040007</v>
      </c>
      <c r="F203">
        <v>1645.5</v>
      </c>
      <c r="G203">
        <v>70.067812027901496</v>
      </c>
      <c r="H203">
        <f>(Table2[[#This Row],[1Y Return vs Nifty]]-AVERAGE(Table2[1Y Return vs Nifty]))/_xlfn.STDEV.P(Table2[1Y Return vs Nifty])</f>
        <v>0.27852099939056912</v>
      </c>
      <c r="I203">
        <v>-3.4435320954273099</v>
      </c>
      <c r="J203">
        <f>(Table2[[#This Row],[1M Return vs Nifty]]-AVERAGE(Table2[1M Return vs Nifty]))/_xlfn.STDEV.P(Table2[1M Return vs Nifty])</f>
        <v>-0.42060180392609847</v>
      </c>
      <c r="K203">
        <v>21.2345816954215</v>
      </c>
      <c r="L203">
        <f>(Table2[[#This Row],[6M Return vs Nifty]]-AVERAGE(Table2[6M Return vs Nifty]))/_xlfn.STDEV.P(Table2[6M Return vs Nifty])</f>
        <v>0.27600208605544124</v>
      </c>
      <c r="M203">
        <v>-6.6264228082558096</v>
      </c>
      <c r="N203">
        <f>(Table2[[#This Row],[1W Return vs Nifty]]-AVERAGE(Table2[1W Return vs Nifty]))/_xlfn.STDEV.P(Table2[1W Return vs Nifty])</f>
        <v>-1.1283206805727479</v>
      </c>
      <c r="O203">
        <v>1648.1</v>
      </c>
      <c r="P203">
        <v>1527.8954163758201</v>
      </c>
      <c r="Q203">
        <v>1263.5986345060501</v>
      </c>
      <c r="R203">
        <v>47.904772415355502</v>
      </c>
      <c r="S203" s="2">
        <f>(Table2[[#This Row],[Close Price]]-Table2[[#This Row],[20D EMA]])/Table2[[#This Row],[20D EMA]]</f>
        <v>-1.577574176324197E-3</v>
      </c>
      <c r="T203" s="2">
        <f>(Table2[[#This Row],[Close Price]]-Table2[[#This Row],[50D EMA]])/Table2[[#This Row],[50D EMA]]</f>
        <v>7.6971618844919959E-2</v>
      </c>
      <c r="U203" s="2">
        <f>(Table2[[#This Row],[Close Price]]-Table2[[#This Row],[200D EMA]])/Table2[[#This Row],[200D EMA]]</f>
        <v>0.30223312614075271</v>
      </c>
      <c r="V203">
        <v>0.97314475085773799</v>
      </c>
      <c r="W203">
        <v>1641.05</v>
      </c>
      <c r="X203">
        <v>1681.25</v>
      </c>
      <c r="Y203">
        <v>1641.05</v>
      </c>
      <c r="Z203">
        <v>1696.8</v>
      </c>
      <c r="AA203">
        <v>1641.05</v>
      </c>
      <c r="AB203">
        <v>1696.8</v>
      </c>
      <c r="AC203" s="2">
        <f>(Table2[[#This Row],[Close Price]]/Table2[[#This Row],[Day Low]])-1</f>
        <v>2.7116784985223852E-3</v>
      </c>
      <c r="AD203" s="2">
        <f>(Table2[[#This Row],[Day High]]/Table2[[#This Row],[Close Price]])-1</f>
        <v>2.1725919173503527E-2</v>
      </c>
      <c r="AE203" s="2">
        <f>(Table2[[#This Row],[Close Price]]/Table2[[#This Row],[Current Week Low]])-1</f>
        <v>2.7116784985223852E-3</v>
      </c>
      <c r="AF203" s="2">
        <f>(Table2[[#This Row],[Current Week High]]/Table2[[#This Row],[Close Price]])-1</f>
        <v>3.1175934366453939E-2</v>
      </c>
      <c r="AG203" s="2">
        <f>(Table2[[#This Row],[Close Price]]/Table2[[#This Row],[Current Month Low]])-1</f>
        <v>2.7116784985223852E-3</v>
      </c>
      <c r="AH203" s="2">
        <f>(Table2[[#This Row],[Current Month High]]/Table2[[#This Row],[Close Price]])-1</f>
        <v>3.1175934366453939E-2</v>
      </c>
      <c r="AI203">
        <v>9.6627164995442207</v>
      </c>
      <c r="AJ203">
        <v>97.764557418424303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0.22</v>
      </c>
      <c r="AM203" t="s">
        <v>10463</v>
      </c>
      <c r="AN203">
        <v>0.52</v>
      </c>
      <c r="AO203" t="s">
        <v>10463</v>
      </c>
      <c r="AP203">
        <v>7.6479979288539002E-2</v>
      </c>
      <c r="AQ203">
        <f>(Table2[[#This Row],[Sharpe Ratio]]-AVERAGE(Table2[Sharpe Ratio]))/_xlfn.STDEV.P(Table2[Sharpe Ratio])</f>
        <v>0.26794503308601819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-0.72645436596681789</v>
      </c>
      <c r="AS203">
        <f>_xlfn.RANK.AVG(Table2[[#This Row],[1Y Return vs Nifty Z-Score]],Table2[1Y Return vs Nifty Z-Score])</f>
        <v>197</v>
      </c>
      <c r="AT203">
        <f>_xlfn.RANK.AVG(Table2[[#This Row],[6M Return vs Nifty Z-Score]],Table2[6M Return vs Nifty Z-Score])</f>
        <v>219</v>
      </c>
      <c r="AU203">
        <f>_xlfn.RANK.AVG(Table2[[#This Row],[Sharpe Ratio Z-Score]],Table2[Sharpe Ratio Z-Score])</f>
        <v>266</v>
      </c>
      <c r="AV203">
        <f>(Table2[[#This Row],[Rank 1Y]]+Table2[[#This Row],[Rank 6M]]+Table2[[#This Row],[Rank Sharpe]])/3</f>
        <v>227.33333333333334</v>
      </c>
    </row>
    <row r="204" spans="1:48" x14ac:dyDescent="0.3">
      <c r="A204" t="s">
        <v>159</v>
      </c>
      <c r="B204" t="s">
        <v>160</v>
      </c>
      <c r="C204" t="s">
        <v>10429</v>
      </c>
      <c r="D204" t="s">
        <v>161</v>
      </c>
      <c r="E204">
        <v>162966.41439113501</v>
      </c>
      <c r="F204">
        <v>4249.1000000000004</v>
      </c>
      <c r="G204">
        <v>35.030417931576402</v>
      </c>
      <c r="H204">
        <f>(Table2[[#This Row],[1Y Return vs Nifty]]-AVERAGE(Table2[1Y Return vs Nifty]))/_xlfn.STDEV.P(Table2[1Y Return vs Nifty])</f>
        <v>-0.13068717593068671</v>
      </c>
      <c r="I204">
        <v>-7.53908173818877</v>
      </c>
      <c r="J204">
        <f>(Table2[[#This Row],[1M Return vs Nifty]]-AVERAGE(Table2[1M Return vs Nifty]))/_xlfn.STDEV.P(Table2[1M Return vs Nifty])</f>
        <v>-0.77530599676485834</v>
      </c>
      <c r="K204">
        <v>33.916243532827799</v>
      </c>
      <c r="L204">
        <f>(Table2[[#This Row],[6M Return vs Nifty]]-AVERAGE(Table2[6M Return vs Nifty]))/_xlfn.STDEV.P(Table2[6M Return vs Nifty])</f>
        <v>0.65589836145047986</v>
      </c>
      <c r="M204">
        <v>-4.1149418758757204</v>
      </c>
      <c r="N204">
        <f>(Table2[[#This Row],[1W Return vs Nifty]]-AVERAGE(Table2[1W Return vs Nifty]))/_xlfn.STDEV.P(Table2[1W Return vs Nifty])</f>
        <v>-0.66840469945799352</v>
      </c>
      <c r="O204">
        <v>4251.2</v>
      </c>
      <c r="P204">
        <v>4108.7346550298998</v>
      </c>
      <c r="Q204">
        <v>3392.1836078883098</v>
      </c>
      <c r="R204">
        <v>43.694842781230001</v>
      </c>
      <c r="S204" s="2">
        <f>(Table2[[#This Row],[Close Price]]-Table2[[#This Row],[20D EMA]])/Table2[[#This Row],[20D EMA]]</f>
        <v>-4.9397817086927322E-4</v>
      </c>
      <c r="T204" s="2">
        <f>(Table2[[#This Row],[Close Price]]-Table2[[#This Row],[50D EMA]])/Table2[[#This Row],[50D EMA]]</f>
        <v>3.4162669715910157E-2</v>
      </c>
      <c r="U204" s="2">
        <f>(Table2[[#This Row],[Close Price]]-Table2[[#This Row],[200D EMA]])/Table2[[#This Row],[200D EMA]]</f>
        <v>0.25261497936579419</v>
      </c>
      <c r="V204">
        <v>0.96734884174235503</v>
      </c>
      <c r="W204">
        <v>4225.5</v>
      </c>
      <c r="X204">
        <v>4283.1000000000004</v>
      </c>
      <c r="Y204">
        <v>4212.6499999999996</v>
      </c>
      <c r="Z204">
        <v>4283.1000000000004</v>
      </c>
      <c r="AA204">
        <v>4212.6499999999996</v>
      </c>
      <c r="AB204">
        <v>4283.1000000000004</v>
      </c>
      <c r="AC204" s="2">
        <f>(Table2[[#This Row],[Close Price]]/Table2[[#This Row],[Day Low]])-1</f>
        <v>5.5851378535085594E-3</v>
      </c>
      <c r="AD204" s="2">
        <f>(Table2[[#This Row],[Day High]]/Table2[[#This Row],[Close Price]])-1</f>
        <v>8.0016944764773612E-3</v>
      </c>
      <c r="AE204" s="2">
        <f>(Table2[[#This Row],[Close Price]]/Table2[[#This Row],[Current Week Low]])-1</f>
        <v>8.6525108898201086E-3</v>
      </c>
      <c r="AF204" s="2">
        <f>(Table2[[#This Row],[Current Week High]]/Table2[[#This Row],[Close Price]])-1</f>
        <v>8.0016944764773612E-3</v>
      </c>
      <c r="AG204" s="2">
        <f>(Table2[[#This Row],[Close Price]]/Table2[[#This Row],[Current Month Low]])-1</f>
        <v>8.6525108898201086E-3</v>
      </c>
      <c r="AH204" s="2">
        <f>(Table2[[#This Row],[Current Month High]]/Table2[[#This Row],[Close Price]])-1</f>
        <v>8.0016944764773612E-3</v>
      </c>
      <c r="AI204">
        <v>8.4888564637217208</v>
      </c>
      <c r="AJ204">
        <v>82.102984978678705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0.04</v>
      </c>
      <c r="AM204" t="s">
        <v>10463</v>
      </c>
      <c r="AN204">
        <v>-1.24</v>
      </c>
      <c r="AO204" t="s">
        <v>10464</v>
      </c>
      <c r="AP204">
        <v>9.1684567332721997E-2</v>
      </c>
      <c r="AQ204">
        <f>(Table2[[#This Row],[Sharpe Ratio]]-AVERAGE(Table2[Sharpe Ratio]))/_xlfn.STDEV.P(Table2[Sharpe Ratio])</f>
        <v>0.43904952458989599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-0.4794499861131627</v>
      </c>
      <c r="AS204">
        <f>_xlfn.RANK.AVG(Table2[[#This Row],[1Y Return vs Nifty Z-Score]],Table2[1Y Return vs Nifty Z-Score])</f>
        <v>322</v>
      </c>
      <c r="AT204">
        <f>_xlfn.RANK.AVG(Table2[[#This Row],[6M Return vs Nifty Z-Score]],Table2[6M Return vs Nifty Z-Score])</f>
        <v>140</v>
      </c>
      <c r="AU204">
        <f>_xlfn.RANK.AVG(Table2[[#This Row],[Sharpe Ratio Z-Score]],Table2[Sharpe Ratio Z-Score])</f>
        <v>221</v>
      </c>
      <c r="AV204">
        <f>(Table2[[#This Row],[Rank 1Y]]+Table2[[#This Row],[Rank 6M]]+Table2[[#This Row],[Rank Sharpe]])/3</f>
        <v>227.66666666666666</v>
      </c>
    </row>
    <row r="205" spans="1:48" x14ac:dyDescent="0.3">
      <c r="A205" t="s">
        <v>473</v>
      </c>
      <c r="B205" t="s">
        <v>474</v>
      </c>
      <c r="C205" t="s">
        <v>10419</v>
      </c>
      <c r="D205" t="s">
        <v>475</v>
      </c>
      <c r="E205">
        <v>44904.393004999998</v>
      </c>
      <c r="F205">
        <v>795.45</v>
      </c>
      <c r="G205">
        <v>75.046178228228598</v>
      </c>
      <c r="H205">
        <f>(Table2[[#This Row],[1Y Return vs Nifty]]-AVERAGE(Table2[1Y Return vs Nifty]))/_xlfn.STDEV.P(Table2[1Y Return vs Nifty])</f>
        <v>0.33666425465995964</v>
      </c>
      <c r="I205">
        <v>16.757774754566999</v>
      </c>
      <c r="J205">
        <f>(Table2[[#This Row],[1M Return vs Nifty]]-AVERAGE(Table2[1M Return vs Nifty]))/_xlfn.STDEV.P(Table2[1M Return vs Nifty])</f>
        <v>1.3289773406411616</v>
      </c>
      <c r="K205">
        <v>30.828800067931599</v>
      </c>
      <c r="L205">
        <f>(Table2[[#This Row],[6M Return vs Nifty]]-AVERAGE(Table2[6M Return vs Nifty]))/_xlfn.STDEV.P(Table2[6M Return vs Nifty])</f>
        <v>0.56340983054302685</v>
      </c>
      <c r="M205">
        <v>9.5251283915361107</v>
      </c>
      <c r="N205">
        <f>(Table2[[#This Row],[1W Return vs Nifty]]-AVERAGE(Table2[1W Return vs Nifty]))/_xlfn.STDEV.P(Table2[1W Return vs Nifty])</f>
        <v>1.8294387914602557</v>
      </c>
      <c r="O205">
        <v>739.16</v>
      </c>
      <c r="P205">
        <v>692.76830803124403</v>
      </c>
      <c r="Q205">
        <v>593.29510957939601</v>
      </c>
      <c r="R205">
        <v>84.496648779394405</v>
      </c>
      <c r="S205" s="2">
        <f>(Table2[[#This Row],[Close Price]]-Table2[[#This Row],[20D EMA]])/Table2[[#This Row],[20D EMA]]</f>
        <v>7.6154012663023005E-2</v>
      </c>
      <c r="T205" s="2">
        <f>(Table2[[#This Row],[Close Price]]-Table2[[#This Row],[50D EMA]])/Table2[[#This Row],[50D EMA]]</f>
        <v>0.14821938414094579</v>
      </c>
      <c r="U205" s="2">
        <f>(Table2[[#This Row],[Close Price]]-Table2[[#This Row],[200D EMA]])/Table2[[#This Row],[200D EMA]]</f>
        <v>0.34073244015767712</v>
      </c>
      <c r="V205">
        <v>1.1120856028387101</v>
      </c>
      <c r="W205">
        <v>788</v>
      </c>
      <c r="X205">
        <v>819.3</v>
      </c>
      <c r="Y205">
        <v>788</v>
      </c>
      <c r="Z205">
        <v>821.25</v>
      </c>
      <c r="AA205">
        <v>788</v>
      </c>
      <c r="AB205">
        <v>821.25</v>
      </c>
      <c r="AC205" s="2">
        <f>(Table2[[#This Row],[Close Price]]/Table2[[#This Row],[Day Low]])-1</f>
        <v>9.4543147208121514E-3</v>
      </c>
      <c r="AD205" s="2">
        <f>(Table2[[#This Row],[Day High]]/Table2[[#This Row],[Close Price]])-1</f>
        <v>2.9983028474448226E-2</v>
      </c>
      <c r="AE205" s="2">
        <f>(Table2[[#This Row],[Close Price]]/Table2[[#This Row],[Current Week Low]])-1</f>
        <v>9.4543147208121514E-3</v>
      </c>
      <c r="AF205" s="2">
        <f>(Table2[[#This Row],[Current Week High]]/Table2[[#This Row],[Close Price]])-1</f>
        <v>3.2434471054120229E-2</v>
      </c>
      <c r="AG205" s="2">
        <f>(Table2[[#This Row],[Close Price]]/Table2[[#This Row],[Current Month Low]])-1</f>
        <v>9.4543147208121514E-3</v>
      </c>
      <c r="AH205" s="2">
        <f>(Table2[[#This Row],[Current Month High]]/Table2[[#This Row],[Close Price]])-1</f>
        <v>3.2434471054120229E-2</v>
      </c>
      <c r="AI205">
        <v>3.2434471054120202</v>
      </c>
      <c r="AJ205">
        <v>107.852103475307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0.13</v>
      </c>
      <c r="AM205" t="s">
        <v>10463</v>
      </c>
      <c r="AN205">
        <v>10.59</v>
      </c>
      <c r="AO205" t="s">
        <v>10463</v>
      </c>
      <c r="AP205">
        <v>4.7545865024915999E-2</v>
      </c>
      <c r="AQ205">
        <f>(Table2[[#This Row],[Sharpe Ratio]]-AVERAGE(Table2[Sharpe Ratio]))/_xlfn.STDEV.P(Table2[Sharpe Ratio])</f>
        <v>-5.7664374666820228E-2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4.0008258426375836</v>
      </c>
      <c r="AS205">
        <f>_xlfn.RANK.AVG(Table2[[#This Row],[1Y Return vs Nifty Z-Score]],Table2[1Y Return vs Nifty Z-Score])</f>
        <v>176</v>
      </c>
      <c r="AT205">
        <f>_xlfn.RANK.AVG(Table2[[#This Row],[6M Return vs Nifty Z-Score]],Table2[6M Return vs Nifty Z-Score])</f>
        <v>156</v>
      </c>
      <c r="AU205">
        <f>_xlfn.RANK.AVG(Table2[[#This Row],[Sharpe Ratio Z-Score]],Table2[Sharpe Ratio Z-Score])</f>
        <v>358</v>
      </c>
      <c r="AV205">
        <f>(Table2[[#This Row],[Rank 1Y]]+Table2[[#This Row],[Rank 6M]]+Table2[[#This Row],[Rank Sharpe]])/3</f>
        <v>230</v>
      </c>
    </row>
    <row r="206" spans="1:48" x14ac:dyDescent="0.3">
      <c r="A206" t="s">
        <v>1647</v>
      </c>
      <c r="B206" t="s">
        <v>1648</v>
      </c>
      <c r="C206" t="s">
        <v>10423</v>
      </c>
      <c r="D206" t="s">
        <v>193</v>
      </c>
      <c r="E206">
        <v>5005.9479067499997</v>
      </c>
      <c r="F206">
        <v>680.9</v>
      </c>
      <c r="G206">
        <v>96.768406856615002</v>
      </c>
      <c r="H206">
        <f>(Table2[[#This Row],[1Y Return vs Nifty]]-AVERAGE(Table2[1Y Return vs Nifty]))/_xlfn.STDEV.P(Table2[1Y Return vs Nifty])</f>
        <v>0.590362161430528</v>
      </c>
      <c r="I206">
        <v>7.75819541322518</v>
      </c>
      <c r="J206">
        <f>(Table2[[#This Row],[1M Return vs Nifty]]-AVERAGE(Table2[1M Return vs Nifty]))/_xlfn.STDEV.P(Table2[1M Return vs Nifty])</f>
        <v>0.54954874018433308</v>
      </c>
      <c r="K206">
        <v>-2.17254929122943</v>
      </c>
      <c r="L206">
        <f>(Table2[[#This Row],[6M Return vs Nifty]]-AVERAGE(Table2[6M Return vs Nifty]))/_xlfn.STDEV.P(Table2[6M Return vs Nifty])</f>
        <v>-0.42519007578595719</v>
      </c>
      <c r="M206">
        <v>10.4011987862753</v>
      </c>
      <c r="N206">
        <f>(Table2[[#This Row],[1W Return vs Nifty]]-AVERAGE(Table2[1W Return vs Nifty]))/_xlfn.STDEV.P(Table2[1W Return vs Nifty])</f>
        <v>1.9898695436619958</v>
      </c>
      <c r="O206">
        <v>648.08000000000004</v>
      </c>
      <c r="P206">
        <v>629.02373922983395</v>
      </c>
      <c r="Q206">
        <v>572.30768999820395</v>
      </c>
      <c r="R206">
        <v>71.600837580292307</v>
      </c>
      <c r="S206" s="2">
        <f>(Table2[[#This Row],[Close Price]]-Table2[[#This Row],[20D EMA]])/Table2[[#This Row],[20D EMA]]</f>
        <v>5.0641896062214441E-2</v>
      </c>
      <c r="T206" s="2">
        <f>(Table2[[#This Row],[Close Price]]-Table2[[#This Row],[50D EMA]])/Table2[[#This Row],[50D EMA]]</f>
        <v>8.2471069905378211E-2</v>
      </c>
      <c r="U206" s="2">
        <f>(Table2[[#This Row],[Close Price]]-Table2[[#This Row],[200D EMA]])/Table2[[#This Row],[200D EMA]]</f>
        <v>0.18974462845700502</v>
      </c>
      <c r="V206">
        <v>2.73318313067458</v>
      </c>
      <c r="W206">
        <v>675.85</v>
      </c>
      <c r="X206">
        <v>709</v>
      </c>
      <c r="Y206">
        <v>675.85</v>
      </c>
      <c r="Z206">
        <v>709</v>
      </c>
      <c r="AA206">
        <v>675.85</v>
      </c>
      <c r="AB206">
        <v>709</v>
      </c>
      <c r="AC206" s="2">
        <f>(Table2[[#This Row],[Close Price]]/Table2[[#This Row],[Day Low]])-1</f>
        <v>7.4720722053709387E-3</v>
      </c>
      <c r="AD206" s="2">
        <f>(Table2[[#This Row],[Day High]]/Table2[[#This Row],[Close Price]])-1</f>
        <v>4.1268908797180259E-2</v>
      </c>
      <c r="AE206" s="2">
        <f>(Table2[[#This Row],[Close Price]]/Table2[[#This Row],[Current Week Low]])-1</f>
        <v>7.4720722053709387E-3</v>
      </c>
      <c r="AF206" s="2">
        <f>(Table2[[#This Row],[Current Week High]]/Table2[[#This Row],[Close Price]])-1</f>
        <v>4.1268908797180259E-2</v>
      </c>
      <c r="AG206" s="2">
        <f>(Table2[[#This Row],[Close Price]]/Table2[[#This Row],[Current Month Low]])-1</f>
        <v>7.4720722053709387E-3</v>
      </c>
      <c r="AH206" s="2">
        <f>(Table2[[#This Row],[Current Month High]]/Table2[[#This Row],[Close Price]])-1</f>
        <v>4.1268908797180259E-2</v>
      </c>
      <c r="AI206">
        <v>7.7911587604640999</v>
      </c>
      <c r="AJ206">
        <v>128.03081044876001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-0.04</v>
      </c>
      <c r="AM206" t="s">
        <v>10464</v>
      </c>
      <c r="AN206">
        <v>10.11</v>
      </c>
      <c r="AO206" t="s">
        <v>10463</v>
      </c>
      <c r="AP206">
        <v>0.147797251964955</v>
      </c>
      <c r="AQ206">
        <f>(Table2[[#This Row],[Sharpe Ratio]]-AVERAGE(Table2[Sharpe Ratio]))/_xlfn.STDEV.P(Table2[Sharpe Ratio])</f>
        <v>1.0705123661358666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3.7751027356267661</v>
      </c>
      <c r="AS206">
        <f>_xlfn.RANK.AVG(Table2[[#This Row],[1Y Return vs Nifty Z-Score]],Table2[1Y Return vs Nifty Z-Score])</f>
        <v>134</v>
      </c>
      <c r="AT206">
        <f>_xlfn.RANK.AVG(Table2[[#This Row],[6M Return vs Nifty Z-Score]],Table2[6M Return vs Nifty Z-Score])</f>
        <v>453</v>
      </c>
      <c r="AU206">
        <f>_xlfn.RANK.AVG(Table2[[#This Row],[Sharpe Ratio Z-Score]],Table2[Sharpe Ratio Z-Score])</f>
        <v>107</v>
      </c>
      <c r="AV206">
        <f>(Table2[[#This Row],[Rank 1Y]]+Table2[[#This Row],[Rank 6M]]+Table2[[#This Row],[Rank Sharpe]])/3</f>
        <v>231.33333333333334</v>
      </c>
    </row>
    <row r="207" spans="1:48" x14ac:dyDescent="0.3">
      <c r="A207" t="s">
        <v>984</v>
      </c>
      <c r="B207" t="s">
        <v>985</v>
      </c>
      <c r="C207" t="s">
        <v>10426</v>
      </c>
      <c r="D207" t="s">
        <v>46</v>
      </c>
      <c r="E207">
        <v>13652.7171112</v>
      </c>
      <c r="F207">
        <v>745.1</v>
      </c>
      <c r="G207">
        <v>72.297793342431206</v>
      </c>
      <c r="H207">
        <f>(Table2[[#This Row],[1Y Return vs Nifty]]-AVERAGE(Table2[1Y Return vs Nifty]))/_xlfn.STDEV.P(Table2[1Y Return vs Nifty])</f>
        <v>0.30456536165707992</v>
      </c>
      <c r="I207">
        <v>30.2478853519453</v>
      </c>
      <c r="J207">
        <f>(Table2[[#This Row],[1M Return vs Nifty]]-AVERAGE(Table2[1M Return vs Nifty]))/_xlfn.STDEV.P(Table2[1M Return vs Nifty])</f>
        <v>2.4973183957192644</v>
      </c>
      <c r="K207">
        <v>24.6745935655163</v>
      </c>
      <c r="L207">
        <f>(Table2[[#This Row],[6M Return vs Nifty]]-AVERAGE(Table2[6M Return vs Nifty]))/_xlfn.STDEV.P(Table2[6M Return vs Nifty])</f>
        <v>0.37905227880770415</v>
      </c>
      <c r="M207">
        <v>6.2393011593999601</v>
      </c>
      <c r="N207">
        <f>(Table2[[#This Row],[1W Return vs Nifty]]-AVERAGE(Table2[1W Return vs Nifty]))/_xlfn.STDEV.P(Table2[1W Return vs Nifty])</f>
        <v>1.2277203249738979</v>
      </c>
      <c r="O207">
        <v>663.61</v>
      </c>
      <c r="P207">
        <v>601.96363308301</v>
      </c>
      <c r="Q207">
        <v>535.77832509667803</v>
      </c>
      <c r="R207">
        <v>80.958699770068904</v>
      </c>
      <c r="S207" s="2">
        <f>(Table2[[#This Row],[Close Price]]-Table2[[#This Row],[20D EMA]])/Table2[[#This Row],[20D EMA]]</f>
        <v>0.12279802896279442</v>
      </c>
      <c r="T207" s="2">
        <f>(Table2[[#This Row],[Close Price]]-Table2[[#This Row],[50D EMA]])/Table2[[#This Row],[50D EMA]]</f>
        <v>0.23778241583117649</v>
      </c>
      <c r="U207" s="2">
        <f>(Table2[[#This Row],[Close Price]]-Table2[[#This Row],[200D EMA]])/Table2[[#This Row],[200D EMA]]</f>
        <v>0.39068709034758198</v>
      </c>
      <c r="V207">
        <v>1.12064985780717</v>
      </c>
      <c r="W207">
        <v>731.25</v>
      </c>
      <c r="X207">
        <v>757.95</v>
      </c>
      <c r="Y207">
        <v>731</v>
      </c>
      <c r="Z207">
        <v>757.95</v>
      </c>
      <c r="AA207">
        <v>731</v>
      </c>
      <c r="AB207">
        <v>757.95</v>
      </c>
      <c r="AC207" s="2">
        <f>(Table2[[#This Row],[Close Price]]/Table2[[#This Row],[Day Low]])-1</f>
        <v>1.8940170940170864E-2</v>
      </c>
      <c r="AD207" s="2">
        <f>(Table2[[#This Row],[Day High]]/Table2[[#This Row],[Close Price]])-1</f>
        <v>1.7246007247349482E-2</v>
      </c>
      <c r="AE207" s="2">
        <f>(Table2[[#This Row],[Close Price]]/Table2[[#This Row],[Current Week Low]])-1</f>
        <v>1.9288645690834549E-2</v>
      </c>
      <c r="AF207" s="2">
        <f>(Table2[[#This Row],[Current Week High]]/Table2[[#This Row],[Close Price]])-1</f>
        <v>1.7246007247349482E-2</v>
      </c>
      <c r="AG207" s="2">
        <f>(Table2[[#This Row],[Close Price]]/Table2[[#This Row],[Current Month Low]])-1</f>
        <v>1.9288645690834549E-2</v>
      </c>
      <c r="AH207" s="2">
        <f>(Table2[[#This Row],[Current Month High]]/Table2[[#This Row],[Close Price]])-1</f>
        <v>1.7246007247349482E-2</v>
      </c>
      <c r="AI207">
        <v>1.72460072473494</v>
      </c>
      <c r="AJ207">
        <v>103.607050143462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0.33</v>
      </c>
      <c r="AM207" t="s">
        <v>10463</v>
      </c>
      <c r="AN207">
        <v>8.66</v>
      </c>
      <c r="AO207" t="s">
        <v>10463</v>
      </c>
      <c r="AP207">
        <v>6.2398687354466E-2</v>
      </c>
      <c r="AQ207">
        <f>(Table2[[#This Row],[Sharpe Ratio]]-AVERAGE(Table2[Sharpe Ratio]))/_xlfn.STDEV.P(Table2[Sharpe Ratio])</f>
        <v>0.10948152923469215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4.5181378903926381</v>
      </c>
      <c r="AS207">
        <f>_xlfn.RANK.AVG(Table2[[#This Row],[1Y Return vs Nifty Z-Score]],Table2[1Y Return vs Nifty Z-Score])</f>
        <v>190</v>
      </c>
      <c r="AT207">
        <f>_xlfn.RANK.AVG(Table2[[#This Row],[6M Return vs Nifty Z-Score]],Table2[6M Return vs Nifty Z-Score])</f>
        <v>198</v>
      </c>
      <c r="AU207">
        <f>_xlfn.RANK.AVG(Table2[[#This Row],[Sharpe Ratio Z-Score]],Table2[Sharpe Ratio Z-Score])</f>
        <v>312</v>
      </c>
      <c r="AV207">
        <f>(Table2[[#This Row],[Rank 1Y]]+Table2[[#This Row],[Rank 6M]]+Table2[[#This Row],[Rank Sharpe]])/3</f>
        <v>233.33333333333334</v>
      </c>
    </row>
    <row r="208" spans="1:48" x14ac:dyDescent="0.3">
      <c r="A208" t="s">
        <v>1585</v>
      </c>
      <c r="B208" t="s">
        <v>1586</v>
      </c>
      <c r="C208" t="s">
        <v>10435</v>
      </c>
      <c r="D208" t="s">
        <v>1125</v>
      </c>
      <c r="E208">
        <v>5584.32300915</v>
      </c>
      <c r="F208">
        <v>452.85</v>
      </c>
      <c r="G208">
        <v>41.627797871017101</v>
      </c>
      <c r="H208">
        <f>(Table2[[#This Row],[1Y Return vs Nifty]]-AVERAGE(Table2[1Y Return vs Nifty]))/_xlfn.STDEV.P(Table2[1Y Return vs Nifty])</f>
        <v>-5.3635161174750715E-2</v>
      </c>
      <c r="I208">
        <v>-2.0195240191599599</v>
      </c>
      <c r="J208">
        <f>(Table2[[#This Row],[1M Return vs Nifty]]-AVERAGE(Table2[1M Return vs Nifty]))/_xlfn.STDEV.P(Table2[1M Return vs Nifty])</f>
        <v>-0.29727241487058792</v>
      </c>
      <c r="K208">
        <v>18.868048980094301</v>
      </c>
      <c r="L208">
        <f>(Table2[[#This Row],[6M Return vs Nifty]]-AVERAGE(Table2[6M Return vs Nifty]))/_xlfn.STDEV.P(Table2[6M Return vs Nifty])</f>
        <v>0.20510940844898765</v>
      </c>
      <c r="M208">
        <v>-4.8089658360220904</v>
      </c>
      <c r="N208">
        <f>(Table2[[#This Row],[1W Return vs Nifty]]-AVERAGE(Table2[1W Return vs Nifty]))/_xlfn.STDEV.P(Table2[1W Return vs Nifty])</f>
        <v>-0.79549812327521963</v>
      </c>
      <c r="O208">
        <v>439.84</v>
      </c>
      <c r="P208">
        <v>440.55139742791999</v>
      </c>
      <c r="Q208">
        <v>399.47865415380699</v>
      </c>
      <c r="R208">
        <v>49.2087297878059</v>
      </c>
      <c r="S208" s="2">
        <f>(Table2[[#This Row],[Close Price]]-Table2[[#This Row],[20D EMA]])/Table2[[#This Row],[20D EMA]]</f>
        <v>2.9578937795562133E-2</v>
      </c>
      <c r="T208" s="2">
        <f>(Table2[[#This Row],[Close Price]]-Table2[[#This Row],[50D EMA]])/Table2[[#This Row],[50D EMA]]</f>
        <v>2.7916385338653343E-2</v>
      </c>
      <c r="U208" s="2">
        <f>(Table2[[#This Row],[Close Price]]-Table2[[#This Row],[200D EMA]])/Table2[[#This Row],[200D EMA]]</f>
        <v>0.13360249738311183</v>
      </c>
      <c r="V208">
        <v>1.5513218084693801</v>
      </c>
      <c r="W208">
        <v>436.15</v>
      </c>
      <c r="X208">
        <v>457.95</v>
      </c>
      <c r="Y208">
        <v>412</v>
      </c>
      <c r="Z208">
        <v>457.95</v>
      </c>
      <c r="AA208">
        <v>412</v>
      </c>
      <c r="AB208">
        <v>457.95</v>
      </c>
      <c r="AC208" s="2">
        <f>(Table2[[#This Row],[Close Price]]/Table2[[#This Row],[Day Low]])-1</f>
        <v>3.8289579273185881E-2</v>
      </c>
      <c r="AD208" s="2">
        <f>(Table2[[#This Row],[Day High]]/Table2[[#This Row],[Close Price]])-1</f>
        <v>1.1262007287181186E-2</v>
      </c>
      <c r="AE208" s="2">
        <f>(Table2[[#This Row],[Close Price]]/Table2[[#This Row],[Current Week Low]])-1</f>
        <v>9.9150485436893199E-2</v>
      </c>
      <c r="AF208" s="2">
        <f>(Table2[[#This Row],[Current Week High]]/Table2[[#This Row],[Close Price]])-1</f>
        <v>1.1262007287181186E-2</v>
      </c>
      <c r="AG208" s="2">
        <f>(Table2[[#This Row],[Close Price]]/Table2[[#This Row],[Current Month Low]])-1</f>
        <v>9.9150485436893199E-2</v>
      </c>
      <c r="AH208" s="2">
        <f>(Table2[[#This Row],[Current Month High]]/Table2[[#This Row],[Close Price]])-1</f>
        <v>1.1262007287181186E-2</v>
      </c>
      <c r="AI208">
        <v>17.246328806447998</v>
      </c>
      <c r="AJ208">
        <v>76.89453125</v>
      </c>
      <c r="AK208" t="str">
        <f>IF(AND(Table2[[#This Row],[20D EMA]]&gt;Table2[[#This Row],[50D EMA]],Table2[[#This Row],[50D EMA]]&gt;Table2[[#This Row],[200D EMA]]),"Uptrend","Downtrend/NoTrend")</f>
        <v>Downtrend/NoTrend</v>
      </c>
      <c r="AL208">
        <v>-0.1</v>
      </c>
      <c r="AM208" t="s">
        <v>10464</v>
      </c>
      <c r="AN208">
        <v>-0.2</v>
      </c>
      <c r="AO208" t="s">
        <v>10464</v>
      </c>
      <c r="AP208">
        <v>0.11853842135821401</v>
      </c>
      <c r="AQ208">
        <f>(Table2[[#This Row],[Sharpe Ratio]]-AVERAGE(Table2[Sharpe Ratio]))/_xlfn.STDEV.P(Table2[Sharpe Ratio])</f>
        <v>0.74124877027804659</v>
      </c>
      <c r="AR2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8">
        <f>_xlfn.RANK.AVG(Table2[[#This Row],[1Y Return vs Nifty Z-Score]],Table2[1Y Return vs Nifty Z-Score])</f>
        <v>297</v>
      </c>
      <c r="AT208">
        <f>_xlfn.RANK.AVG(Table2[[#This Row],[6M Return vs Nifty Z-Score]],Table2[6M Return vs Nifty Z-Score])</f>
        <v>239</v>
      </c>
      <c r="AU208">
        <f>_xlfn.RANK.AVG(Table2[[#This Row],[Sharpe Ratio Z-Score]],Table2[Sharpe Ratio Z-Score])</f>
        <v>168</v>
      </c>
      <c r="AV208">
        <f>(Table2[[#This Row],[Rank 1Y]]+Table2[[#This Row],[Rank 6M]]+Table2[[#This Row],[Rank Sharpe]])/3</f>
        <v>234.66666666666666</v>
      </c>
    </row>
    <row r="209" spans="1:48" x14ac:dyDescent="0.3">
      <c r="A209" t="s">
        <v>608</v>
      </c>
      <c r="B209" t="s">
        <v>609</v>
      </c>
      <c r="C209" t="s">
        <v>10425</v>
      </c>
      <c r="D209" t="s">
        <v>610</v>
      </c>
      <c r="E209">
        <v>31157.513924399998</v>
      </c>
      <c r="F209">
        <v>317.55</v>
      </c>
      <c r="G209">
        <v>142.88258583151199</v>
      </c>
      <c r="H209">
        <f>(Table2[[#This Row],[1Y Return vs Nifty]]-AVERAGE(Table2[1Y Return vs Nifty]))/_xlfn.STDEV.P(Table2[1Y Return vs Nifty])</f>
        <v>1.1289381463590029</v>
      </c>
      <c r="I209">
        <v>-19.023404213104399</v>
      </c>
      <c r="J209">
        <f>(Table2[[#This Row],[1M Return vs Nifty]]-AVERAGE(Table2[1M Return vs Nifty]))/_xlfn.STDEV.P(Table2[1M Return vs Nifty])</f>
        <v>-1.7699313069389428</v>
      </c>
      <c r="K209">
        <v>6.4245597119170199</v>
      </c>
      <c r="L209">
        <f>(Table2[[#This Row],[6M Return vs Nifty]]-AVERAGE(Table2[6M Return vs Nifty]))/_xlfn.STDEV.P(Table2[6M Return vs Nifty])</f>
        <v>-0.16765208657487868</v>
      </c>
      <c r="M209">
        <v>-6.2613662202569103</v>
      </c>
      <c r="N209">
        <f>(Table2[[#This Row],[1W Return vs Nifty]]-AVERAGE(Table2[1W Return vs Nifty]))/_xlfn.STDEV.P(Table2[1W Return vs Nifty])</f>
        <v>-1.0614695423987435</v>
      </c>
      <c r="O209">
        <v>332.26</v>
      </c>
      <c r="P209">
        <v>338.07016460411</v>
      </c>
      <c r="Q209">
        <v>273.22606312232699</v>
      </c>
      <c r="R209">
        <v>38.420638825630697</v>
      </c>
      <c r="S209" s="2">
        <f>(Table2[[#This Row],[Close Price]]-Table2[[#This Row],[20D EMA]])/Table2[[#This Row],[20D EMA]]</f>
        <v>-4.4272557635586532E-2</v>
      </c>
      <c r="T209" s="2">
        <f>(Table2[[#This Row],[Close Price]]-Table2[[#This Row],[50D EMA]])/Table2[[#This Row],[50D EMA]]</f>
        <v>-6.0697946025907681E-2</v>
      </c>
      <c r="U209" s="2">
        <f>(Table2[[#This Row],[Close Price]]-Table2[[#This Row],[200D EMA]])/Table2[[#This Row],[200D EMA]]</f>
        <v>0.16222440996717286</v>
      </c>
      <c r="V209">
        <v>0.48820654869920399</v>
      </c>
      <c r="W209">
        <v>315.60000000000002</v>
      </c>
      <c r="X209">
        <v>327.39999999999998</v>
      </c>
      <c r="Y209">
        <v>315.60000000000002</v>
      </c>
      <c r="Z209">
        <v>327.39999999999998</v>
      </c>
      <c r="AA209">
        <v>315.60000000000002</v>
      </c>
      <c r="AB209">
        <v>327.39999999999998</v>
      </c>
      <c r="AC209" s="2">
        <f>(Table2[[#This Row],[Close Price]]/Table2[[#This Row],[Day Low]])-1</f>
        <v>6.1787072243346675E-3</v>
      </c>
      <c r="AD209" s="2">
        <f>(Table2[[#This Row],[Day High]]/Table2[[#This Row],[Close Price]])-1</f>
        <v>3.1018737206738978E-2</v>
      </c>
      <c r="AE209" s="2">
        <f>(Table2[[#This Row],[Close Price]]/Table2[[#This Row],[Current Week Low]])-1</f>
        <v>6.1787072243346675E-3</v>
      </c>
      <c r="AF209" s="2">
        <f>(Table2[[#This Row],[Current Week High]]/Table2[[#This Row],[Close Price]])-1</f>
        <v>3.1018737206738978E-2</v>
      </c>
      <c r="AG209" s="2">
        <f>(Table2[[#This Row],[Close Price]]/Table2[[#This Row],[Current Month Low]])-1</f>
        <v>6.1787072243346675E-3</v>
      </c>
      <c r="AH209" s="2">
        <f>(Table2[[#This Row],[Current Month High]]/Table2[[#This Row],[Close Price]])-1</f>
        <v>3.1018737206738978E-2</v>
      </c>
      <c r="AI209">
        <v>30.9400094473311</v>
      </c>
      <c r="AJ209">
        <v>174.34125269978401</v>
      </c>
      <c r="AK209" t="str">
        <f>IF(AND(Table2[[#This Row],[20D EMA]]&gt;Table2[[#This Row],[50D EMA]],Table2[[#This Row],[50D EMA]]&gt;Table2[[#This Row],[200D EMA]]),"Uptrend","Downtrend/NoTrend")</f>
        <v>Downtrend/NoTrend</v>
      </c>
      <c r="AL209">
        <v>-0.19</v>
      </c>
      <c r="AM209" t="s">
        <v>10464</v>
      </c>
      <c r="AN209">
        <v>-5.46</v>
      </c>
      <c r="AO209" t="s">
        <v>10464</v>
      </c>
      <c r="AP209">
        <v>7.0409002801603005E-2</v>
      </c>
      <c r="AQ209">
        <f>(Table2[[#This Row],[Sharpe Ratio]]-AVERAGE(Table2[Sharpe Ratio]))/_xlfn.STDEV.P(Table2[Sharpe Ratio])</f>
        <v>0.19962543496796209</v>
      </c>
      <c r="AR2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9">
        <f>_xlfn.RANK.AVG(Table2[[#This Row],[1Y Return vs Nifty Z-Score]],Table2[1Y Return vs Nifty Z-Score])</f>
        <v>78</v>
      </c>
      <c r="AT209">
        <f>_xlfn.RANK.AVG(Table2[[#This Row],[6M Return vs Nifty Z-Score]],Table2[6M Return vs Nifty Z-Score])</f>
        <v>344</v>
      </c>
      <c r="AU209">
        <f>_xlfn.RANK.AVG(Table2[[#This Row],[Sharpe Ratio Z-Score]],Table2[Sharpe Ratio Z-Score])</f>
        <v>283</v>
      </c>
      <c r="AV209">
        <f>(Table2[[#This Row],[Rank 1Y]]+Table2[[#This Row],[Rank 6M]]+Table2[[#This Row],[Rank Sharpe]])/3</f>
        <v>235</v>
      </c>
    </row>
    <row r="210" spans="1:48" x14ac:dyDescent="0.3">
      <c r="A210" t="s">
        <v>425</v>
      </c>
      <c r="B210" t="s">
        <v>426</v>
      </c>
      <c r="C210" t="s">
        <v>10419</v>
      </c>
      <c r="D210" t="s">
        <v>32</v>
      </c>
      <c r="E210">
        <v>54794.089694784001</v>
      </c>
      <c r="F210">
        <v>62.59</v>
      </c>
      <c r="G210">
        <v>83.411768446990607</v>
      </c>
      <c r="H210">
        <f>(Table2[[#This Row],[1Y Return vs Nifty]]-AVERAGE(Table2[1Y Return vs Nifty]))/_xlfn.STDEV.P(Table2[1Y Return vs Nifty])</f>
        <v>0.43436752275956975</v>
      </c>
      <c r="I210">
        <v>-12.482368651252999</v>
      </c>
      <c r="J210">
        <f>(Table2[[#This Row],[1M Return vs Nifty]]-AVERAGE(Table2[1M Return vs Nifty]))/_xlfn.STDEV.P(Table2[1M Return vs Nifty])</f>
        <v>-1.203430362823477</v>
      </c>
      <c r="K210">
        <v>11.167947124327799</v>
      </c>
      <c r="L210">
        <f>(Table2[[#This Row],[6M Return vs Nifty]]-AVERAGE(Table2[6M Return vs Nifty]))/_xlfn.STDEV.P(Table2[6M Return vs Nifty])</f>
        <v>-2.5557522484285028E-2</v>
      </c>
      <c r="M210">
        <v>-3.5981560755147499</v>
      </c>
      <c r="N210">
        <f>(Table2[[#This Row],[1W Return vs Nifty]]-AVERAGE(Table2[1W Return vs Nifty]))/_xlfn.STDEV.P(Table2[1W Return vs Nifty])</f>
        <v>-0.57376808671893287</v>
      </c>
      <c r="O210">
        <v>63.81</v>
      </c>
      <c r="P210">
        <v>63.612556887582002</v>
      </c>
      <c r="Q210">
        <v>55.627171061132898</v>
      </c>
      <c r="R210">
        <v>44.023802930002098</v>
      </c>
      <c r="S210" s="2">
        <f>(Table2[[#This Row],[Close Price]]-Table2[[#This Row],[20D EMA]])/Table2[[#This Row],[20D EMA]]</f>
        <v>-1.9119260304027563E-2</v>
      </c>
      <c r="T210" s="2">
        <f>(Table2[[#This Row],[Close Price]]-Table2[[#This Row],[50D EMA]])/Table2[[#This Row],[50D EMA]]</f>
        <v>-1.6074764757359018E-2</v>
      </c>
      <c r="U210" s="2">
        <f>(Table2[[#This Row],[Close Price]]-Table2[[#This Row],[200D EMA]])/Table2[[#This Row],[200D EMA]]</f>
        <v>0.12516956742623361</v>
      </c>
      <c r="V210">
        <v>0.629652595862779</v>
      </c>
      <c r="W210">
        <v>62.25</v>
      </c>
      <c r="X210">
        <v>63.6</v>
      </c>
      <c r="Y210">
        <v>62.25</v>
      </c>
      <c r="Z210">
        <v>64</v>
      </c>
      <c r="AA210">
        <v>62.25</v>
      </c>
      <c r="AB210">
        <v>64</v>
      </c>
      <c r="AC210" s="2">
        <f>(Table2[[#This Row],[Close Price]]/Table2[[#This Row],[Day Low]])-1</f>
        <v>5.4618473895582387E-3</v>
      </c>
      <c r="AD210" s="2">
        <f>(Table2[[#This Row],[Day High]]/Table2[[#This Row],[Close Price]])-1</f>
        <v>1.6136763061191939E-2</v>
      </c>
      <c r="AE210" s="2">
        <f>(Table2[[#This Row],[Close Price]]/Table2[[#This Row],[Current Week Low]])-1</f>
        <v>5.4618473895582387E-3</v>
      </c>
      <c r="AF210" s="2">
        <f>(Table2[[#This Row],[Current Week High]]/Table2[[#This Row],[Close Price]])-1</f>
        <v>2.2527560313148953E-2</v>
      </c>
      <c r="AG210" s="2">
        <f>(Table2[[#This Row],[Close Price]]/Table2[[#This Row],[Current Month Low]])-1</f>
        <v>5.4618473895582387E-3</v>
      </c>
      <c r="AH210" s="2">
        <f>(Table2[[#This Row],[Current Month High]]/Table2[[#This Row],[Close Price]])-1</f>
        <v>2.2527560313148953E-2</v>
      </c>
      <c r="AI210">
        <v>22.863077168876799</v>
      </c>
      <c r="AJ210">
        <v>115.827586206896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-0.1</v>
      </c>
      <c r="AM210" t="s">
        <v>10464</v>
      </c>
      <c r="AN210">
        <v>-4.82</v>
      </c>
      <c r="AO210" t="s">
        <v>10464</v>
      </c>
      <c r="AP210">
        <v>7.9942219967612999E-2</v>
      </c>
      <c r="AQ210">
        <f>(Table2[[#This Row],[Sharpe Ratio]]-AVERAGE(Table2[Sharpe Ratio]))/_xlfn.STDEV.P(Table2[Sharpe Ratio])</f>
        <v>0.30690728113479976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-1.0614811681323255</v>
      </c>
      <c r="AS210">
        <f>_xlfn.RANK.AVG(Table2[[#This Row],[1Y Return vs Nifty Z-Score]],Table2[1Y Return vs Nifty Z-Score])</f>
        <v>155</v>
      </c>
      <c r="AT210">
        <f>_xlfn.RANK.AVG(Table2[[#This Row],[6M Return vs Nifty Z-Score]],Table2[6M Return vs Nifty Z-Score])</f>
        <v>303</v>
      </c>
      <c r="AU210">
        <f>_xlfn.RANK.AVG(Table2[[#This Row],[Sharpe Ratio Z-Score]],Table2[Sharpe Ratio Z-Score])</f>
        <v>252</v>
      </c>
      <c r="AV210">
        <f>(Table2[[#This Row],[Rank 1Y]]+Table2[[#This Row],[Rank 6M]]+Table2[[#This Row],[Rank Sharpe]])/3</f>
        <v>236.66666666666666</v>
      </c>
    </row>
    <row r="211" spans="1:48" x14ac:dyDescent="0.3">
      <c r="A211" t="s">
        <v>221</v>
      </c>
      <c r="B211" t="s">
        <v>222</v>
      </c>
      <c r="C211" t="s">
        <v>10423</v>
      </c>
      <c r="D211" t="s">
        <v>114</v>
      </c>
      <c r="E211">
        <v>112023.4002441</v>
      </c>
      <c r="F211">
        <v>5567.1</v>
      </c>
      <c r="G211">
        <v>66.023273521401293</v>
      </c>
      <c r="H211">
        <f>(Table2[[#This Row],[1Y Return vs Nifty]]-AVERAGE(Table2[1Y Return vs Nifty]))/_xlfn.STDEV.P(Table2[1Y Return vs Nifty])</f>
        <v>0.2312840896560322</v>
      </c>
      <c r="I211">
        <v>-0.82627480011137</v>
      </c>
      <c r="J211">
        <f>(Table2[[#This Row],[1M Return vs Nifty]]-AVERAGE(Table2[1M Return vs Nifty]))/_xlfn.STDEV.P(Table2[1M Return vs Nifty])</f>
        <v>-0.19392841027619351</v>
      </c>
      <c r="K211">
        <v>24.857468902964101</v>
      </c>
      <c r="L211">
        <f>(Table2[[#This Row],[6M Return vs Nifty]]-AVERAGE(Table2[6M Return vs Nifty]))/_xlfn.STDEV.P(Table2[6M Return vs Nifty])</f>
        <v>0.38453055605943687</v>
      </c>
      <c r="M211">
        <v>-0.85007365639281596</v>
      </c>
      <c r="N211">
        <f>(Table2[[#This Row],[1W Return vs Nifty]]-AVERAGE(Table2[1W Return vs Nifty]))/_xlfn.STDEV.P(Table2[1W Return vs Nifty])</f>
        <v>-7.0524360804236519E-2</v>
      </c>
      <c r="O211">
        <v>5503.71</v>
      </c>
      <c r="P211">
        <v>5233.4692922121903</v>
      </c>
      <c r="Q211">
        <v>4390.6675541335298</v>
      </c>
      <c r="R211">
        <v>57.863306641291302</v>
      </c>
      <c r="S211" s="2">
        <f>(Table2[[#This Row],[Close Price]]-Table2[[#This Row],[20D EMA]])/Table2[[#This Row],[20D EMA]]</f>
        <v>1.1517685343159492E-2</v>
      </c>
      <c r="T211" s="2">
        <f>(Table2[[#This Row],[Close Price]]-Table2[[#This Row],[50D EMA]])/Table2[[#This Row],[50D EMA]]</f>
        <v>6.3749434487803056E-2</v>
      </c>
      <c r="U211" s="2">
        <f>(Table2[[#This Row],[Close Price]]-Table2[[#This Row],[200D EMA]])/Table2[[#This Row],[200D EMA]]</f>
        <v>0.26793931249906072</v>
      </c>
      <c r="V211">
        <v>0.82041927592991204</v>
      </c>
      <c r="W211">
        <v>5500</v>
      </c>
      <c r="X211">
        <v>5674</v>
      </c>
      <c r="Y211">
        <v>5500</v>
      </c>
      <c r="Z211">
        <v>5728.3</v>
      </c>
      <c r="AA211">
        <v>5500</v>
      </c>
      <c r="AB211">
        <v>5728.3</v>
      </c>
      <c r="AC211" s="2">
        <f>(Table2[[#This Row],[Close Price]]/Table2[[#This Row],[Day Low]])-1</f>
        <v>1.2199999999999989E-2</v>
      </c>
      <c r="AD211" s="2">
        <f>(Table2[[#This Row],[Day High]]/Table2[[#This Row],[Close Price]])-1</f>
        <v>1.9202098040272286E-2</v>
      </c>
      <c r="AE211" s="2">
        <f>(Table2[[#This Row],[Close Price]]/Table2[[#This Row],[Current Week Low]])-1</f>
        <v>1.2199999999999989E-2</v>
      </c>
      <c r="AF211" s="2">
        <f>(Table2[[#This Row],[Current Week High]]/Table2[[#This Row],[Close Price]])-1</f>
        <v>2.8955829785705323E-2</v>
      </c>
      <c r="AG211" s="2">
        <f>(Table2[[#This Row],[Close Price]]/Table2[[#This Row],[Current Month Low]])-1</f>
        <v>1.2199999999999989E-2</v>
      </c>
      <c r="AH211" s="2">
        <f>(Table2[[#This Row],[Current Month High]]/Table2[[#This Row],[Close Price]])-1</f>
        <v>2.8955829785705323E-2</v>
      </c>
      <c r="AI211">
        <v>5.8818774586409397</v>
      </c>
      <c r="AJ211">
        <v>94.490637227501395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0.08</v>
      </c>
      <c r="AM211" t="s">
        <v>10463</v>
      </c>
      <c r="AN211">
        <v>-4.28</v>
      </c>
      <c r="AO211" t="s">
        <v>10464</v>
      </c>
      <c r="AP211">
        <v>6.3080770197448996E-2</v>
      </c>
      <c r="AQ211">
        <f>(Table2[[#This Row],[Sharpe Ratio]]-AVERAGE(Table2[Sharpe Ratio]))/_xlfn.STDEV.P(Table2[Sharpe Ratio])</f>
        <v>0.11715733325338605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0.46851920788842505</v>
      </c>
      <c r="AS211">
        <f>_xlfn.RANK.AVG(Table2[[#This Row],[1Y Return vs Nifty Z-Score]],Table2[1Y Return vs Nifty Z-Score])</f>
        <v>211</v>
      </c>
      <c r="AT211">
        <f>_xlfn.RANK.AVG(Table2[[#This Row],[6M Return vs Nifty Z-Score]],Table2[6M Return vs Nifty Z-Score])</f>
        <v>196</v>
      </c>
      <c r="AU211">
        <f>_xlfn.RANK.AVG(Table2[[#This Row],[Sharpe Ratio Z-Score]],Table2[Sharpe Ratio Z-Score])</f>
        <v>308</v>
      </c>
      <c r="AV211">
        <f>(Table2[[#This Row],[Rank 1Y]]+Table2[[#This Row],[Rank 6M]]+Table2[[#This Row],[Rank Sharpe]])/3</f>
        <v>238.33333333333334</v>
      </c>
    </row>
    <row r="212" spans="1:48" x14ac:dyDescent="0.3">
      <c r="A212" t="s">
        <v>376</v>
      </c>
      <c r="B212" t="s">
        <v>377</v>
      </c>
      <c r="C212" t="s">
        <v>10432</v>
      </c>
      <c r="D212" t="s">
        <v>140</v>
      </c>
      <c r="E212">
        <v>64530.307011575002</v>
      </c>
      <c r="F212">
        <v>1803.25</v>
      </c>
      <c r="G212">
        <v>54.184583187496003</v>
      </c>
      <c r="H212">
        <f>(Table2[[#This Row],[1Y Return vs Nifty]]-AVERAGE(Table2[1Y Return vs Nifty]))/_xlfn.STDEV.P(Table2[1Y Return vs Nifty])</f>
        <v>9.3017845984705957E-2</v>
      </c>
      <c r="I212">
        <v>-11.832256532817301</v>
      </c>
      <c r="J212">
        <f>(Table2[[#This Row],[1M Return vs Nifty]]-AVERAGE(Table2[1M Return vs Nifty]))/_xlfn.STDEV.P(Table2[1M Return vs Nifty])</f>
        <v>-1.1471259557625122</v>
      </c>
      <c r="K212">
        <v>13.943113252775101</v>
      </c>
      <c r="L212">
        <f>(Table2[[#This Row],[6M Return vs Nifty]]-AVERAGE(Table2[6M Return vs Nifty]))/_xlfn.STDEV.P(Table2[6M Return vs Nifty])</f>
        <v>5.757631985567311E-2</v>
      </c>
      <c r="M212">
        <v>-9.7750534227585106</v>
      </c>
      <c r="N212">
        <f>(Table2[[#This Row],[1W Return vs Nifty]]-AVERAGE(Table2[1W Return vs Nifty]))/_xlfn.STDEV.P(Table2[1W Return vs Nifty])</f>
        <v>-1.7049149598948752</v>
      </c>
      <c r="O212">
        <v>1822.04</v>
      </c>
      <c r="P212">
        <v>1735.74316312159</v>
      </c>
      <c r="Q212">
        <v>1462.7749383988901</v>
      </c>
      <c r="R212">
        <v>34.9177988025315</v>
      </c>
      <c r="S212" s="2">
        <f>(Table2[[#This Row],[Close Price]]-Table2[[#This Row],[20D EMA]])/Table2[[#This Row],[20D EMA]]</f>
        <v>-1.031261662751639E-2</v>
      </c>
      <c r="T212" s="2">
        <f>(Table2[[#This Row],[Close Price]]-Table2[[#This Row],[50D EMA]])/Table2[[#This Row],[50D EMA]]</f>
        <v>3.8892180774605253E-2</v>
      </c>
      <c r="U212" s="2">
        <f>(Table2[[#This Row],[Close Price]]-Table2[[#This Row],[200D EMA]])/Table2[[#This Row],[200D EMA]]</f>
        <v>0.23275970394583312</v>
      </c>
      <c r="V212">
        <v>0.96341681818932601</v>
      </c>
      <c r="W212">
        <v>1756.15</v>
      </c>
      <c r="X212">
        <v>1815</v>
      </c>
      <c r="Y212">
        <v>1751</v>
      </c>
      <c r="Z212">
        <v>1815</v>
      </c>
      <c r="AA212">
        <v>1751</v>
      </c>
      <c r="AB212">
        <v>1815</v>
      </c>
      <c r="AC212" s="2">
        <f>(Table2[[#This Row],[Close Price]]/Table2[[#This Row],[Day Low]])-1</f>
        <v>2.6820032457363974E-2</v>
      </c>
      <c r="AD212" s="2">
        <f>(Table2[[#This Row],[Day High]]/Table2[[#This Row],[Close Price]])-1</f>
        <v>6.5160127547483349E-3</v>
      </c>
      <c r="AE212" s="2">
        <f>(Table2[[#This Row],[Close Price]]/Table2[[#This Row],[Current Week Low]])-1</f>
        <v>2.9840091376356348E-2</v>
      </c>
      <c r="AF212" s="2">
        <f>(Table2[[#This Row],[Current Week High]]/Table2[[#This Row],[Close Price]])-1</f>
        <v>6.5160127547483349E-3</v>
      </c>
      <c r="AG212" s="2">
        <f>(Table2[[#This Row],[Close Price]]/Table2[[#This Row],[Current Month Low]])-1</f>
        <v>2.9840091376356348E-2</v>
      </c>
      <c r="AH212" s="2">
        <f>(Table2[[#This Row],[Current Month High]]/Table2[[#This Row],[Close Price]])-1</f>
        <v>6.5160127547483349E-3</v>
      </c>
      <c r="AI212">
        <v>8.3072230694579208</v>
      </c>
      <c r="AJ212">
        <v>83.845644084212594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0.03</v>
      </c>
      <c r="AM212" t="s">
        <v>10463</v>
      </c>
      <c r="AN212">
        <v>-6.8</v>
      </c>
      <c r="AO212" t="s">
        <v>10464</v>
      </c>
      <c r="AP212">
        <v>0.105998925548881</v>
      </c>
      <c r="AQ212">
        <f>(Table2[[#This Row],[Sharpe Ratio]]-AVERAGE(Table2[Sharpe Ratio]))/_xlfn.STDEV.P(Table2[Sharpe Ratio])</f>
        <v>0.60013583463413833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-2.1013109151828697</v>
      </c>
      <c r="AS212">
        <f>_xlfn.RANK.AVG(Table2[[#This Row],[1Y Return vs Nifty Z-Score]],Table2[1Y Return vs Nifty Z-Score])</f>
        <v>246</v>
      </c>
      <c r="AT212">
        <f>_xlfn.RANK.AVG(Table2[[#This Row],[6M Return vs Nifty Z-Score]],Table2[6M Return vs Nifty Z-Score])</f>
        <v>276</v>
      </c>
      <c r="AU212">
        <f>_xlfn.RANK.AVG(Table2[[#This Row],[Sharpe Ratio Z-Score]],Table2[Sharpe Ratio Z-Score])</f>
        <v>193</v>
      </c>
      <c r="AV212">
        <f>(Table2[[#This Row],[Rank 1Y]]+Table2[[#This Row],[Rank 6M]]+Table2[[#This Row],[Rank Sharpe]])/3</f>
        <v>238.33333333333334</v>
      </c>
    </row>
    <row r="213" spans="1:48" x14ac:dyDescent="0.3">
      <c r="A213" t="s">
        <v>1063</v>
      </c>
      <c r="B213" t="s">
        <v>1064</v>
      </c>
      <c r="C213" t="s">
        <v>10429</v>
      </c>
      <c r="D213" t="s">
        <v>64</v>
      </c>
      <c r="E213">
        <v>11740.5</v>
      </c>
      <c r="F213">
        <v>79.260000000000005</v>
      </c>
      <c r="G213">
        <v>123.526134947312</v>
      </c>
      <c r="H213">
        <f>(Table2[[#This Row],[1Y Return vs Nifty]]-AVERAGE(Table2[1Y Return vs Nifty]))/_xlfn.STDEV.P(Table2[1Y Return vs Nifty])</f>
        <v>0.90287059335426134</v>
      </c>
      <c r="I213">
        <v>-0.117936895865295</v>
      </c>
      <c r="J213">
        <f>(Table2[[#This Row],[1M Return vs Nifty]]-AVERAGE(Table2[1M Return vs Nifty]))/_xlfn.STDEV.P(Table2[1M Return vs Nifty])</f>
        <v>-0.13258122943399156</v>
      </c>
      <c r="K213">
        <v>20.782624228046</v>
      </c>
      <c r="L213">
        <f>(Table2[[#This Row],[6M Return vs Nifty]]-AVERAGE(Table2[6M Return vs Nifty]))/_xlfn.STDEV.P(Table2[6M Return vs Nifty])</f>
        <v>0.2624630908752919</v>
      </c>
      <c r="M213">
        <v>-8.9345267275638101</v>
      </c>
      <c r="N213">
        <f>(Table2[[#This Row],[1W Return vs Nifty]]-AVERAGE(Table2[1W Return vs Nifty]))/_xlfn.STDEV.P(Table2[1W Return vs Nifty])</f>
        <v>-1.5509931623253173</v>
      </c>
      <c r="O213">
        <v>78.16</v>
      </c>
      <c r="P213">
        <v>75.713808664921601</v>
      </c>
      <c r="Q213">
        <v>66.960324514666098</v>
      </c>
      <c r="R213">
        <v>46.487234400384899</v>
      </c>
      <c r="S213" s="2">
        <f>(Table2[[#This Row],[Close Price]]-Table2[[#This Row],[20D EMA]])/Table2[[#This Row],[20D EMA]]</f>
        <v>1.4073694984646988E-2</v>
      </c>
      <c r="T213" s="2">
        <f>(Table2[[#This Row],[Close Price]]-Table2[[#This Row],[50D EMA]])/Table2[[#This Row],[50D EMA]]</f>
        <v>4.6836784433502733E-2</v>
      </c>
      <c r="U213" s="2">
        <f>(Table2[[#This Row],[Close Price]]-Table2[[#This Row],[200D EMA]])/Table2[[#This Row],[200D EMA]]</f>
        <v>0.18368601966138842</v>
      </c>
      <c r="V213">
        <v>2.3222212312313899</v>
      </c>
      <c r="W213">
        <v>76.959999999999994</v>
      </c>
      <c r="X213">
        <v>80.37</v>
      </c>
      <c r="Y213">
        <v>76.959999999999994</v>
      </c>
      <c r="Z213">
        <v>80.37</v>
      </c>
      <c r="AA213">
        <v>76.959999999999994</v>
      </c>
      <c r="AB213">
        <v>80.37</v>
      </c>
      <c r="AC213" s="2">
        <f>(Table2[[#This Row],[Close Price]]/Table2[[#This Row],[Day Low]])-1</f>
        <v>2.9885654885654978E-2</v>
      </c>
      <c r="AD213" s="2">
        <f>(Table2[[#This Row],[Day High]]/Table2[[#This Row],[Close Price]])-1</f>
        <v>1.4004542013626109E-2</v>
      </c>
      <c r="AE213" s="2">
        <f>(Table2[[#This Row],[Close Price]]/Table2[[#This Row],[Current Week Low]])-1</f>
        <v>2.9885654885654978E-2</v>
      </c>
      <c r="AF213" s="2">
        <f>(Table2[[#This Row],[Current Week High]]/Table2[[#This Row],[Close Price]])-1</f>
        <v>1.4004542013626109E-2</v>
      </c>
      <c r="AG213" s="2">
        <f>(Table2[[#This Row],[Close Price]]/Table2[[#This Row],[Current Month Low]])-1</f>
        <v>2.9885654885654978E-2</v>
      </c>
      <c r="AH213" s="2">
        <f>(Table2[[#This Row],[Current Month High]]/Table2[[#This Row],[Close Price]])-1</f>
        <v>1.4004542013626109E-2</v>
      </c>
      <c r="AI213">
        <v>28.564219025990401</v>
      </c>
      <c r="AJ213">
        <v>153.226837060702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-0.03</v>
      </c>
      <c r="AM213" t="s">
        <v>10464</v>
      </c>
      <c r="AN213">
        <v>2.59</v>
      </c>
      <c r="AO213" t="s">
        <v>10463</v>
      </c>
      <c r="AP213">
        <v>3.2807895018944003E-2</v>
      </c>
      <c r="AQ213">
        <f>(Table2[[#This Row],[Sharpe Ratio]]-AVERAGE(Table2[Sharpe Ratio]))/_xlfn.STDEV.P(Table2[Sharpe Ratio])</f>
        <v>-0.22351779051362525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-0.74175849804338068</v>
      </c>
      <c r="AS213">
        <f>_xlfn.RANK.AVG(Table2[[#This Row],[1Y Return vs Nifty Z-Score]],Table2[1Y Return vs Nifty Z-Score])</f>
        <v>95</v>
      </c>
      <c r="AT213">
        <f>_xlfn.RANK.AVG(Table2[[#This Row],[6M Return vs Nifty Z-Score]],Table2[6M Return vs Nifty Z-Score])</f>
        <v>223</v>
      </c>
      <c r="AU213">
        <f>_xlfn.RANK.AVG(Table2[[#This Row],[Sharpe Ratio Z-Score]],Table2[Sharpe Ratio Z-Score])</f>
        <v>398</v>
      </c>
      <c r="AV213">
        <f>(Table2[[#This Row],[Rank 1Y]]+Table2[[#This Row],[Rank 6M]]+Table2[[#This Row],[Rank Sharpe]])/3</f>
        <v>238.66666666666666</v>
      </c>
    </row>
    <row r="214" spans="1:48" x14ac:dyDescent="0.3">
      <c r="A214" t="s">
        <v>270</v>
      </c>
      <c r="B214" t="s">
        <v>271</v>
      </c>
      <c r="C214" t="s">
        <v>10424</v>
      </c>
      <c r="D214" t="s">
        <v>272</v>
      </c>
      <c r="E214">
        <v>92895.387956639999</v>
      </c>
      <c r="F214">
        <v>913.1</v>
      </c>
      <c r="G214">
        <v>25.0369044191991</v>
      </c>
      <c r="H214">
        <f>(Table2[[#This Row],[1Y Return vs Nifty]]-AVERAGE(Table2[1Y Return vs Nifty]))/_xlfn.STDEV.P(Table2[1Y Return vs Nifty])</f>
        <v>-0.24740325984393499</v>
      </c>
      <c r="I214">
        <v>17.8888445102573</v>
      </c>
      <c r="J214">
        <f>(Table2[[#This Row],[1M Return vs Nifty]]-AVERAGE(Table2[1M Return vs Nifty]))/_xlfn.STDEV.P(Table2[1M Return vs Nifty])</f>
        <v>1.4269361544100387</v>
      </c>
      <c r="K214">
        <v>23.3879425138024</v>
      </c>
      <c r="L214">
        <f>(Table2[[#This Row],[6M Return vs Nifty]]-AVERAGE(Table2[6M Return vs Nifty]))/_xlfn.STDEV.P(Table2[6M Return vs Nifty])</f>
        <v>0.34050891213020335</v>
      </c>
      <c r="M214">
        <v>4.7354087578389503</v>
      </c>
      <c r="N214">
        <f>(Table2[[#This Row],[1W Return vs Nifty]]-AVERAGE(Table2[1W Return vs Nifty]))/_xlfn.STDEV.P(Table2[1W Return vs Nifty])</f>
        <v>0.95231940894963141</v>
      </c>
      <c r="O214">
        <v>888.4</v>
      </c>
      <c r="P214">
        <v>850.110881965555</v>
      </c>
      <c r="Q214">
        <v>746.36944312732305</v>
      </c>
      <c r="R214">
        <v>70.623426047781095</v>
      </c>
      <c r="S214" s="2">
        <f>(Table2[[#This Row],[Close Price]]-Table2[[#This Row],[20D EMA]])/Table2[[#This Row],[20D EMA]]</f>
        <v>2.7802791535344491E-2</v>
      </c>
      <c r="T214" s="2">
        <f>(Table2[[#This Row],[Close Price]]-Table2[[#This Row],[50D EMA]])/Table2[[#This Row],[50D EMA]]</f>
        <v>7.409517907688333E-2</v>
      </c>
      <c r="U214" s="2">
        <f>(Table2[[#This Row],[Close Price]]-Table2[[#This Row],[200D EMA]])/Table2[[#This Row],[200D EMA]]</f>
        <v>0.22338877670831231</v>
      </c>
      <c r="V214">
        <v>1.05636875419558</v>
      </c>
      <c r="W214">
        <v>904</v>
      </c>
      <c r="X214">
        <v>957.8</v>
      </c>
      <c r="Y214">
        <v>904</v>
      </c>
      <c r="Z214">
        <v>959.9</v>
      </c>
      <c r="AA214">
        <v>904</v>
      </c>
      <c r="AB214">
        <v>959.9</v>
      </c>
      <c r="AC214" s="2">
        <f>(Table2[[#This Row],[Close Price]]/Table2[[#This Row],[Day Low]])-1</f>
        <v>1.0066371681415998E-2</v>
      </c>
      <c r="AD214" s="2">
        <f>(Table2[[#This Row],[Day High]]/Table2[[#This Row],[Close Price]])-1</f>
        <v>4.8954112364472557E-2</v>
      </c>
      <c r="AE214" s="2">
        <f>(Table2[[#This Row],[Close Price]]/Table2[[#This Row],[Current Week Low]])-1</f>
        <v>1.0066371681415998E-2</v>
      </c>
      <c r="AF214" s="2">
        <f>(Table2[[#This Row],[Current Week High]]/Table2[[#This Row],[Close Price]])-1</f>
        <v>5.1253969992333781E-2</v>
      </c>
      <c r="AG214" s="2">
        <f>(Table2[[#This Row],[Close Price]]/Table2[[#This Row],[Current Month Low]])-1</f>
        <v>1.0066371681415998E-2</v>
      </c>
      <c r="AH214" s="2">
        <f>(Table2[[#This Row],[Current Month High]]/Table2[[#This Row],[Close Price]])-1</f>
        <v>5.1253969992333781E-2</v>
      </c>
      <c r="AI214">
        <v>7.3157375971963399</v>
      </c>
      <c r="AJ214">
        <v>79.567354965584997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0.02</v>
      </c>
      <c r="AM214" t="s">
        <v>10463</v>
      </c>
      <c r="AN214">
        <v>2.59</v>
      </c>
      <c r="AO214" t="s">
        <v>10463</v>
      </c>
      <c r="AP214">
        <v>0.12766910207387899</v>
      </c>
      <c r="AQ214">
        <f>(Table2[[#This Row],[Sharpe Ratio]]-AVERAGE(Table2[Sharpe Ratio]))/_xlfn.STDEV.P(Table2[Sharpe Ratio])</f>
        <v>0.84400068150367347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3.316361897149612</v>
      </c>
      <c r="AS214">
        <f>_xlfn.RANK.AVG(Table2[[#This Row],[1Y Return vs Nifty Z-Score]],Table2[1Y Return vs Nifty Z-Score])</f>
        <v>365</v>
      </c>
      <c r="AT214">
        <f>_xlfn.RANK.AVG(Table2[[#This Row],[6M Return vs Nifty Z-Score]],Table2[6M Return vs Nifty Z-Score])</f>
        <v>205</v>
      </c>
      <c r="AU214">
        <f>_xlfn.RANK.AVG(Table2[[#This Row],[Sharpe Ratio Z-Score]],Table2[Sharpe Ratio Z-Score])</f>
        <v>148</v>
      </c>
      <c r="AV214">
        <f>(Table2[[#This Row],[Rank 1Y]]+Table2[[#This Row],[Rank 6M]]+Table2[[#This Row],[Rank Sharpe]])/3</f>
        <v>239.33333333333334</v>
      </c>
    </row>
    <row r="215" spans="1:48" x14ac:dyDescent="0.3">
      <c r="A215" t="s">
        <v>120</v>
      </c>
      <c r="B215" t="s">
        <v>121</v>
      </c>
      <c r="C215" t="s">
        <v>10417</v>
      </c>
      <c r="D215" t="s">
        <v>18</v>
      </c>
      <c r="E215">
        <v>236756.682729377</v>
      </c>
      <c r="F215">
        <v>168.3</v>
      </c>
      <c r="G215">
        <v>51.1441748058947</v>
      </c>
      <c r="H215">
        <f>(Table2[[#This Row],[1Y Return vs Nifty]]-AVERAGE(Table2[1Y Return vs Nifty]))/_xlfn.STDEV.P(Table2[1Y Return vs Nifty])</f>
        <v>5.7508356818757524E-2</v>
      </c>
      <c r="I215">
        <v>-7.7489339492204303</v>
      </c>
      <c r="J215">
        <f>(Table2[[#This Row],[1M Return vs Nifty]]-AVERAGE(Table2[1M Return vs Nifty]))/_xlfn.STDEV.P(Table2[1M Return vs Nifty])</f>
        <v>-0.79348071459814673</v>
      </c>
      <c r="K215">
        <v>17.598748318432801</v>
      </c>
      <c r="L215">
        <f>(Table2[[#This Row],[6M Return vs Nifty]]-AVERAGE(Table2[6M Return vs Nifty]))/_xlfn.STDEV.P(Table2[6M Return vs Nifty])</f>
        <v>0.1670857960940722</v>
      </c>
      <c r="M215">
        <v>-0.98689110205222297</v>
      </c>
      <c r="N215">
        <f>(Table2[[#This Row],[1W Return vs Nifty]]-AVERAGE(Table2[1W Return vs Nifty]))/_xlfn.STDEV.P(Table2[1W Return vs Nifty])</f>
        <v>-9.5579111944404729E-2</v>
      </c>
      <c r="O215">
        <v>166.29</v>
      </c>
      <c r="P215">
        <v>165.90972658088199</v>
      </c>
      <c r="Q215">
        <v>145.52050481467799</v>
      </c>
      <c r="R215">
        <v>56.539221231344698</v>
      </c>
      <c r="S215" s="2">
        <f>(Table2[[#This Row],[Close Price]]-Table2[[#This Row],[20D EMA]])/Table2[[#This Row],[20D EMA]]</f>
        <v>1.2087317337182149E-2</v>
      </c>
      <c r="T215" s="2">
        <f>(Table2[[#This Row],[Close Price]]-Table2[[#This Row],[50D EMA]])/Table2[[#This Row],[50D EMA]]</f>
        <v>1.4407072257772329E-2</v>
      </c>
      <c r="U215" s="2">
        <f>(Table2[[#This Row],[Close Price]]-Table2[[#This Row],[200D EMA]])/Table2[[#This Row],[200D EMA]]</f>
        <v>0.15653804399821156</v>
      </c>
      <c r="V215">
        <v>0.72211077042760397</v>
      </c>
      <c r="W215">
        <v>167.01</v>
      </c>
      <c r="X215">
        <v>169.71</v>
      </c>
      <c r="Y215">
        <v>165.62</v>
      </c>
      <c r="Z215">
        <v>169.71</v>
      </c>
      <c r="AA215">
        <v>165.62</v>
      </c>
      <c r="AB215">
        <v>169.71</v>
      </c>
      <c r="AC215" s="2">
        <f>(Table2[[#This Row],[Close Price]]/Table2[[#This Row],[Day Low]])-1</f>
        <v>7.7240883779414737E-3</v>
      </c>
      <c r="AD215" s="2">
        <f>(Table2[[#This Row],[Day High]]/Table2[[#This Row],[Close Price]])-1</f>
        <v>8.3778966131906607E-3</v>
      </c>
      <c r="AE215" s="2">
        <f>(Table2[[#This Row],[Close Price]]/Table2[[#This Row],[Current Week Low]])-1</f>
        <v>1.6181620577224942E-2</v>
      </c>
      <c r="AF215" s="2">
        <f>(Table2[[#This Row],[Current Week High]]/Table2[[#This Row],[Close Price]])-1</f>
        <v>8.3778966131906607E-3</v>
      </c>
      <c r="AG215" s="2">
        <f>(Table2[[#This Row],[Close Price]]/Table2[[#This Row],[Current Month Low]])-1</f>
        <v>1.6181620577224942E-2</v>
      </c>
      <c r="AH215" s="2">
        <f>(Table2[[#This Row],[Current Month High]]/Table2[[#This Row],[Close Price]])-1</f>
        <v>8.3778966131906607E-3</v>
      </c>
      <c r="AI215">
        <v>16.934046345811002</v>
      </c>
      <c r="AJ215">
        <v>96.842105263157904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-0.06</v>
      </c>
      <c r="AM215" t="s">
        <v>10464</v>
      </c>
      <c r="AN215">
        <v>-0.38</v>
      </c>
      <c r="AO215" t="s">
        <v>10464</v>
      </c>
      <c r="AP215">
        <v>9.6858766621049003E-2</v>
      </c>
      <c r="AQ215">
        <f>(Table2[[#This Row],[Sharpe Ratio]]-AVERAGE(Table2[Sharpe Ratio]))/_xlfn.STDEV.P(Table2[Sharpe Ratio])</f>
        <v>0.49727726055987054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-0.16718841306985116</v>
      </c>
      <c r="AS215">
        <f>_xlfn.RANK.AVG(Table2[[#This Row],[1Y Return vs Nifty Z-Score]],Table2[1Y Return vs Nifty Z-Score])</f>
        <v>259</v>
      </c>
      <c r="AT215">
        <f>_xlfn.RANK.AVG(Table2[[#This Row],[6M Return vs Nifty Z-Score]],Table2[6M Return vs Nifty Z-Score])</f>
        <v>249</v>
      </c>
      <c r="AU215">
        <f>_xlfn.RANK.AVG(Table2[[#This Row],[Sharpe Ratio Z-Score]],Table2[Sharpe Ratio Z-Score])</f>
        <v>214</v>
      </c>
      <c r="AV215">
        <f>(Table2[[#This Row],[Rank 1Y]]+Table2[[#This Row],[Rank 6M]]+Table2[[#This Row],[Rank Sharpe]])/3</f>
        <v>240.66666666666666</v>
      </c>
    </row>
    <row r="216" spans="1:48" x14ac:dyDescent="0.3">
      <c r="A216" t="s">
        <v>851</v>
      </c>
      <c r="B216" t="s">
        <v>852</v>
      </c>
      <c r="C216" t="s">
        <v>10429</v>
      </c>
      <c r="D216" t="s">
        <v>454</v>
      </c>
      <c r="E216">
        <v>17397.606239460001</v>
      </c>
      <c r="F216">
        <v>1214.8</v>
      </c>
      <c r="G216">
        <v>40.480807972516203</v>
      </c>
      <c r="H216">
        <f>(Table2[[#This Row],[1Y Return vs Nifty]]-AVERAGE(Table2[1Y Return vs Nifty]))/_xlfn.STDEV.P(Table2[1Y Return vs Nifty])</f>
        <v>-6.7031067336810121E-2</v>
      </c>
      <c r="I216">
        <v>4.3146931408525404</v>
      </c>
      <c r="J216">
        <f>(Table2[[#This Row],[1M Return vs Nifty]]-AVERAGE(Table2[1M Return vs Nifty]))/_xlfn.STDEV.P(Table2[1M Return vs Nifty])</f>
        <v>0.25131656120949436</v>
      </c>
      <c r="K216">
        <v>12.8508666770673</v>
      </c>
      <c r="L216">
        <f>(Table2[[#This Row],[6M Return vs Nifty]]-AVERAGE(Table2[6M Return vs Nifty]))/_xlfn.STDEV.P(Table2[6M Return vs Nifty])</f>
        <v>2.4856601316857081E-2</v>
      </c>
      <c r="M216">
        <v>-0.47147694298194198</v>
      </c>
      <c r="N216">
        <f>(Table2[[#This Row],[1W Return vs Nifty]]-AVERAGE(Table2[1W Return vs Nifty]))/_xlfn.STDEV.P(Table2[1W Return vs Nifty])</f>
        <v>-1.1936815821687711E-3</v>
      </c>
      <c r="O216">
        <v>1168.94</v>
      </c>
      <c r="P216">
        <v>1107.16192969443</v>
      </c>
      <c r="Q216">
        <v>966.89153054549297</v>
      </c>
      <c r="R216">
        <v>65.034573330940106</v>
      </c>
      <c r="S216" s="2">
        <f>(Table2[[#This Row],[Close Price]]-Table2[[#This Row],[20D EMA]])/Table2[[#This Row],[20D EMA]]</f>
        <v>3.9232124831043422E-2</v>
      </c>
      <c r="T216" s="2">
        <f>(Table2[[#This Row],[Close Price]]-Table2[[#This Row],[50D EMA]])/Table2[[#This Row],[50D EMA]]</f>
        <v>9.7219808068434402E-2</v>
      </c>
      <c r="U216" s="2">
        <f>(Table2[[#This Row],[Close Price]]-Table2[[#This Row],[200D EMA]])/Table2[[#This Row],[200D EMA]]</f>
        <v>0.25639739476737788</v>
      </c>
      <c r="V216">
        <v>0.73117327080414596</v>
      </c>
      <c r="W216">
        <v>1206.05</v>
      </c>
      <c r="X216">
        <v>1250</v>
      </c>
      <c r="Y216">
        <v>1206.05</v>
      </c>
      <c r="Z216">
        <v>1250</v>
      </c>
      <c r="AA216">
        <v>1206.05</v>
      </c>
      <c r="AB216">
        <v>1250</v>
      </c>
      <c r="AC216" s="2">
        <f>(Table2[[#This Row],[Close Price]]/Table2[[#This Row],[Day Low]])-1</f>
        <v>7.2550889266613794E-3</v>
      </c>
      <c r="AD216" s="2">
        <f>(Table2[[#This Row],[Day High]]/Table2[[#This Row],[Close Price]])-1</f>
        <v>2.8975963121501414E-2</v>
      </c>
      <c r="AE216" s="2">
        <f>(Table2[[#This Row],[Close Price]]/Table2[[#This Row],[Current Week Low]])-1</f>
        <v>7.2550889266613794E-3</v>
      </c>
      <c r="AF216" s="2">
        <f>(Table2[[#This Row],[Current Week High]]/Table2[[#This Row],[Close Price]])-1</f>
        <v>2.8975963121501414E-2</v>
      </c>
      <c r="AG216" s="2">
        <f>(Table2[[#This Row],[Close Price]]/Table2[[#This Row],[Current Month Low]])-1</f>
        <v>7.2550889266613794E-3</v>
      </c>
      <c r="AH216" s="2">
        <f>(Table2[[#This Row],[Current Month High]]/Table2[[#This Row],[Close Price]])-1</f>
        <v>2.8975963121501414E-2</v>
      </c>
      <c r="AI216">
        <v>3.3091866973987401</v>
      </c>
      <c r="AJ216">
        <v>69.1804191908641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0.15</v>
      </c>
      <c r="AM216" t="s">
        <v>10463</v>
      </c>
      <c r="AN216">
        <v>2.23</v>
      </c>
      <c r="AO216" t="s">
        <v>10463</v>
      </c>
      <c r="AP216">
        <v>0.13399983926558501</v>
      </c>
      <c r="AQ216">
        <f>(Table2[[#This Row],[Sharpe Ratio]]-AVERAGE(Table2[Sharpe Ratio]))/_xlfn.STDEV.P(Table2[Sharpe Ratio])</f>
        <v>0.91524349090329837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1.1231919045106711</v>
      </c>
      <c r="AS216">
        <f>_xlfn.RANK.AVG(Table2[[#This Row],[1Y Return vs Nifty Z-Score]],Table2[1Y Return vs Nifty Z-Score])</f>
        <v>299</v>
      </c>
      <c r="AT216">
        <f>_xlfn.RANK.AVG(Table2[[#This Row],[6M Return vs Nifty Z-Score]],Table2[6M Return vs Nifty Z-Score])</f>
        <v>285</v>
      </c>
      <c r="AU216">
        <f>_xlfn.RANK.AVG(Table2[[#This Row],[Sharpe Ratio Z-Score]],Table2[Sharpe Ratio Z-Score])</f>
        <v>138</v>
      </c>
      <c r="AV216">
        <f>(Table2[[#This Row],[Rank 1Y]]+Table2[[#This Row],[Rank 6M]]+Table2[[#This Row],[Rank Sharpe]])/3</f>
        <v>240.66666666666666</v>
      </c>
    </row>
    <row r="217" spans="1:48" x14ac:dyDescent="0.3">
      <c r="A217" t="s">
        <v>677</v>
      </c>
      <c r="B217" t="s">
        <v>678</v>
      </c>
      <c r="C217" t="s">
        <v>10426</v>
      </c>
      <c r="D217" t="s">
        <v>218</v>
      </c>
      <c r="E217">
        <v>25401.361800564999</v>
      </c>
      <c r="F217">
        <v>3962.65</v>
      </c>
      <c r="G217">
        <v>129.82664026486</v>
      </c>
      <c r="H217">
        <f>(Table2[[#This Row],[1Y Return vs Nifty]]-AVERAGE(Table2[1Y Return vs Nifty]))/_xlfn.STDEV.P(Table2[1Y Return vs Nifty])</f>
        <v>0.97645535475254441</v>
      </c>
      <c r="I217">
        <v>4.3439633696048698</v>
      </c>
      <c r="J217">
        <f>(Table2[[#This Row],[1M Return vs Nifty]]-AVERAGE(Table2[1M Return vs Nifty]))/_xlfn.STDEV.P(Table2[1M Return vs Nifty])</f>
        <v>0.25385157452135854</v>
      </c>
      <c r="K217">
        <v>37.469843091861598</v>
      </c>
      <c r="L217">
        <f>(Table2[[#This Row],[6M Return vs Nifty]]-AVERAGE(Table2[6M Return vs Nifty]))/_xlfn.STDEV.P(Table2[6M Return vs Nifty])</f>
        <v>0.76235122654268594</v>
      </c>
      <c r="M217">
        <v>-0.65601351865556301</v>
      </c>
      <c r="N217">
        <f>(Table2[[#This Row],[1W Return vs Nifty]]-AVERAGE(Table2[1W Return vs Nifty]))/_xlfn.STDEV.P(Table2[1W Return vs Nifty])</f>
        <v>-3.4987018078679363E-2</v>
      </c>
      <c r="O217">
        <v>3722.37</v>
      </c>
      <c r="P217">
        <v>3364.26073995874</v>
      </c>
      <c r="Q217">
        <v>2702.1548113710201</v>
      </c>
      <c r="R217">
        <v>64.7813939350292</v>
      </c>
      <c r="S217" s="2">
        <f>(Table2[[#This Row],[Close Price]]-Table2[[#This Row],[20D EMA]])/Table2[[#This Row],[20D EMA]]</f>
        <v>6.4550273078710668E-2</v>
      </c>
      <c r="T217" s="2">
        <f>(Table2[[#This Row],[Close Price]]-Table2[[#This Row],[50D EMA]])/Table2[[#This Row],[50D EMA]]</f>
        <v>0.17786649320426895</v>
      </c>
      <c r="U217" s="2">
        <f>(Table2[[#This Row],[Close Price]]-Table2[[#This Row],[200D EMA]])/Table2[[#This Row],[200D EMA]]</f>
        <v>0.46647778407241947</v>
      </c>
      <c r="V217">
        <v>0.84559344582398799</v>
      </c>
      <c r="W217">
        <v>3947.35</v>
      </c>
      <c r="X217">
        <v>4007.95</v>
      </c>
      <c r="Y217">
        <v>3870</v>
      </c>
      <c r="Z217">
        <v>4024.9</v>
      </c>
      <c r="AA217">
        <v>3870</v>
      </c>
      <c r="AB217">
        <v>4024.9</v>
      </c>
      <c r="AC217" s="2">
        <f>(Table2[[#This Row],[Close Price]]/Table2[[#This Row],[Day Low]])-1</f>
        <v>3.8760180880843542E-3</v>
      </c>
      <c r="AD217" s="2">
        <f>(Table2[[#This Row],[Day High]]/Table2[[#This Row],[Close Price]])-1</f>
        <v>1.1431743908747904E-2</v>
      </c>
      <c r="AE217" s="2">
        <f>(Table2[[#This Row],[Close Price]]/Table2[[#This Row],[Current Week Low]])-1</f>
        <v>2.3940568475452118E-2</v>
      </c>
      <c r="AF217" s="2">
        <f>(Table2[[#This Row],[Current Week High]]/Table2[[#This Row],[Close Price]])-1</f>
        <v>1.5709184510365626E-2</v>
      </c>
      <c r="AG217" s="2">
        <f>(Table2[[#This Row],[Close Price]]/Table2[[#This Row],[Current Month Low]])-1</f>
        <v>2.3940568475452118E-2</v>
      </c>
      <c r="AH217" s="2">
        <f>(Table2[[#This Row],[Current Month High]]/Table2[[#This Row],[Close Price]])-1</f>
        <v>1.5709184510365626E-2</v>
      </c>
      <c r="AI217">
        <v>3.4156435718521698</v>
      </c>
      <c r="AJ217">
        <v>162.40108598483499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0.45</v>
      </c>
      <c r="AM217" t="s">
        <v>10463</v>
      </c>
      <c r="AN217">
        <v>6.48</v>
      </c>
      <c r="AO217" t="s">
        <v>10463</v>
      </c>
      <c r="AQ217">
        <f>(Table2[[#This Row],[Sharpe Ratio]]-AVERAGE(Table2[Sharpe Ratio]))/_xlfn.STDEV.P(Table2[Sharpe Ratio])</f>
        <v>-0.59272070335917748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1.3649504343787322</v>
      </c>
      <c r="AS217">
        <f>_xlfn.RANK.AVG(Table2[[#This Row],[1Y Return vs Nifty Z-Score]],Table2[1Y Return vs Nifty Z-Score])</f>
        <v>87</v>
      </c>
      <c r="AT217">
        <f>_xlfn.RANK.AVG(Table2[[#This Row],[6M Return vs Nifty Z-Score]],Table2[6M Return vs Nifty Z-Score])</f>
        <v>125</v>
      </c>
      <c r="AU217">
        <f>_xlfn.RANK.AVG(Table2[[#This Row],[Sharpe Ratio Z-Score]],Table2[Sharpe Ratio Z-Score])</f>
        <v>515.5</v>
      </c>
      <c r="AV217">
        <f>(Table2[[#This Row],[Rank 1Y]]+Table2[[#This Row],[Rank 6M]]+Table2[[#This Row],[Rank Sharpe]])/3</f>
        <v>242.5</v>
      </c>
    </row>
    <row r="218" spans="1:48" x14ac:dyDescent="0.3">
      <c r="A218" t="s">
        <v>564</v>
      </c>
      <c r="B218" t="s">
        <v>565</v>
      </c>
      <c r="C218" t="s">
        <v>10427</v>
      </c>
      <c r="D218" t="s">
        <v>154</v>
      </c>
      <c r="E218">
        <v>33853.346172126003</v>
      </c>
      <c r="F218">
        <v>257.63</v>
      </c>
      <c r="G218">
        <v>108.026727594474</v>
      </c>
      <c r="H218">
        <f>(Table2[[#This Row],[1Y Return vs Nifty]]-AVERAGE(Table2[1Y Return vs Nifty]))/_xlfn.STDEV.P(Table2[1Y Return vs Nifty])</f>
        <v>0.7218501617554135</v>
      </c>
      <c r="I218">
        <v>-7.0277796773106704</v>
      </c>
      <c r="J218">
        <f>(Table2[[#This Row],[1M Return vs Nifty]]-AVERAGE(Table2[1M Return vs Nifty]))/_xlfn.STDEV.P(Table2[1M Return vs Nifty])</f>
        <v>-0.73102354370728129</v>
      </c>
      <c r="K218">
        <v>-3.9044093345972701</v>
      </c>
      <c r="L218">
        <f>(Table2[[#This Row],[6M Return vs Nifty]]-AVERAGE(Table2[6M Return vs Nifty]))/_xlfn.STDEV.P(Table2[6M Return vs Nifty])</f>
        <v>-0.47707027795632939</v>
      </c>
      <c r="M218">
        <v>2.6618397811249701</v>
      </c>
      <c r="N218">
        <f>(Table2[[#This Row],[1W Return vs Nifty]]-AVERAGE(Table2[1W Return vs Nifty]))/_xlfn.STDEV.P(Table2[1W Return vs Nifty])</f>
        <v>0.57259623524798897</v>
      </c>
      <c r="O218">
        <v>236.7</v>
      </c>
      <c r="P218">
        <v>232.42141483978401</v>
      </c>
      <c r="Q218">
        <v>204.584202825809</v>
      </c>
      <c r="R218">
        <v>66.917968771240695</v>
      </c>
      <c r="S218" s="2">
        <f>(Table2[[#This Row],[Close Price]]-Table2[[#This Row],[20D EMA]])/Table2[[#This Row],[20D EMA]]</f>
        <v>8.8424165610477432E-2</v>
      </c>
      <c r="T218" s="2">
        <f>(Table2[[#This Row],[Close Price]]-Table2[[#This Row],[50D EMA]])/Table2[[#This Row],[50D EMA]]</f>
        <v>0.10846068197972689</v>
      </c>
      <c r="U218" s="2">
        <f>(Table2[[#This Row],[Close Price]]-Table2[[#This Row],[200D EMA]])/Table2[[#This Row],[200D EMA]]</f>
        <v>0.25928589031556976</v>
      </c>
      <c r="V218">
        <v>1.3671019841270899</v>
      </c>
      <c r="W218">
        <v>241.41</v>
      </c>
      <c r="X218">
        <v>261.75</v>
      </c>
      <c r="Y218">
        <v>236.25</v>
      </c>
      <c r="Z218">
        <v>261.75</v>
      </c>
      <c r="AA218">
        <v>236.25</v>
      </c>
      <c r="AB218">
        <v>261.75</v>
      </c>
      <c r="AC218" s="2">
        <f>(Table2[[#This Row],[Close Price]]/Table2[[#This Row],[Day Low]])-1</f>
        <v>6.7188600306532509E-2</v>
      </c>
      <c r="AD218" s="2">
        <f>(Table2[[#This Row],[Day High]]/Table2[[#This Row],[Close Price]])-1</f>
        <v>1.5991926406086376E-2</v>
      </c>
      <c r="AE218" s="2">
        <f>(Table2[[#This Row],[Close Price]]/Table2[[#This Row],[Current Week Low]])-1</f>
        <v>9.049735449735441E-2</v>
      </c>
      <c r="AF218" s="2">
        <f>(Table2[[#This Row],[Current Week High]]/Table2[[#This Row],[Close Price]])-1</f>
        <v>1.5991926406086376E-2</v>
      </c>
      <c r="AG218" s="2">
        <f>(Table2[[#This Row],[Close Price]]/Table2[[#This Row],[Current Month Low]])-1</f>
        <v>9.049735449735441E-2</v>
      </c>
      <c r="AH218" s="2">
        <f>(Table2[[#This Row],[Current Month High]]/Table2[[#This Row],[Close Price]])-1</f>
        <v>1.5991926406086376E-2</v>
      </c>
      <c r="AI218">
        <v>14.020106354073601</v>
      </c>
      <c r="AJ218">
        <v>143.04716981132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0.03</v>
      </c>
      <c r="AM218" t="s">
        <v>10463</v>
      </c>
      <c r="AN218">
        <v>10.81</v>
      </c>
      <c r="AO218" t="s">
        <v>10463</v>
      </c>
      <c r="AP218">
        <v>0.13626921565362701</v>
      </c>
      <c r="AQ218">
        <f>(Table2[[#This Row],[Sharpe Ratio]]-AVERAGE(Table2[Sharpe Ratio]))/_xlfn.STDEV.P(Table2[Sharpe Ratio])</f>
        <v>0.94078186733141811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1.0271344426712097</v>
      </c>
      <c r="AS218">
        <f>_xlfn.RANK.AVG(Table2[[#This Row],[1Y Return vs Nifty Z-Score]],Table2[1Y Return vs Nifty Z-Score])</f>
        <v>118</v>
      </c>
      <c r="AT218">
        <f>_xlfn.RANK.AVG(Table2[[#This Row],[6M Return vs Nifty Z-Score]],Table2[6M Return vs Nifty Z-Score])</f>
        <v>483</v>
      </c>
      <c r="AU218">
        <f>_xlfn.RANK.AVG(Table2[[#This Row],[Sharpe Ratio Z-Score]],Table2[Sharpe Ratio Z-Score])</f>
        <v>128</v>
      </c>
      <c r="AV218">
        <f>(Table2[[#This Row],[Rank 1Y]]+Table2[[#This Row],[Rank 6M]]+Table2[[#This Row],[Rank Sharpe]])/3</f>
        <v>243</v>
      </c>
    </row>
    <row r="219" spans="1:48" x14ac:dyDescent="0.3">
      <c r="A219" t="s">
        <v>884</v>
      </c>
      <c r="B219" t="s">
        <v>885</v>
      </c>
      <c r="C219" t="s">
        <v>10419</v>
      </c>
      <c r="D219" t="s">
        <v>24</v>
      </c>
      <c r="E219">
        <v>16660.871696710001</v>
      </c>
      <c r="F219">
        <v>204.79</v>
      </c>
      <c r="G219">
        <v>34.2053179644073</v>
      </c>
      <c r="H219">
        <f>(Table2[[#This Row],[1Y Return vs Nifty]]-AVERAGE(Table2[1Y Return vs Nifty]))/_xlfn.STDEV.P(Table2[1Y Return vs Nifty])</f>
        <v>-0.14032367033134505</v>
      </c>
      <c r="I219">
        <v>-2.9466299535843699</v>
      </c>
      <c r="J219">
        <f>(Table2[[#This Row],[1M Return vs Nifty]]-AVERAGE(Table2[1M Return vs Nifty]))/_xlfn.STDEV.P(Table2[1M Return vs Nifty])</f>
        <v>-0.37756648790843922</v>
      </c>
      <c r="K219">
        <v>10.581433751855499</v>
      </c>
      <c r="L219">
        <f>(Table2[[#This Row],[6M Return vs Nifty]]-AVERAGE(Table2[6M Return vs Nifty]))/_xlfn.STDEV.P(Table2[6M Return vs Nifty])</f>
        <v>-4.3127321184829828E-2</v>
      </c>
      <c r="M219">
        <v>-3.9372476234851899</v>
      </c>
      <c r="N219">
        <f>(Table2[[#This Row],[1W Return vs Nifty]]-AVERAGE(Table2[1W Return vs Nifty]))/_xlfn.STDEV.P(Table2[1W Return vs Nifty])</f>
        <v>-0.63586436623348652</v>
      </c>
      <c r="O219">
        <v>204.96</v>
      </c>
      <c r="P219">
        <v>199.61760706012899</v>
      </c>
      <c r="Q219">
        <v>174.34450260467301</v>
      </c>
      <c r="R219">
        <v>52.471586290276697</v>
      </c>
      <c r="S219" s="2">
        <f>(Table2[[#This Row],[Close Price]]-Table2[[#This Row],[20D EMA]])/Table2[[#This Row],[20D EMA]]</f>
        <v>-8.2943013270889881E-4</v>
      </c>
      <c r="T219" s="2">
        <f>(Table2[[#This Row],[Close Price]]-Table2[[#This Row],[50D EMA]])/Table2[[#This Row],[50D EMA]]</f>
        <v>2.5911506585253125E-2</v>
      </c>
      <c r="U219" s="2">
        <f>(Table2[[#This Row],[Close Price]]-Table2[[#This Row],[200D EMA]])/Table2[[#This Row],[200D EMA]]</f>
        <v>0.17462837623485206</v>
      </c>
      <c r="V219">
        <v>0.83238415969271395</v>
      </c>
      <c r="W219">
        <v>203.01</v>
      </c>
      <c r="X219">
        <v>208.9</v>
      </c>
      <c r="Y219">
        <v>203.01</v>
      </c>
      <c r="Z219">
        <v>212.07</v>
      </c>
      <c r="AA219">
        <v>203.01</v>
      </c>
      <c r="AB219">
        <v>212.07</v>
      </c>
      <c r="AC219" s="2">
        <f>(Table2[[#This Row],[Close Price]]/Table2[[#This Row],[Day Low]])-1</f>
        <v>8.7680409832027184E-3</v>
      </c>
      <c r="AD219" s="2">
        <f>(Table2[[#This Row],[Day High]]/Table2[[#This Row],[Close Price]])-1</f>
        <v>2.0069339323209201E-2</v>
      </c>
      <c r="AE219" s="2">
        <f>(Table2[[#This Row],[Close Price]]/Table2[[#This Row],[Current Week Low]])-1</f>
        <v>8.7680409832027184E-3</v>
      </c>
      <c r="AF219" s="2">
        <f>(Table2[[#This Row],[Current Week High]]/Table2[[#This Row],[Close Price]])-1</f>
        <v>3.5548610772010436E-2</v>
      </c>
      <c r="AG219" s="2">
        <f>(Table2[[#This Row],[Close Price]]/Table2[[#This Row],[Current Month Low]])-1</f>
        <v>8.7680409832027184E-3</v>
      </c>
      <c r="AH219" s="2">
        <f>(Table2[[#This Row],[Current Month High]]/Table2[[#This Row],[Close Price]])-1</f>
        <v>3.5548610772010436E-2</v>
      </c>
      <c r="AI219">
        <v>7.3782899555642398</v>
      </c>
      <c r="AJ219">
        <v>77.153979238754303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0</v>
      </c>
      <c r="AM219" t="s">
        <v>10465</v>
      </c>
      <c r="AN219">
        <v>-0.99</v>
      </c>
      <c r="AO219" t="s">
        <v>10464</v>
      </c>
      <c r="AP219">
        <v>0.15456217654333801</v>
      </c>
      <c r="AQ219">
        <f>(Table2[[#This Row],[Sharpe Ratio]]-AVERAGE(Table2[Sharpe Ratio]))/_xlfn.STDEV.P(Table2[Sharpe Ratio])</f>
        <v>1.1466412935808397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-5.024055207726108E-2</v>
      </c>
      <c r="AS219">
        <f>_xlfn.RANK.AVG(Table2[[#This Row],[1Y Return vs Nifty Z-Score]],Table2[1Y Return vs Nifty Z-Score])</f>
        <v>324</v>
      </c>
      <c r="AT219">
        <f>_xlfn.RANK.AVG(Table2[[#This Row],[6M Return vs Nifty Z-Score]],Table2[6M Return vs Nifty Z-Score])</f>
        <v>311</v>
      </c>
      <c r="AU219">
        <f>_xlfn.RANK.AVG(Table2[[#This Row],[Sharpe Ratio Z-Score]],Table2[Sharpe Ratio Z-Score])</f>
        <v>94</v>
      </c>
      <c r="AV219">
        <f>(Table2[[#This Row],[Rank 1Y]]+Table2[[#This Row],[Rank 6M]]+Table2[[#This Row],[Rank Sharpe]])/3</f>
        <v>243</v>
      </c>
    </row>
    <row r="220" spans="1:48" x14ac:dyDescent="0.3">
      <c r="A220" t="s">
        <v>715</v>
      </c>
      <c r="B220" t="s">
        <v>716</v>
      </c>
      <c r="C220" t="s">
        <v>10422</v>
      </c>
      <c r="D220" t="s">
        <v>46</v>
      </c>
      <c r="E220">
        <v>22725.32646615</v>
      </c>
      <c r="F220">
        <v>902.25</v>
      </c>
      <c r="G220">
        <v>36.0992450216878</v>
      </c>
      <c r="H220">
        <f>(Table2[[#This Row],[1Y Return vs Nifty]]-AVERAGE(Table2[1Y Return vs Nifty]))/_xlfn.STDEV.P(Table2[1Y Return vs Nifty])</f>
        <v>-0.11820414759598853</v>
      </c>
      <c r="I220">
        <v>9.1274724446697597</v>
      </c>
      <c r="J220">
        <f>(Table2[[#This Row],[1M Return vs Nifty]]-AVERAGE(Table2[1M Return vs Nifty]))/_xlfn.STDEV.P(Table2[1M Return vs Nifty])</f>
        <v>0.66813802528056343</v>
      </c>
      <c r="K220">
        <v>38.682624228046002</v>
      </c>
      <c r="L220">
        <f>(Table2[[#This Row],[6M Return vs Nifty]]-AVERAGE(Table2[6M Return vs Nifty]))/_xlfn.STDEV.P(Table2[6M Return vs Nifty])</f>
        <v>0.79868172032283302</v>
      </c>
      <c r="M220">
        <v>-1.0167452033128801</v>
      </c>
      <c r="N220">
        <f>(Table2[[#This Row],[1W Return vs Nifty]]-AVERAGE(Table2[1W Return vs Nifty]))/_xlfn.STDEV.P(Table2[1W Return vs Nifty])</f>
        <v>-0.10104615654528978</v>
      </c>
      <c r="O220">
        <v>854.66</v>
      </c>
      <c r="P220">
        <v>804.49183416578899</v>
      </c>
      <c r="Q220">
        <v>698.951507326007</v>
      </c>
      <c r="R220">
        <v>59.294091843678302</v>
      </c>
      <c r="S220" s="2">
        <f>(Table2[[#This Row],[Close Price]]-Table2[[#This Row],[20D EMA]])/Table2[[#This Row],[20D EMA]]</f>
        <v>5.56829616455667E-2</v>
      </c>
      <c r="T220" s="2">
        <f>(Table2[[#This Row],[Close Price]]-Table2[[#This Row],[50D EMA]])/Table2[[#This Row],[50D EMA]]</f>
        <v>0.12151542337975439</v>
      </c>
      <c r="U220" s="2">
        <f>(Table2[[#This Row],[Close Price]]-Table2[[#This Row],[200D EMA]])/Table2[[#This Row],[200D EMA]]</f>
        <v>0.29086208491309529</v>
      </c>
      <c r="V220">
        <v>0.74299024951637804</v>
      </c>
      <c r="W220">
        <v>874.3</v>
      </c>
      <c r="X220">
        <v>906.85</v>
      </c>
      <c r="Y220">
        <v>874.3</v>
      </c>
      <c r="Z220">
        <v>906.85</v>
      </c>
      <c r="AA220">
        <v>874.3</v>
      </c>
      <c r="AB220">
        <v>906.85</v>
      </c>
      <c r="AC220" s="2">
        <f>(Table2[[#This Row],[Close Price]]/Table2[[#This Row],[Day Low]])-1</f>
        <v>3.1968431888367954E-2</v>
      </c>
      <c r="AD220" s="2">
        <f>(Table2[[#This Row],[Day High]]/Table2[[#This Row],[Close Price]])-1</f>
        <v>5.0983651981157951E-3</v>
      </c>
      <c r="AE220" s="2">
        <f>(Table2[[#This Row],[Close Price]]/Table2[[#This Row],[Current Week Low]])-1</f>
        <v>3.1968431888367954E-2</v>
      </c>
      <c r="AF220" s="2">
        <f>(Table2[[#This Row],[Current Week High]]/Table2[[#This Row],[Close Price]])-1</f>
        <v>5.0983651981157951E-3</v>
      </c>
      <c r="AG220" s="2">
        <f>(Table2[[#This Row],[Close Price]]/Table2[[#This Row],[Current Month Low]])-1</f>
        <v>3.1968431888367954E-2</v>
      </c>
      <c r="AH220" s="2">
        <f>(Table2[[#This Row],[Current Month High]]/Table2[[#This Row],[Close Price]])-1</f>
        <v>5.0983651981157951E-3</v>
      </c>
      <c r="AI220">
        <v>5.2923247436963097</v>
      </c>
      <c r="AJ220">
        <v>64.045454545454504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0.1</v>
      </c>
      <c r="AM220" t="s">
        <v>10463</v>
      </c>
      <c r="AN220">
        <v>3.87</v>
      </c>
      <c r="AO220" t="s">
        <v>10463</v>
      </c>
      <c r="AP220">
        <v>6.6931816593572002E-2</v>
      </c>
      <c r="AQ220">
        <f>(Table2[[#This Row],[Sharpe Ratio]]-AVERAGE(Table2[Sharpe Ratio]))/_xlfn.STDEV.P(Table2[Sharpe Ratio])</f>
        <v>0.16049499774332029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1.4080644392054384</v>
      </c>
      <c r="AS220">
        <f>_xlfn.RANK.AVG(Table2[[#This Row],[1Y Return vs Nifty Z-Score]],Table2[1Y Return vs Nifty Z-Score])</f>
        <v>316</v>
      </c>
      <c r="AT220">
        <f>_xlfn.RANK.AVG(Table2[[#This Row],[6M Return vs Nifty Z-Score]],Table2[6M Return vs Nifty Z-Score])</f>
        <v>122</v>
      </c>
      <c r="AU220">
        <f>_xlfn.RANK.AVG(Table2[[#This Row],[Sharpe Ratio Z-Score]],Table2[Sharpe Ratio Z-Score])</f>
        <v>293</v>
      </c>
      <c r="AV220">
        <f>(Table2[[#This Row],[Rank 1Y]]+Table2[[#This Row],[Rank 6M]]+Table2[[#This Row],[Rank Sharpe]])/3</f>
        <v>243.66666666666666</v>
      </c>
    </row>
    <row r="221" spans="1:48" x14ac:dyDescent="0.3">
      <c r="A221" t="s">
        <v>75</v>
      </c>
      <c r="B221" t="s">
        <v>76</v>
      </c>
      <c r="C221" t="s">
        <v>10417</v>
      </c>
      <c r="D221" t="s">
        <v>77</v>
      </c>
      <c r="E221">
        <v>343378.72092777002</v>
      </c>
      <c r="F221">
        <v>274.85000000000002</v>
      </c>
      <c r="G221">
        <v>43.559714023713497</v>
      </c>
      <c r="H221">
        <f>(Table2[[#This Row],[1Y Return vs Nifty]]-AVERAGE(Table2[1Y Return vs Nifty]))/_xlfn.STDEV.P(Table2[1Y Return vs Nifty])</f>
        <v>-3.1071956801013625E-2</v>
      </c>
      <c r="I221">
        <v>-7.7354525601471504</v>
      </c>
      <c r="J221">
        <f>(Table2[[#This Row],[1M Return vs Nifty]]-AVERAGE(Table2[1M Return vs Nifty]))/_xlfn.STDEV.P(Table2[1M Return vs Nifty])</f>
        <v>-0.79231312889007577</v>
      </c>
      <c r="K221">
        <v>21.4283378237958</v>
      </c>
      <c r="L221">
        <f>(Table2[[#This Row],[6M Return vs Nifty]]-AVERAGE(Table2[6M Return vs Nifty]))/_xlfn.STDEV.P(Table2[6M Return vs Nifty])</f>
        <v>0.28180631206683388</v>
      </c>
      <c r="M221">
        <v>-0.84031512590617297</v>
      </c>
      <c r="N221">
        <f>(Table2[[#This Row],[1W Return vs Nifty]]-AVERAGE(Table2[1W Return vs Nifty]))/_xlfn.STDEV.P(Table2[1W Return vs Nifty])</f>
        <v>-6.8737325885858958E-2</v>
      </c>
      <c r="O221">
        <v>270.64999999999998</v>
      </c>
      <c r="P221">
        <v>270.26646578041402</v>
      </c>
      <c r="Q221">
        <v>241.434936413667</v>
      </c>
      <c r="R221">
        <v>56.434724603207201</v>
      </c>
      <c r="S221" s="2">
        <f>(Table2[[#This Row],[Close Price]]-Table2[[#This Row],[20D EMA]])/Table2[[#This Row],[20D EMA]]</f>
        <v>1.5518196933308871E-2</v>
      </c>
      <c r="T221" s="2">
        <f>(Table2[[#This Row],[Close Price]]-Table2[[#This Row],[50D EMA]])/Table2[[#This Row],[50D EMA]]</f>
        <v>1.6959315342177993E-2</v>
      </c>
      <c r="U221" s="2">
        <f>(Table2[[#This Row],[Close Price]]-Table2[[#This Row],[200D EMA]])/Table2[[#This Row],[200D EMA]]</f>
        <v>0.13840194001203165</v>
      </c>
      <c r="V221">
        <v>0.79755127793513003</v>
      </c>
      <c r="W221">
        <v>271.5</v>
      </c>
      <c r="X221">
        <v>279.8</v>
      </c>
      <c r="Y221">
        <v>271.5</v>
      </c>
      <c r="Z221">
        <v>279.8</v>
      </c>
      <c r="AA221">
        <v>271.5</v>
      </c>
      <c r="AB221">
        <v>279.8</v>
      </c>
      <c r="AC221" s="2">
        <f>(Table2[[#This Row],[Close Price]]/Table2[[#This Row],[Day Low]])-1</f>
        <v>1.2338858195211966E-2</v>
      </c>
      <c r="AD221" s="2">
        <f>(Table2[[#This Row],[Day High]]/Table2[[#This Row],[Close Price]])-1</f>
        <v>1.8009823540112713E-2</v>
      </c>
      <c r="AE221" s="2">
        <f>(Table2[[#This Row],[Close Price]]/Table2[[#This Row],[Current Week Low]])-1</f>
        <v>1.2338858195211966E-2</v>
      </c>
      <c r="AF221" s="2">
        <f>(Table2[[#This Row],[Current Week High]]/Table2[[#This Row],[Close Price]])-1</f>
        <v>1.8009823540112713E-2</v>
      </c>
      <c r="AG221" s="2">
        <f>(Table2[[#This Row],[Close Price]]/Table2[[#This Row],[Current Month Low]])-1</f>
        <v>1.2338858195211966E-2</v>
      </c>
      <c r="AH221" s="2">
        <f>(Table2[[#This Row],[Current Month High]]/Table2[[#This Row],[Close Price]])-1</f>
        <v>1.8009823540112713E-2</v>
      </c>
      <c r="AI221">
        <v>6.5854102237583998</v>
      </c>
      <c r="AJ221">
        <v>71.78125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-0.03</v>
      </c>
      <c r="AM221" t="s">
        <v>10464</v>
      </c>
      <c r="AN221">
        <v>-0.61</v>
      </c>
      <c r="AO221" t="s">
        <v>10464</v>
      </c>
      <c r="AP221">
        <v>9.0915786506881993E-2</v>
      </c>
      <c r="AQ221">
        <f>(Table2[[#This Row],[Sharpe Ratio]]-AVERAGE(Table2[Sharpe Ratio]))/_xlfn.STDEV.P(Table2[Sharpe Ratio])</f>
        <v>0.43039806676012532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-0.17991803274998913</v>
      </c>
      <c r="AS221">
        <f>_xlfn.RANK.AVG(Table2[[#This Row],[1Y Return vs Nifty Z-Score]],Table2[1Y Return vs Nifty Z-Score])</f>
        <v>287</v>
      </c>
      <c r="AT221">
        <f>_xlfn.RANK.AVG(Table2[[#This Row],[6M Return vs Nifty Z-Score]],Table2[6M Return vs Nifty Z-Score])</f>
        <v>218</v>
      </c>
      <c r="AU221">
        <f>_xlfn.RANK.AVG(Table2[[#This Row],[Sharpe Ratio Z-Score]],Table2[Sharpe Ratio Z-Score])</f>
        <v>227</v>
      </c>
      <c r="AV221">
        <f>(Table2[[#This Row],[Rank 1Y]]+Table2[[#This Row],[Rank 6M]]+Table2[[#This Row],[Rank Sharpe]])/3</f>
        <v>244</v>
      </c>
    </row>
    <row r="222" spans="1:48" x14ac:dyDescent="0.3">
      <c r="A222" t="s">
        <v>864</v>
      </c>
      <c r="B222" t="s">
        <v>865</v>
      </c>
      <c r="C222" t="s">
        <v>10418</v>
      </c>
      <c r="D222" t="s">
        <v>21</v>
      </c>
      <c r="E222">
        <v>17112.386724299999</v>
      </c>
      <c r="F222">
        <v>751.4</v>
      </c>
      <c r="G222">
        <v>68.222749964557295</v>
      </c>
      <c r="H222">
        <f>(Table2[[#This Row],[1Y Return vs Nifty]]-AVERAGE(Table2[1Y Return vs Nifty]))/_xlfn.STDEV.P(Table2[1Y Return vs Nifty])</f>
        <v>0.25697217991444427</v>
      </c>
      <c r="I222">
        <v>14.1745233839919</v>
      </c>
      <c r="J222">
        <f>(Table2[[#This Row],[1M Return vs Nifty]]-AVERAGE(Table2[1M Return vs Nifty]))/_xlfn.STDEV.P(Table2[1M Return vs Nifty])</f>
        <v>1.1052491057950948</v>
      </c>
      <c r="K222">
        <v>15.672652958821701</v>
      </c>
      <c r="L222">
        <f>(Table2[[#This Row],[6M Return vs Nifty]]-AVERAGE(Table2[6M Return vs Nifty]))/_xlfn.STDEV.P(Table2[6M Return vs Nifty])</f>
        <v>0.10938701319374075</v>
      </c>
      <c r="M222">
        <v>-1.5720504336721499</v>
      </c>
      <c r="N222">
        <f>(Table2[[#This Row],[1W Return vs Nifty]]-AVERAGE(Table2[1W Return vs Nifty]))/_xlfn.STDEV.P(Table2[1W Return vs Nifty])</f>
        <v>-0.20273665578264843</v>
      </c>
      <c r="O222">
        <v>713.35</v>
      </c>
      <c r="P222">
        <v>660.63812883869196</v>
      </c>
      <c r="Q222">
        <v>569.26323596390398</v>
      </c>
      <c r="R222">
        <v>75.697110635110903</v>
      </c>
      <c r="S222" s="2">
        <f>(Table2[[#This Row],[Close Price]]-Table2[[#This Row],[20D EMA]])/Table2[[#This Row],[20D EMA]]</f>
        <v>5.3339875236559829E-2</v>
      </c>
      <c r="T222" s="2">
        <f>(Table2[[#This Row],[Close Price]]-Table2[[#This Row],[50D EMA]])/Table2[[#This Row],[50D EMA]]</f>
        <v>0.1373851541400653</v>
      </c>
      <c r="U222" s="2">
        <f>(Table2[[#This Row],[Close Price]]-Table2[[#This Row],[200D EMA]])/Table2[[#This Row],[200D EMA]]</f>
        <v>0.31995174205777271</v>
      </c>
      <c r="V222">
        <v>0.595974557005295</v>
      </c>
      <c r="W222">
        <v>746.9</v>
      </c>
      <c r="X222">
        <v>767.8</v>
      </c>
      <c r="Y222">
        <v>738</v>
      </c>
      <c r="Z222">
        <v>767.8</v>
      </c>
      <c r="AA222">
        <v>738</v>
      </c>
      <c r="AB222">
        <v>767.8</v>
      </c>
      <c r="AC222" s="2">
        <f>(Table2[[#This Row],[Close Price]]/Table2[[#This Row],[Day Low]])-1</f>
        <v>6.0249029321193248E-3</v>
      </c>
      <c r="AD222" s="2">
        <f>(Table2[[#This Row],[Day High]]/Table2[[#This Row],[Close Price]])-1</f>
        <v>2.1825924940111818E-2</v>
      </c>
      <c r="AE222" s="2">
        <f>(Table2[[#This Row],[Close Price]]/Table2[[#This Row],[Current Week Low]])-1</f>
        <v>1.8157181571815784E-2</v>
      </c>
      <c r="AF222" s="2">
        <f>(Table2[[#This Row],[Current Week High]]/Table2[[#This Row],[Close Price]])-1</f>
        <v>2.1825924940111818E-2</v>
      </c>
      <c r="AG222" s="2">
        <f>(Table2[[#This Row],[Close Price]]/Table2[[#This Row],[Current Month Low]])-1</f>
        <v>1.8157181571815784E-2</v>
      </c>
      <c r="AH222" s="2">
        <f>(Table2[[#This Row],[Current Month High]]/Table2[[#This Row],[Close Price]])-1</f>
        <v>2.1825924940111818E-2</v>
      </c>
      <c r="AI222">
        <v>2.3422943838168702</v>
      </c>
      <c r="AJ222">
        <v>97.166098136971897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0.16</v>
      </c>
      <c r="AM222" t="s">
        <v>10463</v>
      </c>
      <c r="AN222">
        <v>4.97</v>
      </c>
      <c r="AO222" t="s">
        <v>10463</v>
      </c>
      <c r="AP222">
        <v>7.6611105339351004E-2</v>
      </c>
      <c r="AQ222">
        <f>(Table2[[#This Row],[Sharpe Ratio]]-AVERAGE(Table2[Sharpe Ratio]))/_xlfn.STDEV.P(Table2[Sharpe Ratio])</f>
        <v>0.26942065716619068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1.5382923002868221</v>
      </c>
      <c r="AS222">
        <f>_xlfn.RANK.AVG(Table2[[#This Row],[1Y Return vs Nifty Z-Score]],Table2[1Y Return vs Nifty Z-Score])</f>
        <v>203</v>
      </c>
      <c r="AT222">
        <f>_xlfn.RANK.AVG(Table2[[#This Row],[6M Return vs Nifty Z-Score]],Table2[6M Return vs Nifty Z-Score])</f>
        <v>265</v>
      </c>
      <c r="AU222">
        <f>_xlfn.RANK.AVG(Table2[[#This Row],[Sharpe Ratio Z-Score]],Table2[Sharpe Ratio Z-Score])</f>
        <v>264</v>
      </c>
      <c r="AV222">
        <f>(Table2[[#This Row],[Rank 1Y]]+Table2[[#This Row],[Rank 6M]]+Table2[[#This Row],[Rank Sharpe]])/3</f>
        <v>244</v>
      </c>
    </row>
    <row r="223" spans="1:48" x14ac:dyDescent="0.3">
      <c r="A223" t="s">
        <v>152</v>
      </c>
      <c r="B223" t="s">
        <v>153</v>
      </c>
      <c r="C223" t="s">
        <v>10425</v>
      </c>
      <c r="D223" t="s">
        <v>154</v>
      </c>
      <c r="E223">
        <v>172535.32710299999</v>
      </c>
      <c r="F223">
        <v>457.85</v>
      </c>
      <c r="G223">
        <v>38.931822709130103</v>
      </c>
      <c r="H223">
        <f>(Table2[[#This Row],[1Y Return vs Nifty]]-AVERAGE(Table2[1Y Return vs Nifty]))/_xlfn.STDEV.P(Table2[1Y Return vs Nifty])</f>
        <v>-8.5121951364518764E-2</v>
      </c>
      <c r="I223">
        <v>-5.7369768615783396</v>
      </c>
      <c r="J223">
        <f>(Table2[[#This Row],[1M Return vs Nifty]]-AVERAGE(Table2[1M Return vs Nifty]))/_xlfn.STDEV.P(Table2[1M Return vs Nifty])</f>
        <v>-0.6192306927336515</v>
      </c>
      <c r="K223">
        <v>66.040749349099698</v>
      </c>
      <c r="L223">
        <f>(Table2[[#This Row],[6M Return vs Nifty]]-AVERAGE(Table2[6M Return vs Nifty]))/_xlfn.STDEV.P(Table2[6M Return vs Nifty])</f>
        <v>1.6182312374549983</v>
      </c>
      <c r="M223">
        <v>-1.7359680847679899</v>
      </c>
      <c r="N223">
        <f>(Table2[[#This Row],[1W Return vs Nifty]]-AVERAGE(Table2[1W Return vs Nifty]))/_xlfn.STDEV.P(Table2[1W Return vs Nifty])</f>
        <v>-0.23275414321558105</v>
      </c>
      <c r="O223">
        <v>451.69</v>
      </c>
      <c r="P223">
        <v>423.68748372829702</v>
      </c>
      <c r="Q223">
        <v>335.423049605073</v>
      </c>
      <c r="R223">
        <v>60.324888866028999</v>
      </c>
      <c r="S223" s="2">
        <f>(Table2[[#This Row],[Close Price]]-Table2[[#This Row],[20D EMA]])/Table2[[#This Row],[20D EMA]]</f>
        <v>1.3637671854590593E-2</v>
      </c>
      <c r="T223" s="2">
        <f>(Table2[[#This Row],[Close Price]]-Table2[[#This Row],[50D EMA]])/Table2[[#This Row],[50D EMA]]</f>
        <v>8.0631403059361534E-2</v>
      </c>
      <c r="U223" s="2">
        <f>(Table2[[#This Row],[Close Price]]-Table2[[#This Row],[200D EMA]])/Table2[[#This Row],[200D EMA]]</f>
        <v>0.36499265789596891</v>
      </c>
      <c r="V223">
        <v>1.3348243681350001</v>
      </c>
      <c r="W223">
        <v>455</v>
      </c>
      <c r="X223">
        <v>473.1</v>
      </c>
      <c r="Y223">
        <v>455</v>
      </c>
      <c r="Z223">
        <v>473.1</v>
      </c>
      <c r="AA223">
        <v>455</v>
      </c>
      <c r="AB223">
        <v>473.1</v>
      </c>
      <c r="AC223" s="2">
        <f>(Table2[[#This Row],[Close Price]]/Table2[[#This Row],[Day Low]])-1</f>
        <v>6.2637362637363303E-3</v>
      </c>
      <c r="AD223" s="2">
        <f>(Table2[[#This Row],[Day High]]/Table2[[#This Row],[Close Price]])-1</f>
        <v>3.33078519165666E-2</v>
      </c>
      <c r="AE223" s="2">
        <f>(Table2[[#This Row],[Close Price]]/Table2[[#This Row],[Current Week Low]])-1</f>
        <v>6.2637362637363303E-3</v>
      </c>
      <c r="AF223" s="2">
        <f>(Table2[[#This Row],[Current Week High]]/Table2[[#This Row],[Close Price]])-1</f>
        <v>3.33078519165666E-2</v>
      </c>
      <c r="AG223" s="2">
        <f>(Table2[[#This Row],[Close Price]]/Table2[[#This Row],[Current Month Low]])-1</f>
        <v>6.2637362637363303E-3</v>
      </c>
      <c r="AH223" s="2">
        <f>(Table2[[#This Row],[Current Month High]]/Table2[[#This Row],[Close Price]])-1</f>
        <v>3.33078519165666E-2</v>
      </c>
      <c r="AI223">
        <v>10.6803538276728</v>
      </c>
      <c r="AJ223">
        <v>120.12019230769199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0.16</v>
      </c>
      <c r="AM223" t="s">
        <v>10463</v>
      </c>
      <c r="AN223">
        <v>4.0999999999999996</v>
      </c>
      <c r="AO223" t="s">
        <v>10463</v>
      </c>
      <c r="AP223">
        <v>3.9146282334961001E-2</v>
      </c>
      <c r="AQ223">
        <f>(Table2[[#This Row],[Sharpe Ratio]]-AVERAGE(Table2[Sharpe Ratio]))/_xlfn.STDEV.P(Table2[Sharpe Ratio])</f>
        <v>-0.15218889061116203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0.52893555953008486</v>
      </c>
      <c r="AS223">
        <f>_xlfn.RANK.AVG(Table2[[#This Row],[1Y Return vs Nifty Z-Score]],Table2[1Y Return vs Nifty Z-Score])</f>
        <v>303</v>
      </c>
      <c r="AT223">
        <f>_xlfn.RANK.AVG(Table2[[#This Row],[6M Return vs Nifty Z-Score]],Table2[6M Return vs Nifty Z-Score])</f>
        <v>51</v>
      </c>
      <c r="AU223">
        <f>_xlfn.RANK.AVG(Table2[[#This Row],[Sharpe Ratio Z-Score]],Table2[Sharpe Ratio Z-Score])</f>
        <v>382</v>
      </c>
      <c r="AV223">
        <f>(Table2[[#This Row],[Rank 1Y]]+Table2[[#This Row],[Rank 6M]]+Table2[[#This Row],[Rank Sharpe]])/3</f>
        <v>245.33333333333334</v>
      </c>
    </row>
    <row r="224" spans="1:48" x14ac:dyDescent="0.3">
      <c r="A224" t="s">
        <v>534</v>
      </c>
      <c r="B224" t="s">
        <v>535</v>
      </c>
      <c r="C224" t="s">
        <v>10424</v>
      </c>
      <c r="D224" t="s">
        <v>61</v>
      </c>
      <c r="E224">
        <v>35765.937832219999</v>
      </c>
      <c r="F224">
        <v>1248.95</v>
      </c>
      <c r="G224">
        <v>63.055395661419603</v>
      </c>
      <c r="H224">
        <f>(Table2[[#This Row],[1Y Return vs Nifty]]-AVERAGE(Table2[1Y Return vs Nifty]))/_xlfn.STDEV.P(Table2[1Y Return vs Nifty])</f>
        <v>0.19662169780347025</v>
      </c>
      <c r="I224">
        <v>0.212328476195249</v>
      </c>
      <c r="J224">
        <f>(Table2[[#This Row],[1M Return vs Nifty]]-AVERAGE(Table2[1M Return vs Nifty]))/_xlfn.STDEV.P(Table2[1M Return vs Nifty])</f>
        <v>-0.10397786176968438</v>
      </c>
      <c r="K224">
        <v>29.203551320755299</v>
      </c>
      <c r="L224">
        <f>(Table2[[#This Row],[6M Return vs Nifty]]-AVERAGE(Table2[6M Return vs Nifty]))/_xlfn.STDEV.P(Table2[6M Return vs Nifty])</f>
        <v>0.51472331346357392</v>
      </c>
      <c r="M224">
        <v>1.64621584253385</v>
      </c>
      <c r="N224">
        <f>(Table2[[#This Row],[1W Return vs Nifty]]-AVERAGE(Table2[1W Return vs Nifty]))/_xlfn.STDEV.P(Table2[1W Return vs Nifty])</f>
        <v>0.38660968279660268</v>
      </c>
      <c r="O224">
        <v>1209.31</v>
      </c>
      <c r="P224">
        <v>1139.0579985100401</v>
      </c>
      <c r="Q224">
        <v>946.39735326683001</v>
      </c>
      <c r="R224">
        <v>73.463084961675193</v>
      </c>
      <c r="S224" s="2">
        <f>(Table2[[#This Row],[Close Price]]-Table2[[#This Row],[20D EMA]])/Table2[[#This Row],[20D EMA]]</f>
        <v>3.2779022748509565E-2</v>
      </c>
      <c r="T224" s="2">
        <f>(Table2[[#This Row],[Close Price]]-Table2[[#This Row],[50D EMA]])/Table2[[#This Row],[50D EMA]]</f>
        <v>9.647621247882518E-2</v>
      </c>
      <c r="U224" s="2">
        <f>(Table2[[#This Row],[Close Price]]-Table2[[#This Row],[200D EMA]])/Table2[[#This Row],[200D EMA]]</f>
        <v>0.31968881325460285</v>
      </c>
      <c r="V224">
        <v>0.68807561646267001</v>
      </c>
      <c r="W224">
        <v>1236.55</v>
      </c>
      <c r="X224">
        <v>1271.7</v>
      </c>
      <c r="Y224">
        <v>1232.0999999999999</v>
      </c>
      <c r="Z224">
        <v>1272.3499999999999</v>
      </c>
      <c r="AA224">
        <v>1232.0999999999999</v>
      </c>
      <c r="AB224">
        <v>1272.3499999999999</v>
      </c>
      <c r="AC224" s="2">
        <f>(Table2[[#This Row],[Close Price]]/Table2[[#This Row],[Day Low]])-1</f>
        <v>1.0027900206218909E-2</v>
      </c>
      <c r="AD224" s="2">
        <f>(Table2[[#This Row],[Day High]]/Table2[[#This Row],[Close Price]])-1</f>
        <v>1.8215300852716387E-2</v>
      </c>
      <c r="AE224" s="2">
        <f>(Table2[[#This Row],[Close Price]]/Table2[[#This Row],[Current Week Low]])-1</f>
        <v>1.3675838000162477E-2</v>
      </c>
      <c r="AF224" s="2">
        <f>(Table2[[#This Row],[Current Week High]]/Table2[[#This Row],[Close Price]])-1</f>
        <v>1.8735738019936665E-2</v>
      </c>
      <c r="AG224" s="2">
        <f>(Table2[[#This Row],[Close Price]]/Table2[[#This Row],[Current Month Low]])-1</f>
        <v>1.3675838000162477E-2</v>
      </c>
      <c r="AH224" s="2">
        <f>(Table2[[#This Row],[Current Month High]]/Table2[[#This Row],[Close Price]])-1</f>
        <v>1.8735738019936665E-2</v>
      </c>
      <c r="AI224">
        <v>1.8735738019936601</v>
      </c>
      <c r="AJ224">
        <v>92.843356751331697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0.16</v>
      </c>
      <c r="AM224" t="s">
        <v>10463</v>
      </c>
      <c r="AN224">
        <v>1.97</v>
      </c>
      <c r="AO224" t="s">
        <v>10463</v>
      </c>
      <c r="AP224">
        <v>5.0645031688289002E-2</v>
      </c>
      <c r="AQ224">
        <f>(Table2[[#This Row],[Sharpe Ratio]]-AVERAGE(Table2[Sharpe Ratio]))/_xlfn.STDEV.P(Table2[Sharpe Ratio])</f>
        <v>-2.2787971933562121E-2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0.97118886036040031</v>
      </c>
      <c r="AS224">
        <f>_xlfn.RANK.AVG(Table2[[#This Row],[1Y Return vs Nifty Z-Score]],Table2[1Y Return vs Nifty Z-Score])</f>
        <v>224</v>
      </c>
      <c r="AT224">
        <f>_xlfn.RANK.AVG(Table2[[#This Row],[6M Return vs Nifty Z-Score]],Table2[6M Return vs Nifty Z-Score])</f>
        <v>167</v>
      </c>
      <c r="AU224">
        <f>_xlfn.RANK.AVG(Table2[[#This Row],[Sharpe Ratio Z-Score]],Table2[Sharpe Ratio Z-Score])</f>
        <v>348</v>
      </c>
      <c r="AV224">
        <f>(Table2[[#This Row],[Rank 1Y]]+Table2[[#This Row],[Rank 6M]]+Table2[[#This Row],[Rank Sharpe]])/3</f>
        <v>246.33333333333334</v>
      </c>
    </row>
    <row r="225" spans="1:48" x14ac:dyDescent="0.3">
      <c r="A225" t="s">
        <v>593</v>
      </c>
      <c r="B225" t="s">
        <v>594</v>
      </c>
      <c r="C225" t="s">
        <v>10426</v>
      </c>
      <c r="D225" t="s">
        <v>230</v>
      </c>
      <c r="E225">
        <v>31934.739502799999</v>
      </c>
      <c r="F225">
        <v>1684.1</v>
      </c>
      <c r="G225">
        <v>14.839147949002299</v>
      </c>
      <c r="H225">
        <f>(Table2[[#This Row],[1Y Return vs Nifty]]-AVERAGE(Table2[1Y Return vs Nifty]))/_xlfn.STDEV.P(Table2[1Y Return vs Nifty])</f>
        <v>-0.36650473485852375</v>
      </c>
      <c r="I225">
        <v>-5.2027077989593202</v>
      </c>
      <c r="J225">
        <f>(Table2[[#This Row],[1M Return vs Nifty]]-AVERAGE(Table2[1M Return vs Nifty]))/_xlfn.STDEV.P(Table2[1M Return vs Nifty])</f>
        <v>-0.5729591313694915</v>
      </c>
      <c r="K225">
        <v>39.466042618233097</v>
      </c>
      <c r="L225">
        <f>(Table2[[#This Row],[6M Return vs Nifty]]-AVERAGE(Table2[6M Return vs Nifty]))/_xlfn.STDEV.P(Table2[6M Return vs Nifty])</f>
        <v>0.82215007425971143</v>
      </c>
      <c r="M225">
        <v>-2.8780856652160001</v>
      </c>
      <c r="N225">
        <f>(Table2[[#This Row],[1W Return vs Nifty]]-AVERAGE(Table2[1W Return vs Nifty]))/_xlfn.STDEV.P(Table2[1W Return vs Nifty])</f>
        <v>-0.44190489597975136</v>
      </c>
      <c r="O225">
        <v>1679.76</v>
      </c>
      <c r="P225">
        <v>1583.5862448462301</v>
      </c>
      <c r="Q225">
        <v>1320.53786390494</v>
      </c>
      <c r="R225">
        <v>46.115836460864202</v>
      </c>
      <c r="S225" s="2">
        <f>(Table2[[#This Row],[Close Price]]-Table2[[#This Row],[20D EMA]])/Table2[[#This Row],[20D EMA]]</f>
        <v>2.5837024336809533E-3</v>
      </c>
      <c r="T225" s="2">
        <f>(Table2[[#This Row],[Close Price]]-Table2[[#This Row],[50D EMA]])/Table2[[#This Row],[50D EMA]]</f>
        <v>6.3472233028602693E-2</v>
      </c>
      <c r="U225" s="2">
        <f>(Table2[[#This Row],[Close Price]]-Table2[[#This Row],[200D EMA]])/Table2[[#This Row],[200D EMA]]</f>
        <v>0.2753136778827201</v>
      </c>
      <c r="V225">
        <v>1.0291567811651401</v>
      </c>
      <c r="W225">
        <v>1674.75</v>
      </c>
      <c r="X225">
        <v>1704</v>
      </c>
      <c r="Y225">
        <v>1669.8</v>
      </c>
      <c r="Z225">
        <v>1730</v>
      </c>
      <c r="AA225">
        <v>1669.8</v>
      </c>
      <c r="AB225">
        <v>1730</v>
      </c>
      <c r="AC225" s="2">
        <f>(Table2[[#This Row],[Close Price]]/Table2[[#This Row],[Day Low]])-1</f>
        <v>5.5829228243020612E-3</v>
      </c>
      <c r="AD225" s="2">
        <f>(Table2[[#This Row],[Day High]]/Table2[[#This Row],[Close Price]])-1</f>
        <v>1.181640045127974E-2</v>
      </c>
      <c r="AE225" s="2">
        <f>(Table2[[#This Row],[Close Price]]/Table2[[#This Row],[Current Week Low]])-1</f>
        <v>8.5638998682475709E-3</v>
      </c>
      <c r="AF225" s="2">
        <f>(Table2[[#This Row],[Current Week High]]/Table2[[#This Row],[Close Price]])-1</f>
        <v>2.7254913603705244E-2</v>
      </c>
      <c r="AG225" s="2">
        <f>(Table2[[#This Row],[Close Price]]/Table2[[#This Row],[Current Month Low]])-1</f>
        <v>8.5638998682475709E-3</v>
      </c>
      <c r="AH225" s="2">
        <f>(Table2[[#This Row],[Current Month High]]/Table2[[#This Row],[Close Price]])-1</f>
        <v>2.7254913603705244E-2</v>
      </c>
      <c r="AI225">
        <v>9.3254557330324896</v>
      </c>
      <c r="AJ225">
        <v>64.2063182527301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0.23</v>
      </c>
      <c r="AM225" t="s">
        <v>10463</v>
      </c>
      <c r="AN225">
        <v>-3.07</v>
      </c>
      <c r="AO225" t="s">
        <v>10464</v>
      </c>
      <c r="AP225">
        <v>0.10063792682249199</v>
      </c>
      <c r="AQ225">
        <f>(Table2[[#This Row],[Sharpe Ratio]]-AVERAGE(Table2[Sharpe Ratio]))/_xlfn.STDEV.P(Table2[Sharpe Ratio])</f>
        <v>0.53980595536571141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-1.9412732582343772E-2</v>
      </c>
      <c r="AS225">
        <f>_xlfn.RANK.AVG(Table2[[#This Row],[1Y Return vs Nifty Z-Score]],Table2[1Y Return vs Nifty Z-Score])</f>
        <v>415</v>
      </c>
      <c r="AT225">
        <f>_xlfn.RANK.AVG(Table2[[#This Row],[6M Return vs Nifty Z-Score]],Table2[6M Return vs Nifty Z-Score])</f>
        <v>118</v>
      </c>
      <c r="AU225">
        <f>_xlfn.RANK.AVG(Table2[[#This Row],[Sharpe Ratio Z-Score]],Table2[Sharpe Ratio Z-Score])</f>
        <v>206</v>
      </c>
      <c r="AV225">
        <f>(Table2[[#This Row],[Rank 1Y]]+Table2[[#This Row],[Rank 6M]]+Table2[[#This Row],[Rank Sharpe]])/3</f>
        <v>246.33333333333334</v>
      </c>
    </row>
    <row r="226" spans="1:48" x14ac:dyDescent="0.3">
      <c r="A226" t="s">
        <v>237</v>
      </c>
      <c r="B226" t="s">
        <v>238</v>
      </c>
      <c r="C226" t="s">
        <v>10424</v>
      </c>
      <c r="D226" t="s">
        <v>61</v>
      </c>
      <c r="E226">
        <v>107395.3537527</v>
      </c>
      <c r="F226">
        <v>1074.5999999999999</v>
      </c>
      <c r="G226">
        <v>59.826535050283297</v>
      </c>
      <c r="H226">
        <f>(Table2[[#This Row],[1Y Return vs Nifty]]-AVERAGE(Table2[1Y Return vs Nifty]))/_xlfn.STDEV.P(Table2[1Y Return vs Nifty])</f>
        <v>0.15891124035856727</v>
      </c>
      <c r="I226">
        <v>-2.8003806932645299</v>
      </c>
      <c r="J226">
        <f>(Table2[[#This Row],[1M Return vs Nifty]]-AVERAGE(Table2[1M Return vs Nifty]))/_xlfn.STDEV.P(Table2[1M Return vs Nifty])</f>
        <v>-0.3649002451913721</v>
      </c>
      <c r="K226">
        <v>39.556615102036901</v>
      </c>
      <c r="L226">
        <f>(Table2[[#This Row],[6M Return vs Nifty]]-AVERAGE(Table2[6M Return vs Nifty]))/_xlfn.STDEV.P(Table2[6M Return vs Nifty])</f>
        <v>0.8248632951050151</v>
      </c>
      <c r="M226">
        <v>-3.3843584568957201</v>
      </c>
      <c r="N226">
        <f>(Table2[[#This Row],[1W Return vs Nifty]]-AVERAGE(Table2[1W Return vs Nifty]))/_xlfn.STDEV.P(Table2[1W Return vs Nifty])</f>
        <v>-0.53461630967000884</v>
      </c>
      <c r="O226">
        <v>1067.72</v>
      </c>
      <c r="P226">
        <v>1032.4284866579301</v>
      </c>
      <c r="Q226">
        <v>855.93279548764303</v>
      </c>
      <c r="R226">
        <v>47.637068097953602</v>
      </c>
      <c r="S226" s="2">
        <f>(Table2[[#This Row],[Close Price]]-Table2[[#This Row],[20D EMA]])/Table2[[#This Row],[20D EMA]]</f>
        <v>6.4436369085526931E-3</v>
      </c>
      <c r="T226" s="2">
        <f>(Table2[[#This Row],[Close Price]]-Table2[[#This Row],[50D EMA]])/Table2[[#This Row],[50D EMA]]</f>
        <v>4.0846909870322405E-2</v>
      </c>
      <c r="U226" s="2">
        <f>(Table2[[#This Row],[Close Price]]-Table2[[#This Row],[200D EMA]])/Table2[[#This Row],[200D EMA]]</f>
        <v>0.25547239884385731</v>
      </c>
      <c r="V226">
        <v>0.89726419892787501</v>
      </c>
      <c r="W226">
        <v>1059</v>
      </c>
      <c r="X226">
        <v>1080</v>
      </c>
      <c r="Y226">
        <v>1059</v>
      </c>
      <c r="Z226">
        <v>1096.7</v>
      </c>
      <c r="AA226">
        <v>1059</v>
      </c>
      <c r="AB226">
        <v>1096.7</v>
      </c>
      <c r="AC226" s="2">
        <f>(Table2[[#This Row],[Close Price]]/Table2[[#This Row],[Day Low]])-1</f>
        <v>1.4730878186968832E-2</v>
      </c>
      <c r="AD226" s="2">
        <f>(Table2[[#This Row],[Day High]]/Table2[[#This Row],[Close Price]])-1</f>
        <v>5.0251256281408363E-3</v>
      </c>
      <c r="AE226" s="2">
        <f>(Table2[[#This Row],[Close Price]]/Table2[[#This Row],[Current Week Low]])-1</f>
        <v>1.4730878186968832E-2</v>
      </c>
      <c r="AF226" s="2">
        <f>(Table2[[#This Row],[Current Week High]]/Table2[[#This Row],[Close Price]])-1</f>
        <v>2.0565791922575904E-2</v>
      </c>
      <c r="AG226" s="2">
        <f>(Table2[[#This Row],[Close Price]]/Table2[[#This Row],[Current Month Low]])-1</f>
        <v>1.4730878186968832E-2</v>
      </c>
      <c r="AH226" s="2">
        <f>(Table2[[#This Row],[Current Month High]]/Table2[[#This Row],[Close Price]])-1</f>
        <v>2.0565791922575904E-2</v>
      </c>
      <c r="AI226">
        <v>9.1103666480550896</v>
      </c>
      <c r="AJ226">
        <v>89.273447820343407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0.04</v>
      </c>
      <c r="AM226" t="s">
        <v>10463</v>
      </c>
      <c r="AN226">
        <v>-1.46</v>
      </c>
      <c r="AO226" t="s">
        <v>10464</v>
      </c>
      <c r="AP226">
        <v>3.3494805163562E-2</v>
      </c>
      <c r="AQ226">
        <f>(Table2[[#This Row],[Sharpe Ratio]]-AVERAGE(Table2[Sharpe Ratio]))/_xlfn.STDEV.P(Table2[Sharpe Ratio])</f>
        <v>-0.21578766256394469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-0.13152968196174325</v>
      </c>
      <c r="AS226">
        <f>_xlfn.RANK.AVG(Table2[[#This Row],[1Y Return vs Nifty Z-Score]],Table2[1Y Return vs Nifty Z-Score])</f>
        <v>231</v>
      </c>
      <c r="AT226">
        <f>_xlfn.RANK.AVG(Table2[[#This Row],[6M Return vs Nifty Z-Score]],Table2[6M Return vs Nifty Z-Score])</f>
        <v>117</v>
      </c>
      <c r="AU226">
        <f>_xlfn.RANK.AVG(Table2[[#This Row],[Sharpe Ratio Z-Score]],Table2[Sharpe Ratio Z-Score])</f>
        <v>395</v>
      </c>
      <c r="AV226">
        <f>(Table2[[#This Row],[Rank 1Y]]+Table2[[#This Row],[Rank 6M]]+Table2[[#This Row],[Rank Sharpe]])/3</f>
        <v>247.66666666666666</v>
      </c>
    </row>
    <row r="227" spans="1:48" x14ac:dyDescent="0.3">
      <c r="A227" t="s">
        <v>932</v>
      </c>
      <c r="B227" t="s">
        <v>933</v>
      </c>
      <c r="C227" t="s">
        <v>10431</v>
      </c>
      <c r="D227" t="s">
        <v>327</v>
      </c>
      <c r="E227">
        <v>15123.094222039999</v>
      </c>
      <c r="F227">
        <v>4496.75</v>
      </c>
      <c r="G227">
        <v>72.716053917206096</v>
      </c>
      <c r="H227">
        <f>(Table2[[#This Row],[1Y Return vs Nifty]]-AVERAGE(Table2[1Y Return vs Nifty]))/_xlfn.STDEV.P(Table2[1Y Return vs Nifty])</f>
        <v>0.30945030390312456</v>
      </c>
      <c r="I227">
        <v>14.162390264674899</v>
      </c>
      <c r="J227">
        <f>(Table2[[#This Row],[1M Return vs Nifty]]-AVERAGE(Table2[1M Return vs Nifty]))/_xlfn.STDEV.P(Table2[1M Return vs Nifty])</f>
        <v>1.1041982899902956</v>
      </c>
      <c r="K227">
        <v>33.444881576016201</v>
      </c>
      <c r="L227">
        <f>(Table2[[#This Row],[6M Return vs Nifty]]-AVERAGE(Table2[6M Return vs Nifty]))/_xlfn.STDEV.P(Table2[6M Return vs Nifty])</f>
        <v>0.64177807863175207</v>
      </c>
      <c r="M227">
        <v>6.6576160946914396</v>
      </c>
      <c r="N227">
        <f>(Table2[[#This Row],[1W Return vs Nifty]]-AVERAGE(Table2[1W Return vs Nifty]))/_xlfn.STDEV.P(Table2[1W Return vs Nifty])</f>
        <v>1.3043244199519202</v>
      </c>
      <c r="O227">
        <v>4112.78</v>
      </c>
      <c r="P227">
        <v>3933.0092659676602</v>
      </c>
      <c r="Q227">
        <v>3509.2358885059798</v>
      </c>
      <c r="R227">
        <v>80.103821148221698</v>
      </c>
      <c r="S227" s="2">
        <f>(Table2[[#This Row],[Close Price]]-Table2[[#This Row],[20D EMA]])/Table2[[#This Row],[20D EMA]]</f>
        <v>9.3360208909788578E-2</v>
      </c>
      <c r="T227" s="2">
        <f>(Table2[[#This Row],[Close Price]]-Table2[[#This Row],[50D EMA]])/Table2[[#This Row],[50D EMA]]</f>
        <v>0.1433357248635008</v>
      </c>
      <c r="U227" s="2">
        <f>(Table2[[#This Row],[Close Price]]-Table2[[#This Row],[200D EMA]])/Table2[[#This Row],[200D EMA]]</f>
        <v>0.28140431218331236</v>
      </c>
      <c r="V227">
        <v>1.9082809680175401</v>
      </c>
      <c r="W227">
        <v>4443.05</v>
      </c>
      <c r="X227">
        <v>4521.1000000000004</v>
      </c>
      <c r="Y227">
        <v>4430</v>
      </c>
      <c r="Z227">
        <v>4555.25</v>
      </c>
      <c r="AA227">
        <v>4430</v>
      </c>
      <c r="AB227">
        <v>4555.25</v>
      </c>
      <c r="AC227" s="2">
        <f>(Table2[[#This Row],[Close Price]]/Table2[[#This Row],[Day Low]])-1</f>
        <v>1.208629207413825E-2</v>
      </c>
      <c r="AD227" s="2">
        <f>(Table2[[#This Row],[Day High]]/Table2[[#This Row],[Close Price]])-1</f>
        <v>5.4150219603048555E-3</v>
      </c>
      <c r="AE227" s="2">
        <f>(Table2[[#This Row],[Close Price]]/Table2[[#This Row],[Current Week Low]])-1</f>
        <v>1.5067720090293557E-2</v>
      </c>
      <c r="AF227" s="2">
        <f>(Table2[[#This Row],[Current Week High]]/Table2[[#This Row],[Close Price]])-1</f>
        <v>1.3009395674653979E-2</v>
      </c>
      <c r="AG227" s="2">
        <f>(Table2[[#This Row],[Close Price]]/Table2[[#This Row],[Current Month Low]])-1</f>
        <v>1.5067720090293557E-2</v>
      </c>
      <c r="AH227" s="2">
        <f>(Table2[[#This Row],[Current Month High]]/Table2[[#This Row],[Close Price]])-1</f>
        <v>1.3009395674653979E-2</v>
      </c>
      <c r="AI227">
        <v>2.6118863623728101</v>
      </c>
      <c r="AJ227">
        <v>107.128051589129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0.13</v>
      </c>
      <c r="AM227" t="s">
        <v>10463</v>
      </c>
      <c r="AN227">
        <v>10.66</v>
      </c>
      <c r="AO227" t="s">
        <v>10463</v>
      </c>
      <c r="AP227">
        <v>2.2498219194343E-2</v>
      </c>
      <c r="AQ227">
        <f>(Table2[[#This Row],[Sharpe Ratio]]-AVERAGE(Table2[Sharpe Ratio]))/_xlfn.STDEV.P(Table2[Sharpe Ratio])</f>
        <v>-0.33953749682938195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3.0202135956477103</v>
      </c>
      <c r="AS227">
        <f>_xlfn.RANK.AVG(Table2[[#This Row],[1Y Return vs Nifty Z-Score]],Table2[1Y Return vs Nifty Z-Score])</f>
        <v>187</v>
      </c>
      <c r="AT227">
        <f>_xlfn.RANK.AVG(Table2[[#This Row],[6M Return vs Nifty Z-Score]],Table2[6M Return vs Nifty Z-Score])</f>
        <v>143</v>
      </c>
      <c r="AU227">
        <f>_xlfn.RANK.AVG(Table2[[#This Row],[Sharpe Ratio Z-Score]],Table2[Sharpe Ratio Z-Score])</f>
        <v>428</v>
      </c>
      <c r="AV227">
        <f>(Table2[[#This Row],[Rank 1Y]]+Table2[[#This Row],[Rank 6M]]+Table2[[#This Row],[Rank Sharpe]])/3</f>
        <v>252.66666666666666</v>
      </c>
    </row>
    <row r="228" spans="1:48" x14ac:dyDescent="0.3">
      <c r="A228" t="s">
        <v>1529</v>
      </c>
      <c r="B228" t="s">
        <v>1530</v>
      </c>
      <c r="C228" t="s">
        <v>10433</v>
      </c>
      <c r="D228" t="s">
        <v>278</v>
      </c>
      <c r="E228">
        <v>6078.5803646100003</v>
      </c>
      <c r="F228">
        <v>1515.95</v>
      </c>
      <c r="G228">
        <v>13.503533131544801</v>
      </c>
      <c r="H228">
        <f>(Table2[[#This Row],[1Y Return vs Nifty]]-AVERAGE(Table2[1Y Return vs Nifty]))/_xlfn.STDEV.P(Table2[1Y Return vs Nifty])</f>
        <v>-0.38210362617108118</v>
      </c>
      <c r="I228">
        <v>12.9681387641086</v>
      </c>
      <c r="J228">
        <f>(Table2[[#This Row],[1M Return vs Nifty]]-AVERAGE(Table2[1M Return vs Nifty]))/_xlfn.STDEV.P(Table2[1M Return vs Nifty])</f>
        <v>1.0007674805741444</v>
      </c>
      <c r="K228">
        <v>32.907721744933099</v>
      </c>
      <c r="L228">
        <f>(Table2[[#This Row],[6M Return vs Nifty]]-AVERAGE(Table2[6M Return vs Nifty]))/_xlfn.STDEV.P(Table2[6M Return vs Nifty])</f>
        <v>0.62568673179277701</v>
      </c>
      <c r="M228">
        <v>5.8983593889681201</v>
      </c>
      <c r="N228">
        <f>(Table2[[#This Row],[1W Return vs Nifty]]-AVERAGE(Table2[1W Return vs Nifty]))/_xlfn.STDEV.P(Table2[1W Return vs Nifty])</f>
        <v>1.1652852227083357</v>
      </c>
      <c r="O228">
        <v>1353.48</v>
      </c>
      <c r="P228">
        <v>1302.0081410995499</v>
      </c>
      <c r="Q228">
        <v>1158.20725901881</v>
      </c>
      <c r="R228">
        <v>71.632265024253599</v>
      </c>
      <c r="S228" s="2">
        <f>(Table2[[#This Row],[Close Price]]-Table2[[#This Row],[20D EMA]])/Table2[[#This Row],[20D EMA]]</f>
        <v>0.12003871501610665</v>
      </c>
      <c r="T228" s="2">
        <f>(Table2[[#This Row],[Close Price]]-Table2[[#This Row],[50D EMA]])/Table2[[#This Row],[50D EMA]]</f>
        <v>0.16431683654433649</v>
      </c>
      <c r="U228" s="2">
        <f>(Table2[[#This Row],[Close Price]]-Table2[[#This Row],[200D EMA]])/Table2[[#This Row],[200D EMA]]</f>
        <v>0.30887627252850791</v>
      </c>
      <c r="V228">
        <v>1.1779048501171401</v>
      </c>
      <c r="W228">
        <v>1470</v>
      </c>
      <c r="X228">
        <v>1532</v>
      </c>
      <c r="Y228">
        <v>1341</v>
      </c>
      <c r="Z228">
        <v>1532</v>
      </c>
      <c r="AA228">
        <v>1341</v>
      </c>
      <c r="AB228">
        <v>1532</v>
      </c>
      <c r="AC228" s="2">
        <f>(Table2[[#This Row],[Close Price]]/Table2[[#This Row],[Day Low]])-1</f>
        <v>3.1258503401360604E-2</v>
      </c>
      <c r="AD228" s="2">
        <f>(Table2[[#This Row],[Day High]]/Table2[[#This Row],[Close Price]])-1</f>
        <v>1.0587420429433614E-2</v>
      </c>
      <c r="AE228" s="2">
        <f>(Table2[[#This Row],[Close Price]]/Table2[[#This Row],[Current Week Low]])-1</f>
        <v>0.13046234153616698</v>
      </c>
      <c r="AF228" s="2">
        <f>(Table2[[#This Row],[Current Week High]]/Table2[[#This Row],[Close Price]])-1</f>
        <v>1.0587420429433614E-2</v>
      </c>
      <c r="AG228" s="2">
        <f>(Table2[[#This Row],[Close Price]]/Table2[[#This Row],[Current Month Low]])-1</f>
        <v>0.13046234153616698</v>
      </c>
      <c r="AH228" s="2">
        <f>(Table2[[#This Row],[Current Month High]]/Table2[[#This Row],[Close Price]])-1</f>
        <v>1.0587420429433614E-2</v>
      </c>
      <c r="AI228">
        <v>1.0587420429433601</v>
      </c>
      <c r="AJ228">
        <v>75.854068789513306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0.05</v>
      </c>
      <c r="AM228" t="s">
        <v>10463</v>
      </c>
      <c r="AN228">
        <v>9.86</v>
      </c>
      <c r="AO228" t="s">
        <v>10463</v>
      </c>
      <c r="AP228">
        <v>0.107011958703362</v>
      </c>
      <c r="AQ228">
        <f>(Table2[[#This Row],[Sharpe Ratio]]-AVERAGE(Table2[Sharpe Ratio]))/_xlfn.STDEV.P(Table2[Sharpe Ratio])</f>
        <v>0.61153598058155556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3.0211717894857317</v>
      </c>
      <c r="AS228">
        <f>_xlfn.RANK.AVG(Table2[[#This Row],[1Y Return vs Nifty Z-Score]],Table2[1Y Return vs Nifty Z-Score])</f>
        <v>426</v>
      </c>
      <c r="AT228">
        <f>_xlfn.RANK.AVG(Table2[[#This Row],[6M Return vs Nifty Z-Score]],Table2[6M Return vs Nifty Z-Score])</f>
        <v>146</v>
      </c>
      <c r="AU228">
        <f>_xlfn.RANK.AVG(Table2[[#This Row],[Sharpe Ratio Z-Score]],Table2[Sharpe Ratio Z-Score])</f>
        <v>190</v>
      </c>
      <c r="AV228">
        <f>(Table2[[#This Row],[Rank 1Y]]+Table2[[#This Row],[Rank 6M]]+Table2[[#This Row],[Rank Sharpe]])/3</f>
        <v>254</v>
      </c>
    </row>
    <row r="229" spans="1:48" x14ac:dyDescent="0.3">
      <c r="A229" t="s">
        <v>967</v>
      </c>
      <c r="B229" t="s">
        <v>968</v>
      </c>
      <c r="C229" t="s">
        <v>10421</v>
      </c>
      <c r="D229" t="s">
        <v>252</v>
      </c>
      <c r="E229">
        <v>14535.231067500001</v>
      </c>
      <c r="F229">
        <v>2077.75</v>
      </c>
      <c r="G229">
        <v>79.896868032674206</v>
      </c>
      <c r="H229">
        <f>(Table2[[#This Row],[1Y Return vs Nifty]]-AVERAGE(Table2[1Y Return vs Nifty]))/_xlfn.STDEV.P(Table2[1Y Return vs Nifty])</f>
        <v>0.39331635379922747</v>
      </c>
      <c r="I229">
        <v>33.706458553711101</v>
      </c>
      <c r="J229">
        <f>(Table2[[#This Row],[1M Return vs Nifty]]-AVERAGE(Table2[1M Return vs Nifty]))/_xlfn.STDEV.P(Table2[1M Return vs Nifty])</f>
        <v>2.7968558260796357</v>
      </c>
      <c r="K229">
        <v>25.7825912356343</v>
      </c>
      <c r="L229">
        <f>(Table2[[#This Row],[6M Return vs Nifty]]-AVERAGE(Table2[6M Return vs Nifty]))/_xlfn.STDEV.P(Table2[6M Return vs Nifty])</f>
        <v>0.41224384261227076</v>
      </c>
      <c r="M229">
        <v>2.7520653450347501</v>
      </c>
      <c r="N229">
        <f>(Table2[[#This Row],[1W Return vs Nifty]]-AVERAGE(Table2[1W Return vs Nifty]))/_xlfn.STDEV.P(Table2[1W Return vs Nifty])</f>
        <v>0.58911882883498201</v>
      </c>
      <c r="O229">
        <v>1800.22</v>
      </c>
      <c r="P229">
        <v>1679.59797647909</v>
      </c>
      <c r="Q229">
        <v>1508.4979271167199</v>
      </c>
      <c r="R229">
        <v>77.947934411704495</v>
      </c>
      <c r="S229" s="2">
        <f>(Table2[[#This Row],[Close Price]]-Table2[[#This Row],[20D EMA]])/Table2[[#This Row],[20D EMA]]</f>
        <v>0.15416449100665472</v>
      </c>
      <c r="T229" s="2">
        <f>(Table2[[#This Row],[Close Price]]-Table2[[#This Row],[50D EMA]])/Table2[[#This Row],[50D EMA]]</f>
        <v>0.23705197856665003</v>
      </c>
      <c r="U229" s="2">
        <f>(Table2[[#This Row],[Close Price]]-Table2[[#This Row],[200D EMA]])/Table2[[#This Row],[200D EMA]]</f>
        <v>0.37736351018481334</v>
      </c>
      <c r="V229">
        <v>4.2670337930316702</v>
      </c>
      <c r="W229">
        <v>2018.45</v>
      </c>
      <c r="X229">
        <v>2100</v>
      </c>
      <c r="Y229">
        <v>2018.45</v>
      </c>
      <c r="Z229">
        <v>2109.9</v>
      </c>
      <c r="AA229">
        <v>2018.45</v>
      </c>
      <c r="AB229">
        <v>2109.9</v>
      </c>
      <c r="AC229" s="2">
        <f>(Table2[[#This Row],[Close Price]]/Table2[[#This Row],[Day Low]])-1</f>
        <v>2.9378978919467835E-2</v>
      </c>
      <c r="AD229" s="2">
        <f>(Table2[[#This Row],[Day High]]/Table2[[#This Row],[Close Price]])-1</f>
        <v>1.0708699314161851E-2</v>
      </c>
      <c r="AE229" s="2">
        <f>(Table2[[#This Row],[Close Price]]/Table2[[#This Row],[Current Week Low]])-1</f>
        <v>2.9378978919467835E-2</v>
      </c>
      <c r="AF229" s="2">
        <f>(Table2[[#This Row],[Current Week High]]/Table2[[#This Row],[Close Price]])-1</f>
        <v>1.5473468896643139E-2</v>
      </c>
      <c r="AG229" s="2">
        <f>(Table2[[#This Row],[Close Price]]/Table2[[#This Row],[Current Month Low]])-1</f>
        <v>2.9378978919467835E-2</v>
      </c>
      <c r="AH229" s="2">
        <f>(Table2[[#This Row],[Current Month High]]/Table2[[#This Row],[Close Price]])-1</f>
        <v>1.5473468896643139E-2</v>
      </c>
      <c r="AI229">
        <v>4.3292022620623198</v>
      </c>
      <c r="AJ229">
        <v>114.18999020669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0.25</v>
      </c>
      <c r="AM229" t="s">
        <v>10463</v>
      </c>
      <c r="AN229">
        <v>25.72</v>
      </c>
      <c r="AO229" t="s">
        <v>10463</v>
      </c>
      <c r="AP229">
        <v>2.8979104007806001E-2</v>
      </c>
      <c r="AQ229">
        <f>(Table2[[#This Row],[Sharpe Ratio]]-AVERAGE(Table2[Sharpe Ratio]))/_xlfn.STDEV.P(Table2[Sharpe Ratio])</f>
        <v>-0.26660500452637348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3.9249298467997424</v>
      </c>
      <c r="AS229">
        <f>_xlfn.RANK.AVG(Table2[[#This Row],[1Y Return vs Nifty Z-Score]],Table2[1Y Return vs Nifty Z-Score])</f>
        <v>168</v>
      </c>
      <c r="AT229">
        <f>_xlfn.RANK.AVG(Table2[[#This Row],[6M Return vs Nifty Z-Score]],Table2[6M Return vs Nifty Z-Score])</f>
        <v>187</v>
      </c>
      <c r="AU229">
        <f>_xlfn.RANK.AVG(Table2[[#This Row],[Sharpe Ratio Z-Score]],Table2[Sharpe Ratio Z-Score])</f>
        <v>409</v>
      </c>
      <c r="AV229">
        <f>(Table2[[#This Row],[Rank 1Y]]+Table2[[#This Row],[Rank 6M]]+Table2[[#This Row],[Rank Sharpe]])/3</f>
        <v>254.66666666666666</v>
      </c>
    </row>
    <row r="230" spans="1:48" x14ac:dyDescent="0.3">
      <c r="A230" t="s">
        <v>737</v>
      </c>
      <c r="B230" t="s">
        <v>738</v>
      </c>
      <c r="C230" t="s">
        <v>10427</v>
      </c>
      <c r="D230" t="s">
        <v>72</v>
      </c>
      <c r="E230">
        <v>21400.009021919999</v>
      </c>
      <c r="F230">
        <v>158.57</v>
      </c>
      <c r="G230">
        <v>94.176847445952603</v>
      </c>
      <c r="H230">
        <f>(Table2[[#This Row],[1Y Return vs Nifty]]-AVERAGE(Table2[1Y Return vs Nifty]))/_xlfn.STDEV.P(Table2[1Y Return vs Nifty])</f>
        <v>0.56009486202012415</v>
      </c>
      <c r="I230">
        <v>-1.35513203417657</v>
      </c>
      <c r="J230">
        <f>(Table2[[#This Row],[1M Return vs Nifty]]-AVERAGE(Table2[1M Return vs Nifty]))/_xlfn.STDEV.P(Table2[1M Return vs Nifty])</f>
        <v>-0.23973126818259968</v>
      </c>
      <c r="K230">
        <v>6.4909451790118702</v>
      </c>
      <c r="L230">
        <f>(Table2[[#This Row],[6M Return vs Nifty]]-AVERAGE(Table2[6M Return vs Nifty]))/_xlfn.STDEV.P(Table2[6M Return vs Nifty])</f>
        <v>-0.16566342041952475</v>
      </c>
      <c r="M230">
        <v>4.1283622705847396</v>
      </c>
      <c r="N230">
        <f>(Table2[[#This Row],[1W Return vs Nifty]]-AVERAGE(Table2[1W Return vs Nifty]))/_xlfn.STDEV.P(Table2[1W Return vs Nifty])</f>
        <v>0.84115377071275199</v>
      </c>
      <c r="O230">
        <v>153.77000000000001</v>
      </c>
      <c r="P230">
        <v>147.32154248748</v>
      </c>
      <c r="Q230">
        <v>125.75062002268299</v>
      </c>
      <c r="R230">
        <v>64.283324161839801</v>
      </c>
      <c r="S230" s="2">
        <f>(Table2[[#This Row],[Close Price]]-Table2[[#This Row],[20D EMA]])/Table2[[#This Row],[20D EMA]]</f>
        <v>3.1215451648565928E-2</v>
      </c>
      <c r="T230" s="2">
        <f>(Table2[[#This Row],[Close Price]]-Table2[[#This Row],[50D EMA]])/Table2[[#This Row],[50D EMA]]</f>
        <v>7.6353107105676221E-2</v>
      </c>
      <c r="U230" s="2">
        <f>(Table2[[#This Row],[Close Price]]-Table2[[#This Row],[200D EMA]])/Table2[[#This Row],[200D EMA]]</f>
        <v>0.26098781836142848</v>
      </c>
      <c r="V230">
        <v>1.4392889941638101</v>
      </c>
      <c r="W230">
        <v>157.51</v>
      </c>
      <c r="X230">
        <v>163.6</v>
      </c>
      <c r="Y230">
        <v>157.51</v>
      </c>
      <c r="Z230">
        <v>163.9</v>
      </c>
      <c r="AA230">
        <v>157.51</v>
      </c>
      <c r="AB230">
        <v>163.9</v>
      </c>
      <c r="AC230" s="2">
        <f>(Table2[[#This Row],[Close Price]]/Table2[[#This Row],[Day Low]])-1</f>
        <v>6.7297314456224999E-3</v>
      </c>
      <c r="AD230" s="2">
        <f>(Table2[[#This Row],[Day High]]/Table2[[#This Row],[Close Price]])-1</f>
        <v>3.1721006495553983E-2</v>
      </c>
      <c r="AE230" s="2">
        <f>(Table2[[#This Row],[Close Price]]/Table2[[#This Row],[Current Week Low]])-1</f>
        <v>6.7297314456224999E-3</v>
      </c>
      <c r="AF230" s="2">
        <f>(Table2[[#This Row],[Current Week High]]/Table2[[#This Row],[Close Price]])-1</f>
        <v>3.3612915431670665E-2</v>
      </c>
      <c r="AG230" s="2">
        <f>(Table2[[#This Row],[Close Price]]/Table2[[#This Row],[Current Month Low]])-1</f>
        <v>6.7297314456224999E-3</v>
      </c>
      <c r="AH230" s="2">
        <f>(Table2[[#This Row],[Current Month High]]/Table2[[#This Row],[Close Price]])-1</f>
        <v>3.3612915431670665E-2</v>
      </c>
      <c r="AI230">
        <v>7.96493662105064</v>
      </c>
      <c r="AJ230">
        <v>120.236111111111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7.0000000000000007E-2</v>
      </c>
      <c r="AM230" t="s">
        <v>10463</v>
      </c>
      <c r="AN230">
        <v>5.63</v>
      </c>
      <c r="AO230" t="s">
        <v>10463</v>
      </c>
      <c r="AP230">
        <v>6.8755462036319007E-2</v>
      </c>
      <c r="AQ230">
        <f>(Table2[[#This Row],[Sharpe Ratio]]-AVERAGE(Table2[Sharpe Ratio]))/_xlfn.STDEV.P(Table2[Sharpe Ratio])</f>
        <v>0.18101735094735658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1.1768712950781084</v>
      </c>
      <c r="AS230">
        <f>_xlfn.RANK.AVG(Table2[[#This Row],[1Y Return vs Nifty Z-Score]],Table2[1Y Return vs Nifty Z-Score])</f>
        <v>137</v>
      </c>
      <c r="AT230">
        <f>_xlfn.RANK.AVG(Table2[[#This Row],[6M Return vs Nifty Z-Score]],Table2[6M Return vs Nifty Z-Score])</f>
        <v>343</v>
      </c>
      <c r="AU230">
        <f>_xlfn.RANK.AVG(Table2[[#This Row],[Sharpe Ratio Z-Score]],Table2[Sharpe Ratio Z-Score])</f>
        <v>288</v>
      </c>
      <c r="AV230">
        <f>(Table2[[#This Row],[Rank 1Y]]+Table2[[#This Row],[Rank 6M]]+Table2[[#This Row],[Rank Sharpe]])/3</f>
        <v>256</v>
      </c>
    </row>
    <row r="231" spans="1:48" x14ac:dyDescent="0.3">
      <c r="A231" t="s">
        <v>1023</v>
      </c>
      <c r="B231" t="s">
        <v>1024</v>
      </c>
      <c r="C231" t="s">
        <v>10419</v>
      </c>
      <c r="D231" t="s">
        <v>663</v>
      </c>
      <c r="E231">
        <v>12580.02400193</v>
      </c>
      <c r="F231">
        <v>760.15</v>
      </c>
      <c r="G231">
        <v>82.364989969042298</v>
      </c>
      <c r="H231">
        <f>(Table2[[#This Row],[1Y Return vs Nifty]]-AVERAGE(Table2[1Y Return vs Nifty]))/_xlfn.STDEV.P(Table2[1Y Return vs Nifty])</f>
        <v>0.42214200422502451</v>
      </c>
      <c r="I231">
        <v>-1.8963179040262099</v>
      </c>
      <c r="J231">
        <f>(Table2[[#This Row],[1M Return vs Nifty]]-AVERAGE(Table2[1M Return vs Nifty]))/_xlfn.STDEV.P(Table2[1M Return vs Nifty])</f>
        <v>-0.28660187503265544</v>
      </c>
      <c r="K231">
        <v>46.553859949748997</v>
      </c>
      <c r="L231">
        <f>(Table2[[#This Row],[6M Return vs Nifty]]-AVERAGE(Table2[6M Return vs Nifty]))/_xlfn.STDEV.P(Table2[6M Return vs Nifty])</f>
        <v>1.0344751969010513</v>
      </c>
      <c r="M231">
        <v>4.0897047770441297</v>
      </c>
      <c r="N231">
        <f>(Table2[[#This Row],[1W Return vs Nifty]]-AVERAGE(Table2[1W Return vs Nifty]))/_xlfn.STDEV.P(Table2[1W Return vs Nifty])</f>
        <v>0.8340746012713508</v>
      </c>
      <c r="O231">
        <v>713.1</v>
      </c>
      <c r="P231">
        <v>704.76481947971604</v>
      </c>
      <c r="Q231">
        <v>598.35501724772701</v>
      </c>
      <c r="R231">
        <v>66.913329627569794</v>
      </c>
      <c r="S231" s="2">
        <f>(Table2[[#This Row],[Close Price]]-Table2[[#This Row],[20D EMA]])/Table2[[#This Row],[20D EMA]]</f>
        <v>6.5979526013181813E-2</v>
      </c>
      <c r="T231" s="2">
        <f>(Table2[[#This Row],[Close Price]]-Table2[[#This Row],[50D EMA]])/Table2[[#This Row],[50D EMA]]</f>
        <v>7.8586755452934448E-2</v>
      </c>
      <c r="U231" s="2">
        <f>(Table2[[#This Row],[Close Price]]-Table2[[#This Row],[200D EMA]])/Table2[[#This Row],[200D EMA]]</f>
        <v>0.27039964250067894</v>
      </c>
      <c r="V231">
        <v>0.61252712356914096</v>
      </c>
      <c r="W231">
        <v>726.35</v>
      </c>
      <c r="X231">
        <v>765</v>
      </c>
      <c r="Y231">
        <v>705.2</v>
      </c>
      <c r="Z231">
        <v>765</v>
      </c>
      <c r="AA231">
        <v>705.2</v>
      </c>
      <c r="AB231">
        <v>765</v>
      </c>
      <c r="AC231" s="2">
        <f>(Table2[[#This Row],[Close Price]]/Table2[[#This Row],[Day Low]])-1</f>
        <v>4.6534040063330284E-2</v>
      </c>
      <c r="AD231" s="2">
        <f>(Table2[[#This Row],[Day High]]/Table2[[#This Row],[Close Price]])-1</f>
        <v>6.3803196737486356E-3</v>
      </c>
      <c r="AE231" s="2">
        <f>(Table2[[#This Row],[Close Price]]/Table2[[#This Row],[Current Week Low]])-1</f>
        <v>7.7921157118547857E-2</v>
      </c>
      <c r="AF231" s="2">
        <f>(Table2[[#This Row],[Current Week High]]/Table2[[#This Row],[Close Price]])-1</f>
        <v>6.3803196737486356E-3</v>
      </c>
      <c r="AG231" s="2">
        <f>(Table2[[#This Row],[Close Price]]/Table2[[#This Row],[Current Month Low]])-1</f>
        <v>7.7921157118547857E-2</v>
      </c>
      <c r="AH231" s="2">
        <f>(Table2[[#This Row],[Current Month High]]/Table2[[#This Row],[Close Price]])-1</f>
        <v>6.3803196737486356E-3</v>
      </c>
      <c r="AI231">
        <v>8.1365519963165092</v>
      </c>
      <c r="AJ231">
        <v>116.844957923263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0.11</v>
      </c>
      <c r="AM231" t="s">
        <v>10463</v>
      </c>
      <c r="AN231">
        <v>5.61</v>
      </c>
      <c r="AO231" t="s">
        <v>10463</v>
      </c>
      <c r="AQ231">
        <f>(Table2[[#This Row],[Sharpe Ratio]]-AVERAGE(Table2[Sharpe Ratio]))/_xlfn.STDEV.P(Table2[Sharpe Ratio])</f>
        <v>-0.59272070335917748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1.4113692240055937</v>
      </c>
      <c r="AS231">
        <f>_xlfn.RANK.AVG(Table2[[#This Row],[1Y Return vs Nifty Z-Score]],Table2[1Y Return vs Nifty Z-Score])</f>
        <v>159</v>
      </c>
      <c r="AT231">
        <f>_xlfn.RANK.AVG(Table2[[#This Row],[6M Return vs Nifty Z-Score]],Table2[6M Return vs Nifty Z-Score])</f>
        <v>99</v>
      </c>
      <c r="AU231">
        <f>_xlfn.RANK.AVG(Table2[[#This Row],[Sharpe Ratio Z-Score]],Table2[Sharpe Ratio Z-Score])</f>
        <v>515.5</v>
      </c>
      <c r="AV231">
        <f>(Table2[[#This Row],[Rank 1Y]]+Table2[[#This Row],[Rank 6M]]+Table2[[#This Row],[Rank Sharpe]])/3</f>
        <v>257.83333333333331</v>
      </c>
    </row>
    <row r="232" spans="1:48" x14ac:dyDescent="0.3">
      <c r="A232" t="s">
        <v>1475</v>
      </c>
      <c r="B232" t="s">
        <v>1476</v>
      </c>
      <c r="C232" t="s">
        <v>10433</v>
      </c>
      <c r="D232" t="s">
        <v>371</v>
      </c>
      <c r="E232">
        <v>6586.5055984000001</v>
      </c>
      <c r="F232">
        <v>131.91999999999999</v>
      </c>
      <c r="G232">
        <v>62.7335818992388</v>
      </c>
      <c r="H232">
        <f>(Table2[[#This Row],[1Y Return vs Nifty]]-AVERAGE(Table2[1Y Return vs Nifty]))/_xlfn.STDEV.P(Table2[1Y Return vs Nifty])</f>
        <v>0.19286317563560482</v>
      </c>
      <c r="I232">
        <v>19.377679170325901</v>
      </c>
      <c r="J232">
        <f>(Table2[[#This Row],[1M Return vs Nifty]]-AVERAGE(Table2[1M Return vs Nifty]))/_xlfn.STDEV.P(Table2[1M Return vs Nifty])</f>
        <v>1.5558799940490888</v>
      </c>
      <c r="K232">
        <v>17.0719186319389</v>
      </c>
      <c r="L232">
        <f>(Table2[[#This Row],[6M Return vs Nifty]]-AVERAGE(Table2[6M Return vs Nifty]))/_xlfn.STDEV.P(Table2[6M Return vs Nifty])</f>
        <v>0.15130390266144442</v>
      </c>
      <c r="M232">
        <v>-0.24367758182232399</v>
      </c>
      <c r="N232">
        <f>(Table2[[#This Row],[1W Return vs Nifty]]-AVERAGE(Table2[1W Return vs Nifty]))/_xlfn.STDEV.P(Table2[1W Return vs Nifty])</f>
        <v>4.0522170341800452E-2</v>
      </c>
      <c r="O232">
        <v>123.41</v>
      </c>
      <c r="P232">
        <v>113.426364466424</v>
      </c>
      <c r="Q232">
        <v>96.731787258552501</v>
      </c>
      <c r="R232">
        <v>61.400191241344899</v>
      </c>
      <c r="S232" s="2">
        <f>(Table2[[#This Row],[Close Price]]-Table2[[#This Row],[20D EMA]])/Table2[[#This Row],[20D EMA]]</f>
        <v>6.8957134754071725E-2</v>
      </c>
      <c r="T232" s="2">
        <f>(Table2[[#This Row],[Close Price]]-Table2[[#This Row],[50D EMA]])/Table2[[#This Row],[50D EMA]]</f>
        <v>0.16304529921745303</v>
      </c>
      <c r="U232" s="2">
        <f>(Table2[[#This Row],[Close Price]]-Table2[[#This Row],[200D EMA]])/Table2[[#This Row],[200D EMA]]</f>
        <v>0.363770935477431</v>
      </c>
      <c r="V232">
        <v>3.3028033197429498</v>
      </c>
      <c r="W232">
        <v>130.15</v>
      </c>
      <c r="X232">
        <v>135.35</v>
      </c>
      <c r="Y232">
        <v>129.25</v>
      </c>
      <c r="Z232">
        <v>137.66999999999999</v>
      </c>
      <c r="AA232">
        <v>129.25</v>
      </c>
      <c r="AB232">
        <v>137.66999999999999</v>
      </c>
      <c r="AC232" s="2">
        <f>(Table2[[#This Row],[Close Price]]/Table2[[#This Row],[Day Low]])-1</f>
        <v>1.3599692662312535E-2</v>
      </c>
      <c r="AD232" s="2">
        <f>(Table2[[#This Row],[Day High]]/Table2[[#This Row],[Close Price]])-1</f>
        <v>2.6000606428138395E-2</v>
      </c>
      <c r="AE232" s="2">
        <f>(Table2[[#This Row],[Close Price]]/Table2[[#This Row],[Current Week Low]])-1</f>
        <v>2.0657640232108143E-2</v>
      </c>
      <c r="AF232" s="2">
        <f>(Table2[[#This Row],[Current Week High]]/Table2[[#This Row],[Close Price]])-1</f>
        <v>4.3587022437841183E-2</v>
      </c>
      <c r="AG232" s="2">
        <f>(Table2[[#This Row],[Close Price]]/Table2[[#This Row],[Current Month Low]])-1</f>
        <v>2.0657640232108143E-2</v>
      </c>
      <c r="AH232" s="2">
        <f>(Table2[[#This Row],[Current Month High]]/Table2[[#This Row],[Close Price]])-1</f>
        <v>4.3587022437841183E-2</v>
      </c>
      <c r="AI232">
        <v>17.874469375379</v>
      </c>
      <c r="AJ232">
        <v>102.797847809377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0.21</v>
      </c>
      <c r="AM232" t="s">
        <v>10463</v>
      </c>
      <c r="AN232">
        <v>15.87</v>
      </c>
      <c r="AO232" t="s">
        <v>10463</v>
      </c>
      <c r="AP232">
        <v>6.3427921088627007E-2</v>
      </c>
      <c r="AQ232">
        <f>(Table2[[#This Row],[Sharpe Ratio]]-AVERAGE(Table2[Sharpe Ratio]))/_xlfn.STDEV.P(Table2[Sharpe Ratio])</f>
        <v>0.12106398804321158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2.0616332307311498</v>
      </c>
      <c r="AS232">
        <f>_xlfn.RANK.AVG(Table2[[#This Row],[1Y Return vs Nifty Z-Score]],Table2[1Y Return vs Nifty Z-Score])</f>
        <v>225</v>
      </c>
      <c r="AT232">
        <f>_xlfn.RANK.AVG(Table2[[#This Row],[6M Return vs Nifty Z-Score]],Table2[6M Return vs Nifty Z-Score])</f>
        <v>254</v>
      </c>
      <c r="AU232">
        <f>_xlfn.RANK.AVG(Table2[[#This Row],[Sharpe Ratio Z-Score]],Table2[Sharpe Ratio Z-Score])</f>
        <v>306</v>
      </c>
      <c r="AV232">
        <f>(Table2[[#This Row],[Rank 1Y]]+Table2[[#This Row],[Rank 6M]]+Table2[[#This Row],[Rank Sharpe]])/3</f>
        <v>261.66666666666669</v>
      </c>
    </row>
    <row r="233" spans="1:48" x14ac:dyDescent="0.3">
      <c r="A233" t="s">
        <v>468</v>
      </c>
      <c r="B233" t="s">
        <v>469</v>
      </c>
      <c r="C233" t="s">
        <v>10418</v>
      </c>
      <c r="D233" t="s">
        <v>21</v>
      </c>
      <c r="E233">
        <v>45097.943471519997</v>
      </c>
      <c r="F233">
        <v>1663.6</v>
      </c>
      <c r="G233">
        <v>27.703546074619499</v>
      </c>
      <c r="H233">
        <f>(Table2[[#This Row],[1Y Return vs Nifty]]-AVERAGE(Table2[1Y Return vs Nifty]))/_xlfn.STDEV.P(Table2[1Y Return vs Nifty])</f>
        <v>-0.21625906107589116</v>
      </c>
      <c r="I233">
        <v>3.9608738175742202</v>
      </c>
      <c r="J233">
        <f>(Table2[[#This Row],[1M Return vs Nifty]]-AVERAGE(Table2[1M Return vs Nifty]))/_xlfn.STDEV.P(Table2[1M Return vs Nifty])</f>
        <v>0.22067325117270706</v>
      </c>
      <c r="K233">
        <v>2.0184555459600002</v>
      </c>
      <c r="L233">
        <f>(Table2[[#This Row],[6M Return vs Nifty]]-AVERAGE(Table2[6M Return vs Nifty]))/_xlfn.STDEV.P(Table2[6M Return vs Nifty])</f>
        <v>-0.29964287635546943</v>
      </c>
      <c r="M233">
        <v>1.2882587697730601</v>
      </c>
      <c r="N233">
        <f>(Table2[[#This Row],[1W Return vs Nifty]]-AVERAGE(Table2[1W Return vs Nifty]))/_xlfn.STDEV.P(Table2[1W Return vs Nifty])</f>
        <v>0.32105864627739372</v>
      </c>
      <c r="O233">
        <v>1561.53</v>
      </c>
      <c r="P233">
        <v>1521.5297789466799</v>
      </c>
      <c r="Q233">
        <v>1408.60139748098</v>
      </c>
      <c r="R233">
        <v>73.821998352762805</v>
      </c>
      <c r="S233" s="2">
        <f>(Table2[[#This Row],[Close Price]]-Table2[[#This Row],[20D EMA]])/Table2[[#This Row],[20D EMA]]</f>
        <v>6.5365378827175871E-2</v>
      </c>
      <c r="T233" s="2">
        <f>(Table2[[#This Row],[Close Price]]-Table2[[#This Row],[50D EMA]])/Table2[[#This Row],[50D EMA]]</f>
        <v>9.3373276697661434E-2</v>
      </c>
      <c r="U233" s="2">
        <f>(Table2[[#This Row],[Close Price]]-Table2[[#This Row],[200D EMA]])/Table2[[#This Row],[200D EMA]]</f>
        <v>0.1810296390270783</v>
      </c>
      <c r="V233">
        <v>1.27065032576438</v>
      </c>
      <c r="W233">
        <v>1636</v>
      </c>
      <c r="X233">
        <v>1705</v>
      </c>
      <c r="Y233">
        <v>1636</v>
      </c>
      <c r="Z233">
        <v>1719.45</v>
      </c>
      <c r="AA233">
        <v>1636</v>
      </c>
      <c r="AB233">
        <v>1719.45</v>
      </c>
      <c r="AC233" s="2">
        <f>(Table2[[#This Row],[Close Price]]/Table2[[#This Row],[Day Low]])-1</f>
        <v>1.6870415647921799E-2</v>
      </c>
      <c r="AD233" s="2">
        <f>(Table2[[#This Row],[Day High]]/Table2[[#This Row],[Close Price]])-1</f>
        <v>2.488578985333012E-2</v>
      </c>
      <c r="AE233" s="2">
        <f>(Table2[[#This Row],[Close Price]]/Table2[[#This Row],[Current Week Low]])-1</f>
        <v>1.6870415647921799E-2</v>
      </c>
      <c r="AF233" s="2">
        <f>(Table2[[#This Row],[Current Week High]]/Table2[[#This Row],[Close Price]])-1</f>
        <v>3.3571772060591476E-2</v>
      </c>
      <c r="AG233" s="2">
        <f>(Table2[[#This Row],[Close Price]]/Table2[[#This Row],[Current Month Low]])-1</f>
        <v>1.6870415647921799E-2</v>
      </c>
      <c r="AH233" s="2">
        <f>(Table2[[#This Row],[Current Month High]]/Table2[[#This Row],[Close Price]])-1</f>
        <v>3.3571772060591476E-2</v>
      </c>
      <c r="AI233">
        <v>6.0351045924501099</v>
      </c>
      <c r="AJ233">
        <v>73.1113423517169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0.06</v>
      </c>
      <c r="AM233" t="s">
        <v>10463</v>
      </c>
      <c r="AN233">
        <v>11.85</v>
      </c>
      <c r="AO233" t="s">
        <v>10463</v>
      </c>
      <c r="AP233">
        <v>0.20227505827265899</v>
      </c>
      <c r="AQ233">
        <f>(Table2[[#This Row],[Sharpe Ratio]]-AVERAGE(Table2[Sharpe Ratio]))/_xlfn.STDEV.P(Table2[Sharpe Ratio])</f>
        <v>1.6835771410208817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1.7094071010396217</v>
      </c>
      <c r="AS233">
        <f>_xlfn.RANK.AVG(Table2[[#This Row],[1Y Return vs Nifty Z-Score]],Table2[1Y Return vs Nifty Z-Score])</f>
        <v>351</v>
      </c>
      <c r="AT233">
        <f>_xlfn.RANK.AVG(Table2[[#This Row],[6M Return vs Nifty Z-Score]],Table2[6M Return vs Nifty Z-Score])</f>
        <v>403</v>
      </c>
      <c r="AU233">
        <f>_xlfn.RANK.AVG(Table2[[#This Row],[Sharpe Ratio Z-Score]],Table2[Sharpe Ratio Z-Score])</f>
        <v>33</v>
      </c>
      <c r="AV233">
        <f>(Table2[[#This Row],[Rank 1Y]]+Table2[[#This Row],[Rank 6M]]+Table2[[#This Row],[Rank Sharpe]])/3</f>
        <v>262.33333333333331</v>
      </c>
    </row>
    <row r="234" spans="1:48" x14ac:dyDescent="0.3">
      <c r="A234" t="s">
        <v>233</v>
      </c>
      <c r="B234" t="s">
        <v>234</v>
      </c>
      <c r="C234" t="s">
        <v>10419</v>
      </c>
      <c r="D234" t="s">
        <v>49</v>
      </c>
      <c r="E234">
        <v>109925.9519694</v>
      </c>
      <c r="F234">
        <v>2824.9</v>
      </c>
      <c r="G234">
        <v>35.752817104969701</v>
      </c>
      <c r="H234">
        <f>(Table2[[#This Row],[1Y Return vs Nifty]]-AVERAGE(Table2[1Y Return vs Nifty]))/_xlfn.STDEV.P(Table2[1Y Return vs Nifty])</f>
        <v>-0.12225014300565931</v>
      </c>
      <c r="I234">
        <v>10.767005362350099</v>
      </c>
      <c r="J234">
        <f>(Table2[[#This Row],[1M Return vs Nifty]]-AVERAGE(Table2[1M Return vs Nifty]))/_xlfn.STDEV.P(Table2[1M Return vs Nifty])</f>
        <v>0.81013342294988999</v>
      </c>
      <c r="K234">
        <v>27.836832252478899</v>
      </c>
      <c r="L234">
        <f>(Table2[[#This Row],[6M Return vs Nifty]]-AVERAGE(Table2[6M Return vs Nifty]))/_xlfn.STDEV.P(Table2[6M Return vs Nifty])</f>
        <v>0.47378140141714975</v>
      </c>
      <c r="M234">
        <v>-0.24421041946928401</v>
      </c>
      <c r="N234">
        <f>(Table2[[#This Row],[1W Return vs Nifty]]-AVERAGE(Table2[1W Return vs Nifty]))/_xlfn.STDEV.P(Table2[1W Return vs Nifty])</f>
        <v>4.0424594228035474E-2</v>
      </c>
      <c r="O234">
        <v>2757.54</v>
      </c>
      <c r="P234">
        <v>2598.7512813749699</v>
      </c>
      <c r="Q234">
        <v>2272.2665233975699</v>
      </c>
      <c r="R234">
        <v>69.095032939068105</v>
      </c>
      <c r="S234" s="2">
        <f>(Table2[[#This Row],[Close Price]]-Table2[[#This Row],[20D EMA]])/Table2[[#This Row],[20D EMA]]</f>
        <v>2.4427569500351808E-2</v>
      </c>
      <c r="T234" s="2">
        <f>(Table2[[#This Row],[Close Price]]-Table2[[#This Row],[50D EMA]])/Table2[[#This Row],[50D EMA]]</f>
        <v>8.7022071040741306E-2</v>
      </c>
      <c r="U234" s="2">
        <f>(Table2[[#This Row],[Close Price]]-Table2[[#This Row],[200D EMA]])/Table2[[#This Row],[200D EMA]]</f>
        <v>0.24320803519831549</v>
      </c>
      <c r="V234">
        <v>1.24361247234746</v>
      </c>
      <c r="W234">
        <v>2815.65</v>
      </c>
      <c r="X234">
        <v>2940</v>
      </c>
      <c r="Y234">
        <v>2815.65</v>
      </c>
      <c r="Z234">
        <v>2942</v>
      </c>
      <c r="AA234">
        <v>2815.65</v>
      </c>
      <c r="AB234">
        <v>2942</v>
      </c>
      <c r="AC234" s="2">
        <f>(Table2[[#This Row],[Close Price]]/Table2[[#This Row],[Day Low]])-1</f>
        <v>3.2852094543001087E-3</v>
      </c>
      <c r="AD234" s="2">
        <f>(Table2[[#This Row],[Day High]]/Table2[[#This Row],[Close Price]])-1</f>
        <v>4.0744805125845218E-2</v>
      </c>
      <c r="AE234" s="2">
        <f>(Table2[[#This Row],[Close Price]]/Table2[[#This Row],[Current Week Low]])-1</f>
        <v>3.2852094543001087E-3</v>
      </c>
      <c r="AF234" s="2">
        <f>(Table2[[#This Row],[Current Week High]]/Table2[[#This Row],[Close Price]])-1</f>
        <v>4.1452794789196057E-2</v>
      </c>
      <c r="AG234" s="2">
        <f>(Table2[[#This Row],[Close Price]]/Table2[[#This Row],[Current Month Low]])-1</f>
        <v>3.2852094543001087E-3</v>
      </c>
      <c r="AH234" s="2">
        <f>(Table2[[#This Row],[Current Month High]]/Table2[[#This Row],[Close Price]])-1</f>
        <v>4.1452794789196057E-2</v>
      </c>
      <c r="AI234">
        <v>8.3029487769478294</v>
      </c>
      <c r="AJ234">
        <v>65.795111071983996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0.03</v>
      </c>
      <c r="AM234" t="s">
        <v>10463</v>
      </c>
      <c r="AN234">
        <v>5.24</v>
      </c>
      <c r="AO234" t="s">
        <v>10463</v>
      </c>
      <c r="AP234">
        <v>6.6664830028833E-2</v>
      </c>
      <c r="AQ234">
        <f>(Table2[[#This Row],[Sharpe Ratio]]-AVERAGE(Table2[Sharpe Ratio]))/_xlfn.STDEV.P(Table2[Sharpe Ratio])</f>
        <v>0.15749047040819716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1.3595797459976131</v>
      </c>
      <c r="AS234">
        <f>_xlfn.RANK.AVG(Table2[[#This Row],[1Y Return vs Nifty Z-Score]],Table2[1Y Return vs Nifty Z-Score])</f>
        <v>318</v>
      </c>
      <c r="AT234">
        <f>_xlfn.RANK.AVG(Table2[[#This Row],[6M Return vs Nifty Z-Score]],Table2[6M Return vs Nifty Z-Score])</f>
        <v>177</v>
      </c>
      <c r="AU234">
        <f>_xlfn.RANK.AVG(Table2[[#This Row],[Sharpe Ratio Z-Score]],Table2[Sharpe Ratio Z-Score])</f>
        <v>295</v>
      </c>
      <c r="AV234">
        <f>(Table2[[#This Row],[Rank 1Y]]+Table2[[#This Row],[Rank 6M]]+Table2[[#This Row],[Rank Sharpe]])/3</f>
        <v>263.33333333333331</v>
      </c>
    </row>
    <row r="235" spans="1:48" x14ac:dyDescent="0.3">
      <c r="A235" t="s">
        <v>1071</v>
      </c>
      <c r="B235" t="s">
        <v>1072</v>
      </c>
      <c r="C235" t="s">
        <v>10423</v>
      </c>
      <c r="D235" t="s">
        <v>391</v>
      </c>
      <c r="E235">
        <v>11623.059380819999</v>
      </c>
      <c r="F235">
        <v>453.7</v>
      </c>
      <c r="G235">
        <v>66.328372363188194</v>
      </c>
      <c r="H235">
        <f>(Table2[[#This Row],[1Y Return vs Nifty]]-AVERAGE(Table2[1Y Return vs Nifty]))/_xlfn.STDEV.P(Table2[1Y Return vs Nifty])</f>
        <v>0.234847395191741</v>
      </c>
      <c r="I235">
        <v>0.58499825069415501</v>
      </c>
      <c r="J235">
        <f>(Table2[[#This Row],[1M Return vs Nifty]]-AVERAGE(Table2[1M Return vs Nifty]))/_xlfn.STDEV.P(Table2[1M Return vs Nifty])</f>
        <v>-7.170196644689969E-2</v>
      </c>
      <c r="K235">
        <v>2.5631463163994601</v>
      </c>
      <c r="L235">
        <f>(Table2[[#This Row],[6M Return vs Nifty]]-AVERAGE(Table2[6M Return vs Nifty]))/_xlfn.STDEV.P(Table2[6M Return vs Nifty])</f>
        <v>-0.28332593007626422</v>
      </c>
      <c r="M235">
        <v>11.835826626022</v>
      </c>
      <c r="N235">
        <f>(Table2[[#This Row],[1W Return vs Nifty]]-AVERAGE(Table2[1W Return vs Nifty]))/_xlfn.STDEV.P(Table2[1W Return vs Nifty])</f>
        <v>2.2525863582492978</v>
      </c>
      <c r="O235">
        <v>411.16</v>
      </c>
      <c r="P235">
        <v>411.551851044106</v>
      </c>
      <c r="Q235">
        <v>384.04717579634797</v>
      </c>
      <c r="R235">
        <v>78.417959987466205</v>
      </c>
      <c r="S235" s="2">
        <f>(Table2[[#This Row],[Close Price]]-Table2[[#This Row],[20D EMA]])/Table2[[#This Row],[20D EMA]]</f>
        <v>0.10346337192333875</v>
      </c>
      <c r="T235" s="2">
        <f>(Table2[[#This Row],[Close Price]]-Table2[[#This Row],[50D EMA]])/Table2[[#This Row],[50D EMA]]</f>
        <v>0.10241273085994934</v>
      </c>
      <c r="U235" s="2">
        <f>(Table2[[#This Row],[Close Price]]-Table2[[#This Row],[200D EMA]])/Table2[[#This Row],[200D EMA]]</f>
        <v>0.18136528164599086</v>
      </c>
      <c r="V235">
        <v>2.6071900233284899</v>
      </c>
      <c r="W235">
        <v>438.2</v>
      </c>
      <c r="X235">
        <v>461.85</v>
      </c>
      <c r="Y235">
        <v>433.25</v>
      </c>
      <c r="Z235">
        <v>461.85</v>
      </c>
      <c r="AA235">
        <v>433.25</v>
      </c>
      <c r="AB235">
        <v>461.85</v>
      </c>
      <c r="AC235" s="2">
        <f>(Table2[[#This Row],[Close Price]]/Table2[[#This Row],[Day Low]])-1</f>
        <v>3.537197626654498E-2</v>
      </c>
      <c r="AD235" s="2">
        <f>(Table2[[#This Row],[Day High]]/Table2[[#This Row],[Close Price]])-1</f>
        <v>1.7963411946219976E-2</v>
      </c>
      <c r="AE235" s="2">
        <f>(Table2[[#This Row],[Close Price]]/Table2[[#This Row],[Current Week Low]])-1</f>
        <v>4.7201384881707886E-2</v>
      </c>
      <c r="AF235" s="2">
        <f>(Table2[[#This Row],[Current Week High]]/Table2[[#This Row],[Close Price]])-1</f>
        <v>1.7963411946219976E-2</v>
      </c>
      <c r="AG235" s="2">
        <f>(Table2[[#This Row],[Close Price]]/Table2[[#This Row],[Current Month Low]])-1</f>
        <v>4.7201384881707886E-2</v>
      </c>
      <c r="AH235" s="2">
        <f>(Table2[[#This Row],[Current Month High]]/Table2[[#This Row],[Close Price]])-1</f>
        <v>1.7963411946219976E-2</v>
      </c>
      <c r="AI235">
        <v>22.096098743663202</v>
      </c>
      <c r="AJ235">
        <v>99.209659714599297</v>
      </c>
      <c r="AK235" t="str">
        <f>IF(AND(Table2[[#This Row],[20D EMA]]&gt;Table2[[#This Row],[50D EMA]],Table2[[#This Row],[50D EMA]]&gt;Table2[[#This Row],[200D EMA]]),"Uptrend","Downtrend/NoTrend")</f>
        <v>Downtrend/NoTrend</v>
      </c>
      <c r="AL235">
        <v>-0.06</v>
      </c>
      <c r="AM235" t="s">
        <v>10464</v>
      </c>
      <c r="AN235">
        <v>13</v>
      </c>
      <c r="AO235" t="s">
        <v>10463</v>
      </c>
      <c r="AP235">
        <v>0.108207048930116</v>
      </c>
      <c r="AQ235">
        <f>(Table2[[#This Row],[Sharpe Ratio]]-AVERAGE(Table2[Sharpe Ratio]))/_xlfn.STDEV.P(Table2[Sharpe Ratio])</f>
        <v>0.62498490172008181</v>
      </c>
      <c r="AR2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5">
        <f>_xlfn.RANK.AVG(Table2[[#This Row],[1Y Return vs Nifty Z-Score]],Table2[1Y Return vs Nifty Z-Score])</f>
        <v>210</v>
      </c>
      <c r="AT235">
        <f>_xlfn.RANK.AVG(Table2[[#This Row],[6M Return vs Nifty Z-Score]],Table2[6M Return vs Nifty Z-Score])</f>
        <v>397</v>
      </c>
      <c r="AU235">
        <f>_xlfn.RANK.AVG(Table2[[#This Row],[Sharpe Ratio Z-Score]],Table2[Sharpe Ratio Z-Score])</f>
        <v>187</v>
      </c>
      <c r="AV235">
        <f>(Table2[[#This Row],[Rank 1Y]]+Table2[[#This Row],[Rank 6M]]+Table2[[#This Row],[Rank Sharpe]])/3</f>
        <v>264.66666666666669</v>
      </c>
    </row>
    <row r="236" spans="1:48" x14ac:dyDescent="0.3">
      <c r="A236" t="s">
        <v>365</v>
      </c>
      <c r="B236" t="s">
        <v>366</v>
      </c>
      <c r="C236" t="s">
        <v>10419</v>
      </c>
      <c r="D236" t="s">
        <v>37</v>
      </c>
      <c r="E236">
        <v>67254.923999999999</v>
      </c>
      <c r="F236">
        <v>382.3</v>
      </c>
      <c r="G236">
        <v>80.722963725454306</v>
      </c>
      <c r="H236">
        <f>(Table2[[#This Row],[1Y Return vs Nifty]]-AVERAGE(Table2[1Y Return vs Nifty]))/_xlfn.STDEV.P(Table2[1Y Return vs Nifty])</f>
        <v>0.40296447746258945</v>
      </c>
      <c r="I236">
        <v>-2.6460182559138401</v>
      </c>
      <c r="J236">
        <f>(Table2[[#This Row],[1M Return vs Nifty]]-AVERAGE(Table2[1M Return vs Nifty]))/_xlfn.STDEV.P(Table2[1M Return vs Nifty])</f>
        <v>-0.3515313427189356</v>
      </c>
      <c r="K236">
        <v>12.164536372748801</v>
      </c>
      <c r="L236">
        <f>(Table2[[#This Row],[6M Return vs Nifty]]-AVERAGE(Table2[6M Return vs Nifty]))/_xlfn.STDEV.P(Table2[6M Return vs Nifty])</f>
        <v>4.2966518682548789E-3</v>
      </c>
      <c r="M236">
        <v>-5.3523980748214104</v>
      </c>
      <c r="N236">
        <f>(Table2[[#This Row],[1W Return vs Nifty]]-AVERAGE(Table2[1W Return vs Nifty]))/_xlfn.STDEV.P(Table2[1W Return vs Nifty])</f>
        <v>-0.89501437603845246</v>
      </c>
      <c r="O236">
        <v>379.75</v>
      </c>
      <c r="P236">
        <v>366.58934805047198</v>
      </c>
      <c r="Q236">
        <v>319.42700360218902</v>
      </c>
      <c r="R236">
        <v>50.5474408611841</v>
      </c>
      <c r="S236" s="2">
        <f>(Table2[[#This Row],[Close Price]]-Table2[[#This Row],[20D EMA]])/Table2[[#This Row],[20D EMA]]</f>
        <v>6.714944042133012E-3</v>
      </c>
      <c r="T236" s="2">
        <f>(Table2[[#This Row],[Close Price]]-Table2[[#This Row],[50D EMA]])/Table2[[#This Row],[50D EMA]]</f>
        <v>4.2856269646342773E-2</v>
      </c>
      <c r="U236" s="2">
        <f>(Table2[[#This Row],[Close Price]]-Table2[[#This Row],[200D EMA]])/Table2[[#This Row],[200D EMA]]</f>
        <v>0.19683056125120954</v>
      </c>
      <c r="V236">
        <v>0.97502604387726799</v>
      </c>
      <c r="W236">
        <v>378.2</v>
      </c>
      <c r="X236">
        <v>387.95</v>
      </c>
      <c r="Y236">
        <v>377.05</v>
      </c>
      <c r="Z236">
        <v>391.9</v>
      </c>
      <c r="AA236">
        <v>377.05</v>
      </c>
      <c r="AB236">
        <v>391.9</v>
      </c>
      <c r="AC236" s="2">
        <f>(Table2[[#This Row],[Close Price]]/Table2[[#This Row],[Day Low]])-1</f>
        <v>1.0840824960338447E-2</v>
      </c>
      <c r="AD236" s="2">
        <f>(Table2[[#This Row],[Day High]]/Table2[[#This Row],[Close Price]])-1</f>
        <v>1.4778969395762509E-2</v>
      </c>
      <c r="AE236" s="2">
        <f>(Table2[[#This Row],[Close Price]]/Table2[[#This Row],[Current Week Low]])-1</f>
        <v>1.3923882774167895E-2</v>
      </c>
      <c r="AF236" s="2">
        <f>(Table2[[#This Row],[Current Week High]]/Table2[[#This Row],[Close Price]])-1</f>
        <v>2.511116923881751E-2</v>
      </c>
      <c r="AG236" s="2">
        <f>(Table2[[#This Row],[Close Price]]/Table2[[#This Row],[Current Month Low]])-1</f>
        <v>1.3923882774167895E-2</v>
      </c>
      <c r="AH236" s="2">
        <f>(Table2[[#This Row],[Current Month High]]/Table2[[#This Row],[Close Price]])-1</f>
        <v>2.511116923881751E-2</v>
      </c>
      <c r="AI236">
        <v>22.364635103322001</v>
      </c>
      <c r="AJ236">
        <v>109.70927043335099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7.0000000000000007E-2</v>
      </c>
      <c r="AM236" t="s">
        <v>10463</v>
      </c>
      <c r="AN236">
        <v>-2.0699999999999998</v>
      </c>
      <c r="AO236" t="s">
        <v>10464</v>
      </c>
      <c r="AP236">
        <v>5.5068918112337002E-2</v>
      </c>
      <c r="AQ236">
        <f>(Table2[[#This Row],[Sharpe Ratio]]-AVERAGE(Table2[Sharpe Ratio]))/_xlfn.STDEV.P(Table2[Sharpe Ratio])</f>
        <v>2.6996134999031553E-2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-0.81228845442751219</v>
      </c>
      <c r="AS236">
        <f>_xlfn.RANK.AVG(Table2[[#This Row],[1Y Return vs Nifty Z-Score]],Table2[1Y Return vs Nifty Z-Score])</f>
        <v>167</v>
      </c>
      <c r="AT236">
        <f>_xlfn.RANK.AVG(Table2[[#This Row],[6M Return vs Nifty Z-Score]],Table2[6M Return vs Nifty Z-Score])</f>
        <v>295</v>
      </c>
      <c r="AU236">
        <f>_xlfn.RANK.AVG(Table2[[#This Row],[Sharpe Ratio Z-Score]],Table2[Sharpe Ratio Z-Score])</f>
        <v>333</v>
      </c>
      <c r="AV236">
        <f>(Table2[[#This Row],[Rank 1Y]]+Table2[[#This Row],[Rank 6M]]+Table2[[#This Row],[Rank Sharpe]])/3</f>
        <v>265</v>
      </c>
    </row>
    <row r="237" spans="1:48" x14ac:dyDescent="0.3">
      <c r="A237" t="s">
        <v>1630</v>
      </c>
      <c r="B237" t="s">
        <v>1631</v>
      </c>
      <c r="C237" t="s">
        <v>10426</v>
      </c>
      <c r="D237" t="s">
        <v>1632</v>
      </c>
      <c r="E237">
        <v>5140.5244440199904</v>
      </c>
      <c r="F237">
        <v>74.09</v>
      </c>
      <c r="G237">
        <v>65.938489820641607</v>
      </c>
      <c r="H237">
        <f>(Table2[[#This Row],[1Y Return vs Nifty]]-AVERAGE(Table2[1Y Return vs Nifty]))/_xlfn.STDEV.P(Table2[1Y Return vs Nifty])</f>
        <v>0.23029388520790819</v>
      </c>
      <c r="I237">
        <v>12.688117060504901</v>
      </c>
      <c r="J237">
        <f>(Table2[[#This Row],[1M Return vs Nifty]]-AVERAGE(Table2[1M Return vs Nifty]))/_xlfn.STDEV.P(Table2[1M Return vs Nifty])</f>
        <v>0.97651557765077657</v>
      </c>
      <c r="K237">
        <v>7.3215353569491599</v>
      </c>
      <c r="L237">
        <f>(Table2[[#This Row],[6M Return vs Nifty]]-AVERAGE(Table2[6M Return vs Nifty]))/_xlfn.STDEV.P(Table2[6M Return vs Nifty])</f>
        <v>-0.14078197199236706</v>
      </c>
      <c r="M237">
        <v>-6.45546349585267</v>
      </c>
      <c r="N237">
        <f>(Table2[[#This Row],[1W Return vs Nifty]]-AVERAGE(Table2[1W Return vs Nifty]))/_xlfn.STDEV.P(Table2[1W Return vs Nifty])</f>
        <v>-1.09701368600995</v>
      </c>
      <c r="O237">
        <v>73.87</v>
      </c>
      <c r="P237">
        <v>68.908839726659593</v>
      </c>
      <c r="Q237">
        <v>60.946607558088097</v>
      </c>
      <c r="R237">
        <v>53.6797882048497</v>
      </c>
      <c r="S237" s="2">
        <f>(Table2[[#This Row],[Close Price]]-Table2[[#This Row],[20D EMA]])/Table2[[#This Row],[20D EMA]]</f>
        <v>2.9782049546500451E-3</v>
      </c>
      <c r="T237" s="2">
        <f>(Table2[[#This Row],[Close Price]]-Table2[[#This Row],[50D EMA]])/Table2[[#This Row],[50D EMA]]</f>
        <v>7.5188615769653022E-2</v>
      </c>
      <c r="U237" s="2">
        <f>(Table2[[#This Row],[Close Price]]-Table2[[#This Row],[200D EMA]])/Table2[[#This Row],[200D EMA]]</f>
        <v>0.21565420896290191</v>
      </c>
      <c r="V237">
        <v>0.92152414636161695</v>
      </c>
      <c r="W237">
        <v>73.900000000000006</v>
      </c>
      <c r="X237">
        <v>76.61</v>
      </c>
      <c r="Y237">
        <v>73.900000000000006</v>
      </c>
      <c r="Z237">
        <v>76.61</v>
      </c>
      <c r="AA237">
        <v>73.900000000000006</v>
      </c>
      <c r="AB237">
        <v>76.61</v>
      </c>
      <c r="AC237" s="2">
        <f>(Table2[[#This Row],[Close Price]]/Table2[[#This Row],[Day Low]])-1</f>
        <v>2.5710419485791558E-3</v>
      </c>
      <c r="AD237" s="2">
        <f>(Table2[[#This Row],[Day High]]/Table2[[#This Row],[Close Price]])-1</f>
        <v>3.4012687272236386E-2</v>
      </c>
      <c r="AE237" s="2">
        <f>(Table2[[#This Row],[Close Price]]/Table2[[#This Row],[Current Week Low]])-1</f>
        <v>2.5710419485791558E-3</v>
      </c>
      <c r="AF237" s="2">
        <f>(Table2[[#This Row],[Current Week High]]/Table2[[#This Row],[Close Price]])-1</f>
        <v>3.4012687272236386E-2</v>
      </c>
      <c r="AG237" s="2">
        <f>(Table2[[#This Row],[Close Price]]/Table2[[#This Row],[Current Month Low]])-1</f>
        <v>2.5710419485791558E-3</v>
      </c>
      <c r="AH237" s="2">
        <f>(Table2[[#This Row],[Current Month High]]/Table2[[#This Row],[Close Price]])-1</f>
        <v>3.4012687272236386E-2</v>
      </c>
      <c r="AI237">
        <v>13.6320691051423</v>
      </c>
      <c r="AJ237">
        <v>91.943005181347104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0.2</v>
      </c>
      <c r="AM237" t="s">
        <v>10463</v>
      </c>
      <c r="AN237">
        <v>-4.34</v>
      </c>
      <c r="AO237" t="s">
        <v>10464</v>
      </c>
      <c r="AP237">
        <v>7.7671377915829995E-2</v>
      </c>
      <c r="AQ237">
        <f>(Table2[[#This Row],[Sharpe Ratio]]-AVERAGE(Table2[Sharpe Ratio]))/_xlfn.STDEV.P(Table2[Sharpe Ratio])</f>
        <v>0.28135241089255036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0.25036621574891815</v>
      </c>
      <c r="AS237">
        <f>_xlfn.RANK.AVG(Table2[[#This Row],[1Y Return vs Nifty Z-Score]],Table2[1Y Return vs Nifty Z-Score])</f>
        <v>213</v>
      </c>
      <c r="AT237">
        <f>_xlfn.RANK.AVG(Table2[[#This Row],[6M Return vs Nifty Z-Score]],Table2[6M Return vs Nifty Z-Score])</f>
        <v>332</v>
      </c>
      <c r="AU237">
        <f>_xlfn.RANK.AVG(Table2[[#This Row],[Sharpe Ratio Z-Score]],Table2[Sharpe Ratio Z-Score])</f>
        <v>258</v>
      </c>
      <c r="AV237">
        <f>(Table2[[#This Row],[Rank 1Y]]+Table2[[#This Row],[Rank 6M]]+Table2[[#This Row],[Rank Sharpe]])/3</f>
        <v>267.66666666666669</v>
      </c>
    </row>
    <row r="238" spans="1:48" x14ac:dyDescent="0.3">
      <c r="A238" t="s">
        <v>138</v>
      </c>
      <c r="B238" t="s">
        <v>139</v>
      </c>
      <c r="C238" t="s">
        <v>10432</v>
      </c>
      <c r="D238" t="s">
        <v>140</v>
      </c>
      <c r="E238">
        <v>204312.228213239</v>
      </c>
      <c r="F238">
        <v>830.4</v>
      </c>
      <c r="G238">
        <v>42.671262308885197</v>
      </c>
      <c r="H238">
        <f>(Table2[[#This Row],[1Y Return vs Nifty]]-AVERAGE(Table2[1Y Return vs Nifty]))/_xlfn.STDEV.P(Table2[1Y Return vs Nifty])</f>
        <v>-4.1448347924349517E-2</v>
      </c>
      <c r="I238">
        <v>-9.1319481359718502</v>
      </c>
      <c r="J238">
        <f>(Table2[[#This Row],[1M Return vs Nifty]]-AVERAGE(Table2[1M Return vs Nifty]))/_xlfn.STDEV.P(Table2[1M Return vs Nifty])</f>
        <v>-0.91325973660639936</v>
      </c>
      <c r="K238">
        <v>5.00958367330764</v>
      </c>
      <c r="L238">
        <f>(Table2[[#This Row],[6M Return vs Nifty]]-AVERAGE(Table2[6M Return vs Nifty]))/_xlfn.STDEV.P(Table2[6M Return vs Nifty])</f>
        <v>-0.21003960121869056</v>
      </c>
      <c r="M238">
        <v>-3.6604503888764</v>
      </c>
      <c r="N238">
        <f>(Table2[[#This Row],[1W Return vs Nifty]]-AVERAGE(Table2[1W Return vs Nifty]))/_xlfn.STDEV.P(Table2[1W Return vs Nifty])</f>
        <v>-0.58517575853447878</v>
      </c>
      <c r="O238">
        <v>839.33</v>
      </c>
      <c r="P238">
        <v>845.76972914243504</v>
      </c>
      <c r="Q238">
        <v>758.82540526176297</v>
      </c>
      <c r="R238">
        <v>40.981624650643298</v>
      </c>
      <c r="S238" s="2">
        <f>(Table2[[#This Row],[Close Price]]-Table2[[#This Row],[20D EMA]])/Table2[[#This Row],[20D EMA]]</f>
        <v>-1.0639438599835658E-2</v>
      </c>
      <c r="T238" s="2">
        <f>(Table2[[#This Row],[Close Price]]-Table2[[#This Row],[50D EMA]])/Table2[[#This Row],[50D EMA]]</f>
        <v>-1.8172474862654567E-2</v>
      </c>
      <c r="U238" s="2">
        <f>(Table2[[#This Row],[Close Price]]-Table2[[#This Row],[200D EMA]])/Table2[[#This Row],[200D EMA]]</f>
        <v>9.4322876174061113E-2</v>
      </c>
      <c r="V238">
        <v>0.87860131570590305</v>
      </c>
      <c r="W238">
        <v>817.95</v>
      </c>
      <c r="X238">
        <v>841</v>
      </c>
      <c r="Y238">
        <v>817.95</v>
      </c>
      <c r="Z238">
        <v>841</v>
      </c>
      <c r="AA238">
        <v>817.95</v>
      </c>
      <c r="AB238">
        <v>841</v>
      </c>
      <c r="AC238" s="2">
        <f>(Table2[[#This Row],[Close Price]]/Table2[[#This Row],[Day Low]])-1</f>
        <v>1.5220979277461799E-2</v>
      </c>
      <c r="AD238" s="2">
        <f>(Table2[[#This Row],[Day High]]/Table2[[#This Row],[Close Price]])-1</f>
        <v>1.2764932562620457E-2</v>
      </c>
      <c r="AE238" s="2">
        <f>(Table2[[#This Row],[Close Price]]/Table2[[#This Row],[Current Week Low]])-1</f>
        <v>1.5220979277461799E-2</v>
      </c>
      <c r="AF238" s="2">
        <f>(Table2[[#This Row],[Current Week High]]/Table2[[#This Row],[Close Price]])-1</f>
        <v>1.2764932562620457E-2</v>
      </c>
      <c r="AG238" s="2">
        <f>(Table2[[#This Row],[Close Price]]/Table2[[#This Row],[Current Month Low]])-1</f>
        <v>1.5220979277461799E-2</v>
      </c>
      <c r="AH238" s="2">
        <f>(Table2[[#This Row],[Current Month High]]/Table2[[#This Row],[Close Price]])-1</f>
        <v>1.2764932562620457E-2</v>
      </c>
      <c r="AI238">
        <v>16.522157996146401</v>
      </c>
      <c r="AJ238">
        <v>79.332685455134396</v>
      </c>
      <c r="AK238" t="str">
        <f>IF(AND(Table2[[#This Row],[20D EMA]]&gt;Table2[[#This Row],[50D EMA]],Table2[[#This Row],[50D EMA]]&gt;Table2[[#This Row],[200D EMA]]),"Uptrend","Downtrend/NoTrend")</f>
        <v>Downtrend/NoTrend</v>
      </c>
      <c r="AL238">
        <v>-0.21</v>
      </c>
      <c r="AM238" t="s">
        <v>10464</v>
      </c>
      <c r="AN238">
        <v>-4.99</v>
      </c>
      <c r="AO238" t="s">
        <v>10464</v>
      </c>
      <c r="AP238">
        <v>0.12512589298964799</v>
      </c>
      <c r="AQ238">
        <f>(Table2[[#This Row],[Sharpe Ratio]]-AVERAGE(Table2[Sharpe Ratio]))/_xlfn.STDEV.P(Table2[Sharpe Ratio])</f>
        <v>0.81538073495327212</v>
      </c>
      <c r="AR2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8">
        <f>_xlfn.RANK.AVG(Table2[[#This Row],[1Y Return vs Nifty Z-Score]],Table2[1Y Return vs Nifty Z-Score])</f>
        <v>290</v>
      </c>
      <c r="AT238">
        <f>_xlfn.RANK.AVG(Table2[[#This Row],[6M Return vs Nifty Z-Score]],Table2[6M Return vs Nifty Z-Score])</f>
        <v>361</v>
      </c>
      <c r="AU238">
        <f>_xlfn.RANK.AVG(Table2[[#This Row],[Sharpe Ratio Z-Score]],Table2[Sharpe Ratio Z-Score])</f>
        <v>153</v>
      </c>
      <c r="AV238">
        <f>(Table2[[#This Row],[Rank 1Y]]+Table2[[#This Row],[Rank 6M]]+Table2[[#This Row],[Rank Sharpe]])/3</f>
        <v>268</v>
      </c>
    </row>
    <row r="239" spans="1:48" x14ac:dyDescent="0.3">
      <c r="A239" t="s">
        <v>458</v>
      </c>
      <c r="B239" t="s">
        <v>459</v>
      </c>
      <c r="C239" t="s">
        <v>10431</v>
      </c>
      <c r="D239" t="s">
        <v>327</v>
      </c>
      <c r="E239">
        <v>47788.0285745</v>
      </c>
      <c r="F239">
        <v>1450.05</v>
      </c>
      <c r="G239">
        <v>64.191515957487596</v>
      </c>
      <c r="H239">
        <f>(Table2[[#This Row],[1Y Return vs Nifty]]-AVERAGE(Table2[1Y Return vs Nifty]))/_xlfn.STDEV.P(Table2[1Y Return vs Nifty])</f>
        <v>0.20989065587784342</v>
      </c>
      <c r="I239">
        <v>-4.4878021221518303</v>
      </c>
      <c r="J239">
        <f>(Table2[[#This Row],[1M Return vs Nifty]]-AVERAGE(Table2[1M Return vs Nifty]))/_xlfn.STDEV.P(Table2[1M Return vs Nifty])</f>
        <v>-0.51104313396581469</v>
      </c>
      <c r="K239">
        <v>34.827554685614999</v>
      </c>
      <c r="L239">
        <f>(Table2[[#This Row],[6M Return vs Nifty]]-AVERAGE(Table2[6M Return vs Nifty]))/_xlfn.STDEV.P(Table2[6M Return vs Nifty])</f>
        <v>0.68319791549225695</v>
      </c>
      <c r="M239">
        <v>-5.7781265779038504</v>
      </c>
      <c r="N239">
        <f>(Table2[[#This Row],[1W Return vs Nifty]]-AVERAGE(Table2[1W Return vs Nifty]))/_xlfn.STDEV.P(Table2[1W Return vs Nifty])</f>
        <v>-0.97297608367448074</v>
      </c>
      <c r="O239">
        <v>1460.25</v>
      </c>
      <c r="P239">
        <v>1387.0805765456801</v>
      </c>
      <c r="Q239">
        <v>1149.7213227475299</v>
      </c>
      <c r="R239">
        <v>39.249157635125698</v>
      </c>
      <c r="S239" s="2">
        <f>(Table2[[#This Row],[Close Price]]-Table2[[#This Row],[20D EMA]])/Table2[[#This Row],[20D EMA]]</f>
        <v>-6.9851052901900674E-3</v>
      </c>
      <c r="T239" s="2">
        <f>(Table2[[#This Row],[Close Price]]-Table2[[#This Row],[50D EMA]])/Table2[[#This Row],[50D EMA]]</f>
        <v>4.5397091213789445E-2</v>
      </c>
      <c r="U239" s="2">
        <f>(Table2[[#This Row],[Close Price]]-Table2[[#This Row],[200D EMA]])/Table2[[#This Row],[200D EMA]]</f>
        <v>0.26121867213418631</v>
      </c>
      <c r="V239">
        <v>0.70420640831857995</v>
      </c>
      <c r="W239">
        <v>1416.5</v>
      </c>
      <c r="X239">
        <v>1456</v>
      </c>
      <c r="Y239">
        <v>1416.5</v>
      </c>
      <c r="Z239">
        <v>1488.85</v>
      </c>
      <c r="AA239">
        <v>1416.5</v>
      </c>
      <c r="AB239">
        <v>1488.85</v>
      </c>
      <c r="AC239" s="2">
        <f>(Table2[[#This Row],[Close Price]]/Table2[[#This Row],[Day Low]])-1</f>
        <v>2.3685139428168078E-2</v>
      </c>
      <c r="AD239" s="2">
        <f>(Table2[[#This Row],[Day High]]/Table2[[#This Row],[Close Price]])-1</f>
        <v>4.1033067825246849E-3</v>
      </c>
      <c r="AE239" s="2">
        <f>(Table2[[#This Row],[Close Price]]/Table2[[#This Row],[Current Week Low]])-1</f>
        <v>2.3685139428168078E-2</v>
      </c>
      <c r="AF239" s="2">
        <f>(Table2[[#This Row],[Current Week High]]/Table2[[#This Row],[Close Price]])-1</f>
        <v>2.6757698010413389E-2</v>
      </c>
      <c r="AG239" s="2">
        <f>(Table2[[#This Row],[Close Price]]/Table2[[#This Row],[Current Month Low]])-1</f>
        <v>2.3685139428168078E-2</v>
      </c>
      <c r="AH239" s="2">
        <f>(Table2[[#This Row],[Current Month High]]/Table2[[#This Row],[Close Price]])-1</f>
        <v>2.6757698010413389E-2</v>
      </c>
      <c r="AI239">
        <v>7.5824971552704996</v>
      </c>
      <c r="AJ239">
        <v>94.6375838926174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0</v>
      </c>
      <c r="AM239" t="s">
        <v>10465</v>
      </c>
      <c r="AN239">
        <v>-2.2000000000000002</v>
      </c>
      <c r="AO239" t="s">
        <v>10464</v>
      </c>
      <c r="AP239">
        <v>1.4054670250345999E-2</v>
      </c>
      <c r="AQ239">
        <f>(Table2[[#This Row],[Sharpe Ratio]]-AVERAGE(Table2[Sharpe Ratio]))/_xlfn.STDEV.P(Table2[Sharpe Ratio])</f>
        <v>-0.43455678603027809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-1.0254874323004732</v>
      </c>
      <c r="AS239">
        <f>_xlfn.RANK.AVG(Table2[[#This Row],[1Y Return vs Nifty Z-Score]],Table2[1Y Return vs Nifty Z-Score])</f>
        <v>218</v>
      </c>
      <c r="AT239">
        <f>_xlfn.RANK.AVG(Table2[[#This Row],[6M Return vs Nifty Z-Score]],Table2[6M Return vs Nifty Z-Score])</f>
        <v>134</v>
      </c>
      <c r="AU239">
        <f>_xlfn.RANK.AVG(Table2[[#This Row],[Sharpe Ratio Z-Score]],Table2[Sharpe Ratio Z-Score])</f>
        <v>453</v>
      </c>
      <c r="AV239">
        <f>(Table2[[#This Row],[Rank 1Y]]+Table2[[#This Row],[Rank 6M]]+Table2[[#This Row],[Rank Sharpe]])/3</f>
        <v>268.33333333333331</v>
      </c>
    </row>
    <row r="240" spans="1:48" x14ac:dyDescent="0.3">
      <c r="A240" t="s">
        <v>1144</v>
      </c>
      <c r="B240" t="s">
        <v>1145</v>
      </c>
      <c r="C240" t="s">
        <v>10431</v>
      </c>
      <c r="D240" t="s">
        <v>486</v>
      </c>
      <c r="E240">
        <v>10241.358776069999</v>
      </c>
      <c r="F240">
        <v>2167.35</v>
      </c>
      <c r="G240">
        <v>18.067057763000101</v>
      </c>
      <c r="H240">
        <f>(Table2[[#This Row],[1Y Return vs Nifty]]-AVERAGE(Table2[1Y Return vs Nifty]))/_xlfn.STDEV.P(Table2[1Y Return vs Nifty])</f>
        <v>-0.32880538194842374</v>
      </c>
      <c r="I240">
        <v>-0.16867338897255699</v>
      </c>
      <c r="J240">
        <f>(Table2[[#This Row],[1M Return vs Nifty]]-AVERAGE(Table2[1M Return vs Nifty]))/_xlfn.STDEV.P(Table2[1M Return vs Nifty])</f>
        <v>-0.13697537635072785</v>
      </c>
      <c r="K240">
        <v>4.7015739630709303</v>
      </c>
      <c r="L240">
        <f>(Table2[[#This Row],[6M Return vs Nifty]]-AVERAGE(Table2[6M Return vs Nifty]))/_xlfn.STDEV.P(Table2[6M Return vs Nifty])</f>
        <v>-0.21926644729018011</v>
      </c>
      <c r="M240">
        <v>-0.68084698701080704</v>
      </c>
      <c r="N240">
        <f>(Table2[[#This Row],[1W Return vs Nifty]]-AVERAGE(Table2[1W Return vs Nifty]))/_xlfn.STDEV.P(Table2[1W Return vs Nifty])</f>
        <v>-3.9534657208975477E-2</v>
      </c>
      <c r="O240">
        <v>2064.1799999999998</v>
      </c>
      <c r="P240">
        <v>2034.79053690674</v>
      </c>
      <c r="Q240">
        <v>1912.0543346214599</v>
      </c>
      <c r="R240">
        <v>58.351687082040002</v>
      </c>
      <c r="S240" s="2">
        <f>(Table2[[#This Row],[Close Price]]-Table2[[#This Row],[20D EMA]])/Table2[[#This Row],[20D EMA]]</f>
        <v>4.9981106298869322E-2</v>
      </c>
      <c r="T240" s="2">
        <f>(Table2[[#This Row],[Close Price]]-Table2[[#This Row],[50D EMA]])/Table2[[#This Row],[50D EMA]]</f>
        <v>6.5146490849507729E-2</v>
      </c>
      <c r="U240" s="2">
        <f>(Table2[[#This Row],[Close Price]]-Table2[[#This Row],[200D EMA]])/Table2[[#This Row],[200D EMA]]</f>
        <v>0.13351904323842465</v>
      </c>
      <c r="V240">
        <v>1.25241068183834</v>
      </c>
      <c r="W240">
        <v>2082.0500000000002</v>
      </c>
      <c r="X240">
        <v>2200</v>
      </c>
      <c r="Y240">
        <v>2035</v>
      </c>
      <c r="Z240">
        <v>2200</v>
      </c>
      <c r="AA240">
        <v>2035</v>
      </c>
      <c r="AB240">
        <v>2200</v>
      </c>
      <c r="AC240" s="2">
        <f>(Table2[[#This Row],[Close Price]]/Table2[[#This Row],[Day Low]])-1</f>
        <v>4.0969237050022755E-2</v>
      </c>
      <c r="AD240" s="2">
        <f>(Table2[[#This Row],[Day High]]/Table2[[#This Row],[Close Price]])-1</f>
        <v>1.5064479664105956E-2</v>
      </c>
      <c r="AE240" s="2">
        <f>(Table2[[#This Row],[Close Price]]/Table2[[#This Row],[Current Week Low]])-1</f>
        <v>6.5036855036854968E-2</v>
      </c>
      <c r="AF240" s="2">
        <f>(Table2[[#This Row],[Current Week High]]/Table2[[#This Row],[Close Price]])-1</f>
        <v>1.5064479664105956E-2</v>
      </c>
      <c r="AG240" s="2">
        <f>(Table2[[#This Row],[Close Price]]/Table2[[#This Row],[Current Month Low]])-1</f>
        <v>6.5036855036854968E-2</v>
      </c>
      <c r="AH240" s="2">
        <f>(Table2[[#This Row],[Current Month High]]/Table2[[#This Row],[Close Price]])-1</f>
        <v>1.5064479664105956E-2</v>
      </c>
      <c r="AI240">
        <v>6.8124668373820496</v>
      </c>
      <c r="AJ240">
        <v>58.082456556226099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0.05</v>
      </c>
      <c r="AM240" t="s">
        <v>10463</v>
      </c>
      <c r="AN240">
        <v>5.99</v>
      </c>
      <c r="AO240" t="s">
        <v>10463</v>
      </c>
      <c r="AP240">
        <v>0.19677070873409899</v>
      </c>
      <c r="AQ240">
        <f>(Table2[[#This Row],[Sharpe Ratio]]-AVERAGE(Table2[Sharpe Ratio]))/_xlfn.STDEV.P(Table2[Sharpe Ratio])</f>
        <v>1.6216340665937363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0.89705220379542916</v>
      </c>
      <c r="AS240">
        <f>_xlfn.RANK.AVG(Table2[[#This Row],[1Y Return vs Nifty Z-Score]],Table2[1Y Return vs Nifty Z-Score])</f>
        <v>400</v>
      </c>
      <c r="AT240">
        <f>_xlfn.RANK.AVG(Table2[[#This Row],[6M Return vs Nifty Z-Score]],Table2[6M Return vs Nifty Z-Score])</f>
        <v>367</v>
      </c>
      <c r="AU240">
        <f>_xlfn.RANK.AVG(Table2[[#This Row],[Sharpe Ratio Z-Score]],Table2[Sharpe Ratio Z-Score])</f>
        <v>38</v>
      </c>
      <c r="AV240">
        <f>(Table2[[#This Row],[Rank 1Y]]+Table2[[#This Row],[Rank 6M]]+Table2[[#This Row],[Rank Sharpe]])/3</f>
        <v>268.33333333333331</v>
      </c>
    </row>
    <row r="241" spans="1:48" x14ac:dyDescent="0.3">
      <c r="A241" t="s">
        <v>1755</v>
      </c>
      <c r="B241" t="s">
        <v>1756</v>
      </c>
      <c r="C241" t="s">
        <v>10431</v>
      </c>
      <c r="D241" t="s">
        <v>881</v>
      </c>
      <c r="E241">
        <v>4079.6796106500001</v>
      </c>
      <c r="F241">
        <v>336.8</v>
      </c>
      <c r="G241">
        <v>63.391355057011999</v>
      </c>
      <c r="H241">
        <f>(Table2[[#This Row],[1Y Return vs Nifty]]-AVERAGE(Table2[1Y Return vs Nifty]))/_xlfn.STDEV.P(Table2[1Y Return vs Nifty])</f>
        <v>0.20054542942787251</v>
      </c>
      <c r="I241">
        <v>20.746531270356499</v>
      </c>
      <c r="J241">
        <f>(Table2[[#This Row],[1M Return vs Nifty]]-AVERAGE(Table2[1M Return vs Nifty]))/_xlfn.STDEV.P(Table2[1M Return vs Nifty])</f>
        <v>1.674432477014383</v>
      </c>
      <c r="K241">
        <v>26.856983202405001</v>
      </c>
      <c r="L241">
        <f>(Table2[[#This Row],[6M Return vs Nifty]]-AVERAGE(Table2[6M Return vs Nifty]))/_xlfn.STDEV.P(Table2[6M Return vs Nifty])</f>
        <v>0.44442870227211623</v>
      </c>
      <c r="M241">
        <v>-1.5348192925272599</v>
      </c>
      <c r="N241">
        <f>(Table2[[#This Row],[1W Return vs Nifty]]-AVERAGE(Table2[1W Return vs Nifty]))/_xlfn.STDEV.P(Table2[1W Return vs Nifty])</f>
        <v>-0.19591868771173554</v>
      </c>
      <c r="O241">
        <v>303.22000000000003</v>
      </c>
      <c r="P241">
        <v>280.51508693654301</v>
      </c>
      <c r="Q241">
        <v>238.16160438418899</v>
      </c>
      <c r="R241">
        <v>69.777169129577601</v>
      </c>
      <c r="S241" s="2">
        <f>(Table2[[#This Row],[Close Price]]-Table2[[#This Row],[20D EMA]])/Table2[[#This Row],[20D EMA]]</f>
        <v>0.11074467383417974</v>
      </c>
      <c r="T241" s="2">
        <f>(Table2[[#This Row],[Close Price]]-Table2[[#This Row],[50D EMA]])/Table2[[#This Row],[50D EMA]]</f>
        <v>0.2006484345570673</v>
      </c>
      <c r="U241" s="2">
        <f>(Table2[[#This Row],[Close Price]]-Table2[[#This Row],[200D EMA]])/Table2[[#This Row],[200D EMA]]</f>
        <v>0.41416581766342603</v>
      </c>
      <c r="V241">
        <v>1.88070374380223</v>
      </c>
      <c r="W241">
        <v>328.8</v>
      </c>
      <c r="X241">
        <v>338</v>
      </c>
      <c r="Y241">
        <v>315.35000000000002</v>
      </c>
      <c r="Z241">
        <v>338</v>
      </c>
      <c r="AA241">
        <v>315.35000000000002</v>
      </c>
      <c r="AB241">
        <v>338</v>
      </c>
      <c r="AC241" s="2">
        <f>(Table2[[#This Row],[Close Price]]/Table2[[#This Row],[Day Low]])-1</f>
        <v>2.4330900243308973E-2</v>
      </c>
      <c r="AD241" s="2">
        <f>(Table2[[#This Row],[Day High]]/Table2[[#This Row],[Close Price]])-1</f>
        <v>3.5629453681709222E-3</v>
      </c>
      <c r="AE241" s="2">
        <f>(Table2[[#This Row],[Close Price]]/Table2[[#This Row],[Current Week Low]])-1</f>
        <v>6.8019660694466522E-2</v>
      </c>
      <c r="AF241" s="2">
        <f>(Table2[[#This Row],[Current Week High]]/Table2[[#This Row],[Close Price]])-1</f>
        <v>3.5629453681709222E-3</v>
      </c>
      <c r="AG241" s="2">
        <f>(Table2[[#This Row],[Close Price]]/Table2[[#This Row],[Current Month Low]])-1</f>
        <v>6.8019660694466522E-2</v>
      </c>
      <c r="AH241" s="2">
        <f>(Table2[[#This Row],[Current Month High]]/Table2[[#This Row],[Close Price]])-1</f>
        <v>3.5629453681709222E-3</v>
      </c>
      <c r="AI241">
        <v>0.47505938242278201</v>
      </c>
      <c r="AJ241">
        <v>126.26805508901499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0.16</v>
      </c>
      <c r="AM241" t="s">
        <v>10463</v>
      </c>
      <c r="AN241">
        <v>20.7</v>
      </c>
      <c r="AO241" t="s">
        <v>10463</v>
      </c>
      <c r="AP241">
        <v>3.1645313186559998E-2</v>
      </c>
      <c r="AQ241">
        <f>(Table2[[#This Row],[Sharpe Ratio]]-AVERAGE(Table2[Sharpe Ratio]))/_xlfn.STDEV.P(Table2[Sharpe Ratio])</f>
        <v>-0.23660087916316061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1.8868870418394754</v>
      </c>
      <c r="AS241">
        <f>_xlfn.RANK.AVG(Table2[[#This Row],[1Y Return vs Nifty Z-Score]],Table2[1Y Return vs Nifty Z-Score])</f>
        <v>221</v>
      </c>
      <c r="AT241">
        <f>_xlfn.RANK.AVG(Table2[[#This Row],[6M Return vs Nifty Z-Score]],Table2[6M Return vs Nifty Z-Score])</f>
        <v>184</v>
      </c>
      <c r="AU241">
        <f>_xlfn.RANK.AVG(Table2[[#This Row],[Sharpe Ratio Z-Score]],Table2[Sharpe Ratio Z-Score])</f>
        <v>400</v>
      </c>
      <c r="AV241">
        <f>(Table2[[#This Row],[Rank 1Y]]+Table2[[#This Row],[Rank 6M]]+Table2[[#This Row],[Rank Sharpe]])/3</f>
        <v>268.33333333333331</v>
      </c>
    </row>
    <row r="242" spans="1:48" x14ac:dyDescent="0.3">
      <c r="A242" t="s">
        <v>809</v>
      </c>
      <c r="B242" t="s">
        <v>810</v>
      </c>
      <c r="C242" t="s">
        <v>10424</v>
      </c>
      <c r="D242" t="s">
        <v>811</v>
      </c>
      <c r="E242">
        <v>19040.249275714999</v>
      </c>
      <c r="F242">
        <v>1966.7</v>
      </c>
      <c r="G242">
        <v>46.114334789974798</v>
      </c>
      <c r="H242">
        <f>(Table2[[#This Row],[1Y Return vs Nifty]]-AVERAGE(Table2[1Y Return vs Nifty]))/_xlfn.STDEV.P(Table2[1Y Return vs Nifty])</f>
        <v>-1.2360706182218632E-3</v>
      </c>
      <c r="I242">
        <v>1.40692278062108</v>
      </c>
      <c r="J242">
        <f>(Table2[[#This Row],[1M Return vs Nifty]]-AVERAGE(Table2[1M Return vs Nifty]))/_xlfn.STDEV.P(Table2[1M Return vs Nifty])</f>
        <v>-5.1736306225272388E-4</v>
      </c>
      <c r="K242">
        <v>25.387173632001101</v>
      </c>
      <c r="L242">
        <f>(Table2[[#This Row],[6M Return vs Nifty]]-AVERAGE(Table2[6M Return vs Nifty]))/_xlfn.STDEV.P(Table2[6M Return vs Nifty])</f>
        <v>0.40039857526704031</v>
      </c>
      <c r="M242">
        <v>-4.6781669003713402</v>
      </c>
      <c r="N242">
        <f>(Table2[[#This Row],[1W Return vs Nifty]]-AVERAGE(Table2[1W Return vs Nifty]))/_xlfn.STDEV.P(Table2[1W Return vs Nifty])</f>
        <v>-0.77154551426155249</v>
      </c>
      <c r="O242">
        <v>1924.09</v>
      </c>
      <c r="P242">
        <v>1811.1147095993799</v>
      </c>
      <c r="Q242">
        <v>1565.77753993024</v>
      </c>
      <c r="R242">
        <v>57.377983150884702</v>
      </c>
      <c r="S242" s="2">
        <f>(Table2[[#This Row],[Close Price]]-Table2[[#This Row],[20D EMA]])/Table2[[#This Row],[20D EMA]]</f>
        <v>2.2145533732829611E-2</v>
      </c>
      <c r="T242" s="2">
        <f>(Table2[[#This Row],[Close Price]]-Table2[[#This Row],[50D EMA]])/Table2[[#This Row],[50D EMA]]</f>
        <v>8.590581787888836E-2</v>
      </c>
      <c r="U242" s="2">
        <f>(Table2[[#This Row],[Close Price]]-Table2[[#This Row],[200D EMA]])/Table2[[#This Row],[200D EMA]]</f>
        <v>0.25605327056078625</v>
      </c>
      <c r="V242">
        <v>2.44858253722566</v>
      </c>
      <c r="W242">
        <v>1961.5</v>
      </c>
      <c r="X242">
        <v>2019.95</v>
      </c>
      <c r="Y242">
        <v>1935.05</v>
      </c>
      <c r="Z242">
        <v>2019.95</v>
      </c>
      <c r="AA242">
        <v>1935.05</v>
      </c>
      <c r="AB242">
        <v>2019.95</v>
      </c>
      <c r="AC242" s="2">
        <f>(Table2[[#This Row],[Close Price]]/Table2[[#This Row],[Day Low]])-1</f>
        <v>2.6510323731838703E-3</v>
      </c>
      <c r="AD242" s="2">
        <f>(Table2[[#This Row],[Day High]]/Table2[[#This Row],[Close Price]])-1</f>
        <v>2.7075812274368172E-2</v>
      </c>
      <c r="AE242" s="2">
        <f>(Table2[[#This Row],[Close Price]]/Table2[[#This Row],[Current Week Low]])-1</f>
        <v>1.635616650732552E-2</v>
      </c>
      <c r="AF242" s="2">
        <f>(Table2[[#This Row],[Current Week High]]/Table2[[#This Row],[Close Price]])-1</f>
        <v>2.7075812274368172E-2</v>
      </c>
      <c r="AG242" s="2">
        <f>(Table2[[#This Row],[Close Price]]/Table2[[#This Row],[Current Month Low]])-1</f>
        <v>1.635616650732552E-2</v>
      </c>
      <c r="AH242" s="2">
        <f>(Table2[[#This Row],[Current Month High]]/Table2[[#This Row],[Close Price]])-1</f>
        <v>2.7075812274368172E-2</v>
      </c>
      <c r="AI242">
        <v>6.6659887120557197</v>
      </c>
      <c r="AJ242">
        <v>82.948837209302297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0.22</v>
      </c>
      <c r="AM242" t="s">
        <v>10463</v>
      </c>
      <c r="AN242">
        <v>5.71</v>
      </c>
      <c r="AO242" t="s">
        <v>10463</v>
      </c>
      <c r="AP242">
        <v>5.4020061650823001E-2</v>
      </c>
      <c r="AQ242">
        <f>(Table2[[#This Row],[Sharpe Ratio]]-AVERAGE(Table2[Sharpe Ratio]))/_xlfn.STDEV.P(Table2[Sharpe Ratio])</f>
        <v>1.5192852267108436E-2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-0.35770752040787834</v>
      </c>
      <c r="AS242">
        <f>_xlfn.RANK.AVG(Table2[[#This Row],[1Y Return vs Nifty Z-Score]],Table2[1Y Return vs Nifty Z-Score])</f>
        <v>276</v>
      </c>
      <c r="AT242">
        <f>_xlfn.RANK.AVG(Table2[[#This Row],[6M Return vs Nifty Z-Score]],Table2[6M Return vs Nifty Z-Score])</f>
        <v>192</v>
      </c>
      <c r="AU242">
        <f>_xlfn.RANK.AVG(Table2[[#This Row],[Sharpe Ratio Z-Score]],Table2[Sharpe Ratio Z-Score])</f>
        <v>339</v>
      </c>
      <c r="AV242">
        <f>(Table2[[#This Row],[Rank 1Y]]+Table2[[#This Row],[Rank 6M]]+Table2[[#This Row],[Rank Sharpe]])/3</f>
        <v>269</v>
      </c>
    </row>
    <row r="243" spans="1:48" x14ac:dyDescent="0.3">
      <c r="A243" t="s">
        <v>253</v>
      </c>
      <c r="B243" t="s">
        <v>254</v>
      </c>
      <c r="C243" t="s">
        <v>10419</v>
      </c>
      <c r="D243" t="s">
        <v>32</v>
      </c>
      <c r="E243">
        <v>103359.01991878</v>
      </c>
      <c r="F243">
        <v>134.11000000000001</v>
      </c>
      <c r="G243">
        <v>53.820786491116301</v>
      </c>
      <c r="H243">
        <f>(Table2[[#This Row],[1Y Return vs Nifty]]-AVERAGE(Table2[1Y Return vs Nifty]))/_xlfn.STDEV.P(Table2[1Y Return vs Nifty])</f>
        <v>8.8768997400128932E-2</v>
      </c>
      <c r="I243">
        <v>-25.330225547091501</v>
      </c>
      <c r="J243">
        <f>(Table2[[#This Row],[1M Return vs Nifty]]-AVERAGE(Table2[1M Return vs Nifty]))/_xlfn.STDEV.P(Table2[1M Return vs Nifty])</f>
        <v>-2.3161476065274424</v>
      </c>
      <c r="K243">
        <v>-0.39099032943947298</v>
      </c>
      <c r="L243">
        <f>(Table2[[#This Row],[6M Return vs Nifty]]-AVERAGE(Table2[6M Return vs Nifty]))/_xlfn.STDEV.P(Table2[6M Return vs Nifty])</f>
        <v>-0.37182107551942117</v>
      </c>
      <c r="M243">
        <v>-6.8203551984430204</v>
      </c>
      <c r="N243">
        <f>(Table2[[#This Row],[1W Return vs Nifty]]-AVERAGE(Table2[1W Return vs Nifty]))/_xlfn.STDEV.P(Table2[1W Return vs Nifty])</f>
        <v>-1.1638346294755388</v>
      </c>
      <c r="O243">
        <v>142.66</v>
      </c>
      <c r="P243">
        <v>145.28787816420501</v>
      </c>
      <c r="Q243">
        <v>130.081373100121</v>
      </c>
      <c r="R243">
        <v>24.4339084632545</v>
      </c>
      <c r="S243" s="2">
        <f>(Table2[[#This Row],[Close Price]]-Table2[[#This Row],[20D EMA]])/Table2[[#This Row],[20D EMA]]</f>
        <v>-5.9932707135847349E-2</v>
      </c>
      <c r="T243" s="2">
        <f>(Table2[[#This Row],[Close Price]]-Table2[[#This Row],[50D EMA]])/Table2[[#This Row],[50D EMA]]</f>
        <v>-7.693606862075382E-2</v>
      </c>
      <c r="U243" s="2">
        <f>(Table2[[#This Row],[Close Price]]-Table2[[#This Row],[200D EMA]])/Table2[[#This Row],[200D EMA]]</f>
        <v>3.0970052082539615E-2</v>
      </c>
      <c r="V243">
        <v>0.75522806365344297</v>
      </c>
      <c r="W243">
        <v>133.5</v>
      </c>
      <c r="X243">
        <v>136.94999999999999</v>
      </c>
      <c r="Y243">
        <v>133.5</v>
      </c>
      <c r="Z243">
        <v>137.4</v>
      </c>
      <c r="AA243">
        <v>133.5</v>
      </c>
      <c r="AB243">
        <v>137.4</v>
      </c>
      <c r="AC243" s="2">
        <f>(Table2[[#This Row],[Close Price]]/Table2[[#This Row],[Day Low]])-1</f>
        <v>4.5692883895132042E-3</v>
      </c>
      <c r="AD243" s="2">
        <f>(Table2[[#This Row],[Day High]]/Table2[[#This Row],[Close Price]])-1</f>
        <v>2.1176646036835223E-2</v>
      </c>
      <c r="AE243" s="2">
        <f>(Table2[[#This Row],[Close Price]]/Table2[[#This Row],[Current Week Low]])-1</f>
        <v>4.5692883895132042E-3</v>
      </c>
      <c r="AF243" s="2">
        <f>(Table2[[#This Row],[Current Week High]]/Table2[[#This Row],[Close Price]])-1</f>
        <v>2.4532100514502941E-2</v>
      </c>
      <c r="AG243" s="2">
        <f>(Table2[[#This Row],[Close Price]]/Table2[[#This Row],[Current Month Low]])-1</f>
        <v>4.5692883895132042E-3</v>
      </c>
      <c r="AH243" s="2">
        <f>(Table2[[#This Row],[Current Month High]]/Table2[[#This Row],[Close Price]])-1</f>
        <v>2.4532100514502941E-2</v>
      </c>
      <c r="AI243">
        <v>28.625754977257401</v>
      </c>
      <c r="AJ243">
        <v>85.234806629834196</v>
      </c>
      <c r="AK243" t="str">
        <f>IF(AND(Table2[[#This Row],[20D EMA]]&gt;Table2[[#This Row],[50D EMA]],Table2[[#This Row],[50D EMA]]&gt;Table2[[#This Row],[200D EMA]]),"Uptrend","Downtrend/NoTrend")</f>
        <v>Downtrend/NoTrend</v>
      </c>
      <c r="AL243">
        <v>-0.17</v>
      </c>
      <c r="AM243" t="s">
        <v>10464</v>
      </c>
      <c r="AN243">
        <v>-8.2899999999999991</v>
      </c>
      <c r="AO243" t="s">
        <v>10464</v>
      </c>
      <c r="AP243">
        <v>0.138412798082232</v>
      </c>
      <c r="AQ243">
        <f>(Table2[[#This Row],[Sharpe Ratio]]-AVERAGE(Table2[Sharpe Ratio]))/_xlfn.STDEV.P(Table2[Sharpe Ratio])</f>
        <v>0.96490462425040135</v>
      </c>
      <c r="AR2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3">
        <f>_xlfn.RANK.AVG(Table2[[#This Row],[1Y Return vs Nifty Z-Score]],Table2[1Y Return vs Nifty Z-Score])</f>
        <v>247</v>
      </c>
      <c r="AT243">
        <f>_xlfn.RANK.AVG(Table2[[#This Row],[6M Return vs Nifty Z-Score]],Table2[6M Return vs Nifty Z-Score])</f>
        <v>440</v>
      </c>
      <c r="AU243">
        <f>_xlfn.RANK.AVG(Table2[[#This Row],[Sharpe Ratio Z-Score]],Table2[Sharpe Ratio Z-Score])</f>
        <v>123</v>
      </c>
      <c r="AV243">
        <f>(Table2[[#This Row],[Rank 1Y]]+Table2[[#This Row],[Rank 6M]]+Table2[[#This Row],[Rank Sharpe]])/3</f>
        <v>270</v>
      </c>
    </row>
    <row r="244" spans="1:48" x14ac:dyDescent="0.3">
      <c r="A244" t="s">
        <v>1140</v>
      </c>
      <c r="B244" t="s">
        <v>1141</v>
      </c>
      <c r="C244" t="s">
        <v>10429</v>
      </c>
      <c r="D244" t="s">
        <v>83</v>
      </c>
      <c r="E244">
        <v>10283.250325610001</v>
      </c>
      <c r="F244">
        <v>212.92</v>
      </c>
      <c r="G244">
        <v>48.813345815679</v>
      </c>
      <c r="H244">
        <f>(Table2[[#This Row],[1Y Return vs Nifty]]-AVERAGE(Table2[1Y Return vs Nifty]))/_xlfn.STDEV.P(Table2[1Y Return vs Nifty])</f>
        <v>3.0286175983907971E-2</v>
      </c>
      <c r="I244">
        <v>-0.20840547990328501</v>
      </c>
      <c r="J244">
        <f>(Table2[[#This Row],[1M Return vs Nifty]]-AVERAGE(Table2[1M Return vs Nifty]))/_xlfn.STDEV.P(Table2[1M Return vs Nifty])</f>
        <v>-0.14041646252295592</v>
      </c>
      <c r="K244">
        <v>22.805458873715299</v>
      </c>
      <c r="L244">
        <f>(Table2[[#This Row],[6M Return vs Nifty]]-AVERAGE(Table2[6M Return vs Nifty]))/_xlfn.STDEV.P(Table2[6M Return vs Nifty])</f>
        <v>0.32305982949539214</v>
      </c>
      <c r="M244">
        <v>-3.2128747779072899</v>
      </c>
      <c r="N244">
        <f>(Table2[[#This Row],[1W Return vs Nifty]]-AVERAGE(Table2[1W Return vs Nifty]))/_xlfn.STDEV.P(Table2[1W Return vs Nifty])</f>
        <v>-0.50321329026010653</v>
      </c>
      <c r="O244">
        <v>205.35</v>
      </c>
      <c r="P244">
        <v>202.994366626795</v>
      </c>
      <c r="Q244">
        <v>177.80566944888901</v>
      </c>
      <c r="R244">
        <v>68.622150649663595</v>
      </c>
      <c r="S244" s="2">
        <f>(Table2[[#This Row],[Close Price]]-Table2[[#This Row],[20D EMA]])/Table2[[#This Row],[20D EMA]]</f>
        <v>3.6863890917944939E-2</v>
      </c>
      <c r="T244" s="2">
        <f>(Table2[[#This Row],[Close Price]]-Table2[[#This Row],[50D EMA]])/Table2[[#This Row],[50D EMA]]</f>
        <v>4.889610257733535E-2</v>
      </c>
      <c r="U244" s="2">
        <f>(Table2[[#This Row],[Close Price]]-Table2[[#This Row],[200D EMA]])/Table2[[#This Row],[200D EMA]]</f>
        <v>0.19748712546651806</v>
      </c>
      <c r="V244">
        <v>1.3293590918943501</v>
      </c>
      <c r="W244">
        <v>210.65</v>
      </c>
      <c r="X244">
        <v>217.99</v>
      </c>
      <c r="Y244">
        <v>209.51</v>
      </c>
      <c r="Z244">
        <v>217.99</v>
      </c>
      <c r="AA244">
        <v>209.51</v>
      </c>
      <c r="AB244">
        <v>217.99</v>
      </c>
      <c r="AC244" s="2">
        <f>(Table2[[#This Row],[Close Price]]/Table2[[#This Row],[Day Low]])-1</f>
        <v>1.0776169000711988E-2</v>
      </c>
      <c r="AD244" s="2">
        <f>(Table2[[#This Row],[Day High]]/Table2[[#This Row],[Close Price]])-1</f>
        <v>2.3811760285553429E-2</v>
      </c>
      <c r="AE244" s="2">
        <f>(Table2[[#This Row],[Close Price]]/Table2[[#This Row],[Current Week Low]])-1</f>
        <v>1.6276072741157943E-2</v>
      </c>
      <c r="AF244" s="2">
        <f>(Table2[[#This Row],[Current Week High]]/Table2[[#This Row],[Close Price]])-1</f>
        <v>2.3811760285553429E-2</v>
      </c>
      <c r="AG244" s="2">
        <f>(Table2[[#This Row],[Close Price]]/Table2[[#This Row],[Current Month Low]])-1</f>
        <v>1.6276072741157943E-2</v>
      </c>
      <c r="AH244" s="2">
        <f>(Table2[[#This Row],[Current Month High]]/Table2[[#This Row],[Close Price]])-1</f>
        <v>2.3811760285553429E-2</v>
      </c>
      <c r="AI244">
        <v>5.8378733796731197</v>
      </c>
      <c r="AJ244">
        <v>84.266551276503606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-0.08</v>
      </c>
      <c r="AM244" t="s">
        <v>10464</v>
      </c>
      <c r="AN244">
        <v>6.08</v>
      </c>
      <c r="AO244" t="s">
        <v>10463</v>
      </c>
      <c r="AP244">
        <v>5.4358105661617001E-2</v>
      </c>
      <c r="AQ244">
        <f>(Table2[[#This Row],[Sharpe Ratio]]-AVERAGE(Table2[Sharpe Ratio]))/_xlfn.STDEV.P(Table2[Sharpe Ratio])</f>
        <v>1.899702298220832E-2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-0.27128672432155398</v>
      </c>
      <c r="AS244">
        <f>_xlfn.RANK.AVG(Table2[[#This Row],[1Y Return vs Nifty Z-Score]],Table2[1Y Return vs Nifty Z-Score])</f>
        <v>266</v>
      </c>
      <c r="AT244">
        <f>_xlfn.RANK.AVG(Table2[[#This Row],[6M Return vs Nifty Z-Score]],Table2[6M Return vs Nifty Z-Score])</f>
        <v>208</v>
      </c>
      <c r="AU244">
        <f>_xlfn.RANK.AVG(Table2[[#This Row],[Sharpe Ratio Z-Score]],Table2[Sharpe Ratio Z-Score])</f>
        <v>338</v>
      </c>
      <c r="AV244">
        <f>(Table2[[#This Row],[Rank 1Y]]+Table2[[#This Row],[Rank 6M]]+Table2[[#This Row],[Rank Sharpe]])/3</f>
        <v>270.66666666666669</v>
      </c>
    </row>
    <row r="245" spans="1:48" x14ac:dyDescent="0.3">
      <c r="A245" t="s">
        <v>1831</v>
      </c>
      <c r="B245" t="s">
        <v>1832</v>
      </c>
      <c r="C245" t="s">
        <v>10418</v>
      </c>
      <c r="D245" t="s">
        <v>293</v>
      </c>
      <c r="E245">
        <v>3747.3460302599901</v>
      </c>
      <c r="F245">
        <v>1372.3</v>
      </c>
      <c r="G245">
        <v>38.695879145145902</v>
      </c>
      <c r="H245">
        <f>(Table2[[#This Row],[1Y Return vs Nifty]]-AVERAGE(Table2[1Y Return vs Nifty]))/_xlfn.STDEV.P(Table2[1Y Return vs Nifty])</f>
        <v>-8.7877579680692416E-2</v>
      </c>
      <c r="I245">
        <v>-3.7947023399753501</v>
      </c>
      <c r="J245">
        <f>(Table2[[#This Row],[1M Return vs Nifty]]-AVERAGE(Table2[1M Return vs Nifty]))/_xlfn.STDEV.P(Table2[1M Return vs Nifty])</f>
        <v>-0.45101568460303143</v>
      </c>
      <c r="K245">
        <v>19.465050607537101</v>
      </c>
      <c r="L245">
        <f>(Table2[[#This Row],[6M Return vs Nifty]]-AVERAGE(Table2[6M Return vs Nifty]))/_xlfn.STDEV.P(Table2[6M Return vs Nifty])</f>
        <v>0.22299339696548653</v>
      </c>
      <c r="M245">
        <v>-0.36517228574095201</v>
      </c>
      <c r="N245">
        <f>(Table2[[#This Row],[1W Return vs Nifty]]-AVERAGE(Table2[1W Return vs Nifty]))/_xlfn.STDEV.P(Table2[1W Return vs Nifty])</f>
        <v>1.8273402599801977E-2</v>
      </c>
      <c r="O245">
        <v>1347.47</v>
      </c>
      <c r="P245">
        <v>1315.19058035225</v>
      </c>
      <c r="Q245">
        <v>1140.7881062625599</v>
      </c>
      <c r="R245">
        <v>78.965842336241195</v>
      </c>
      <c r="S245" s="2">
        <f>(Table2[[#This Row],[Close Price]]-Table2[[#This Row],[20D EMA]])/Table2[[#This Row],[20D EMA]]</f>
        <v>1.8427126392424265E-2</v>
      </c>
      <c r="T245" s="2">
        <f>(Table2[[#This Row],[Close Price]]-Table2[[#This Row],[50D EMA]])/Table2[[#This Row],[50D EMA]]</f>
        <v>4.3422923263679587E-2</v>
      </c>
      <c r="U245" s="2">
        <f>(Table2[[#This Row],[Close Price]]-Table2[[#This Row],[200D EMA]])/Table2[[#This Row],[200D EMA]]</f>
        <v>0.20294031158504733</v>
      </c>
      <c r="V245">
        <v>0.63705565604812198</v>
      </c>
      <c r="W245">
        <v>1370.2</v>
      </c>
      <c r="X245">
        <v>1380</v>
      </c>
      <c r="Y245">
        <v>1364.85</v>
      </c>
      <c r="Z245">
        <v>1380</v>
      </c>
      <c r="AA245">
        <v>1364.85</v>
      </c>
      <c r="AB245">
        <v>1380</v>
      </c>
      <c r="AC245" s="2">
        <f>(Table2[[#This Row],[Close Price]]/Table2[[#This Row],[Day Low]])-1</f>
        <v>1.5326229747480991E-3</v>
      </c>
      <c r="AD245" s="2">
        <f>(Table2[[#This Row],[Day High]]/Table2[[#This Row],[Close Price]])-1</f>
        <v>5.6110179989798947E-3</v>
      </c>
      <c r="AE245" s="2">
        <f>(Table2[[#This Row],[Close Price]]/Table2[[#This Row],[Current Week Low]])-1</f>
        <v>5.45847529032506E-3</v>
      </c>
      <c r="AF245" s="2">
        <f>(Table2[[#This Row],[Current Week High]]/Table2[[#This Row],[Close Price]])-1</f>
        <v>5.6110179989798947E-3</v>
      </c>
      <c r="AG245" s="2">
        <f>(Table2[[#This Row],[Close Price]]/Table2[[#This Row],[Current Month Low]])-1</f>
        <v>5.45847529032506E-3</v>
      </c>
      <c r="AH245" s="2">
        <f>(Table2[[#This Row],[Current Month High]]/Table2[[#This Row],[Close Price]])-1</f>
        <v>5.6110179989798947E-3</v>
      </c>
      <c r="AI245">
        <v>0.85258325439043703</v>
      </c>
      <c r="AJ245">
        <v>81.030275047819998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0.02</v>
      </c>
      <c r="AM245" t="s">
        <v>10463</v>
      </c>
      <c r="AN245">
        <v>1.98</v>
      </c>
      <c r="AO245" t="s">
        <v>10463</v>
      </c>
      <c r="AP245">
        <v>7.2753504380535003E-2</v>
      </c>
      <c r="AQ245">
        <f>(Table2[[#This Row],[Sharpe Ratio]]-AVERAGE(Table2[Sharpe Ratio]))/_xlfn.STDEV.P(Table2[Sharpe Ratio])</f>
        <v>0.22600923105158391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-7.161723366685141E-2</v>
      </c>
      <c r="AS245">
        <f>_xlfn.RANK.AVG(Table2[[#This Row],[1Y Return vs Nifty Z-Score]],Table2[1Y Return vs Nifty Z-Score])</f>
        <v>304</v>
      </c>
      <c r="AT245">
        <f>_xlfn.RANK.AVG(Table2[[#This Row],[6M Return vs Nifty Z-Score]],Table2[6M Return vs Nifty Z-Score])</f>
        <v>233</v>
      </c>
      <c r="AU245">
        <f>_xlfn.RANK.AVG(Table2[[#This Row],[Sharpe Ratio Z-Score]],Table2[Sharpe Ratio Z-Score])</f>
        <v>275</v>
      </c>
      <c r="AV245">
        <f>(Table2[[#This Row],[Rank 1Y]]+Table2[[#This Row],[Rank 6M]]+Table2[[#This Row],[Rank Sharpe]])/3</f>
        <v>270.66666666666669</v>
      </c>
    </row>
    <row r="246" spans="1:48" x14ac:dyDescent="0.3">
      <c r="A246" t="s">
        <v>1686</v>
      </c>
      <c r="B246" t="s">
        <v>1687</v>
      </c>
      <c r="C246" t="s">
        <v>10434</v>
      </c>
      <c r="D246" t="s">
        <v>104</v>
      </c>
      <c r="E246">
        <v>4629.9291304500002</v>
      </c>
      <c r="F246">
        <v>269.7</v>
      </c>
      <c r="G246">
        <v>73.614962642498</v>
      </c>
      <c r="H246">
        <f>(Table2[[#This Row],[1Y Return vs Nifty]]-AVERAGE(Table2[1Y Return vs Nifty]))/_xlfn.STDEV.P(Table2[1Y Return vs Nifty])</f>
        <v>0.31994882437658739</v>
      </c>
      <c r="I246">
        <v>-10.192082698106001</v>
      </c>
      <c r="J246">
        <f>(Table2[[#This Row],[1M Return vs Nifty]]-AVERAGE(Table2[1M Return vs Nifty]))/_xlfn.STDEV.P(Table2[1M Return vs Nifty])</f>
        <v>-1.0050750500471421</v>
      </c>
      <c r="K246">
        <v>10.3060740589366</v>
      </c>
      <c r="L246">
        <f>(Table2[[#This Row],[6M Return vs Nifty]]-AVERAGE(Table2[6M Return vs Nifty]))/_xlfn.STDEV.P(Table2[6M Return vs Nifty])</f>
        <v>-5.1376091974889487E-2</v>
      </c>
      <c r="M246">
        <v>-6.00011546033556</v>
      </c>
      <c r="N246">
        <f>(Table2[[#This Row],[1W Return vs Nifty]]-AVERAGE(Table2[1W Return vs Nifty]))/_xlfn.STDEV.P(Table2[1W Return vs Nifty])</f>
        <v>-1.013627889285998</v>
      </c>
      <c r="O246">
        <v>270.07</v>
      </c>
      <c r="P246">
        <v>268.56423665405902</v>
      </c>
      <c r="Q246">
        <v>229.91097916551999</v>
      </c>
      <c r="R246">
        <v>51.504078259895898</v>
      </c>
      <c r="S246" s="2">
        <f>(Table2[[#This Row],[Close Price]]-Table2[[#This Row],[20D EMA]])/Table2[[#This Row],[20D EMA]]</f>
        <v>-1.3700151812493227E-3</v>
      </c>
      <c r="T246" s="2">
        <f>(Table2[[#This Row],[Close Price]]-Table2[[#This Row],[50D EMA]])/Table2[[#This Row],[50D EMA]]</f>
        <v>4.2290193217496925E-3</v>
      </c>
      <c r="U246" s="2">
        <f>(Table2[[#This Row],[Close Price]]-Table2[[#This Row],[200D EMA]])/Table2[[#This Row],[200D EMA]]</f>
        <v>0.17306272618601071</v>
      </c>
      <c r="V246">
        <v>0.50023250708373401</v>
      </c>
      <c r="W246">
        <v>268.2</v>
      </c>
      <c r="X246">
        <v>273.5</v>
      </c>
      <c r="Y246">
        <v>268.2</v>
      </c>
      <c r="Z246">
        <v>273.5</v>
      </c>
      <c r="AA246">
        <v>268.2</v>
      </c>
      <c r="AB246">
        <v>273.5</v>
      </c>
      <c r="AC246" s="2">
        <f>(Table2[[#This Row],[Close Price]]/Table2[[#This Row],[Day Low]])-1</f>
        <v>5.5928411633110464E-3</v>
      </c>
      <c r="AD246" s="2">
        <f>(Table2[[#This Row],[Day High]]/Table2[[#This Row],[Close Price]])-1</f>
        <v>1.4089729328883971E-2</v>
      </c>
      <c r="AE246" s="2">
        <f>(Table2[[#This Row],[Close Price]]/Table2[[#This Row],[Current Week Low]])-1</f>
        <v>5.5928411633110464E-3</v>
      </c>
      <c r="AF246" s="2">
        <f>(Table2[[#This Row],[Current Week High]]/Table2[[#This Row],[Close Price]])-1</f>
        <v>1.4089729328883971E-2</v>
      </c>
      <c r="AG246" s="2">
        <f>(Table2[[#This Row],[Close Price]]/Table2[[#This Row],[Current Month Low]])-1</f>
        <v>5.5928411633110464E-3</v>
      </c>
      <c r="AH246" s="2">
        <f>(Table2[[#This Row],[Current Month High]]/Table2[[#This Row],[Close Price]])-1</f>
        <v>1.4089729328883971E-2</v>
      </c>
      <c r="AI246">
        <v>18.817204301075201</v>
      </c>
      <c r="AJ246">
        <v>108.423493044822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0</v>
      </c>
      <c r="AM246">
        <v>0</v>
      </c>
      <c r="AN246">
        <v>1.72</v>
      </c>
      <c r="AO246" t="s">
        <v>10463</v>
      </c>
      <c r="AP246">
        <v>5.8981041718248001E-2</v>
      </c>
      <c r="AQ246">
        <f>(Table2[[#This Row],[Sharpe Ratio]]-AVERAGE(Table2[Sharpe Ratio]))/_xlfn.STDEV.P(Table2[Sharpe Ratio])</f>
        <v>7.1021130503320276E-2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-1.679109076428122</v>
      </c>
      <c r="AS246">
        <f>_xlfn.RANK.AVG(Table2[[#This Row],[1Y Return vs Nifty Z-Score]],Table2[1Y Return vs Nifty Z-Score])</f>
        <v>182</v>
      </c>
      <c r="AT246">
        <f>_xlfn.RANK.AVG(Table2[[#This Row],[6M Return vs Nifty Z-Score]],Table2[6M Return vs Nifty Z-Score])</f>
        <v>313</v>
      </c>
      <c r="AU246">
        <f>_xlfn.RANK.AVG(Table2[[#This Row],[Sharpe Ratio Z-Score]],Table2[Sharpe Ratio Z-Score])</f>
        <v>321</v>
      </c>
      <c r="AV246">
        <f>(Table2[[#This Row],[Rank 1Y]]+Table2[[#This Row],[Rank 6M]]+Table2[[#This Row],[Rank Sharpe]])/3</f>
        <v>272</v>
      </c>
    </row>
    <row r="247" spans="1:48" x14ac:dyDescent="0.3">
      <c r="A247" t="s">
        <v>1589</v>
      </c>
      <c r="B247" t="s">
        <v>1590</v>
      </c>
      <c r="C247" t="s">
        <v>10424</v>
      </c>
      <c r="D247" t="s">
        <v>61</v>
      </c>
      <c r="E247">
        <v>5509.0508021799997</v>
      </c>
      <c r="F247">
        <v>573.54999999999995</v>
      </c>
      <c r="G247">
        <v>73.360910981302595</v>
      </c>
      <c r="H247">
        <f>(Table2[[#This Row],[1Y Return vs Nifty]]-AVERAGE(Table2[1Y Return vs Nifty]))/_xlfn.STDEV.P(Table2[1Y Return vs Nifty])</f>
        <v>0.31698170825975241</v>
      </c>
      <c r="I247">
        <v>7.77291298042796</v>
      </c>
      <c r="J247">
        <f>(Table2[[#This Row],[1M Return vs Nifty]]-AVERAGE(Table2[1M Return vs Nifty]))/_xlfn.STDEV.P(Table2[1M Return vs Nifty])</f>
        <v>0.55082338785084073</v>
      </c>
      <c r="K247">
        <v>65.213864609701901</v>
      </c>
      <c r="L247">
        <f>(Table2[[#This Row],[6M Return vs Nifty]]-AVERAGE(Table2[6M Return vs Nifty]))/_xlfn.STDEV.P(Table2[6M Return vs Nifty])</f>
        <v>1.5934607904342735</v>
      </c>
      <c r="M247">
        <v>-7.2684772137081302</v>
      </c>
      <c r="N247">
        <f>(Table2[[#This Row],[1W Return vs Nifty]]-AVERAGE(Table2[1W Return vs Nifty]))/_xlfn.STDEV.P(Table2[1W Return vs Nifty])</f>
        <v>-1.2458971582618743</v>
      </c>
      <c r="O247">
        <v>552.16</v>
      </c>
      <c r="P247">
        <v>524.29222478153895</v>
      </c>
      <c r="Q247">
        <v>437.832986275096</v>
      </c>
      <c r="R247">
        <v>53.055910520968098</v>
      </c>
      <c r="S247" s="2">
        <f>(Table2[[#This Row],[Close Price]]-Table2[[#This Row],[20D EMA]])/Table2[[#This Row],[20D EMA]]</f>
        <v>3.8738771370617188E-2</v>
      </c>
      <c r="T247" s="2">
        <f>(Table2[[#This Row],[Close Price]]-Table2[[#This Row],[50D EMA]])/Table2[[#This Row],[50D EMA]]</f>
        <v>9.3950993148879211E-2</v>
      </c>
      <c r="U247" s="2">
        <f>(Table2[[#This Row],[Close Price]]-Table2[[#This Row],[200D EMA]])/Table2[[#This Row],[200D EMA]]</f>
        <v>0.30997439201538651</v>
      </c>
      <c r="V247">
        <v>0.88016159529273996</v>
      </c>
      <c r="W247">
        <v>561.45000000000005</v>
      </c>
      <c r="X247">
        <v>580</v>
      </c>
      <c r="Y247">
        <v>559</v>
      </c>
      <c r="Z247">
        <v>580</v>
      </c>
      <c r="AA247">
        <v>559</v>
      </c>
      <c r="AB247">
        <v>580</v>
      </c>
      <c r="AC247" s="2">
        <f>(Table2[[#This Row],[Close Price]]/Table2[[#This Row],[Day Low]])-1</f>
        <v>2.1551340279633013E-2</v>
      </c>
      <c r="AD247" s="2">
        <f>(Table2[[#This Row],[Day High]]/Table2[[#This Row],[Close Price]])-1</f>
        <v>1.1245750152558687E-2</v>
      </c>
      <c r="AE247" s="2">
        <f>(Table2[[#This Row],[Close Price]]/Table2[[#This Row],[Current Week Low]])-1</f>
        <v>2.6028622540250401E-2</v>
      </c>
      <c r="AF247" s="2">
        <f>(Table2[[#This Row],[Current Week High]]/Table2[[#This Row],[Close Price]])-1</f>
        <v>1.1245750152558687E-2</v>
      </c>
      <c r="AG247" s="2">
        <f>(Table2[[#This Row],[Close Price]]/Table2[[#This Row],[Current Month Low]])-1</f>
        <v>2.6028622540250401E-2</v>
      </c>
      <c r="AH247" s="2">
        <f>(Table2[[#This Row],[Current Month High]]/Table2[[#This Row],[Close Price]])-1</f>
        <v>1.1245750152558687E-2</v>
      </c>
      <c r="AI247">
        <v>6.0064510504751203</v>
      </c>
      <c r="AJ247">
        <v>103.820184790334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0.08</v>
      </c>
      <c r="AM247" t="s">
        <v>10463</v>
      </c>
      <c r="AN247">
        <v>4.87</v>
      </c>
      <c r="AO247" t="s">
        <v>10463</v>
      </c>
      <c r="AP247">
        <v>-2.5584607953109E-2</v>
      </c>
      <c r="AQ247">
        <f>(Table2[[#This Row],[Sharpe Ratio]]-AVERAGE(Table2[Sharpe Ratio]))/_xlfn.STDEV.P(Table2[Sharpe Ratio])</f>
        <v>-0.88063651675851462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0.33473221152447752</v>
      </c>
      <c r="AS247">
        <f>_xlfn.RANK.AVG(Table2[[#This Row],[1Y Return vs Nifty Z-Score]],Table2[1Y Return vs Nifty Z-Score])</f>
        <v>183</v>
      </c>
      <c r="AT247">
        <f>_xlfn.RANK.AVG(Table2[[#This Row],[6M Return vs Nifty Z-Score]],Table2[6M Return vs Nifty Z-Score])</f>
        <v>52</v>
      </c>
      <c r="AU247">
        <f>_xlfn.RANK.AVG(Table2[[#This Row],[Sharpe Ratio Z-Score]],Table2[Sharpe Ratio Z-Score])</f>
        <v>587</v>
      </c>
      <c r="AV247">
        <f>(Table2[[#This Row],[Rank 1Y]]+Table2[[#This Row],[Rank 6M]]+Table2[[#This Row],[Rank Sharpe]])/3</f>
        <v>274</v>
      </c>
    </row>
    <row r="248" spans="1:48" x14ac:dyDescent="0.3">
      <c r="A248" t="s">
        <v>518</v>
      </c>
      <c r="B248" t="s">
        <v>519</v>
      </c>
      <c r="C248" t="s">
        <v>10423</v>
      </c>
      <c r="D248" t="s">
        <v>193</v>
      </c>
      <c r="E248">
        <v>38050.707012480001</v>
      </c>
      <c r="F248">
        <v>2722.1</v>
      </c>
      <c r="G248">
        <v>43.972364084034503</v>
      </c>
      <c r="H248">
        <f>(Table2[[#This Row],[1Y Return vs Nifty]]-AVERAGE(Table2[1Y Return vs Nifty]))/_xlfn.STDEV.P(Table2[1Y Return vs Nifty])</f>
        <v>-2.6252540786057307E-2</v>
      </c>
      <c r="I248">
        <v>11.0489512699606</v>
      </c>
      <c r="J248">
        <f>(Table2[[#This Row],[1M Return vs Nifty]]-AVERAGE(Table2[1M Return vs Nifty]))/_xlfn.STDEV.P(Table2[1M Return vs Nifty])</f>
        <v>0.83455197584423202</v>
      </c>
      <c r="K248">
        <v>33.344366269816703</v>
      </c>
      <c r="L248">
        <f>(Table2[[#This Row],[6M Return vs Nifty]]-AVERAGE(Table2[6M Return vs Nifty]))/_xlfn.STDEV.P(Table2[6M Return vs Nifty])</f>
        <v>0.6387670071385233</v>
      </c>
      <c r="M248">
        <v>-1.51969792096067</v>
      </c>
      <c r="N248">
        <f>(Table2[[#This Row],[1W Return vs Nifty]]-AVERAGE(Table2[1W Return vs Nifty]))/_xlfn.STDEV.P(Table2[1W Return vs Nifty])</f>
        <v>-0.1931495803097302</v>
      </c>
      <c r="O248">
        <v>2563.9299999999998</v>
      </c>
      <c r="P248">
        <v>2339.2634429623399</v>
      </c>
      <c r="Q248">
        <v>1964.3546102649</v>
      </c>
      <c r="R248">
        <v>70.624679504516095</v>
      </c>
      <c r="S248" s="2">
        <f>(Table2[[#This Row],[Close Price]]-Table2[[#This Row],[20D EMA]])/Table2[[#This Row],[20D EMA]]</f>
        <v>6.1690451767403981E-2</v>
      </c>
      <c r="T248" s="2">
        <f>(Table2[[#This Row],[Close Price]]-Table2[[#This Row],[50D EMA]])/Table2[[#This Row],[50D EMA]]</f>
        <v>0.16365688019851782</v>
      </c>
      <c r="U248" s="2">
        <f>(Table2[[#This Row],[Close Price]]-Table2[[#This Row],[200D EMA]])/Table2[[#This Row],[200D EMA]]</f>
        <v>0.38574775948061402</v>
      </c>
      <c r="V248">
        <v>0.81388218288218805</v>
      </c>
      <c r="W248">
        <v>2692</v>
      </c>
      <c r="X248">
        <v>2735.95</v>
      </c>
      <c r="Y248">
        <v>2678</v>
      </c>
      <c r="Z248">
        <v>2735.95</v>
      </c>
      <c r="AA248">
        <v>2678</v>
      </c>
      <c r="AB248">
        <v>2735.95</v>
      </c>
      <c r="AC248" s="2">
        <f>(Table2[[#This Row],[Close Price]]/Table2[[#This Row],[Day Low]])-1</f>
        <v>1.1181277860326855E-2</v>
      </c>
      <c r="AD248" s="2">
        <f>(Table2[[#This Row],[Day High]]/Table2[[#This Row],[Close Price]])-1</f>
        <v>5.0879835421182573E-3</v>
      </c>
      <c r="AE248" s="2">
        <f>(Table2[[#This Row],[Close Price]]/Table2[[#This Row],[Current Week Low]])-1</f>
        <v>1.6467513069454709E-2</v>
      </c>
      <c r="AF248" s="2">
        <f>(Table2[[#This Row],[Current Week High]]/Table2[[#This Row],[Close Price]])-1</f>
        <v>5.0879835421182573E-3</v>
      </c>
      <c r="AG248" s="2">
        <f>(Table2[[#This Row],[Close Price]]/Table2[[#This Row],[Current Month Low]])-1</f>
        <v>1.6467513069454709E-2</v>
      </c>
      <c r="AH248" s="2">
        <f>(Table2[[#This Row],[Current Month High]]/Table2[[#This Row],[Close Price]])-1</f>
        <v>5.0879835421182573E-3</v>
      </c>
      <c r="AI248">
        <v>12.4609676352815</v>
      </c>
      <c r="AJ248">
        <v>76.754001493458006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0.24</v>
      </c>
      <c r="AM248" t="s">
        <v>10463</v>
      </c>
      <c r="AN248">
        <v>6.7</v>
      </c>
      <c r="AO248" t="s">
        <v>10463</v>
      </c>
      <c r="AP248">
        <v>3.3349143128425997E-2</v>
      </c>
      <c r="AQ248">
        <f>(Table2[[#This Row],[Sharpe Ratio]]-AVERAGE(Table2[Sharpe Ratio]))/_xlfn.STDEV.P(Table2[Sharpe Ratio])</f>
        <v>-0.21742686701860936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1.0364899948683584</v>
      </c>
      <c r="AS248">
        <f>_xlfn.RANK.AVG(Table2[[#This Row],[1Y Return vs Nifty Z-Score]],Table2[1Y Return vs Nifty Z-Score])</f>
        <v>283</v>
      </c>
      <c r="AT248">
        <f>_xlfn.RANK.AVG(Table2[[#This Row],[6M Return vs Nifty Z-Score]],Table2[6M Return vs Nifty Z-Score])</f>
        <v>144</v>
      </c>
      <c r="AU248">
        <f>_xlfn.RANK.AVG(Table2[[#This Row],[Sharpe Ratio Z-Score]],Table2[Sharpe Ratio Z-Score])</f>
        <v>396</v>
      </c>
      <c r="AV248">
        <f>(Table2[[#This Row],[Rank 1Y]]+Table2[[#This Row],[Rank 6M]]+Table2[[#This Row],[Rank Sharpe]])/3</f>
        <v>274.33333333333331</v>
      </c>
    </row>
    <row r="249" spans="1:48" x14ac:dyDescent="0.3">
      <c r="A249" t="s">
        <v>1902</v>
      </c>
      <c r="B249" t="s">
        <v>1903</v>
      </c>
      <c r="C249" t="s">
        <v>10423</v>
      </c>
      <c r="D249" t="s">
        <v>193</v>
      </c>
      <c r="E249">
        <v>3417.0814578</v>
      </c>
      <c r="F249">
        <v>1313</v>
      </c>
      <c r="G249">
        <v>23.0708988211933</v>
      </c>
      <c r="H249">
        <f>(Table2[[#This Row],[1Y Return vs Nifty]]-AVERAGE(Table2[1Y Return vs Nifty]))/_xlfn.STDEV.P(Table2[1Y Return vs Nifty])</f>
        <v>-0.27036460112461286</v>
      </c>
      <c r="I249">
        <v>-0.91320915727053997</v>
      </c>
      <c r="J249">
        <f>(Table2[[#This Row],[1M Return vs Nifty]]-AVERAGE(Table2[1M Return vs Nifty]))/_xlfn.STDEV.P(Table2[1M Return vs Nifty])</f>
        <v>-0.20145755377970342</v>
      </c>
      <c r="K249">
        <v>14.533290383514201</v>
      </c>
      <c r="L249">
        <f>(Table2[[#This Row],[6M Return vs Nifty]]-AVERAGE(Table2[6M Return vs Nifty]))/_xlfn.STDEV.P(Table2[6M Return vs Nifty])</f>
        <v>7.5255871373896707E-2</v>
      </c>
      <c r="M249">
        <v>-0.60894733339389995</v>
      </c>
      <c r="N249">
        <f>(Table2[[#This Row],[1W Return vs Nifty]]-AVERAGE(Table2[1W Return vs Nifty]))/_xlfn.STDEV.P(Table2[1W Return vs Nifty])</f>
        <v>-2.6368003499328156E-2</v>
      </c>
      <c r="O249">
        <v>1274.79</v>
      </c>
      <c r="P249">
        <v>1232.1059034653899</v>
      </c>
      <c r="Q249">
        <v>1112.11060790335</v>
      </c>
      <c r="R249">
        <v>55.6913848851149</v>
      </c>
      <c r="S249" s="2">
        <f>(Table2[[#This Row],[Close Price]]-Table2[[#This Row],[20D EMA]])/Table2[[#This Row],[20D EMA]]</f>
        <v>2.9973564273331324E-2</v>
      </c>
      <c r="T249" s="2">
        <f>(Table2[[#This Row],[Close Price]]-Table2[[#This Row],[50D EMA]])/Table2[[#This Row],[50D EMA]]</f>
        <v>6.5655148885407799E-2</v>
      </c>
      <c r="U249" s="2">
        <f>(Table2[[#This Row],[Close Price]]-Table2[[#This Row],[200D EMA]])/Table2[[#This Row],[200D EMA]]</f>
        <v>0.18063796053108835</v>
      </c>
      <c r="V249">
        <v>2.0894162970788002</v>
      </c>
      <c r="W249">
        <v>1291.4000000000001</v>
      </c>
      <c r="X249">
        <v>1330</v>
      </c>
      <c r="Y249">
        <v>1280</v>
      </c>
      <c r="Z249">
        <v>1330</v>
      </c>
      <c r="AA249">
        <v>1280</v>
      </c>
      <c r="AB249">
        <v>1330</v>
      </c>
      <c r="AC249" s="2">
        <f>(Table2[[#This Row],[Close Price]]/Table2[[#This Row],[Day Low]])-1</f>
        <v>1.6726033761808923E-2</v>
      </c>
      <c r="AD249" s="2">
        <f>(Table2[[#This Row],[Day High]]/Table2[[#This Row],[Close Price]])-1</f>
        <v>1.2947448591013044E-2</v>
      </c>
      <c r="AE249" s="2">
        <f>(Table2[[#This Row],[Close Price]]/Table2[[#This Row],[Current Week Low]])-1</f>
        <v>2.5781250000000089E-2</v>
      </c>
      <c r="AF249" s="2">
        <f>(Table2[[#This Row],[Current Week High]]/Table2[[#This Row],[Close Price]])-1</f>
        <v>1.2947448591013044E-2</v>
      </c>
      <c r="AG249" s="2">
        <f>(Table2[[#This Row],[Close Price]]/Table2[[#This Row],[Current Month Low]])-1</f>
        <v>2.5781250000000089E-2</v>
      </c>
      <c r="AH249" s="2">
        <f>(Table2[[#This Row],[Current Month High]]/Table2[[#This Row],[Close Price]])-1</f>
        <v>1.2947448591013044E-2</v>
      </c>
      <c r="AI249">
        <v>3.3206397562833101</v>
      </c>
      <c r="AJ249">
        <v>59.7323600973236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0</v>
      </c>
      <c r="AM249" t="s">
        <v>10465</v>
      </c>
      <c r="AN249">
        <v>2.69</v>
      </c>
      <c r="AO249" t="s">
        <v>10463</v>
      </c>
      <c r="AP249">
        <v>0.11509009955485699</v>
      </c>
      <c r="AQ249">
        <f>(Table2[[#This Row],[Sharpe Ratio]]-AVERAGE(Table2[Sharpe Ratio]))/_xlfn.STDEV.P(Table2[Sharpe Ratio])</f>
        <v>0.70244315798584966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0.27950887095610194</v>
      </c>
      <c r="AS249">
        <f>_xlfn.RANK.AVG(Table2[[#This Row],[1Y Return vs Nifty Z-Score]],Table2[1Y Return vs Nifty Z-Score])</f>
        <v>376</v>
      </c>
      <c r="AT249">
        <f>_xlfn.RANK.AVG(Table2[[#This Row],[6M Return vs Nifty Z-Score]],Table2[6M Return vs Nifty Z-Score])</f>
        <v>271</v>
      </c>
      <c r="AU249">
        <f>_xlfn.RANK.AVG(Table2[[#This Row],[Sharpe Ratio Z-Score]],Table2[Sharpe Ratio Z-Score])</f>
        <v>176</v>
      </c>
      <c r="AV249">
        <f>(Table2[[#This Row],[Rank 1Y]]+Table2[[#This Row],[Rank 6M]]+Table2[[#This Row],[Rank Sharpe]])/3</f>
        <v>274.33333333333331</v>
      </c>
    </row>
    <row r="250" spans="1:48" x14ac:dyDescent="0.3">
      <c r="A250" t="s">
        <v>743</v>
      </c>
      <c r="B250" t="s">
        <v>744</v>
      </c>
      <c r="C250" t="s">
        <v>10433</v>
      </c>
      <c r="D250" t="s">
        <v>371</v>
      </c>
      <c r="E250">
        <v>20960.124917555</v>
      </c>
      <c r="F250">
        <v>508.1</v>
      </c>
      <c r="G250">
        <v>60.013428608125999</v>
      </c>
      <c r="H250">
        <f>(Table2[[#This Row],[1Y Return vs Nifty]]-AVERAGE(Table2[1Y Return vs Nifty]))/_xlfn.STDEV.P(Table2[1Y Return vs Nifty])</f>
        <v>0.16109400462390772</v>
      </c>
      <c r="I250">
        <v>24.021848878413198</v>
      </c>
      <c r="J250">
        <f>(Table2[[#This Row],[1M Return vs Nifty]]-AVERAGE(Table2[1M Return vs Nifty]))/_xlfn.STDEV.P(Table2[1M Return vs Nifty])</f>
        <v>1.9580986487844307</v>
      </c>
      <c r="K250">
        <v>22.357972820521699</v>
      </c>
      <c r="L250">
        <f>(Table2[[#This Row],[6M Return vs Nifty]]-AVERAGE(Table2[6M Return vs Nifty]))/_xlfn.STDEV.P(Table2[6M Return vs Nifty])</f>
        <v>0.30965478155458981</v>
      </c>
      <c r="M250">
        <v>-0.79413142340003096</v>
      </c>
      <c r="N250">
        <f>(Table2[[#This Row],[1W Return vs Nifty]]-AVERAGE(Table2[1W Return vs Nifty]))/_xlfn.STDEV.P(Table2[1W Return vs Nifty])</f>
        <v>-6.0279916324921197E-2</v>
      </c>
      <c r="O250">
        <v>475.6</v>
      </c>
      <c r="P250">
        <v>435.72422623741397</v>
      </c>
      <c r="Q250">
        <v>372.12763363284</v>
      </c>
      <c r="R250">
        <v>64.760144222507094</v>
      </c>
      <c r="S250" s="2">
        <f>(Table2[[#This Row],[Close Price]]-Table2[[#This Row],[20D EMA]])/Table2[[#This Row],[20D EMA]]</f>
        <v>6.8334735071488642E-2</v>
      </c>
      <c r="T250" s="2">
        <f>(Table2[[#This Row],[Close Price]]-Table2[[#This Row],[50D EMA]])/Table2[[#This Row],[50D EMA]]</f>
        <v>0.16610454366416275</v>
      </c>
      <c r="U250" s="2">
        <f>(Table2[[#This Row],[Close Price]]-Table2[[#This Row],[200D EMA]])/Table2[[#This Row],[200D EMA]]</f>
        <v>0.36539174755647752</v>
      </c>
      <c r="V250">
        <v>3.19454690470991</v>
      </c>
      <c r="W250">
        <v>504.2</v>
      </c>
      <c r="X250">
        <v>525.9</v>
      </c>
      <c r="Y250">
        <v>502</v>
      </c>
      <c r="Z250">
        <v>526.29999999999995</v>
      </c>
      <c r="AA250">
        <v>502</v>
      </c>
      <c r="AB250">
        <v>526.29999999999995</v>
      </c>
      <c r="AC250" s="2">
        <f>(Table2[[#This Row],[Close Price]]/Table2[[#This Row],[Day Low]])-1</f>
        <v>7.7350257834194469E-3</v>
      </c>
      <c r="AD250" s="2">
        <f>(Table2[[#This Row],[Day High]]/Table2[[#This Row],[Close Price]])-1</f>
        <v>3.503247392245612E-2</v>
      </c>
      <c r="AE250" s="2">
        <f>(Table2[[#This Row],[Close Price]]/Table2[[#This Row],[Current Week Low]])-1</f>
        <v>1.2151394422310835E-2</v>
      </c>
      <c r="AF250" s="2">
        <f>(Table2[[#This Row],[Current Week High]]/Table2[[#This Row],[Close Price]])-1</f>
        <v>3.5819720527455079E-2</v>
      </c>
      <c r="AG250" s="2">
        <f>(Table2[[#This Row],[Close Price]]/Table2[[#This Row],[Current Month Low]])-1</f>
        <v>1.2151394422310835E-2</v>
      </c>
      <c r="AH250" s="2">
        <f>(Table2[[#This Row],[Current Month High]]/Table2[[#This Row],[Close Price]])-1</f>
        <v>3.5819720527455079E-2</v>
      </c>
      <c r="AI250">
        <v>13.0387718952962</v>
      </c>
      <c r="AJ250">
        <v>103.199360127974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0.25</v>
      </c>
      <c r="AM250" t="s">
        <v>10463</v>
      </c>
      <c r="AN250">
        <v>16.84</v>
      </c>
      <c r="AO250" t="s">
        <v>10463</v>
      </c>
      <c r="AP250">
        <v>3.9107457864668002E-2</v>
      </c>
      <c r="AQ250">
        <f>(Table2[[#This Row],[Sharpe Ratio]]-AVERAGE(Table2[Sharpe Ratio]))/_xlfn.STDEV.P(Table2[Sharpe Ratio])</f>
        <v>-0.15262580091929318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2.2159417177187137</v>
      </c>
      <c r="AS250">
        <f>_xlfn.RANK.AVG(Table2[[#This Row],[1Y Return vs Nifty Z-Score]],Table2[1Y Return vs Nifty Z-Score])</f>
        <v>230</v>
      </c>
      <c r="AT250">
        <f>_xlfn.RANK.AVG(Table2[[#This Row],[6M Return vs Nifty Z-Score]],Table2[6M Return vs Nifty Z-Score])</f>
        <v>212</v>
      </c>
      <c r="AU250">
        <f>_xlfn.RANK.AVG(Table2[[#This Row],[Sharpe Ratio Z-Score]],Table2[Sharpe Ratio Z-Score])</f>
        <v>383</v>
      </c>
      <c r="AV250">
        <f>(Table2[[#This Row],[Rank 1Y]]+Table2[[#This Row],[Rank 6M]]+Table2[[#This Row],[Rank Sharpe]])/3</f>
        <v>275</v>
      </c>
    </row>
    <row r="251" spans="1:48" x14ac:dyDescent="0.3">
      <c r="A251" t="s">
        <v>1445</v>
      </c>
      <c r="B251" t="s">
        <v>1446</v>
      </c>
      <c r="C251" t="s">
        <v>10430</v>
      </c>
      <c r="D251" t="s">
        <v>607</v>
      </c>
      <c r="E251">
        <v>6851.1578492500003</v>
      </c>
      <c r="F251">
        <v>515.85</v>
      </c>
      <c r="G251">
        <v>20.7088727450578</v>
      </c>
      <c r="H251">
        <f>(Table2[[#This Row],[1Y Return vs Nifty]]-AVERAGE(Table2[1Y Return vs Nifty]))/_xlfn.STDEV.P(Table2[1Y Return vs Nifty])</f>
        <v>-0.29795113846866755</v>
      </c>
      <c r="I251">
        <v>6.69021377950539</v>
      </c>
      <c r="J251">
        <f>(Table2[[#This Row],[1M Return vs Nifty]]-AVERAGE(Table2[1M Return vs Nifty]))/_xlfn.STDEV.P(Table2[1M Return vs Nifty])</f>
        <v>0.45705381364261083</v>
      </c>
      <c r="K251">
        <v>14.178306018582401</v>
      </c>
      <c r="L251">
        <f>(Table2[[#This Row],[6M Return vs Nifty]]-AVERAGE(Table2[6M Return vs Nifty]))/_xlfn.STDEV.P(Table2[6M Return vs Nifty])</f>
        <v>6.4621836198531596E-2</v>
      </c>
      <c r="M251">
        <v>-1.7395075436580201</v>
      </c>
      <c r="N251">
        <f>(Table2[[#This Row],[1W Return vs Nifty]]-AVERAGE(Table2[1W Return vs Nifty]))/_xlfn.STDEV.P(Table2[1W Return vs Nifty])</f>
        <v>-0.23340230808398038</v>
      </c>
      <c r="O251">
        <v>497</v>
      </c>
      <c r="P251">
        <v>478.87624567525398</v>
      </c>
      <c r="Q251">
        <v>433.96442035023699</v>
      </c>
      <c r="R251">
        <v>59.4621337387102</v>
      </c>
      <c r="S251" s="2">
        <f>(Table2[[#This Row],[Close Price]]-Table2[[#This Row],[20D EMA]])/Table2[[#This Row],[20D EMA]]</f>
        <v>3.7927565392354173E-2</v>
      </c>
      <c r="T251" s="2">
        <f>(Table2[[#This Row],[Close Price]]-Table2[[#This Row],[50D EMA]])/Table2[[#This Row],[50D EMA]]</f>
        <v>7.7209414036835497E-2</v>
      </c>
      <c r="U251" s="2">
        <f>(Table2[[#This Row],[Close Price]]-Table2[[#This Row],[200D EMA]])/Table2[[#This Row],[200D EMA]]</f>
        <v>0.18869191991287243</v>
      </c>
      <c r="V251">
        <v>3.0045971825147699</v>
      </c>
      <c r="W251">
        <v>508.05</v>
      </c>
      <c r="X251">
        <v>525</v>
      </c>
      <c r="Y251">
        <v>508.05</v>
      </c>
      <c r="Z251">
        <v>528.29999999999995</v>
      </c>
      <c r="AA251">
        <v>508.05</v>
      </c>
      <c r="AB251">
        <v>528.29999999999995</v>
      </c>
      <c r="AC251" s="2">
        <f>(Table2[[#This Row],[Close Price]]/Table2[[#This Row],[Day Low]])-1</f>
        <v>1.5352819604369738E-2</v>
      </c>
      <c r="AD251" s="2">
        <f>(Table2[[#This Row],[Day High]]/Table2[[#This Row],[Close Price]])-1</f>
        <v>1.7737714451875553E-2</v>
      </c>
      <c r="AE251" s="2">
        <f>(Table2[[#This Row],[Close Price]]/Table2[[#This Row],[Current Week Low]])-1</f>
        <v>1.5352819604369738E-2</v>
      </c>
      <c r="AF251" s="2">
        <f>(Table2[[#This Row],[Current Week High]]/Table2[[#This Row],[Close Price]])-1</f>
        <v>2.4134922942715686E-2</v>
      </c>
      <c r="AG251" s="2">
        <f>(Table2[[#This Row],[Close Price]]/Table2[[#This Row],[Current Month Low]])-1</f>
        <v>1.5352819604369738E-2</v>
      </c>
      <c r="AH251" s="2">
        <f>(Table2[[#This Row],[Current Month High]]/Table2[[#This Row],[Close Price]])-1</f>
        <v>2.4134922942715686E-2</v>
      </c>
      <c r="AI251">
        <v>8.5199185809828197</v>
      </c>
      <c r="AJ251">
        <v>73.2202820685023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7.0000000000000007E-2</v>
      </c>
      <c r="AM251" t="s">
        <v>10463</v>
      </c>
      <c r="AN251">
        <v>7.25</v>
      </c>
      <c r="AO251" t="s">
        <v>10463</v>
      </c>
      <c r="AP251">
        <v>0.120300344720617</v>
      </c>
      <c r="AQ251">
        <f>(Table2[[#This Row],[Sharpe Ratio]]-AVERAGE(Table2[Sharpe Ratio]))/_xlfn.STDEV.P(Table2[Sharpe Ratio])</f>
        <v>0.76107653543134879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0.75139873871984331</v>
      </c>
      <c r="AS251">
        <f>_xlfn.RANK.AVG(Table2[[#This Row],[1Y Return vs Nifty Z-Score]],Table2[1Y Return vs Nifty Z-Score])</f>
        <v>389</v>
      </c>
      <c r="AT251">
        <f>_xlfn.RANK.AVG(Table2[[#This Row],[6M Return vs Nifty Z-Score]],Table2[6M Return vs Nifty Z-Score])</f>
        <v>274</v>
      </c>
      <c r="AU251">
        <f>_xlfn.RANK.AVG(Table2[[#This Row],[Sharpe Ratio Z-Score]],Table2[Sharpe Ratio Z-Score])</f>
        <v>163</v>
      </c>
      <c r="AV251">
        <f>(Table2[[#This Row],[Rank 1Y]]+Table2[[#This Row],[Rank 6M]]+Table2[[#This Row],[Rank Sharpe]])/3</f>
        <v>275.33333333333331</v>
      </c>
    </row>
    <row r="252" spans="1:48" x14ac:dyDescent="0.3">
      <c r="A252" t="s">
        <v>1312</v>
      </c>
      <c r="B252" t="s">
        <v>1313</v>
      </c>
      <c r="C252" t="s">
        <v>10432</v>
      </c>
      <c r="D252" t="s">
        <v>140</v>
      </c>
      <c r="E252">
        <v>8253.0448464599995</v>
      </c>
      <c r="F252">
        <v>555.95000000000005</v>
      </c>
      <c r="G252">
        <v>70.359976220548404</v>
      </c>
      <c r="H252">
        <f>(Table2[[#This Row],[1Y Return vs Nifty]]-AVERAGE(Table2[1Y Return vs Nifty]))/_xlfn.STDEV.P(Table2[1Y Return vs Nifty])</f>
        <v>0.28193323877796661</v>
      </c>
      <c r="I252">
        <v>12.093071912706799</v>
      </c>
      <c r="J252">
        <f>(Table2[[#This Row],[1M Return vs Nifty]]-AVERAGE(Table2[1M Return vs Nifty]))/_xlfn.STDEV.P(Table2[1M Return vs Nifty])</f>
        <v>0.92498036815200124</v>
      </c>
      <c r="K252">
        <v>16.516609052143501</v>
      </c>
      <c r="L252">
        <f>(Table2[[#This Row],[6M Return vs Nifty]]-AVERAGE(Table2[6M Return vs Nifty]))/_xlfn.STDEV.P(Table2[6M Return vs Nifty])</f>
        <v>0.13466885563368025</v>
      </c>
      <c r="M252">
        <v>-8.9841529254089796</v>
      </c>
      <c r="N252">
        <f>(Table2[[#This Row],[1W Return vs Nifty]]-AVERAGE(Table2[1W Return vs Nifty]))/_xlfn.STDEV.P(Table2[1W Return vs Nifty])</f>
        <v>-1.5600809802644029</v>
      </c>
      <c r="O252">
        <v>550.52</v>
      </c>
      <c r="P252">
        <v>507.17669981148902</v>
      </c>
      <c r="Q252">
        <v>453.01560626053202</v>
      </c>
      <c r="R252">
        <v>50.292639470032597</v>
      </c>
      <c r="S252" s="2">
        <f>(Table2[[#This Row],[Close Price]]-Table2[[#This Row],[20D EMA]])/Table2[[#This Row],[20D EMA]]</f>
        <v>9.8634018745914123E-3</v>
      </c>
      <c r="T252" s="2">
        <f>(Table2[[#This Row],[Close Price]]-Table2[[#This Row],[50D EMA]])/Table2[[#This Row],[50D EMA]]</f>
        <v>9.6166287226206237E-2</v>
      </c>
      <c r="U252" s="2">
        <f>(Table2[[#This Row],[Close Price]]-Table2[[#This Row],[200D EMA]])/Table2[[#This Row],[200D EMA]]</f>
        <v>0.22722041430128972</v>
      </c>
      <c r="V252">
        <v>1.47757614688273</v>
      </c>
      <c r="W252">
        <v>552.1</v>
      </c>
      <c r="X252">
        <v>566.95000000000005</v>
      </c>
      <c r="Y252">
        <v>552.1</v>
      </c>
      <c r="Z252">
        <v>588.70000000000005</v>
      </c>
      <c r="AA252">
        <v>552.1</v>
      </c>
      <c r="AB252">
        <v>588.70000000000005</v>
      </c>
      <c r="AC252" s="2">
        <f>(Table2[[#This Row],[Close Price]]/Table2[[#This Row],[Day Low]])-1</f>
        <v>6.9733743886977173E-3</v>
      </c>
      <c r="AD252" s="2">
        <f>(Table2[[#This Row],[Day High]]/Table2[[#This Row],[Close Price]])-1</f>
        <v>1.9785951974098381E-2</v>
      </c>
      <c r="AE252" s="2">
        <f>(Table2[[#This Row],[Close Price]]/Table2[[#This Row],[Current Week Low]])-1</f>
        <v>6.9733743886977173E-3</v>
      </c>
      <c r="AF252" s="2">
        <f>(Table2[[#This Row],[Current Week High]]/Table2[[#This Row],[Close Price]])-1</f>
        <v>5.890817519561109E-2</v>
      </c>
      <c r="AG252" s="2">
        <f>(Table2[[#This Row],[Close Price]]/Table2[[#This Row],[Current Month Low]])-1</f>
        <v>6.9733743886977173E-3</v>
      </c>
      <c r="AH252" s="2">
        <f>(Table2[[#This Row],[Current Month High]]/Table2[[#This Row],[Close Price]])-1</f>
        <v>5.890817519561109E-2</v>
      </c>
      <c r="AI252">
        <v>11.412896843241199</v>
      </c>
      <c r="AJ252">
        <v>100.848988439306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0.08</v>
      </c>
      <c r="AM252" t="s">
        <v>10463</v>
      </c>
      <c r="AN252">
        <v>-2.37</v>
      </c>
      <c r="AO252" t="s">
        <v>10464</v>
      </c>
      <c r="AP252">
        <v>4.0628985379875998E-2</v>
      </c>
      <c r="AQ252">
        <f>(Table2[[#This Row],[Sharpe Ratio]]-AVERAGE(Table2[Sharpe Ratio]))/_xlfn.STDEV.P(Table2[Sharpe Ratio])</f>
        <v>-0.13550332505593532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-0.35400184275669022</v>
      </c>
      <c r="AS252">
        <f>_xlfn.RANK.AVG(Table2[[#This Row],[1Y Return vs Nifty Z-Score]],Table2[1Y Return vs Nifty Z-Score])</f>
        <v>196</v>
      </c>
      <c r="AT252">
        <f>_xlfn.RANK.AVG(Table2[[#This Row],[6M Return vs Nifty Z-Score]],Table2[6M Return vs Nifty Z-Score])</f>
        <v>256</v>
      </c>
      <c r="AU252">
        <f>_xlfn.RANK.AVG(Table2[[#This Row],[Sharpe Ratio Z-Score]],Table2[Sharpe Ratio Z-Score])</f>
        <v>375</v>
      </c>
      <c r="AV252">
        <f>(Table2[[#This Row],[Rank 1Y]]+Table2[[#This Row],[Rank 6M]]+Table2[[#This Row],[Rank Sharpe]])/3</f>
        <v>275.66666666666669</v>
      </c>
    </row>
    <row r="253" spans="1:48" x14ac:dyDescent="0.3">
      <c r="A253" t="s">
        <v>1310</v>
      </c>
      <c r="B253" t="s">
        <v>1311</v>
      </c>
      <c r="C253" t="s">
        <v>10429</v>
      </c>
      <c r="D253" t="s">
        <v>293</v>
      </c>
      <c r="E253">
        <v>8288.6696691750003</v>
      </c>
      <c r="F253">
        <v>509.05</v>
      </c>
      <c r="G253">
        <v>9.8003637069533092</v>
      </c>
      <c r="H253">
        <f>(Table2[[#This Row],[1Y Return vs Nifty]]-AVERAGE(Table2[1Y Return vs Nifty]))/_xlfn.STDEV.P(Table2[1Y Return vs Nifty])</f>
        <v>-0.42535362355891448</v>
      </c>
      <c r="I253">
        <v>7.0351346712068104</v>
      </c>
      <c r="J253">
        <f>(Table2[[#This Row],[1M Return vs Nifty]]-AVERAGE(Table2[1M Return vs Nifty]))/_xlfn.STDEV.P(Table2[1M Return vs Nifty])</f>
        <v>0.48692645520621924</v>
      </c>
      <c r="K253">
        <v>22.5374756611251</v>
      </c>
      <c r="L253">
        <f>(Table2[[#This Row],[6M Return vs Nifty]]-AVERAGE(Table2[6M Return vs Nifty]))/_xlfn.STDEV.P(Table2[6M Return vs Nifty])</f>
        <v>0.3150320311171762</v>
      </c>
      <c r="M253">
        <v>5.8446048326750004</v>
      </c>
      <c r="N253">
        <f>(Table2[[#This Row],[1W Return vs Nifty]]-AVERAGE(Table2[1W Return vs Nifty]))/_xlfn.STDEV.P(Table2[1W Return vs Nifty])</f>
        <v>1.155441397426529</v>
      </c>
      <c r="O253">
        <v>475.06</v>
      </c>
      <c r="P253">
        <v>448.17863408584202</v>
      </c>
      <c r="Q253">
        <v>399.593035617157</v>
      </c>
      <c r="R253">
        <v>79.898487800049196</v>
      </c>
      <c r="S253" s="2">
        <f>(Table2[[#This Row],[Close Price]]-Table2[[#This Row],[20D EMA]])/Table2[[#This Row],[20D EMA]]</f>
        <v>7.1548856986485942E-2</v>
      </c>
      <c r="T253" s="2">
        <f>(Table2[[#This Row],[Close Price]]-Table2[[#This Row],[50D EMA]])/Table2[[#This Row],[50D EMA]]</f>
        <v>0.13581942842571781</v>
      </c>
      <c r="U253" s="2">
        <f>(Table2[[#This Row],[Close Price]]-Table2[[#This Row],[200D EMA]])/Table2[[#This Row],[200D EMA]]</f>
        <v>0.27392110128693981</v>
      </c>
      <c r="V253">
        <v>1.0049893586009599</v>
      </c>
      <c r="W253">
        <v>506</v>
      </c>
      <c r="X253">
        <v>515</v>
      </c>
      <c r="Y253">
        <v>498</v>
      </c>
      <c r="Z253">
        <v>524</v>
      </c>
      <c r="AA253">
        <v>498</v>
      </c>
      <c r="AB253">
        <v>524</v>
      </c>
      <c r="AC253" s="2">
        <f>(Table2[[#This Row],[Close Price]]/Table2[[#This Row],[Day Low]])-1</f>
        <v>6.027667984189744E-3</v>
      </c>
      <c r="AD253" s="2">
        <f>(Table2[[#This Row],[Day High]]/Table2[[#This Row],[Close Price]])-1</f>
        <v>1.1688439249582627E-2</v>
      </c>
      <c r="AE253" s="2">
        <f>(Table2[[#This Row],[Close Price]]/Table2[[#This Row],[Current Week Low]])-1</f>
        <v>2.2188755020080331E-2</v>
      </c>
      <c r="AF253" s="2">
        <f>(Table2[[#This Row],[Current Week High]]/Table2[[#This Row],[Close Price]])-1</f>
        <v>2.9368431391808336E-2</v>
      </c>
      <c r="AG253" s="2">
        <f>(Table2[[#This Row],[Close Price]]/Table2[[#This Row],[Current Month Low]])-1</f>
        <v>2.2188755020080331E-2</v>
      </c>
      <c r="AH253" s="2">
        <f>(Table2[[#This Row],[Current Month High]]/Table2[[#This Row],[Close Price]])-1</f>
        <v>2.9368431391808336E-2</v>
      </c>
      <c r="AI253">
        <v>2.9368431391808301</v>
      </c>
      <c r="AJ253">
        <v>49.150307647231102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0.18</v>
      </c>
      <c r="AM253" t="s">
        <v>10463</v>
      </c>
      <c r="AN253">
        <v>4.46</v>
      </c>
      <c r="AO253" t="s">
        <v>10463</v>
      </c>
      <c r="AP253">
        <v>0.11017869101464201</v>
      </c>
      <c r="AQ253">
        <f>(Table2[[#This Row],[Sharpe Ratio]]-AVERAGE(Table2[Sharpe Ratio]))/_xlfn.STDEV.P(Table2[Sharpe Ratio])</f>
        <v>0.64717273182242618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2.1792189920134364</v>
      </c>
      <c r="AS253">
        <f>_xlfn.RANK.AVG(Table2[[#This Row],[1Y Return vs Nifty Z-Score]],Table2[1Y Return vs Nifty Z-Score])</f>
        <v>440</v>
      </c>
      <c r="AT253">
        <f>_xlfn.RANK.AVG(Table2[[#This Row],[6M Return vs Nifty Z-Score]],Table2[6M Return vs Nifty Z-Score])</f>
        <v>211</v>
      </c>
      <c r="AU253">
        <f>_xlfn.RANK.AVG(Table2[[#This Row],[Sharpe Ratio Z-Score]],Table2[Sharpe Ratio Z-Score])</f>
        <v>181</v>
      </c>
      <c r="AV253">
        <f>(Table2[[#This Row],[Rank 1Y]]+Table2[[#This Row],[Rank 6M]]+Table2[[#This Row],[Rank Sharpe]])/3</f>
        <v>277.33333333333331</v>
      </c>
    </row>
    <row r="254" spans="1:48" x14ac:dyDescent="0.3">
      <c r="A254" t="s">
        <v>1328</v>
      </c>
      <c r="B254" t="s">
        <v>1329</v>
      </c>
      <c r="C254" t="s">
        <v>10421</v>
      </c>
      <c r="D254" t="s">
        <v>119</v>
      </c>
      <c r="E254">
        <v>8138.8679647500003</v>
      </c>
      <c r="F254">
        <v>1389.9</v>
      </c>
      <c r="G254">
        <v>41.653609516371098</v>
      </c>
      <c r="H254">
        <f>(Table2[[#This Row],[1Y Return vs Nifty]]-AVERAGE(Table2[1Y Return vs Nifty]))/_xlfn.STDEV.P(Table2[1Y Return vs Nifty])</f>
        <v>-5.3333702217263454E-2</v>
      </c>
      <c r="I254">
        <v>1.4682238092378599</v>
      </c>
      <c r="J254">
        <f>(Table2[[#This Row],[1M Return vs Nifty]]-AVERAGE(Table2[1M Return vs Nifty]))/_xlfn.STDEV.P(Table2[1M Return vs Nifty])</f>
        <v>4.7917489672231854E-3</v>
      </c>
      <c r="K254">
        <v>3.5076892864953799</v>
      </c>
      <c r="L254">
        <f>(Table2[[#This Row],[6M Return vs Nifty]]-AVERAGE(Table2[6M Return vs Nifty]))/_xlfn.STDEV.P(Table2[6M Return vs Nifty])</f>
        <v>-0.2550308721500551</v>
      </c>
      <c r="M254">
        <v>-4.9733803446611802</v>
      </c>
      <c r="N254">
        <f>(Table2[[#This Row],[1W Return vs Nifty]]-AVERAGE(Table2[1W Return vs Nifty]))/_xlfn.STDEV.P(Table2[1W Return vs Nifty])</f>
        <v>-0.82560659795059232</v>
      </c>
      <c r="O254">
        <v>1385.3</v>
      </c>
      <c r="P254">
        <v>1315.40215556927</v>
      </c>
      <c r="Q254">
        <v>1142.7559066234101</v>
      </c>
      <c r="R254">
        <v>45.2055005549458</v>
      </c>
      <c r="S254" s="2">
        <f>(Table2[[#This Row],[Close Price]]-Table2[[#This Row],[20D EMA]])/Table2[[#This Row],[20D EMA]]</f>
        <v>3.3205803797012462E-3</v>
      </c>
      <c r="T254" s="2">
        <f>(Table2[[#This Row],[Close Price]]-Table2[[#This Row],[50D EMA]])/Table2[[#This Row],[50D EMA]]</f>
        <v>5.6635032955749912E-2</v>
      </c>
      <c r="U254" s="2">
        <f>(Table2[[#This Row],[Close Price]]-Table2[[#This Row],[200D EMA]])/Table2[[#This Row],[200D EMA]]</f>
        <v>0.2162702392909488</v>
      </c>
      <c r="V254">
        <v>0.98444824676445397</v>
      </c>
      <c r="W254">
        <v>1375</v>
      </c>
      <c r="X254">
        <v>1399.9</v>
      </c>
      <c r="Y254">
        <v>1371.9</v>
      </c>
      <c r="Z254">
        <v>1404</v>
      </c>
      <c r="AA254">
        <v>1371.9</v>
      </c>
      <c r="AB254">
        <v>1404</v>
      </c>
      <c r="AC254" s="2">
        <f>(Table2[[#This Row],[Close Price]]/Table2[[#This Row],[Day Low]])-1</f>
        <v>1.0836363636363755E-2</v>
      </c>
      <c r="AD254" s="2">
        <f>(Table2[[#This Row],[Day High]]/Table2[[#This Row],[Close Price]])-1</f>
        <v>7.1947622131087741E-3</v>
      </c>
      <c r="AE254" s="2">
        <f>(Table2[[#This Row],[Close Price]]/Table2[[#This Row],[Current Week Low]])-1</f>
        <v>1.3120489831620397E-2</v>
      </c>
      <c r="AF254" s="2">
        <f>(Table2[[#This Row],[Current Week High]]/Table2[[#This Row],[Close Price]])-1</f>
        <v>1.0144614720483336E-2</v>
      </c>
      <c r="AG254" s="2">
        <f>(Table2[[#This Row],[Close Price]]/Table2[[#This Row],[Current Month Low]])-1</f>
        <v>1.3120489831620397E-2</v>
      </c>
      <c r="AH254" s="2">
        <f>(Table2[[#This Row],[Current Month High]]/Table2[[#This Row],[Close Price]])-1</f>
        <v>1.0144614720483336E-2</v>
      </c>
      <c r="AI254">
        <v>12.666378876178101</v>
      </c>
      <c r="AJ254">
        <v>76.719643992371203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0.18</v>
      </c>
      <c r="AM254" t="s">
        <v>10463</v>
      </c>
      <c r="AN254">
        <v>-0.8</v>
      </c>
      <c r="AO254" t="s">
        <v>10464</v>
      </c>
      <c r="AP254">
        <v>0.123913781218821</v>
      </c>
      <c r="AQ254">
        <f>(Table2[[#This Row],[Sharpe Ratio]]-AVERAGE(Table2[Sharpe Ratio]))/_xlfn.STDEV.P(Table2[Sharpe Ratio])</f>
        <v>0.80174026224920825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-0.32743916110147936</v>
      </c>
      <c r="AS254">
        <f>_xlfn.RANK.AVG(Table2[[#This Row],[1Y Return vs Nifty Z-Score]],Table2[1Y Return vs Nifty Z-Score])</f>
        <v>296</v>
      </c>
      <c r="AT254">
        <f>_xlfn.RANK.AVG(Table2[[#This Row],[6M Return vs Nifty Z-Score]],Table2[6M Return vs Nifty Z-Score])</f>
        <v>381</v>
      </c>
      <c r="AU254">
        <f>_xlfn.RANK.AVG(Table2[[#This Row],[Sharpe Ratio Z-Score]],Table2[Sharpe Ratio Z-Score])</f>
        <v>155</v>
      </c>
      <c r="AV254">
        <f>(Table2[[#This Row],[Rank 1Y]]+Table2[[#This Row],[Rank 6M]]+Table2[[#This Row],[Rank Sharpe]])/3</f>
        <v>277.33333333333331</v>
      </c>
    </row>
    <row r="255" spans="1:48" x14ac:dyDescent="0.3">
      <c r="A255" t="s">
        <v>330</v>
      </c>
      <c r="B255" t="s">
        <v>331</v>
      </c>
      <c r="C255" t="s">
        <v>10425</v>
      </c>
      <c r="D255" t="s">
        <v>332</v>
      </c>
      <c r="E255">
        <v>73734.043185999995</v>
      </c>
      <c r="F255">
        <v>244.35</v>
      </c>
      <c r="G255">
        <v>101.942685457179</v>
      </c>
      <c r="H255">
        <f>(Table2[[#This Row],[1Y Return vs Nifty]]-AVERAGE(Table2[1Y Return vs Nifty]))/_xlfn.STDEV.P(Table2[1Y Return vs Nifty])</f>
        <v>0.65079351368576588</v>
      </c>
      <c r="I255">
        <v>-12.5287644506435</v>
      </c>
      <c r="J255">
        <f>(Table2[[#This Row],[1M Return vs Nifty]]-AVERAGE(Table2[1M Return vs Nifty]))/_xlfn.STDEV.P(Table2[1M Return vs Nifty])</f>
        <v>-1.2074485742991952</v>
      </c>
      <c r="K255">
        <v>0.89846808568094405</v>
      </c>
      <c r="L255">
        <f>(Table2[[#This Row],[6M Return vs Nifty]]-AVERAGE(Table2[6M Return vs Nifty]))/_xlfn.STDEV.P(Table2[6M Return vs Nifty])</f>
        <v>-0.33319361048671342</v>
      </c>
      <c r="M255">
        <v>-7.0850273867948204</v>
      </c>
      <c r="N255">
        <f>(Table2[[#This Row],[1W Return vs Nifty]]-AVERAGE(Table2[1W Return vs Nifty]))/_xlfn.STDEV.P(Table2[1W Return vs Nifty])</f>
        <v>-1.2123028330801142</v>
      </c>
      <c r="O255">
        <v>256.13</v>
      </c>
      <c r="P255">
        <v>253.51713289409199</v>
      </c>
      <c r="Q255">
        <v>215.33648617501399</v>
      </c>
      <c r="R255">
        <v>42.754265401756797</v>
      </c>
      <c r="S255" s="2">
        <f>(Table2[[#This Row],[Close Price]]-Table2[[#This Row],[20D EMA]])/Table2[[#This Row],[20D EMA]]</f>
        <v>-4.5992269550618831E-2</v>
      </c>
      <c r="T255" s="2">
        <f>(Table2[[#This Row],[Close Price]]-Table2[[#This Row],[50D EMA]])/Table2[[#This Row],[50D EMA]]</f>
        <v>-3.6159816062299843E-2</v>
      </c>
      <c r="U255" s="2">
        <f>(Table2[[#This Row],[Close Price]]-Table2[[#This Row],[200D EMA]])/Table2[[#This Row],[200D EMA]]</f>
        <v>0.1347357075447278</v>
      </c>
      <c r="V255">
        <v>0.985928742266731</v>
      </c>
      <c r="W255">
        <v>242.4</v>
      </c>
      <c r="X255">
        <v>252.15</v>
      </c>
      <c r="Y255">
        <v>242.4</v>
      </c>
      <c r="Z255">
        <v>252.25</v>
      </c>
      <c r="AA255">
        <v>242.4</v>
      </c>
      <c r="AB255">
        <v>252.25</v>
      </c>
      <c r="AC255" s="2">
        <f>(Table2[[#This Row],[Close Price]]/Table2[[#This Row],[Day Low]])-1</f>
        <v>8.0445544554454962E-3</v>
      </c>
      <c r="AD255" s="2">
        <f>(Table2[[#This Row],[Day High]]/Table2[[#This Row],[Close Price]])-1</f>
        <v>3.1921424186617697E-2</v>
      </c>
      <c r="AE255" s="2">
        <f>(Table2[[#This Row],[Close Price]]/Table2[[#This Row],[Current Week Low]])-1</f>
        <v>8.0445544554454962E-3</v>
      </c>
      <c r="AF255" s="2">
        <f>(Table2[[#This Row],[Current Week High]]/Table2[[#This Row],[Close Price]])-1</f>
        <v>3.2330673214651107E-2</v>
      </c>
      <c r="AG255" s="2">
        <f>(Table2[[#This Row],[Close Price]]/Table2[[#This Row],[Current Month Low]])-1</f>
        <v>8.0445544554454962E-3</v>
      </c>
      <c r="AH255" s="2">
        <f>(Table2[[#This Row],[Current Month High]]/Table2[[#This Row],[Close Price]])-1</f>
        <v>3.2330673214651107E-2</v>
      </c>
      <c r="AI255">
        <v>17.188459177409399</v>
      </c>
      <c r="AJ255">
        <v>131.17313150425699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-7.0000000000000007E-2</v>
      </c>
      <c r="AM255" t="s">
        <v>10464</v>
      </c>
      <c r="AN255">
        <v>-7.91</v>
      </c>
      <c r="AO255" t="s">
        <v>10464</v>
      </c>
      <c r="AP255">
        <v>6.9139845307714998E-2</v>
      </c>
      <c r="AQ255">
        <f>(Table2[[#This Row],[Sharpe Ratio]]-AVERAGE(Table2[Sharpe Ratio]))/_xlfn.STDEV.P(Table2[Sharpe Ratio])</f>
        <v>0.18534299949526117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-1.9168085046849959</v>
      </c>
      <c r="AS255">
        <f>_xlfn.RANK.AVG(Table2[[#This Row],[1Y Return vs Nifty Z-Score]],Table2[1Y Return vs Nifty Z-Score])</f>
        <v>126</v>
      </c>
      <c r="AT255">
        <f>_xlfn.RANK.AVG(Table2[[#This Row],[6M Return vs Nifty Z-Score]],Table2[6M Return vs Nifty Z-Score])</f>
        <v>421</v>
      </c>
      <c r="AU255">
        <f>_xlfn.RANK.AVG(Table2[[#This Row],[Sharpe Ratio Z-Score]],Table2[Sharpe Ratio Z-Score])</f>
        <v>286</v>
      </c>
      <c r="AV255">
        <f>(Table2[[#This Row],[Rank 1Y]]+Table2[[#This Row],[Rank 6M]]+Table2[[#This Row],[Rank Sharpe]])/3</f>
        <v>277.66666666666669</v>
      </c>
    </row>
    <row r="256" spans="1:48" x14ac:dyDescent="0.3">
      <c r="A256" t="s">
        <v>587</v>
      </c>
      <c r="B256" t="s">
        <v>588</v>
      </c>
      <c r="C256" t="s">
        <v>10426</v>
      </c>
      <c r="D256" t="s">
        <v>230</v>
      </c>
      <c r="E256">
        <v>32307.956010315</v>
      </c>
      <c r="F256">
        <v>6499.15</v>
      </c>
      <c r="G256">
        <v>4.2133545483845003</v>
      </c>
      <c r="H256">
        <f>(Table2[[#This Row],[1Y Return vs Nifty]]-AVERAGE(Table2[1Y Return vs Nifty]))/_xlfn.STDEV.P(Table2[1Y Return vs Nifty])</f>
        <v>-0.4906053319763759</v>
      </c>
      <c r="I256">
        <v>0.72736299994208298</v>
      </c>
      <c r="J256">
        <f>(Table2[[#This Row],[1M Return vs Nifty]]-AVERAGE(Table2[1M Return vs Nifty]))/_xlfn.STDEV.P(Table2[1M Return vs Nifty])</f>
        <v>-5.9372150457505296E-2</v>
      </c>
      <c r="K256">
        <v>32.443684217428398</v>
      </c>
      <c r="L256">
        <f>(Table2[[#This Row],[6M Return vs Nifty]]-AVERAGE(Table2[6M Return vs Nifty]))/_xlfn.STDEV.P(Table2[6M Return vs Nifty])</f>
        <v>0.61178586212736941</v>
      </c>
      <c r="M256">
        <v>-5.0327511032076302</v>
      </c>
      <c r="N256">
        <f>(Table2[[#This Row],[1W Return vs Nifty]]-AVERAGE(Table2[1W Return vs Nifty]))/_xlfn.STDEV.P(Table2[1W Return vs Nifty])</f>
        <v>-0.83647889258535213</v>
      </c>
      <c r="O256">
        <v>6413.99</v>
      </c>
      <c r="P256">
        <v>5909.6102018461997</v>
      </c>
      <c r="Q256">
        <v>5108.6673415992</v>
      </c>
      <c r="R256">
        <v>52.836270171132497</v>
      </c>
      <c r="S256" s="2">
        <f>(Table2[[#This Row],[Close Price]]-Table2[[#This Row],[20D EMA]])/Table2[[#This Row],[20D EMA]]</f>
        <v>1.3277226812015588E-2</v>
      </c>
      <c r="T256" s="2">
        <f>(Table2[[#This Row],[Close Price]]-Table2[[#This Row],[50D EMA]])/Table2[[#This Row],[50D EMA]]</f>
        <v>9.9759506637108475E-2</v>
      </c>
      <c r="U256" s="2">
        <f>(Table2[[#This Row],[Close Price]]-Table2[[#This Row],[200D EMA]])/Table2[[#This Row],[200D EMA]]</f>
        <v>0.27218109252843375</v>
      </c>
      <c r="V256">
        <v>0.84177606059272403</v>
      </c>
      <c r="W256">
        <v>6484</v>
      </c>
      <c r="X256">
        <v>6750</v>
      </c>
      <c r="Y256">
        <v>6484</v>
      </c>
      <c r="Z256">
        <v>6750</v>
      </c>
      <c r="AA256">
        <v>6484</v>
      </c>
      <c r="AB256">
        <v>6750</v>
      </c>
      <c r="AC256" s="2">
        <f>(Table2[[#This Row],[Close Price]]/Table2[[#This Row],[Day Low]])-1</f>
        <v>2.3365206662553373E-3</v>
      </c>
      <c r="AD256" s="2">
        <f>(Table2[[#This Row],[Day High]]/Table2[[#This Row],[Close Price]])-1</f>
        <v>3.8597355038735959E-2</v>
      </c>
      <c r="AE256" s="2">
        <f>(Table2[[#This Row],[Close Price]]/Table2[[#This Row],[Current Week Low]])-1</f>
        <v>2.3365206662553373E-3</v>
      </c>
      <c r="AF256" s="2">
        <f>(Table2[[#This Row],[Current Week High]]/Table2[[#This Row],[Close Price]])-1</f>
        <v>3.8597355038735959E-2</v>
      </c>
      <c r="AG256" s="2">
        <f>(Table2[[#This Row],[Close Price]]/Table2[[#This Row],[Current Month Low]])-1</f>
        <v>2.3365206662553373E-3</v>
      </c>
      <c r="AH256" s="2">
        <f>(Table2[[#This Row],[Current Month High]]/Table2[[#This Row],[Close Price]])-1</f>
        <v>3.8597355038735959E-2</v>
      </c>
      <c r="AI256">
        <v>13.091711993106699</v>
      </c>
      <c r="AJ256">
        <v>61.489626040501904</v>
      </c>
      <c r="AK256" t="str">
        <f>IF(AND(Table2[[#This Row],[20D EMA]]&gt;Table2[[#This Row],[50D EMA]],Table2[[#This Row],[50D EMA]]&gt;Table2[[#This Row],[200D EMA]]),"Uptrend","Downtrend/NoTrend")</f>
        <v>Uptrend</v>
      </c>
      <c r="AL256">
        <v>0.25</v>
      </c>
      <c r="AM256" t="s">
        <v>10463</v>
      </c>
      <c r="AN256">
        <v>4.84</v>
      </c>
      <c r="AO256" t="s">
        <v>10463</v>
      </c>
      <c r="AP256">
        <v>9.9521378503668004E-2</v>
      </c>
      <c r="AQ256">
        <f>(Table2[[#This Row],[Sharpe Ratio]]-AVERAGE(Table2[Sharpe Ratio]))/_xlfn.STDEV.P(Table2[Sharpe Ratio])</f>
        <v>0.52724090383148192</v>
      </c>
      <c r="AR2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-0.24742960906038203</v>
      </c>
      <c r="AS256">
        <f>_xlfn.RANK.AVG(Table2[[#This Row],[1Y Return vs Nifty Z-Score]],Table2[1Y Return vs Nifty Z-Score])</f>
        <v>483</v>
      </c>
      <c r="AT256">
        <f>_xlfn.RANK.AVG(Table2[[#This Row],[6M Return vs Nifty Z-Score]],Table2[6M Return vs Nifty Z-Score])</f>
        <v>148</v>
      </c>
      <c r="AU256">
        <f>_xlfn.RANK.AVG(Table2[[#This Row],[Sharpe Ratio Z-Score]],Table2[Sharpe Ratio Z-Score])</f>
        <v>209</v>
      </c>
      <c r="AV256">
        <f>(Table2[[#This Row],[Rank 1Y]]+Table2[[#This Row],[Rank 6M]]+Table2[[#This Row],[Rank Sharpe]])/3</f>
        <v>280</v>
      </c>
    </row>
    <row r="257" spans="1:48" x14ac:dyDescent="0.3">
      <c r="A257" t="s">
        <v>986</v>
      </c>
      <c r="B257" t="s">
        <v>987</v>
      </c>
      <c r="C257" t="s">
        <v>10433</v>
      </c>
      <c r="D257" t="s">
        <v>988</v>
      </c>
      <c r="E257">
        <v>13646.664808125</v>
      </c>
      <c r="F257">
        <v>762.4</v>
      </c>
      <c r="G257">
        <v>40.002971565888799</v>
      </c>
      <c r="H257">
        <f>(Table2[[#This Row],[1Y Return vs Nifty]]-AVERAGE(Table2[1Y Return vs Nifty]))/_xlfn.STDEV.P(Table2[1Y Return vs Nifty])</f>
        <v>-7.2611806689756864E-2</v>
      </c>
      <c r="I257">
        <v>5.6509886204927096</v>
      </c>
      <c r="J257">
        <f>(Table2[[#This Row],[1M Return vs Nifty]]-AVERAGE(Table2[1M Return vs Nifty]))/_xlfn.STDEV.P(Table2[1M Return vs Nifty])</f>
        <v>0.36704940560013349</v>
      </c>
      <c r="K257">
        <v>24.8497969374584</v>
      </c>
      <c r="L257">
        <f>(Table2[[#This Row],[6M Return vs Nifty]]-AVERAGE(Table2[6M Return vs Nifty]))/_xlfn.STDEV.P(Table2[6M Return vs Nifty])</f>
        <v>0.38430073199079801</v>
      </c>
      <c r="M257">
        <v>-3.8225786409883402</v>
      </c>
      <c r="N257">
        <f>(Table2[[#This Row],[1W Return vs Nifty]]-AVERAGE(Table2[1W Return vs Nifty]))/_xlfn.STDEV.P(Table2[1W Return vs Nifty])</f>
        <v>-0.61486556154079464</v>
      </c>
      <c r="O257">
        <v>740.08</v>
      </c>
      <c r="P257">
        <v>691.49448564229897</v>
      </c>
      <c r="Q257">
        <v>605.60548272253095</v>
      </c>
      <c r="R257">
        <v>60.740508910926401</v>
      </c>
      <c r="S257" s="2">
        <f>(Table2[[#This Row],[Close Price]]-Table2[[#This Row],[20D EMA]])/Table2[[#This Row],[20D EMA]]</f>
        <v>3.0158901740352306E-2</v>
      </c>
      <c r="T257" s="2">
        <f>(Table2[[#This Row],[Close Price]]-Table2[[#This Row],[50D EMA]])/Table2[[#This Row],[50D EMA]]</f>
        <v>0.10253952248345116</v>
      </c>
      <c r="U257" s="2">
        <f>(Table2[[#This Row],[Close Price]]-Table2[[#This Row],[200D EMA]])/Table2[[#This Row],[200D EMA]]</f>
        <v>0.25890537941068681</v>
      </c>
      <c r="V257">
        <v>2.05836732029179</v>
      </c>
      <c r="W257">
        <v>747.75</v>
      </c>
      <c r="X257">
        <v>770</v>
      </c>
      <c r="Y257">
        <v>747.75</v>
      </c>
      <c r="Z257">
        <v>774</v>
      </c>
      <c r="AA257">
        <v>747.75</v>
      </c>
      <c r="AB257">
        <v>774</v>
      </c>
      <c r="AC257" s="2">
        <f>(Table2[[#This Row],[Close Price]]/Table2[[#This Row],[Day Low]])-1</f>
        <v>1.9592109662320167E-2</v>
      </c>
      <c r="AD257" s="2">
        <f>(Table2[[#This Row],[Day High]]/Table2[[#This Row],[Close Price]])-1</f>
        <v>9.9685204616999368E-3</v>
      </c>
      <c r="AE257" s="2">
        <f>(Table2[[#This Row],[Close Price]]/Table2[[#This Row],[Current Week Low]])-1</f>
        <v>1.9592109662320167E-2</v>
      </c>
      <c r="AF257" s="2">
        <f>(Table2[[#This Row],[Current Week High]]/Table2[[#This Row],[Close Price]])-1</f>
        <v>1.5215110178384172E-2</v>
      </c>
      <c r="AG257" s="2">
        <f>(Table2[[#This Row],[Close Price]]/Table2[[#This Row],[Current Month Low]])-1</f>
        <v>1.9592109662320167E-2</v>
      </c>
      <c r="AH257" s="2">
        <f>(Table2[[#This Row],[Current Month High]]/Table2[[#This Row],[Close Price]])-1</f>
        <v>1.5215110178384172E-2</v>
      </c>
      <c r="AI257">
        <v>9.2602308499475292</v>
      </c>
      <c r="AJ257">
        <v>68.542058140820103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0.16</v>
      </c>
      <c r="AM257" t="s">
        <v>10463</v>
      </c>
      <c r="AN257">
        <v>5.83</v>
      </c>
      <c r="AO257" t="s">
        <v>10463</v>
      </c>
      <c r="AP257">
        <v>5.1049321894658002E-2</v>
      </c>
      <c r="AQ257">
        <f>(Table2[[#This Row],[Sharpe Ratio]]-AVERAGE(Table2[Sharpe Ratio]))/_xlfn.STDEV.P(Table2[Sharpe Ratio])</f>
        <v>-1.8238301138158292E-2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4.5634468222221725E-2</v>
      </c>
      <c r="AS257">
        <f>_xlfn.RANK.AVG(Table2[[#This Row],[1Y Return vs Nifty Z-Score]],Table2[1Y Return vs Nifty Z-Score])</f>
        <v>300</v>
      </c>
      <c r="AT257">
        <f>_xlfn.RANK.AVG(Table2[[#This Row],[6M Return vs Nifty Z-Score]],Table2[6M Return vs Nifty Z-Score])</f>
        <v>197</v>
      </c>
      <c r="AU257">
        <f>_xlfn.RANK.AVG(Table2[[#This Row],[Sharpe Ratio Z-Score]],Table2[Sharpe Ratio Z-Score])</f>
        <v>345</v>
      </c>
      <c r="AV257">
        <f>(Table2[[#This Row],[Rank 1Y]]+Table2[[#This Row],[Rank 6M]]+Table2[[#This Row],[Rank Sharpe]])/3</f>
        <v>280.66666666666669</v>
      </c>
    </row>
    <row r="258" spans="1:48" x14ac:dyDescent="0.3">
      <c r="A258" t="s">
        <v>818</v>
      </c>
      <c r="B258" t="s">
        <v>819</v>
      </c>
      <c r="C258" t="s">
        <v>10431</v>
      </c>
      <c r="D258" t="s">
        <v>218</v>
      </c>
      <c r="E258">
        <v>18871.622867999999</v>
      </c>
      <c r="F258">
        <v>448.85</v>
      </c>
      <c r="G258">
        <v>30.477731126675</v>
      </c>
      <c r="H258">
        <f>(Table2[[#This Row],[1Y Return vs Nifty]]-AVERAGE(Table2[1Y Return vs Nifty]))/_xlfn.STDEV.P(Table2[1Y Return vs Nifty])</f>
        <v>-0.18385884318199813</v>
      </c>
      <c r="I258">
        <v>6.7620483592787499</v>
      </c>
      <c r="J258">
        <f>(Table2[[#This Row],[1M Return vs Nifty]]-AVERAGE(Table2[1M Return vs Nifty]))/_xlfn.STDEV.P(Table2[1M Return vs Nifty])</f>
        <v>0.46327520731597399</v>
      </c>
      <c r="K258">
        <v>43.458486297011497</v>
      </c>
      <c r="L258">
        <f>(Table2[[#This Row],[6M Return vs Nifty]]-AVERAGE(Table2[6M Return vs Nifty]))/_xlfn.STDEV.P(Table2[6M Return vs Nifty])</f>
        <v>0.94174910652680932</v>
      </c>
      <c r="M258">
        <v>1.53897018144206</v>
      </c>
      <c r="N258">
        <f>(Table2[[#This Row],[1W Return vs Nifty]]-AVERAGE(Table2[1W Return vs Nifty]))/_xlfn.STDEV.P(Table2[1W Return vs Nifty])</f>
        <v>0.3669702768965199</v>
      </c>
      <c r="O258">
        <v>414.25</v>
      </c>
      <c r="P258">
        <v>384.76997620992802</v>
      </c>
      <c r="Q258">
        <v>333.12329003648398</v>
      </c>
      <c r="R258">
        <v>73.394287404894399</v>
      </c>
      <c r="S258" s="2">
        <f>(Table2[[#This Row],[Close Price]]-Table2[[#This Row],[20D EMA]])/Table2[[#This Row],[20D EMA]]</f>
        <v>8.352444176222093E-2</v>
      </c>
      <c r="T258" s="2">
        <f>(Table2[[#This Row],[Close Price]]-Table2[[#This Row],[50D EMA]])/Table2[[#This Row],[50D EMA]]</f>
        <v>0.16654112262415807</v>
      </c>
      <c r="U258" s="2">
        <f>(Table2[[#This Row],[Close Price]]-Table2[[#This Row],[200D EMA]])/Table2[[#This Row],[200D EMA]]</f>
        <v>0.34739903640733599</v>
      </c>
      <c r="V258">
        <v>0.826244700824181</v>
      </c>
      <c r="W258">
        <v>434</v>
      </c>
      <c r="X258">
        <v>450</v>
      </c>
      <c r="Y258">
        <v>431</v>
      </c>
      <c r="Z258">
        <v>450</v>
      </c>
      <c r="AA258">
        <v>431</v>
      </c>
      <c r="AB258">
        <v>450</v>
      </c>
      <c r="AC258" s="2">
        <f>(Table2[[#This Row],[Close Price]]/Table2[[#This Row],[Day Low]])-1</f>
        <v>3.4216589861751245E-2</v>
      </c>
      <c r="AD258" s="2">
        <f>(Table2[[#This Row],[Day High]]/Table2[[#This Row],[Close Price]])-1</f>
        <v>2.5621031525007165E-3</v>
      </c>
      <c r="AE258" s="2">
        <f>(Table2[[#This Row],[Close Price]]/Table2[[#This Row],[Current Week Low]])-1</f>
        <v>4.1415313225058092E-2</v>
      </c>
      <c r="AF258" s="2">
        <f>(Table2[[#This Row],[Current Week High]]/Table2[[#This Row],[Close Price]])-1</f>
        <v>2.5621031525007165E-3</v>
      </c>
      <c r="AG258" s="2">
        <f>(Table2[[#This Row],[Close Price]]/Table2[[#This Row],[Current Month Low]])-1</f>
        <v>4.1415313225058092E-2</v>
      </c>
      <c r="AH258" s="2">
        <f>(Table2[[#This Row],[Current Month High]]/Table2[[#This Row],[Close Price]])-1</f>
        <v>2.5621031525007165E-3</v>
      </c>
      <c r="AI258">
        <v>0.25621031525007099</v>
      </c>
      <c r="AJ258">
        <v>62.479638009049701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0.2</v>
      </c>
      <c r="AM258" t="s">
        <v>10463</v>
      </c>
      <c r="AN258">
        <v>9.42</v>
      </c>
      <c r="AO258" t="s">
        <v>10463</v>
      </c>
      <c r="AP258">
        <v>3.300047100319E-2</v>
      </c>
      <c r="AQ258">
        <f>(Table2[[#This Row],[Sharpe Ratio]]-AVERAGE(Table2[Sharpe Ratio]))/_xlfn.STDEV.P(Table2[Sharpe Ratio])</f>
        <v>-0.22135064098188395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1.3667851065754211</v>
      </c>
      <c r="AS258">
        <f>_xlfn.RANK.AVG(Table2[[#This Row],[1Y Return vs Nifty Z-Score]],Table2[1Y Return vs Nifty Z-Score])</f>
        <v>336</v>
      </c>
      <c r="AT258">
        <f>_xlfn.RANK.AVG(Table2[[#This Row],[6M Return vs Nifty Z-Score]],Table2[6M Return vs Nifty Z-Score])</f>
        <v>110</v>
      </c>
      <c r="AU258">
        <f>_xlfn.RANK.AVG(Table2[[#This Row],[Sharpe Ratio Z-Score]],Table2[Sharpe Ratio Z-Score])</f>
        <v>397</v>
      </c>
      <c r="AV258">
        <f>(Table2[[#This Row],[Rank 1Y]]+Table2[[#This Row],[Rank 6M]]+Table2[[#This Row],[Rank Sharpe]])/3</f>
        <v>281</v>
      </c>
    </row>
    <row r="259" spans="1:48" x14ac:dyDescent="0.3">
      <c r="A259" t="s">
        <v>1776</v>
      </c>
      <c r="B259" t="s">
        <v>1777</v>
      </c>
      <c r="C259" t="s">
        <v>10417</v>
      </c>
      <c r="D259" t="s">
        <v>278</v>
      </c>
      <c r="E259">
        <v>4035.2595584000001</v>
      </c>
      <c r="F259">
        <v>2392.4</v>
      </c>
      <c r="G259">
        <v>110.403299353815</v>
      </c>
      <c r="H259">
        <f>(Table2[[#This Row],[1Y Return vs Nifty]]-AVERAGE(Table2[1Y Return vs Nifty]))/_xlfn.STDEV.P(Table2[1Y Return vs Nifty])</f>
        <v>0.74960658081118903</v>
      </c>
      <c r="I259">
        <v>23.7155329103086</v>
      </c>
      <c r="J259">
        <f>(Table2[[#This Row],[1M Return vs Nifty]]-AVERAGE(Table2[1M Return vs Nifty]))/_xlfn.STDEV.P(Table2[1M Return vs Nifty])</f>
        <v>1.9315694725572061</v>
      </c>
      <c r="K259">
        <v>59.935308551596499</v>
      </c>
      <c r="L259">
        <f>(Table2[[#This Row],[6M Return vs Nifty]]-AVERAGE(Table2[6M Return vs Nifty]))/_xlfn.STDEV.P(Table2[6M Return vs Nifty])</f>
        <v>1.4353345281471621</v>
      </c>
      <c r="M259">
        <v>8.7605793746322593</v>
      </c>
      <c r="N259">
        <f>(Table2[[#This Row],[1W Return vs Nifty]]-AVERAGE(Table2[1W Return vs Nifty]))/_xlfn.STDEV.P(Table2[1W Return vs Nifty])</f>
        <v>1.6894304375499505</v>
      </c>
      <c r="O259">
        <v>2060.33</v>
      </c>
      <c r="P259">
        <v>1901.5002826464199</v>
      </c>
      <c r="Q259">
        <v>1573.4411414791</v>
      </c>
      <c r="R259">
        <v>93.282548364671896</v>
      </c>
      <c r="S259" s="2">
        <f>(Table2[[#This Row],[Close Price]]-Table2[[#This Row],[20D EMA]])/Table2[[#This Row],[20D EMA]]</f>
        <v>0.16117321011682603</v>
      </c>
      <c r="T259" s="2">
        <f>(Table2[[#This Row],[Close Price]]-Table2[[#This Row],[50D EMA]])/Table2[[#This Row],[50D EMA]]</f>
        <v>0.25816441987080258</v>
      </c>
      <c r="U259" s="2">
        <f>(Table2[[#This Row],[Close Price]]-Table2[[#This Row],[200D EMA]])/Table2[[#This Row],[200D EMA]]</f>
        <v>0.52048903319703765</v>
      </c>
      <c r="V259">
        <v>1.98414737521063</v>
      </c>
      <c r="W259">
        <v>2351.0500000000002</v>
      </c>
      <c r="X259">
        <v>2434.6999999999998</v>
      </c>
      <c r="Y259">
        <v>2301.1</v>
      </c>
      <c r="Z259">
        <v>2434.6999999999998</v>
      </c>
      <c r="AA259">
        <v>2301.1</v>
      </c>
      <c r="AB259">
        <v>2434.6999999999998</v>
      </c>
      <c r="AC259" s="2">
        <f>(Table2[[#This Row],[Close Price]]/Table2[[#This Row],[Day Low]])-1</f>
        <v>1.7587886263584318E-2</v>
      </c>
      <c r="AD259" s="2">
        <f>(Table2[[#This Row],[Day High]]/Table2[[#This Row],[Close Price]])-1</f>
        <v>1.7680989801036606E-2</v>
      </c>
      <c r="AE259" s="2">
        <f>(Table2[[#This Row],[Close Price]]/Table2[[#This Row],[Current Week Low]])-1</f>
        <v>3.9676676372169872E-2</v>
      </c>
      <c r="AF259" s="2">
        <f>(Table2[[#This Row],[Current Week High]]/Table2[[#This Row],[Close Price]])-1</f>
        <v>1.7680989801036606E-2</v>
      </c>
      <c r="AG259" s="2">
        <f>(Table2[[#This Row],[Close Price]]/Table2[[#This Row],[Current Month Low]])-1</f>
        <v>3.9676676372169872E-2</v>
      </c>
      <c r="AH259" s="2">
        <f>(Table2[[#This Row],[Current Month High]]/Table2[[#This Row],[Close Price]])-1</f>
        <v>1.7680989801036606E-2</v>
      </c>
      <c r="AI259">
        <v>1.76809898010366</v>
      </c>
      <c r="AJ259">
        <v>138.88167748377401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0.31</v>
      </c>
      <c r="AM259" t="s">
        <v>10463</v>
      </c>
      <c r="AN259">
        <v>25.43</v>
      </c>
      <c r="AO259" t="s">
        <v>10463</v>
      </c>
      <c r="AP259">
        <v>-7.5240910442E-2</v>
      </c>
      <c r="AQ259">
        <f>(Table2[[#This Row],[Sharpe Ratio]]-AVERAGE(Table2[Sharpe Ratio]))/_xlfn.STDEV.P(Table2[Sharpe Ratio])</f>
        <v>-1.4394426062516801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4.3664984128138276</v>
      </c>
      <c r="AS259">
        <f>_xlfn.RANK.AVG(Table2[[#This Row],[1Y Return vs Nifty Z-Score]],Table2[1Y Return vs Nifty Z-Score])</f>
        <v>113</v>
      </c>
      <c r="AT259">
        <f>_xlfn.RANK.AVG(Table2[[#This Row],[6M Return vs Nifty Z-Score]],Table2[6M Return vs Nifty Z-Score])</f>
        <v>63</v>
      </c>
      <c r="AU259">
        <f>_xlfn.RANK.AVG(Table2[[#This Row],[Sharpe Ratio Z-Score]],Table2[Sharpe Ratio Z-Score])</f>
        <v>667</v>
      </c>
      <c r="AV259">
        <f>(Table2[[#This Row],[Rank 1Y]]+Table2[[#This Row],[Rank 6M]]+Table2[[#This Row],[Rank Sharpe]])/3</f>
        <v>281</v>
      </c>
    </row>
    <row r="260" spans="1:48" x14ac:dyDescent="0.3">
      <c r="A260" t="s">
        <v>1595</v>
      </c>
      <c r="B260" t="s">
        <v>1596</v>
      </c>
      <c r="C260" t="s">
        <v>10431</v>
      </c>
      <c r="D260" t="s">
        <v>327</v>
      </c>
      <c r="E260">
        <v>5437.9048911600003</v>
      </c>
      <c r="F260">
        <v>2043.45</v>
      </c>
      <c r="G260">
        <v>73.082187613254405</v>
      </c>
      <c r="H260">
        <f>(Table2[[#This Row],[1Y Return vs Nifty]]-AVERAGE(Table2[1Y Return vs Nifty]))/_xlfn.STDEV.P(Table2[1Y Return vs Nifty])</f>
        <v>0.31372644673702527</v>
      </c>
      <c r="I260">
        <v>-0.75696402310961497</v>
      </c>
      <c r="J260">
        <f>(Table2[[#This Row],[1M Return vs Nifty]]-AVERAGE(Table2[1M Return vs Nifty]))/_xlfn.STDEV.P(Table2[1M Return vs Nifty])</f>
        <v>-0.18792559615943963</v>
      </c>
      <c r="K260">
        <v>72.545319927164201</v>
      </c>
      <c r="L260">
        <f>(Table2[[#This Row],[6M Return vs Nifty]]-AVERAGE(Table2[6M Return vs Nifty]))/_xlfn.STDEV.P(Table2[6M Return vs Nifty])</f>
        <v>1.813084417372012</v>
      </c>
      <c r="M260">
        <v>7.68137847119434</v>
      </c>
      <c r="N260">
        <f>(Table2[[#This Row],[1W Return vs Nifty]]-AVERAGE(Table2[1W Return vs Nifty]))/_xlfn.STDEV.P(Table2[1W Return vs Nifty])</f>
        <v>1.4918013272010195</v>
      </c>
      <c r="O260">
        <v>1854.48</v>
      </c>
      <c r="P260">
        <v>1631.5594444916001</v>
      </c>
      <c r="Q260">
        <v>1321.27435304705</v>
      </c>
      <c r="R260">
        <v>72.460009098327603</v>
      </c>
      <c r="S260" s="2">
        <f>(Table2[[#This Row],[Close Price]]-Table2[[#This Row],[20D EMA]])/Table2[[#This Row],[20D EMA]]</f>
        <v>0.10189918467710626</v>
      </c>
      <c r="T260" s="2">
        <f>(Table2[[#This Row],[Close Price]]-Table2[[#This Row],[50D EMA]])/Table2[[#This Row],[50D EMA]]</f>
        <v>0.25245206780482743</v>
      </c>
      <c r="U260" s="2">
        <f>(Table2[[#This Row],[Close Price]]-Table2[[#This Row],[200D EMA]])/Table2[[#This Row],[200D EMA]]</f>
        <v>0.54657508888105522</v>
      </c>
      <c r="V260">
        <v>0.56558681132926003</v>
      </c>
      <c r="W260">
        <v>1971.05</v>
      </c>
      <c r="X260">
        <v>2050</v>
      </c>
      <c r="Y260">
        <v>1971.05</v>
      </c>
      <c r="Z260">
        <v>2100</v>
      </c>
      <c r="AA260">
        <v>1971.05</v>
      </c>
      <c r="AB260">
        <v>2100</v>
      </c>
      <c r="AC260" s="2">
        <f>(Table2[[#This Row],[Close Price]]/Table2[[#This Row],[Day Low]])-1</f>
        <v>3.6731691230562413E-2</v>
      </c>
      <c r="AD260" s="2">
        <f>(Table2[[#This Row],[Day High]]/Table2[[#This Row],[Close Price]])-1</f>
        <v>3.2053634784310336E-3</v>
      </c>
      <c r="AE260" s="2">
        <f>(Table2[[#This Row],[Close Price]]/Table2[[#This Row],[Current Week Low]])-1</f>
        <v>3.6731691230562413E-2</v>
      </c>
      <c r="AF260" s="2">
        <f>(Table2[[#This Row],[Current Week High]]/Table2[[#This Row],[Close Price]])-1</f>
        <v>2.7673786977904902E-2</v>
      </c>
      <c r="AG260" s="2">
        <f>(Table2[[#This Row],[Close Price]]/Table2[[#This Row],[Current Month Low]])-1</f>
        <v>3.6731691230562413E-2</v>
      </c>
      <c r="AH260" s="2">
        <f>(Table2[[#This Row],[Current Month High]]/Table2[[#This Row],[Close Price]])-1</f>
        <v>2.7673786977904902E-2</v>
      </c>
      <c r="AI260">
        <v>2.7673786977904902</v>
      </c>
      <c r="AJ260">
        <v>117.85181236673699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0.6</v>
      </c>
      <c r="AM260" t="s">
        <v>10463</v>
      </c>
      <c r="AN260">
        <v>12.09</v>
      </c>
      <c r="AO260" t="s">
        <v>10463</v>
      </c>
      <c r="AP260">
        <v>-4.0462817197037003E-2</v>
      </c>
      <c r="AQ260">
        <f>(Table2[[#This Row],[Sharpe Ratio]]-AVERAGE(Table2[Sharpe Ratio]))/_xlfn.STDEV.P(Table2[Sharpe Ratio])</f>
        <v>-1.0480681117332002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2.3826184834174171</v>
      </c>
      <c r="AS260">
        <f>_xlfn.RANK.AVG(Table2[[#This Row],[1Y Return vs Nifty Z-Score]],Table2[1Y Return vs Nifty Z-Score])</f>
        <v>185</v>
      </c>
      <c r="AT260">
        <f>_xlfn.RANK.AVG(Table2[[#This Row],[6M Return vs Nifty Z-Score]],Table2[6M Return vs Nifty Z-Score])</f>
        <v>45</v>
      </c>
      <c r="AU260">
        <f>_xlfn.RANK.AVG(Table2[[#This Row],[Sharpe Ratio Z-Score]],Table2[Sharpe Ratio Z-Score])</f>
        <v>614</v>
      </c>
      <c r="AV260">
        <f>(Table2[[#This Row],[Rank 1Y]]+Table2[[#This Row],[Rank 6M]]+Table2[[#This Row],[Rank Sharpe]])/3</f>
        <v>281.33333333333331</v>
      </c>
    </row>
    <row r="261" spans="1:48" x14ac:dyDescent="0.3">
      <c r="A261" t="s">
        <v>1069</v>
      </c>
      <c r="B261" t="s">
        <v>1070</v>
      </c>
      <c r="C261" t="s">
        <v>10427</v>
      </c>
      <c r="D261" t="s">
        <v>72</v>
      </c>
      <c r="E261">
        <v>11645.198830433999</v>
      </c>
      <c r="F261">
        <v>28.71</v>
      </c>
      <c r="G261">
        <v>65.514778480435396</v>
      </c>
      <c r="H261">
        <f>(Table2[[#This Row],[1Y Return vs Nifty]]-AVERAGE(Table2[1Y Return vs Nifty]))/_xlfn.STDEV.P(Table2[1Y Return vs Nifty])</f>
        <v>0.22534528246901636</v>
      </c>
      <c r="I261">
        <v>6.4196300734330896</v>
      </c>
      <c r="J261">
        <f>(Table2[[#This Row],[1M Return vs Nifty]]-AVERAGE(Table2[1M Return vs Nifty]))/_xlfn.STDEV.P(Table2[1M Return vs Nifty])</f>
        <v>0.43361930950289723</v>
      </c>
      <c r="K261">
        <v>7.8112549334402299</v>
      </c>
      <c r="L261">
        <f>(Table2[[#This Row],[6M Return vs Nifty]]-AVERAGE(Table2[6M Return vs Nifty]))/_xlfn.STDEV.P(Table2[6M Return vs Nifty])</f>
        <v>-0.12611176192981555</v>
      </c>
      <c r="M261">
        <v>-4.9736950198534498</v>
      </c>
      <c r="N261">
        <f>(Table2[[#This Row],[1W Return vs Nifty]]-AVERAGE(Table2[1W Return vs Nifty]))/_xlfn.STDEV.P(Table2[1W Return vs Nifty])</f>
        <v>-0.82566422297490327</v>
      </c>
      <c r="O261">
        <v>28.68</v>
      </c>
      <c r="P261">
        <v>27.6711792808868</v>
      </c>
      <c r="Q261">
        <v>24.515460000643799</v>
      </c>
      <c r="R261">
        <v>49.1436371356899</v>
      </c>
      <c r="S261" s="2">
        <f>(Table2[[#This Row],[Close Price]]-Table2[[#This Row],[20D EMA]])/Table2[[#This Row],[20D EMA]]</f>
        <v>1.0460251046025501E-3</v>
      </c>
      <c r="T261" s="2">
        <f>(Table2[[#This Row],[Close Price]]-Table2[[#This Row],[50D EMA]])/Table2[[#This Row],[50D EMA]]</f>
        <v>3.7541613552796456E-2</v>
      </c>
      <c r="U261" s="2">
        <f>(Table2[[#This Row],[Close Price]]-Table2[[#This Row],[200D EMA]])/Table2[[#This Row],[200D EMA]]</f>
        <v>0.17109774808410894</v>
      </c>
      <c r="V261">
        <v>0.92767047371309597</v>
      </c>
      <c r="W261">
        <v>28.55</v>
      </c>
      <c r="X261">
        <v>29.25</v>
      </c>
      <c r="Y261">
        <v>28.55</v>
      </c>
      <c r="Z261">
        <v>29.38</v>
      </c>
      <c r="AA261">
        <v>28.55</v>
      </c>
      <c r="AB261">
        <v>29.38</v>
      </c>
      <c r="AC261" s="2">
        <f>(Table2[[#This Row],[Close Price]]/Table2[[#This Row],[Day Low]])-1</f>
        <v>5.6042031523642066E-3</v>
      </c>
      <c r="AD261" s="2">
        <f>(Table2[[#This Row],[Day High]]/Table2[[#This Row],[Close Price]])-1</f>
        <v>1.8808777429466961E-2</v>
      </c>
      <c r="AE261" s="2">
        <f>(Table2[[#This Row],[Close Price]]/Table2[[#This Row],[Current Week Low]])-1</f>
        <v>5.6042031523642066E-3</v>
      </c>
      <c r="AF261" s="2">
        <f>(Table2[[#This Row],[Current Week High]]/Table2[[#This Row],[Close Price]])-1</f>
        <v>2.3336816440264752E-2</v>
      </c>
      <c r="AG261" s="2">
        <f>(Table2[[#This Row],[Close Price]]/Table2[[#This Row],[Current Month Low]])-1</f>
        <v>5.6042031523642066E-3</v>
      </c>
      <c r="AH261" s="2">
        <f>(Table2[[#This Row],[Current Month High]]/Table2[[#This Row],[Close Price]])-1</f>
        <v>2.3336816440264752E-2</v>
      </c>
      <c r="AI261">
        <v>19.9930337861372</v>
      </c>
      <c r="AJ261">
        <v>103.617021276595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-0.03</v>
      </c>
      <c r="AM261" t="s">
        <v>10464</v>
      </c>
      <c r="AN261">
        <v>-7.63</v>
      </c>
      <c r="AO261" t="s">
        <v>10464</v>
      </c>
      <c r="AP261">
        <v>6.4435654525558994E-2</v>
      </c>
      <c r="AQ261">
        <f>(Table2[[#This Row],[Sharpe Ratio]]-AVERAGE(Table2[Sharpe Ratio]))/_xlfn.STDEV.P(Table2[Sharpe Ratio])</f>
        <v>0.1324044937377194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-0.16040689919508588</v>
      </c>
      <c r="AS261">
        <f>_xlfn.RANK.AVG(Table2[[#This Row],[1Y Return vs Nifty Z-Score]],Table2[1Y Return vs Nifty Z-Score])</f>
        <v>214</v>
      </c>
      <c r="AT261">
        <f>_xlfn.RANK.AVG(Table2[[#This Row],[6M Return vs Nifty Z-Score]],Table2[6M Return vs Nifty Z-Score])</f>
        <v>328</v>
      </c>
      <c r="AU261">
        <f>_xlfn.RANK.AVG(Table2[[#This Row],[Sharpe Ratio Z-Score]],Table2[Sharpe Ratio Z-Score])</f>
        <v>303</v>
      </c>
      <c r="AV261">
        <f>(Table2[[#This Row],[Rank 1Y]]+Table2[[#This Row],[Rank 6M]]+Table2[[#This Row],[Rank Sharpe]])/3</f>
        <v>281.66666666666669</v>
      </c>
    </row>
    <row r="262" spans="1:48" x14ac:dyDescent="0.3">
      <c r="A262" t="s">
        <v>480</v>
      </c>
      <c r="B262" t="s">
        <v>481</v>
      </c>
      <c r="C262" t="s">
        <v>10424</v>
      </c>
      <c r="D262" t="s">
        <v>61</v>
      </c>
      <c r="E262">
        <v>44133.659977679999</v>
      </c>
      <c r="F262">
        <v>2618.75</v>
      </c>
      <c r="G262">
        <v>58.283787108715003</v>
      </c>
      <c r="H262">
        <f>(Table2[[#This Row],[1Y Return vs Nifty]]-AVERAGE(Table2[1Y Return vs Nifty]))/_xlfn.STDEV.P(Table2[1Y Return vs Nifty])</f>
        <v>0.14089320316053261</v>
      </c>
      <c r="I262">
        <v>-7.6090519002452197</v>
      </c>
      <c r="J262">
        <f>(Table2[[#This Row],[1M Return vs Nifty]]-AVERAGE(Table2[1M Return vs Nifty]))/_xlfn.STDEV.P(Table2[1M Return vs Nifty])</f>
        <v>-0.78136591839195801</v>
      </c>
      <c r="K262">
        <v>16.4888711777776</v>
      </c>
      <c r="L262">
        <f>(Table2[[#This Row],[6M Return vs Nifty]]-AVERAGE(Table2[6M Return vs Nifty]))/_xlfn.STDEV.P(Table2[6M Return vs Nifty])</f>
        <v>0.13383793021601145</v>
      </c>
      <c r="M262">
        <v>-3.0550461215279299</v>
      </c>
      <c r="N262">
        <f>(Table2[[#This Row],[1W Return vs Nifty]]-AVERAGE(Table2[1W Return vs Nifty]))/_xlfn.STDEV.P(Table2[1W Return vs Nifty])</f>
        <v>-0.47431085249485289</v>
      </c>
      <c r="O262">
        <v>2571.46</v>
      </c>
      <c r="P262">
        <v>2411.9109229944202</v>
      </c>
      <c r="Q262">
        <v>2038.30185543977</v>
      </c>
      <c r="R262">
        <v>50.982852907372802</v>
      </c>
      <c r="S262" s="2">
        <f>(Table2[[#This Row],[Close Price]]-Table2[[#This Row],[20D EMA]])/Table2[[#This Row],[20D EMA]]</f>
        <v>1.8390330784845949E-2</v>
      </c>
      <c r="T262" s="2">
        <f>(Table2[[#This Row],[Close Price]]-Table2[[#This Row],[50D EMA]])/Table2[[#This Row],[50D EMA]]</f>
        <v>8.575734494737737E-2</v>
      </c>
      <c r="U262" s="2">
        <f>(Table2[[#This Row],[Close Price]]-Table2[[#This Row],[200D EMA]])/Table2[[#This Row],[200D EMA]]</f>
        <v>0.28477045390070382</v>
      </c>
      <c r="V262">
        <v>0.68383577318630795</v>
      </c>
      <c r="W262">
        <v>2602.1</v>
      </c>
      <c r="X262">
        <v>2698.95</v>
      </c>
      <c r="Y262">
        <v>2594</v>
      </c>
      <c r="Z262">
        <v>2698.95</v>
      </c>
      <c r="AA262">
        <v>2594</v>
      </c>
      <c r="AB262">
        <v>2698.95</v>
      </c>
      <c r="AC262" s="2">
        <f>(Table2[[#This Row],[Close Price]]/Table2[[#This Row],[Day Low]])-1</f>
        <v>6.3986779908535851E-3</v>
      </c>
      <c r="AD262" s="2">
        <f>(Table2[[#This Row],[Day High]]/Table2[[#This Row],[Close Price]])-1</f>
        <v>3.0625298329355566E-2</v>
      </c>
      <c r="AE262" s="2">
        <f>(Table2[[#This Row],[Close Price]]/Table2[[#This Row],[Current Week Low]])-1</f>
        <v>9.5412490362374314E-3</v>
      </c>
      <c r="AF262" s="2">
        <f>(Table2[[#This Row],[Current Week High]]/Table2[[#This Row],[Close Price]])-1</f>
        <v>3.0625298329355566E-2</v>
      </c>
      <c r="AG262" s="2">
        <f>(Table2[[#This Row],[Close Price]]/Table2[[#This Row],[Current Month Low]])-1</f>
        <v>9.5412490362374314E-3</v>
      </c>
      <c r="AH262" s="2">
        <f>(Table2[[#This Row],[Current Month High]]/Table2[[#This Row],[Close Price]])-1</f>
        <v>3.0625298329355566E-2</v>
      </c>
      <c r="AI262">
        <v>5.3937947494033303</v>
      </c>
      <c r="AJ262">
        <v>90.143401706298704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0.33</v>
      </c>
      <c r="AM262" t="s">
        <v>10463</v>
      </c>
      <c r="AN262">
        <v>-3.03</v>
      </c>
      <c r="AO262" t="s">
        <v>10464</v>
      </c>
      <c r="AP262">
        <v>4.7582689025617998E-2</v>
      </c>
      <c r="AQ262">
        <f>(Table2[[#This Row],[Sharpe Ratio]]-AVERAGE(Table2[Sharpe Ratio]))/_xlfn.STDEV.P(Table2[Sharpe Ratio])</f>
        <v>-5.7249976598490813E-2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-1.0381956141087576</v>
      </c>
      <c r="AS262">
        <f>_xlfn.RANK.AVG(Table2[[#This Row],[1Y Return vs Nifty Z-Score]],Table2[1Y Return vs Nifty Z-Score])</f>
        <v>236</v>
      </c>
      <c r="AT262">
        <f>_xlfn.RANK.AVG(Table2[[#This Row],[6M Return vs Nifty Z-Score]],Table2[6M Return vs Nifty Z-Score])</f>
        <v>257</v>
      </c>
      <c r="AU262">
        <f>_xlfn.RANK.AVG(Table2[[#This Row],[Sharpe Ratio Z-Score]],Table2[Sharpe Ratio Z-Score])</f>
        <v>357</v>
      </c>
      <c r="AV262">
        <f>(Table2[[#This Row],[Rank 1Y]]+Table2[[#This Row],[Rank 6M]]+Table2[[#This Row],[Rank Sharpe]])/3</f>
        <v>283.33333333333331</v>
      </c>
    </row>
    <row r="263" spans="1:48" x14ac:dyDescent="0.3">
      <c r="A263" t="s">
        <v>1142</v>
      </c>
      <c r="B263" t="s">
        <v>1143</v>
      </c>
      <c r="C263" t="s">
        <v>10423</v>
      </c>
      <c r="D263" t="s">
        <v>193</v>
      </c>
      <c r="E263">
        <v>10254.259236</v>
      </c>
      <c r="F263">
        <v>667.85</v>
      </c>
      <c r="G263">
        <v>71.516436757012301</v>
      </c>
      <c r="H263">
        <f>(Table2[[#This Row],[1Y Return vs Nifty]]-AVERAGE(Table2[1Y Return vs Nifty]))/_xlfn.STDEV.P(Table2[1Y Return vs Nifty])</f>
        <v>0.29543975426414731</v>
      </c>
      <c r="I263">
        <v>12.366918019031999</v>
      </c>
      <c r="J263">
        <f>(Table2[[#This Row],[1M Return vs Nifty]]-AVERAGE(Table2[1M Return vs Nifty]))/_xlfn.STDEV.P(Table2[1M Return vs Nifty])</f>
        <v>0.94869741972718957</v>
      </c>
      <c r="K263">
        <v>9.7906122595992109</v>
      </c>
      <c r="L263">
        <f>(Table2[[#This Row],[6M Return vs Nifty]]-AVERAGE(Table2[6M Return vs Nifty]))/_xlfn.STDEV.P(Table2[6M Return vs Nifty])</f>
        <v>-6.6817445023674871E-2</v>
      </c>
      <c r="M263">
        <v>-3.1251313174238202</v>
      </c>
      <c r="N263">
        <f>(Table2[[#This Row],[1W Return vs Nifty]]-AVERAGE(Table2[1W Return vs Nifty]))/_xlfn.STDEV.P(Table2[1W Return vs Nifty])</f>
        <v>-0.48714523288631822</v>
      </c>
      <c r="O263">
        <v>643.92999999999995</v>
      </c>
      <c r="P263">
        <v>593.86550926934899</v>
      </c>
      <c r="Q263">
        <v>517.67762334568795</v>
      </c>
      <c r="R263">
        <v>60.997515361894003</v>
      </c>
      <c r="S263" s="2">
        <f>(Table2[[#This Row],[Close Price]]-Table2[[#This Row],[20D EMA]])/Table2[[#This Row],[20D EMA]]</f>
        <v>3.7146894848819084E-2</v>
      </c>
      <c r="T263" s="2">
        <f>(Table2[[#This Row],[Close Price]]-Table2[[#This Row],[50D EMA]])/Table2[[#This Row],[50D EMA]]</f>
        <v>0.12458122180167767</v>
      </c>
      <c r="U263" s="2">
        <f>(Table2[[#This Row],[Close Price]]-Table2[[#This Row],[200D EMA]])/Table2[[#This Row],[200D EMA]]</f>
        <v>0.29008859931740172</v>
      </c>
      <c r="V263">
        <v>0.72582067634831304</v>
      </c>
      <c r="W263">
        <v>658.55</v>
      </c>
      <c r="X263">
        <v>675</v>
      </c>
      <c r="Y263">
        <v>649.6</v>
      </c>
      <c r="Z263">
        <v>677.7</v>
      </c>
      <c r="AA263">
        <v>649.6</v>
      </c>
      <c r="AB263">
        <v>677.7</v>
      </c>
      <c r="AC263" s="2">
        <f>(Table2[[#This Row],[Close Price]]/Table2[[#This Row],[Day Low]])-1</f>
        <v>1.4121934553185111E-2</v>
      </c>
      <c r="AD263" s="2">
        <f>(Table2[[#This Row],[Day High]]/Table2[[#This Row],[Close Price]])-1</f>
        <v>1.0705996855581379E-2</v>
      </c>
      <c r="AE263" s="2">
        <f>(Table2[[#This Row],[Close Price]]/Table2[[#This Row],[Current Week Low]])-1</f>
        <v>2.8094211822660142E-2</v>
      </c>
      <c r="AF263" s="2">
        <f>(Table2[[#This Row],[Current Week High]]/Table2[[#This Row],[Close Price]])-1</f>
        <v>1.4748820843003774E-2</v>
      </c>
      <c r="AG263" s="2">
        <f>(Table2[[#This Row],[Close Price]]/Table2[[#This Row],[Current Month Low]])-1</f>
        <v>2.8094211822660142E-2</v>
      </c>
      <c r="AH263" s="2">
        <f>(Table2[[#This Row],[Current Month High]]/Table2[[#This Row],[Close Price]])-1</f>
        <v>1.4748820843003774E-2</v>
      </c>
      <c r="AI263">
        <v>5.9818821591674602</v>
      </c>
      <c r="AJ263">
        <v>108.70312499999901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0.11</v>
      </c>
      <c r="AM263" t="s">
        <v>10463</v>
      </c>
      <c r="AN263">
        <v>-0.49</v>
      </c>
      <c r="AO263" t="s">
        <v>10464</v>
      </c>
      <c r="AP263">
        <v>5.0674931008674998E-2</v>
      </c>
      <c r="AQ263">
        <f>(Table2[[#This Row],[Sharpe Ratio]]-AVERAGE(Table2[Sharpe Ratio]))/_xlfn.STDEV.P(Table2[Sharpe Ratio])</f>
        <v>-2.2451500600298043E-2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0.66772299548104574</v>
      </c>
      <c r="AS263">
        <f>_xlfn.RANK.AVG(Table2[[#This Row],[1Y Return vs Nifty Z-Score]],Table2[1Y Return vs Nifty Z-Score])</f>
        <v>192</v>
      </c>
      <c r="AT263">
        <f>_xlfn.RANK.AVG(Table2[[#This Row],[6M Return vs Nifty Z-Score]],Table2[6M Return vs Nifty Z-Score])</f>
        <v>318</v>
      </c>
      <c r="AU263">
        <f>_xlfn.RANK.AVG(Table2[[#This Row],[Sharpe Ratio Z-Score]],Table2[Sharpe Ratio Z-Score])</f>
        <v>347</v>
      </c>
      <c r="AV263">
        <f>(Table2[[#This Row],[Rank 1Y]]+Table2[[#This Row],[Rank 6M]]+Table2[[#This Row],[Rank Sharpe]])/3</f>
        <v>285.66666666666669</v>
      </c>
    </row>
    <row r="264" spans="1:48" x14ac:dyDescent="0.3">
      <c r="A264" t="s">
        <v>1397</v>
      </c>
      <c r="B264" t="s">
        <v>1398</v>
      </c>
      <c r="C264" t="s">
        <v>10426</v>
      </c>
      <c r="D264" t="s">
        <v>607</v>
      </c>
      <c r="E264">
        <v>7260.2142458500002</v>
      </c>
      <c r="F264">
        <v>411.85</v>
      </c>
      <c r="G264">
        <v>116.806697375528</v>
      </c>
      <c r="H264">
        <f>(Table2[[#This Row],[1Y Return vs Nifty]]-AVERAGE(Table2[1Y Return vs Nifty]))/_xlfn.STDEV.P(Table2[1Y Return vs Nifty])</f>
        <v>0.82439304504186506</v>
      </c>
      <c r="I264">
        <v>31.1521651176771</v>
      </c>
      <c r="J264">
        <f>(Table2[[#This Row],[1M Return vs Nifty]]-AVERAGE(Table2[1M Return vs Nifty]))/_xlfn.STDEV.P(Table2[1M Return vs Nifty])</f>
        <v>2.5756355576101533</v>
      </c>
      <c r="K264">
        <v>-8.0321093142736899</v>
      </c>
      <c r="L264">
        <f>(Table2[[#This Row],[6M Return vs Nifty]]-AVERAGE(Table2[6M Return vs Nifty]))/_xlfn.STDEV.P(Table2[6M Return vs Nifty])</f>
        <v>-0.60072109504419158</v>
      </c>
      <c r="M264">
        <v>4.25144318301684</v>
      </c>
      <c r="N264">
        <f>(Table2[[#This Row],[1W Return vs Nifty]]-AVERAGE(Table2[1W Return vs Nifty]))/_xlfn.STDEV.P(Table2[1W Return vs Nifty])</f>
        <v>0.86369301354270378</v>
      </c>
      <c r="O264">
        <v>367.25</v>
      </c>
      <c r="P264">
        <v>339.91464424520302</v>
      </c>
      <c r="Q264">
        <v>303.34262817956102</v>
      </c>
      <c r="R264">
        <v>77.097743966833903</v>
      </c>
      <c r="S264" s="2">
        <f>(Table2[[#This Row],[Close Price]]-Table2[[#This Row],[20D EMA]])/Table2[[#This Row],[20D EMA]]</f>
        <v>0.12144315861130027</v>
      </c>
      <c r="T264" s="2">
        <f>(Table2[[#This Row],[Close Price]]-Table2[[#This Row],[50D EMA]])/Table2[[#This Row],[50D EMA]]</f>
        <v>0.21162770410946241</v>
      </c>
      <c r="U264" s="2">
        <f>(Table2[[#This Row],[Close Price]]-Table2[[#This Row],[200D EMA]])/Table2[[#This Row],[200D EMA]]</f>
        <v>0.35770564945527211</v>
      </c>
      <c r="V264">
        <v>1.8143509566979199</v>
      </c>
      <c r="W264">
        <v>406.1</v>
      </c>
      <c r="X264">
        <v>438.3</v>
      </c>
      <c r="Y264">
        <v>379</v>
      </c>
      <c r="Z264">
        <v>438.3</v>
      </c>
      <c r="AA264">
        <v>379</v>
      </c>
      <c r="AB264">
        <v>438.3</v>
      </c>
      <c r="AC264" s="2">
        <f>(Table2[[#This Row],[Close Price]]/Table2[[#This Row],[Day Low]])-1</f>
        <v>1.4159074119674875E-2</v>
      </c>
      <c r="AD264" s="2">
        <f>(Table2[[#This Row],[Day High]]/Table2[[#This Row],[Close Price]])-1</f>
        <v>6.4222411071992225E-2</v>
      </c>
      <c r="AE264" s="2">
        <f>(Table2[[#This Row],[Close Price]]/Table2[[#This Row],[Current Week Low]])-1</f>
        <v>8.6675461741424931E-2</v>
      </c>
      <c r="AF264" s="2">
        <f>(Table2[[#This Row],[Current Week High]]/Table2[[#This Row],[Close Price]])-1</f>
        <v>6.4222411071992225E-2</v>
      </c>
      <c r="AG264" s="2">
        <f>(Table2[[#This Row],[Close Price]]/Table2[[#This Row],[Current Month Low]])-1</f>
        <v>8.6675461741424931E-2</v>
      </c>
      <c r="AH264" s="2">
        <f>(Table2[[#This Row],[Current Month High]]/Table2[[#This Row],[Close Price]])-1</f>
        <v>6.4222411071992225E-2</v>
      </c>
      <c r="AI264">
        <v>6.4222411071992198</v>
      </c>
      <c r="AJ264">
        <v>147.431661159507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0.27</v>
      </c>
      <c r="AM264" t="s">
        <v>10463</v>
      </c>
      <c r="AN264">
        <v>6.39</v>
      </c>
      <c r="AO264" t="s">
        <v>10463</v>
      </c>
      <c r="AP264">
        <v>8.5204566448870006E-2</v>
      </c>
      <c r="AQ264">
        <f>(Table2[[#This Row],[Sharpe Ratio]]-AVERAGE(Table2[Sharpe Ratio]))/_xlfn.STDEV.P(Table2[Sharpe Ratio])</f>
        <v>0.36612697956899592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4.0291275007195262</v>
      </c>
      <c r="AS264">
        <f>_xlfn.RANK.AVG(Table2[[#This Row],[1Y Return vs Nifty Z-Score]],Table2[1Y Return vs Nifty Z-Score])</f>
        <v>105</v>
      </c>
      <c r="AT264">
        <f>_xlfn.RANK.AVG(Table2[[#This Row],[6M Return vs Nifty Z-Score]],Table2[6M Return vs Nifty Z-Score])</f>
        <v>517</v>
      </c>
      <c r="AU264">
        <f>_xlfn.RANK.AVG(Table2[[#This Row],[Sharpe Ratio Z-Score]],Table2[Sharpe Ratio Z-Score])</f>
        <v>241</v>
      </c>
      <c r="AV264">
        <f>(Table2[[#This Row],[Rank 1Y]]+Table2[[#This Row],[Rank 6M]]+Table2[[#This Row],[Rank Sharpe]])/3</f>
        <v>287.66666666666669</v>
      </c>
    </row>
    <row r="265" spans="1:48" x14ac:dyDescent="0.3">
      <c r="A265" t="s">
        <v>959</v>
      </c>
      <c r="B265" t="s">
        <v>960</v>
      </c>
      <c r="C265" t="s">
        <v>10426</v>
      </c>
      <c r="D265" t="s">
        <v>124</v>
      </c>
      <c r="E265">
        <v>14643.03862308</v>
      </c>
      <c r="F265">
        <v>569.65</v>
      </c>
      <c r="G265">
        <v>84.708712269967506</v>
      </c>
      <c r="H265">
        <f>(Table2[[#This Row],[1Y Return vs Nifty]]-AVERAGE(Table2[1Y Return vs Nifty]))/_xlfn.STDEV.P(Table2[1Y Return vs Nifty])</f>
        <v>0.44951476840904614</v>
      </c>
      <c r="I265">
        <v>-8.1769097668938606</v>
      </c>
      <c r="J265">
        <f>(Table2[[#This Row],[1M Return vs Nifty]]-AVERAGE(Table2[1M Return vs Nifty]))/_xlfn.STDEV.P(Table2[1M Return vs Nifty])</f>
        <v>-0.83054651289231818</v>
      </c>
      <c r="K265">
        <v>-11.9627058495679</v>
      </c>
      <c r="L265">
        <f>(Table2[[#This Row],[6M Return vs Nifty]]-AVERAGE(Table2[6M Return vs Nifty]))/_xlfn.STDEV.P(Table2[6M Return vs Nifty])</f>
        <v>-0.71846741275741588</v>
      </c>
      <c r="M265">
        <v>6.1663442856294797</v>
      </c>
      <c r="N265">
        <f>(Table2[[#This Row],[1W Return vs Nifty]]-AVERAGE(Table2[1W Return vs Nifty]))/_xlfn.STDEV.P(Table2[1W Return vs Nifty])</f>
        <v>1.2143600673877823</v>
      </c>
      <c r="O265">
        <v>547.63</v>
      </c>
      <c r="P265">
        <v>555.65253162511499</v>
      </c>
      <c r="Q265">
        <v>504.54205389162502</v>
      </c>
      <c r="R265">
        <v>59.434078220568701</v>
      </c>
      <c r="S265" s="2">
        <f>(Table2[[#This Row],[Close Price]]-Table2[[#This Row],[20D EMA]])/Table2[[#This Row],[20D EMA]]</f>
        <v>4.020963058999686E-2</v>
      </c>
      <c r="T265" s="2">
        <f>(Table2[[#This Row],[Close Price]]-Table2[[#This Row],[50D EMA]])/Table2[[#This Row],[50D EMA]]</f>
        <v>2.5191045803294808E-2</v>
      </c>
      <c r="U265" s="2">
        <f>(Table2[[#This Row],[Close Price]]-Table2[[#This Row],[200D EMA]])/Table2[[#This Row],[200D EMA]]</f>
        <v>0.12904364582929309</v>
      </c>
      <c r="V265">
        <v>1.7577474762895999</v>
      </c>
      <c r="W265">
        <v>557.1</v>
      </c>
      <c r="X265">
        <v>574</v>
      </c>
      <c r="Y265">
        <v>544.85</v>
      </c>
      <c r="Z265">
        <v>574</v>
      </c>
      <c r="AA265">
        <v>544.85</v>
      </c>
      <c r="AB265">
        <v>574</v>
      </c>
      <c r="AC265" s="2">
        <f>(Table2[[#This Row],[Close Price]]/Table2[[#This Row],[Day Low]])-1</f>
        <v>2.252737390055648E-2</v>
      </c>
      <c r="AD265" s="2">
        <f>(Table2[[#This Row],[Day High]]/Table2[[#This Row],[Close Price]])-1</f>
        <v>7.6362678837882392E-3</v>
      </c>
      <c r="AE265" s="2">
        <f>(Table2[[#This Row],[Close Price]]/Table2[[#This Row],[Current Week Low]])-1</f>
        <v>4.5517114802239078E-2</v>
      </c>
      <c r="AF265" s="2">
        <f>(Table2[[#This Row],[Current Week High]]/Table2[[#This Row],[Close Price]])-1</f>
        <v>7.6362678837882392E-3</v>
      </c>
      <c r="AG265" s="2">
        <f>(Table2[[#This Row],[Close Price]]/Table2[[#This Row],[Current Month Low]])-1</f>
        <v>4.5517114802239078E-2</v>
      </c>
      <c r="AH265" s="2">
        <f>(Table2[[#This Row],[Current Month High]]/Table2[[#This Row],[Close Price]])-1</f>
        <v>7.6362678837882392E-3</v>
      </c>
      <c r="AI265">
        <v>10.9277626612832</v>
      </c>
      <c r="AJ265">
        <v>117.423664122137</v>
      </c>
      <c r="AK265" t="str">
        <f>IF(AND(Table2[[#This Row],[20D EMA]]&gt;Table2[[#This Row],[50D EMA]],Table2[[#This Row],[50D EMA]]&gt;Table2[[#This Row],[200D EMA]]),"Uptrend","Downtrend/NoTrend")</f>
        <v>Downtrend/NoTrend</v>
      </c>
      <c r="AL265">
        <v>-0.08</v>
      </c>
      <c r="AM265" t="s">
        <v>10464</v>
      </c>
      <c r="AN265">
        <v>4.97</v>
      </c>
      <c r="AO265" t="s">
        <v>10463</v>
      </c>
      <c r="AP265">
        <v>0.125943474748969</v>
      </c>
      <c r="AQ265">
        <f>(Table2[[#This Row],[Sharpe Ratio]]-AVERAGE(Table2[Sharpe Ratio]))/_xlfn.STDEV.P(Table2[Sharpe Ratio])</f>
        <v>0.82458137299653611</v>
      </c>
      <c r="AR2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5">
        <f>_xlfn.RANK.AVG(Table2[[#This Row],[1Y Return vs Nifty Z-Score]],Table2[1Y Return vs Nifty Z-Score])</f>
        <v>153</v>
      </c>
      <c r="AT265">
        <f>_xlfn.RANK.AVG(Table2[[#This Row],[6M Return vs Nifty Z-Score]],Table2[6M Return vs Nifty Z-Score])</f>
        <v>563</v>
      </c>
      <c r="AU265">
        <f>_xlfn.RANK.AVG(Table2[[#This Row],[Sharpe Ratio Z-Score]],Table2[Sharpe Ratio Z-Score])</f>
        <v>150</v>
      </c>
      <c r="AV265">
        <f>(Table2[[#This Row],[Rank 1Y]]+Table2[[#This Row],[Rank 6M]]+Table2[[#This Row],[Rank Sharpe]])/3</f>
        <v>288.66666666666669</v>
      </c>
    </row>
    <row r="266" spans="1:48" x14ac:dyDescent="0.3">
      <c r="A266" t="s">
        <v>710</v>
      </c>
      <c r="B266" t="s">
        <v>711</v>
      </c>
      <c r="C266" t="s">
        <v>10426</v>
      </c>
      <c r="D266" t="s">
        <v>230</v>
      </c>
      <c r="E266">
        <v>23167.819607519999</v>
      </c>
      <c r="F266">
        <v>719.1</v>
      </c>
      <c r="G266">
        <v>8.2940108186516603</v>
      </c>
      <c r="H266">
        <f>(Table2[[#This Row],[1Y Return vs Nifty]]-AVERAGE(Table2[1Y Return vs Nifty]))/_xlfn.STDEV.P(Table2[1Y Return vs Nifty])</f>
        <v>-0.44294659623026034</v>
      </c>
      <c r="I266">
        <v>11.0145243408589</v>
      </c>
      <c r="J266">
        <f>(Table2[[#This Row],[1M Return vs Nifty]]-AVERAGE(Table2[1M Return vs Nifty]))/_xlfn.STDEV.P(Table2[1M Return vs Nifty])</f>
        <v>0.83157035502063426</v>
      </c>
      <c r="K266">
        <v>20.3256448230117</v>
      </c>
      <c r="L266">
        <f>(Table2[[#This Row],[6M Return vs Nifty]]-AVERAGE(Table2[6M Return vs Nifty]))/_xlfn.STDEV.P(Table2[6M Return vs Nifty])</f>
        <v>0.24877365678293187</v>
      </c>
      <c r="M266">
        <v>-5.86514746126951</v>
      </c>
      <c r="N266">
        <f>(Table2[[#This Row],[1W Return vs Nifty]]-AVERAGE(Table2[1W Return vs Nifty]))/_xlfn.STDEV.P(Table2[1W Return vs Nifty])</f>
        <v>-0.98891181881568346</v>
      </c>
      <c r="O266">
        <v>693.19</v>
      </c>
      <c r="P266">
        <v>661.24601282683295</v>
      </c>
      <c r="Q266">
        <v>598.06222262200197</v>
      </c>
      <c r="R266">
        <v>63.163019953783902</v>
      </c>
      <c r="S266" s="2">
        <f>(Table2[[#This Row],[Close Price]]-Table2[[#This Row],[20D EMA]])/Table2[[#This Row],[20D EMA]]</f>
        <v>3.7377919473737309E-2</v>
      </c>
      <c r="T266" s="2">
        <f>(Table2[[#This Row],[Close Price]]-Table2[[#This Row],[50D EMA]])/Table2[[#This Row],[50D EMA]]</f>
        <v>8.7492379615025165E-2</v>
      </c>
      <c r="U266" s="2">
        <f>(Table2[[#This Row],[Close Price]]-Table2[[#This Row],[200D EMA]])/Table2[[#This Row],[200D EMA]]</f>
        <v>0.20238325177495539</v>
      </c>
      <c r="V266">
        <v>1.11474995074029</v>
      </c>
      <c r="W266">
        <v>716.2</v>
      </c>
      <c r="X266">
        <v>738.6</v>
      </c>
      <c r="Y266">
        <v>716.2</v>
      </c>
      <c r="Z266">
        <v>743.2</v>
      </c>
      <c r="AA266">
        <v>716.2</v>
      </c>
      <c r="AB266">
        <v>743.2</v>
      </c>
      <c r="AC266" s="2">
        <f>(Table2[[#This Row],[Close Price]]/Table2[[#This Row],[Day Low]])-1</f>
        <v>4.0491482826026104E-3</v>
      </c>
      <c r="AD266" s="2">
        <f>(Table2[[#This Row],[Day High]]/Table2[[#This Row],[Close Price]])-1</f>
        <v>2.7117229870671666E-2</v>
      </c>
      <c r="AE266" s="2">
        <f>(Table2[[#This Row],[Close Price]]/Table2[[#This Row],[Current Week Low]])-1</f>
        <v>4.0491482826026104E-3</v>
      </c>
      <c r="AF266" s="2">
        <f>(Table2[[#This Row],[Current Week High]]/Table2[[#This Row],[Close Price]])-1</f>
        <v>3.3514114865804467E-2</v>
      </c>
      <c r="AG266" s="2">
        <f>(Table2[[#This Row],[Close Price]]/Table2[[#This Row],[Current Month Low]])-1</f>
        <v>4.0491482826026104E-3</v>
      </c>
      <c r="AH266" s="2">
        <f>(Table2[[#This Row],[Current Month High]]/Table2[[#This Row],[Close Price]])-1</f>
        <v>3.3514114865804467E-2</v>
      </c>
      <c r="AI266">
        <v>11.1041579752468</v>
      </c>
      <c r="AJ266">
        <v>55.313174946004303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0.06</v>
      </c>
      <c r="AM266" t="s">
        <v>10463</v>
      </c>
      <c r="AN266">
        <v>9.31</v>
      </c>
      <c r="AO266" t="s">
        <v>10463</v>
      </c>
      <c r="AP266">
        <v>0.106658178763285</v>
      </c>
      <c r="AQ266">
        <f>(Table2[[#This Row],[Sharpe Ratio]]-AVERAGE(Table2[Sharpe Ratio]))/_xlfn.STDEV.P(Table2[Sharpe Ratio])</f>
        <v>0.60755472593820414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0.25604032269582644</v>
      </c>
      <c r="AS266">
        <f>_xlfn.RANK.AVG(Table2[[#This Row],[1Y Return vs Nifty Z-Score]],Table2[1Y Return vs Nifty Z-Score])</f>
        <v>457</v>
      </c>
      <c r="AT266">
        <f>_xlfn.RANK.AVG(Table2[[#This Row],[6M Return vs Nifty Z-Score]],Table2[6M Return vs Nifty Z-Score])</f>
        <v>224</v>
      </c>
      <c r="AU266">
        <f>_xlfn.RANK.AVG(Table2[[#This Row],[Sharpe Ratio Z-Score]],Table2[Sharpe Ratio Z-Score])</f>
        <v>191</v>
      </c>
      <c r="AV266">
        <f>(Table2[[#This Row],[Rank 1Y]]+Table2[[#This Row],[Rank 6M]]+Table2[[#This Row],[Rank Sharpe]])/3</f>
        <v>290.66666666666669</v>
      </c>
    </row>
    <row r="267" spans="1:48" x14ac:dyDescent="0.3">
      <c r="A267" t="s">
        <v>1506</v>
      </c>
      <c r="B267" t="s">
        <v>1507</v>
      </c>
      <c r="C267" t="s">
        <v>10433</v>
      </c>
      <c r="D267" t="s">
        <v>166</v>
      </c>
      <c r="E267">
        <v>6248.4515849999998</v>
      </c>
      <c r="F267">
        <v>922.2</v>
      </c>
      <c r="G267">
        <v>59.340337265641402</v>
      </c>
      <c r="H267">
        <f>(Table2[[#This Row],[1Y Return vs Nifty]]-AVERAGE(Table2[1Y Return vs Nifty]))/_xlfn.STDEV.P(Table2[1Y Return vs Nifty])</f>
        <v>0.15323284693262995</v>
      </c>
      <c r="I267">
        <v>5.9786234782319996</v>
      </c>
      <c r="J267">
        <f>(Table2[[#This Row],[1M Return vs Nifty]]-AVERAGE(Table2[1M Return vs Nifty]))/_xlfn.STDEV.P(Table2[1M Return vs Nifty])</f>
        <v>0.39542495171655134</v>
      </c>
      <c r="K267">
        <v>57.274945983073401</v>
      </c>
      <c r="L267">
        <f>(Table2[[#This Row],[6M Return vs Nifty]]-AVERAGE(Table2[6M Return vs Nifty]))/_xlfn.STDEV.P(Table2[6M Return vs Nifty])</f>
        <v>1.3556397812015197</v>
      </c>
      <c r="M267">
        <v>0.43257884598169499</v>
      </c>
      <c r="N267">
        <f>(Table2[[#This Row],[1W Return vs Nifty]]-AVERAGE(Table2[1W Return vs Nifty]))/_xlfn.STDEV.P(Table2[1W Return vs Nifty])</f>
        <v>0.16436190747406482</v>
      </c>
      <c r="O267">
        <v>856.97</v>
      </c>
      <c r="P267">
        <v>791.44297203640201</v>
      </c>
      <c r="Q267">
        <v>634.96994653156503</v>
      </c>
      <c r="R267">
        <v>76.179466398147497</v>
      </c>
      <c r="S267" s="2">
        <f>(Table2[[#This Row],[Close Price]]-Table2[[#This Row],[20D EMA]])/Table2[[#This Row],[20D EMA]]</f>
        <v>7.6117016931747924E-2</v>
      </c>
      <c r="T267" s="2">
        <f>(Table2[[#This Row],[Close Price]]-Table2[[#This Row],[50D EMA]])/Table2[[#This Row],[50D EMA]]</f>
        <v>0.16521345514908931</v>
      </c>
      <c r="U267" s="2">
        <f>(Table2[[#This Row],[Close Price]]-Table2[[#This Row],[200D EMA]])/Table2[[#This Row],[200D EMA]]</f>
        <v>0.45235220192292441</v>
      </c>
      <c r="V267">
        <v>0.92699476488098398</v>
      </c>
      <c r="W267">
        <v>904.45</v>
      </c>
      <c r="X267">
        <v>935</v>
      </c>
      <c r="Y267">
        <v>899.1</v>
      </c>
      <c r="Z267">
        <v>964</v>
      </c>
      <c r="AA267">
        <v>899.1</v>
      </c>
      <c r="AB267">
        <v>964</v>
      </c>
      <c r="AC267" s="2">
        <f>(Table2[[#This Row],[Close Price]]/Table2[[#This Row],[Day Low]])-1</f>
        <v>1.9625186577477916E-2</v>
      </c>
      <c r="AD267" s="2">
        <f>(Table2[[#This Row],[Day High]]/Table2[[#This Row],[Close Price]])-1</f>
        <v>1.3879852526566872E-2</v>
      </c>
      <c r="AE267" s="2">
        <f>(Table2[[#This Row],[Close Price]]/Table2[[#This Row],[Current Week Low]])-1</f>
        <v>2.5692359025692335E-2</v>
      </c>
      <c r="AF267" s="2">
        <f>(Table2[[#This Row],[Current Week High]]/Table2[[#This Row],[Close Price]])-1</f>
        <v>4.5326393407070009E-2</v>
      </c>
      <c r="AG267" s="2">
        <f>(Table2[[#This Row],[Close Price]]/Table2[[#This Row],[Current Month Low]])-1</f>
        <v>2.5692359025692335E-2</v>
      </c>
      <c r="AH267" s="2">
        <f>(Table2[[#This Row],[Current Month High]]/Table2[[#This Row],[Close Price]])-1</f>
        <v>4.5326393407070009E-2</v>
      </c>
      <c r="AI267">
        <v>4.532639340707</v>
      </c>
      <c r="AJ267">
        <v>110.98146877144799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0.31</v>
      </c>
      <c r="AM267" t="s">
        <v>10463</v>
      </c>
      <c r="AN267">
        <v>12.71</v>
      </c>
      <c r="AO267" t="s">
        <v>10463</v>
      </c>
      <c r="AP267">
        <v>-1.2391896776352E-2</v>
      </c>
      <c r="AQ267">
        <f>(Table2[[#This Row],[Sharpe Ratio]]-AVERAGE(Table2[Sharpe Ratio]))/_xlfn.STDEV.P(Table2[Sharpe Ratio])</f>
        <v>-0.73217263658649334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1.3364868507382726</v>
      </c>
      <c r="AS267">
        <f>_xlfn.RANK.AVG(Table2[[#This Row],[1Y Return vs Nifty Z-Score]],Table2[1Y Return vs Nifty Z-Score])</f>
        <v>232</v>
      </c>
      <c r="AT267">
        <f>_xlfn.RANK.AVG(Table2[[#This Row],[6M Return vs Nifty Z-Score]],Table2[6M Return vs Nifty Z-Score])</f>
        <v>73</v>
      </c>
      <c r="AU267">
        <f>_xlfn.RANK.AVG(Table2[[#This Row],[Sharpe Ratio Z-Score]],Table2[Sharpe Ratio Z-Score])</f>
        <v>567</v>
      </c>
      <c r="AV267">
        <f>(Table2[[#This Row],[Rank 1Y]]+Table2[[#This Row],[Rank 6M]]+Table2[[#This Row],[Rank Sharpe]])/3</f>
        <v>290.66666666666669</v>
      </c>
    </row>
    <row r="268" spans="1:48" x14ac:dyDescent="0.3">
      <c r="A268" t="s">
        <v>1028</v>
      </c>
      <c r="B268" t="s">
        <v>1029</v>
      </c>
      <c r="C268" t="s">
        <v>10425</v>
      </c>
      <c r="D268" t="s">
        <v>107</v>
      </c>
      <c r="E268">
        <v>12556.23</v>
      </c>
      <c r="F268">
        <v>390.95</v>
      </c>
      <c r="G268">
        <v>109.185958827948</v>
      </c>
      <c r="H268">
        <f>(Table2[[#This Row],[1Y Return vs Nifty]]-AVERAGE(Table2[1Y Return vs Nifty]))/_xlfn.STDEV.P(Table2[1Y Return vs Nifty])</f>
        <v>0.73538903672200406</v>
      </c>
      <c r="I268">
        <v>-9.0421807996936607</v>
      </c>
      <c r="J268">
        <f>(Table2[[#This Row],[1M Return vs Nifty]]-AVERAGE(Table2[1M Return vs Nifty]))/_xlfn.STDEV.P(Table2[1M Return vs Nifty])</f>
        <v>-0.90548523664053593</v>
      </c>
      <c r="K268">
        <v>-21.153630384500001</v>
      </c>
      <c r="L268">
        <f>(Table2[[#This Row],[6M Return vs Nifty]]-AVERAGE(Table2[6M Return vs Nifty]))/_xlfn.STDEV.P(Table2[6M Return vs Nifty])</f>
        <v>-0.99379394669468224</v>
      </c>
      <c r="M268">
        <v>-2.8478169159925999</v>
      </c>
      <c r="N268">
        <f>(Table2[[#This Row],[1W Return vs Nifty]]-AVERAGE(Table2[1W Return vs Nifty]))/_xlfn.STDEV.P(Table2[1W Return vs Nifty])</f>
        <v>-0.43636191879974795</v>
      </c>
      <c r="O268">
        <v>395.13</v>
      </c>
      <c r="P268">
        <v>396.79481827563501</v>
      </c>
      <c r="Q268">
        <v>367.73466358094799</v>
      </c>
      <c r="R268">
        <v>48.697927597031502</v>
      </c>
      <c r="S268" s="2">
        <f>(Table2[[#This Row],[Close Price]]-Table2[[#This Row],[20D EMA]])/Table2[[#This Row],[20D EMA]]</f>
        <v>-1.0578796851669089E-2</v>
      </c>
      <c r="T268" s="2">
        <f>(Table2[[#This Row],[Close Price]]-Table2[[#This Row],[50D EMA]])/Table2[[#This Row],[50D EMA]]</f>
        <v>-1.4730077124079014E-2</v>
      </c>
      <c r="U268" s="2">
        <f>(Table2[[#This Row],[Close Price]]-Table2[[#This Row],[200D EMA]])/Table2[[#This Row],[200D EMA]]</f>
        <v>6.3130671971427285E-2</v>
      </c>
      <c r="V268">
        <v>0.64224442680275995</v>
      </c>
      <c r="W268">
        <v>387.45</v>
      </c>
      <c r="X268">
        <v>397.8</v>
      </c>
      <c r="Y268">
        <v>387.45</v>
      </c>
      <c r="Z268">
        <v>398.1</v>
      </c>
      <c r="AA268">
        <v>387.45</v>
      </c>
      <c r="AB268">
        <v>398.1</v>
      </c>
      <c r="AC268" s="2">
        <f>(Table2[[#This Row],[Close Price]]/Table2[[#This Row],[Day Low]])-1</f>
        <v>9.0334236675699842E-3</v>
      </c>
      <c r="AD268" s="2">
        <f>(Table2[[#This Row],[Day High]]/Table2[[#This Row],[Close Price]])-1</f>
        <v>1.7521422176749013E-2</v>
      </c>
      <c r="AE268" s="2">
        <f>(Table2[[#This Row],[Close Price]]/Table2[[#This Row],[Current Week Low]])-1</f>
        <v>9.0334236675699842E-3</v>
      </c>
      <c r="AF268" s="2">
        <f>(Table2[[#This Row],[Current Week High]]/Table2[[#This Row],[Close Price]])-1</f>
        <v>1.828878373193521E-2</v>
      </c>
      <c r="AG268" s="2">
        <f>(Table2[[#This Row],[Close Price]]/Table2[[#This Row],[Current Month Low]])-1</f>
        <v>9.0334236675699842E-3</v>
      </c>
      <c r="AH268" s="2">
        <f>(Table2[[#This Row],[Current Month High]]/Table2[[#This Row],[Close Price]])-1</f>
        <v>1.828878373193521E-2</v>
      </c>
      <c r="AI268">
        <v>29.428315641386298</v>
      </c>
      <c r="AJ268">
        <v>138.23887873248</v>
      </c>
      <c r="AK268" t="str">
        <f>IF(AND(Table2[[#This Row],[20D EMA]]&gt;Table2[[#This Row],[50D EMA]],Table2[[#This Row],[50D EMA]]&gt;Table2[[#This Row],[200D EMA]]),"Uptrend","Downtrend/NoTrend")</f>
        <v>Downtrend/NoTrend</v>
      </c>
      <c r="AL268">
        <v>-0.13</v>
      </c>
      <c r="AM268" t="s">
        <v>10464</v>
      </c>
      <c r="AN268">
        <v>1.1299999999999999</v>
      </c>
      <c r="AO268" t="s">
        <v>10463</v>
      </c>
      <c r="AP268">
        <v>0.14710962838782199</v>
      </c>
      <c r="AQ268">
        <f>(Table2[[#This Row],[Sharpe Ratio]]-AVERAGE(Table2[Sharpe Ratio]))/_xlfn.STDEV.P(Table2[Sharpe Ratio])</f>
        <v>1.0627742095893344</v>
      </c>
      <c r="AR2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8">
        <f>_xlfn.RANK.AVG(Table2[[#This Row],[1Y Return vs Nifty Z-Score]],Table2[1Y Return vs Nifty Z-Score])</f>
        <v>116</v>
      </c>
      <c r="AT268">
        <f>_xlfn.RANK.AVG(Table2[[#This Row],[6M Return vs Nifty Z-Score]],Table2[6M Return vs Nifty Z-Score])</f>
        <v>651</v>
      </c>
      <c r="AU268">
        <f>_xlfn.RANK.AVG(Table2[[#This Row],[Sharpe Ratio Z-Score]],Table2[Sharpe Ratio Z-Score])</f>
        <v>109</v>
      </c>
      <c r="AV268">
        <f>(Table2[[#This Row],[Rank 1Y]]+Table2[[#This Row],[Rank 6M]]+Table2[[#This Row],[Rank Sharpe]])/3</f>
        <v>292</v>
      </c>
    </row>
    <row r="269" spans="1:48" x14ac:dyDescent="0.3">
      <c r="A269" t="s">
        <v>1306</v>
      </c>
      <c r="B269" t="s">
        <v>1307</v>
      </c>
      <c r="C269" t="s">
        <v>10419</v>
      </c>
      <c r="D269" t="s">
        <v>21</v>
      </c>
      <c r="E269">
        <v>8336.7683688800007</v>
      </c>
      <c r="F269">
        <v>29.97</v>
      </c>
      <c r="G269">
        <v>63.399951982012702</v>
      </c>
      <c r="H269">
        <f>(Table2[[#This Row],[1Y Return vs Nifty]]-AVERAGE(Table2[1Y Return vs Nifty]))/_xlfn.STDEV.P(Table2[1Y Return vs Nifty])</f>
        <v>0.20064583449747445</v>
      </c>
      <c r="I269">
        <v>-9.4752847184866393</v>
      </c>
      <c r="J269">
        <f>(Table2[[#This Row],[1M Return vs Nifty]]-AVERAGE(Table2[1M Return vs Nifty]))/_xlfn.STDEV.P(Table2[1M Return vs Nifty])</f>
        <v>-0.94299516554648499</v>
      </c>
      <c r="K269">
        <v>25.220209649458301</v>
      </c>
      <c r="L269">
        <f>(Table2[[#This Row],[6M Return vs Nifty]]-AVERAGE(Table2[6M Return vs Nifty]))/_xlfn.STDEV.P(Table2[6M Return vs Nifty])</f>
        <v>0.39539694410021331</v>
      </c>
      <c r="M269">
        <v>-7.8143061496514399</v>
      </c>
      <c r="N269">
        <f>(Table2[[#This Row],[1W Return vs Nifty]]-AVERAGE(Table2[1W Return vs Nifty]))/_xlfn.STDEV.P(Table2[1W Return vs Nifty])</f>
        <v>-1.3458523071776527</v>
      </c>
      <c r="O269">
        <v>31.11</v>
      </c>
      <c r="P269">
        <v>31.835307080982801</v>
      </c>
      <c r="Q269">
        <v>28.515140454855199</v>
      </c>
      <c r="R269">
        <v>32.167869673116101</v>
      </c>
      <c r="S269" s="2">
        <f>(Table2[[#This Row],[Close Price]]-Table2[[#This Row],[20D EMA]])/Table2[[#This Row],[20D EMA]]</f>
        <v>-3.6644165863066555E-2</v>
      </c>
      <c r="T269" s="2">
        <f>(Table2[[#This Row],[Close Price]]-Table2[[#This Row],[50D EMA]])/Table2[[#This Row],[50D EMA]]</f>
        <v>-5.8592401079651142E-2</v>
      </c>
      <c r="U269" s="2">
        <f>(Table2[[#This Row],[Close Price]]-Table2[[#This Row],[200D EMA]])/Table2[[#This Row],[200D EMA]]</f>
        <v>5.1020598949814547E-2</v>
      </c>
      <c r="V269">
        <v>0.690321411434902</v>
      </c>
      <c r="W269">
        <v>29.91</v>
      </c>
      <c r="X269">
        <v>30.75</v>
      </c>
      <c r="Y269">
        <v>29.4</v>
      </c>
      <c r="Z269">
        <v>31.25</v>
      </c>
      <c r="AA269">
        <v>29.4</v>
      </c>
      <c r="AB269">
        <v>31.25</v>
      </c>
      <c r="AC269" s="2">
        <f>(Table2[[#This Row],[Close Price]]/Table2[[#This Row],[Day Low]])-1</f>
        <v>2.0060180541623396E-3</v>
      </c>
      <c r="AD269" s="2">
        <f>(Table2[[#This Row],[Day High]]/Table2[[#This Row],[Close Price]])-1</f>
        <v>2.6026026026026106E-2</v>
      </c>
      <c r="AE269" s="2">
        <f>(Table2[[#This Row],[Close Price]]/Table2[[#This Row],[Current Week Low]])-1</f>
        <v>1.9387755102040938E-2</v>
      </c>
      <c r="AF269" s="2">
        <f>(Table2[[#This Row],[Current Week High]]/Table2[[#This Row],[Close Price]])-1</f>
        <v>4.2709376042709524E-2</v>
      </c>
      <c r="AG269" s="2">
        <f>(Table2[[#This Row],[Close Price]]/Table2[[#This Row],[Current Month Low]])-1</f>
        <v>1.9387755102040938E-2</v>
      </c>
      <c r="AH269" s="2">
        <f>(Table2[[#This Row],[Current Month High]]/Table2[[#This Row],[Close Price]])-1</f>
        <v>4.2709376042709524E-2</v>
      </c>
      <c r="AI269">
        <v>41.808475141808401</v>
      </c>
      <c r="AJ269">
        <v>118.759124087591</v>
      </c>
      <c r="AK269" t="str">
        <f>IF(AND(Table2[[#This Row],[20D EMA]]&gt;Table2[[#This Row],[50D EMA]],Table2[[#This Row],[50D EMA]]&gt;Table2[[#This Row],[200D EMA]]),"Uptrend","Downtrend/NoTrend")</f>
        <v>Downtrend/NoTrend</v>
      </c>
      <c r="AL269">
        <v>-0.22</v>
      </c>
      <c r="AM269" t="s">
        <v>10464</v>
      </c>
      <c r="AN269">
        <v>-5.49</v>
      </c>
      <c r="AO269" t="s">
        <v>10464</v>
      </c>
      <c r="AP269">
        <v>1.0767822331215E-2</v>
      </c>
      <c r="AQ269">
        <f>(Table2[[#This Row],[Sharpe Ratio]]-AVERAGE(Table2[Sharpe Ratio]))/_xlfn.STDEV.P(Table2[Sharpe Ratio])</f>
        <v>-0.47154525557770854</v>
      </c>
      <c r="AR2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9">
        <f>_xlfn.RANK.AVG(Table2[[#This Row],[1Y Return vs Nifty Z-Score]],Table2[1Y Return vs Nifty Z-Score])</f>
        <v>220</v>
      </c>
      <c r="AT269">
        <f>_xlfn.RANK.AVG(Table2[[#This Row],[6M Return vs Nifty Z-Score]],Table2[6M Return vs Nifty Z-Score])</f>
        <v>194</v>
      </c>
      <c r="AU269">
        <f>_xlfn.RANK.AVG(Table2[[#This Row],[Sharpe Ratio Z-Score]],Table2[Sharpe Ratio Z-Score])</f>
        <v>464</v>
      </c>
      <c r="AV269">
        <f>(Table2[[#This Row],[Rank 1Y]]+Table2[[#This Row],[Rank 6M]]+Table2[[#This Row],[Rank Sharpe]])/3</f>
        <v>292.66666666666669</v>
      </c>
    </row>
    <row r="270" spans="1:48" x14ac:dyDescent="0.3">
      <c r="A270" t="s">
        <v>1113</v>
      </c>
      <c r="B270" t="s">
        <v>1114</v>
      </c>
      <c r="C270" t="s">
        <v>10433</v>
      </c>
      <c r="D270" t="s">
        <v>371</v>
      </c>
      <c r="E270">
        <v>10868.255569999999</v>
      </c>
      <c r="F270">
        <v>196.37</v>
      </c>
      <c r="G270">
        <v>53.631407182030003</v>
      </c>
      <c r="H270">
        <f>(Table2[[#This Row],[1Y Return vs Nifty]]-AVERAGE(Table2[1Y Return vs Nifty]))/_xlfn.STDEV.P(Table2[1Y Return vs Nifty])</f>
        <v>8.655720158843834E-2</v>
      </c>
      <c r="I270">
        <v>16.583069240745001</v>
      </c>
      <c r="J270">
        <f>(Table2[[#This Row],[1M Return vs Nifty]]-AVERAGE(Table2[1M Return vs Nifty]))/_xlfn.STDEV.P(Table2[1M Return vs Nifty])</f>
        <v>1.3138465807505477</v>
      </c>
      <c r="K270">
        <v>4.1604248749146002</v>
      </c>
      <c r="L270">
        <f>(Table2[[#This Row],[6M Return vs Nifty]]-AVERAGE(Table2[6M Return vs Nifty]))/_xlfn.STDEV.P(Table2[6M Return vs Nifty])</f>
        <v>-0.23547729770235742</v>
      </c>
      <c r="M270">
        <v>-0.75453233095944505</v>
      </c>
      <c r="N270">
        <f>(Table2[[#This Row],[1W Return vs Nifty]]-AVERAGE(Table2[1W Return vs Nifty]))/_xlfn.STDEV.P(Table2[1W Return vs Nifty])</f>
        <v>-5.302831619678227E-2</v>
      </c>
      <c r="O270">
        <v>181.92</v>
      </c>
      <c r="P270">
        <v>166.817479876514</v>
      </c>
      <c r="Q270">
        <v>147.43180228544401</v>
      </c>
      <c r="R270">
        <v>61.0477169007291</v>
      </c>
      <c r="S270" s="2">
        <f>(Table2[[#This Row],[Close Price]]-Table2[[#This Row],[20D EMA]])/Table2[[#This Row],[20D EMA]]</f>
        <v>7.943051890941083E-2</v>
      </c>
      <c r="T270" s="2">
        <f>(Table2[[#This Row],[Close Price]]-Table2[[#This Row],[50D EMA]])/Table2[[#This Row],[50D EMA]]</f>
        <v>0.17715481702134658</v>
      </c>
      <c r="U270" s="2">
        <f>(Table2[[#This Row],[Close Price]]-Table2[[#This Row],[200D EMA]])/Table2[[#This Row],[200D EMA]]</f>
        <v>0.33193786520907015</v>
      </c>
      <c r="V270">
        <v>3.4461220053731898</v>
      </c>
      <c r="W270">
        <v>192.5</v>
      </c>
      <c r="X270">
        <v>199</v>
      </c>
      <c r="Y270">
        <v>192.1</v>
      </c>
      <c r="Z270">
        <v>201.8</v>
      </c>
      <c r="AA270">
        <v>192.1</v>
      </c>
      <c r="AB270">
        <v>201.8</v>
      </c>
      <c r="AC270" s="2">
        <f>(Table2[[#This Row],[Close Price]]/Table2[[#This Row],[Day Low]])-1</f>
        <v>2.0103896103896179E-2</v>
      </c>
      <c r="AD270" s="2">
        <f>(Table2[[#This Row],[Day High]]/Table2[[#This Row],[Close Price]])-1</f>
        <v>1.3393084483373174E-2</v>
      </c>
      <c r="AE270" s="2">
        <f>(Table2[[#This Row],[Close Price]]/Table2[[#This Row],[Current Week Low]])-1</f>
        <v>2.222800624674659E-2</v>
      </c>
      <c r="AF270" s="2">
        <f>(Table2[[#This Row],[Current Week High]]/Table2[[#This Row],[Close Price]])-1</f>
        <v>2.7651881651983512E-2</v>
      </c>
      <c r="AG270" s="2">
        <f>(Table2[[#This Row],[Close Price]]/Table2[[#This Row],[Current Month Low]])-1</f>
        <v>2.222800624674659E-2</v>
      </c>
      <c r="AH270" s="2">
        <f>(Table2[[#This Row],[Current Month High]]/Table2[[#This Row],[Close Price]])-1</f>
        <v>2.7651881651983512E-2</v>
      </c>
      <c r="AI270">
        <v>15.9545755461628</v>
      </c>
      <c r="AJ270">
        <v>86.574821852731603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0.25</v>
      </c>
      <c r="AM270" t="s">
        <v>10463</v>
      </c>
      <c r="AN270">
        <v>17.170000000000002</v>
      </c>
      <c r="AO270" t="s">
        <v>10463</v>
      </c>
      <c r="AP270">
        <v>7.6992205984227999E-2</v>
      </c>
      <c r="AQ270">
        <f>(Table2[[#This Row],[Sharpe Ratio]]-AVERAGE(Table2[Sharpe Ratio]))/_xlfn.STDEV.P(Table2[Sharpe Ratio])</f>
        <v>0.27370936474997987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1.3856075331898263</v>
      </c>
      <c r="AS270">
        <f>_xlfn.RANK.AVG(Table2[[#This Row],[1Y Return vs Nifty Z-Score]],Table2[1Y Return vs Nifty Z-Score])</f>
        <v>248</v>
      </c>
      <c r="AT270">
        <f>_xlfn.RANK.AVG(Table2[[#This Row],[6M Return vs Nifty Z-Score]],Table2[6M Return vs Nifty Z-Score])</f>
        <v>370</v>
      </c>
      <c r="AU270">
        <f>_xlfn.RANK.AVG(Table2[[#This Row],[Sharpe Ratio Z-Score]],Table2[Sharpe Ratio Z-Score])</f>
        <v>262</v>
      </c>
      <c r="AV270">
        <f>(Table2[[#This Row],[Rank 1Y]]+Table2[[#This Row],[Rank 6M]]+Table2[[#This Row],[Rank Sharpe]])/3</f>
        <v>293.33333333333331</v>
      </c>
    </row>
    <row r="271" spans="1:48" x14ac:dyDescent="0.3">
      <c r="A271" t="s">
        <v>1359</v>
      </c>
      <c r="B271" t="s">
        <v>1360</v>
      </c>
      <c r="C271" t="s">
        <v>10422</v>
      </c>
      <c r="D271" t="s">
        <v>46</v>
      </c>
      <c r="E271">
        <v>7777.8449541899899</v>
      </c>
      <c r="F271">
        <v>4921.7</v>
      </c>
      <c r="G271">
        <v>18.974900998702399</v>
      </c>
      <c r="H271">
        <f>(Table2[[#This Row],[1Y Return vs Nifty]]-AVERAGE(Table2[1Y Return vs Nifty]))/_xlfn.STDEV.P(Table2[1Y Return vs Nifty])</f>
        <v>-0.31820251368321661</v>
      </c>
      <c r="I271">
        <v>-6.0299488810932704</v>
      </c>
      <c r="J271">
        <f>(Table2[[#This Row],[1M Return vs Nifty]]-AVERAGE(Table2[1M Return vs Nifty]))/_xlfn.STDEV.P(Table2[1M Return vs Nifty])</f>
        <v>-0.64460418659180851</v>
      </c>
      <c r="K271">
        <v>-1.5070232507580601</v>
      </c>
      <c r="L271">
        <f>(Table2[[#This Row],[6M Return vs Nifty]]-AVERAGE(Table2[6M Return vs Nifty]))/_xlfn.STDEV.P(Table2[6M Return vs Nifty])</f>
        <v>-0.40525334610533115</v>
      </c>
      <c r="M271">
        <v>-4.6271148539834996</v>
      </c>
      <c r="N271">
        <f>(Table2[[#This Row],[1W Return vs Nifty]]-AVERAGE(Table2[1W Return vs Nifty]))/_xlfn.STDEV.P(Table2[1W Return vs Nifty])</f>
        <v>-0.76219658722027561</v>
      </c>
      <c r="O271">
        <v>4964.07</v>
      </c>
      <c r="P271">
        <v>4960.9376810135</v>
      </c>
      <c r="Q271">
        <v>4571.1210865392404</v>
      </c>
      <c r="R271">
        <v>43.846773531728601</v>
      </c>
      <c r="S271" s="2">
        <f>(Table2[[#This Row],[Close Price]]-Table2[[#This Row],[20D EMA]])/Table2[[#This Row],[20D EMA]]</f>
        <v>-8.5353349167114675E-3</v>
      </c>
      <c r="T271" s="2">
        <f>(Table2[[#This Row],[Close Price]]-Table2[[#This Row],[50D EMA]])/Table2[[#This Row],[50D EMA]]</f>
        <v>-7.9093275377496875E-3</v>
      </c>
      <c r="U271" s="2">
        <f>(Table2[[#This Row],[Close Price]]-Table2[[#This Row],[200D EMA]])/Table2[[#This Row],[200D EMA]]</f>
        <v>7.6694295955782685E-2</v>
      </c>
      <c r="V271">
        <v>0.71958275295702501</v>
      </c>
      <c r="W271">
        <v>4880</v>
      </c>
      <c r="X271">
        <v>4982</v>
      </c>
      <c r="Y271">
        <v>4880</v>
      </c>
      <c r="Z271">
        <v>4999</v>
      </c>
      <c r="AA271">
        <v>4880</v>
      </c>
      <c r="AB271">
        <v>4999</v>
      </c>
      <c r="AC271" s="2">
        <f>(Table2[[#This Row],[Close Price]]/Table2[[#This Row],[Day Low]])-1</f>
        <v>8.5450819672130418E-3</v>
      </c>
      <c r="AD271" s="2">
        <f>(Table2[[#This Row],[Day High]]/Table2[[#This Row],[Close Price]])-1</f>
        <v>1.2251864193266515E-2</v>
      </c>
      <c r="AE271" s="2">
        <f>(Table2[[#This Row],[Close Price]]/Table2[[#This Row],[Current Week Low]])-1</f>
        <v>8.5450819672130418E-3</v>
      </c>
      <c r="AF271" s="2">
        <f>(Table2[[#This Row],[Current Week High]]/Table2[[#This Row],[Close Price]])-1</f>
        <v>1.5705955259361692E-2</v>
      </c>
      <c r="AG271" s="2">
        <f>(Table2[[#This Row],[Close Price]]/Table2[[#This Row],[Current Month Low]])-1</f>
        <v>8.5450819672130418E-3</v>
      </c>
      <c r="AH271" s="2">
        <f>(Table2[[#This Row],[Current Month High]]/Table2[[#This Row],[Close Price]])-1</f>
        <v>1.5705955259361692E-2</v>
      </c>
      <c r="AI271">
        <v>12.7659142166324</v>
      </c>
      <c r="AJ271">
        <v>49.595744680850999</v>
      </c>
      <c r="AK271" t="str">
        <f>IF(AND(Table2[[#This Row],[20D EMA]]&gt;Table2[[#This Row],[50D EMA]],Table2[[#This Row],[50D EMA]]&gt;Table2[[#This Row],[200D EMA]]),"Uptrend","Downtrend/NoTrend")</f>
        <v>Uptrend</v>
      </c>
      <c r="AL271">
        <v>-0.1</v>
      </c>
      <c r="AM271" t="s">
        <v>10464</v>
      </c>
      <c r="AN271">
        <v>-4.68</v>
      </c>
      <c r="AO271" t="s">
        <v>10464</v>
      </c>
      <c r="AP271">
        <v>0.19616395119424701</v>
      </c>
      <c r="AQ271">
        <f>(Table2[[#This Row],[Sharpe Ratio]]-AVERAGE(Table2[Sharpe Ratio]))/_xlfn.STDEV.P(Table2[Sharpe Ratio])</f>
        <v>1.6148059341891734</v>
      </c>
      <c r="AR2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-0.51545069941145838</v>
      </c>
      <c r="AS271">
        <f>_xlfn.RANK.AVG(Table2[[#This Row],[1Y Return vs Nifty Z-Score]],Table2[1Y Return vs Nifty Z-Score])</f>
        <v>395</v>
      </c>
      <c r="AT271">
        <f>_xlfn.RANK.AVG(Table2[[#This Row],[6M Return vs Nifty Z-Score]],Table2[6M Return vs Nifty Z-Score])</f>
        <v>450</v>
      </c>
      <c r="AU271">
        <f>_xlfn.RANK.AVG(Table2[[#This Row],[Sharpe Ratio Z-Score]],Table2[Sharpe Ratio Z-Score])</f>
        <v>39</v>
      </c>
      <c r="AV271">
        <f>(Table2[[#This Row],[Rank 1Y]]+Table2[[#This Row],[Rank 6M]]+Table2[[#This Row],[Rank Sharpe]])/3</f>
        <v>294.66666666666669</v>
      </c>
    </row>
    <row r="272" spans="1:48" x14ac:dyDescent="0.3">
      <c r="A272" t="s">
        <v>443</v>
      </c>
      <c r="B272" t="s">
        <v>444</v>
      </c>
      <c r="C272" t="s">
        <v>10419</v>
      </c>
      <c r="D272" t="s">
        <v>49</v>
      </c>
      <c r="E272">
        <v>50971.081428124999</v>
      </c>
      <c r="F272">
        <v>4582.95</v>
      </c>
      <c r="G272">
        <v>48.033225634752803</v>
      </c>
      <c r="H272">
        <f>(Table2[[#This Row],[1Y Return vs Nifty]]-AVERAGE(Table2[1Y Return vs Nifty]))/_xlfn.STDEV.P(Table2[1Y Return vs Nifty])</f>
        <v>2.1175008786642587E-2</v>
      </c>
      <c r="I272">
        <v>-4.7204112334025901</v>
      </c>
      <c r="J272">
        <f>(Table2[[#This Row],[1M Return vs Nifty]]-AVERAGE(Table2[1M Return vs Nifty]))/_xlfn.STDEV.P(Table2[1M Return vs Nifty])</f>
        <v>-0.53118876379573687</v>
      </c>
      <c r="K272">
        <v>18.470792221022698</v>
      </c>
      <c r="L272">
        <f>(Table2[[#This Row],[6M Return vs Nifty]]-AVERAGE(Table2[6M Return vs Nifty]))/_xlfn.STDEV.P(Table2[6M Return vs Nifty])</f>
        <v>0.19320904672339287</v>
      </c>
      <c r="M272">
        <v>-4.3825238068012098</v>
      </c>
      <c r="N272">
        <f>(Table2[[#This Row],[1W Return vs Nifty]]-AVERAGE(Table2[1W Return vs Nifty]))/_xlfn.STDEV.P(Table2[1W Return vs Nifty])</f>
        <v>-0.71740575087093417</v>
      </c>
      <c r="O272">
        <v>4641.21</v>
      </c>
      <c r="P272">
        <v>4541.9603399911102</v>
      </c>
      <c r="Q272">
        <v>3918.5134319159502</v>
      </c>
      <c r="R272">
        <v>43.973178099239298</v>
      </c>
      <c r="S272" s="2">
        <f>(Table2[[#This Row],[Close Price]]-Table2[[#This Row],[20D EMA]])/Table2[[#This Row],[20D EMA]]</f>
        <v>-1.2552761025680851E-2</v>
      </c>
      <c r="T272" s="2">
        <f>(Table2[[#This Row],[Close Price]]-Table2[[#This Row],[50D EMA]])/Table2[[#This Row],[50D EMA]]</f>
        <v>9.0246626876028194E-3</v>
      </c>
      <c r="U272" s="2">
        <f>(Table2[[#This Row],[Close Price]]-Table2[[#This Row],[200D EMA]])/Table2[[#This Row],[200D EMA]]</f>
        <v>0.16956342746518915</v>
      </c>
      <c r="V272">
        <v>0.29331059270706999</v>
      </c>
      <c r="W272">
        <v>4552.05</v>
      </c>
      <c r="X272">
        <v>4661.45</v>
      </c>
      <c r="Y272">
        <v>4552.05</v>
      </c>
      <c r="Z272">
        <v>4674.2</v>
      </c>
      <c r="AA272">
        <v>4552.05</v>
      </c>
      <c r="AB272">
        <v>4674.2</v>
      </c>
      <c r="AC272" s="2">
        <f>(Table2[[#This Row],[Close Price]]/Table2[[#This Row],[Day Low]])-1</f>
        <v>6.7881503937785581E-3</v>
      </c>
      <c r="AD272" s="2">
        <f>(Table2[[#This Row],[Day High]]/Table2[[#This Row],[Close Price]])-1</f>
        <v>1.712870530989874E-2</v>
      </c>
      <c r="AE272" s="2">
        <f>(Table2[[#This Row],[Close Price]]/Table2[[#This Row],[Current Week Low]])-1</f>
        <v>6.7881503937785581E-3</v>
      </c>
      <c r="AF272" s="2">
        <f>(Table2[[#This Row],[Current Week High]]/Table2[[#This Row],[Close Price]])-1</f>
        <v>1.9910756172334398E-2</v>
      </c>
      <c r="AG272" s="2">
        <f>(Table2[[#This Row],[Close Price]]/Table2[[#This Row],[Current Month Low]])-1</f>
        <v>6.7881503937785581E-3</v>
      </c>
      <c r="AH272" s="2">
        <f>(Table2[[#This Row],[Current Month High]]/Table2[[#This Row],[Close Price]])-1</f>
        <v>1.9910756172334398E-2</v>
      </c>
      <c r="AI272">
        <v>9.0563938074820793</v>
      </c>
      <c r="AJ272">
        <v>83.825357988047003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-0.05</v>
      </c>
      <c r="AM272" t="s">
        <v>10464</v>
      </c>
      <c r="AN272">
        <v>0.8</v>
      </c>
      <c r="AO272" t="s">
        <v>10463</v>
      </c>
      <c r="AP272">
        <v>4.3613376235391001E-2</v>
      </c>
      <c r="AQ272">
        <f>(Table2[[#This Row],[Sharpe Ratio]]-AVERAGE(Table2[Sharpe Ratio]))/_xlfn.STDEV.P(Table2[Sharpe Ratio])</f>
        <v>-0.1019185493094408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-1.1361290084660762</v>
      </c>
      <c r="AS272">
        <f>_xlfn.RANK.AVG(Table2[[#This Row],[1Y Return vs Nifty Z-Score]],Table2[1Y Return vs Nifty Z-Score])</f>
        <v>272</v>
      </c>
      <c r="AT272">
        <f>_xlfn.RANK.AVG(Table2[[#This Row],[6M Return vs Nifty Z-Score]],Table2[6M Return vs Nifty Z-Score])</f>
        <v>244</v>
      </c>
      <c r="AU272">
        <f>_xlfn.RANK.AVG(Table2[[#This Row],[Sharpe Ratio Z-Score]],Table2[Sharpe Ratio Z-Score])</f>
        <v>369</v>
      </c>
      <c r="AV272">
        <f>(Table2[[#This Row],[Rank 1Y]]+Table2[[#This Row],[Rank 6M]]+Table2[[#This Row],[Rank Sharpe]])/3</f>
        <v>295</v>
      </c>
    </row>
    <row r="273" spans="1:48" x14ac:dyDescent="0.3">
      <c r="A273" t="s">
        <v>1021</v>
      </c>
      <c r="B273" t="s">
        <v>1022</v>
      </c>
      <c r="C273" t="s">
        <v>10418</v>
      </c>
      <c r="D273" t="s">
        <v>293</v>
      </c>
      <c r="E273">
        <v>12612.2907345</v>
      </c>
      <c r="F273">
        <v>2339.3000000000002</v>
      </c>
      <c r="G273">
        <v>71.276825101659</v>
      </c>
      <c r="H273">
        <f>(Table2[[#This Row],[1Y Return vs Nifty]]-AVERAGE(Table2[1Y Return vs Nifty]))/_xlfn.STDEV.P(Table2[1Y Return vs Nifty])</f>
        <v>0.2926412856336531</v>
      </c>
      <c r="I273">
        <v>11.116927820861999</v>
      </c>
      <c r="J273">
        <f>(Table2[[#This Row],[1M Return vs Nifty]]-AVERAGE(Table2[1M Return vs Nifty]))/_xlfn.STDEV.P(Table2[1M Return vs Nifty])</f>
        <v>0.84043923633979423</v>
      </c>
      <c r="K273">
        <v>7.8917357524937897</v>
      </c>
      <c r="L273">
        <f>(Table2[[#This Row],[6M Return vs Nifty]]-AVERAGE(Table2[6M Return vs Nifty]))/_xlfn.STDEV.P(Table2[6M Return vs Nifty])</f>
        <v>-0.12370085050580912</v>
      </c>
      <c r="M273">
        <v>-4.7666327296075997</v>
      </c>
      <c r="N273">
        <f>(Table2[[#This Row],[1W Return vs Nifty]]-AVERAGE(Table2[1W Return vs Nifty]))/_xlfn.STDEV.P(Table2[1W Return vs Nifty])</f>
        <v>-0.7877458557109962</v>
      </c>
      <c r="O273">
        <v>2191.9</v>
      </c>
      <c r="P273">
        <v>2066.7928943655502</v>
      </c>
      <c r="Q273">
        <v>1893.50251600313</v>
      </c>
      <c r="R273">
        <v>62.194102374380201</v>
      </c>
      <c r="S273" s="2">
        <f>(Table2[[#This Row],[Close Price]]-Table2[[#This Row],[20D EMA]])/Table2[[#This Row],[20D EMA]]</f>
        <v>6.7247593412108259E-2</v>
      </c>
      <c r="T273" s="2">
        <f>(Table2[[#This Row],[Close Price]]-Table2[[#This Row],[50D EMA]])/Table2[[#This Row],[50D EMA]]</f>
        <v>0.13185022378263128</v>
      </c>
      <c r="U273" s="2">
        <f>(Table2[[#This Row],[Close Price]]-Table2[[#This Row],[200D EMA]])/Table2[[#This Row],[200D EMA]]</f>
        <v>0.23543537979441123</v>
      </c>
      <c r="V273">
        <v>4.0222513599753897</v>
      </c>
      <c r="W273">
        <v>2307.3000000000002</v>
      </c>
      <c r="X273">
        <v>2369.9499999999998</v>
      </c>
      <c r="Y273">
        <v>2307.3000000000002</v>
      </c>
      <c r="Z273">
        <v>2369.9499999999998</v>
      </c>
      <c r="AA273">
        <v>2307.3000000000002</v>
      </c>
      <c r="AB273">
        <v>2369.9499999999998</v>
      </c>
      <c r="AC273" s="2">
        <f>(Table2[[#This Row],[Close Price]]/Table2[[#This Row],[Day Low]])-1</f>
        <v>1.3869024400814833E-2</v>
      </c>
      <c r="AD273" s="2">
        <f>(Table2[[#This Row],[Day High]]/Table2[[#This Row],[Close Price]])-1</f>
        <v>1.310221006283907E-2</v>
      </c>
      <c r="AE273" s="2">
        <f>(Table2[[#This Row],[Close Price]]/Table2[[#This Row],[Current Week Low]])-1</f>
        <v>1.3869024400814833E-2</v>
      </c>
      <c r="AF273" s="2">
        <f>(Table2[[#This Row],[Current Week High]]/Table2[[#This Row],[Close Price]])-1</f>
        <v>1.310221006283907E-2</v>
      </c>
      <c r="AG273" s="2">
        <f>(Table2[[#This Row],[Close Price]]/Table2[[#This Row],[Current Month Low]])-1</f>
        <v>1.3869024400814833E-2</v>
      </c>
      <c r="AH273" s="2">
        <f>(Table2[[#This Row],[Current Month High]]/Table2[[#This Row],[Close Price]])-1</f>
        <v>1.310221006283907E-2</v>
      </c>
      <c r="AI273">
        <v>17.464626170221798</v>
      </c>
      <c r="AJ273">
        <v>98.920068027210803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0.19</v>
      </c>
      <c r="AM273" t="s">
        <v>10463</v>
      </c>
      <c r="AN273">
        <v>18.760000000000002</v>
      </c>
      <c r="AO273" t="s">
        <v>10463</v>
      </c>
      <c r="AP273">
        <v>4.5997152938635003E-2</v>
      </c>
      <c r="AQ273">
        <f>(Table2[[#This Row],[Sharpe Ratio]]-AVERAGE(Table2[Sharpe Ratio]))/_xlfn.STDEV.P(Table2[Sharpe Ratio])</f>
        <v>-7.5092771492763888E-2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0.14654104426387804</v>
      </c>
      <c r="AS273">
        <f>_xlfn.RANK.AVG(Table2[[#This Row],[1Y Return vs Nifty Z-Score]],Table2[1Y Return vs Nifty Z-Score])</f>
        <v>193</v>
      </c>
      <c r="AT273">
        <f>_xlfn.RANK.AVG(Table2[[#This Row],[6M Return vs Nifty Z-Score]],Table2[6M Return vs Nifty Z-Score])</f>
        <v>327</v>
      </c>
      <c r="AU273">
        <f>_xlfn.RANK.AVG(Table2[[#This Row],[Sharpe Ratio Z-Score]],Table2[Sharpe Ratio Z-Score])</f>
        <v>365</v>
      </c>
      <c r="AV273">
        <f>(Table2[[#This Row],[Rank 1Y]]+Table2[[#This Row],[Rank 6M]]+Table2[[#This Row],[Rank Sharpe]])/3</f>
        <v>295</v>
      </c>
    </row>
    <row r="274" spans="1:48" x14ac:dyDescent="0.3">
      <c r="A274" t="s">
        <v>1314</v>
      </c>
      <c r="B274" t="s">
        <v>1315</v>
      </c>
      <c r="C274" t="s">
        <v>10419</v>
      </c>
      <c r="D274" t="s">
        <v>267</v>
      </c>
      <c r="E274">
        <v>8245.5564902400001</v>
      </c>
      <c r="F274">
        <v>7488.55</v>
      </c>
      <c r="G274">
        <v>38.310515433009002</v>
      </c>
      <c r="H274">
        <f>(Table2[[#This Row],[1Y Return vs Nifty]]-AVERAGE(Table2[1Y Return vs Nifty]))/_xlfn.STDEV.P(Table2[1Y Return vs Nifty])</f>
        <v>-9.2378313412345883E-2</v>
      </c>
      <c r="I274">
        <v>3.0521441604660602</v>
      </c>
      <c r="J274">
        <f>(Table2[[#This Row],[1M Return vs Nifty]]-AVERAGE(Table2[1M Return vs Nifty]))/_xlfn.STDEV.P(Table2[1M Return vs Nifty])</f>
        <v>0.14197069653443414</v>
      </c>
      <c r="K274">
        <v>34.283611939976304</v>
      </c>
      <c r="L274">
        <f>(Table2[[#This Row],[6M Return vs Nifty]]-AVERAGE(Table2[6M Return vs Nifty]))/_xlfn.STDEV.P(Table2[6M Return vs Nifty])</f>
        <v>0.66690337730430649</v>
      </c>
      <c r="M274">
        <v>-0.98856672294006498</v>
      </c>
      <c r="N274">
        <f>(Table2[[#This Row],[1W Return vs Nifty]]-AVERAGE(Table2[1W Return vs Nifty]))/_xlfn.STDEV.P(Table2[1W Return vs Nifty])</f>
        <v>-9.5885960710275261E-2</v>
      </c>
      <c r="O274">
        <v>6991.79</v>
      </c>
      <c r="P274">
        <v>6791.8281316347502</v>
      </c>
      <c r="Q274">
        <v>6021.0060287917804</v>
      </c>
      <c r="R274">
        <v>68.506473867054197</v>
      </c>
      <c r="S274" s="2">
        <f>(Table2[[#This Row],[Close Price]]-Table2[[#This Row],[20D EMA]])/Table2[[#This Row],[20D EMA]]</f>
        <v>7.104904466524313E-2</v>
      </c>
      <c r="T274" s="2">
        <f>(Table2[[#This Row],[Close Price]]-Table2[[#This Row],[50D EMA]])/Table2[[#This Row],[50D EMA]]</f>
        <v>0.10258237618235393</v>
      </c>
      <c r="U274" s="2">
        <f>(Table2[[#This Row],[Close Price]]-Table2[[#This Row],[200D EMA]])/Table2[[#This Row],[200D EMA]]</f>
        <v>0.24373733628410069</v>
      </c>
      <c r="V274">
        <v>3.1456914643084501</v>
      </c>
      <c r="W274">
        <v>7356.15</v>
      </c>
      <c r="X274">
        <v>7650</v>
      </c>
      <c r="Y274">
        <v>7255.3</v>
      </c>
      <c r="Z274">
        <v>7650</v>
      </c>
      <c r="AA274">
        <v>7255.3</v>
      </c>
      <c r="AB274">
        <v>7650</v>
      </c>
      <c r="AC274" s="2">
        <f>(Table2[[#This Row],[Close Price]]/Table2[[#This Row],[Day Low]])-1</f>
        <v>1.7998545434772417E-2</v>
      </c>
      <c r="AD274" s="2">
        <f>(Table2[[#This Row],[Day High]]/Table2[[#This Row],[Close Price]])-1</f>
        <v>2.1559580960266E-2</v>
      </c>
      <c r="AE274" s="2">
        <f>(Table2[[#This Row],[Close Price]]/Table2[[#This Row],[Current Week Low]])-1</f>
        <v>3.2148911829972482E-2</v>
      </c>
      <c r="AF274" s="2">
        <f>(Table2[[#This Row],[Current Week High]]/Table2[[#This Row],[Close Price]])-1</f>
        <v>2.1559580960266E-2</v>
      </c>
      <c r="AG274" s="2">
        <f>(Table2[[#This Row],[Close Price]]/Table2[[#This Row],[Current Month Low]])-1</f>
        <v>3.2148911829972482E-2</v>
      </c>
      <c r="AH274" s="2">
        <f>(Table2[[#This Row],[Current Month High]]/Table2[[#This Row],[Close Price]])-1</f>
        <v>2.1559580960266E-2</v>
      </c>
      <c r="AI274">
        <v>4.4928590982232697</v>
      </c>
      <c r="AJ274">
        <v>73.663644164096297</v>
      </c>
      <c r="AK274" t="str">
        <f>IF(AND(Table2[[#This Row],[20D EMA]]&gt;Table2[[#This Row],[50D EMA]],Table2[[#This Row],[50D EMA]]&gt;Table2[[#This Row],[200D EMA]]),"Uptrend","Downtrend/NoTrend")</f>
        <v>Uptrend</v>
      </c>
      <c r="AL274">
        <v>-0.03</v>
      </c>
      <c r="AM274" t="s">
        <v>10464</v>
      </c>
      <c r="AN274">
        <v>11.35</v>
      </c>
      <c r="AO274" t="s">
        <v>10463</v>
      </c>
      <c r="AP274">
        <v>2.0130232940553001E-2</v>
      </c>
      <c r="AQ274">
        <f>(Table2[[#This Row],[Sharpe Ratio]]-AVERAGE(Table2[Sharpe Ratio]))/_xlfn.STDEV.P(Table2[Sharpe Ratio])</f>
        <v>-0.36618557717628242</v>
      </c>
      <c r="AR2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0.25442422253983704</v>
      </c>
      <c r="AS274">
        <f>_xlfn.RANK.AVG(Table2[[#This Row],[1Y Return vs Nifty Z-Score]],Table2[1Y Return vs Nifty Z-Score])</f>
        <v>308</v>
      </c>
      <c r="AT274">
        <f>_xlfn.RANK.AVG(Table2[[#This Row],[6M Return vs Nifty Z-Score]],Table2[6M Return vs Nifty Z-Score])</f>
        <v>137</v>
      </c>
      <c r="AU274">
        <f>_xlfn.RANK.AVG(Table2[[#This Row],[Sharpe Ratio Z-Score]],Table2[Sharpe Ratio Z-Score])</f>
        <v>440</v>
      </c>
      <c r="AV274">
        <f>(Table2[[#This Row],[Rank 1Y]]+Table2[[#This Row],[Rank 6M]]+Table2[[#This Row],[Rank Sharpe]])/3</f>
        <v>295</v>
      </c>
    </row>
    <row r="275" spans="1:48" x14ac:dyDescent="0.3">
      <c r="A275" t="s">
        <v>1970</v>
      </c>
      <c r="B275" t="s">
        <v>1971</v>
      </c>
      <c r="C275" t="s">
        <v>10433</v>
      </c>
      <c r="D275" t="s">
        <v>278</v>
      </c>
      <c r="E275">
        <v>3142.8033433999999</v>
      </c>
      <c r="F275">
        <v>311.05</v>
      </c>
      <c r="G275">
        <v>31.479258803341601</v>
      </c>
      <c r="H275">
        <f>(Table2[[#This Row],[1Y Return vs Nifty]]-AVERAGE(Table2[1Y Return vs Nifty]))/_xlfn.STDEV.P(Table2[1Y Return vs Nifty])</f>
        <v>-0.17216181708537234</v>
      </c>
      <c r="I275">
        <v>11.0135259036302</v>
      </c>
      <c r="J275">
        <f>(Table2[[#This Row],[1M Return vs Nifty]]-AVERAGE(Table2[1M Return vs Nifty]))/_xlfn.STDEV.P(Table2[1M Return vs Nifty])</f>
        <v>0.83148388314208377</v>
      </c>
      <c r="K275">
        <v>19.9827508637573</v>
      </c>
      <c r="L275">
        <f>(Table2[[#This Row],[6M Return vs Nifty]]-AVERAGE(Table2[6M Return vs Nifty]))/_xlfn.STDEV.P(Table2[6M Return vs Nifty])</f>
        <v>0.23850180600766729</v>
      </c>
      <c r="M275">
        <v>-1.86658378143937</v>
      </c>
      <c r="N275">
        <f>(Table2[[#This Row],[1W Return vs Nifty]]-AVERAGE(Table2[1W Return vs Nifty]))/_xlfn.STDEV.P(Table2[1W Return vs Nifty])</f>
        <v>-0.25667319651560966</v>
      </c>
      <c r="O275">
        <v>295.22000000000003</v>
      </c>
      <c r="P275">
        <v>278.85779230939897</v>
      </c>
      <c r="Q275">
        <v>245.294135216326</v>
      </c>
      <c r="R275">
        <v>58.729246703304597</v>
      </c>
      <c r="S275" s="2">
        <f>(Table2[[#This Row],[Close Price]]-Table2[[#This Row],[20D EMA]])/Table2[[#This Row],[20D EMA]]</f>
        <v>5.362102838561067E-2</v>
      </c>
      <c r="T275" s="2">
        <f>(Table2[[#This Row],[Close Price]]-Table2[[#This Row],[50D EMA]])/Table2[[#This Row],[50D EMA]]</f>
        <v>0.11544309887845293</v>
      </c>
      <c r="U275" s="2">
        <f>(Table2[[#This Row],[Close Price]]-Table2[[#This Row],[200D EMA]])/Table2[[#This Row],[200D EMA]]</f>
        <v>0.26806945353864098</v>
      </c>
      <c r="V275">
        <v>1.17729286287438</v>
      </c>
      <c r="W275">
        <v>308</v>
      </c>
      <c r="X275">
        <v>319.39999999999998</v>
      </c>
      <c r="Y275">
        <v>298.05</v>
      </c>
      <c r="Z275">
        <v>319.39999999999998</v>
      </c>
      <c r="AA275">
        <v>298.05</v>
      </c>
      <c r="AB275">
        <v>319.39999999999998</v>
      </c>
      <c r="AC275" s="2">
        <f>(Table2[[#This Row],[Close Price]]/Table2[[#This Row],[Day Low]])-1</f>
        <v>9.9025974025974683E-3</v>
      </c>
      <c r="AD275" s="2">
        <f>(Table2[[#This Row],[Day High]]/Table2[[#This Row],[Close Price]])-1</f>
        <v>2.6844558752612047E-2</v>
      </c>
      <c r="AE275" s="2">
        <f>(Table2[[#This Row],[Close Price]]/Table2[[#This Row],[Current Week Low]])-1</f>
        <v>4.3616842811608825E-2</v>
      </c>
      <c r="AF275" s="2">
        <f>(Table2[[#This Row],[Current Week High]]/Table2[[#This Row],[Close Price]])-1</f>
        <v>2.6844558752612047E-2</v>
      </c>
      <c r="AG275" s="2">
        <f>(Table2[[#This Row],[Close Price]]/Table2[[#This Row],[Current Month Low]])-1</f>
        <v>4.3616842811608825E-2</v>
      </c>
      <c r="AH275" s="2">
        <f>(Table2[[#This Row],[Current Month High]]/Table2[[#This Row],[Close Price]])-1</f>
        <v>2.6844558752612047E-2</v>
      </c>
      <c r="AI275">
        <v>6.4137598456839697</v>
      </c>
      <c r="AJ275">
        <v>68.317099567099504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0.1</v>
      </c>
      <c r="AM275" t="s">
        <v>10463</v>
      </c>
      <c r="AN275">
        <v>4.75</v>
      </c>
      <c r="AO275" t="s">
        <v>10463</v>
      </c>
      <c r="AP275">
        <v>5.7691733782521001E-2</v>
      </c>
      <c r="AQ275">
        <f>(Table2[[#This Row],[Sharpe Ratio]]-AVERAGE(Table2[Sharpe Ratio]))/_xlfn.STDEV.P(Table2[Sharpe Ratio])</f>
        <v>5.651193248404985E-2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0.69766260803281877</v>
      </c>
      <c r="AS275">
        <f>_xlfn.RANK.AVG(Table2[[#This Row],[1Y Return vs Nifty Z-Score]],Table2[1Y Return vs Nifty Z-Score])</f>
        <v>330</v>
      </c>
      <c r="AT275">
        <f>_xlfn.RANK.AVG(Table2[[#This Row],[6M Return vs Nifty Z-Score]],Table2[6M Return vs Nifty Z-Score])</f>
        <v>228</v>
      </c>
      <c r="AU275">
        <f>_xlfn.RANK.AVG(Table2[[#This Row],[Sharpe Ratio Z-Score]],Table2[Sharpe Ratio Z-Score])</f>
        <v>328</v>
      </c>
      <c r="AV275">
        <f>(Table2[[#This Row],[Rank 1Y]]+Table2[[#This Row],[Rank 6M]]+Table2[[#This Row],[Rank Sharpe]])/3</f>
        <v>295.33333333333331</v>
      </c>
    </row>
    <row r="276" spans="1:48" x14ac:dyDescent="0.3">
      <c r="A276" t="s">
        <v>1487</v>
      </c>
      <c r="B276" t="s">
        <v>1488</v>
      </c>
      <c r="C276" t="s">
        <v>10428</v>
      </c>
      <c r="D276" t="s">
        <v>80</v>
      </c>
      <c r="E276">
        <v>6435.9520954</v>
      </c>
      <c r="F276">
        <v>299.05</v>
      </c>
      <c r="G276">
        <v>104.403274055656</v>
      </c>
      <c r="H276">
        <f>(Table2[[#This Row],[1Y Return vs Nifty]]-AVERAGE(Table2[1Y Return vs Nifty]))/_xlfn.STDEV.P(Table2[1Y Return vs Nifty])</f>
        <v>0.67953118087159881</v>
      </c>
      <c r="I276">
        <v>41.665892767535603</v>
      </c>
      <c r="J276">
        <f>(Table2[[#This Row],[1M Return vs Nifty]]-AVERAGE(Table2[1M Return vs Nifty]))/_xlfn.STDEV.P(Table2[1M Return vs Nifty])</f>
        <v>3.4862003425739423</v>
      </c>
      <c r="K276">
        <v>-0.125704457583244</v>
      </c>
      <c r="L276">
        <f>(Table2[[#This Row],[6M Return vs Nifty]]-AVERAGE(Table2[6M Return vs Nifty]))/_xlfn.STDEV.P(Table2[6M Return vs Nifty])</f>
        <v>-0.36387407961894386</v>
      </c>
      <c r="M276">
        <v>33.708812416332798</v>
      </c>
      <c r="N276">
        <f>(Table2[[#This Row],[1W Return vs Nifty]]-AVERAGE(Table2[1W Return vs Nifty]))/_xlfn.STDEV.P(Table2[1W Return vs Nifty])</f>
        <v>6.258085898365823</v>
      </c>
      <c r="O276">
        <v>249.13</v>
      </c>
      <c r="P276">
        <v>233.05895449221401</v>
      </c>
      <c r="Q276">
        <v>217.75907271093001</v>
      </c>
      <c r="R276">
        <v>93.649930555271098</v>
      </c>
      <c r="S276" s="2">
        <f>(Table2[[#This Row],[Close Price]]-Table2[[#This Row],[20D EMA]])/Table2[[#This Row],[20D EMA]]</f>
        <v>0.20037731304941203</v>
      </c>
      <c r="T276" s="2">
        <f>(Table2[[#This Row],[Close Price]]-Table2[[#This Row],[50D EMA]])/Table2[[#This Row],[50D EMA]]</f>
        <v>0.28315172721668846</v>
      </c>
      <c r="U276" s="2">
        <f>(Table2[[#This Row],[Close Price]]-Table2[[#This Row],[200D EMA]])/Table2[[#This Row],[200D EMA]]</f>
        <v>0.37330672966715728</v>
      </c>
      <c r="V276">
        <v>2.7958430752024102</v>
      </c>
      <c r="W276">
        <v>291</v>
      </c>
      <c r="X276">
        <v>319.39999999999998</v>
      </c>
      <c r="Y276">
        <v>267.39999999999998</v>
      </c>
      <c r="Z276">
        <v>330</v>
      </c>
      <c r="AA276">
        <v>267.39999999999998</v>
      </c>
      <c r="AB276">
        <v>330</v>
      </c>
      <c r="AC276" s="2">
        <f>(Table2[[#This Row],[Close Price]]/Table2[[#This Row],[Day Low]])-1</f>
        <v>2.7663230240549952E-2</v>
      </c>
      <c r="AD276" s="2">
        <f>(Table2[[#This Row],[Day High]]/Table2[[#This Row],[Close Price]])-1</f>
        <v>6.804882126734646E-2</v>
      </c>
      <c r="AE276" s="2">
        <f>(Table2[[#This Row],[Close Price]]/Table2[[#This Row],[Current Week Low]])-1</f>
        <v>0.11836200448765899</v>
      </c>
      <c r="AF276" s="2">
        <f>(Table2[[#This Row],[Current Week High]]/Table2[[#This Row],[Close Price]])-1</f>
        <v>0.10349439892994483</v>
      </c>
      <c r="AG276" s="2">
        <f>(Table2[[#This Row],[Close Price]]/Table2[[#This Row],[Current Month Low]])-1</f>
        <v>0.11836200448765899</v>
      </c>
      <c r="AH276" s="2">
        <f>(Table2[[#This Row],[Current Month High]]/Table2[[#This Row],[Close Price]])-1</f>
        <v>0.10349439892994483</v>
      </c>
      <c r="AI276">
        <v>10.3494398929944</v>
      </c>
      <c r="AJ276">
        <v>131.821705426356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0.28999999999999998</v>
      </c>
      <c r="AM276" t="s">
        <v>10463</v>
      </c>
      <c r="AN276">
        <v>26.19</v>
      </c>
      <c r="AO276" t="s">
        <v>10463</v>
      </c>
      <c r="AP276">
        <v>5.7044643625586998E-2</v>
      </c>
      <c r="AQ276">
        <f>(Table2[[#This Row],[Sharpe Ratio]]-AVERAGE(Table2[Sharpe Ratio]))/_xlfn.STDEV.P(Table2[Sharpe Ratio])</f>
        <v>4.9229917875195213E-2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10.109173260067616</v>
      </c>
      <c r="AS276">
        <f>_xlfn.RANK.AVG(Table2[[#This Row],[1Y Return vs Nifty Z-Score]],Table2[1Y Return vs Nifty Z-Score])</f>
        <v>123</v>
      </c>
      <c r="AT276">
        <f>_xlfn.RANK.AVG(Table2[[#This Row],[6M Return vs Nifty Z-Score]],Table2[6M Return vs Nifty Z-Score])</f>
        <v>436</v>
      </c>
      <c r="AU276">
        <f>_xlfn.RANK.AVG(Table2[[#This Row],[Sharpe Ratio Z-Score]],Table2[Sharpe Ratio Z-Score])</f>
        <v>330</v>
      </c>
      <c r="AV276">
        <f>(Table2[[#This Row],[Rank 1Y]]+Table2[[#This Row],[Rank 6M]]+Table2[[#This Row],[Rank Sharpe]])/3</f>
        <v>296.33333333333331</v>
      </c>
    </row>
    <row r="277" spans="1:48" x14ac:dyDescent="0.3">
      <c r="A277" t="s">
        <v>1367</v>
      </c>
      <c r="B277" t="s">
        <v>1368</v>
      </c>
      <c r="C277" t="s">
        <v>10422</v>
      </c>
      <c r="D277" t="s">
        <v>46</v>
      </c>
      <c r="E277">
        <v>7665.319854675</v>
      </c>
      <c r="F277">
        <v>539.54999999999995</v>
      </c>
      <c r="G277">
        <v>96.261973199907402</v>
      </c>
      <c r="H277">
        <f>(Table2[[#This Row],[1Y Return vs Nifty]]-AVERAGE(Table2[1Y Return vs Nifty]))/_xlfn.STDEV.P(Table2[1Y Return vs Nifty])</f>
        <v>0.58444742952972362</v>
      </c>
      <c r="I277">
        <v>17.229864649629999</v>
      </c>
      <c r="J277">
        <f>(Table2[[#This Row],[1M Return vs Nifty]]-AVERAGE(Table2[1M Return vs Nifty]))/_xlfn.STDEV.P(Table2[1M Return vs Nifty])</f>
        <v>1.3698637367984183</v>
      </c>
      <c r="K277">
        <v>31.250995214966299</v>
      </c>
      <c r="L277">
        <f>(Table2[[#This Row],[6M Return vs Nifty]]-AVERAGE(Table2[6M Return vs Nifty]))/_xlfn.STDEV.P(Table2[6M Return vs Nifty])</f>
        <v>0.57605725529734808</v>
      </c>
      <c r="M277">
        <v>-6.17969027351982</v>
      </c>
      <c r="N277">
        <f>(Table2[[#This Row],[1W Return vs Nifty]]-AVERAGE(Table2[1W Return vs Nifty]))/_xlfn.STDEV.P(Table2[1W Return vs Nifty])</f>
        <v>-1.046512600981129</v>
      </c>
      <c r="O277">
        <v>502.63</v>
      </c>
      <c r="P277">
        <v>472.565856965835</v>
      </c>
      <c r="Q277">
        <v>408.05976376729399</v>
      </c>
      <c r="R277">
        <v>58.846948199002703</v>
      </c>
      <c r="S277" s="2">
        <f>(Table2[[#This Row],[Close Price]]-Table2[[#This Row],[20D EMA]])/Table2[[#This Row],[20D EMA]]</f>
        <v>7.3453633885760816E-2</v>
      </c>
      <c r="T277" s="2">
        <f>(Table2[[#This Row],[Close Price]]-Table2[[#This Row],[50D EMA]])/Table2[[#This Row],[50D EMA]]</f>
        <v>0.14174562560284099</v>
      </c>
      <c r="U277" s="2">
        <f>(Table2[[#This Row],[Close Price]]-Table2[[#This Row],[200D EMA]])/Table2[[#This Row],[200D EMA]]</f>
        <v>0.32223279016475509</v>
      </c>
      <c r="V277">
        <v>1.5960869315748101</v>
      </c>
      <c r="W277">
        <v>521.20000000000005</v>
      </c>
      <c r="X277">
        <v>543.85</v>
      </c>
      <c r="Y277">
        <v>519.5</v>
      </c>
      <c r="Z277">
        <v>543.85</v>
      </c>
      <c r="AA277">
        <v>519.5</v>
      </c>
      <c r="AB277">
        <v>543.85</v>
      </c>
      <c r="AC277" s="2">
        <f>(Table2[[#This Row],[Close Price]]/Table2[[#This Row],[Day Low]])-1</f>
        <v>3.520721412125849E-2</v>
      </c>
      <c r="AD277" s="2">
        <f>(Table2[[#This Row],[Day High]]/Table2[[#This Row],[Close Price]])-1</f>
        <v>7.9696042998795846E-3</v>
      </c>
      <c r="AE277" s="2">
        <f>(Table2[[#This Row],[Close Price]]/Table2[[#This Row],[Current Week Low]])-1</f>
        <v>3.8594802694898789E-2</v>
      </c>
      <c r="AF277" s="2">
        <f>(Table2[[#This Row],[Current Week High]]/Table2[[#This Row],[Close Price]])-1</f>
        <v>7.9696042998795846E-3</v>
      </c>
      <c r="AG277" s="2">
        <f>(Table2[[#This Row],[Close Price]]/Table2[[#This Row],[Current Month Low]])-1</f>
        <v>3.8594802694898789E-2</v>
      </c>
      <c r="AH277" s="2">
        <f>(Table2[[#This Row],[Current Month High]]/Table2[[#This Row],[Close Price]])-1</f>
        <v>7.9696042998795846E-3</v>
      </c>
      <c r="AI277">
        <v>4.5315540728384898</v>
      </c>
      <c r="AJ277">
        <v>128.33262801523401</v>
      </c>
      <c r="AK277" t="str">
        <f>IF(AND(Table2[[#This Row],[20D EMA]]&gt;Table2[[#This Row],[50D EMA]],Table2[[#This Row],[50D EMA]]&gt;Table2[[#This Row],[200D EMA]]),"Uptrend","Downtrend/NoTrend")</f>
        <v>Uptrend</v>
      </c>
      <c r="AL277">
        <v>0.08</v>
      </c>
      <c r="AM277" t="s">
        <v>10463</v>
      </c>
      <c r="AN277">
        <v>8.33</v>
      </c>
      <c r="AO277" t="s">
        <v>10463</v>
      </c>
      <c r="AP277">
        <v>-3.3413502271551002E-2</v>
      </c>
      <c r="AQ277">
        <f>(Table2[[#This Row],[Sharpe Ratio]]-AVERAGE(Table2[Sharpe Ratio]))/_xlfn.STDEV.P(Table2[Sharpe Ratio])</f>
        <v>-0.96873880387750744</v>
      </c>
      <c r="AR2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0.51511701676685351</v>
      </c>
      <c r="AS277">
        <f>_xlfn.RANK.AVG(Table2[[#This Row],[1Y Return vs Nifty Z-Score]],Table2[1Y Return vs Nifty Z-Score])</f>
        <v>136</v>
      </c>
      <c r="AT277">
        <f>_xlfn.RANK.AVG(Table2[[#This Row],[6M Return vs Nifty Z-Score]],Table2[6M Return vs Nifty Z-Score])</f>
        <v>155</v>
      </c>
      <c r="AU277">
        <f>_xlfn.RANK.AVG(Table2[[#This Row],[Sharpe Ratio Z-Score]],Table2[Sharpe Ratio Z-Score])</f>
        <v>599</v>
      </c>
      <c r="AV277">
        <f>(Table2[[#This Row],[Rank 1Y]]+Table2[[#This Row],[Rank 6M]]+Table2[[#This Row],[Rank Sharpe]])/3</f>
        <v>296.66666666666669</v>
      </c>
    </row>
    <row r="278" spans="1:48" x14ac:dyDescent="0.3">
      <c r="A278" t="s">
        <v>1325</v>
      </c>
      <c r="B278" t="s">
        <v>1326</v>
      </c>
      <c r="C278" t="s">
        <v>10437</v>
      </c>
      <c r="D278" t="s">
        <v>1327</v>
      </c>
      <c r="E278">
        <v>8155.8207052500002</v>
      </c>
      <c r="F278">
        <v>632.45000000000005</v>
      </c>
      <c r="G278">
        <v>24.558506931273602</v>
      </c>
      <c r="H278">
        <f>(Table2[[#This Row],[1Y Return vs Nifty]]-AVERAGE(Table2[1Y Return vs Nifty]))/_xlfn.STDEV.P(Table2[1Y Return vs Nifty])</f>
        <v>-0.25299055216864585</v>
      </c>
      <c r="I278">
        <v>17.477229992334401</v>
      </c>
      <c r="J278">
        <f>(Table2[[#This Row],[1M Return vs Nifty]]-AVERAGE(Table2[1M Return vs Nifty]))/_xlfn.STDEV.P(Table2[1M Return vs Nifty])</f>
        <v>1.3912873628983542</v>
      </c>
      <c r="K278">
        <v>3.07039778565141</v>
      </c>
      <c r="L278">
        <f>(Table2[[#This Row],[6M Return vs Nifty]]-AVERAGE(Table2[6M Return vs Nifty]))/_xlfn.STDEV.P(Table2[6M Return vs Nifty])</f>
        <v>-0.26813052853282671</v>
      </c>
      <c r="M278">
        <v>27.203797823083001</v>
      </c>
      <c r="N278">
        <f>(Table2[[#This Row],[1W Return vs Nifty]]-AVERAGE(Table2[1W Return vs Nifty]))/_xlfn.STDEV.P(Table2[1W Return vs Nifty])</f>
        <v>5.0668524192467785</v>
      </c>
      <c r="O278">
        <v>550.19000000000005</v>
      </c>
      <c r="P278">
        <v>534.71076633004202</v>
      </c>
      <c r="Q278">
        <v>512.36240269330699</v>
      </c>
      <c r="R278">
        <v>87.365417748122596</v>
      </c>
      <c r="S278" s="2">
        <f>(Table2[[#This Row],[Close Price]]-Table2[[#This Row],[20D EMA]])/Table2[[#This Row],[20D EMA]]</f>
        <v>0.14951198676820732</v>
      </c>
      <c r="T278" s="2">
        <f>(Table2[[#This Row],[Close Price]]-Table2[[#This Row],[50D EMA]])/Table2[[#This Row],[50D EMA]]</f>
        <v>0.18278897644194803</v>
      </c>
      <c r="U278" s="2">
        <f>(Table2[[#This Row],[Close Price]]-Table2[[#This Row],[200D EMA]])/Table2[[#This Row],[200D EMA]]</f>
        <v>0.23438019002845495</v>
      </c>
      <c r="V278">
        <v>2.8154754494410499</v>
      </c>
      <c r="W278">
        <v>628.6</v>
      </c>
      <c r="X278">
        <v>668.4</v>
      </c>
      <c r="Y278">
        <v>585.04999999999995</v>
      </c>
      <c r="Z278">
        <v>686.7</v>
      </c>
      <c r="AA278">
        <v>585.04999999999995</v>
      </c>
      <c r="AB278">
        <v>686.7</v>
      </c>
      <c r="AC278" s="2">
        <f>(Table2[[#This Row],[Close Price]]/Table2[[#This Row],[Day Low]])-1</f>
        <v>6.1247216035635876E-3</v>
      </c>
      <c r="AD278" s="2">
        <f>(Table2[[#This Row],[Day High]]/Table2[[#This Row],[Close Price]])-1</f>
        <v>5.6842438137401974E-2</v>
      </c>
      <c r="AE278" s="2">
        <f>(Table2[[#This Row],[Close Price]]/Table2[[#This Row],[Current Week Low]])-1</f>
        <v>8.1018716349030129E-2</v>
      </c>
      <c r="AF278" s="2">
        <f>(Table2[[#This Row],[Current Week High]]/Table2[[#This Row],[Close Price]])-1</f>
        <v>8.577753182069725E-2</v>
      </c>
      <c r="AG278" s="2">
        <f>(Table2[[#This Row],[Close Price]]/Table2[[#This Row],[Current Month Low]])-1</f>
        <v>8.1018716349030129E-2</v>
      </c>
      <c r="AH278" s="2">
        <f>(Table2[[#This Row],[Current Month High]]/Table2[[#This Row],[Close Price]])-1</f>
        <v>8.577753182069725E-2</v>
      </c>
      <c r="AI278">
        <v>8.61728199857696</v>
      </c>
      <c r="AJ278">
        <v>55.412212802555601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0.12</v>
      </c>
      <c r="AM278" t="s">
        <v>10463</v>
      </c>
      <c r="AN278">
        <v>22.05</v>
      </c>
      <c r="AO278" t="s">
        <v>10463</v>
      </c>
      <c r="AP278">
        <v>0.13570664036319299</v>
      </c>
      <c r="AQ278">
        <f>(Table2[[#This Row],[Sharpe Ratio]]-AVERAGE(Table2[Sharpe Ratio]))/_xlfn.STDEV.P(Table2[Sharpe Ratio])</f>
        <v>0.93445093888254205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6.8714696403262021</v>
      </c>
      <c r="AS278">
        <f>_xlfn.RANK.AVG(Table2[[#This Row],[1Y Return vs Nifty Z-Score]],Table2[1Y Return vs Nifty Z-Score])</f>
        <v>368</v>
      </c>
      <c r="AT278">
        <f>_xlfn.RANK.AVG(Table2[[#This Row],[6M Return vs Nifty Z-Score]],Table2[6M Return vs Nifty Z-Score])</f>
        <v>391</v>
      </c>
      <c r="AU278">
        <f>_xlfn.RANK.AVG(Table2[[#This Row],[Sharpe Ratio Z-Score]],Table2[Sharpe Ratio Z-Score])</f>
        <v>132</v>
      </c>
      <c r="AV278">
        <f>(Table2[[#This Row],[Rank 1Y]]+Table2[[#This Row],[Rank 6M]]+Table2[[#This Row],[Rank Sharpe]])/3</f>
        <v>297</v>
      </c>
    </row>
    <row r="279" spans="1:48" x14ac:dyDescent="0.3">
      <c r="A279" t="s">
        <v>944</v>
      </c>
      <c r="B279" t="s">
        <v>945</v>
      </c>
      <c r="C279" t="s">
        <v>10418</v>
      </c>
      <c r="D279" t="s">
        <v>293</v>
      </c>
      <c r="E279">
        <v>14882.686441649999</v>
      </c>
      <c r="F279">
        <v>1089.4000000000001</v>
      </c>
      <c r="G279">
        <v>49.272531759585597</v>
      </c>
      <c r="H279">
        <f>(Table2[[#This Row],[1Y Return vs Nifty]]-AVERAGE(Table2[1Y Return vs Nifty]))/_xlfn.STDEV.P(Table2[1Y Return vs Nifty])</f>
        <v>3.5649093149568281E-2</v>
      </c>
      <c r="I279">
        <v>10.148398973072201</v>
      </c>
      <c r="J279">
        <f>(Table2[[#This Row],[1M Return vs Nifty]]-AVERAGE(Table2[1M Return vs Nifty]))/_xlfn.STDEV.P(Table2[1M Return vs Nifty])</f>
        <v>0.75655763968926537</v>
      </c>
      <c r="K279">
        <v>21.674139823480299</v>
      </c>
      <c r="L279">
        <f>(Table2[[#This Row],[6M Return vs Nifty]]-AVERAGE(Table2[6M Return vs Nifty]))/_xlfn.STDEV.P(Table2[6M Return vs Nifty])</f>
        <v>0.28916964231187786</v>
      </c>
      <c r="M279">
        <v>-0.69854071016188901</v>
      </c>
      <c r="N279">
        <f>(Table2[[#This Row],[1W Return vs Nifty]]-AVERAGE(Table2[1W Return vs Nifty]))/_xlfn.STDEV.P(Table2[1W Return vs Nifty])</f>
        <v>-4.2774827555357844E-2</v>
      </c>
      <c r="O279">
        <v>1032.0999999999999</v>
      </c>
      <c r="P279">
        <v>1003.36545428968</v>
      </c>
      <c r="Q279">
        <v>894.92975877154799</v>
      </c>
      <c r="R279">
        <v>65.792480361963399</v>
      </c>
      <c r="S279" s="2">
        <f>(Table2[[#This Row],[Close Price]]-Table2[[#This Row],[20D EMA]])/Table2[[#This Row],[20D EMA]]</f>
        <v>5.5517876174789448E-2</v>
      </c>
      <c r="T279" s="2">
        <f>(Table2[[#This Row],[Close Price]]-Table2[[#This Row],[50D EMA]])/Table2[[#This Row],[50D EMA]]</f>
        <v>8.5745971562502313E-2</v>
      </c>
      <c r="U279" s="2">
        <f>(Table2[[#This Row],[Close Price]]-Table2[[#This Row],[200D EMA]])/Table2[[#This Row],[200D EMA]]</f>
        <v>0.217302240005291</v>
      </c>
      <c r="V279">
        <v>1.0844412849298199</v>
      </c>
      <c r="W279">
        <v>1083.05</v>
      </c>
      <c r="X279">
        <v>1115</v>
      </c>
      <c r="Y279">
        <v>1070</v>
      </c>
      <c r="Z279">
        <v>1143.1500000000001</v>
      </c>
      <c r="AA279">
        <v>1070</v>
      </c>
      <c r="AB279">
        <v>1143.1500000000001</v>
      </c>
      <c r="AC279" s="2">
        <f>(Table2[[#This Row],[Close Price]]/Table2[[#This Row],[Day Low]])-1</f>
        <v>5.8630718803380777E-3</v>
      </c>
      <c r="AD279" s="2">
        <f>(Table2[[#This Row],[Day High]]/Table2[[#This Row],[Close Price]])-1</f>
        <v>2.3499173857169042E-2</v>
      </c>
      <c r="AE279" s="2">
        <f>(Table2[[#This Row],[Close Price]]/Table2[[#This Row],[Current Week Low]])-1</f>
        <v>1.8130841121495322E-2</v>
      </c>
      <c r="AF279" s="2">
        <f>(Table2[[#This Row],[Current Week High]]/Table2[[#This Row],[Close Price]])-1</f>
        <v>4.933908573526713E-2</v>
      </c>
      <c r="AG279" s="2">
        <f>(Table2[[#This Row],[Close Price]]/Table2[[#This Row],[Current Month Low]])-1</f>
        <v>1.8130841121495322E-2</v>
      </c>
      <c r="AH279" s="2">
        <f>(Table2[[#This Row],[Current Month High]]/Table2[[#This Row],[Close Price]])-1</f>
        <v>4.933908573526713E-2</v>
      </c>
      <c r="AI279">
        <v>10.0605838076005</v>
      </c>
      <c r="AJ279">
        <v>90.454545454545396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0.02</v>
      </c>
      <c r="AM279" t="s">
        <v>10463</v>
      </c>
      <c r="AN279">
        <v>2.31</v>
      </c>
      <c r="AO279" t="s">
        <v>10463</v>
      </c>
      <c r="AP279">
        <v>2.6499689784743E-2</v>
      </c>
      <c r="AQ279">
        <f>(Table2[[#This Row],[Sharpe Ratio]]-AVERAGE(Table2[Sharpe Ratio]))/_xlfn.STDEV.P(Table2[Sharpe Ratio])</f>
        <v>-0.29450703703339581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0.74409451056195786</v>
      </c>
      <c r="AS279">
        <f>_xlfn.RANK.AVG(Table2[[#This Row],[1Y Return vs Nifty Z-Score]],Table2[1Y Return vs Nifty Z-Score])</f>
        <v>265</v>
      </c>
      <c r="AT279">
        <f>_xlfn.RANK.AVG(Table2[[#This Row],[6M Return vs Nifty Z-Score]],Table2[6M Return vs Nifty Z-Score])</f>
        <v>215</v>
      </c>
      <c r="AU279">
        <f>_xlfn.RANK.AVG(Table2[[#This Row],[Sharpe Ratio Z-Score]],Table2[Sharpe Ratio Z-Score])</f>
        <v>417</v>
      </c>
      <c r="AV279">
        <f>(Table2[[#This Row],[Rank 1Y]]+Table2[[#This Row],[Rank 6M]]+Table2[[#This Row],[Rank Sharpe]])/3</f>
        <v>299</v>
      </c>
    </row>
    <row r="280" spans="1:48" x14ac:dyDescent="0.3">
      <c r="A280" t="s">
        <v>1224</v>
      </c>
      <c r="B280" t="s">
        <v>1225</v>
      </c>
      <c r="C280" t="s">
        <v>10422</v>
      </c>
      <c r="D280" t="s">
        <v>855</v>
      </c>
      <c r="E280">
        <v>8969.4972773499994</v>
      </c>
      <c r="F280">
        <v>1247.6500000000001</v>
      </c>
      <c r="G280">
        <v>58.400289169271502</v>
      </c>
      <c r="H280">
        <f>(Table2[[#This Row],[1Y Return vs Nifty]]-AVERAGE(Table2[1Y Return vs Nifty]))/_xlfn.STDEV.P(Table2[1Y Return vs Nifty])</f>
        <v>0.14225385217142728</v>
      </c>
      <c r="I280">
        <v>5.0074571664151701</v>
      </c>
      <c r="J280">
        <f>(Table2[[#This Row],[1M Return vs Nifty]]-AVERAGE(Table2[1M Return vs Nifty]))/_xlfn.STDEV.P(Table2[1M Return vs Nifty])</f>
        <v>0.31131493162339546</v>
      </c>
      <c r="K280">
        <v>16.202043688389399</v>
      </c>
      <c r="L280">
        <f>(Table2[[#This Row],[6M Return vs Nifty]]-AVERAGE(Table2[6M Return vs Nifty]))/_xlfn.STDEV.P(Table2[6M Return vs Nifty])</f>
        <v>0.12524562612396561</v>
      </c>
      <c r="M280">
        <v>-6.1168954008688496</v>
      </c>
      <c r="N280">
        <f>(Table2[[#This Row],[1W Return vs Nifty]]-AVERAGE(Table2[1W Return vs Nifty]))/_xlfn.STDEV.P(Table2[1W Return vs Nifty])</f>
        <v>-1.0350132640393677</v>
      </c>
      <c r="O280">
        <v>1211.02</v>
      </c>
      <c r="P280">
        <v>1135.0785530405999</v>
      </c>
      <c r="Q280">
        <v>954.13579028728998</v>
      </c>
      <c r="R280">
        <v>48.1127129759398</v>
      </c>
      <c r="S280" s="2">
        <f>(Table2[[#This Row],[Close Price]]-Table2[[#This Row],[20D EMA]])/Table2[[#This Row],[20D EMA]]</f>
        <v>3.0247229608099047E-2</v>
      </c>
      <c r="T280" s="2">
        <f>(Table2[[#This Row],[Close Price]]-Table2[[#This Row],[50D EMA]])/Table2[[#This Row],[50D EMA]]</f>
        <v>9.9175027717551892E-2</v>
      </c>
      <c r="U280" s="2">
        <f>(Table2[[#This Row],[Close Price]]-Table2[[#This Row],[200D EMA]])/Table2[[#This Row],[200D EMA]]</f>
        <v>0.30762310008760185</v>
      </c>
      <c r="V280">
        <v>0.53864508619703899</v>
      </c>
      <c r="W280">
        <v>1217</v>
      </c>
      <c r="X280">
        <v>1259.9000000000001</v>
      </c>
      <c r="Y280">
        <v>1215</v>
      </c>
      <c r="Z280">
        <v>1259.9000000000001</v>
      </c>
      <c r="AA280">
        <v>1215</v>
      </c>
      <c r="AB280">
        <v>1259.9000000000001</v>
      </c>
      <c r="AC280" s="2">
        <f>(Table2[[#This Row],[Close Price]]/Table2[[#This Row],[Day Low]])-1</f>
        <v>2.5184880854560499E-2</v>
      </c>
      <c r="AD280" s="2">
        <f>(Table2[[#This Row],[Day High]]/Table2[[#This Row],[Close Price]])-1</f>
        <v>9.818458702360422E-3</v>
      </c>
      <c r="AE280" s="2">
        <f>(Table2[[#This Row],[Close Price]]/Table2[[#This Row],[Current Week Low]])-1</f>
        <v>2.687242798353906E-2</v>
      </c>
      <c r="AF280" s="2">
        <f>(Table2[[#This Row],[Current Week High]]/Table2[[#This Row],[Close Price]])-1</f>
        <v>9.818458702360422E-3</v>
      </c>
      <c r="AG280" s="2">
        <f>(Table2[[#This Row],[Close Price]]/Table2[[#This Row],[Current Month Low]])-1</f>
        <v>2.687242798353906E-2</v>
      </c>
      <c r="AH280" s="2">
        <f>(Table2[[#This Row],[Current Month High]]/Table2[[#This Row],[Close Price]])-1</f>
        <v>9.818458702360422E-3</v>
      </c>
      <c r="AI280">
        <v>4.1878732016190403</v>
      </c>
      <c r="AJ280">
        <v>90.190548780487802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0.26</v>
      </c>
      <c r="AM280" t="s">
        <v>10463</v>
      </c>
      <c r="AN280">
        <v>1.32</v>
      </c>
      <c r="AO280" t="s">
        <v>10463</v>
      </c>
      <c r="AP280">
        <v>2.9769001384258E-2</v>
      </c>
      <c r="AQ280">
        <f>(Table2[[#This Row],[Sharpe Ratio]]-AVERAGE(Table2[Sharpe Ratio]))/_xlfn.STDEV.P(Table2[Sharpe Ratio])</f>
        <v>-0.25771591206656336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-0.71391476618714267</v>
      </c>
      <c r="AS280">
        <f>_xlfn.RANK.AVG(Table2[[#This Row],[1Y Return vs Nifty Z-Score]],Table2[1Y Return vs Nifty Z-Score])</f>
        <v>235</v>
      </c>
      <c r="AT280">
        <f>_xlfn.RANK.AVG(Table2[[#This Row],[6M Return vs Nifty Z-Score]],Table2[6M Return vs Nifty Z-Score])</f>
        <v>260</v>
      </c>
      <c r="AU280">
        <f>_xlfn.RANK.AVG(Table2[[#This Row],[Sharpe Ratio Z-Score]],Table2[Sharpe Ratio Z-Score])</f>
        <v>405</v>
      </c>
      <c r="AV280">
        <f>(Table2[[#This Row],[Rank 1Y]]+Table2[[#This Row],[Rank 6M]]+Table2[[#This Row],[Rank Sharpe]])/3</f>
        <v>300</v>
      </c>
    </row>
    <row r="281" spans="1:48" x14ac:dyDescent="0.3">
      <c r="A281" t="s">
        <v>1607</v>
      </c>
      <c r="B281" t="s">
        <v>1608</v>
      </c>
      <c r="C281" t="s">
        <v>10422</v>
      </c>
      <c r="D281" t="s">
        <v>46</v>
      </c>
      <c r="E281">
        <v>5325.6385425689996</v>
      </c>
      <c r="F281">
        <v>66.510000000000005</v>
      </c>
      <c r="G281">
        <v>62.105146752390098</v>
      </c>
      <c r="H281">
        <f>(Table2[[#This Row],[1Y Return vs Nifty]]-AVERAGE(Table2[1Y Return vs Nifty]))/_xlfn.STDEV.P(Table2[1Y Return vs Nifty])</f>
        <v>0.18552356587345431</v>
      </c>
      <c r="I281">
        <v>-3.39923317546813</v>
      </c>
      <c r="J281">
        <f>(Table2[[#This Row],[1M Return vs Nifty]]-AVERAGE(Table2[1M Return vs Nifty]))/_xlfn.STDEV.P(Table2[1M Return vs Nifty])</f>
        <v>-0.41676519736084272</v>
      </c>
      <c r="K281">
        <v>-6.49468073649295</v>
      </c>
      <c r="L281">
        <f>(Table2[[#This Row],[6M Return vs Nifty]]-AVERAGE(Table2[6M Return vs Nifty]))/_xlfn.STDEV.P(Table2[6M Return vs Nifty])</f>
        <v>-0.55466534952178537</v>
      </c>
      <c r="M281">
        <v>-5.9101348644452498</v>
      </c>
      <c r="N281">
        <f>(Table2[[#This Row],[1W Return vs Nifty]]-AVERAGE(Table2[1W Return vs Nifty]))/_xlfn.STDEV.P(Table2[1W Return vs Nifty])</f>
        <v>-0.9971501555685599</v>
      </c>
      <c r="O281">
        <v>65.72</v>
      </c>
      <c r="P281">
        <v>63.453742740320699</v>
      </c>
      <c r="Q281">
        <v>57.304316748322201</v>
      </c>
      <c r="R281">
        <v>46.876235304204997</v>
      </c>
      <c r="S281" s="2">
        <f>(Table2[[#This Row],[Close Price]]-Table2[[#This Row],[20D EMA]])/Table2[[#This Row],[20D EMA]]</f>
        <v>1.2020693852708556E-2</v>
      </c>
      <c r="T281" s="2">
        <f>(Table2[[#This Row],[Close Price]]-Table2[[#This Row],[50D EMA]])/Table2[[#This Row],[50D EMA]]</f>
        <v>4.8165121987946265E-2</v>
      </c>
      <c r="U281" s="2">
        <f>(Table2[[#This Row],[Close Price]]-Table2[[#This Row],[200D EMA]])/Table2[[#This Row],[200D EMA]]</f>
        <v>0.1606455459910415</v>
      </c>
      <c r="V281">
        <v>1.2509318824037201</v>
      </c>
      <c r="W281">
        <v>65.55</v>
      </c>
      <c r="X281">
        <v>67.290000000000006</v>
      </c>
      <c r="Y281">
        <v>65.209999999999994</v>
      </c>
      <c r="Z281">
        <v>67.290000000000006</v>
      </c>
      <c r="AA281">
        <v>65.209999999999994</v>
      </c>
      <c r="AB281">
        <v>67.290000000000006</v>
      </c>
      <c r="AC281" s="2">
        <f>(Table2[[#This Row],[Close Price]]/Table2[[#This Row],[Day Low]])-1</f>
        <v>1.4645308924485345E-2</v>
      </c>
      <c r="AD281" s="2">
        <f>(Table2[[#This Row],[Day High]]/Table2[[#This Row],[Close Price]])-1</f>
        <v>1.1727559765448925E-2</v>
      </c>
      <c r="AE281" s="2">
        <f>(Table2[[#This Row],[Close Price]]/Table2[[#This Row],[Current Week Low]])-1</f>
        <v>1.9935592700506266E-2</v>
      </c>
      <c r="AF281" s="2">
        <f>(Table2[[#This Row],[Current Week High]]/Table2[[#This Row],[Close Price]])-1</f>
        <v>1.1727559765448925E-2</v>
      </c>
      <c r="AG281" s="2">
        <f>(Table2[[#This Row],[Close Price]]/Table2[[#This Row],[Current Month Low]])-1</f>
        <v>1.9935592700506266E-2</v>
      </c>
      <c r="AH281" s="2">
        <f>(Table2[[#This Row],[Current Month High]]/Table2[[#This Row],[Close Price]])-1</f>
        <v>1.1727559765448925E-2</v>
      </c>
      <c r="AI281">
        <v>18.779130957750699</v>
      </c>
      <c r="AJ281">
        <v>107.196261682243</v>
      </c>
      <c r="AK281" t="str">
        <f>IF(AND(Table2[[#This Row],[20D EMA]]&gt;Table2[[#This Row],[50D EMA]],Table2[[#This Row],[50D EMA]]&gt;Table2[[#This Row],[200D EMA]]),"Uptrend","Downtrend/NoTrend")</f>
        <v>Uptrend</v>
      </c>
      <c r="AL281">
        <v>0.04</v>
      </c>
      <c r="AM281" t="s">
        <v>10463</v>
      </c>
      <c r="AN281">
        <v>0.9</v>
      </c>
      <c r="AO281" t="s">
        <v>10463</v>
      </c>
      <c r="AP281">
        <v>0.12003980159919</v>
      </c>
      <c r="AQ281">
        <f>(Table2[[#This Row],[Sharpe Ratio]]-AVERAGE(Table2[Sharpe Ratio]))/_xlfn.STDEV.P(Table2[Sharpe Ratio])</f>
        <v>0.75814451924142934</v>
      </c>
      <c r="AR2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-1.0249126173363043</v>
      </c>
      <c r="AS281">
        <f>_xlfn.RANK.AVG(Table2[[#This Row],[1Y Return vs Nifty Z-Score]],Table2[1Y Return vs Nifty Z-Score])</f>
        <v>228</v>
      </c>
      <c r="AT281">
        <f>_xlfn.RANK.AVG(Table2[[#This Row],[6M Return vs Nifty Z-Score]],Table2[6M Return vs Nifty Z-Score])</f>
        <v>506</v>
      </c>
      <c r="AU281">
        <f>_xlfn.RANK.AVG(Table2[[#This Row],[Sharpe Ratio Z-Score]],Table2[Sharpe Ratio Z-Score])</f>
        <v>166</v>
      </c>
      <c r="AV281">
        <f>(Table2[[#This Row],[Rank 1Y]]+Table2[[#This Row],[Rank 6M]]+Table2[[#This Row],[Rank Sharpe]])/3</f>
        <v>300</v>
      </c>
    </row>
    <row r="282" spans="1:48" x14ac:dyDescent="0.3">
      <c r="A282" t="s">
        <v>144</v>
      </c>
      <c r="B282" t="s">
        <v>145</v>
      </c>
      <c r="C282" t="s">
        <v>10428</v>
      </c>
      <c r="D282" t="s">
        <v>80</v>
      </c>
      <c r="E282">
        <v>187459.3926855</v>
      </c>
      <c r="F282">
        <v>2742.95</v>
      </c>
      <c r="G282">
        <v>28.2779475642241</v>
      </c>
      <c r="H282">
        <f>(Table2[[#This Row],[1Y Return vs Nifty]]-AVERAGE(Table2[1Y Return vs Nifty]))/_xlfn.STDEV.P(Table2[1Y Return vs Nifty])</f>
        <v>-0.20955052034318972</v>
      </c>
      <c r="I282">
        <v>8.0472262254284708</v>
      </c>
      <c r="J282">
        <f>(Table2[[#This Row],[1M Return vs Nifty]]-AVERAGE(Table2[1M Return vs Nifty]))/_xlfn.STDEV.P(Table2[1M Return vs Nifty])</f>
        <v>0.57458089701077908</v>
      </c>
      <c r="K282">
        <v>19.728166506945801</v>
      </c>
      <c r="L282">
        <f>(Table2[[#This Row],[6M Return vs Nifty]]-AVERAGE(Table2[6M Return vs Nifty]))/_xlfn.STDEV.P(Table2[6M Return vs Nifty])</f>
        <v>0.23087538841614519</v>
      </c>
      <c r="M282">
        <v>6.43961535593448</v>
      </c>
      <c r="N282">
        <f>(Table2[[#This Row],[1W Return vs Nifty]]-AVERAGE(Table2[1W Return vs Nifty]))/_xlfn.STDEV.P(Table2[1W Return vs Nifty])</f>
        <v>1.2644029447949769</v>
      </c>
      <c r="O282">
        <v>2532.9699999999998</v>
      </c>
      <c r="P282">
        <v>2436.7587116199502</v>
      </c>
      <c r="Q282">
        <v>2191.44669880739</v>
      </c>
      <c r="R282">
        <v>86.2930554954673</v>
      </c>
      <c r="S282" s="2">
        <f>(Table2[[#This Row],[Close Price]]-Table2[[#This Row],[20D EMA]])/Table2[[#This Row],[20D EMA]]</f>
        <v>8.2898731528600833E-2</v>
      </c>
      <c r="T282" s="2">
        <f>(Table2[[#This Row],[Close Price]]-Table2[[#This Row],[50D EMA]])/Table2[[#This Row],[50D EMA]]</f>
        <v>0.12565515285528395</v>
      </c>
      <c r="U282" s="2">
        <f>(Table2[[#This Row],[Close Price]]-Table2[[#This Row],[200D EMA]])/Table2[[#This Row],[200D EMA]]</f>
        <v>0.25166174540897762</v>
      </c>
      <c r="V282">
        <v>1.6020592676073799</v>
      </c>
      <c r="W282">
        <v>2717</v>
      </c>
      <c r="X282">
        <v>2762.7</v>
      </c>
      <c r="Y282">
        <v>2662.05</v>
      </c>
      <c r="Z282">
        <v>2762.7</v>
      </c>
      <c r="AA282">
        <v>2662.05</v>
      </c>
      <c r="AB282">
        <v>2762.7</v>
      </c>
      <c r="AC282" s="2">
        <f>(Table2[[#This Row],[Close Price]]/Table2[[#This Row],[Day Low]])-1</f>
        <v>9.5509753404490194E-3</v>
      </c>
      <c r="AD282" s="2">
        <f>(Table2[[#This Row],[Day High]]/Table2[[#This Row],[Close Price]])-1</f>
        <v>7.2002770739532096E-3</v>
      </c>
      <c r="AE282" s="2">
        <f>(Table2[[#This Row],[Close Price]]/Table2[[#This Row],[Current Week Low]])-1</f>
        <v>3.0390112882928477E-2</v>
      </c>
      <c r="AF282" s="2">
        <f>(Table2[[#This Row],[Current Week High]]/Table2[[#This Row],[Close Price]])-1</f>
        <v>7.2002770739532096E-3</v>
      </c>
      <c r="AG282" s="2">
        <f>(Table2[[#This Row],[Close Price]]/Table2[[#This Row],[Current Month Low]])-1</f>
        <v>3.0390112882928477E-2</v>
      </c>
      <c r="AH282" s="2">
        <f>(Table2[[#This Row],[Current Month High]]/Table2[[#This Row],[Close Price]])-1</f>
        <v>7.2002770739532096E-3</v>
      </c>
      <c r="AI282">
        <v>0.72002770739532096</v>
      </c>
      <c r="AJ282">
        <v>58.8839779731683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0.11</v>
      </c>
      <c r="AM282" t="s">
        <v>10463</v>
      </c>
      <c r="AN282">
        <v>11.59</v>
      </c>
      <c r="AO282" t="s">
        <v>10463</v>
      </c>
      <c r="AP282">
        <v>5.8893961650470998E-2</v>
      </c>
      <c r="AQ282">
        <f>(Table2[[#This Row],[Sharpe Ratio]]-AVERAGE(Table2[Sharpe Ratio]))/_xlfn.STDEV.P(Table2[Sharpe Ratio])</f>
        <v>7.0041176908141628E-2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1.9303498867868532</v>
      </c>
      <c r="AS282">
        <f>_xlfn.RANK.AVG(Table2[[#This Row],[1Y Return vs Nifty Z-Score]],Table2[1Y Return vs Nifty Z-Score])</f>
        <v>349</v>
      </c>
      <c r="AT282">
        <f>_xlfn.RANK.AVG(Table2[[#This Row],[6M Return vs Nifty Z-Score]],Table2[6M Return vs Nifty Z-Score])</f>
        <v>231</v>
      </c>
      <c r="AU282">
        <f>_xlfn.RANK.AVG(Table2[[#This Row],[Sharpe Ratio Z-Score]],Table2[Sharpe Ratio Z-Score])</f>
        <v>322</v>
      </c>
      <c r="AV282">
        <f>(Table2[[#This Row],[Rank 1Y]]+Table2[[#This Row],[Rank 6M]]+Table2[[#This Row],[Rank Sharpe]])/3</f>
        <v>300.66666666666669</v>
      </c>
    </row>
    <row r="283" spans="1:48" x14ac:dyDescent="0.3">
      <c r="A283" t="s">
        <v>629</v>
      </c>
      <c r="B283" t="s">
        <v>630</v>
      </c>
      <c r="C283" t="s">
        <v>10420</v>
      </c>
      <c r="D283" t="s">
        <v>631</v>
      </c>
      <c r="E283">
        <v>29749.059600479999</v>
      </c>
      <c r="F283">
        <v>310</v>
      </c>
      <c r="G283">
        <v>159.92363456899599</v>
      </c>
      <c r="H283">
        <f>(Table2[[#This Row],[1Y Return vs Nifty]]-AVERAGE(Table2[1Y Return vs Nifty]))/_xlfn.STDEV.P(Table2[1Y Return vs Nifty])</f>
        <v>1.3279636914738955</v>
      </c>
      <c r="I283">
        <v>-6.3612395747937001</v>
      </c>
      <c r="J283">
        <f>(Table2[[#This Row],[1M Return vs Nifty]]-AVERAGE(Table2[1M Return vs Nifty]))/_xlfn.STDEV.P(Table2[1M Return vs Nifty])</f>
        <v>-0.6732963545189371</v>
      </c>
      <c r="K283">
        <v>-11.7029798850644</v>
      </c>
      <c r="L283">
        <f>(Table2[[#This Row],[6M Return vs Nifty]]-AVERAGE(Table2[6M Return vs Nifty]))/_xlfn.STDEV.P(Table2[6M Return vs Nifty])</f>
        <v>-0.71068697137652159</v>
      </c>
      <c r="M283">
        <v>-3.13552919829363</v>
      </c>
      <c r="N283">
        <f>(Table2[[#This Row],[1W Return vs Nifty]]-AVERAGE(Table2[1W Return vs Nifty]))/_xlfn.STDEV.P(Table2[1W Return vs Nifty])</f>
        <v>-0.48904934910718911</v>
      </c>
      <c r="O283">
        <v>304.87</v>
      </c>
      <c r="P283">
        <v>298.97390829684002</v>
      </c>
      <c r="Q283">
        <v>266.89489861340201</v>
      </c>
      <c r="R283">
        <v>58.188610380076</v>
      </c>
      <c r="S283" s="2">
        <f>(Table2[[#This Row],[Close Price]]-Table2[[#This Row],[20D EMA]])/Table2[[#This Row],[20D EMA]]</f>
        <v>1.6826844228687621E-2</v>
      </c>
      <c r="T283" s="2">
        <f>(Table2[[#This Row],[Close Price]]-Table2[[#This Row],[50D EMA]])/Table2[[#This Row],[50D EMA]]</f>
        <v>3.6879779128460209E-2</v>
      </c>
      <c r="U283" s="2">
        <f>(Table2[[#This Row],[Close Price]]-Table2[[#This Row],[200D EMA]])/Table2[[#This Row],[200D EMA]]</f>
        <v>0.16150590217550712</v>
      </c>
      <c r="V283">
        <v>0.71243800961840298</v>
      </c>
      <c r="W283">
        <v>305</v>
      </c>
      <c r="X283">
        <v>313.95</v>
      </c>
      <c r="Y283">
        <v>305</v>
      </c>
      <c r="Z283">
        <v>316</v>
      </c>
      <c r="AA283">
        <v>305</v>
      </c>
      <c r="AB283">
        <v>316</v>
      </c>
      <c r="AC283" s="2">
        <f>(Table2[[#This Row],[Close Price]]/Table2[[#This Row],[Day Low]])-1</f>
        <v>1.6393442622950838E-2</v>
      </c>
      <c r="AD283" s="2">
        <f>(Table2[[#This Row],[Day High]]/Table2[[#This Row],[Close Price]])-1</f>
        <v>1.2741935483870925E-2</v>
      </c>
      <c r="AE283" s="2">
        <f>(Table2[[#This Row],[Close Price]]/Table2[[#This Row],[Current Week Low]])-1</f>
        <v>1.6393442622950838E-2</v>
      </c>
      <c r="AF283" s="2">
        <f>(Table2[[#This Row],[Current Week High]]/Table2[[#This Row],[Close Price]])-1</f>
        <v>1.9354838709677358E-2</v>
      </c>
      <c r="AG283" s="2">
        <f>(Table2[[#This Row],[Close Price]]/Table2[[#This Row],[Current Month Low]])-1</f>
        <v>1.6393442622950838E-2</v>
      </c>
      <c r="AH283" s="2">
        <f>(Table2[[#This Row],[Current Month High]]/Table2[[#This Row],[Close Price]])-1</f>
        <v>1.9354838709677358E-2</v>
      </c>
      <c r="AI283">
        <v>23.967741935483801</v>
      </c>
      <c r="AJ283">
        <v>191.35338345864599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0.08</v>
      </c>
      <c r="AM283" t="s">
        <v>10463</v>
      </c>
      <c r="AN283">
        <v>1.32</v>
      </c>
      <c r="AO283" t="s">
        <v>10463</v>
      </c>
      <c r="AP283">
        <v>7.1830962682690999E-2</v>
      </c>
      <c r="AQ283">
        <f>(Table2[[#This Row],[Sharpe Ratio]]-AVERAGE(Table2[Sharpe Ratio]))/_xlfn.STDEV.P(Table2[Sharpe Ratio])</f>
        <v>0.21562742868758539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-0.32944155484116688</v>
      </c>
      <c r="AS283">
        <f>_xlfn.RANK.AVG(Table2[[#This Row],[1Y Return vs Nifty Z-Score]],Table2[1Y Return vs Nifty Z-Score])</f>
        <v>61</v>
      </c>
      <c r="AT283">
        <f>_xlfn.RANK.AVG(Table2[[#This Row],[6M Return vs Nifty Z-Score]],Table2[6M Return vs Nifty Z-Score])</f>
        <v>561</v>
      </c>
      <c r="AU283">
        <f>_xlfn.RANK.AVG(Table2[[#This Row],[Sharpe Ratio Z-Score]],Table2[Sharpe Ratio Z-Score])</f>
        <v>280</v>
      </c>
      <c r="AV283">
        <f>(Table2[[#This Row],[Rank 1Y]]+Table2[[#This Row],[Rank 6M]]+Table2[[#This Row],[Rank Sharpe]])/3</f>
        <v>300.66666666666669</v>
      </c>
    </row>
    <row r="284" spans="1:48" x14ac:dyDescent="0.3">
      <c r="A284" t="s">
        <v>30</v>
      </c>
      <c r="B284" t="s">
        <v>31</v>
      </c>
      <c r="C284" t="s">
        <v>10419</v>
      </c>
      <c r="D284" t="s">
        <v>32</v>
      </c>
      <c r="E284">
        <v>751407.70178312995</v>
      </c>
      <c r="F284">
        <v>826.15</v>
      </c>
      <c r="G284">
        <v>15.676124453618399</v>
      </c>
      <c r="H284">
        <f>(Table2[[#This Row],[1Y Return vs Nifty]]-AVERAGE(Table2[1Y Return vs Nifty]))/_xlfn.STDEV.P(Table2[1Y Return vs Nifty])</f>
        <v>-0.3567295321907934</v>
      </c>
      <c r="I284">
        <v>-9.7257823088183901</v>
      </c>
      <c r="J284">
        <f>(Table2[[#This Row],[1M Return vs Nifty]]-AVERAGE(Table2[1M Return vs Nifty]))/_xlfn.STDEV.P(Table2[1M Return vs Nifty])</f>
        <v>-0.96469006692406134</v>
      </c>
      <c r="K284">
        <v>17.8795903708249</v>
      </c>
      <c r="L284">
        <f>(Table2[[#This Row],[6M Return vs Nifty]]-AVERAGE(Table2[6M Return vs Nifty]))/_xlfn.STDEV.P(Table2[6M Return vs Nifty])</f>
        <v>0.17549879835244794</v>
      </c>
      <c r="M284">
        <v>-0.95977106417006997</v>
      </c>
      <c r="N284">
        <f>(Table2[[#This Row],[1W Return vs Nifty]]-AVERAGE(Table2[1W Return vs Nifty]))/_xlfn.STDEV.P(Table2[1W Return vs Nifty])</f>
        <v>-9.0612743826841785E-2</v>
      </c>
      <c r="O284">
        <v>836.36</v>
      </c>
      <c r="P284">
        <v>818.36406945912404</v>
      </c>
      <c r="Q284">
        <v>722.25050688750196</v>
      </c>
      <c r="R284">
        <v>51.625696195769301</v>
      </c>
      <c r="S284" s="2">
        <f>(Table2[[#This Row],[Close Price]]-Table2[[#This Row],[20D EMA]])/Table2[[#This Row],[20D EMA]]</f>
        <v>-1.2207661772442532E-2</v>
      </c>
      <c r="T284" s="2">
        <f>(Table2[[#This Row],[Close Price]]-Table2[[#This Row],[50D EMA]])/Table2[[#This Row],[50D EMA]]</f>
        <v>9.5140180653603742E-3</v>
      </c>
      <c r="U284" s="2">
        <f>(Table2[[#This Row],[Close Price]]-Table2[[#This Row],[200D EMA]])/Table2[[#This Row],[200D EMA]]</f>
        <v>0.14385520276094654</v>
      </c>
      <c r="V284">
        <v>0.88789611523483403</v>
      </c>
      <c r="W284">
        <v>823.15</v>
      </c>
      <c r="X284">
        <v>846.3</v>
      </c>
      <c r="Y284">
        <v>823.15</v>
      </c>
      <c r="Z284">
        <v>850.5</v>
      </c>
      <c r="AA284">
        <v>823.15</v>
      </c>
      <c r="AB284">
        <v>850.5</v>
      </c>
      <c r="AC284" s="2">
        <f>(Table2[[#This Row],[Close Price]]/Table2[[#This Row],[Day Low]])-1</f>
        <v>3.6445362327643949E-3</v>
      </c>
      <c r="AD284" s="2">
        <f>(Table2[[#This Row],[Day High]]/Table2[[#This Row],[Close Price]])-1</f>
        <v>2.4390243902439046E-2</v>
      </c>
      <c r="AE284" s="2">
        <f>(Table2[[#This Row],[Close Price]]/Table2[[#This Row],[Current Week Low]])-1</f>
        <v>3.6445362327643949E-3</v>
      </c>
      <c r="AF284" s="2">
        <f>(Table2[[#This Row],[Current Week High]]/Table2[[#This Row],[Close Price]])-1</f>
        <v>2.9474066452823466E-2</v>
      </c>
      <c r="AG284" s="2">
        <f>(Table2[[#This Row],[Close Price]]/Table2[[#This Row],[Current Month Low]])-1</f>
        <v>3.6445362327643949E-3</v>
      </c>
      <c r="AH284" s="2">
        <f>(Table2[[#This Row],[Current Month High]]/Table2[[#This Row],[Close Price]])-1</f>
        <v>2.9474066452823466E-2</v>
      </c>
      <c r="AI284">
        <v>10.391575379773601</v>
      </c>
      <c r="AJ284">
        <v>52.089469808541899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0</v>
      </c>
      <c r="AM284" t="s">
        <v>10465</v>
      </c>
      <c r="AN284">
        <v>-2.1</v>
      </c>
      <c r="AO284" t="s">
        <v>10464</v>
      </c>
      <c r="AP284">
        <v>8.3246861720928003E-2</v>
      </c>
      <c r="AQ284">
        <f>(Table2[[#This Row],[Sharpe Ratio]]-AVERAGE(Table2[Sharpe Ratio]))/_xlfn.STDEV.P(Table2[Sharpe Ratio])</f>
        <v>0.34409599319726003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-0.89243755139198855</v>
      </c>
      <c r="AS284">
        <f>_xlfn.RANK.AVG(Table2[[#This Row],[1Y Return vs Nifty Z-Score]],Table2[1Y Return vs Nifty Z-Score])</f>
        <v>410</v>
      </c>
      <c r="AT284">
        <f>_xlfn.RANK.AVG(Table2[[#This Row],[6M Return vs Nifty Z-Score]],Table2[6M Return vs Nifty Z-Score])</f>
        <v>246</v>
      </c>
      <c r="AU284">
        <f>_xlfn.RANK.AVG(Table2[[#This Row],[Sharpe Ratio Z-Score]],Table2[Sharpe Ratio Z-Score])</f>
        <v>248</v>
      </c>
      <c r="AV284">
        <f>(Table2[[#This Row],[Rank 1Y]]+Table2[[#This Row],[Rank 6M]]+Table2[[#This Row],[Rank Sharpe]])/3</f>
        <v>301.33333333333331</v>
      </c>
    </row>
    <row r="285" spans="1:48" x14ac:dyDescent="0.3">
      <c r="A285" t="s">
        <v>1250</v>
      </c>
      <c r="B285" t="s">
        <v>1251</v>
      </c>
      <c r="C285" t="s">
        <v>10424</v>
      </c>
      <c r="D285" t="s">
        <v>61</v>
      </c>
      <c r="E285">
        <v>8675.0994673200003</v>
      </c>
      <c r="F285">
        <v>941.85</v>
      </c>
      <c r="G285">
        <v>75.275803573868401</v>
      </c>
      <c r="H285">
        <f>(Table2[[#This Row],[1Y Return vs Nifty]]-AVERAGE(Table2[1Y Return vs Nifty]))/_xlfn.STDEV.P(Table2[1Y Return vs Nifty])</f>
        <v>0.33934609134103383</v>
      </c>
      <c r="I285">
        <v>0.61567503779049804</v>
      </c>
      <c r="J285">
        <f>(Table2[[#This Row],[1M Return vs Nifty]]-AVERAGE(Table2[1M Return vs Nifty]))/_xlfn.STDEV.P(Table2[1M Return vs Nifty])</f>
        <v>-6.9045135018882098E-2</v>
      </c>
      <c r="K285">
        <v>27.896281755205901</v>
      </c>
      <c r="L285">
        <f>(Table2[[#This Row],[6M Return vs Nifty]]-AVERAGE(Table2[6M Return vs Nifty]))/_xlfn.STDEV.P(Table2[6M Return vs Nifty])</f>
        <v>0.47556229141008893</v>
      </c>
      <c r="M285">
        <v>-1.9830858416195001</v>
      </c>
      <c r="N285">
        <f>(Table2[[#This Row],[1W Return vs Nifty]]-AVERAGE(Table2[1W Return vs Nifty]))/_xlfn.STDEV.P(Table2[1W Return vs Nifty])</f>
        <v>-0.27800768431474926</v>
      </c>
      <c r="O285">
        <v>929.43</v>
      </c>
      <c r="P285">
        <v>891.41755936349205</v>
      </c>
      <c r="Q285">
        <v>729.61587479693503</v>
      </c>
      <c r="R285">
        <v>54.509132041175903</v>
      </c>
      <c r="S285" s="2">
        <f>(Table2[[#This Row],[Close Price]]-Table2[[#This Row],[20D EMA]])/Table2[[#This Row],[20D EMA]]</f>
        <v>1.3363028953229477E-2</v>
      </c>
      <c r="T285" s="2">
        <f>(Table2[[#This Row],[Close Price]]-Table2[[#This Row],[50D EMA]])/Table2[[#This Row],[50D EMA]]</f>
        <v>5.6575552171665502E-2</v>
      </c>
      <c r="U285" s="2">
        <f>(Table2[[#This Row],[Close Price]]-Table2[[#This Row],[200D EMA]])/Table2[[#This Row],[200D EMA]]</f>
        <v>0.29088474159383321</v>
      </c>
      <c r="V285">
        <v>0.59638881902645902</v>
      </c>
      <c r="W285">
        <v>935</v>
      </c>
      <c r="X285">
        <v>960.5</v>
      </c>
      <c r="Y285">
        <v>932.1</v>
      </c>
      <c r="Z285">
        <v>960.5</v>
      </c>
      <c r="AA285">
        <v>932.1</v>
      </c>
      <c r="AB285">
        <v>960.5</v>
      </c>
      <c r="AC285" s="2">
        <f>(Table2[[#This Row],[Close Price]]/Table2[[#This Row],[Day Low]])-1</f>
        <v>7.3262032085561479E-3</v>
      </c>
      <c r="AD285" s="2">
        <f>(Table2[[#This Row],[Day High]]/Table2[[#This Row],[Close Price]])-1</f>
        <v>1.9801454584063238E-2</v>
      </c>
      <c r="AE285" s="2">
        <f>(Table2[[#This Row],[Close Price]]/Table2[[#This Row],[Current Week Low]])-1</f>
        <v>1.0460251046025215E-2</v>
      </c>
      <c r="AF285" s="2">
        <f>(Table2[[#This Row],[Current Week High]]/Table2[[#This Row],[Close Price]])-1</f>
        <v>1.9801454584063238E-2</v>
      </c>
      <c r="AG285" s="2">
        <f>(Table2[[#This Row],[Close Price]]/Table2[[#This Row],[Current Month Low]])-1</f>
        <v>1.0460251046025215E-2</v>
      </c>
      <c r="AH285" s="2">
        <f>(Table2[[#This Row],[Current Month High]]/Table2[[#This Row],[Close Price]])-1</f>
        <v>1.9801454584063238E-2</v>
      </c>
      <c r="AI285">
        <v>5.5210489993098699</v>
      </c>
      <c r="AJ285">
        <v>128.54889589905301</v>
      </c>
      <c r="AK285" t="str">
        <f>IF(AND(Table2[[#This Row],[20D EMA]]&gt;Table2[[#This Row],[50D EMA]],Table2[[#This Row],[50D EMA]]&gt;Table2[[#This Row],[200D EMA]]),"Uptrend","Downtrend/NoTrend")</f>
        <v>Uptrend</v>
      </c>
      <c r="AL285">
        <v>0.08</v>
      </c>
      <c r="AM285" t="s">
        <v>10463</v>
      </c>
      <c r="AN285">
        <v>0.01</v>
      </c>
      <c r="AO285" t="s">
        <v>10463</v>
      </c>
      <c r="AP285">
        <v>-8.3045204394780001E-3</v>
      </c>
      <c r="AQ285">
        <f>(Table2[[#This Row],[Sharpe Ratio]]-AVERAGE(Table2[Sharpe Ratio]))/_xlfn.STDEV.P(Table2[Sharpe Ratio])</f>
        <v>-0.68617543839384809</v>
      </c>
      <c r="AR2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-0.21831987497635669</v>
      </c>
      <c r="AS285">
        <f>_xlfn.RANK.AVG(Table2[[#This Row],[1Y Return vs Nifty Z-Score]],Table2[1Y Return vs Nifty Z-Score])</f>
        <v>175</v>
      </c>
      <c r="AT285">
        <f>_xlfn.RANK.AVG(Table2[[#This Row],[6M Return vs Nifty Z-Score]],Table2[6M Return vs Nifty Z-Score])</f>
        <v>176</v>
      </c>
      <c r="AU285">
        <f>_xlfn.RANK.AVG(Table2[[#This Row],[Sharpe Ratio Z-Score]],Table2[Sharpe Ratio Z-Score])</f>
        <v>553</v>
      </c>
      <c r="AV285">
        <f>(Table2[[#This Row],[Rank 1Y]]+Table2[[#This Row],[Rank 6M]]+Table2[[#This Row],[Rank Sharpe]])/3</f>
        <v>301.33333333333331</v>
      </c>
    </row>
    <row r="286" spans="1:48" x14ac:dyDescent="0.3">
      <c r="A286" t="s">
        <v>155</v>
      </c>
      <c r="B286" t="s">
        <v>156</v>
      </c>
      <c r="C286" t="s">
        <v>10428</v>
      </c>
      <c r="D286" t="s">
        <v>80</v>
      </c>
      <c r="E286">
        <v>171187.081721</v>
      </c>
      <c r="F286">
        <v>692.35</v>
      </c>
      <c r="G286">
        <v>33.314434325336201</v>
      </c>
      <c r="H286">
        <f>(Table2[[#This Row],[1Y Return vs Nifty]]-AVERAGE(Table2[1Y Return vs Nifty]))/_xlfn.STDEV.P(Table2[1Y Return vs Nifty])</f>
        <v>-0.15072846434558029</v>
      </c>
      <c r="I286">
        <v>-2.3676094344106802</v>
      </c>
      <c r="J286">
        <f>(Table2[[#This Row],[1M Return vs Nifty]]-AVERAGE(Table2[1M Return vs Nifty]))/_xlfn.STDEV.P(Table2[1M Return vs Nifty])</f>
        <v>-0.32741912703989817</v>
      </c>
      <c r="K286">
        <v>19.093247697626001</v>
      </c>
      <c r="L286">
        <f>(Table2[[#This Row],[6M Return vs Nifty]]-AVERAGE(Table2[6M Return vs Nifty]))/_xlfn.STDEV.P(Table2[6M Return vs Nifty])</f>
        <v>0.21185553960363526</v>
      </c>
      <c r="M286">
        <v>3.25000403233271</v>
      </c>
      <c r="N286">
        <f>(Table2[[#This Row],[1W Return vs Nifty]]-AVERAGE(Table2[1W Return vs Nifty]))/_xlfn.STDEV.P(Table2[1W Return vs Nifty])</f>
        <v>0.68030405622454659</v>
      </c>
      <c r="O286">
        <v>658.18</v>
      </c>
      <c r="P286">
        <v>637.56182146993297</v>
      </c>
      <c r="Q286">
        <v>564.73199649621904</v>
      </c>
      <c r="R286">
        <v>73.307354126118895</v>
      </c>
      <c r="S286" s="2">
        <f>(Table2[[#This Row],[Close Price]]-Table2[[#This Row],[20D EMA]])/Table2[[#This Row],[20D EMA]]</f>
        <v>5.1915889270412463E-2</v>
      </c>
      <c r="T286" s="2">
        <f>(Table2[[#This Row],[Close Price]]-Table2[[#This Row],[50D EMA]])/Table2[[#This Row],[50D EMA]]</f>
        <v>8.5933907403285187E-2</v>
      </c>
      <c r="U286" s="2">
        <f>(Table2[[#This Row],[Close Price]]-Table2[[#This Row],[200D EMA]])/Table2[[#This Row],[200D EMA]]</f>
        <v>0.22597976437595987</v>
      </c>
      <c r="V286">
        <v>1.0244740858085299</v>
      </c>
      <c r="W286">
        <v>679.3</v>
      </c>
      <c r="X286">
        <v>706.95</v>
      </c>
      <c r="Y286">
        <v>664.05</v>
      </c>
      <c r="Z286">
        <v>706.95</v>
      </c>
      <c r="AA286">
        <v>664.05</v>
      </c>
      <c r="AB286">
        <v>706.95</v>
      </c>
      <c r="AC286" s="2">
        <f>(Table2[[#This Row],[Close Price]]/Table2[[#This Row],[Day Low]])-1</f>
        <v>1.9210952451052643E-2</v>
      </c>
      <c r="AD286" s="2">
        <f>(Table2[[#This Row],[Day High]]/Table2[[#This Row],[Close Price]])-1</f>
        <v>2.1087600202209789E-2</v>
      </c>
      <c r="AE286" s="2">
        <f>(Table2[[#This Row],[Close Price]]/Table2[[#This Row],[Current Week Low]])-1</f>
        <v>4.2617272795723249E-2</v>
      </c>
      <c r="AF286" s="2">
        <f>(Table2[[#This Row],[Current Week High]]/Table2[[#This Row],[Close Price]])-1</f>
        <v>2.1087600202209789E-2</v>
      </c>
      <c r="AG286" s="2">
        <f>(Table2[[#This Row],[Close Price]]/Table2[[#This Row],[Current Month Low]])-1</f>
        <v>4.2617272795723249E-2</v>
      </c>
      <c r="AH286" s="2">
        <f>(Table2[[#This Row],[Current Month High]]/Table2[[#This Row],[Close Price]])-1</f>
        <v>2.1087600202209789E-2</v>
      </c>
      <c r="AI286">
        <v>2.10876002022097</v>
      </c>
      <c r="AJ286">
        <v>71.352555376809804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0.03</v>
      </c>
      <c r="AM286" t="s">
        <v>10463</v>
      </c>
      <c r="AN286">
        <v>4.1900000000000004</v>
      </c>
      <c r="AO286" t="s">
        <v>10463</v>
      </c>
      <c r="AP286">
        <v>5.2647280393532003E-2</v>
      </c>
      <c r="AQ286">
        <f>(Table2[[#This Row],[Sharpe Ratio]]-AVERAGE(Table2[Sharpe Ratio]))/_xlfn.STDEV.P(Table2[Sharpe Ratio])</f>
        <v>-2.5571090949762747E-4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0.41375629353320575</v>
      </c>
      <c r="AS286">
        <f>_xlfn.RANK.AVG(Table2[[#This Row],[1Y Return vs Nifty Z-Score]],Table2[1Y Return vs Nifty Z-Score])</f>
        <v>325</v>
      </c>
      <c r="AT286">
        <f>_xlfn.RANK.AVG(Table2[[#This Row],[6M Return vs Nifty Z-Score]],Table2[6M Return vs Nifty Z-Score])</f>
        <v>238</v>
      </c>
      <c r="AU286">
        <f>_xlfn.RANK.AVG(Table2[[#This Row],[Sharpe Ratio Z-Score]],Table2[Sharpe Ratio Z-Score])</f>
        <v>343</v>
      </c>
      <c r="AV286">
        <f>(Table2[[#This Row],[Rank 1Y]]+Table2[[#This Row],[Rank 6M]]+Table2[[#This Row],[Rank Sharpe]])/3</f>
        <v>302</v>
      </c>
    </row>
    <row r="287" spans="1:48" x14ac:dyDescent="0.3">
      <c r="A287" t="s">
        <v>1667</v>
      </c>
      <c r="B287" t="s">
        <v>1668</v>
      </c>
      <c r="C287" t="s">
        <v>10421</v>
      </c>
      <c r="D287" t="s">
        <v>275</v>
      </c>
      <c r="E287">
        <v>4755.5366569099997</v>
      </c>
      <c r="F287">
        <v>245.8</v>
      </c>
      <c r="G287">
        <v>43.611815006968897</v>
      </c>
      <c r="H287">
        <f>(Table2[[#This Row],[1Y Return vs Nifty]]-AVERAGE(Table2[1Y Return vs Nifty]))/_xlfn.STDEV.P(Table2[1Y Return vs Nifty])</f>
        <v>-3.0463459826844484E-2</v>
      </c>
      <c r="I287">
        <v>-4.2519180189817698</v>
      </c>
      <c r="J287">
        <f>(Table2[[#This Row],[1M Return vs Nifty]]-AVERAGE(Table2[1M Return vs Nifty]))/_xlfn.STDEV.P(Table2[1M Return vs Nifty])</f>
        <v>-0.49061386617112229</v>
      </c>
      <c r="K287">
        <v>-8.9433649431326199</v>
      </c>
      <c r="L287">
        <f>(Table2[[#This Row],[6M Return vs Nifty]]-AVERAGE(Table2[6M Return vs Nifty]))/_xlfn.STDEV.P(Table2[6M Return vs Nifty])</f>
        <v>-0.62801898579185045</v>
      </c>
      <c r="M287">
        <v>-6.5866824496640097</v>
      </c>
      <c r="N287">
        <f>(Table2[[#This Row],[1W Return vs Nifty]]-AVERAGE(Table2[1W Return vs Nifty]))/_xlfn.STDEV.P(Table2[1W Return vs Nifty])</f>
        <v>-1.12104321102243</v>
      </c>
      <c r="O287">
        <v>253.35</v>
      </c>
      <c r="P287">
        <v>244.77011156249799</v>
      </c>
      <c r="Q287">
        <v>222.97725918409699</v>
      </c>
      <c r="R287">
        <v>36.226462099002397</v>
      </c>
      <c r="S287" s="2">
        <f>(Table2[[#This Row],[Close Price]]-Table2[[#This Row],[20D EMA]])/Table2[[#This Row],[20D EMA]]</f>
        <v>-2.9800671008486216E-2</v>
      </c>
      <c r="T287" s="2">
        <f>(Table2[[#This Row],[Close Price]]-Table2[[#This Row],[50D EMA]])/Table2[[#This Row],[50D EMA]]</f>
        <v>4.2075743273053117E-3</v>
      </c>
      <c r="U287" s="2">
        <f>(Table2[[#This Row],[Close Price]]-Table2[[#This Row],[200D EMA]])/Table2[[#This Row],[200D EMA]]</f>
        <v>0.10235456700568667</v>
      </c>
      <c r="V287">
        <v>0.90140504937273203</v>
      </c>
      <c r="W287">
        <v>245.1</v>
      </c>
      <c r="X287">
        <v>253.45</v>
      </c>
      <c r="Y287">
        <v>245.1</v>
      </c>
      <c r="Z287">
        <v>253.45</v>
      </c>
      <c r="AA287">
        <v>245.1</v>
      </c>
      <c r="AB287">
        <v>253.45</v>
      </c>
      <c r="AC287" s="2">
        <f>(Table2[[#This Row],[Close Price]]/Table2[[#This Row],[Day Low]])-1</f>
        <v>2.8559771521827759E-3</v>
      </c>
      <c r="AD287" s="2">
        <f>(Table2[[#This Row],[Day High]]/Table2[[#This Row],[Close Price]])-1</f>
        <v>3.1122864117168358E-2</v>
      </c>
      <c r="AE287" s="2">
        <f>(Table2[[#This Row],[Close Price]]/Table2[[#This Row],[Current Week Low]])-1</f>
        <v>2.8559771521827759E-3</v>
      </c>
      <c r="AF287" s="2">
        <f>(Table2[[#This Row],[Current Week High]]/Table2[[#This Row],[Close Price]])-1</f>
        <v>3.1122864117168358E-2</v>
      </c>
      <c r="AG287" s="2">
        <f>(Table2[[#This Row],[Close Price]]/Table2[[#This Row],[Current Month Low]])-1</f>
        <v>2.8559771521827759E-3</v>
      </c>
      <c r="AH287" s="2">
        <f>(Table2[[#This Row],[Current Month High]]/Table2[[#This Row],[Close Price]])-1</f>
        <v>3.1122864117168358E-2</v>
      </c>
      <c r="AI287">
        <v>18.5516680227827</v>
      </c>
      <c r="AJ287">
        <v>74.079320113314395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-0.01</v>
      </c>
      <c r="AM287" t="s">
        <v>10464</v>
      </c>
      <c r="AN287">
        <v>-10.93</v>
      </c>
      <c r="AO287" t="s">
        <v>10464</v>
      </c>
      <c r="AP287">
        <v>0.15688353094414301</v>
      </c>
      <c r="AQ287">
        <f>(Table2[[#This Row],[Sharpe Ratio]]-AVERAGE(Table2[Sharpe Ratio]))/_xlfn.STDEV.P(Table2[Sharpe Ratio])</f>
        <v>1.172764603413097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-1.0973749193991504</v>
      </c>
      <c r="AS287">
        <f>_xlfn.RANK.AVG(Table2[[#This Row],[1Y Return vs Nifty Z-Score]],Table2[1Y Return vs Nifty Z-Score])</f>
        <v>286</v>
      </c>
      <c r="AT287">
        <f>_xlfn.RANK.AVG(Table2[[#This Row],[6M Return vs Nifty Z-Score]],Table2[6M Return vs Nifty Z-Score])</f>
        <v>532</v>
      </c>
      <c r="AU287">
        <f>_xlfn.RANK.AVG(Table2[[#This Row],[Sharpe Ratio Z-Score]],Table2[Sharpe Ratio Z-Score])</f>
        <v>88</v>
      </c>
      <c r="AV287">
        <f>(Table2[[#This Row],[Rank 1Y]]+Table2[[#This Row],[Rank 6M]]+Table2[[#This Row],[Rank Sharpe]])/3</f>
        <v>302</v>
      </c>
    </row>
    <row r="288" spans="1:48" x14ac:dyDescent="0.3">
      <c r="A288" t="s">
        <v>1220</v>
      </c>
      <c r="B288" t="s">
        <v>1221</v>
      </c>
      <c r="C288" t="s">
        <v>10417</v>
      </c>
      <c r="D288" t="s">
        <v>1166</v>
      </c>
      <c r="E288">
        <v>8993.7492336899995</v>
      </c>
      <c r="F288">
        <v>546.9</v>
      </c>
      <c r="G288">
        <v>141.611503264531</v>
      </c>
      <c r="H288">
        <f>(Table2[[#This Row],[1Y Return vs Nifty]]-AVERAGE(Table2[1Y Return vs Nifty]))/_xlfn.STDEV.P(Table2[1Y Return vs Nifty])</f>
        <v>1.1140929390788328</v>
      </c>
      <c r="I288">
        <v>-3.6925231678642501</v>
      </c>
      <c r="J288">
        <f>(Table2[[#This Row],[1M Return vs Nifty]]-AVERAGE(Table2[1M Return vs Nifty]))/_xlfn.STDEV.P(Table2[1M Return vs Nifty])</f>
        <v>-0.44216622996813099</v>
      </c>
      <c r="K288">
        <v>9.9263198440744294</v>
      </c>
      <c r="L288">
        <f>(Table2[[#This Row],[6M Return vs Nifty]]-AVERAGE(Table2[6M Return vs Nifty]))/_xlfn.STDEV.P(Table2[6M Return vs Nifty])</f>
        <v>-6.2752141395019112E-2</v>
      </c>
      <c r="M288">
        <v>-9.4551785497162406</v>
      </c>
      <c r="N288">
        <f>(Table2[[#This Row],[1W Return vs Nifty]]-AVERAGE(Table2[1W Return vs Nifty]))/_xlfn.STDEV.P(Table2[1W Return vs Nifty])</f>
        <v>-1.6463377418987288</v>
      </c>
      <c r="O288">
        <v>555.59</v>
      </c>
      <c r="P288">
        <v>527.39024633576105</v>
      </c>
      <c r="Q288">
        <v>421.81748729803201</v>
      </c>
      <c r="R288">
        <v>46.517842670133703</v>
      </c>
      <c r="S288" s="2">
        <f>(Table2[[#This Row],[Close Price]]-Table2[[#This Row],[20D EMA]])/Table2[[#This Row],[20D EMA]]</f>
        <v>-1.5641030256124219E-2</v>
      </c>
      <c r="T288" s="2">
        <f>(Table2[[#This Row],[Close Price]]-Table2[[#This Row],[50D EMA]])/Table2[[#This Row],[50D EMA]]</f>
        <v>3.69930119106111E-2</v>
      </c>
      <c r="U288" s="2">
        <f>(Table2[[#This Row],[Close Price]]-Table2[[#This Row],[200D EMA]])/Table2[[#This Row],[200D EMA]]</f>
        <v>0.29653230714352025</v>
      </c>
      <c r="V288">
        <v>1.2243099579233701</v>
      </c>
      <c r="W288">
        <v>545</v>
      </c>
      <c r="X288">
        <v>557.75</v>
      </c>
      <c r="Y288">
        <v>542.75</v>
      </c>
      <c r="Z288">
        <v>567.04999999999995</v>
      </c>
      <c r="AA288">
        <v>542.75</v>
      </c>
      <c r="AB288">
        <v>567.04999999999995</v>
      </c>
      <c r="AC288" s="2">
        <f>(Table2[[#This Row],[Close Price]]/Table2[[#This Row],[Day Low]])-1</f>
        <v>3.4862385321099421E-3</v>
      </c>
      <c r="AD288" s="2">
        <f>(Table2[[#This Row],[Day High]]/Table2[[#This Row],[Close Price]])-1</f>
        <v>1.9839093070031177E-2</v>
      </c>
      <c r="AE288" s="2">
        <f>(Table2[[#This Row],[Close Price]]/Table2[[#This Row],[Current Week Low]])-1</f>
        <v>7.6462459695991747E-3</v>
      </c>
      <c r="AF288" s="2">
        <f>(Table2[[#This Row],[Current Week High]]/Table2[[#This Row],[Close Price]])-1</f>
        <v>3.6844029987200599E-2</v>
      </c>
      <c r="AG288" s="2">
        <f>(Table2[[#This Row],[Close Price]]/Table2[[#This Row],[Current Month Low]])-1</f>
        <v>7.6462459695991747E-3</v>
      </c>
      <c r="AH288" s="2">
        <f>(Table2[[#This Row],[Current Month High]]/Table2[[#This Row],[Close Price]])-1</f>
        <v>3.6844029987200599E-2</v>
      </c>
      <c r="AI288">
        <v>16.072408118485999</v>
      </c>
      <c r="AJ288">
        <v>178.54505326598999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0.17</v>
      </c>
      <c r="AM288" t="s">
        <v>10463</v>
      </c>
      <c r="AN288">
        <v>-2.4700000000000002</v>
      </c>
      <c r="AO288" t="s">
        <v>10464</v>
      </c>
      <c r="AQ288">
        <f>(Table2[[#This Row],[Sharpe Ratio]]-AVERAGE(Table2[Sharpe Ratio]))/_xlfn.STDEV.P(Table2[Sharpe Ratio])</f>
        <v>-0.59272070335917748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-1.6298838775422237</v>
      </c>
      <c r="AS288">
        <f>_xlfn.RANK.AVG(Table2[[#This Row],[1Y Return vs Nifty Z-Score]],Table2[1Y Return vs Nifty Z-Score])</f>
        <v>81</v>
      </c>
      <c r="AT288">
        <f>_xlfn.RANK.AVG(Table2[[#This Row],[6M Return vs Nifty Z-Score]],Table2[6M Return vs Nifty Z-Score])</f>
        <v>315</v>
      </c>
      <c r="AU288">
        <f>_xlfn.RANK.AVG(Table2[[#This Row],[Sharpe Ratio Z-Score]],Table2[Sharpe Ratio Z-Score])</f>
        <v>515.5</v>
      </c>
      <c r="AV288">
        <f>(Table2[[#This Row],[Rank 1Y]]+Table2[[#This Row],[Rank 6M]]+Table2[[#This Row],[Rank Sharpe]])/3</f>
        <v>303.83333333333331</v>
      </c>
    </row>
    <row r="289" spans="1:48" x14ac:dyDescent="0.3">
      <c r="A289" t="s">
        <v>1083</v>
      </c>
      <c r="B289" t="s">
        <v>1084</v>
      </c>
      <c r="C289" t="s">
        <v>10430</v>
      </c>
      <c r="D289" t="s">
        <v>302</v>
      </c>
      <c r="E289">
        <v>11471.368518903901</v>
      </c>
      <c r="F289">
        <v>145.37</v>
      </c>
      <c r="G289">
        <v>29.408111813768699</v>
      </c>
      <c r="H289">
        <f>(Table2[[#This Row],[1Y Return vs Nifty]]-AVERAGE(Table2[1Y Return vs Nifty]))/_xlfn.STDEV.P(Table2[1Y Return vs Nifty])</f>
        <v>-0.19635112403255006</v>
      </c>
      <c r="I289">
        <v>-5.0519101562619397</v>
      </c>
      <c r="J289">
        <f>(Table2[[#This Row],[1M Return vs Nifty]]-AVERAGE(Table2[1M Return vs Nifty]))/_xlfn.STDEV.P(Table2[1M Return vs Nifty])</f>
        <v>-0.55989896587265808</v>
      </c>
      <c r="K289">
        <v>0.63487682719892102</v>
      </c>
      <c r="L289">
        <f>(Table2[[#This Row],[6M Return vs Nifty]]-AVERAGE(Table2[6M Return vs Nifty]))/_xlfn.STDEV.P(Table2[6M Return vs Nifty])</f>
        <v>-0.34108984195920411</v>
      </c>
      <c r="M289">
        <v>-3.6802862475076399</v>
      </c>
      <c r="N289">
        <f>(Table2[[#This Row],[1W Return vs Nifty]]-AVERAGE(Table2[1W Return vs Nifty]))/_xlfn.STDEV.P(Table2[1W Return vs Nifty])</f>
        <v>-0.5888082083237729</v>
      </c>
      <c r="O289">
        <v>145.01</v>
      </c>
      <c r="P289">
        <v>143.41676559784599</v>
      </c>
      <c r="Q289">
        <v>130.15041269109801</v>
      </c>
      <c r="R289">
        <v>48.554869867551403</v>
      </c>
      <c r="S289" s="2">
        <f>(Table2[[#This Row],[Close Price]]-Table2[[#This Row],[20D EMA]])/Table2[[#This Row],[20D EMA]]</f>
        <v>2.4825874077650761E-3</v>
      </c>
      <c r="T289" s="2">
        <f>(Table2[[#This Row],[Close Price]]-Table2[[#This Row],[50D EMA]])/Table2[[#This Row],[50D EMA]]</f>
        <v>1.3619289167565399E-2</v>
      </c>
      <c r="U289" s="2">
        <f>(Table2[[#This Row],[Close Price]]-Table2[[#This Row],[200D EMA]])/Table2[[#This Row],[200D EMA]]</f>
        <v>0.11693844832458973</v>
      </c>
      <c r="V289">
        <v>0.98328825859327695</v>
      </c>
      <c r="W289">
        <v>144.05000000000001</v>
      </c>
      <c r="X289">
        <v>146.47</v>
      </c>
      <c r="Y289">
        <v>144</v>
      </c>
      <c r="Z289">
        <v>146.47</v>
      </c>
      <c r="AA289">
        <v>144</v>
      </c>
      <c r="AB289">
        <v>146.47</v>
      </c>
      <c r="AC289" s="2">
        <f>(Table2[[#This Row],[Close Price]]/Table2[[#This Row],[Day Low]])-1</f>
        <v>9.1634849010759911E-3</v>
      </c>
      <c r="AD289" s="2">
        <f>(Table2[[#This Row],[Day High]]/Table2[[#This Row],[Close Price]])-1</f>
        <v>7.5668982596133194E-3</v>
      </c>
      <c r="AE289" s="2">
        <f>(Table2[[#This Row],[Close Price]]/Table2[[#This Row],[Current Week Low]])-1</f>
        <v>9.5138888888888218E-3</v>
      </c>
      <c r="AF289" s="2">
        <f>(Table2[[#This Row],[Current Week High]]/Table2[[#This Row],[Close Price]])-1</f>
        <v>7.5668982596133194E-3</v>
      </c>
      <c r="AG289" s="2">
        <f>(Table2[[#This Row],[Close Price]]/Table2[[#This Row],[Current Month Low]])-1</f>
        <v>9.5138888888888218E-3</v>
      </c>
      <c r="AH289" s="2">
        <f>(Table2[[#This Row],[Current Month High]]/Table2[[#This Row],[Close Price]])-1</f>
        <v>7.5668982596133194E-3</v>
      </c>
      <c r="AI289">
        <v>8.6881750017197401</v>
      </c>
      <c r="AJ289">
        <v>61.701890989988797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-0.03</v>
      </c>
      <c r="AM289" t="s">
        <v>10464</v>
      </c>
      <c r="AN289">
        <v>0.51</v>
      </c>
      <c r="AO289" t="s">
        <v>10463</v>
      </c>
      <c r="AP289">
        <v>0.12778045937568799</v>
      </c>
      <c r="AQ289">
        <f>(Table2[[#This Row],[Sharpe Ratio]]-AVERAGE(Table2[Sharpe Ratio]))/_xlfn.STDEV.P(Table2[Sharpe Ratio])</f>
        <v>0.84525383840906965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-0.84089430177911551</v>
      </c>
      <c r="AS289">
        <f>_xlfn.RANK.AVG(Table2[[#This Row],[1Y Return vs Nifty Z-Score]],Table2[1Y Return vs Nifty Z-Score])</f>
        <v>343</v>
      </c>
      <c r="AT289">
        <f>_xlfn.RANK.AVG(Table2[[#This Row],[6M Return vs Nifty Z-Score]],Table2[6M Return vs Nifty Z-Score])</f>
        <v>424</v>
      </c>
      <c r="AU289">
        <f>_xlfn.RANK.AVG(Table2[[#This Row],[Sharpe Ratio Z-Score]],Table2[Sharpe Ratio Z-Score])</f>
        <v>147</v>
      </c>
      <c r="AV289">
        <f>(Table2[[#This Row],[Rank 1Y]]+Table2[[#This Row],[Rank 6M]]+Table2[[#This Row],[Rank Sharpe]])/3</f>
        <v>304.66666666666669</v>
      </c>
    </row>
    <row r="290" spans="1:48" x14ac:dyDescent="0.3">
      <c r="A290" t="s">
        <v>583</v>
      </c>
      <c r="B290" t="s">
        <v>584</v>
      </c>
      <c r="C290" t="s">
        <v>10426</v>
      </c>
      <c r="D290" t="s">
        <v>230</v>
      </c>
      <c r="E290">
        <v>32499.00621204</v>
      </c>
      <c r="F290">
        <v>4281.6000000000004</v>
      </c>
      <c r="G290">
        <v>1.4946893659735301</v>
      </c>
      <c r="H290">
        <f>(Table2[[#This Row],[1Y Return vs Nifty]]-AVERAGE(Table2[1Y Return vs Nifty]))/_xlfn.STDEV.P(Table2[1Y Return vs Nifty])</f>
        <v>-0.52235712309261384</v>
      </c>
      <c r="I290">
        <v>-1.57493009546086</v>
      </c>
      <c r="J290">
        <f>(Table2[[#This Row],[1M Return vs Nifty]]-AVERAGE(Table2[1M Return vs Nifty]))/_xlfn.STDEV.P(Table2[1M Return vs Nifty])</f>
        <v>-0.2587673685148621</v>
      </c>
      <c r="K290">
        <v>23.283922582311298</v>
      </c>
      <c r="L290">
        <f>(Table2[[#This Row],[6M Return vs Nifty]]-AVERAGE(Table2[6M Return vs Nifty]))/_xlfn.STDEV.P(Table2[6M Return vs Nifty])</f>
        <v>0.3373928548620812</v>
      </c>
      <c r="M290">
        <v>-6.1886206240315396</v>
      </c>
      <c r="N290">
        <f>(Table2[[#This Row],[1W Return vs Nifty]]-AVERAGE(Table2[1W Return vs Nifty]))/_xlfn.STDEV.P(Table2[1W Return vs Nifty])</f>
        <v>-1.0481479751001765</v>
      </c>
      <c r="O290">
        <v>4294.4399999999996</v>
      </c>
      <c r="P290">
        <v>3966.0341074590501</v>
      </c>
      <c r="Q290">
        <v>3395.4185895345599</v>
      </c>
      <c r="R290">
        <v>46.645815698910702</v>
      </c>
      <c r="S290" s="2">
        <f>(Table2[[#This Row],[Close Price]]-Table2[[#This Row],[20D EMA]])/Table2[[#This Row],[20D EMA]]</f>
        <v>-2.9899125380723067E-3</v>
      </c>
      <c r="T290" s="2">
        <f>(Table2[[#This Row],[Close Price]]-Table2[[#This Row],[50D EMA]])/Table2[[#This Row],[50D EMA]]</f>
        <v>7.9567115156033361E-2</v>
      </c>
      <c r="U290" s="2">
        <f>(Table2[[#This Row],[Close Price]]-Table2[[#This Row],[200D EMA]])/Table2[[#This Row],[200D EMA]]</f>
        <v>0.26099327287564777</v>
      </c>
      <c r="V290">
        <v>0.60695256910303796</v>
      </c>
      <c r="W290">
        <v>4258</v>
      </c>
      <c r="X290">
        <v>4349.95</v>
      </c>
      <c r="Y290">
        <v>4258</v>
      </c>
      <c r="Z290">
        <v>4350</v>
      </c>
      <c r="AA290">
        <v>4258</v>
      </c>
      <c r="AB290">
        <v>4350</v>
      </c>
      <c r="AC290" s="2">
        <f>(Table2[[#This Row],[Close Price]]/Table2[[#This Row],[Day Low]])-1</f>
        <v>5.5425082198214959E-3</v>
      </c>
      <c r="AD290" s="2">
        <f>(Table2[[#This Row],[Day High]]/Table2[[#This Row],[Close Price]])-1</f>
        <v>1.5963658445440787E-2</v>
      </c>
      <c r="AE290" s="2">
        <f>(Table2[[#This Row],[Close Price]]/Table2[[#This Row],[Current Week Low]])-1</f>
        <v>5.5425082198214959E-3</v>
      </c>
      <c r="AF290" s="2">
        <f>(Table2[[#This Row],[Current Week High]]/Table2[[#This Row],[Close Price]])-1</f>
        <v>1.5975336322869849E-2</v>
      </c>
      <c r="AG290" s="2">
        <f>(Table2[[#This Row],[Close Price]]/Table2[[#This Row],[Current Month Low]])-1</f>
        <v>5.5425082198214959E-3</v>
      </c>
      <c r="AH290" s="2">
        <f>(Table2[[#This Row],[Current Month High]]/Table2[[#This Row],[Close Price]])-1</f>
        <v>1.5975336322869849E-2</v>
      </c>
      <c r="AI290">
        <v>12.525691330343699</v>
      </c>
      <c r="AJ290">
        <v>69.601901366607194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0.3</v>
      </c>
      <c r="AM290" t="s">
        <v>10463</v>
      </c>
      <c r="AN290">
        <v>-0.28999999999999998</v>
      </c>
      <c r="AO290" t="s">
        <v>10464</v>
      </c>
      <c r="AP290">
        <v>0.10226130035209199</v>
      </c>
      <c r="AQ290">
        <f>(Table2[[#This Row],[Sharpe Ratio]]-AVERAGE(Table2[Sharpe Ratio]))/_xlfn.STDEV.P(Table2[Sharpe Ratio])</f>
        <v>0.5580745530742387</v>
      </c>
      <c r="AR2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-0.93380505877133257</v>
      </c>
      <c r="AS290">
        <f>_xlfn.RANK.AVG(Table2[[#This Row],[1Y Return vs Nifty Z-Score]],Table2[1Y Return vs Nifty Z-Score])</f>
        <v>504</v>
      </c>
      <c r="AT290">
        <f>_xlfn.RANK.AVG(Table2[[#This Row],[6M Return vs Nifty Z-Score]],Table2[6M Return vs Nifty Z-Score])</f>
        <v>206</v>
      </c>
      <c r="AU290">
        <f>_xlfn.RANK.AVG(Table2[[#This Row],[Sharpe Ratio Z-Score]],Table2[Sharpe Ratio Z-Score])</f>
        <v>205</v>
      </c>
      <c r="AV290">
        <f>(Table2[[#This Row],[Rank 1Y]]+Table2[[#This Row],[Rank 6M]]+Table2[[#This Row],[Rank Sharpe]])/3</f>
        <v>305</v>
      </c>
    </row>
    <row r="291" spans="1:48" x14ac:dyDescent="0.3">
      <c r="A291" t="s">
        <v>1123</v>
      </c>
      <c r="B291" t="s">
        <v>1124</v>
      </c>
      <c r="C291" t="s">
        <v>10435</v>
      </c>
      <c r="D291" t="s">
        <v>1125</v>
      </c>
      <c r="E291">
        <v>10653.840485999999</v>
      </c>
      <c r="F291">
        <v>545.5</v>
      </c>
      <c r="G291">
        <v>18.823743676043399</v>
      </c>
      <c r="H291">
        <f>(Table2[[#This Row],[1Y Return vs Nifty]]-AVERAGE(Table2[1Y Return vs Nifty]))/_xlfn.STDEV.P(Table2[1Y Return vs Nifty])</f>
        <v>-0.31996790787953394</v>
      </c>
      <c r="I291">
        <v>-0.32099167857559202</v>
      </c>
      <c r="J291">
        <f>(Table2[[#This Row],[1M Return vs Nifty]]-AVERAGE(Table2[1M Return vs Nifty]))/_xlfn.STDEV.P(Table2[1M Return vs Nifty])</f>
        <v>-0.15016724085753827</v>
      </c>
      <c r="K291">
        <v>34.772608159486801</v>
      </c>
      <c r="L291">
        <f>(Table2[[#This Row],[6M Return vs Nifty]]-AVERAGE(Table2[6M Return vs Nifty]))/_xlfn.STDEV.P(Table2[6M Return vs Nifty])</f>
        <v>0.68155191823340966</v>
      </c>
      <c r="M291">
        <v>-0.43805362530108899</v>
      </c>
      <c r="N291">
        <f>(Table2[[#This Row],[1W Return vs Nifty]]-AVERAGE(Table2[1W Return vs Nifty]))/_xlfn.STDEV.P(Table2[1W Return vs Nifty])</f>
        <v>4.9269772470949278E-3</v>
      </c>
      <c r="O291">
        <v>539.04999999999995</v>
      </c>
      <c r="P291">
        <v>496.58165611415501</v>
      </c>
      <c r="Q291">
        <v>417.57858882110497</v>
      </c>
      <c r="R291">
        <v>60.1045994268774</v>
      </c>
      <c r="S291" s="2">
        <f>(Table2[[#This Row],[Close Price]]-Table2[[#This Row],[20D EMA]])/Table2[[#This Row],[20D EMA]]</f>
        <v>1.1965494852054625E-2</v>
      </c>
      <c r="T291" s="2">
        <f>(Table2[[#This Row],[Close Price]]-Table2[[#This Row],[50D EMA]])/Table2[[#This Row],[50D EMA]]</f>
        <v>9.8510171053518655E-2</v>
      </c>
      <c r="U291" s="2">
        <f>(Table2[[#This Row],[Close Price]]-Table2[[#This Row],[200D EMA]])/Table2[[#This Row],[200D EMA]]</f>
        <v>0.30634092504608251</v>
      </c>
      <c r="V291">
        <v>0.76824431294764906</v>
      </c>
      <c r="W291">
        <v>543.04999999999995</v>
      </c>
      <c r="X291">
        <v>555.75</v>
      </c>
      <c r="Y291">
        <v>543.04999999999995</v>
      </c>
      <c r="Z291">
        <v>570</v>
      </c>
      <c r="AA291">
        <v>543.04999999999995</v>
      </c>
      <c r="AB291">
        <v>570</v>
      </c>
      <c r="AC291" s="2">
        <f>(Table2[[#This Row],[Close Price]]/Table2[[#This Row],[Day Low]])-1</f>
        <v>4.5115551054231151E-3</v>
      </c>
      <c r="AD291" s="2">
        <f>(Table2[[#This Row],[Day High]]/Table2[[#This Row],[Close Price]])-1</f>
        <v>1.8790100824931155E-2</v>
      </c>
      <c r="AE291" s="2">
        <f>(Table2[[#This Row],[Close Price]]/Table2[[#This Row],[Current Week Low]])-1</f>
        <v>4.5115551054231151E-3</v>
      </c>
      <c r="AF291" s="2">
        <f>(Table2[[#This Row],[Current Week High]]/Table2[[#This Row],[Close Price]])-1</f>
        <v>4.4912923923006387E-2</v>
      </c>
      <c r="AG291" s="2">
        <f>(Table2[[#This Row],[Close Price]]/Table2[[#This Row],[Current Month Low]])-1</f>
        <v>4.5115551054231151E-3</v>
      </c>
      <c r="AH291" s="2">
        <f>(Table2[[#This Row],[Current Month High]]/Table2[[#This Row],[Close Price]])-1</f>
        <v>4.4912923923006387E-2</v>
      </c>
      <c r="AI291">
        <v>6.5811182401466404</v>
      </c>
      <c r="AJ291">
        <v>76.195090439276399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0.28000000000000003</v>
      </c>
      <c r="AM291" t="s">
        <v>10463</v>
      </c>
      <c r="AN291">
        <v>-0.54</v>
      </c>
      <c r="AO291" t="s">
        <v>10464</v>
      </c>
      <c r="AP291">
        <v>3.7331145789435999E-2</v>
      </c>
      <c r="AQ291">
        <f>(Table2[[#This Row],[Sharpe Ratio]]-AVERAGE(Table2[Sharpe Ratio]))/_xlfn.STDEV.P(Table2[Sharpe Ratio])</f>
        <v>-0.17261548913061239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4.3728257612819982E-2</v>
      </c>
      <c r="AS291">
        <f>_xlfn.RANK.AVG(Table2[[#This Row],[1Y Return vs Nifty Z-Score]],Table2[1Y Return vs Nifty Z-Score])</f>
        <v>396</v>
      </c>
      <c r="AT291">
        <f>_xlfn.RANK.AVG(Table2[[#This Row],[6M Return vs Nifty Z-Score]],Table2[6M Return vs Nifty Z-Score])</f>
        <v>135</v>
      </c>
      <c r="AU291">
        <f>_xlfn.RANK.AVG(Table2[[#This Row],[Sharpe Ratio Z-Score]],Table2[Sharpe Ratio Z-Score])</f>
        <v>388</v>
      </c>
      <c r="AV291">
        <f>(Table2[[#This Row],[Rank 1Y]]+Table2[[#This Row],[Rank 6M]]+Table2[[#This Row],[Rank Sharpe]])/3</f>
        <v>306.33333333333331</v>
      </c>
    </row>
    <row r="292" spans="1:48" x14ac:dyDescent="0.3">
      <c r="A292" t="s">
        <v>1577</v>
      </c>
      <c r="B292" t="s">
        <v>1578</v>
      </c>
      <c r="C292" t="s">
        <v>10423</v>
      </c>
      <c r="D292" t="s">
        <v>193</v>
      </c>
      <c r="E292">
        <v>5638.6697105249996</v>
      </c>
      <c r="F292">
        <v>218.52</v>
      </c>
      <c r="G292">
        <v>29.4785961442531</v>
      </c>
      <c r="H292">
        <f>(Table2[[#This Row],[1Y Return vs Nifty]]-AVERAGE(Table2[1Y Return vs Nifty]))/_xlfn.STDEV.P(Table2[1Y Return vs Nifty])</f>
        <v>-0.19552792456209378</v>
      </c>
      <c r="I292">
        <v>23.435386405587799</v>
      </c>
      <c r="J292">
        <f>(Table2[[#This Row],[1M Return vs Nifty]]-AVERAGE(Table2[1M Return vs Nifty]))/_xlfn.STDEV.P(Table2[1M Return vs Nifty])</f>
        <v>1.9073067609553047</v>
      </c>
      <c r="K292">
        <v>17.186005586469999</v>
      </c>
      <c r="L292">
        <f>(Table2[[#This Row],[6M Return vs Nifty]]-AVERAGE(Table2[6M Return vs Nifty]))/_xlfn.STDEV.P(Table2[6M Return vs Nifty])</f>
        <v>0.15472153117521595</v>
      </c>
      <c r="M292">
        <v>2.92756305156523</v>
      </c>
      <c r="N292">
        <f>(Table2[[#This Row],[1W Return vs Nifty]]-AVERAGE(Table2[1W Return vs Nifty]))/_xlfn.STDEV.P(Table2[1W Return vs Nifty])</f>
        <v>0.62125691869332833</v>
      </c>
      <c r="O292">
        <v>197.48</v>
      </c>
      <c r="P292">
        <v>183.04060745152199</v>
      </c>
      <c r="Q292">
        <v>161.22076107247801</v>
      </c>
      <c r="R292">
        <v>86.818465146736202</v>
      </c>
      <c r="S292" s="2">
        <f>(Table2[[#This Row],[Close Price]]-Table2[[#This Row],[20D EMA]])/Table2[[#This Row],[20D EMA]]</f>
        <v>0.10654243467692942</v>
      </c>
      <c r="T292" s="2">
        <f>(Table2[[#This Row],[Close Price]]-Table2[[#This Row],[50D EMA]])/Table2[[#This Row],[50D EMA]]</f>
        <v>0.19383345063403309</v>
      </c>
      <c r="U292" s="2">
        <f>(Table2[[#This Row],[Close Price]]-Table2[[#This Row],[200D EMA]])/Table2[[#This Row],[200D EMA]]</f>
        <v>0.35540856243547125</v>
      </c>
      <c r="V292">
        <v>2.3935504557848701</v>
      </c>
      <c r="W292">
        <v>216.1</v>
      </c>
      <c r="X292">
        <v>222.5</v>
      </c>
      <c r="Y292">
        <v>210.62</v>
      </c>
      <c r="Z292">
        <v>223.9</v>
      </c>
      <c r="AA292">
        <v>210.62</v>
      </c>
      <c r="AB292">
        <v>223.9</v>
      </c>
      <c r="AC292" s="2">
        <f>(Table2[[#This Row],[Close Price]]/Table2[[#This Row],[Day Low]])-1</f>
        <v>1.1198519204072221E-2</v>
      </c>
      <c r="AD292" s="2">
        <f>(Table2[[#This Row],[Day High]]/Table2[[#This Row],[Close Price]])-1</f>
        <v>1.8213435841112791E-2</v>
      </c>
      <c r="AE292" s="2">
        <f>(Table2[[#This Row],[Close Price]]/Table2[[#This Row],[Current Week Low]])-1</f>
        <v>3.7508308802582935E-2</v>
      </c>
      <c r="AF292" s="2">
        <f>(Table2[[#This Row],[Current Week High]]/Table2[[#This Row],[Close Price]])-1</f>
        <v>2.4620172066630142E-2</v>
      </c>
      <c r="AG292" s="2">
        <f>(Table2[[#This Row],[Close Price]]/Table2[[#This Row],[Current Month Low]])-1</f>
        <v>3.7508308802582935E-2</v>
      </c>
      <c r="AH292" s="2">
        <f>(Table2[[#This Row],[Current Month High]]/Table2[[#This Row],[Close Price]])-1</f>
        <v>2.4620172066630142E-2</v>
      </c>
      <c r="AI292">
        <v>2.4620172066630102</v>
      </c>
      <c r="AJ292">
        <v>73.359777865926205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0.11</v>
      </c>
      <c r="AM292" t="s">
        <v>10463</v>
      </c>
      <c r="AN292">
        <v>24.73</v>
      </c>
      <c r="AO292" t="s">
        <v>10463</v>
      </c>
      <c r="AP292">
        <v>5.7937659243692E-2</v>
      </c>
      <c r="AQ292">
        <f>(Table2[[#This Row],[Sharpe Ratio]]-AVERAGE(Table2[Sharpe Ratio]))/_xlfn.STDEV.P(Table2[Sharpe Ratio])</f>
        <v>5.9279449161203035E-2</v>
      </c>
      <c r="AR2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2.5470367354229584</v>
      </c>
      <c r="AS292">
        <f>_xlfn.RANK.AVG(Table2[[#This Row],[1Y Return vs Nifty Z-Score]],Table2[1Y Return vs Nifty Z-Score])</f>
        <v>342</v>
      </c>
      <c r="AT292">
        <f>_xlfn.RANK.AVG(Table2[[#This Row],[6M Return vs Nifty Z-Score]],Table2[6M Return vs Nifty Z-Score])</f>
        <v>252</v>
      </c>
      <c r="AU292">
        <f>_xlfn.RANK.AVG(Table2[[#This Row],[Sharpe Ratio Z-Score]],Table2[Sharpe Ratio Z-Score])</f>
        <v>327</v>
      </c>
      <c r="AV292">
        <f>(Table2[[#This Row],[Rank 1Y]]+Table2[[#This Row],[Rank 6M]]+Table2[[#This Row],[Rank Sharpe]])/3</f>
        <v>307</v>
      </c>
    </row>
    <row r="293" spans="1:48" x14ac:dyDescent="0.3">
      <c r="A293" t="s">
        <v>560</v>
      </c>
      <c r="B293" t="s">
        <v>561</v>
      </c>
      <c r="C293" t="s">
        <v>10424</v>
      </c>
      <c r="D293" t="s">
        <v>272</v>
      </c>
      <c r="E293">
        <v>34115.205420009901</v>
      </c>
      <c r="F293">
        <v>1275.25</v>
      </c>
      <c r="G293">
        <v>67.916961621733194</v>
      </c>
      <c r="H293">
        <f>(Table2[[#This Row],[1Y Return vs Nifty]]-AVERAGE(Table2[1Y Return vs Nifty]))/_xlfn.STDEV.P(Table2[1Y Return vs Nifty])</f>
        <v>0.25340082156919891</v>
      </c>
      <c r="I293">
        <v>-1.4246477208249699</v>
      </c>
      <c r="J293">
        <f>(Table2[[#This Row],[1M Return vs Nifty]]-AVERAGE(Table2[1M Return vs Nifty]))/_xlfn.STDEV.P(Table2[1M Return vs Nifty])</f>
        <v>-0.24575182895539685</v>
      </c>
      <c r="K293">
        <v>23.694005308984</v>
      </c>
      <c r="L293">
        <f>(Table2[[#This Row],[6M Return vs Nifty]]-AVERAGE(Table2[6M Return vs Nifty]))/_xlfn.STDEV.P(Table2[6M Return vs Nifty])</f>
        <v>0.34967743573674864</v>
      </c>
      <c r="M293">
        <v>-4.7643163727407201</v>
      </c>
      <c r="N293">
        <f>(Table2[[#This Row],[1W Return vs Nifty]]-AVERAGE(Table2[1W Return vs Nifty]))/_xlfn.STDEV.P(Table2[1W Return vs Nifty])</f>
        <v>-0.78732167190481728</v>
      </c>
      <c r="O293">
        <v>1284.17</v>
      </c>
      <c r="P293">
        <v>1290.42464400824</v>
      </c>
      <c r="Q293">
        <v>1122.49534259094</v>
      </c>
      <c r="R293">
        <v>45.5424788484532</v>
      </c>
      <c r="S293" s="2">
        <f>(Table2[[#This Row],[Close Price]]-Table2[[#This Row],[20D EMA]])/Table2[[#This Row],[20D EMA]]</f>
        <v>-6.9461208406987173E-3</v>
      </c>
      <c r="T293" s="2">
        <f>(Table2[[#This Row],[Close Price]]-Table2[[#This Row],[50D EMA]])/Table2[[#This Row],[50D EMA]]</f>
        <v>-1.1759418946855659E-2</v>
      </c>
      <c r="U293" s="2">
        <f>(Table2[[#This Row],[Close Price]]-Table2[[#This Row],[200D EMA]])/Table2[[#This Row],[200D EMA]]</f>
        <v>0.1360848919483908</v>
      </c>
      <c r="V293">
        <v>1.38334039455397</v>
      </c>
      <c r="W293">
        <v>1257</v>
      </c>
      <c r="X293">
        <v>1289.25</v>
      </c>
      <c r="Y293">
        <v>1244</v>
      </c>
      <c r="Z293">
        <v>1289.25</v>
      </c>
      <c r="AA293">
        <v>1244</v>
      </c>
      <c r="AB293">
        <v>1289.25</v>
      </c>
      <c r="AC293" s="2">
        <f>(Table2[[#This Row],[Close Price]]/Table2[[#This Row],[Day Low]])-1</f>
        <v>1.4518695306284801E-2</v>
      </c>
      <c r="AD293" s="2">
        <f>(Table2[[#This Row],[Day High]]/Table2[[#This Row],[Close Price]])-1</f>
        <v>1.0978239560870406E-2</v>
      </c>
      <c r="AE293" s="2">
        <f>(Table2[[#This Row],[Close Price]]/Table2[[#This Row],[Current Week Low]])-1</f>
        <v>2.5120578778135005E-2</v>
      </c>
      <c r="AF293" s="2">
        <f>(Table2[[#This Row],[Current Week High]]/Table2[[#This Row],[Close Price]])-1</f>
        <v>1.0978239560870406E-2</v>
      </c>
      <c r="AG293" s="2">
        <f>(Table2[[#This Row],[Close Price]]/Table2[[#This Row],[Current Month Low]])-1</f>
        <v>2.5120578778135005E-2</v>
      </c>
      <c r="AH293" s="2">
        <f>(Table2[[#This Row],[Current Month High]]/Table2[[#This Row],[Close Price]])-1</f>
        <v>1.0978239560870406E-2</v>
      </c>
      <c r="AI293">
        <v>18.7139776514408</v>
      </c>
      <c r="AJ293">
        <v>96.1470429900792</v>
      </c>
      <c r="AK293" t="str">
        <f>IF(AND(Table2[[#This Row],[20D EMA]]&gt;Table2[[#This Row],[50D EMA]],Table2[[#This Row],[50D EMA]]&gt;Table2[[#This Row],[200D EMA]]),"Uptrend","Downtrend/NoTrend")</f>
        <v>Downtrend/NoTrend</v>
      </c>
      <c r="AL293">
        <v>-0.14000000000000001</v>
      </c>
      <c r="AM293" t="s">
        <v>10464</v>
      </c>
      <c r="AN293">
        <v>-0.17</v>
      </c>
      <c r="AO293" t="s">
        <v>10464</v>
      </c>
      <c r="AQ293">
        <f>(Table2[[#This Row],[Sharpe Ratio]]-AVERAGE(Table2[Sharpe Ratio]))/_xlfn.STDEV.P(Table2[Sharpe Ratio])</f>
        <v>-0.59272070335917748</v>
      </c>
      <c r="AR2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3">
        <f>_xlfn.RANK.AVG(Table2[[#This Row],[1Y Return vs Nifty Z-Score]],Table2[1Y Return vs Nifty Z-Score])</f>
        <v>205</v>
      </c>
      <c r="AT293">
        <f>_xlfn.RANK.AVG(Table2[[#This Row],[6M Return vs Nifty Z-Score]],Table2[6M Return vs Nifty Z-Score])</f>
        <v>204</v>
      </c>
      <c r="AU293">
        <f>_xlfn.RANK.AVG(Table2[[#This Row],[Sharpe Ratio Z-Score]],Table2[Sharpe Ratio Z-Score])</f>
        <v>515.5</v>
      </c>
      <c r="AV293">
        <f>(Table2[[#This Row],[Rank 1Y]]+Table2[[#This Row],[Rank 6M]]+Table2[[#This Row],[Rank Sharpe]])/3</f>
        <v>308.16666666666669</v>
      </c>
    </row>
    <row r="294" spans="1:48" x14ac:dyDescent="0.3">
      <c r="A294" t="s">
        <v>464</v>
      </c>
      <c r="B294" t="s">
        <v>465</v>
      </c>
      <c r="C294" t="s">
        <v>10433</v>
      </c>
      <c r="D294" t="s">
        <v>371</v>
      </c>
      <c r="E294">
        <v>47037.632477879997</v>
      </c>
      <c r="F294">
        <v>1570.4</v>
      </c>
      <c r="G294">
        <v>36.9191450209115</v>
      </c>
      <c r="H294">
        <f>(Table2[[#This Row],[1Y Return vs Nifty]]-AVERAGE(Table2[1Y Return vs Nifty]))/_xlfn.STDEV.P(Table2[1Y Return vs Nifty])</f>
        <v>-0.10862838457817268</v>
      </c>
      <c r="I294">
        <v>14.735407382678799</v>
      </c>
      <c r="J294">
        <f>(Table2[[#This Row],[1M Return vs Nifty]]-AVERAGE(Table2[1M Return vs Nifty]))/_xlfn.STDEV.P(Table2[1M Return vs Nifty])</f>
        <v>1.1538257129379326</v>
      </c>
      <c r="K294">
        <v>16.269251355640801</v>
      </c>
      <c r="L294">
        <f>(Table2[[#This Row],[6M Return vs Nifty]]-AVERAGE(Table2[6M Return vs Nifty]))/_xlfn.STDEV.P(Table2[6M Return vs Nifty])</f>
        <v>0.12725892239334624</v>
      </c>
      <c r="M294">
        <v>2.0023997361208701</v>
      </c>
      <c r="N294">
        <f>(Table2[[#This Row],[1W Return vs Nifty]]-AVERAGE(Table2[1W Return vs Nifty]))/_xlfn.STDEV.P(Table2[1W Return vs Nifty])</f>
        <v>0.45183600514861161</v>
      </c>
      <c r="O294">
        <v>1501.97</v>
      </c>
      <c r="P294">
        <v>1376.9097034539</v>
      </c>
      <c r="Q294">
        <v>1196.9190571649401</v>
      </c>
      <c r="R294">
        <v>69.627169784229295</v>
      </c>
      <c r="S294" s="2">
        <f>(Table2[[#This Row],[Close Price]]-Table2[[#This Row],[20D EMA]])/Table2[[#This Row],[20D EMA]]</f>
        <v>4.5560164317529683E-2</v>
      </c>
      <c r="T294" s="2">
        <f>(Table2[[#This Row],[Close Price]]-Table2[[#This Row],[50D EMA]])/Table2[[#This Row],[50D EMA]]</f>
        <v>0.1405250439159087</v>
      </c>
      <c r="U294" s="2">
        <f>(Table2[[#This Row],[Close Price]]-Table2[[#This Row],[200D EMA]])/Table2[[#This Row],[200D EMA]]</f>
        <v>0.31203525468104637</v>
      </c>
      <c r="V294">
        <v>1.6208208861128299</v>
      </c>
      <c r="W294">
        <v>1562.05</v>
      </c>
      <c r="X294">
        <v>1605.05</v>
      </c>
      <c r="Y294">
        <v>1562.05</v>
      </c>
      <c r="Z294">
        <v>1608.95</v>
      </c>
      <c r="AA294">
        <v>1562.05</v>
      </c>
      <c r="AB294">
        <v>1608.95</v>
      </c>
      <c r="AC294" s="2">
        <f>(Table2[[#This Row],[Close Price]]/Table2[[#This Row],[Day Low]])-1</f>
        <v>5.3455395153805263E-3</v>
      </c>
      <c r="AD294" s="2">
        <f>(Table2[[#This Row],[Day High]]/Table2[[#This Row],[Close Price]])-1</f>
        <v>2.2064442180336208E-2</v>
      </c>
      <c r="AE294" s="2">
        <f>(Table2[[#This Row],[Close Price]]/Table2[[#This Row],[Current Week Low]])-1</f>
        <v>5.3455395153805263E-3</v>
      </c>
      <c r="AF294" s="2">
        <f>(Table2[[#This Row],[Current Week High]]/Table2[[#This Row],[Close Price]])-1</f>
        <v>2.4547885888945409E-2</v>
      </c>
      <c r="AG294" s="2">
        <f>(Table2[[#This Row],[Close Price]]/Table2[[#This Row],[Current Month Low]])-1</f>
        <v>5.3455395153805263E-3</v>
      </c>
      <c r="AH294" s="2">
        <f>(Table2[[#This Row],[Current Month High]]/Table2[[#This Row],[Close Price]])-1</f>
        <v>2.4547885888945409E-2</v>
      </c>
      <c r="AI294">
        <v>7.5171930718288298</v>
      </c>
      <c r="AJ294">
        <v>70.464043419267298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0.27</v>
      </c>
      <c r="AM294" t="s">
        <v>10463</v>
      </c>
      <c r="AN294">
        <v>4.8099999999999996</v>
      </c>
      <c r="AO294" t="s">
        <v>10463</v>
      </c>
      <c r="AP294">
        <v>4.7687689448571997E-2</v>
      </c>
      <c r="AQ294">
        <f>(Table2[[#This Row],[Sharpe Ratio]]-AVERAGE(Table2[Sharpe Ratio]))/_xlfn.STDEV.P(Table2[Sharpe Ratio])</f>
        <v>-5.6068356687117446E-2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1.5682238992146005</v>
      </c>
      <c r="AS294">
        <f>_xlfn.RANK.AVG(Table2[[#This Row],[1Y Return vs Nifty Z-Score]],Table2[1Y Return vs Nifty Z-Score])</f>
        <v>314</v>
      </c>
      <c r="AT294">
        <f>_xlfn.RANK.AVG(Table2[[#This Row],[6M Return vs Nifty Z-Score]],Table2[6M Return vs Nifty Z-Score])</f>
        <v>258</v>
      </c>
      <c r="AU294">
        <f>_xlfn.RANK.AVG(Table2[[#This Row],[Sharpe Ratio Z-Score]],Table2[Sharpe Ratio Z-Score])</f>
        <v>356</v>
      </c>
      <c r="AV294">
        <f>(Table2[[#This Row],[Rank 1Y]]+Table2[[#This Row],[Rank 6M]]+Table2[[#This Row],[Rank Sharpe]])/3</f>
        <v>309.33333333333331</v>
      </c>
    </row>
    <row r="295" spans="1:48" x14ac:dyDescent="0.3">
      <c r="A295" t="s">
        <v>59</v>
      </c>
      <c r="B295" t="s">
        <v>60</v>
      </c>
      <c r="C295" t="s">
        <v>10424</v>
      </c>
      <c r="D295" t="s">
        <v>61</v>
      </c>
      <c r="E295">
        <v>364722.90878970001</v>
      </c>
      <c r="F295">
        <v>1524.05</v>
      </c>
      <c r="G295">
        <v>21.695431138516199</v>
      </c>
      <c r="H295">
        <f>(Table2[[#This Row],[1Y Return vs Nifty]]-AVERAGE(Table2[1Y Return vs Nifty]))/_xlfn.STDEV.P(Table2[1Y Return vs Nifty])</f>
        <v>-0.28642894138617037</v>
      </c>
      <c r="I295">
        <v>-4.5251982705263503</v>
      </c>
      <c r="J295">
        <f>(Table2[[#This Row],[1M Return vs Nifty]]-AVERAGE(Table2[1M Return vs Nifty]))/_xlfn.STDEV.P(Table2[1M Return vs Nifty])</f>
        <v>-0.51428191063353423</v>
      </c>
      <c r="K295">
        <v>6.2609300450495802</v>
      </c>
      <c r="L295">
        <f>(Table2[[#This Row],[6M Return vs Nifty]]-AVERAGE(Table2[6M Return vs Nifty]))/_xlfn.STDEV.P(Table2[6M Return vs Nifty])</f>
        <v>-0.17255383382094663</v>
      </c>
      <c r="M295">
        <v>-0.19958006467456199</v>
      </c>
      <c r="N295">
        <f>(Table2[[#This Row],[1W Return vs Nifty]]-AVERAGE(Table2[1W Return vs Nifty]))/_xlfn.STDEV.P(Table2[1W Return vs Nifty])</f>
        <v>4.8597546348942797E-2</v>
      </c>
      <c r="O295">
        <v>1505.46</v>
      </c>
      <c r="P295">
        <v>1506.98662139117</v>
      </c>
      <c r="Q295">
        <v>1392.85437352486</v>
      </c>
      <c r="R295">
        <v>60.176014347508399</v>
      </c>
      <c r="S295" s="2">
        <f>(Table2[[#This Row],[Close Price]]-Table2[[#This Row],[20D EMA]])/Table2[[#This Row],[20D EMA]]</f>
        <v>1.234838521116464E-2</v>
      </c>
      <c r="T295" s="2">
        <f>(Table2[[#This Row],[Close Price]]-Table2[[#This Row],[50D EMA]])/Table2[[#This Row],[50D EMA]]</f>
        <v>1.1322846776886381E-2</v>
      </c>
      <c r="U295" s="2">
        <f>(Table2[[#This Row],[Close Price]]-Table2[[#This Row],[200D EMA]])/Table2[[#This Row],[200D EMA]]</f>
        <v>9.4191919104311433E-2</v>
      </c>
      <c r="V295">
        <v>0.97193884953969101</v>
      </c>
      <c r="W295">
        <v>1508.25</v>
      </c>
      <c r="X295">
        <v>1534.9</v>
      </c>
      <c r="Y295">
        <v>1503.85</v>
      </c>
      <c r="Z295">
        <v>1534.9</v>
      </c>
      <c r="AA295">
        <v>1503.85</v>
      </c>
      <c r="AB295">
        <v>1534.9</v>
      </c>
      <c r="AC295" s="2">
        <f>(Table2[[#This Row],[Close Price]]/Table2[[#This Row],[Day Low]])-1</f>
        <v>1.0475716890435915E-2</v>
      </c>
      <c r="AD295" s="2">
        <f>(Table2[[#This Row],[Day High]]/Table2[[#This Row],[Close Price]])-1</f>
        <v>7.119189002985582E-3</v>
      </c>
      <c r="AE295" s="2">
        <f>(Table2[[#This Row],[Close Price]]/Table2[[#This Row],[Current Week Low]])-1</f>
        <v>1.3432190710509717E-2</v>
      </c>
      <c r="AF295" s="2">
        <f>(Table2[[#This Row],[Current Week High]]/Table2[[#This Row],[Close Price]])-1</f>
        <v>7.119189002985582E-3</v>
      </c>
      <c r="AG295" s="2">
        <f>(Table2[[#This Row],[Close Price]]/Table2[[#This Row],[Current Month Low]])-1</f>
        <v>1.3432190710509717E-2</v>
      </c>
      <c r="AH295" s="2">
        <f>(Table2[[#This Row],[Current Month High]]/Table2[[#This Row],[Close Price]])-1</f>
        <v>7.119189002985582E-3</v>
      </c>
      <c r="AI295">
        <v>7.5325612676749403</v>
      </c>
      <c r="AJ295">
        <v>48.145808019440999</v>
      </c>
      <c r="AK295" t="str">
        <f>IF(AND(Table2[[#This Row],[20D EMA]]&gt;Table2[[#This Row],[50D EMA]],Table2[[#This Row],[50D EMA]]&gt;Table2[[#This Row],[200D EMA]]),"Uptrend","Downtrend/NoTrend")</f>
        <v>Downtrend/NoTrend</v>
      </c>
      <c r="AL295">
        <v>-0.08</v>
      </c>
      <c r="AM295" t="s">
        <v>10464</v>
      </c>
      <c r="AN295">
        <v>0.88</v>
      </c>
      <c r="AO295" t="s">
        <v>10463</v>
      </c>
      <c r="AP295">
        <v>0.10291368854038201</v>
      </c>
      <c r="AQ295">
        <f>(Table2[[#This Row],[Sharpe Ratio]]-AVERAGE(Table2[Sharpe Ratio]))/_xlfn.STDEV.P(Table2[Sharpe Ratio])</f>
        <v>0.56541618896046753</v>
      </c>
      <c r="AR2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5">
        <f>_xlfn.RANK.AVG(Table2[[#This Row],[1Y Return vs Nifty Z-Score]],Table2[1Y Return vs Nifty Z-Score])</f>
        <v>384</v>
      </c>
      <c r="AT295">
        <f>_xlfn.RANK.AVG(Table2[[#This Row],[6M Return vs Nifty Z-Score]],Table2[6M Return vs Nifty Z-Score])</f>
        <v>347</v>
      </c>
      <c r="AU295">
        <f>_xlfn.RANK.AVG(Table2[[#This Row],[Sharpe Ratio Z-Score]],Table2[Sharpe Ratio Z-Score])</f>
        <v>201</v>
      </c>
      <c r="AV295">
        <f>(Table2[[#This Row],[Rank 1Y]]+Table2[[#This Row],[Rank 6M]]+Table2[[#This Row],[Rank Sharpe]])/3</f>
        <v>310.66666666666669</v>
      </c>
    </row>
    <row r="296" spans="1:48" x14ac:dyDescent="0.3">
      <c r="A296" t="s">
        <v>452</v>
      </c>
      <c r="B296" t="s">
        <v>453</v>
      </c>
      <c r="C296" t="s">
        <v>10417</v>
      </c>
      <c r="D296" t="s">
        <v>454</v>
      </c>
      <c r="E296">
        <v>50070.002937439996</v>
      </c>
      <c r="F296">
        <v>336.3</v>
      </c>
      <c r="G296">
        <v>24.7513130674065</v>
      </c>
      <c r="H296">
        <f>(Table2[[#This Row],[1Y Return vs Nifty]]-AVERAGE(Table2[1Y Return vs Nifty]))/_xlfn.STDEV.P(Table2[1Y Return vs Nifty])</f>
        <v>-0.25073873381306899</v>
      </c>
      <c r="I296">
        <v>2.3805180738924201</v>
      </c>
      <c r="J296">
        <f>(Table2[[#This Row],[1M Return vs Nifty]]-AVERAGE(Table2[1M Return vs Nifty]))/_xlfn.STDEV.P(Table2[1M Return vs Nifty])</f>
        <v>8.380302437628874E-2</v>
      </c>
      <c r="K296">
        <v>37.061181474902398</v>
      </c>
      <c r="L296">
        <f>(Table2[[#This Row],[6M Return vs Nifty]]-AVERAGE(Table2[6M Return vs Nifty]))/_xlfn.STDEV.P(Table2[6M Return vs Nifty])</f>
        <v>0.75010921692516208</v>
      </c>
      <c r="M296">
        <v>1.1469262845389201</v>
      </c>
      <c r="N296">
        <f>(Table2[[#This Row],[1W Return vs Nifty]]-AVERAGE(Table2[1W Return vs Nifty]))/_xlfn.STDEV.P(Table2[1W Return vs Nifty])</f>
        <v>0.2951770766537512</v>
      </c>
      <c r="O296">
        <v>318.33999999999997</v>
      </c>
      <c r="P296">
        <v>307.61118489309598</v>
      </c>
      <c r="Q296">
        <v>270.95766853054499</v>
      </c>
      <c r="R296">
        <v>69.066963093518495</v>
      </c>
      <c r="S296" s="2">
        <f>(Table2[[#This Row],[Close Price]]-Table2[[#This Row],[20D EMA]])/Table2[[#This Row],[20D EMA]]</f>
        <v>5.6417666645724812E-2</v>
      </c>
      <c r="T296" s="2">
        <f>(Table2[[#This Row],[Close Price]]-Table2[[#This Row],[50D EMA]])/Table2[[#This Row],[50D EMA]]</f>
        <v>9.3263237865925608E-2</v>
      </c>
      <c r="U296" s="2">
        <f>(Table2[[#This Row],[Close Price]]-Table2[[#This Row],[200D EMA]])/Table2[[#This Row],[200D EMA]]</f>
        <v>0.24115328355096544</v>
      </c>
      <c r="V296">
        <v>0.77089294305481304</v>
      </c>
      <c r="W296">
        <v>333.5</v>
      </c>
      <c r="X296">
        <v>341</v>
      </c>
      <c r="Y296">
        <v>331.2</v>
      </c>
      <c r="Z296">
        <v>341</v>
      </c>
      <c r="AA296">
        <v>331.2</v>
      </c>
      <c r="AB296">
        <v>341</v>
      </c>
      <c r="AC296" s="2">
        <f>(Table2[[#This Row],[Close Price]]/Table2[[#This Row],[Day Low]])-1</f>
        <v>8.3958020989505222E-3</v>
      </c>
      <c r="AD296" s="2">
        <f>(Table2[[#This Row],[Day High]]/Table2[[#This Row],[Close Price]])-1</f>
        <v>1.3975617008623153E-2</v>
      </c>
      <c r="AE296" s="2">
        <f>(Table2[[#This Row],[Close Price]]/Table2[[#This Row],[Current Week Low]])-1</f>
        <v>1.5398550724637694E-2</v>
      </c>
      <c r="AF296" s="2">
        <f>(Table2[[#This Row],[Current Week High]]/Table2[[#This Row],[Close Price]])-1</f>
        <v>1.3975617008623153E-2</v>
      </c>
      <c r="AG296" s="2">
        <f>(Table2[[#This Row],[Close Price]]/Table2[[#This Row],[Current Month Low]])-1</f>
        <v>1.5398550724637694E-2</v>
      </c>
      <c r="AH296" s="2">
        <f>(Table2[[#This Row],[Current Month High]]/Table2[[#This Row],[Close Price]])-1</f>
        <v>1.3975617008623153E-2</v>
      </c>
      <c r="AI296">
        <v>1.39756170086231</v>
      </c>
      <c r="AJ296">
        <v>75.430359937402201</v>
      </c>
      <c r="AK296" t="str">
        <f>IF(AND(Table2[[#This Row],[20D EMA]]&gt;Table2[[#This Row],[50D EMA]],Table2[[#This Row],[50D EMA]]&gt;Table2[[#This Row],[200D EMA]]),"Uptrend","Downtrend/NoTrend")</f>
        <v>Uptrend</v>
      </c>
      <c r="AL296">
        <v>7.0000000000000007E-2</v>
      </c>
      <c r="AM296" t="s">
        <v>10463</v>
      </c>
      <c r="AN296">
        <v>4.0999999999999996</v>
      </c>
      <c r="AO296" t="s">
        <v>10463</v>
      </c>
      <c r="AP296">
        <v>1.9420348155594999E-2</v>
      </c>
      <c r="AQ296">
        <f>(Table2[[#This Row],[Sharpe Ratio]]-AVERAGE(Table2[Sharpe Ratio]))/_xlfn.STDEV.P(Table2[Sharpe Ratio])</f>
        <v>-0.37417424972720026</v>
      </c>
      <c r="AR2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0.50417633441493281</v>
      </c>
      <c r="AS296">
        <f>_xlfn.RANK.AVG(Table2[[#This Row],[1Y Return vs Nifty Z-Score]],Table2[1Y Return vs Nifty Z-Score])</f>
        <v>367</v>
      </c>
      <c r="AT296">
        <f>_xlfn.RANK.AVG(Table2[[#This Row],[6M Return vs Nifty Z-Score]],Table2[6M Return vs Nifty Z-Score])</f>
        <v>127</v>
      </c>
      <c r="AU296">
        <f>_xlfn.RANK.AVG(Table2[[#This Row],[Sharpe Ratio Z-Score]],Table2[Sharpe Ratio Z-Score])</f>
        <v>442</v>
      </c>
      <c r="AV296">
        <f>(Table2[[#This Row],[Rank 1Y]]+Table2[[#This Row],[Rank 6M]]+Table2[[#This Row],[Rank Sharpe]])/3</f>
        <v>312</v>
      </c>
    </row>
    <row r="297" spans="1:48" x14ac:dyDescent="0.3">
      <c r="A297" t="s">
        <v>212</v>
      </c>
      <c r="B297" t="s">
        <v>213</v>
      </c>
      <c r="C297" t="s">
        <v>10420</v>
      </c>
      <c r="D297" t="s">
        <v>27</v>
      </c>
      <c r="E297">
        <v>119602.593206263</v>
      </c>
      <c r="F297">
        <v>17.02</v>
      </c>
      <c r="G297">
        <v>100.142593049971</v>
      </c>
      <c r="H297">
        <f>(Table2[[#This Row],[1Y Return vs Nifty]]-AVERAGE(Table2[1Y Return vs Nifty]))/_xlfn.STDEV.P(Table2[1Y Return vs Nifty])</f>
        <v>0.62976990310165304</v>
      </c>
      <c r="I297">
        <v>3.4260530316746798</v>
      </c>
      <c r="J297">
        <f>(Table2[[#This Row],[1M Return vs Nifty]]-AVERAGE(Table2[1M Return vs Nifty]))/_xlfn.STDEV.P(Table2[1M Return vs Nifty])</f>
        <v>0.17435390658579134</v>
      </c>
      <c r="K297">
        <v>-5.2737620647888503</v>
      </c>
      <c r="L297">
        <f>(Table2[[#This Row],[6M Return vs Nifty]]-AVERAGE(Table2[6M Return vs Nifty]))/_xlfn.STDEV.P(Table2[6M Return vs Nifty])</f>
        <v>-0.51809108489563549</v>
      </c>
      <c r="M297">
        <v>0.11937877592568601</v>
      </c>
      <c r="N297">
        <f>(Table2[[#This Row],[1W Return vs Nifty]]-AVERAGE(Table2[1W Return vs Nifty]))/_xlfn.STDEV.P(Table2[1W Return vs Nifty])</f>
        <v>0.10700701552650405</v>
      </c>
      <c r="O297">
        <v>16.68</v>
      </c>
      <c r="P297">
        <v>15.459743717432399</v>
      </c>
      <c r="Q297">
        <v>13.520595232004901</v>
      </c>
      <c r="R297">
        <v>59.597970483937097</v>
      </c>
      <c r="S297" s="2">
        <f>(Table2[[#This Row],[Close Price]]-Table2[[#This Row],[20D EMA]])/Table2[[#This Row],[20D EMA]]</f>
        <v>2.038369304556354E-2</v>
      </c>
      <c r="T297" s="2">
        <f>(Table2[[#This Row],[Close Price]]-Table2[[#This Row],[50D EMA]])/Table2[[#This Row],[50D EMA]]</f>
        <v>0.10092381290954106</v>
      </c>
      <c r="U297" s="2">
        <f>(Table2[[#This Row],[Close Price]]-Table2[[#This Row],[200D EMA]])/Table2[[#This Row],[200D EMA]]</f>
        <v>0.25882031877646777</v>
      </c>
      <c r="V297">
        <v>1.00871348100858</v>
      </c>
      <c r="W297">
        <v>16.96</v>
      </c>
      <c r="X297">
        <v>17.75</v>
      </c>
      <c r="Y297">
        <v>16.96</v>
      </c>
      <c r="Z297">
        <v>18.059999999999999</v>
      </c>
      <c r="AA297">
        <v>16.96</v>
      </c>
      <c r="AB297">
        <v>18.059999999999999</v>
      </c>
      <c r="AC297" s="2">
        <f>(Table2[[#This Row],[Close Price]]/Table2[[#This Row],[Day Low]])-1</f>
        <v>3.5377358490564781E-3</v>
      </c>
      <c r="AD297" s="2">
        <f>(Table2[[#This Row],[Day High]]/Table2[[#This Row],[Close Price]])-1</f>
        <v>4.289071680376022E-2</v>
      </c>
      <c r="AE297" s="2">
        <f>(Table2[[#This Row],[Close Price]]/Table2[[#This Row],[Current Week Low]])-1</f>
        <v>3.5377358490564781E-3</v>
      </c>
      <c r="AF297" s="2">
        <f>(Table2[[#This Row],[Current Week High]]/Table2[[#This Row],[Close Price]])-1</f>
        <v>6.110458284371334E-2</v>
      </c>
      <c r="AG297" s="2">
        <f>(Table2[[#This Row],[Close Price]]/Table2[[#This Row],[Current Month Low]])-1</f>
        <v>3.5377358490564781E-3</v>
      </c>
      <c r="AH297" s="2">
        <f>(Table2[[#This Row],[Current Month High]]/Table2[[#This Row],[Close Price]])-1</f>
        <v>6.110458284371334E-2</v>
      </c>
      <c r="AI297">
        <v>12.6909518213865</v>
      </c>
      <c r="AJ297">
        <v>138.041958041958</v>
      </c>
      <c r="AK297" t="str">
        <f>IF(AND(Table2[[#This Row],[20D EMA]]&gt;Table2[[#This Row],[50D EMA]],Table2[[#This Row],[50D EMA]]&gt;Table2[[#This Row],[200D EMA]]),"Uptrend","Downtrend/NoTrend")</f>
        <v>Uptrend</v>
      </c>
      <c r="AL297">
        <v>0.23</v>
      </c>
      <c r="AM297" t="s">
        <v>10463</v>
      </c>
      <c r="AN297">
        <v>5.91</v>
      </c>
      <c r="AO297" t="s">
        <v>10463</v>
      </c>
      <c r="AP297">
        <v>6.0142310606531003E-2</v>
      </c>
      <c r="AQ297">
        <f>(Table2[[#This Row],[Sharpe Ratio]]-AVERAGE(Table2[Sharpe Ratio]))/_xlfn.STDEV.P(Table2[Sharpe Ratio])</f>
        <v>8.4089443965779068E-2</v>
      </c>
      <c r="AR2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0.47712918428409201</v>
      </c>
      <c r="AS297">
        <f>_xlfn.RANK.AVG(Table2[[#This Row],[1Y Return vs Nifty Z-Score]],Table2[1Y Return vs Nifty Z-Score])</f>
        <v>128</v>
      </c>
      <c r="AT297">
        <f>_xlfn.RANK.AVG(Table2[[#This Row],[6M Return vs Nifty Z-Score]],Table2[6M Return vs Nifty Z-Score])</f>
        <v>492</v>
      </c>
      <c r="AU297">
        <f>_xlfn.RANK.AVG(Table2[[#This Row],[Sharpe Ratio Z-Score]],Table2[Sharpe Ratio Z-Score])</f>
        <v>317</v>
      </c>
      <c r="AV297">
        <f>(Table2[[#This Row],[Rank 1Y]]+Table2[[#This Row],[Rank 6M]]+Table2[[#This Row],[Rank Sharpe]])/3</f>
        <v>312.33333333333331</v>
      </c>
    </row>
    <row r="298" spans="1:48" x14ac:dyDescent="0.3">
      <c r="A298" t="s">
        <v>1669</v>
      </c>
      <c r="B298" t="s">
        <v>1670</v>
      </c>
      <c r="C298" t="s">
        <v>10421</v>
      </c>
      <c r="D298" t="s">
        <v>1671</v>
      </c>
      <c r="E298">
        <v>4752.1861159500004</v>
      </c>
      <c r="F298">
        <v>935.75</v>
      </c>
      <c r="G298">
        <v>57.564949696559097</v>
      </c>
      <c r="H298">
        <f>(Table2[[#This Row],[1Y Return vs Nifty]]-AVERAGE(Table2[1Y Return vs Nifty]))/_xlfn.STDEV.P(Table2[1Y Return vs Nifty])</f>
        <v>0.13249776870064439</v>
      </c>
      <c r="I298">
        <v>-0.85037716258907203</v>
      </c>
      <c r="J298">
        <f>(Table2[[#This Row],[1M Return vs Nifty]]-AVERAGE(Table2[1M Return vs Nifty]))/_xlfn.STDEV.P(Table2[1M Return vs Nifty])</f>
        <v>-0.19601584902651373</v>
      </c>
      <c r="K298">
        <v>33.793890413980698</v>
      </c>
      <c r="L298">
        <f>(Table2[[#This Row],[6M Return vs Nifty]]-AVERAGE(Table2[6M Return vs Nifty]))/_xlfn.STDEV.P(Table2[6M Return vs Nifty])</f>
        <v>0.6522331088417187</v>
      </c>
      <c r="M298">
        <v>-8.5464935522083394</v>
      </c>
      <c r="N298">
        <f>(Table2[[#This Row],[1W Return vs Nifty]]-AVERAGE(Table2[1W Return vs Nifty]))/_xlfn.STDEV.P(Table2[1W Return vs Nifty])</f>
        <v>-1.4799344271194088</v>
      </c>
      <c r="O298">
        <v>933.35</v>
      </c>
      <c r="P298">
        <v>875.80731042452896</v>
      </c>
      <c r="Q298">
        <v>727.56859817602594</v>
      </c>
      <c r="R298">
        <v>48.3168234526064</v>
      </c>
      <c r="S298" s="2">
        <f>(Table2[[#This Row],[Close Price]]-Table2[[#This Row],[20D EMA]])/Table2[[#This Row],[20D EMA]]</f>
        <v>2.5713826538811563E-3</v>
      </c>
      <c r="T298" s="2">
        <f>(Table2[[#This Row],[Close Price]]-Table2[[#This Row],[50D EMA]])/Table2[[#This Row],[50D EMA]]</f>
        <v>6.8442782861009799E-2</v>
      </c>
      <c r="U298" s="2">
        <f>(Table2[[#This Row],[Close Price]]-Table2[[#This Row],[200D EMA]])/Table2[[#This Row],[200D EMA]]</f>
        <v>0.28613302215883596</v>
      </c>
      <c r="V298">
        <v>0.856326664830662</v>
      </c>
      <c r="W298">
        <v>929</v>
      </c>
      <c r="X298">
        <v>956</v>
      </c>
      <c r="Y298">
        <v>921.45</v>
      </c>
      <c r="Z298">
        <v>956</v>
      </c>
      <c r="AA298">
        <v>921.45</v>
      </c>
      <c r="AB298">
        <v>956</v>
      </c>
      <c r="AC298" s="2">
        <f>(Table2[[#This Row],[Close Price]]/Table2[[#This Row],[Day Low]])-1</f>
        <v>7.2658772874059085E-3</v>
      </c>
      <c r="AD298" s="2">
        <f>(Table2[[#This Row],[Day High]]/Table2[[#This Row],[Close Price]])-1</f>
        <v>2.1640395404755486E-2</v>
      </c>
      <c r="AE298" s="2">
        <f>(Table2[[#This Row],[Close Price]]/Table2[[#This Row],[Current Week Low]])-1</f>
        <v>1.5519018937544038E-2</v>
      </c>
      <c r="AF298" s="2">
        <f>(Table2[[#This Row],[Current Week High]]/Table2[[#This Row],[Close Price]])-1</f>
        <v>2.1640395404755486E-2</v>
      </c>
      <c r="AG298" s="2">
        <f>(Table2[[#This Row],[Close Price]]/Table2[[#This Row],[Current Month Low]])-1</f>
        <v>1.5519018937544038E-2</v>
      </c>
      <c r="AH298" s="2">
        <f>(Table2[[#This Row],[Current Month High]]/Table2[[#This Row],[Close Price]])-1</f>
        <v>2.1640395404755486E-2</v>
      </c>
      <c r="AI298">
        <v>11.0927063852524</v>
      </c>
      <c r="AJ298">
        <v>84.166502656957206</v>
      </c>
      <c r="AK298" t="str">
        <f>IF(AND(Table2[[#This Row],[20D EMA]]&gt;Table2[[#This Row],[50D EMA]],Table2[[#This Row],[50D EMA]]&gt;Table2[[#This Row],[200D EMA]]),"Uptrend","Downtrend/NoTrend")</f>
        <v>Uptrend</v>
      </c>
      <c r="AL298">
        <v>0.32</v>
      </c>
      <c r="AM298" t="s">
        <v>10463</v>
      </c>
      <c r="AN298">
        <v>3.59</v>
      </c>
      <c r="AO298" t="s">
        <v>10463</v>
      </c>
      <c r="AP298">
        <v>-1.0570175672662999E-2</v>
      </c>
      <c r="AQ298">
        <f>(Table2[[#This Row],[Sharpe Ratio]]-AVERAGE(Table2[Sharpe Ratio]))/_xlfn.STDEV.P(Table2[Sharpe Ratio])</f>
        <v>-0.71167193888900837</v>
      </c>
      <c r="AR2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-1.6028913374925677</v>
      </c>
      <c r="AS298">
        <f>_xlfn.RANK.AVG(Table2[[#This Row],[1Y Return vs Nifty Z-Score]],Table2[1Y Return vs Nifty Z-Score])</f>
        <v>237</v>
      </c>
      <c r="AT298">
        <f>_xlfn.RANK.AVG(Table2[[#This Row],[6M Return vs Nifty Z-Score]],Table2[6M Return vs Nifty Z-Score])</f>
        <v>142</v>
      </c>
      <c r="AU298">
        <f>_xlfn.RANK.AVG(Table2[[#This Row],[Sharpe Ratio Z-Score]],Table2[Sharpe Ratio Z-Score])</f>
        <v>563</v>
      </c>
      <c r="AV298">
        <f>(Table2[[#This Row],[Rank 1Y]]+Table2[[#This Row],[Rank 6M]]+Table2[[#This Row],[Rank Sharpe]])/3</f>
        <v>314</v>
      </c>
    </row>
    <row r="299" spans="1:48" x14ac:dyDescent="0.3">
      <c r="A299" t="s">
        <v>1628</v>
      </c>
      <c r="B299" t="s">
        <v>1629</v>
      </c>
      <c r="C299" t="s">
        <v>10430</v>
      </c>
      <c r="D299" t="s">
        <v>1455</v>
      </c>
      <c r="E299">
        <v>5151.2835615449903</v>
      </c>
      <c r="F299">
        <v>909.1</v>
      </c>
      <c r="G299">
        <v>37.745929721970398</v>
      </c>
      <c r="H299">
        <f>(Table2[[#This Row],[1Y Return vs Nifty]]-AVERAGE(Table2[1Y Return vs Nifty]))/_xlfn.STDEV.P(Table2[1Y Return vs Nifty])</f>
        <v>-9.8972213860290231E-2</v>
      </c>
      <c r="I299">
        <v>-0.55331791566951405</v>
      </c>
      <c r="J299">
        <f>(Table2[[#This Row],[1M Return vs Nifty]]-AVERAGE(Table2[1M Return vs Nifty]))/_xlfn.STDEV.P(Table2[1M Return vs Nifty])</f>
        <v>-0.17028837174147557</v>
      </c>
      <c r="K299">
        <v>-5.9083665540282801</v>
      </c>
      <c r="L299">
        <f>(Table2[[#This Row],[6M Return vs Nifty]]-AVERAGE(Table2[6M Return vs Nifty]))/_xlfn.STDEV.P(Table2[6M Return vs Nifty])</f>
        <v>-0.53710151782643001</v>
      </c>
      <c r="M299">
        <v>-2.39111411591113</v>
      </c>
      <c r="N299">
        <f>(Table2[[#This Row],[1W Return vs Nifty]]-AVERAGE(Table2[1W Return vs Nifty]))/_xlfn.STDEV.P(Table2[1W Return vs Nifty])</f>
        <v>-0.3527280302564379</v>
      </c>
      <c r="O299">
        <v>901.7</v>
      </c>
      <c r="P299">
        <v>909.12339444078202</v>
      </c>
      <c r="Q299">
        <v>847.767084473767</v>
      </c>
      <c r="R299">
        <v>59.553143927426298</v>
      </c>
      <c r="S299" s="2">
        <f>(Table2[[#This Row],[Close Price]]-Table2[[#This Row],[20D EMA]])/Table2[[#This Row],[20D EMA]]</f>
        <v>8.2067206387933644E-3</v>
      </c>
      <c r="T299" s="2">
        <f>(Table2[[#This Row],[Close Price]]-Table2[[#This Row],[50D EMA]])/Table2[[#This Row],[50D EMA]]</f>
        <v>-2.5732965321379035E-5</v>
      </c>
      <c r="U299" s="2">
        <f>(Table2[[#This Row],[Close Price]]-Table2[[#This Row],[200D EMA]])/Table2[[#This Row],[200D EMA]]</f>
        <v>7.2346422324598855E-2</v>
      </c>
      <c r="V299">
        <v>0.40167116750196902</v>
      </c>
      <c r="W299">
        <v>903.55</v>
      </c>
      <c r="X299">
        <v>916.8</v>
      </c>
      <c r="Y299">
        <v>903.05</v>
      </c>
      <c r="Z299">
        <v>920.1</v>
      </c>
      <c r="AA299">
        <v>903.05</v>
      </c>
      <c r="AB299">
        <v>920.1</v>
      </c>
      <c r="AC299" s="2">
        <f>(Table2[[#This Row],[Close Price]]/Table2[[#This Row],[Day Low]])-1</f>
        <v>6.1424381605887923E-3</v>
      </c>
      <c r="AD299" s="2">
        <f>(Table2[[#This Row],[Day High]]/Table2[[#This Row],[Close Price]])-1</f>
        <v>8.469915300846953E-3</v>
      </c>
      <c r="AE299" s="2">
        <f>(Table2[[#This Row],[Close Price]]/Table2[[#This Row],[Current Week Low]])-1</f>
        <v>6.699518299097651E-3</v>
      </c>
      <c r="AF299" s="2">
        <f>(Table2[[#This Row],[Current Week High]]/Table2[[#This Row],[Close Price]])-1</f>
        <v>1.2099879001209901E-2</v>
      </c>
      <c r="AG299" s="2">
        <f>(Table2[[#This Row],[Close Price]]/Table2[[#This Row],[Current Month Low]])-1</f>
        <v>6.699518299097651E-3</v>
      </c>
      <c r="AH299" s="2">
        <f>(Table2[[#This Row],[Current Month High]]/Table2[[#This Row],[Close Price]])-1</f>
        <v>1.2099879001209901E-2</v>
      </c>
      <c r="AI299">
        <v>21.647783522164701</v>
      </c>
      <c r="AJ299">
        <v>66.914532268429198</v>
      </c>
      <c r="AK299" t="str">
        <f>IF(AND(Table2[[#This Row],[20D EMA]]&gt;Table2[[#This Row],[50D EMA]],Table2[[#This Row],[50D EMA]]&gt;Table2[[#This Row],[200D EMA]]),"Uptrend","Downtrend/NoTrend")</f>
        <v>Downtrend/NoTrend</v>
      </c>
      <c r="AL299">
        <v>-0.19</v>
      </c>
      <c r="AM299" t="s">
        <v>10464</v>
      </c>
      <c r="AN299">
        <v>2.61</v>
      </c>
      <c r="AO299" t="s">
        <v>10463</v>
      </c>
      <c r="AP299">
        <v>0.13405360558923901</v>
      </c>
      <c r="AQ299">
        <f>(Table2[[#This Row],[Sharpe Ratio]]-AVERAGE(Table2[Sharpe Ratio]))/_xlfn.STDEV.P(Table2[Sharpe Ratio])</f>
        <v>0.91584854902405233</v>
      </c>
      <c r="AR2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9">
        <f>_xlfn.RANK.AVG(Table2[[#This Row],[1Y Return vs Nifty Z-Score]],Table2[1Y Return vs Nifty Z-Score])</f>
        <v>311</v>
      </c>
      <c r="AT299">
        <f>_xlfn.RANK.AVG(Table2[[#This Row],[6M Return vs Nifty Z-Score]],Table2[6M Return vs Nifty Z-Score])</f>
        <v>499</v>
      </c>
      <c r="AU299">
        <f>_xlfn.RANK.AVG(Table2[[#This Row],[Sharpe Ratio Z-Score]],Table2[Sharpe Ratio Z-Score])</f>
        <v>137</v>
      </c>
      <c r="AV299">
        <f>(Table2[[#This Row],[Rank 1Y]]+Table2[[#This Row],[Rank 6M]]+Table2[[#This Row],[Rank Sharpe]])/3</f>
        <v>315.66666666666669</v>
      </c>
    </row>
    <row r="300" spans="1:48" x14ac:dyDescent="0.3">
      <c r="A300" t="s">
        <v>892</v>
      </c>
      <c r="B300" t="s">
        <v>893</v>
      </c>
      <c r="C300" t="s">
        <v>10421</v>
      </c>
      <c r="D300" t="s">
        <v>40</v>
      </c>
      <c r="E300">
        <v>16568.454017279899</v>
      </c>
      <c r="F300">
        <v>477.25</v>
      </c>
      <c r="G300">
        <v>87.310521254354299</v>
      </c>
      <c r="H300">
        <f>(Table2[[#This Row],[1Y Return vs Nifty]]-AVERAGE(Table2[1Y Return vs Nifty]))/_xlfn.STDEV.P(Table2[1Y Return vs Nifty])</f>
        <v>0.47990177447771493</v>
      </c>
      <c r="I300">
        <v>2.6034642156220702</v>
      </c>
      <c r="J300">
        <f>(Table2[[#This Row],[1M Return vs Nifty]]-AVERAGE(Table2[1M Return vs Nifty]))/_xlfn.STDEV.P(Table2[1M Return vs Nifty])</f>
        <v>0.10311177122263657</v>
      </c>
      <c r="K300">
        <v>-12.7120038711275</v>
      </c>
      <c r="L300">
        <f>(Table2[[#This Row],[6M Return vs Nifty]]-AVERAGE(Table2[6M Return vs Nifty]))/_xlfn.STDEV.P(Table2[6M Return vs Nifty])</f>
        <v>-0.74091364505732893</v>
      </c>
      <c r="M300">
        <v>2.5798927694182501</v>
      </c>
      <c r="N300">
        <f>(Table2[[#This Row],[1W Return vs Nifty]]-AVERAGE(Table2[1W Return vs Nifty]))/_xlfn.STDEV.P(Table2[1W Return vs Nifty])</f>
        <v>0.55758965494606272</v>
      </c>
      <c r="O300">
        <v>437.92</v>
      </c>
      <c r="P300">
        <v>436.68878297725399</v>
      </c>
      <c r="Q300">
        <v>413.42402039972302</v>
      </c>
      <c r="R300">
        <v>62.958298647503398</v>
      </c>
      <c r="S300" s="2">
        <f>(Table2[[#This Row],[Close Price]]-Table2[[#This Row],[20D EMA]])/Table2[[#This Row],[20D EMA]]</f>
        <v>8.9810924369747858E-2</v>
      </c>
      <c r="T300" s="2">
        <f>(Table2[[#This Row],[Close Price]]-Table2[[#This Row],[50D EMA]])/Table2[[#This Row],[50D EMA]]</f>
        <v>9.2883578887023394E-2</v>
      </c>
      <c r="U300" s="2">
        <f>(Table2[[#This Row],[Close Price]]-Table2[[#This Row],[200D EMA]])/Table2[[#This Row],[200D EMA]]</f>
        <v>0.15438382012386753</v>
      </c>
      <c r="V300">
        <v>0.98823422134260896</v>
      </c>
      <c r="W300">
        <v>451.2</v>
      </c>
      <c r="X300">
        <v>480</v>
      </c>
      <c r="Y300">
        <v>430.2</v>
      </c>
      <c r="Z300">
        <v>480</v>
      </c>
      <c r="AA300">
        <v>430.2</v>
      </c>
      <c r="AB300">
        <v>480</v>
      </c>
      <c r="AC300" s="2">
        <f>(Table2[[#This Row],[Close Price]]/Table2[[#This Row],[Day Low]])-1</f>
        <v>5.7734929078014252E-2</v>
      </c>
      <c r="AD300" s="2">
        <f>(Table2[[#This Row],[Day High]]/Table2[[#This Row],[Close Price]])-1</f>
        <v>5.7621791513882137E-3</v>
      </c>
      <c r="AE300" s="2">
        <f>(Table2[[#This Row],[Close Price]]/Table2[[#This Row],[Current Week Low]])-1</f>
        <v>0.10936773593677351</v>
      </c>
      <c r="AF300" s="2">
        <f>(Table2[[#This Row],[Current Week High]]/Table2[[#This Row],[Close Price]])-1</f>
        <v>5.7621791513882137E-3</v>
      </c>
      <c r="AG300" s="2">
        <f>(Table2[[#This Row],[Close Price]]/Table2[[#This Row],[Current Month Low]])-1</f>
        <v>0.10936773593677351</v>
      </c>
      <c r="AH300" s="2">
        <f>(Table2[[#This Row],[Current Month High]]/Table2[[#This Row],[Close Price]])-1</f>
        <v>5.7621791513882137E-3</v>
      </c>
      <c r="AI300">
        <v>16.081718177056</v>
      </c>
      <c r="AJ300">
        <v>122.028378692719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0.04</v>
      </c>
      <c r="AM300" t="s">
        <v>10463</v>
      </c>
      <c r="AN300">
        <v>8.24</v>
      </c>
      <c r="AO300" t="s">
        <v>10463</v>
      </c>
      <c r="AP300">
        <v>8.9041079609345E-2</v>
      </c>
      <c r="AQ300">
        <f>(Table2[[#This Row],[Sharpe Ratio]]-AVERAGE(Table2[Sharpe Ratio]))/_xlfn.STDEV.P(Table2[Sharpe Ratio])</f>
        <v>0.40930109461660175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0.80899065020568706</v>
      </c>
      <c r="AS300">
        <f>_xlfn.RANK.AVG(Table2[[#This Row],[1Y Return vs Nifty Z-Score]],Table2[1Y Return vs Nifty Z-Score])</f>
        <v>148</v>
      </c>
      <c r="AT300">
        <f>_xlfn.RANK.AVG(Table2[[#This Row],[6M Return vs Nifty Z-Score]],Table2[6M Return vs Nifty Z-Score])</f>
        <v>570</v>
      </c>
      <c r="AU300">
        <f>_xlfn.RANK.AVG(Table2[[#This Row],[Sharpe Ratio Z-Score]],Table2[Sharpe Ratio Z-Score])</f>
        <v>231</v>
      </c>
      <c r="AV300">
        <f>(Table2[[#This Row],[Rank 1Y]]+Table2[[#This Row],[Rank 6M]]+Table2[[#This Row],[Rank Sharpe]])/3</f>
        <v>316.33333333333331</v>
      </c>
    </row>
    <row r="301" spans="1:48" x14ac:dyDescent="0.3">
      <c r="A301" t="s">
        <v>185</v>
      </c>
      <c r="B301" t="s">
        <v>186</v>
      </c>
      <c r="C301" t="s">
        <v>10419</v>
      </c>
      <c r="D301" t="s">
        <v>32</v>
      </c>
      <c r="E301">
        <v>140738.62170148501</v>
      </c>
      <c r="F301">
        <v>265</v>
      </c>
      <c r="G301">
        <v>7.5141757682305297</v>
      </c>
      <c r="H301">
        <f>(Table2[[#This Row],[1Y Return vs Nifty]]-AVERAGE(Table2[1Y Return vs Nifty]))/_xlfn.STDEV.P(Table2[1Y Return vs Nifty])</f>
        <v>-0.45205443333587036</v>
      </c>
      <c r="I301">
        <v>-9.7260902374251401</v>
      </c>
      <c r="J301">
        <f>(Table2[[#This Row],[1M Return vs Nifty]]-AVERAGE(Table2[1M Return vs Nifty]))/_xlfn.STDEV.P(Table2[1M Return vs Nifty])</f>
        <v>-0.9647167357664479</v>
      </c>
      <c r="K301">
        <v>3.5504178994808102</v>
      </c>
      <c r="L301">
        <f>(Table2[[#This Row],[6M Return vs Nifty]]-AVERAGE(Table2[6M Return vs Nifty]))/_xlfn.STDEV.P(Table2[6M Return vs Nifty])</f>
        <v>-0.25375087894931536</v>
      </c>
      <c r="M301">
        <v>-5.0959080305617999</v>
      </c>
      <c r="N301">
        <f>(Table2[[#This Row],[1W Return vs Nifty]]-AVERAGE(Table2[1W Return vs Nifty]))/_xlfn.STDEV.P(Table2[1W Return vs Nifty])</f>
        <v>-0.84804453094389587</v>
      </c>
      <c r="O301">
        <v>275.64999999999998</v>
      </c>
      <c r="P301">
        <v>271.294645877108</v>
      </c>
      <c r="Q301">
        <v>244.44687325248401</v>
      </c>
      <c r="R301">
        <v>37.187773313306401</v>
      </c>
      <c r="S301" s="2">
        <f>(Table2[[#This Row],[Close Price]]-Table2[[#This Row],[20D EMA]])/Table2[[#This Row],[20D EMA]]</f>
        <v>-3.863595138762916E-2</v>
      </c>
      <c r="T301" s="2">
        <f>(Table2[[#This Row],[Close Price]]-Table2[[#This Row],[50D EMA]])/Table2[[#This Row],[50D EMA]]</f>
        <v>-2.3202248819755061E-2</v>
      </c>
      <c r="U301" s="2">
        <f>(Table2[[#This Row],[Close Price]]-Table2[[#This Row],[200D EMA]])/Table2[[#This Row],[200D EMA]]</f>
        <v>8.4080137635007088E-2</v>
      </c>
      <c r="V301">
        <v>0.78425508723148396</v>
      </c>
      <c r="W301">
        <v>264.2</v>
      </c>
      <c r="X301">
        <v>273.5</v>
      </c>
      <c r="Y301">
        <v>264.2</v>
      </c>
      <c r="Z301">
        <v>276.3</v>
      </c>
      <c r="AA301">
        <v>264.2</v>
      </c>
      <c r="AB301">
        <v>276.3</v>
      </c>
      <c r="AC301" s="2">
        <f>(Table2[[#This Row],[Close Price]]/Table2[[#This Row],[Day Low]])-1</f>
        <v>3.0280090840273388E-3</v>
      </c>
      <c r="AD301" s="2">
        <f>(Table2[[#This Row],[Day High]]/Table2[[#This Row],[Close Price]])-1</f>
        <v>3.2075471698113311E-2</v>
      </c>
      <c r="AE301" s="2">
        <f>(Table2[[#This Row],[Close Price]]/Table2[[#This Row],[Current Week Low]])-1</f>
        <v>3.0280090840273388E-3</v>
      </c>
      <c r="AF301" s="2">
        <f>(Table2[[#This Row],[Current Week High]]/Table2[[#This Row],[Close Price]])-1</f>
        <v>4.2641509433962277E-2</v>
      </c>
      <c r="AG301" s="2">
        <f>(Table2[[#This Row],[Close Price]]/Table2[[#This Row],[Current Month Low]])-1</f>
        <v>3.0280090840273388E-3</v>
      </c>
      <c r="AH301" s="2">
        <f>(Table2[[#This Row],[Current Month High]]/Table2[[#This Row],[Close Price]])-1</f>
        <v>4.2641509433962277E-2</v>
      </c>
      <c r="AI301">
        <v>13.094339622641501</v>
      </c>
      <c r="AJ301">
        <v>42.664872139972999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-0.08</v>
      </c>
      <c r="AM301" t="s">
        <v>10464</v>
      </c>
      <c r="AN301">
        <v>-6.26</v>
      </c>
      <c r="AO301" t="s">
        <v>10464</v>
      </c>
      <c r="AP301">
        <v>0.14507061140733499</v>
      </c>
      <c r="AQ301">
        <f>(Table2[[#This Row],[Sharpe Ratio]]-AVERAGE(Table2[Sharpe Ratio]))/_xlfn.STDEV.P(Table2[Sharpe Ratio])</f>
        <v>1.0398281776021359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-1.4787384013933935</v>
      </c>
      <c r="AS301">
        <f>_xlfn.RANK.AVG(Table2[[#This Row],[1Y Return vs Nifty Z-Score]],Table2[1Y Return vs Nifty Z-Score])</f>
        <v>460</v>
      </c>
      <c r="AT301">
        <f>_xlfn.RANK.AVG(Table2[[#This Row],[6M Return vs Nifty Z-Score]],Table2[6M Return vs Nifty Z-Score])</f>
        <v>380</v>
      </c>
      <c r="AU301">
        <f>_xlfn.RANK.AVG(Table2[[#This Row],[Sharpe Ratio Z-Score]],Table2[Sharpe Ratio Z-Score])</f>
        <v>111</v>
      </c>
      <c r="AV301">
        <f>(Table2[[#This Row],[Rank 1Y]]+Table2[[#This Row],[Rank 6M]]+Table2[[#This Row],[Rank Sharpe]])/3</f>
        <v>317</v>
      </c>
    </row>
    <row r="302" spans="1:48" x14ac:dyDescent="0.3">
      <c r="A302" t="s">
        <v>1208</v>
      </c>
      <c r="B302" t="s">
        <v>1209</v>
      </c>
      <c r="C302" t="s">
        <v>10430</v>
      </c>
      <c r="D302" t="s">
        <v>302</v>
      </c>
      <c r="E302">
        <v>9281.0187705000008</v>
      </c>
      <c r="F302">
        <v>455.7</v>
      </c>
      <c r="G302">
        <v>25.151841301585801</v>
      </c>
      <c r="H302">
        <f>(Table2[[#This Row],[1Y Return vs Nifty]]-AVERAGE(Table2[1Y Return vs Nifty]))/_xlfn.STDEV.P(Table2[1Y Return vs Nifty])</f>
        <v>-0.2460608908370028</v>
      </c>
      <c r="I302">
        <v>5.5888285818741501</v>
      </c>
      <c r="J302">
        <f>(Table2[[#This Row],[1M Return vs Nifty]]-AVERAGE(Table2[1M Return vs Nifty]))/_xlfn.STDEV.P(Table2[1M Return vs Nifty])</f>
        <v>0.36166589709743691</v>
      </c>
      <c r="K302">
        <v>5.4988252021552304</v>
      </c>
      <c r="L302">
        <f>(Table2[[#This Row],[6M Return vs Nifty]]-AVERAGE(Table2[6M Return vs Nifty]))/_xlfn.STDEV.P(Table2[6M Return vs Nifty])</f>
        <v>-0.19538371171771435</v>
      </c>
      <c r="M302">
        <v>-6.44816849017361</v>
      </c>
      <c r="N302">
        <f>(Table2[[#This Row],[1W Return vs Nifty]]-AVERAGE(Table2[1W Return vs Nifty]))/_xlfn.STDEV.P(Table2[1W Return vs Nifty])</f>
        <v>-1.0956777850875636</v>
      </c>
      <c r="O302">
        <v>444.99</v>
      </c>
      <c r="P302">
        <v>426.671682193918</v>
      </c>
      <c r="Q302">
        <v>397.31292089047599</v>
      </c>
      <c r="R302">
        <v>59.0576524478479</v>
      </c>
      <c r="S302" s="2">
        <f>(Table2[[#This Row],[Close Price]]-Table2[[#This Row],[20D EMA]])/Table2[[#This Row],[20D EMA]]</f>
        <v>2.406795658329396E-2</v>
      </c>
      <c r="T302" s="2">
        <f>(Table2[[#This Row],[Close Price]]-Table2[[#This Row],[50D EMA]])/Table2[[#This Row],[50D EMA]]</f>
        <v>6.8034320104911269E-2</v>
      </c>
      <c r="U302" s="2">
        <f>(Table2[[#This Row],[Close Price]]-Table2[[#This Row],[200D EMA]])/Table2[[#This Row],[200D EMA]]</f>
        <v>0.14695489635389705</v>
      </c>
      <c r="V302">
        <v>2.1474370598944801</v>
      </c>
      <c r="W302">
        <v>454.15</v>
      </c>
      <c r="X302">
        <v>464.6</v>
      </c>
      <c r="Y302">
        <v>454.15</v>
      </c>
      <c r="Z302">
        <v>469.7</v>
      </c>
      <c r="AA302">
        <v>454.15</v>
      </c>
      <c r="AB302">
        <v>469.7</v>
      </c>
      <c r="AC302" s="2">
        <f>(Table2[[#This Row],[Close Price]]/Table2[[#This Row],[Day Low]])-1</f>
        <v>3.4129692832765013E-3</v>
      </c>
      <c r="AD302" s="2">
        <f>(Table2[[#This Row],[Day High]]/Table2[[#This Row],[Close Price]])-1</f>
        <v>1.9530392802282304E-2</v>
      </c>
      <c r="AE302" s="2">
        <f>(Table2[[#This Row],[Close Price]]/Table2[[#This Row],[Current Week Low]])-1</f>
        <v>3.4129692832765013E-3</v>
      </c>
      <c r="AF302" s="2">
        <f>(Table2[[#This Row],[Current Week High]]/Table2[[#This Row],[Close Price]])-1</f>
        <v>3.0721966205837115E-2</v>
      </c>
      <c r="AG302" s="2">
        <f>(Table2[[#This Row],[Close Price]]/Table2[[#This Row],[Current Month Low]])-1</f>
        <v>3.4129692832765013E-3</v>
      </c>
      <c r="AH302" s="2">
        <f>(Table2[[#This Row],[Current Month High]]/Table2[[#This Row],[Close Price]])-1</f>
        <v>3.0721966205837115E-2</v>
      </c>
      <c r="AI302">
        <v>10.818520956769801</v>
      </c>
      <c r="AJ302">
        <v>54.5531626250635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7.0000000000000007E-2</v>
      </c>
      <c r="AM302" t="s">
        <v>10463</v>
      </c>
      <c r="AN302">
        <v>7.06</v>
      </c>
      <c r="AO302" t="s">
        <v>10463</v>
      </c>
      <c r="AP302">
        <v>8.6755341976559E-2</v>
      </c>
      <c r="AQ302">
        <f>(Table2[[#This Row],[Sharpe Ratio]]-AVERAGE(Table2[Sharpe Ratio]))/_xlfn.STDEV.P(Table2[Sharpe Ratio])</f>
        <v>0.38357859728667548</v>
      </c>
      <c r="AR3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-0.79187789325816849</v>
      </c>
      <c r="AS302">
        <f>_xlfn.RANK.AVG(Table2[[#This Row],[1Y Return vs Nifty Z-Score]],Table2[1Y Return vs Nifty Z-Score])</f>
        <v>363</v>
      </c>
      <c r="AT302">
        <f>_xlfn.RANK.AVG(Table2[[#This Row],[6M Return vs Nifty Z-Score]],Table2[6M Return vs Nifty Z-Score])</f>
        <v>354</v>
      </c>
      <c r="AU302">
        <f>_xlfn.RANK.AVG(Table2[[#This Row],[Sharpe Ratio Z-Score]],Table2[Sharpe Ratio Z-Score])</f>
        <v>238</v>
      </c>
      <c r="AV302">
        <f>(Table2[[#This Row],[Rank 1Y]]+Table2[[#This Row],[Rank 6M]]+Table2[[#This Row],[Rank Sharpe]])/3</f>
        <v>318.33333333333331</v>
      </c>
    </row>
    <row r="303" spans="1:48" x14ac:dyDescent="0.3">
      <c r="A303" t="s">
        <v>352</v>
      </c>
      <c r="B303" t="s">
        <v>353</v>
      </c>
      <c r="C303" t="s">
        <v>10417</v>
      </c>
      <c r="D303" t="s">
        <v>18</v>
      </c>
      <c r="E303">
        <v>70494.759988210004</v>
      </c>
      <c r="F303">
        <v>328.3</v>
      </c>
      <c r="G303">
        <v>48.177212342869304</v>
      </c>
      <c r="H303">
        <f>(Table2[[#This Row],[1Y Return vs Nifty]]-AVERAGE(Table2[1Y Return vs Nifty]))/_xlfn.STDEV.P(Table2[1Y Return vs Nifty])</f>
        <v>2.2856656055754057E-2</v>
      </c>
      <c r="I303">
        <v>-20.6631478050701</v>
      </c>
      <c r="J303">
        <f>(Table2[[#This Row],[1M Return vs Nifty]]-AVERAGE(Table2[1M Return vs Nifty]))/_xlfn.STDEV.P(Table2[1M Return vs Nifty])</f>
        <v>-1.9119449505236796</v>
      </c>
      <c r="K303">
        <v>9.1744275067345793</v>
      </c>
      <c r="L303">
        <f>(Table2[[#This Row],[6M Return vs Nifty]]-AVERAGE(Table2[6M Return vs Nifty]))/_xlfn.STDEV.P(Table2[6M Return vs Nifty])</f>
        <v>-8.5276089921303061E-2</v>
      </c>
      <c r="M303">
        <v>-3.6392402603012499</v>
      </c>
      <c r="N303">
        <f>(Table2[[#This Row],[1W Return vs Nifty]]-AVERAGE(Table2[1W Return vs Nifty]))/_xlfn.STDEV.P(Table2[1W Return vs Nifty])</f>
        <v>-0.58129164499515529</v>
      </c>
      <c r="O303">
        <v>340.58</v>
      </c>
      <c r="P303">
        <v>340.13453220196999</v>
      </c>
      <c r="Q303">
        <v>293.50522283460901</v>
      </c>
      <c r="R303">
        <v>32.527010009779403</v>
      </c>
      <c r="S303" s="2">
        <f>(Table2[[#This Row],[Close Price]]-Table2[[#This Row],[20D EMA]])/Table2[[#This Row],[20D EMA]]</f>
        <v>-3.6056139526689686E-2</v>
      </c>
      <c r="T303" s="2">
        <f>(Table2[[#This Row],[Close Price]]-Table2[[#This Row],[50D EMA]])/Table2[[#This Row],[50D EMA]]</f>
        <v>-3.4793680386861453E-2</v>
      </c>
      <c r="U303" s="2">
        <f>(Table2[[#This Row],[Close Price]]-Table2[[#This Row],[200D EMA]])/Table2[[#This Row],[200D EMA]]</f>
        <v>0.11854909030016801</v>
      </c>
      <c r="V303">
        <v>0.61744776367633103</v>
      </c>
      <c r="W303">
        <v>324.25</v>
      </c>
      <c r="X303">
        <v>333.05</v>
      </c>
      <c r="Y303">
        <v>324.25</v>
      </c>
      <c r="Z303">
        <v>334.4</v>
      </c>
      <c r="AA303">
        <v>324.25</v>
      </c>
      <c r="AB303">
        <v>334.4</v>
      </c>
      <c r="AC303" s="2">
        <f>(Table2[[#This Row],[Close Price]]/Table2[[#This Row],[Day Low]])-1</f>
        <v>1.2490362374711017E-2</v>
      </c>
      <c r="AD303" s="2">
        <f>(Table2[[#This Row],[Day High]]/Table2[[#This Row],[Close Price]])-1</f>
        <v>1.4468473956746886E-2</v>
      </c>
      <c r="AE303" s="2">
        <f>(Table2[[#This Row],[Close Price]]/Table2[[#This Row],[Current Week Low]])-1</f>
        <v>1.2490362374711017E-2</v>
      </c>
      <c r="AF303" s="2">
        <f>(Table2[[#This Row],[Current Week High]]/Table2[[#This Row],[Close Price]])-1</f>
        <v>1.8580566554980082E-2</v>
      </c>
      <c r="AG303" s="2">
        <f>(Table2[[#This Row],[Close Price]]/Table2[[#This Row],[Current Month Low]])-1</f>
        <v>1.2490362374711017E-2</v>
      </c>
      <c r="AH303" s="2">
        <f>(Table2[[#This Row],[Current Month High]]/Table2[[#This Row],[Close Price]])-1</f>
        <v>1.8580566554980082E-2</v>
      </c>
      <c r="AI303">
        <v>20.783835922428601</v>
      </c>
      <c r="AJ303">
        <v>105.873745819398</v>
      </c>
      <c r="AK303" t="str">
        <f>IF(AND(Table2[[#This Row],[20D EMA]]&gt;Table2[[#This Row],[50D EMA]],Table2[[#This Row],[50D EMA]]&gt;Table2[[#This Row],[200D EMA]]),"Uptrend","Downtrend/NoTrend")</f>
        <v>Uptrend</v>
      </c>
      <c r="AL303">
        <v>-0.03</v>
      </c>
      <c r="AM303" t="s">
        <v>10464</v>
      </c>
      <c r="AN303">
        <v>-6.79</v>
      </c>
      <c r="AO303" t="s">
        <v>10464</v>
      </c>
      <c r="AP303">
        <v>4.5826720049103001E-2</v>
      </c>
      <c r="AQ303">
        <f>(Table2[[#This Row],[Sharpe Ratio]]-AVERAGE(Table2[Sharpe Ratio]))/_xlfn.STDEV.P(Table2[Sharpe Ratio])</f>
        <v>-7.701073420337258E-2</v>
      </c>
      <c r="AR3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-2.6326667635877565</v>
      </c>
      <c r="AS303">
        <f>_xlfn.RANK.AVG(Table2[[#This Row],[1Y Return vs Nifty Z-Score]],Table2[1Y Return vs Nifty Z-Score])</f>
        <v>269</v>
      </c>
      <c r="AT303">
        <f>_xlfn.RANK.AVG(Table2[[#This Row],[6M Return vs Nifty Z-Score]],Table2[6M Return vs Nifty Z-Score])</f>
        <v>320</v>
      </c>
      <c r="AU303">
        <f>_xlfn.RANK.AVG(Table2[[#This Row],[Sharpe Ratio Z-Score]],Table2[Sharpe Ratio Z-Score])</f>
        <v>367</v>
      </c>
      <c r="AV303">
        <f>(Table2[[#This Row],[Rank 1Y]]+Table2[[#This Row],[Rank 6M]]+Table2[[#This Row],[Rank Sharpe]])/3</f>
        <v>318.66666666666669</v>
      </c>
    </row>
    <row r="304" spans="1:48" x14ac:dyDescent="0.3">
      <c r="A304" t="s">
        <v>279</v>
      </c>
      <c r="B304" t="s">
        <v>280</v>
      </c>
      <c r="C304" t="s">
        <v>10419</v>
      </c>
      <c r="D304" t="s">
        <v>281</v>
      </c>
      <c r="E304">
        <v>90739.521954825002</v>
      </c>
      <c r="F304">
        <v>83.68</v>
      </c>
      <c r="G304">
        <v>21.8456426779663</v>
      </c>
      <c r="H304">
        <f>(Table2[[#This Row],[1Y Return vs Nifty]]-AVERAGE(Table2[1Y Return vs Nifty]))/_xlfn.STDEV.P(Table2[1Y Return vs Nifty])</f>
        <v>-0.28467459316604915</v>
      </c>
      <c r="I304">
        <v>-12.648193249699499</v>
      </c>
      <c r="J304">
        <f>(Table2[[#This Row],[1M Return vs Nifty]]-AVERAGE(Table2[1M Return vs Nifty]))/_xlfn.STDEV.P(Table2[1M Return vs Nifty])</f>
        <v>-1.2177919712705227</v>
      </c>
      <c r="K304">
        <v>13.0214058030832</v>
      </c>
      <c r="L304">
        <f>(Table2[[#This Row],[6M Return vs Nifty]]-AVERAGE(Table2[6M Return vs Nifty]))/_xlfn.STDEV.P(Table2[6M Return vs Nifty])</f>
        <v>2.9965330725763632E-2</v>
      </c>
      <c r="M304">
        <v>-4.0091859489216901</v>
      </c>
      <c r="N304">
        <f>(Table2[[#This Row],[1W Return vs Nifty]]-AVERAGE(Table2[1W Return vs Nifty]))/_xlfn.STDEV.P(Table2[1W Return vs Nifty])</f>
        <v>-0.64903810173603949</v>
      </c>
      <c r="O304">
        <v>85.14</v>
      </c>
      <c r="P304">
        <v>85.331163991522999</v>
      </c>
      <c r="Q304">
        <v>77.7640389846228</v>
      </c>
      <c r="R304">
        <v>44.0146896482564</v>
      </c>
      <c r="S304" s="2">
        <f>(Table2[[#This Row],[Close Price]]-Table2[[#This Row],[20D EMA]])/Table2[[#This Row],[20D EMA]]</f>
        <v>-1.7148226450551959E-2</v>
      </c>
      <c r="T304" s="2">
        <f>(Table2[[#This Row],[Close Price]]-Table2[[#This Row],[50D EMA]])/Table2[[#This Row],[50D EMA]]</f>
        <v>-1.9350069942641619E-2</v>
      </c>
      <c r="U304" s="2">
        <f>(Table2[[#This Row],[Close Price]]-Table2[[#This Row],[200D EMA]])/Table2[[#This Row],[200D EMA]]</f>
        <v>7.6075794063976521E-2</v>
      </c>
      <c r="V304">
        <v>0.55848561762702098</v>
      </c>
      <c r="W304">
        <v>83.31</v>
      </c>
      <c r="X304">
        <v>84.9</v>
      </c>
      <c r="Y304">
        <v>83.31</v>
      </c>
      <c r="Z304">
        <v>84.9</v>
      </c>
      <c r="AA304">
        <v>83.31</v>
      </c>
      <c r="AB304">
        <v>84.9</v>
      </c>
      <c r="AC304" s="2">
        <f>(Table2[[#This Row],[Close Price]]/Table2[[#This Row],[Day Low]])-1</f>
        <v>4.4412435481935297E-3</v>
      </c>
      <c r="AD304" s="2">
        <f>(Table2[[#This Row],[Day High]]/Table2[[#This Row],[Close Price]])-1</f>
        <v>1.4579349904397798E-2</v>
      </c>
      <c r="AE304" s="2">
        <f>(Table2[[#This Row],[Close Price]]/Table2[[#This Row],[Current Week Low]])-1</f>
        <v>4.4412435481935297E-3</v>
      </c>
      <c r="AF304" s="2">
        <f>(Table2[[#This Row],[Current Week High]]/Table2[[#This Row],[Close Price]])-1</f>
        <v>1.4579349904397798E-2</v>
      </c>
      <c r="AG304" s="2">
        <f>(Table2[[#This Row],[Close Price]]/Table2[[#This Row],[Current Month Low]])-1</f>
        <v>4.4412435481935297E-3</v>
      </c>
      <c r="AH304" s="2">
        <f>(Table2[[#This Row],[Current Month High]]/Table2[[#This Row],[Close Price]])-1</f>
        <v>1.4579349904397798E-2</v>
      </c>
      <c r="AI304">
        <v>17.949330783938802</v>
      </c>
      <c r="AJ304">
        <v>50.910730387736699</v>
      </c>
      <c r="AK304" t="str">
        <f>IF(AND(Table2[[#This Row],[20D EMA]]&gt;Table2[[#This Row],[50D EMA]],Table2[[#This Row],[50D EMA]]&gt;Table2[[#This Row],[200D EMA]]),"Uptrend","Downtrend/NoTrend")</f>
        <v>Downtrend/NoTrend</v>
      </c>
      <c r="AL304">
        <v>-0.12</v>
      </c>
      <c r="AM304" t="s">
        <v>10464</v>
      </c>
      <c r="AN304">
        <v>-3.07</v>
      </c>
      <c r="AO304" t="s">
        <v>10464</v>
      </c>
      <c r="AP304">
        <v>6.7409957222138994E-2</v>
      </c>
      <c r="AQ304">
        <f>(Table2[[#This Row],[Sharpe Ratio]]-AVERAGE(Table2[Sharpe Ratio]))/_xlfn.STDEV.P(Table2[Sharpe Ratio])</f>
        <v>0.16587574261326102</v>
      </c>
      <c r="AR3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4">
        <f>_xlfn.RANK.AVG(Table2[[#This Row],[1Y Return vs Nifty Z-Score]],Table2[1Y Return vs Nifty Z-Score])</f>
        <v>382</v>
      </c>
      <c r="AT304">
        <f>_xlfn.RANK.AVG(Table2[[#This Row],[6M Return vs Nifty Z-Score]],Table2[6M Return vs Nifty Z-Score])</f>
        <v>284</v>
      </c>
      <c r="AU304">
        <f>_xlfn.RANK.AVG(Table2[[#This Row],[Sharpe Ratio Z-Score]],Table2[Sharpe Ratio Z-Score])</f>
        <v>292</v>
      </c>
      <c r="AV304">
        <f>(Table2[[#This Row],[Rank 1Y]]+Table2[[#This Row],[Rank 6M]]+Table2[[#This Row],[Rank Sharpe]])/3</f>
        <v>319.33333333333331</v>
      </c>
    </row>
    <row r="305" spans="1:48" x14ac:dyDescent="0.3">
      <c r="A305" t="s">
        <v>1115</v>
      </c>
      <c r="B305" t="s">
        <v>1116</v>
      </c>
      <c r="C305" t="s">
        <v>10431</v>
      </c>
      <c r="D305" t="s">
        <v>143</v>
      </c>
      <c r="E305">
        <v>10797.0234375</v>
      </c>
      <c r="F305">
        <v>771.05</v>
      </c>
      <c r="G305">
        <v>29.868084140048701</v>
      </c>
      <c r="H305">
        <f>(Table2[[#This Row],[1Y Return vs Nifty]]-AVERAGE(Table2[1Y Return vs Nifty]))/_xlfn.STDEV.P(Table2[1Y Return vs Nifty])</f>
        <v>-0.19097902256239377</v>
      </c>
      <c r="I305">
        <v>-0.64046042954058102</v>
      </c>
      <c r="J305">
        <f>(Table2[[#This Row],[1M Return vs Nifty]]-AVERAGE(Table2[1M Return vs Nifty]))/_xlfn.STDEV.P(Table2[1M Return vs Nifty])</f>
        <v>-0.1778355431203423</v>
      </c>
      <c r="K305">
        <v>44.860465022050498</v>
      </c>
      <c r="L305">
        <f>(Table2[[#This Row],[6M Return vs Nifty]]-AVERAGE(Table2[6M Return vs Nifty]))/_xlfn.STDEV.P(Table2[6M Return vs Nifty])</f>
        <v>0.98374726912206212</v>
      </c>
      <c r="M305">
        <v>-0.38753012571200401</v>
      </c>
      <c r="N305">
        <f>(Table2[[#This Row],[1W Return vs Nifty]]-AVERAGE(Table2[1W Return vs Nifty]))/_xlfn.STDEV.P(Table2[1W Return vs Nifty])</f>
        <v>1.4179113937953253E-2</v>
      </c>
      <c r="O305">
        <v>766.24</v>
      </c>
      <c r="P305">
        <v>738.71447799267503</v>
      </c>
      <c r="Q305">
        <v>602.03341614561396</v>
      </c>
      <c r="R305">
        <v>56.883958735721201</v>
      </c>
      <c r="S305" s="2">
        <f>(Table2[[#This Row],[Close Price]]-Table2[[#This Row],[20D EMA]])/Table2[[#This Row],[20D EMA]]</f>
        <v>6.2774065566923486E-3</v>
      </c>
      <c r="T305" s="2">
        <f>(Table2[[#This Row],[Close Price]]-Table2[[#This Row],[50D EMA]])/Table2[[#This Row],[50D EMA]]</f>
        <v>4.3772692928925591E-2</v>
      </c>
      <c r="U305" s="2">
        <f>(Table2[[#This Row],[Close Price]]-Table2[[#This Row],[200D EMA]])/Table2[[#This Row],[200D EMA]]</f>
        <v>0.28074286131237924</v>
      </c>
      <c r="V305">
        <v>1.40571909411832</v>
      </c>
      <c r="W305">
        <v>768.2</v>
      </c>
      <c r="X305">
        <v>783.9</v>
      </c>
      <c r="Y305">
        <v>757.2</v>
      </c>
      <c r="Z305">
        <v>788</v>
      </c>
      <c r="AA305">
        <v>757.2</v>
      </c>
      <c r="AB305">
        <v>788</v>
      </c>
      <c r="AC305" s="2">
        <f>(Table2[[#This Row],[Close Price]]/Table2[[#This Row],[Day Low]])-1</f>
        <v>3.7099713616244312E-3</v>
      </c>
      <c r="AD305" s="2">
        <f>(Table2[[#This Row],[Day High]]/Table2[[#This Row],[Close Price]])-1</f>
        <v>1.6665585889371615E-2</v>
      </c>
      <c r="AE305" s="2">
        <f>(Table2[[#This Row],[Close Price]]/Table2[[#This Row],[Current Week Low]])-1</f>
        <v>1.8291072371896311E-2</v>
      </c>
      <c r="AF305" s="2">
        <f>(Table2[[#This Row],[Current Week High]]/Table2[[#This Row],[Close Price]])-1</f>
        <v>2.1983010180922191E-2</v>
      </c>
      <c r="AG305" s="2">
        <f>(Table2[[#This Row],[Close Price]]/Table2[[#This Row],[Current Month Low]])-1</f>
        <v>1.8291072371896311E-2</v>
      </c>
      <c r="AH305" s="2">
        <f>(Table2[[#This Row],[Current Month High]]/Table2[[#This Row],[Close Price]])-1</f>
        <v>2.1983010180922191E-2</v>
      </c>
      <c r="AI305">
        <v>5.0580377407431296</v>
      </c>
      <c r="AJ305">
        <v>87.580586303369401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0</v>
      </c>
      <c r="AM305" t="s">
        <v>10465</v>
      </c>
      <c r="AN305">
        <v>-0.08</v>
      </c>
      <c r="AO305" t="s">
        <v>10464</v>
      </c>
      <c r="AQ305">
        <f>(Table2[[#This Row],[Sharpe Ratio]]-AVERAGE(Table2[Sharpe Ratio]))/_xlfn.STDEV.P(Table2[Sharpe Ratio])</f>
        <v>-0.59272070335917748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3.6391114018101814E-2</v>
      </c>
      <c r="AS305">
        <f>_xlfn.RANK.AVG(Table2[[#This Row],[1Y Return vs Nifty Z-Score]],Table2[1Y Return vs Nifty Z-Score])</f>
        <v>341</v>
      </c>
      <c r="AT305">
        <f>_xlfn.RANK.AVG(Table2[[#This Row],[6M Return vs Nifty Z-Score]],Table2[6M Return vs Nifty Z-Score])</f>
        <v>102</v>
      </c>
      <c r="AU305">
        <f>_xlfn.RANK.AVG(Table2[[#This Row],[Sharpe Ratio Z-Score]],Table2[Sharpe Ratio Z-Score])</f>
        <v>515.5</v>
      </c>
      <c r="AV305">
        <f>(Table2[[#This Row],[Rank 1Y]]+Table2[[#This Row],[Rank 6M]]+Table2[[#This Row],[Rank Sharpe]])/3</f>
        <v>319.5</v>
      </c>
    </row>
    <row r="306" spans="1:48" x14ac:dyDescent="0.3">
      <c r="A306" t="s">
        <v>1692</v>
      </c>
      <c r="B306" t="s">
        <v>1693</v>
      </c>
      <c r="C306" t="s">
        <v>10423</v>
      </c>
      <c r="D306" t="s">
        <v>230</v>
      </c>
      <c r="E306">
        <v>4622.3762939199996</v>
      </c>
      <c r="F306">
        <v>1470.95</v>
      </c>
      <c r="G306">
        <v>6.6138675036157499</v>
      </c>
      <c r="H306">
        <f>(Table2[[#This Row],[1Y Return vs Nifty]]-AVERAGE(Table2[1Y Return vs Nifty]))/_xlfn.STDEV.P(Table2[1Y Return vs Nifty])</f>
        <v>-0.46256929928671175</v>
      </c>
      <c r="I306">
        <v>9.0613374596818801</v>
      </c>
      <c r="J306">
        <f>(Table2[[#This Row],[1M Return vs Nifty]]-AVERAGE(Table2[1M Return vs Nifty]))/_xlfn.STDEV.P(Table2[1M Return vs Nifty])</f>
        <v>0.66241025769996775</v>
      </c>
      <c r="K306">
        <v>6.4057134637403204</v>
      </c>
      <c r="L306">
        <f>(Table2[[#This Row],[6M Return vs Nifty]]-AVERAGE(Table2[6M Return vs Nifty]))/_xlfn.STDEV.P(Table2[6M Return vs Nifty])</f>
        <v>-0.16821665134401489</v>
      </c>
      <c r="M306">
        <v>14.4523234824919</v>
      </c>
      <c r="N306">
        <f>(Table2[[#This Row],[1W Return vs Nifty]]-AVERAGE(Table2[1W Return vs Nifty]))/_xlfn.STDEV.P(Table2[1W Return vs Nifty])</f>
        <v>2.7317334237564252</v>
      </c>
      <c r="O306">
        <v>1319.48</v>
      </c>
      <c r="P306">
        <v>1282.3063410529201</v>
      </c>
      <c r="Q306">
        <v>1190.4963459415001</v>
      </c>
      <c r="R306">
        <v>90.931826575667301</v>
      </c>
      <c r="S306" s="2">
        <f>(Table2[[#This Row],[Close Price]]-Table2[[#This Row],[20D EMA]])/Table2[[#This Row],[20D EMA]]</f>
        <v>0.11479522236032379</v>
      </c>
      <c r="T306" s="2">
        <f>(Table2[[#This Row],[Close Price]]-Table2[[#This Row],[50D EMA]])/Table2[[#This Row],[50D EMA]]</f>
        <v>0.14711278647517409</v>
      </c>
      <c r="U306" s="2">
        <f>(Table2[[#This Row],[Close Price]]-Table2[[#This Row],[200D EMA]])/Table2[[#This Row],[200D EMA]]</f>
        <v>0.23557708094996641</v>
      </c>
      <c r="V306">
        <v>2.80552756171886</v>
      </c>
      <c r="W306">
        <v>1446</v>
      </c>
      <c r="X306">
        <v>1495.9</v>
      </c>
      <c r="Y306">
        <v>1421.7</v>
      </c>
      <c r="Z306">
        <v>1526.6</v>
      </c>
      <c r="AA306">
        <v>1421.7</v>
      </c>
      <c r="AB306">
        <v>1526.6</v>
      </c>
      <c r="AC306" s="2">
        <f>(Table2[[#This Row],[Close Price]]/Table2[[#This Row],[Day Low]])-1</f>
        <v>1.7254495159059413E-2</v>
      </c>
      <c r="AD306" s="2">
        <f>(Table2[[#This Row],[Day High]]/Table2[[#This Row],[Close Price]])-1</f>
        <v>1.6961827390461925E-2</v>
      </c>
      <c r="AE306" s="2">
        <f>(Table2[[#This Row],[Close Price]]/Table2[[#This Row],[Current Week Low]])-1</f>
        <v>3.4641626222128519E-2</v>
      </c>
      <c r="AF306" s="2">
        <f>(Table2[[#This Row],[Current Week High]]/Table2[[#This Row],[Close Price]])-1</f>
        <v>3.7832693157483055E-2</v>
      </c>
      <c r="AG306" s="2">
        <f>(Table2[[#This Row],[Close Price]]/Table2[[#This Row],[Current Month Low]])-1</f>
        <v>3.4641626222128519E-2</v>
      </c>
      <c r="AH306" s="2">
        <f>(Table2[[#This Row],[Current Month High]]/Table2[[#This Row],[Close Price]])-1</f>
        <v>3.7832693157483055E-2</v>
      </c>
      <c r="AI306">
        <v>3.7832693157483002</v>
      </c>
      <c r="AJ306">
        <v>52.604004564788802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0.02</v>
      </c>
      <c r="AM306" t="s">
        <v>10463</v>
      </c>
      <c r="AN306">
        <v>16.329999999999998</v>
      </c>
      <c r="AO306" t="s">
        <v>10463</v>
      </c>
      <c r="AP306">
        <v>0.124591824474271</v>
      </c>
      <c r="AQ306">
        <f>(Table2[[#This Row],[Sharpe Ratio]]-AVERAGE(Table2[Sharpe Ratio]))/_xlfn.STDEV.P(Table2[Sharpe Ratio])</f>
        <v>0.809370606859945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3.5727283376856116</v>
      </c>
      <c r="AS306">
        <f>_xlfn.RANK.AVG(Table2[[#This Row],[1Y Return vs Nifty Z-Score]],Table2[1Y Return vs Nifty Z-Score])</f>
        <v>464</v>
      </c>
      <c r="AT306">
        <f>_xlfn.RANK.AVG(Table2[[#This Row],[6M Return vs Nifty Z-Score]],Table2[6M Return vs Nifty Z-Score])</f>
        <v>345</v>
      </c>
      <c r="AU306">
        <f>_xlfn.RANK.AVG(Table2[[#This Row],[Sharpe Ratio Z-Score]],Table2[Sharpe Ratio Z-Score])</f>
        <v>154</v>
      </c>
      <c r="AV306">
        <f>(Table2[[#This Row],[Rank 1Y]]+Table2[[#This Row],[Rank 6M]]+Table2[[#This Row],[Rank Sharpe]])/3</f>
        <v>321</v>
      </c>
    </row>
    <row r="307" spans="1:48" x14ac:dyDescent="0.3">
      <c r="A307" t="s">
        <v>354</v>
      </c>
      <c r="B307" t="s">
        <v>355</v>
      </c>
      <c r="C307" t="s">
        <v>10426</v>
      </c>
      <c r="D307" t="s">
        <v>204</v>
      </c>
      <c r="E307">
        <v>70116.010496328003</v>
      </c>
      <c r="F307">
        <v>234.52</v>
      </c>
      <c r="G307">
        <v>14.769459904306199</v>
      </c>
      <c r="H307">
        <f>(Table2[[#This Row],[1Y Return vs Nifty]]-AVERAGE(Table2[1Y Return vs Nifty]))/_xlfn.STDEV.P(Table2[1Y Return vs Nifty])</f>
        <v>-0.36731863436067846</v>
      </c>
      <c r="I307">
        <v>-4.3210001317453699</v>
      </c>
      <c r="J307">
        <f>(Table2[[#This Row],[1M Return vs Nifty]]-AVERAGE(Table2[1M Return vs Nifty]))/_xlfn.STDEV.P(Table2[1M Return vs Nifty])</f>
        <v>-0.49659687631256133</v>
      </c>
      <c r="K307">
        <v>18.682624228045999</v>
      </c>
      <c r="L307">
        <f>(Table2[[#This Row],[6M Return vs Nifty]]-AVERAGE(Table2[6M Return vs Nifty]))/_xlfn.STDEV.P(Table2[6M Return vs Nifty])</f>
        <v>0.19955476004625075</v>
      </c>
      <c r="M307">
        <v>-2.7363371403583399</v>
      </c>
      <c r="N307">
        <f>(Table2[[#This Row],[1W Return vs Nifty]]-AVERAGE(Table2[1W Return vs Nifty]))/_xlfn.STDEV.P(Table2[1W Return vs Nifty])</f>
        <v>-0.41594713892853691</v>
      </c>
      <c r="O307">
        <v>233.97</v>
      </c>
      <c r="P307">
        <v>218.59509570689701</v>
      </c>
      <c r="Q307">
        <v>189.26882596272799</v>
      </c>
      <c r="R307">
        <v>54.562184881460396</v>
      </c>
      <c r="S307" s="2">
        <f>(Table2[[#This Row],[Close Price]]-Table2[[#This Row],[20D EMA]])/Table2[[#This Row],[20D EMA]]</f>
        <v>2.3507287259050789E-3</v>
      </c>
      <c r="T307" s="2">
        <f>(Table2[[#This Row],[Close Price]]-Table2[[#This Row],[50D EMA]])/Table2[[#This Row],[50D EMA]]</f>
        <v>7.2851150853154953E-2</v>
      </c>
      <c r="U307" s="2">
        <f>(Table2[[#This Row],[Close Price]]-Table2[[#This Row],[200D EMA]])/Table2[[#This Row],[200D EMA]]</f>
        <v>0.23908413763914385</v>
      </c>
      <c r="V307">
        <v>0.53053015122783298</v>
      </c>
      <c r="W307">
        <v>233.45</v>
      </c>
      <c r="X307">
        <v>239</v>
      </c>
      <c r="Y307">
        <v>233.45</v>
      </c>
      <c r="Z307">
        <v>243.29</v>
      </c>
      <c r="AA307">
        <v>233.45</v>
      </c>
      <c r="AB307">
        <v>243.29</v>
      </c>
      <c r="AC307" s="2">
        <f>(Table2[[#This Row],[Close Price]]/Table2[[#This Row],[Day Low]])-1</f>
        <v>4.5834225744272317E-3</v>
      </c>
      <c r="AD307" s="2">
        <f>(Table2[[#This Row],[Day High]]/Table2[[#This Row],[Close Price]])-1</f>
        <v>1.9102848371141068E-2</v>
      </c>
      <c r="AE307" s="2">
        <f>(Table2[[#This Row],[Close Price]]/Table2[[#This Row],[Current Week Low]])-1</f>
        <v>4.5834225744272317E-3</v>
      </c>
      <c r="AF307" s="2">
        <f>(Table2[[#This Row],[Current Week High]]/Table2[[#This Row],[Close Price]])-1</f>
        <v>3.7395531297970352E-2</v>
      </c>
      <c r="AG307" s="2">
        <f>(Table2[[#This Row],[Close Price]]/Table2[[#This Row],[Current Month Low]])-1</f>
        <v>4.5834225744272317E-3</v>
      </c>
      <c r="AH307" s="2">
        <f>(Table2[[#This Row],[Current Month High]]/Table2[[#This Row],[Close Price]])-1</f>
        <v>3.7395531297970352E-2</v>
      </c>
      <c r="AI307">
        <v>4.75439194951388</v>
      </c>
      <c r="AJ307">
        <v>48.854331958108503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0.15</v>
      </c>
      <c r="AM307" t="s">
        <v>10463</v>
      </c>
      <c r="AN307">
        <v>-0.96</v>
      </c>
      <c r="AO307" t="s">
        <v>10464</v>
      </c>
      <c r="AP307">
        <v>6.4368380580048998E-2</v>
      </c>
      <c r="AQ307">
        <f>(Table2[[#This Row],[Sharpe Ratio]]-AVERAGE(Table2[Sharpe Ratio]))/_xlfn.STDEV.P(Table2[Sharpe Ratio])</f>
        <v>0.13164742789650766</v>
      </c>
      <c r="AR3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-0.94866046165901841</v>
      </c>
      <c r="AS307">
        <f>_xlfn.RANK.AVG(Table2[[#This Row],[1Y Return vs Nifty Z-Score]],Table2[1Y Return vs Nifty Z-Score])</f>
        <v>417</v>
      </c>
      <c r="AT307">
        <f>_xlfn.RANK.AVG(Table2[[#This Row],[6M Return vs Nifty Z-Score]],Table2[6M Return vs Nifty Z-Score])</f>
        <v>243</v>
      </c>
      <c r="AU307">
        <f>_xlfn.RANK.AVG(Table2[[#This Row],[Sharpe Ratio Z-Score]],Table2[Sharpe Ratio Z-Score])</f>
        <v>304</v>
      </c>
      <c r="AV307">
        <f>(Table2[[#This Row],[Rank 1Y]]+Table2[[#This Row],[Rank 6M]]+Table2[[#This Row],[Rank Sharpe]])/3</f>
        <v>321.33333333333331</v>
      </c>
    </row>
    <row r="308" spans="1:48" x14ac:dyDescent="0.3">
      <c r="A308" t="s">
        <v>312</v>
      </c>
      <c r="B308" t="s">
        <v>313</v>
      </c>
      <c r="C308" t="s">
        <v>10430</v>
      </c>
      <c r="D308" t="s">
        <v>151</v>
      </c>
      <c r="E308">
        <v>79428</v>
      </c>
      <c r="F308">
        <v>1006.6</v>
      </c>
      <c r="G308">
        <v>33.057473157421697</v>
      </c>
      <c r="H308">
        <f>(Table2[[#This Row],[1Y Return vs Nifty]]-AVERAGE(Table2[1Y Return vs Nifty]))/_xlfn.STDEV.P(Table2[1Y Return vs Nifty])</f>
        <v>-0.15372956112696856</v>
      </c>
      <c r="I308">
        <v>-12.877144068025499</v>
      </c>
      <c r="J308">
        <f>(Table2[[#This Row],[1M Return vs Nifty]]-AVERAGE(Table2[1M Return vs Nifty]))/_xlfn.STDEV.P(Table2[1M Return vs Nifty])</f>
        <v>-1.2376207664989309</v>
      </c>
      <c r="K308">
        <v>2.2687221743335599</v>
      </c>
      <c r="L308">
        <f>(Table2[[#This Row],[6M Return vs Nifty]]-AVERAGE(Table2[6M Return vs Nifty]))/_xlfn.STDEV.P(Table2[6M Return vs Nifty])</f>
        <v>-0.29214580213966346</v>
      </c>
      <c r="M308">
        <v>-4.0797109798389597</v>
      </c>
      <c r="N308">
        <f>(Table2[[#This Row],[1W Return vs Nifty]]-AVERAGE(Table2[1W Return vs Nifty]))/_xlfn.STDEV.P(Table2[1W Return vs Nifty])</f>
        <v>-0.66195302709711945</v>
      </c>
      <c r="O308">
        <v>1007</v>
      </c>
      <c r="P308">
        <v>1009.00574571198</v>
      </c>
      <c r="Q308">
        <v>905.62016683582397</v>
      </c>
      <c r="R308">
        <v>41.362284637432403</v>
      </c>
      <c r="S308" s="2">
        <f>(Table2[[#This Row],[Close Price]]-Table2[[#This Row],[20D EMA]])/Table2[[#This Row],[20D EMA]]</f>
        <v>-3.9721946375370133E-4</v>
      </c>
      <c r="T308" s="2">
        <f>(Table2[[#This Row],[Close Price]]-Table2[[#This Row],[50D EMA]])/Table2[[#This Row],[50D EMA]]</f>
        <v>-2.3842735506748123E-3</v>
      </c>
      <c r="U308" s="2">
        <f>(Table2[[#This Row],[Close Price]]-Table2[[#This Row],[200D EMA]])/Table2[[#This Row],[200D EMA]]</f>
        <v>0.11150351644331509</v>
      </c>
      <c r="V308">
        <v>0.88045643515159799</v>
      </c>
      <c r="W308">
        <v>991.05</v>
      </c>
      <c r="X308">
        <v>1014.5</v>
      </c>
      <c r="Y308">
        <v>989.05</v>
      </c>
      <c r="Z308">
        <v>1014.5</v>
      </c>
      <c r="AA308">
        <v>989.05</v>
      </c>
      <c r="AB308">
        <v>1014.5</v>
      </c>
      <c r="AC308" s="2">
        <f>(Table2[[#This Row],[Close Price]]/Table2[[#This Row],[Day Low]])-1</f>
        <v>1.5690429342616552E-2</v>
      </c>
      <c r="AD308" s="2">
        <f>(Table2[[#This Row],[Day High]]/Table2[[#This Row],[Close Price]])-1</f>
        <v>7.8482018676733212E-3</v>
      </c>
      <c r="AE308" s="2">
        <f>(Table2[[#This Row],[Close Price]]/Table2[[#This Row],[Current Week Low]])-1</f>
        <v>1.7744300085941189E-2</v>
      </c>
      <c r="AF308" s="2">
        <f>(Table2[[#This Row],[Current Week High]]/Table2[[#This Row],[Close Price]])-1</f>
        <v>7.8482018676733212E-3</v>
      </c>
      <c r="AG308" s="2">
        <f>(Table2[[#This Row],[Close Price]]/Table2[[#This Row],[Current Month Low]])-1</f>
        <v>1.7744300085941189E-2</v>
      </c>
      <c r="AH308" s="2">
        <f>(Table2[[#This Row],[Current Month High]]/Table2[[#This Row],[Close Price]])-1</f>
        <v>7.8482018676733212E-3</v>
      </c>
      <c r="AI308">
        <v>13.1432545201669</v>
      </c>
      <c r="AJ308">
        <v>63.847969398551299</v>
      </c>
      <c r="AK308" t="str">
        <f>IF(AND(Table2[[#This Row],[20D EMA]]&gt;Table2[[#This Row],[50D EMA]],Table2[[#This Row],[50D EMA]]&gt;Table2[[#This Row],[200D EMA]]),"Uptrend","Downtrend/NoTrend")</f>
        <v>Downtrend/NoTrend</v>
      </c>
      <c r="AL308">
        <v>-0.08</v>
      </c>
      <c r="AM308" t="s">
        <v>10464</v>
      </c>
      <c r="AN308">
        <v>-1.08</v>
      </c>
      <c r="AO308" t="s">
        <v>10464</v>
      </c>
      <c r="AP308">
        <v>8.0985876153118003E-2</v>
      </c>
      <c r="AQ308">
        <f>(Table2[[#This Row],[Sharpe Ratio]]-AVERAGE(Table2[Sharpe Ratio]))/_xlfn.STDEV.P(Table2[Sharpe Ratio])</f>
        <v>0.31865204267696007</v>
      </c>
      <c r="AR3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8">
        <f>_xlfn.RANK.AVG(Table2[[#This Row],[1Y Return vs Nifty Z-Score]],Table2[1Y Return vs Nifty Z-Score])</f>
        <v>326</v>
      </c>
      <c r="AT308">
        <f>_xlfn.RANK.AVG(Table2[[#This Row],[6M Return vs Nifty Z-Score]],Table2[6M Return vs Nifty Z-Score])</f>
        <v>400</v>
      </c>
      <c r="AU308">
        <f>_xlfn.RANK.AVG(Table2[[#This Row],[Sharpe Ratio Z-Score]],Table2[Sharpe Ratio Z-Score])</f>
        <v>250</v>
      </c>
      <c r="AV308">
        <f>(Table2[[#This Row],[Rank 1Y]]+Table2[[#This Row],[Rank 6M]]+Table2[[#This Row],[Rank Sharpe]])/3</f>
        <v>325.33333333333331</v>
      </c>
    </row>
    <row r="309" spans="1:48" x14ac:dyDescent="0.3">
      <c r="A309" t="s">
        <v>1087</v>
      </c>
      <c r="B309" t="s">
        <v>1088</v>
      </c>
      <c r="C309" t="s">
        <v>10430</v>
      </c>
      <c r="D309" t="s">
        <v>878</v>
      </c>
      <c r="E309">
        <v>11396.465395812</v>
      </c>
      <c r="F309">
        <v>81.98</v>
      </c>
      <c r="G309">
        <v>69.888941159861304</v>
      </c>
      <c r="H309">
        <f>(Table2[[#This Row],[1Y Return vs Nifty]]-AVERAGE(Table2[1Y Return vs Nifty]))/_xlfn.STDEV.P(Table2[1Y Return vs Nifty])</f>
        <v>0.27643193359624585</v>
      </c>
      <c r="I309">
        <v>3.2163546380221701</v>
      </c>
      <c r="J309">
        <f>(Table2[[#This Row],[1M Return vs Nifty]]-AVERAGE(Table2[1M Return vs Nifty]))/_xlfn.STDEV.P(Table2[1M Return vs Nifty])</f>
        <v>0.15619251044899685</v>
      </c>
      <c r="K309">
        <v>-3.5198741282984498</v>
      </c>
      <c r="L309">
        <f>(Table2[[#This Row],[6M Return vs Nifty]]-AVERAGE(Table2[6M Return vs Nifty]))/_xlfn.STDEV.P(Table2[6M Return vs Nifty])</f>
        <v>-0.46555100749287237</v>
      </c>
      <c r="M309">
        <v>-6.4042651094056202</v>
      </c>
      <c r="N309">
        <f>(Table2[[#This Row],[1W Return vs Nifty]]-AVERAGE(Table2[1W Return vs Nifty]))/_xlfn.STDEV.P(Table2[1W Return vs Nifty])</f>
        <v>-1.0876379603850008</v>
      </c>
      <c r="O309">
        <v>80.010000000000005</v>
      </c>
      <c r="P309">
        <v>77.5374921935788</v>
      </c>
      <c r="Q309">
        <v>71.311920182502703</v>
      </c>
      <c r="R309">
        <v>55.319514590936599</v>
      </c>
      <c r="S309" s="2">
        <f>(Table2[[#This Row],[Close Price]]-Table2[[#This Row],[20D EMA]])/Table2[[#This Row],[20D EMA]]</f>
        <v>2.4621922259717519E-2</v>
      </c>
      <c r="T309" s="2">
        <f>(Table2[[#This Row],[Close Price]]-Table2[[#This Row],[50D EMA]])/Table2[[#This Row],[50D EMA]]</f>
        <v>5.7294963774816368E-2</v>
      </c>
      <c r="U309" s="2">
        <f>(Table2[[#This Row],[Close Price]]-Table2[[#This Row],[200D EMA]])/Table2[[#This Row],[200D EMA]]</f>
        <v>0.14959742761371964</v>
      </c>
      <c r="V309">
        <v>2.12679341375215</v>
      </c>
      <c r="W309">
        <v>80.599999999999994</v>
      </c>
      <c r="X309">
        <v>83.39</v>
      </c>
      <c r="Y309">
        <v>80.599999999999994</v>
      </c>
      <c r="Z309">
        <v>84.8</v>
      </c>
      <c r="AA309">
        <v>80.599999999999994</v>
      </c>
      <c r="AB309">
        <v>84.8</v>
      </c>
      <c r="AC309" s="2">
        <f>(Table2[[#This Row],[Close Price]]/Table2[[#This Row],[Day Low]])-1</f>
        <v>1.7121588089330064E-2</v>
      </c>
      <c r="AD309" s="2">
        <f>(Table2[[#This Row],[Day High]]/Table2[[#This Row],[Close Price]])-1</f>
        <v>1.7199316906562512E-2</v>
      </c>
      <c r="AE309" s="2">
        <f>(Table2[[#This Row],[Close Price]]/Table2[[#This Row],[Current Week Low]])-1</f>
        <v>1.7121588089330064E-2</v>
      </c>
      <c r="AF309" s="2">
        <f>(Table2[[#This Row],[Current Week High]]/Table2[[#This Row],[Close Price]])-1</f>
        <v>3.4398633813125024E-2</v>
      </c>
      <c r="AG309" s="2">
        <f>(Table2[[#This Row],[Close Price]]/Table2[[#This Row],[Current Month Low]])-1</f>
        <v>1.7121588089330064E-2</v>
      </c>
      <c r="AH309" s="2">
        <f>(Table2[[#This Row],[Current Month High]]/Table2[[#This Row],[Close Price]])-1</f>
        <v>3.4398633813125024E-2</v>
      </c>
      <c r="AI309">
        <v>15.698950963649599</v>
      </c>
      <c r="AJ309">
        <v>109.399744572158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0</v>
      </c>
      <c r="AM309">
        <v>0</v>
      </c>
      <c r="AN309">
        <v>7.11</v>
      </c>
      <c r="AO309" t="s">
        <v>10463</v>
      </c>
      <c r="AP309">
        <v>6.3621671937985E-2</v>
      </c>
      <c r="AQ309">
        <f>(Table2[[#This Row],[Sharpe Ratio]]-AVERAGE(Table2[Sharpe Ratio]))/_xlfn.STDEV.P(Table2[Sharpe Ratio])</f>
        <v>0.12324435889321479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-0.99732016493941567</v>
      </c>
      <c r="AS309">
        <f>_xlfn.RANK.AVG(Table2[[#This Row],[1Y Return vs Nifty Z-Score]],Table2[1Y Return vs Nifty Z-Score])</f>
        <v>198</v>
      </c>
      <c r="AT309">
        <f>_xlfn.RANK.AVG(Table2[[#This Row],[6M Return vs Nifty Z-Score]],Table2[6M Return vs Nifty Z-Score])</f>
        <v>474</v>
      </c>
      <c r="AU309">
        <f>_xlfn.RANK.AVG(Table2[[#This Row],[Sharpe Ratio Z-Score]],Table2[Sharpe Ratio Z-Score])</f>
        <v>305</v>
      </c>
      <c r="AV309">
        <f>(Table2[[#This Row],[Rank 1Y]]+Table2[[#This Row],[Rank 6M]]+Table2[[#This Row],[Rank Sharpe]])/3</f>
        <v>325.66666666666669</v>
      </c>
    </row>
    <row r="310" spans="1:48" x14ac:dyDescent="0.3">
      <c r="A310" t="s">
        <v>307</v>
      </c>
      <c r="B310" t="s">
        <v>308</v>
      </c>
      <c r="C310" t="s">
        <v>10423</v>
      </c>
      <c r="D310" t="s">
        <v>309</v>
      </c>
      <c r="E310">
        <v>81913.557644760003</v>
      </c>
      <c r="F310">
        <v>4114.25</v>
      </c>
      <c r="G310">
        <v>3.9543020355440301</v>
      </c>
      <c r="H310">
        <f>(Table2[[#This Row],[1Y Return vs Nifty]]-AVERAGE(Table2[1Y Return vs Nifty]))/_xlfn.STDEV.P(Table2[1Y Return vs Nifty])</f>
        <v>-0.49363085396012846</v>
      </c>
      <c r="I310">
        <v>6.9297561170300801</v>
      </c>
      <c r="J310">
        <f>(Table2[[#This Row],[1M Return vs Nifty]]-AVERAGE(Table2[1M Return vs Nifty]))/_xlfn.STDEV.P(Table2[1M Return vs Nifty])</f>
        <v>0.47779991096622065</v>
      </c>
      <c r="K310">
        <v>2.8959631134648798</v>
      </c>
      <c r="L310">
        <f>(Table2[[#This Row],[6M Return vs Nifty]]-AVERAGE(Table2[6M Return vs Nifty]))/_xlfn.STDEV.P(Table2[6M Return vs Nifty])</f>
        <v>-0.2733559542785246</v>
      </c>
      <c r="M310">
        <v>-1.5935125512158601</v>
      </c>
      <c r="N310">
        <f>(Table2[[#This Row],[1W Return vs Nifty]]-AVERAGE(Table2[1W Return vs Nifty]))/_xlfn.STDEV.P(Table2[1W Return vs Nifty])</f>
        <v>-0.20666691490572339</v>
      </c>
      <c r="O310">
        <v>4118.32</v>
      </c>
      <c r="P310">
        <v>3958.02424070399</v>
      </c>
      <c r="Q310">
        <v>3596.2143053272798</v>
      </c>
      <c r="R310">
        <v>56.148861431688701</v>
      </c>
      <c r="S310" s="2">
        <f>(Table2[[#This Row],[Close Price]]-Table2[[#This Row],[20D EMA]])/Table2[[#This Row],[20D EMA]]</f>
        <v>-9.8826706035463723E-4</v>
      </c>
      <c r="T310" s="2">
        <f>(Table2[[#This Row],[Close Price]]-Table2[[#This Row],[50D EMA]])/Table2[[#This Row],[50D EMA]]</f>
        <v>3.947064236984639E-2</v>
      </c>
      <c r="U310" s="2">
        <f>(Table2[[#This Row],[Close Price]]-Table2[[#This Row],[200D EMA]])/Table2[[#This Row],[200D EMA]]</f>
        <v>0.14405028474118575</v>
      </c>
      <c r="V310">
        <v>1.43047307499406</v>
      </c>
      <c r="W310">
        <v>4087.15</v>
      </c>
      <c r="X310">
        <v>4240.6000000000004</v>
      </c>
      <c r="Y310">
        <v>4087.15</v>
      </c>
      <c r="Z310">
        <v>4258.95</v>
      </c>
      <c r="AA310">
        <v>4087.15</v>
      </c>
      <c r="AB310">
        <v>4258.95</v>
      </c>
      <c r="AC310" s="2">
        <f>(Table2[[#This Row],[Close Price]]/Table2[[#This Row],[Day Low]])-1</f>
        <v>6.6305371713786254E-3</v>
      </c>
      <c r="AD310" s="2">
        <f>(Table2[[#This Row],[Day High]]/Table2[[#This Row],[Close Price]])-1</f>
        <v>3.0710336027222507E-2</v>
      </c>
      <c r="AE310" s="2">
        <f>(Table2[[#This Row],[Close Price]]/Table2[[#This Row],[Current Week Low]])-1</f>
        <v>6.6305371713786254E-3</v>
      </c>
      <c r="AF310" s="2">
        <f>(Table2[[#This Row],[Current Week High]]/Table2[[#This Row],[Close Price]])-1</f>
        <v>3.5170444187883509E-2</v>
      </c>
      <c r="AG310" s="2">
        <f>(Table2[[#This Row],[Close Price]]/Table2[[#This Row],[Current Month Low]])-1</f>
        <v>6.6305371713786254E-3</v>
      </c>
      <c r="AH310" s="2">
        <f>(Table2[[#This Row],[Current Month High]]/Table2[[#This Row],[Close Price]])-1</f>
        <v>3.5170444187883509E-2</v>
      </c>
      <c r="AI310">
        <v>6.9453727896943596</v>
      </c>
      <c r="AJ310">
        <v>49.175126903553299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0.01</v>
      </c>
      <c r="AM310" t="s">
        <v>10463</v>
      </c>
      <c r="AN310">
        <v>-2.9</v>
      </c>
      <c r="AO310" t="s">
        <v>10464</v>
      </c>
      <c r="AP310">
        <v>0.15023799244237199</v>
      </c>
      <c r="AQ310">
        <f>(Table2[[#This Row],[Sharpe Ratio]]-AVERAGE(Table2[Sharpe Ratio]))/_xlfn.STDEV.P(Table2[Sharpe Ratio])</f>
        <v>1.0979791845112017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0.60212537233304575</v>
      </c>
      <c r="AS310">
        <f>_xlfn.RANK.AVG(Table2[[#This Row],[1Y Return vs Nifty Z-Score]],Table2[1Y Return vs Nifty Z-Score])</f>
        <v>487</v>
      </c>
      <c r="AT310">
        <f>_xlfn.RANK.AVG(Table2[[#This Row],[6M Return vs Nifty Z-Score]],Table2[6M Return vs Nifty Z-Score])</f>
        <v>393</v>
      </c>
      <c r="AU310">
        <f>_xlfn.RANK.AVG(Table2[[#This Row],[Sharpe Ratio Z-Score]],Table2[Sharpe Ratio Z-Score])</f>
        <v>102</v>
      </c>
      <c r="AV310">
        <f>(Table2[[#This Row],[Rank 1Y]]+Table2[[#This Row],[Rank 6M]]+Table2[[#This Row],[Rank Sharpe]])/3</f>
        <v>327.33333333333331</v>
      </c>
    </row>
    <row r="311" spans="1:48" x14ac:dyDescent="0.3">
      <c r="A311" t="s">
        <v>1036</v>
      </c>
      <c r="B311" t="s">
        <v>1037</v>
      </c>
      <c r="C311" t="s">
        <v>10422</v>
      </c>
      <c r="D311" t="s">
        <v>46</v>
      </c>
      <c r="E311">
        <v>12304.901049225</v>
      </c>
      <c r="F311">
        <v>477.55</v>
      </c>
      <c r="G311">
        <v>19.012093000235101</v>
      </c>
      <c r="H311">
        <f>(Table2[[#This Row],[1Y Return vs Nifty]]-AVERAGE(Table2[1Y Return vs Nifty]))/_xlfn.STDEV.P(Table2[1Y Return vs Nifty])</f>
        <v>-0.31776814145102655</v>
      </c>
      <c r="I311">
        <v>-18.7920964868586</v>
      </c>
      <c r="J311">
        <f>(Table2[[#This Row],[1M Return vs Nifty]]-AVERAGE(Table2[1M Return vs Nifty]))/_xlfn.STDEV.P(Table2[1M Return vs Nifty])</f>
        <v>-1.7498983864540467</v>
      </c>
      <c r="K311">
        <v>25.4380652360643</v>
      </c>
      <c r="L311">
        <f>(Table2[[#This Row],[6M Return vs Nifty]]-AVERAGE(Table2[6M Return vs Nifty]))/_xlfn.STDEV.P(Table2[6M Return vs Nifty])</f>
        <v>0.40192310186933949</v>
      </c>
      <c r="M311">
        <v>-1.0737586528795</v>
      </c>
      <c r="N311">
        <f>(Table2[[#This Row],[1W Return vs Nifty]]-AVERAGE(Table2[1W Return vs Nifty]))/_xlfn.STDEV.P(Table2[1W Return vs Nifty])</f>
        <v>-0.1114867680013039</v>
      </c>
      <c r="O311">
        <v>483.14</v>
      </c>
      <c r="P311">
        <v>473.71543198572698</v>
      </c>
      <c r="Q311">
        <v>416.69373590834698</v>
      </c>
      <c r="R311">
        <v>46.471284107181098</v>
      </c>
      <c r="S311" s="2">
        <f>(Table2[[#This Row],[Close Price]]-Table2[[#This Row],[20D EMA]])/Table2[[#This Row],[20D EMA]]</f>
        <v>-1.1570145299499058E-2</v>
      </c>
      <c r="T311" s="2">
        <f>(Table2[[#This Row],[Close Price]]-Table2[[#This Row],[50D EMA]])/Table2[[#This Row],[50D EMA]]</f>
        <v>8.0946656058875598E-3</v>
      </c>
      <c r="U311" s="2">
        <f>(Table2[[#This Row],[Close Price]]-Table2[[#This Row],[200D EMA]])/Table2[[#This Row],[200D EMA]]</f>
        <v>0.14604554579874593</v>
      </c>
      <c r="V311">
        <v>0.58680127853822595</v>
      </c>
      <c r="W311">
        <v>474</v>
      </c>
      <c r="X311">
        <v>483.55</v>
      </c>
      <c r="Y311">
        <v>474</v>
      </c>
      <c r="Z311">
        <v>486.4</v>
      </c>
      <c r="AA311">
        <v>474</v>
      </c>
      <c r="AB311">
        <v>486.4</v>
      </c>
      <c r="AC311" s="2">
        <f>(Table2[[#This Row],[Close Price]]/Table2[[#This Row],[Day Low]])-1</f>
        <v>7.4894514767933629E-3</v>
      </c>
      <c r="AD311" s="2">
        <f>(Table2[[#This Row],[Day High]]/Table2[[#This Row],[Close Price]])-1</f>
        <v>1.2564129410532976E-2</v>
      </c>
      <c r="AE311" s="2">
        <f>(Table2[[#This Row],[Close Price]]/Table2[[#This Row],[Current Week Low]])-1</f>
        <v>7.4894514767933629E-3</v>
      </c>
      <c r="AF311" s="2">
        <f>(Table2[[#This Row],[Current Week High]]/Table2[[#This Row],[Close Price]])-1</f>
        <v>1.8532090880535979E-2</v>
      </c>
      <c r="AG311" s="2">
        <f>(Table2[[#This Row],[Close Price]]/Table2[[#This Row],[Current Month Low]])-1</f>
        <v>7.4894514767933629E-3</v>
      </c>
      <c r="AH311" s="2">
        <f>(Table2[[#This Row],[Current Month High]]/Table2[[#This Row],[Close Price]])-1</f>
        <v>1.8532090880535979E-2</v>
      </c>
      <c r="AI311">
        <v>20.364359752905401</v>
      </c>
      <c r="AJ311">
        <v>53.998710093518199</v>
      </c>
      <c r="AK311" t="str">
        <f>IF(AND(Table2[[#This Row],[20D EMA]]&gt;Table2[[#This Row],[50D EMA]],Table2[[#This Row],[50D EMA]]&gt;Table2[[#This Row],[200D EMA]]),"Uptrend","Downtrend/NoTrend")</f>
        <v>Uptrend</v>
      </c>
      <c r="AL311">
        <v>0</v>
      </c>
      <c r="AM311" t="s">
        <v>10465</v>
      </c>
      <c r="AN311">
        <v>-0.63</v>
      </c>
      <c r="AO311" t="s">
        <v>10464</v>
      </c>
      <c r="AP311">
        <v>3.1580721782972998E-2</v>
      </c>
      <c r="AQ311">
        <f>(Table2[[#This Row],[Sharpe Ratio]]-AVERAGE(Table2[Sharpe Ratio]))/_xlfn.STDEV.P(Table2[Sharpe Ratio])</f>
        <v>-0.23732775707883708</v>
      </c>
      <c r="AR3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-2.0145579511158749</v>
      </c>
      <c r="AS311">
        <f>_xlfn.RANK.AVG(Table2[[#This Row],[1Y Return vs Nifty Z-Score]],Table2[1Y Return vs Nifty Z-Score])</f>
        <v>394</v>
      </c>
      <c r="AT311">
        <f>_xlfn.RANK.AVG(Table2[[#This Row],[6M Return vs Nifty Z-Score]],Table2[6M Return vs Nifty Z-Score])</f>
        <v>190</v>
      </c>
      <c r="AU311">
        <f>_xlfn.RANK.AVG(Table2[[#This Row],[Sharpe Ratio Z-Score]],Table2[Sharpe Ratio Z-Score])</f>
        <v>401</v>
      </c>
      <c r="AV311">
        <f>(Table2[[#This Row],[Rank 1Y]]+Table2[[#This Row],[Rank 6M]]+Table2[[#This Row],[Rank Sharpe]])/3</f>
        <v>328.33333333333331</v>
      </c>
    </row>
    <row r="312" spans="1:48" x14ac:dyDescent="0.3">
      <c r="A312" t="s">
        <v>896</v>
      </c>
      <c r="B312" t="s">
        <v>897</v>
      </c>
      <c r="C312" t="s">
        <v>10420</v>
      </c>
      <c r="D312" t="s">
        <v>631</v>
      </c>
      <c r="E312">
        <v>16513.850453448002</v>
      </c>
      <c r="F312">
        <v>112.66</v>
      </c>
      <c r="G312">
        <v>39.355071520728401</v>
      </c>
      <c r="H312">
        <f>(Table2[[#This Row],[1Y Return vs Nifty]]-AVERAGE(Table2[1Y Return vs Nifty]))/_xlfn.STDEV.P(Table2[1Y Return vs Nifty])</f>
        <v>-8.0178750582380817E-2</v>
      </c>
      <c r="I312">
        <v>-0.29672931179731898</v>
      </c>
      <c r="J312">
        <f>(Table2[[#This Row],[1M Return vs Nifty]]-AVERAGE(Table2[1M Return vs Nifty]))/_xlfn.STDEV.P(Table2[1M Return vs Nifty])</f>
        <v>-0.14806594457862354</v>
      </c>
      <c r="K312">
        <v>20.912671176402799</v>
      </c>
      <c r="L312">
        <f>(Table2[[#This Row],[6M Return vs Nifty]]-AVERAGE(Table2[6M Return vs Nifty]))/_xlfn.STDEV.P(Table2[6M Return vs Nifty])</f>
        <v>0.26635882251840465</v>
      </c>
      <c r="M312">
        <v>-4.9643000365041896</v>
      </c>
      <c r="N312">
        <f>(Table2[[#This Row],[1W Return vs Nifty]]-AVERAGE(Table2[1W Return vs Nifty]))/_xlfn.STDEV.P(Table2[1W Return vs Nifty])</f>
        <v>-0.8239437627759334</v>
      </c>
      <c r="O312">
        <v>111.89</v>
      </c>
      <c r="P312">
        <v>106.039407661232</v>
      </c>
      <c r="Q312">
        <v>92.452494814624401</v>
      </c>
      <c r="R312">
        <v>52.442242024168202</v>
      </c>
      <c r="S312" s="2">
        <f>(Table2[[#This Row],[Close Price]]-Table2[[#This Row],[20D EMA]])/Table2[[#This Row],[20D EMA]]</f>
        <v>6.8817588703190278E-3</v>
      </c>
      <c r="T312" s="2">
        <f>(Table2[[#This Row],[Close Price]]-Table2[[#This Row],[50D EMA]])/Table2[[#This Row],[50D EMA]]</f>
        <v>6.243520672917225E-2</v>
      </c>
      <c r="U312" s="2">
        <f>(Table2[[#This Row],[Close Price]]-Table2[[#This Row],[200D EMA]])/Table2[[#This Row],[200D EMA]]</f>
        <v>0.21857176732648986</v>
      </c>
      <c r="V312">
        <v>1.8502938451144</v>
      </c>
      <c r="W312">
        <v>111.8</v>
      </c>
      <c r="X312">
        <v>116.25</v>
      </c>
      <c r="Y312">
        <v>111.8</v>
      </c>
      <c r="Z312">
        <v>118.29</v>
      </c>
      <c r="AA312">
        <v>111.8</v>
      </c>
      <c r="AB312">
        <v>118.29</v>
      </c>
      <c r="AC312" s="2">
        <f>(Table2[[#This Row],[Close Price]]/Table2[[#This Row],[Day Low]])-1</f>
        <v>7.692307692307665E-3</v>
      </c>
      <c r="AD312" s="2">
        <f>(Table2[[#This Row],[Day High]]/Table2[[#This Row],[Close Price]])-1</f>
        <v>3.1865790875199806E-2</v>
      </c>
      <c r="AE312" s="2">
        <f>(Table2[[#This Row],[Close Price]]/Table2[[#This Row],[Current Week Low]])-1</f>
        <v>7.692307692307665E-3</v>
      </c>
      <c r="AF312" s="2">
        <f>(Table2[[#This Row],[Current Week High]]/Table2[[#This Row],[Close Price]])-1</f>
        <v>4.997337120539691E-2</v>
      </c>
      <c r="AG312" s="2">
        <f>(Table2[[#This Row],[Close Price]]/Table2[[#This Row],[Current Month Low]])-1</f>
        <v>7.692307692307665E-3</v>
      </c>
      <c r="AH312" s="2">
        <f>(Table2[[#This Row],[Current Month High]]/Table2[[#This Row],[Close Price]])-1</f>
        <v>4.997337120539691E-2</v>
      </c>
      <c r="AI312">
        <v>15.8352565240546</v>
      </c>
      <c r="AJ312">
        <v>83.1869918699186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0.1</v>
      </c>
      <c r="AM312" t="s">
        <v>10463</v>
      </c>
      <c r="AN312">
        <v>0.38</v>
      </c>
      <c r="AO312" t="s">
        <v>10463</v>
      </c>
      <c r="AP312">
        <v>1.0841570182864999E-2</v>
      </c>
      <c r="AQ312">
        <f>(Table2[[#This Row],[Sharpe Ratio]]-AVERAGE(Table2[Sharpe Ratio]))/_xlfn.STDEV.P(Table2[Sharpe Ratio])</f>
        <v>-0.47071533577853947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-1.2565449711970726</v>
      </c>
      <c r="AS312">
        <f>_xlfn.RANK.AVG(Table2[[#This Row],[1Y Return vs Nifty Z-Score]],Table2[1Y Return vs Nifty Z-Score])</f>
        <v>301</v>
      </c>
      <c r="AT312">
        <f>_xlfn.RANK.AVG(Table2[[#This Row],[6M Return vs Nifty Z-Score]],Table2[6M Return vs Nifty Z-Score])</f>
        <v>222</v>
      </c>
      <c r="AU312">
        <f>_xlfn.RANK.AVG(Table2[[#This Row],[Sharpe Ratio Z-Score]],Table2[Sharpe Ratio Z-Score])</f>
        <v>463</v>
      </c>
      <c r="AV312">
        <f>(Table2[[#This Row],[Rank 1Y]]+Table2[[#This Row],[Rank 6M]]+Table2[[#This Row],[Rank Sharpe]])/3</f>
        <v>328.66666666666669</v>
      </c>
    </row>
    <row r="313" spans="1:48" x14ac:dyDescent="0.3">
      <c r="A313" t="s">
        <v>552</v>
      </c>
      <c r="B313" t="s">
        <v>553</v>
      </c>
      <c r="C313" t="s">
        <v>10423</v>
      </c>
      <c r="D313" t="s">
        <v>391</v>
      </c>
      <c r="E313">
        <v>34670.160642139999</v>
      </c>
      <c r="F313">
        <v>535.5</v>
      </c>
      <c r="G313">
        <v>9.4659119816948891</v>
      </c>
      <c r="H313">
        <f>(Table2[[#This Row],[1Y Return vs Nifty]]-AVERAGE(Table2[1Y Return vs Nifty]))/_xlfn.STDEV.P(Table2[1Y Return vs Nifty])</f>
        <v>-0.42925974682395496</v>
      </c>
      <c r="I313">
        <v>8.6371220044991297</v>
      </c>
      <c r="J313">
        <f>(Table2[[#This Row],[1M Return vs Nifty]]-AVERAGE(Table2[1M Return vs Nifty]))/_xlfn.STDEV.P(Table2[1M Return vs Nifty])</f>
        <v>0.62567013396925686</v>
      </c>
      <c r="K313">
        <v>6.00105998223599</v>
      </c>
      <c r="L313">
        <f>(Table2[[#This Row],[6M Return vs Nifty]]-AVERAGE(Table2[6M Return vs Nifty]))/_xlfn.STDEV.P(Table2[6M Return vs Nifty])</f>
        <v>-0.18033859186096618</v>
      </c>
      <c r="M313">
        <v>7.3558681414205598</v>
      </c>
      <c r="N313">
        <f>(Table2[[#This Row],[1W Return vs Nifty]]-AVERAGE(Table2[1W Return vs Nifty]))/_xlfn.STDEV.P(Table2[1W Return vs Nifty])</f>
        <v>1.4321921138676657</v>
      </c>
      <c r="O313">
        <v>505.21</v>
      </c>
      <c r="P313">
        <v>493.04200775139299</v>
      </c>
      <c r="Q313">
        <v>462.12542635398597</v>
      </c>
      <c r="R313">
        <v>86.724083799653698</v>
      </c>
      <c r="S313" s="2">
        <f>(Table2[[#This Row],[Close Price]]-Table2[[#This Row],[20D EMA]])/Table2[[#This Row],[20D EMA]]</f>
        <v>5.9955266126957153E-2</v>
      </c>
      <c r="T313" s="2">
        <f>(Table2[[#This Row],[Close Price]]-Table2[[#This Row],[50D EMA]])/Table2[[#This Row],[50D EMA]]</f>
        <v>8.6114350463248238E-2</v>
      </c>
      <c r="U313" s="2">
        <f>(Table2[[#This Row],[Close Price]]-Table2[[#This Row],[200D EMA]])/Table2[[#This Row],[200D EMA]]</f>
        <v>0.15877631798993341</v>
      </c>
      <c r="V313">
        <v>1.5249212112971</v>
      </c>
      <c r="W313">
        <v>533.85</v>
      </c>
      <c r="X313">
        <v>550.15</v>
      </c>
      <c r="Y313">
        <v>533.85</v>
      </c>
      <c r="Z313">
        <v>550.15</v>
      </c>
      <c r="AA313">
        <v>533.85</v>
      </c>
      <c r="AB313">
        <v>550.15</v>
      </c>
      <c r="AC313" s="2">
        <f>(Table2[[#This Row],[Close Price]]/Table2[[#This Row],[Day Low]])-1</f>
        <v>3.0907558302892824E-3</v>
      </c>
      <c r="AD313" s="2">
        <f>(Table2[[#This Row],[Day High]]/Table2[[#This Row],[Close Price]])-1</f>
        <v>2.735760971055079E-2</v>
      </c>
      <c r="AE313" s="2">
        <f>(Table2[[#This Row],[Close Price]]/Table2[[#This Row],[Current Week Low]])-1</f>
        <v>3.0907558302892824E-3</v>
      </c>
      <c r="AF313" s="2">
        <f>(Table2[[#This Row],[Current Week High]]/Table2[[#This Row],[Close Price]])-1</f>
        <v>2.735760971055079E-2</v>
      </c>
      <c r="AG313" s="2">
        <f>(Table2[[#This Row],[Close Price]]/Table2[[#This Row],[Current Month Low]])-1</f>
        <v>3.0907558302892824E-3</v>
      </c>
      <c r="AH313" s="2">
        <f>(Table2[[#This Row],[Current Month High]]/Table2[[#This Row],[Close Price]])-1</f>
        <v>2.735760971055079E-2</v>
      </c>
      <c r="AI313">
        <v>4.1830065359476896</v>
      </c>
      <c r="AJ313">
        <v>46.712328767123203</v>
      </c>
      <c r="AK313" t="str">
        <f>IF(AND(Table2[[#This Row],[20D EMA]]&gt;Table2[[#This Row],[50D EMA]],Table2[[#This Row],[50D EMA]]&gt;Table2[[#This Row],[200D EMA]]),"Uptrend","Downtrend/NoTrend")</f>
        <v>Uptrend</v>
      </c>
      <c r="AL313">
        <v>-0.04</v>
      </c>
      <c r="AM313" t="s">
        <v>10464</v>
      </c>
      <c r="AN313">
        <v>12.33</v>
      </c>
      <c r="AO313" t="s">
        <v>10463</v>
      </c>
      <c r="AP313">
        <v>0.10491196405389699</v>
      </c>
      <c r="AQ313">
        <f>(Table2[[#This Row],[Sharpe Ratio]]-AVERAGE(Table2[Sharpe Ratio]))/_xlfn.STDEV.P(Table2[Sharpe Ratio])</f>
        <v>0.58790373776028138</v>
      </c>
      <c r="AR3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2.0361676469122827</v>
      </c>
      <c r="AS313">
        <f>_xlfn.RANK.AVG(Table2[[#This Row],[1Y Return vs Nifty Z-Score]],Table2[1Y Return vs Nifty Z-Score])</f>
        <v>445</v>
      </c>
      <c r="AT313">
        <f>_xlfn.RANK.AVG(Table2[[#This Row],[6M Return vs Nifty Z-Score]],Table2[6M Return vs Nifty Z-Score])</f>
        <v>349</v>
      </c>
      <c r="AU313">
        <f>_xlfn.RANK.AVG(Table2[[#This Row],[Sharpe Ratio Z-Score]],Table2[Sharpe Ratio Z-Score])</f>
        <v>195</v>
      </c>
      <c r="AV313">
        <f>(Table2[[#This Row],[Rank 1Y]]+Table2[[#This Row],[Rank 6M]]+Table2[[#This Row],[Rank Sharpe]])/3</f>
        <v>329.66666666666669</v>
      </c>
    </row>
    <row r="314" spans="1:48" x14ac:dyDescent="0.3">
      <c r="A314" t="s">
        <v>579</v>
      </c>
      <c r="B314" t="s">
        <v>580</v>
      </c>
      <c r="C314" t="s">
        <v>10430</v>
      </c>
      <c r="D314" t="s">
        <v>143</v>
      </c>
      <c r="E314">
        <v>32734.385840999999</v>
      </c>
      <c r="F314">
        <v>329.55</v>
      </c>
      <c r="G314">
        <v>29.907038980671398</v>
      </c>
      <c r="H314">
        <f>(Table2[[#This Row],[1Y Return vs Nifty]]-AVERAGE(Table2[1Y Return vs Nifty]))/_xlfn.STDEV.P(Table2[1Y Return vs Nifty])</f>
        <v>-0.19052406180796894</v>
      </c>
      <c r="I314">
        <v>2.5378927192815102</v>
      </c>
      <c r="J314">
        <f>(Table2[[#This Row],[1M Return vs Nifty]]-AVERAGE(Table2[1M Return vs Nifty]))/_xlfn.STDEV.P(Table2[1M Return vs Nifty])</f>
        <v>9.7432805830576077E-2</v>
      </c>
      <c r="K314">
        <v>24.6636434151721</v>
      </c>
      <c r="L314">
        <f>(Table2[[#This Row],[6M Return vs Nifty]]-AVERAGE(Table2[6M Return vs Nifty]))/_xlfn.STDEV.P(Table2[6M Return vs Nifty])</f>
        <v>0.37872425229318951</v>
      </c>
      <c r="M314">
        <v>-1.01606284059785</v>
      </c>
      <c r="N314">
        <f>(Table2[[#This Row],[1W Return vs Nifty]]-AVERAGE(Table2[1W Return vs Nifty]))/_xlfn.STDEV.P(Table2[1W Return vs Nifty])</f>
        <v>-0.1009211985917919</v>
      </c>
      <c r="O314">
        <v>314.38</v>
      </c>
      <c r="P314">
        <v>292.23550967895</v>
      </c>
      <c r="Q314">
        <v>253.388596452115</v>
      </c>
      <c r="R314">
        <v>58.552580394840703</v>
      </c>
      <c r="S314" s="2">
        <f>(Table2[[#This Row],[Close Price]]-Table2[[#This Row],[20D EMA]])/Table2[[#This Row],[20D EMA]]</f>
        <v>4.8253705706469925E-2</v>
      </c>
      <c r="T314" s="2">
        <f>(Table2[[#This Row],[Close Price]]-Table2[[#This Row],[50D EMA]])/Table2[[#This Row],[50D EMA]]</f>
        <v>0.12768636625317617</v>
      </c>
      <c r="U314" s="2">
        <f>(Table2[[#This Row],[Close Price]]-Table2[[#This Row],[200D EMA]])/Table2[[#This Row],[200D EMA]]</f>
        <v>0.30057155142053871</v>
      </c>
      <c r="V314">
        <v>0.57077941721723102</v>
      </c>
      <c r="W314">
        <v>317.10000000000002</v>
      </c>
      <c r="X314">
        <v>331</v>
      </c>
      <c r="Y314">
        <v>313.5</v>
      </c>
      <c r="Z314">
        <v>331</v>
      </c>
      <c r="AA314">
        <v>313.5</v>
      </c>
      <c r="AB314">
        <v>331</v>
      </c>
      <c r="AC314" s="2">
        <f>(Table2[[#This Row],[Close Price]]/Table2[[#This Row],[Day Low]])-1</f>
        <v>3.9262062440870382E-2</v>
      </c>
      <c r="AD314" s="2">
        <f>(Table2[[#This Row],[Day High]]/Table2[[#This Row],[Close Price]])-1</f>
        <v>4.3999393111819884E-3</v>
      </c>
      <c r="AE314" s="2">
        <f>(Table2[[#This Row],[Close Price]]/Table2[[#This Row],[Current Week Low]])-1</f>
        <v>5.1196172248803906E-2</v>
      </c>
      <c r="AF314" s="2">
        <f>(Table2[[#This Row],[Current Week High]]/Table2[[#This Row],[Close Price]])-1</f>
        <v>4.3999393111819884E-3</v>
      </c>
      <c r="AG314" s="2">
        <f>(Table2[[#This Row],[Close Price]]/Table2[[#This Row],[Current Month Low]])-1</f>
        <v>5.1196172248803906E-2</v>
      </c>
      <c r="AH314" s="2">
        <f>(Table2[[#This Row],[Current Month High]]/Table2[[#This Row],[Close Price]])-1</f>
        <v>4.3999393111819884E-3</v>
      </c>
      <c r="AI314">
        <v>1.7296313154301299</v>
      </c>
      <c r="AJ314">
        <v>70.795542886758199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0.28000000000000003</v>
      </c>
      <c r="AM314" t="s">
        <v>10463</v>
      </c>
      <c r="AN314">
        <v>0.81</v>
      </c>
      <c r="AO314" t="s">
        <v>10463</v>
      </c>
      <c r="AP314">
        <v>1.6436360267633999E-2</v>
      </c>
      <c r="AQ314">
        <f>(Table2[[#This Row],[Sharpe Ratio]]-AVERAGE(Table2[Sharpe Ratio]))/_xlfn.STDEV.P(Table2[Sharpe Ratio])</f>
        <v>-0.40775449068733816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-0.2230426929633334</v>
      </c>
      <c r="AS314">
        <f>_xlfn.RANK.AVG(Table2[[#This Row],[1Y Return vs Nifty Z-Score]],Table2[1Y Return vs Nifty Z-Score])</f>
        <v>340</v>
      </c>
      <c r="AT314">
        <f>_xlfn.RANK.AVG(Table2[[#This Row],[6M Return vs Nifty Z-Score]],Table2[6M Return vs Nifty Z-Score])</f>
        <v>199</v>
      </c>
      <c r="AU314">
        <f>_xlfn.RANK.AVG(Table2[[#This Row],[Sharpe Ratio Z-Score]],Table2[Sharpe Ratio Z-Score])</f>
        <v>450</v>
      </c>
      <c r="AV314">
        <f>(Table2[[#This Row],[Rank 1Y]]+Table2[[#This Row],[Rank 6M]]+Table2[[#This Row],[Rank Sharpe]])/3</f>
        <v>329.66666666666669</v>
      </c>
    </row>
    <row r="315" spans="1:48" x14ac:dyDescent="0.3">
      <c r="A315" t="s">
        <v>1517</v>
      </c>
      <c r="B315" t="s">
        <v>1518</v>
      </c>
      <c r="C315" t="s">
        <v>10427</v>
      </c>
      <c r="D315" t="s">
        <v>878</v>
      </c>
      <c r="E315">
        <v>6164.9653014670002</v>
      </c>
      <c r="F315">
        <v>209.35</v>
      </c>
      <c r="G315">
        <v>55.696185952199102</v>
      </c>
      <c r="H315">
        <f>(Table2[[#This Row],[1Y Return vs Nifty]]-AVERAGE(Table2[1Y Return vs Nifty]))/_xlfn.STDEV.P(Table2[1Y Return vs Nifty])</f>
        <v>0.11067213292893958</v>
      </c>
      <c r="I315">
        <v>-11.155584451944099</v>
      </c>
      <c r="J315">
        <f>(Table2[[#This Row],[1M Return vs Nifty]]-AVERAGE(Table2[1M Return vs Nifty]))/_xlfn.STDEV.P(Table2[1M Return vs Nifty])</f>
        <v>-1.0885212640364907</v>
      </c>
      <c r="K315">
        <v>-0.55018000475818896</v>
      </c>
      <c r="L315">
        <f>(Table2[[#This Row],[6M Return vs Nifty]]-AVERAGE(Table2[6M Return vs Nifty]))/_xlfn.STDEV.P(Table2[6M Return vs Nifty])</f>
        <v>-0.37658981683347709</v>
      </c>
      <c r="M315">
        <v>-0.76548580027036595</v>
      </c>
      <c r="N315">
        <f>(Table2[[#This Row],[1W Return vs Nifty]]-AVERAGE(Table2[1W Return vs Nifty]))/_xlfn.STDEV.P(Table2[1W Return vs Nifty])</f>
        <v>-5.5034174779976214E-2</v>
      </c>
      <c r="O315">
        <v>209.09</v>
      </c>
      <c r="P315">
        <v>210.21328012896001</v>
      </c>
      <c r="Q315">
        <v>186.89548699348899</v>
      </c>
      <c r="R315">
        <v>50.0086455370962</v>
      </c>
      <c r="S315" s="2">
        <f>(Table2[[#This Row],[Close Price]]-Table2[[#This Row],[20D EMA]])/Table2[[#This Row],[20D EMA]]</f>
        <v>1.2434836673202493E-3</v>
      </c>
      <c r="T315" s="2">
        <f>(Table2[[#This Row],[Close Price]]-Table2[[#This Row],[50D EMA]])/Table2[[#This Row],[50D EMA]]</f>
        <v>-4.1066869249669451E-3</v>
      </c>
      <c r="U315" s="2">
        <f>(Table2[[#This Row],[Close Price]]-Table2[[#This Row],[200D EMA]])/Table2[[#This Row],[200D EMA]]</f>
        <v>0.1201447577345368</v>
      </c>
      <c r="V315">
        <v>0.729264268656026</v>
      </c>
      <c r="W315">
        <v>206.89</v>
      </c>
      <c r="X315">
        <v>214.39</v>
      </c>
      <c r="Y315">
        <v>204.5</v>
      </c>
      <c r="Z315">
        <v>214.39</v>
      </c>
      <c r="AA315">
        <v>204.5</v>
      </c>
      <c r="AB315">
        <v>214.39</v>
      </c>
      <c r="AC315" s="2">
        <f>(Table2[[#This Row],[Close Price]]/Table2[[#This Row],[Day Low]])-1</f>
        <v>1.1890376528590041E-2</v>
      </c>
      <c r="AD315" s="2">
        <f>(Table2[[#This Row],[Day High]]/Table2[[#This Row],[Close Price]])-1</f>
        <v>2.4074516360162335E-2</v>
      </c>
      <c r="AE315" s="2">
        <f>(Table2[[#This Row],[Close Price]]/Table2[[#This Row],[Current Week Low]])-1</f>
        <v>2.3716381418092958E-2</v>
      </c>
      <c r="AF315" s="2">
        <f>(Table2[[#This Row],[Current Week High]]/Table2[[#This Row],[Close Price]])-1</f>
        <v>2.4074516360162335E-2</v>
      </c>
      <c r="AG315" s="2">
        <f>(Table2[[#This Row],[Close Price]]/Table2[[#This Row],[Current Month Low]])-1</f>
        <v>2.3716381418092958E-2</v>
      </c>
      <c r="AH315" s="2">
        <f>(Table2[[#This Row],[Current Month High]]/Table2[[#This Row],[Close Price]])-1</f>
        <v>2.4074516360162335E-2</v>
      </c>
      <c r="AI315">
        <v>21.614521136852101</v>
      </c>
      <c r="AJ315">
        <v>91.712454212454105</v>
      </c>
      <c r="AK315" t="str">
        <f>IF(AND(Table2[[#This Row],[20D EMA]]&gt;Table2[[#This Row],[50D EMA]],Table2[[#This Row],[50D EMA]]&gt;Table2[[#This Row],[200D EMA]]),"Uptrend","Downtrend/NoTrend")</f>
        <v>Downtrend/NoTrend</v>
      </c>
      <c r="AL315">
        <v>0.01</v>
      </c>
      <c r="AM315" t="s">
        <v>10463</v>
      </c>
      <c r="AN315">
        <v>-0.67</v>
      </c>
      <c r="AO315" t="s">
        <v>10464</v>
      </c>
      <c r="AP315">
        <v>6.3299716870779996E-2</v>
      </c>
      <c r="AQ315">
        <f>(Table2[[#This Row],[Sharpe Ratio]]-AVERAGE(Table2[Sharpe Ratio]))/_xlfn.STDEV.P(Table2[Sharpe Ratio])</f>
        <v>0.11962124474496368</v>
      </c>
      <c r="AR3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5">
        <f>_xlfn.RANK.AVG(Table2[[#This Row],[1Y Return vs Nifty Z-Score]],Table2[1Y Return vs Nifty Z-Score])</f>
        <v>242</v>
      </c>
      <c r="AT315">
        <f>_xlfn.RANK.AVG(Table2[[#This Row],[6M Return vs Nifty Z-Score]],Table2[6M Return vs Nifty Z-Score])</f>
        <v>442</v>
      </c>
      <c r="AU315">
        <f>_xlfn.RANK.AVG(Table2[[#This Row],[Sharpe Ratio Z-Score]],Table2[Sharpe Ratio Z-Score])</f>
        <v>307</v>
      </c>
      <c r="AV315">
        <f>(Table2[[#This Row],[Rank 1Y]]+Table2[[#This Row],[Rank 6M]]+Table2[[#This Row],[Rank Sharpe]])/3</f>
        <v>330.33333333333331</v>
      </c>
    </row>
    <row r="316" spans="1:48" x14ac:dyDescent="0.3">
      <c r="A316" t="s">
        <v>1417</v>
      </c>
      <c r="B316" t="s">
        <v>1418</v>
      </c>
      <c r="C316" t="s">
        <v>10423</v>
      </c>
      <c r="D316" t="s">
        <v>193</v>
      </c>
      <c r="E316">
        <v>7068.6506032199904</v>
      </c>
      <c r="F316">
        <v>1319.7</v>
      </c>
      <c r="G316">
        <v>23.5769484357698</v>
      </c>
      <c r="H316">
        <f>(Table2[[#This Row],[1Y Return vs Nifty]]-AVERAGE(Table2[1Y Return vs Nifty]))/_xlfn.STDEV.P(Table2[1Y Return vs Nifty])</f>
        <v>-0.26445435452255195</v>
      </c>
      <c r="I316">
        <v>14.046439950870599</v>
      </c>
      <c r="J316">
        <f>(Table2[[#This Row],[1M Return vs Nifty]]-AVERAGE(Table2[1M Return vs Nifty]))/_xlfn.STDEV.P(Table2[1M Return vs Nifty])</f>
        <v>1.094156154976734</v>
      </c>
      <c r="K316">
        <v>14.7585735951346</v>
      </c>
      <c r="L316">
        <f>(Table2[[#This Row],[6M Return vs Nifty]]-AVERAGE(Table2[6M Return vs Nifty]))/_xlfn.STDEV.P(Table2[6M Return vs Nifty])</f>
        <v>8.2004533662870485E-2</v>
      </c>
      <c r="M316">
        <v>-3.3981554642987399</v>
      </c>
      <c r="N316">
        <f>(Table2[[#This Row],[1W Return vs Nifty]]-AVERAGE(Table2[1W Return vs Nifty]))/_xlfn.STDEV.P(Table2[1W Return vs Nifty])</f>
        <v>-0.53714289233858359</v>
      </c>
      <c r="O316">
        <v>1222.28</v>
      </c>
      <c r="P316">
        <v>1134.87699160747</v>
      </c>
      <c r="Q316">
        <v>1011.28716512016</v>
      </c>
      <c r="R316">
        <v>79.221590040695702</v>
      </c>
      <c r="S316" s="2">
        <f>(Table2[[#This Row],[Close Price]]-Table2[[#This Row],[20D EMA]])/Table2[[#This Row],[20D EMA]]</f>
        <v>7.9703504925221783E-2</v>
      </c>
      <c r="T316" s="2">
        <f>(Table2[[#This Row],[Close Price]]-Table2[[#This Row],[50D EMA]])/Table2[[#This Row],[50D EMA]]</f>
        <v>0.16285730502892812</v>
      </c>
      <c r="U316" s="2">
        <f>(Table2[[#This Row],[Close Price]]-Table2[[#This Row],[200D EMA]])/Table2[[#This Row],[200D EMA]]</f>
        <v>0.30497058156888085</v>
      </c>
      <c r="V316">
        <v>1.8138591646742199</v>
      </c>
      <c r="W316">
        <v>1310</v>
      </c>
      <c r="X316">
        <v>1330.15</v>
      </c>
      <c r="Y316">
        <v>1296.8</v>
      </c>
      <c r="Z316">
        <v>1330.15</v>
      </c>
      <c r="AA316">
        <v>1296.8</v>
      </c>
      <c r="AB316">
        <v>1330.15</v>
      </c>
      <c r="AC316" s="2">
        <f>(Table2[[#This Row],[Close Price]]/Table2[[#This Row],[Day Low]])-1</f>
        <v>7.4045801526718691E-3</v>
      </c>
      <c r="AD316" s="2">
        <f>(Table2[[#This Row],[Day High]]/Table2[[#This Row],[Close Price]])-1</f>
        <v>7.9184663181026682E-3</v>
      </c>
      <c r="AE316" s="2">
        <f>(Table2[[#This Row],[Close Price]]/Table2[[#This Row],[Current Week Low]])-1</f>
        <v>1.7658852560148208E-2</v>
      </c>
      <c r="AF316" s="2">
        <f>(Table2[[#This Row],[Current Week High]]/Table2[[#This Row],[Close Price]])-1</f>
        <v>7.9184663181026682E-3</v>
      </c>
      <c r="AG316" s="2">
        <f>(Table2[[#This Row],[Close Price]]/Table2[[#This Row],[Current Month Low]])-1</f>
        <v>1.7658852560148208E-2</v>
      </c>
      <c r="AH316" s="2">
        <f>(Table2[[#This Row],[Current Month High]]/Table2[[#This Row],[Close Price]])-1</f>
        <v>7.9184663181026682E-3</v>
      </c>
      <c r="AI316">
        <v>1.7314541183602199</v>
      </c>
      <c r="AJ316">
        <v>60.840950639853702</v>
      </c>
      <c r="AK316" t="str">
        <f>IF(AND(Table2[[#This Row],[20D EMA]]&gt;Table2[[#This Row],[50D EMA]],Table2[[#This Row],[50D EMA]]&gt;Table2[[#This Row],[200D EMA]]),"Uptrend","Downtrend/NoTrend")</f>
        <v>Uptrend</v>
      </c>
      <c r="AL316">
        <v>0.11</v>
      </c>
      <c r="AM316" t="s">
        <v>10463</v>
      </c>
      <c r="AN316">
        <v>7.87</v>
      </c>
      <c r="AO316" t="s">
        <v>10463</v>
      </c>
      <c r="AP316">
        <v>4.9101809879271999E-2</v>
      </c>
      <c r="AQ316">
        <f>(Table2[[#This Row],[Sharpe Ratio]]-AVERAGE(Table2[Sharpe Ratio]))/_xlfn.STDEV.P(Table2[Sharpe Ratio])</f>
        <v>-4.0154584047105736E-2</v>
      </c>
      <c r="AR3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0.3344088577313632</v>
      </c>
      <c r="AS316">
        <f>_xlfn.RANK.AVG(Table2[[#This Row],[1Y Return vs Nifty Z-Score]],Table2[1Y Return vs Nifty Z-Score])</f>
        <v>374</v>
      </c>
      <c r="AT316">
        <f>_xlfn.RANK.AVG(Table2[[#This Row],[6M Return vs Nifty Z-Score]],Table2[6M Return vs Nifty Z-Score])</f>
        <v>269</v>
      </c>
      <c r="AU316">
        <f>_xlfn.RANK.AVG(Table2[[#This Row],[Sharpe Ratio Z-Score]],Table2[Sharpe Ratio Z-Score])</f>
        <v>349</v>
      </c>
      <c r="AV316">
        <f>(Table2[[#This Row],[Rank 1Y]]+Table2[[#This Row],[Rank 6M]]+Table2[[#This Row],[Rank Sharpe]])/3</f>
        <v>330.66666666666669</v>
      </c>
    </row>
    <row r="317" spans="1:48" x14ac:dyDescent="0.3">
      <c r="A317" t="s">
        <v>386</v>
      </c>
      <c r="B317" t="s">
        <v>387</v>
      </c>
      <c r="C317" t="s">
        <v>10419</v>
      </c>
      <c r="D317" t="s">
        <v>388</v>
      </c>
      <c r="E317">
        <v>62501.918339980002</v>
      </c>
      <c r="F317">
        <v>236.56</v>
      </c>
      <c r="G317">
        <v>-4.3624837600157198</v>
      </c>
      <c r="H317">
        <f>(Table2[[#This Row],[1Y Return vs Nifty]]-AVERAGE(Table2[1Y Return vs Nifty]))/_xlfn.STDEV.P(Table2[1Y Return vs Nifty])</f>
        <v>-0.5907641262172596</v>
      </c>
      <c r="I317">
        <v>-2.2677214749453198</v>
      </c>
      <c r="J317">
        <f>(Table2[[#This Row],[1M Return vs Nifty]]-AVERAGE(Table2[1M Return vs Nifty]))/_xlfn.STDEV.P(Table2[1M Return vs Nifty])</f>
        <v>-0.31876810797604871</v>
      </c>
      <c r="K317">
        <v>27.346164673532499</v>
      </c>
      <c r="L317">
        <f>(Table2[[#This Row],[6M Return vs Nifty]]-AVERAGE(Table2[6M Return vs Nifty]))/_xlfn.STDEV.P(Table2[6M Return vs Nifty])</f>
        <v>0.45908279266312846</v>
      </c>
      <c r="M317">
        <v>-0.96715010092544995</v>
      </c>
      <c r="N317">
        <f>(Table2[[#This Row],[1W Return vs Nifty]]-AVERAGE(Table2[1W Return vs Nifty]))/_xlfn.STDEV.P(Table2[1W Return vs Nifty])</f>
        <v>-9.1964032974721652E-2</v>
      </c>
      <c r="O317">
        <v>234.96</v>
      </c>
      <c r="P317">
        <v>225.462583596071</v>
      </c>
      <c r="Q317">
        <v>197.045190860236</v>
      </c>
      <c r="R317">
        <v>60.3986172833228</v>
      </c>
      <c r="S317" s="2">
        <f>(Table2[[#This Row],[Close Price]]-Table2[[#This Row],[20D EMA]])/Table2[[#This Row],[20D EMA]]</f>
        <v>6.8096697310180213E-3</v>
      </c>
      <c r="T317" s="2">
        <f>(Table2[[#This Row],[Close Price]]-Table2[[#This Row],[50D EMA]])/Table2[[#This Row],[50D EMA]]</f>
        <v>4.9220656602652318E-2</v>
      </c>
      <c r="U317" s="2">
        <f>(Table2[[#This Row],[Close Price]]-Table2[[#This Row],[200D EMA]])/Table2[[#This Row],[200D EMA]]</f>
        <v>0.20053678532957356</v>
      </c>
      <c r="V317">
        <v>0.62898223882189397</v>
      </c>
      <c r="W317">
        <v>234.4</v>
      </c>
      <c r="X317">
        <v>242.41</v>
      </c>
      <c r="Y317">
        <v>234.4</v>
      </c>
      <c r="Z317">
        <v>242.41</v>
      </c>
      <c r="AA317">
        <v>234.4</v>
      </c>
      <c r="AB317">
        <v>242.41</v>
      </c>
      <c r="AC317" s="2">
        <f>(Table2[[#This Row],[Close Price]]/Table2[[#This Row],[Day Low]])-1</f>
        <v>9.215017064846398E-3</v>
      </c>
      <c r="AD317" s="2">
        <f>(Table2[[#This Row],[Day High]]/Table2[[#This Row],[Close Price]])-1</f>
        <v>2.4729455529252542E-2</v>
      </c>
      <c r="AE317" s="2">
        <f>(Table2[[#This Row],[Close Price]]/Table2[[#This Row],[Current Week Low]])-1</f>
        <v>9.215017064846398E-3</v>
      </c>
      <c r="AF317" s="2">
        <f>(Table2[[#This Row],[Current Week High]]/Table2[[#This Row],[Close Price]])-1</f>
        <v>2.4729455529252542E-2</v>
      </c>
      <c r="AG317" s="2">
        <f>(Table2[[#This Row],[Close Price]]/Table2[[#This Row],[Current Month Low]])-1</f>
        <v>9.215017064846398E-3</v>
      </c>
      <c r="AH317" s="2">
        <f>(Table2[[#This Row],[Current Month High]]/Table2[[#This Row],[Close Price]])-1</f>
        <v>2.4729455529252542E-2</v>
      </c>
      <c r="AI317">
        <v>4.3709841055123499</v>
      </c>
      <c r="AJ317">
        <v>52.619354838709597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0.08</v>
      </c>
      <c r="AM317" t="s">
        <v>10463</v>
      </c>
      <c r="AN317">
        <v>-1.05</v>
      </c>
      <c r="AO317" t="s">
        <v>10464</v>
      </c>
      <c r="AP317">
        <v>7.2355201667773997E-2</v>
      </c>
      <c r="AQ317">
        <f>(Table2[[#This Row],[Sharpe Ratio]]-AVERAGE(Table2[Sharpe Ratio]))/_xlfn.STDEV.P(Table2[Sharpe Ratio])</f>
        <v>0.22152694038158705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-0.32088653412331447</v>
      </c>
      <c r="AS317">
        <f>_xlfn.RANK.AVG(Table2[[#This Row],[1Y Return vs Nifty Z-Score]],Table2[1Y Return vs Nifty Z-Score])</f>
        <v>538</v>
      </c>
      <c r="AT317">
        <f>_xlfn.RANK.AVG(Table2[[#This Row],[6M Return vs Nifty Z-Score]],Table2[6M Return vs Nifty Z-Score])</f>
        <v>181</v>
      </c>
      <c r="AU317">
        <f>_xlfn.RANK.AVG(Table2[[#This Row],[Sharpe Ratio Z-Score]],Table2[Sharpe Ratio Z-Score])</f>
        <v>278</v>
      </c>
      <c r="AV317">
        <f>(Table2[[#This Row],[Rank 1Y]]+Table2[[#This Row],[Rank 6M]]+Table2[[#This Row],[Rank Sharpe]])/3</f>
        <v>332.33333333333331</v>
      </c>
    </row>
    <row r="318" spans="1:48" x14ac:dyDescent="0.3">
      <c r="A318" t="s">
        <v>503</v>
      </c>
      <c r="B318" t="s">
        <v>504</v>
      </c>
      <c r="C318" t="s">
        <v>10419</v>
      </c>
      <c r="D318" t="s">
        <v>37</v>
      </c>
      <c r="E318">
        <v>40456.752</v>
      </c>
      <c r="F318">
        <v>242.23</v>
      </c>
      <c r="G318">
        <v>80.8849912463929</v>
      </c>
      <c r="H318">
        <f>(Table2[[#This Row],[1Y Return vs Nifty]]-AVERAGE(Table2[1Y Return vs Nifty]))/_xlfn.STDEV.P(Table2[1Y Return vs Nifty])</f>
        <v>0.40485682670559614</v>
      </c>
      <c r="I318">
        <v>-2.7799914199889399</v>
      </c>
      <c r="J318">
        <f>(Table2[[#This Row],[1M Return vs Nifty]]-AVERAGE(Table2[1M Return vs Nifty]))/_xlfn.STDEV.P(Table2[1M Return vs Nifty])</f>
        <v>-0.36313438679613336</v>
      </c>
      <c r="K318">
        <v>2.0596427162276401</v>
      </c>
      <c r="L318">
        <f>(Table2[[#This Row],[6M Return vs Nifty]]-AVERAGE(Table2[6M Return vs Nifty]))/_xlfn.STDEV.P(Table2[6M Return vs Nifty])</f>
        <v>-0.29840905914922722</v>
      </c>
      <c r="M318">
        <v>-2.15389990862151</v>
      </c>
      <c r="N318">
        <f>(Table2[[#This Row],[1W Return vs Nifty]]-AVERAGE(Table2[1W Return vs Nifty]))/_xlfn.STDEV.P(Table2[1W Return vs Nifty])</f>
        <v>-0.30928808075358688</v>
      </c>
      <c r="O318">
        <v>238.68</v>
      </c>
      <c r="P318">
        <v>236.03032226344001</v>
      </c>
      <c r="Q318">
        <v>212.63627498464501</v>
      </c>
      <c r="R318">
        <v>57.611662658839698</v>
      </c>
      <c r="S318" s="2">
        <f>(Table2[[#This Row],[Close Price]]-Table2[[#This Row],[20D EMA]])/Table2[[#This Row],[20D EMA]]</f>
        <v>1.4873470755823626E-2</v>
      </c>
      <c r="T318" s="2">
        <f>(Table2[[#This Row],[Close Price]]-Table2[[#This Row],[50D EMA]])/Table2[[#This Row],[50D EMA]]</f>
        <v>2.6266446095177313E-2</v>
      </c>
      <c r="U318" s="2">
        <f>(Table2[[#This Row],[Close Price]]-Table2[[#This Row],[200D EMA]])/Table2[[#This Row],[200D EMA]]</f>
        <v>0.13917533599331541</v>
      </c>
      <c r="V318">
        <v>1.2879579110116299</v>
      </c>
      <c r="W318">
        <v>239.29</v>
      </c>
      <c r="X318">
        <v>249</v>
      </c>
      <c r="Y318">
        <v>236.05</v>
      </c>
      <c r="Z318">
        <v>252</v>
      </c>
      <c r="AA318">
        <v>236.05</v>
      </c>
      <c r="AB318">
        <v>252</v>
      </c>
      <c r="AC318" s="2">
        <f>(Table2[[#This Row],[Close Price]]/Table2[[#This Row],[Day Low]])-1</f>
        <v>1.2286347110201046E-2</v>
      </c>
      <c r="AD318" s="2">
        <f>(Table2[[#This Row],[Day High]]/Table2[[#This Row],[Close Price]])-1</f>
        <v>2.7948643850885579E-2</v>
      </c>
      <c r="AE318" s="2">
        <f>(Table2[[#This Row],[Close Price]]/Table2[[#This Row],[Current Week Low]])-1</f>
        <v>2.6180893878415601E-2</v>
      </c>
      <c r="AF318" s="2">
        <f>(Table2[[#This Row],[Current Week High]]/Table2[[#This Row],[Close Price]])-1</f>
        <v>4.0333567270775861E-2</v>
      </c>
      <c r="AG318" s="2">
        <f>(Table2[[#This Row],[Close Price]]/Table2[[#This Row],[Current Month Low]])-1</f>
        <v>2.6180893878415601E-2</v>
      </c>
      <c r="AH318" s="2">
        <f>(Table2[[#This Row],[Current Month High]]/Table2[[#This Row],[Close Price]])-1</f>
        <v>4.0333567270775861E-2</v>
      </c>
      <c r="AI318">
        <v>34.046154481278101</v>
      </c>
      <c r="AJ318">
        <v>110.269097222222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-0.02</v>
      </c>
      <c r="AM318" t="s">
        <v>10464</v>
      </c>
      <c r="AN318">
        <v>0.19</v>
      </c>
      <c r="AO318" t="s">
        <v>10463</v>
      </c>
      <c r="AP318">
        <v>2.2299421762053E-2</v>
      </c>
      <c r="AQ318">
        <f>(Table2[[#This Row],[Sharpe Ratio]]-AVERAGE(Table2[Sharpe Ratio]))/_xlfn.STDEV.P(Table2[Sharpe Ratio])</f>
        <v>-0.34177465928754341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-0.90774935928089473</v>
      </c>
      <c r="AS318">
        <f>_xlfn.RANK.AVG(Table2[[#This Row],[1Y Return vs Nifty Z-Score]],Table2[1Y Return vs Nifty Z-Score])</f>
        <v>166</v>
      </c>
      <c r="AT318">
        <f>_xlfn.RANK.AVG(Table2[[#This Row],[6M Return vs Nifty Z-Score]],Table2[6M Return vs Nifty Z-Score])</f>
        <v>402</v>
      </c>
      <c r="AU318">
        <f>_xlfn.RANK.AVG(Table2[[#This Row],[Sharpe Ratio Z-Score]],Table2[Sharpe Ratio Z-Score])</f>
        <v>429</v>
      </c>
      <c r="AV318">
        <f>(Table2[[#This Row],[Rank 1Y]]+Table2[[#This Row],[Rank 6M]]+Table2[[#This Row],[Rank Sharpe]])/3</f>
        <v>332.33333333333331</v>
      </c>
    </row>
    <row r="319" spans="1:48" x14ac:dyDescent="0.3">
      <c r="A319" t="s">
        <v>216</v>
      </c>
      <c r="B319" t="s">
        <v>217</v>
      </c>
      <c r="C319" t="s">
        <v>10431</v>
      </c>
      <c r="D319" t="s">
        <v>218</v>
      </c>
      <c r="E319">
        <v>114343.7691773</v>
      </c>
      <c r="F319">
        <v>1814.7</v>
      </c>
      <c r="G319">
        <v>14.6409833463892</v>
      </c>
      <c r="H319">
        <f>(Table2[[#This Row],[1Y Return vs Nifty]]-AVERAGE(Table2[1Y Return vs Nifty]))/_xlfn.STDEV.P(Table2[1Y Return vs Nifty])</f>
        <v>-0.3688191357305074</v>
      </c>
      <c r="I319">
        <v>-12.512187550532399</v>
      </c>
      <c r="J319">
        <f>(Table2[[#This Row],[1M Return vs Nifty]]-AVERAGE(Table2[1M Return vs Nifty]))/_xlfn.STDEV.P(Table2[1M Return vs Nifty])</f>
        <v>-1.2060128949675897</v>
      </c>
      <c r="K319">
        <v>20.173095932994901</v>
      </c>
      <c r="L319">
        <f>(Table2[[#This Row],[6M Return vs Nifty]]-AVERAGE(Table2[6M Return vs Nifty]))/_xlfn.STDEV.P(Table2[6M Return vs Nifty])</f>
        <v>0.24420384914446527</v>
      </c>
      <c r="M319">
        <v>-6.5751667449401703</v>
      </c>
      <c r="N319">
        <f>(Table2[[#This Row],[1W Return vs Nifty]]-AVERAGE(Table2[1W Return vs Nifty]))/_xlfn.STDEV.P(Table2[1W Return vs Nifty])</f>
        <v>-1.1189343928474607</v>
      </c>
      <c r="O319">
        <v>1843.15</v>
      </c>
      <c r="P319">
        <v>1771.3943863089501</v>
      </c>
      <c r="Q319">
        <v>1540.56219647322</v>
      </c>
      <c r="R319">
        <v>39.619028112758997</v>
      </c>
      <c r="S319" s="2">
        <f>(Table2[[#This Row],[Close Price]]-Table2[[#This Row],[20D EMA]])/Table2[[#This Row],[20D EMA]]</f>
        <v>-1.5435531562813685E-2</v>
      </c>
      <c r="T319" s="2">
        <f>(Table2[[#This Row],[Close Price]]-Table2[[#This Row],[50D EMA]])/Table2[[#This Row],[50D EMA]]</f>
        <v>2.4447189189351435E-2</v>
      </c>
      <c r="U319" s="2">
        <f>(Table2[[#This Row],[Close Price]]-Table2[[#This Row],[200D EMA]])/Table2[[#This Row],[200D EMA]]</f>
        <v>0.17794659907555735</v>
      </c>
      <c r="V319">
        <v>1.25283871704744</v>
      </c>
      <c r="W319">
        <v>1806.75</v>
      </c>
      <c r="X319">
        <v>1831.95</v>
      </c>
      <c r="Y319">
        <v>1806.75</v>
      </c>
      <c r="Z319">
        <v>1874</v>
      </c>
      <c r="AA319">
        <v>1806.75</v>
      </c>
      <c r="AB319">
        <v>1874</v>
      </c>
      <c r="AC319" s="2">
        <f>(Table2[[#This Row],[Close Price]]/Table2[[#This Row],[Day Low]])-1</f>
        <v>4.4001660440016188E-3</v>
      </c>
      <c r="AD319" s="2">
        <f>(Table2[[#This Row],[Day High]]/Table2[[#This Row],[Close Price]])-1</f>
        <v>9.5057034220531467E-3</v>
      </c>
      <c r="AE319" s="2">
        <f>(Table2[[#This Row],[Close Price]]/Table2[[#This Row],[Current Week Low]])-1</f>
        <v>4.4001660440016188E-3</v>
      </c>
      <c r="AF319" s="2">
        <f>(Table2[[#This Row],[Current Week High]]/Table2[[#This Row],[Close Price]])-1</f>
        <v>3.2677577561029292E-2</v>
      </c>
      <c r="AG319" s="2">
        <f>(Table2[[#This Row],[Close Price]]/Table2[[#This Row],[Current Month Low]])-1</f>
        <v>4.4001660440016188E-3</v>
      </c>
      <c r="AH319" s="2">
        <f>(Table2[[#This Row],[Current Month High]]/Table2[[#This Row],[Close Price]])-1</f>
        <v>3.2677577561029292E-2</v>
      </c>
      <c r="AI319">
        <v>9.40651347330137</v>
      </c>
      <c r="AJ319">
        <v>47.195522569655601</v>
      </c>
      <c r="AK319" t="str">
        <f>IF(AND(Table2[[#This Row],[20D EMA]]&gt;Table2[[#This Row],[50D EMA]],Table2[[#This Row],[50D EMA]]&gt;Table2[[#This Row],[200D EMA]]),"Uptrend","Downtrend/NoTrend")</f>
        <v>Uptrend</v>
      </c>
      <c r="AL319">
        <v>0.12</v>
      </c>
      <c r="AM319" t="s">
        <v>10463</v>
      </c>
      <c r="AN319">
        <v>-1.29</v>
      </c>
      <c r="AO319" t="s">
        <v>10464</v>
      </c>
      <c r="AP319">
        <v>4.7433010983003003E-2</v>
      </c>
      <c r="AQ319">
        <f>(Table2[[#This Row],[Sharpe Ratio]]-AVERAGE(Table2[Sharpe Ratio]))/_xlfn.STDEV.P(Table2[Sharpe Ratio])</f>
        <v>-5.8934375103502114E-2</v>
      </c>
      <c r="AR3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-2.5084969495045946</v>
      </c>
      <c r="AS319">
        <f>_xlfn.RANK.AVG(Table2[[#This Row],[1Y Return vs Nifty Z-Score]],Table2[1Y Return vs Nifty Z-Score])</f>
        <v>418</v>
      </c>
      <c r="AT319">
        <f>_xlfn.RANK.AVG(Table2[[#This Row],[6M Return vs Nifty Z-Score]],Table2[6M Return vs Nifty Z-Score])</f>
        <v>226</v>
      </c>
      <c r="AU319">
        <f>_xlfn.RANK.AVG(Table2[[#This Row],[Sharpe Ratio Z-Score]],Table2[Sharpe Ratio Z-Score])</f>
        <v>360</v>
      </c>
      <c r="AV319">
        <f>(Table2[[#This Row],[Rank 1Y]]+Table2[[#This Row],[Rank 6M]]+Table2[[#This Row],[Rank Sharpe]])/3</f>
        <v>334.66666666666669</v>
      </c>
    </row>
    <row r="320" spans="1:48" x14ac:dyDescent="0.3">
      <c r="A320" t="s">
        <v>1234</v>
      </c>
      <c r="B320" t="s">
        <v>1235</v>
      </c>
      <c r="C320" t="s">
        <v>10418</v>
      </c>
      <c r="D320" t="s">
        <v>293</v>
      </c>
      <c r="E320">
        <v>8809.4312413099997</v>
      </c>
      <c r="F320">
        <v>752.2</v>
      </c>
      <c r="G320">
        <v>42.1524053344557</v>
      </c>
      <c r="H320">
        <f>(Table2[[#This Row],[1Y Return vs Nifty]]-AVERAGE(Table2[1Y Return vs Nifty]))/_xlfn.STDEV.P(Table2[1Y Return vs Nifty])</f>
        <v>-4.7508174039707543E-2</v>
      </c>
      <c r="I320">
        <v>-2.17911207528527</v>
      </c>
      <c r="J320">
        <f>(Table2[[#This Row],[1M Return vs Nifty]]-AVERAGE(Table2[1M Return vs Nifty]))/_xlfn.STDEV.P(Table2[1M Return vs Nifty])</f>
        <v>-0.31109389368837786</v>
      </c>
      <c r="K320">
        <v>-4.9617730854923003</v>
      </c>
      <c r="L320">
        <f>(Table2[[#This Row],[6M Return vs Nifty]]-AVERAGE(Table2[6M Return vs Nifty]))/_xlfn.STDEV.P(Table2[6M Return vs Nifty])</f>
        <v>-0.50874503445534869</v>
      </c>
      <c r="M320">
        <v>-2.7101281116155902</v>
      </c>
      <c r="N320">
        <f>(Table2[[#This Row],[1W Return vs Nifty]]-AVERAGE(Table2[1W Return vs Nifty]))/_xlfn.STDEV.P(Table2[1W Return vs Nifty])</f>
        <v>-0.41114759973519605</v>
      </c>
      <c r="O320">
        <v>740.9</v>
      </c>
      <c r="P320">
        <v>730.323043695661</v>
      </c>
      <c r="Q320">
        <v>682.68521045398995</v>
      </c>
      <c r="R320">
        <v>52.688364086944503</v>
      </c>
      <c r="S320" s="2">
        <f>(Table2[[#This Row],[Close Price]]-Table2[[#This Row],[20D EMA]])/Table2[[#This Row],[20D EMA]]</f>
        <v>1.525172088001089E-2</v>
      </c>
      <c r="T320" s="2">
        <f>(Table2[[#This Row],[Close Price]]-Table2[[#This Row],[50D EMA]])/Table2[[#This Row],[50D EMA]]</f>
        <v>2.9955177360466219E-2</v>
      </c>
      <c r="U320" s="2">
        <f>(Table2[[#This Row],[Close Price]]-Table2[[#This Row],[200D EMA]])/Table2[[#This Row],[200D EMA]]</f>
        <v>0.10182553903545431</v>
      </c>
      <c r="V320">
        <v>1.0495447046734001</v>
      </c>
      <c r="W320">
        <v>745.7</v>
      </c>
      <c r="X320">
        <v>756.4</v>
      </c>
      <c r="Y320">
        <v>742.85</v>
      </c>
      <c r="Z320">
        <v>766.95</v>
      </c>
      <c r="AA320">
        <v>742.85</v>
      </c>
      <c r="AB320">
        <v>766.95</v>
      </c>
      <c r="AC320" s="2">
        <f>(Table2[[#This Row],[Close Price]]/Table2[[#This Row],[Day Low]])-1</f>
        <v>8.7166420812658796E-3</v>
      </c>
      <c r="AD320" s="2">
        <f>(Table2[[#This Row],[Day High]]/Table2[[#This Row],[Close Price]])-1</f>
        <v>5.5836213772932908E-3</v>
      </c>
      <c r="AE320" s="2">
        <f>(Table2[[#This Row],[Close Price]]/Table2[[#This Row],[Current Week Low]])-1</f>
        <v>1.2586659487110463E-2</v>
      </c>
      <c r="AF320" s="2">
        <f>(Table2[[#This Row],[Current Week High]]/Table2[[#This Row],[Close Price]])-1</f>
        <v>1.960914650358947E-2</v>
      </c>
      <c r="AG320" s="2">
        <f>(Table2[[#This Row],[Close Price]]/Table2[[#This Row],[Current Month Low]])-1</f>
        <v>1.2586659487110463E-2</v>
      </c>
      <c r="AH320" s="2">
        <f>(Table2[[#This Row],[Current Month High]]/Table2[[#This Row],[Close Price]])-1</f>
        <v>1.960914650358947E-2</v>
      </c>
      <c r="AI320">
        <v>22.533900558362099</v>
      </c>
      <c r="AJ320">
        <v>81.253012048192701</v>
      </c>
      <c r="AK320" t="str">
        <f>IF(AND(Table2[[#This Row],[20D EMA]]&gt;Table2[[#This Row],[50D EMA]],Table2[[#This Row],[50D EMA]]&gt;Table2[[#This Row],[200D EMA]]),"Uptrend","Downtrend/NoTrend")</f>
        <v>Uptrend</v>
      </c>
      <c r="AL320">
        <v>0.04</v>
      </c>
      <c r="AM320" t="s">
        <v>10463</v>
      </c>
      <c r="AN320">
        <v>2.92</v>
      </c>
      <c r="AO320" t="s">
        <v>10463</v>
      </c>
      <c r="AP320">
        <v>9.1523228955063998E-2</v>
      </c>
      <c r="AQ320">
        <f>(Table2[[#This Row],[Sharpe Ratio]]-AVERAGE(Table2[Sharpe Ratio]))/_xlfn.STDEV.P(Table2[Sharpe Ratio])</f>
        <v>0.43723390676526219</v>
      </c>
      <c r="AR3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-0.84126079515336794</v>
      </c>
      <c r="AS320">
        <f>_xlfn.RANK.AVG(Table2[[#This Row],[1Y Return vs Nifty Z-Score]],Table2[1Y Return vs Nifty Z-Score])</f>
        <v>294</v>
      </c>
      <c r="AT320">
        <f>_xlfn.RANK.AVG(Table2[[#This Row],[6M Return vs Nifty Z-Score]],Table2[6M Return vs Nifty Z-Score])</f>
        <v>487</v>
      </c>
      <c r="AU320">
        <f>_xlfn.RANK.AVG(Table2[[#This Row],[Sharpe Ratio Z-Score]],Table2[Sharpe Ratio Z-Score])</f>
        <v>223</v>
      </c>
      <c r="AV320">
        <f>(Table2[[#This Row],[Rank 1Y]]+Table2[[#This Row],[Rank 6M]]+Table2[[#This Row],[Rank Sharpe]])/3</f>
        <v>334.66666666666669</v>
      </c>
    </row>
    <row r="321" spans="1:48" x14ac:dyDescent="0.3">
      <c r="A321" t="s">
        <v>96</v>
      </c>
      <c r="B321" t="s">
        <v>97</v>
      </c>
      <c r="C321" t="s">
        <v>10427</v>
      </c>
      <c r="D321" t="s">
        <v>98</v>
      </c>
      <c r="E321">
        <v>281458.81085342902</v>
      </c>
      <c r="F321">
        <v>1774.15</v>
      </c>
      <c r="G321">
        <v>63.077572137963102</v>
      </c>
      <c r="H321">
        <f>(Table2[[#This Row],[1Y Return vs Nifty]]-AVERAGE(Table2[1Y Return vs Nifty]))/_xlfn.STDEV.P(Table2[1Y Return vs Nifty])</f>
        <v>0.1968807009552592</v>
      </c>
      <c r="I321">
        <v>-21.392202075307999</v>
      </c>
      <c r="J321">
        <f>(Table2[[#This Row],[1M Return vs Nifty]]-AVERAGE(Table2[1M Return vs Nifty]))/_xlfn.STDEV.P(Table2[1M Return vs Nifty])</f>
        <v>-1.9750863183538649</v>
      </c>
      <c r="K321">
        <v>-0.67848082012830802</v>
      </c>
      <c r="L321">
        <f>(Table2[[#This Row],[6M Return vs Nifty]]-AVERAGE(Table2[6M Return vs Nifty]))/_xlfn.STDEV.P(Table2[6M Return vs Nifty])</f>
        <v>-0.38043324070916246</v>
      </c>
      <c r="M321">
        <v>-3.6113390268220402</v>
      </c>
      <c r="N321">
        <f>(Table2[[#This Row],[1W Return vs Nifty]]-AVERAGE(Table2[1W Return vs Nifty]))/_xlfn.STDEV.P(Table2[1W Return vs Nifty])</f>
        <v>-0.57618222011182896</v>
      </c>
      <c r="O321">
        <v>1807.89</v>
      </c>
      <c r="P321">
        <v>1818.8113095327401</v>
      </c>
      <c r="Q321">
        <v>1630.2745229833599</v>
      </c>
      <c r="R321">
        <v>42.416705943873801</v>
      </c>
      <c r="S321" s="2">
        <f>(Table2[[#This Row],[Close Price]]-Table2[[#This Row],[20D EMA]])/Table2[[#This Row],[20D EMA]]</f>
        <v>-1.8662639873001128E-2</v>
      </c>
      <c r="T321" s="2">
        <f>(Table2[[#This Row],[Close Price]]-Table2[[#This Row],[50D EMA]])/Table2[[#This Row],[50D EMA]]</f>
        <v>-2.4555218729211483E-2</v>
      </c>
      <c r="U321" s="2">
        <f>(Table2[[#This Row],[Close Price]]-Table2[[#This Row],[200D EMA]])/Table2[[#This Row],[200D EMA]]</f>
        <v>8.8252300448977014E-2</v>
      </c>
      <c r="V321">
        <v>0.39797020490132801</v>
      </c>
      <c r="W321">
        <v>1769.1</v>
      </c>
      <c r="X321">
        <v>1818.8</v>
      </c>
      <c r="Y321">
        <v>1769.1</v>
      </c>
      <c r="Z321">
        <v>1818.8</v>
      </c>
      <c r="AA321">
        <v>1769.1</v>
      </c>
      <c r="AB321">
        <v>1818.8</v>
      </c>
      <c r="AC321" s="2">
        <f>(Table2[[#This Row],[Close Price]]/Table2[[#This Row],[Day Low]])-1</f>
        <v>2.854558815216901E-3</v>
      </c>
      <c r="AD321" s="2">
        <f>(Table2[[#This Row],[Day High]]/Table2[[#This Row],[Close Price]])-1</f>
        <v>2.5166981371360864E-2</v>
      </c>
      <c r="AE321" s="2">
        <f>(Table2[[#This Row],[Close Price]]/Table2[[#This Row],[Current Week Low]])-1</f>
        <v>2.854558815216901E-3</v>
      </c>
      <c r="AF321" s="2">
        <f>(Table2[[#This Row],[Current Week High]]/Table2[[#This Row],[Close Price]])-1</f>
        <v>2.5166981371360864E-2</v>
      </c>
      <c r="AG321" s="2">
        <f>(Table2[[#This Row],[Close Price]]/Table2[[#This Row],[Current Month Low]])-1</f>
        <v>2.854558815216901E-3</v>
      </c>
      <c r="AH321" s="2">
        <f>(Table2[[#This Row],[Current Month High]]/Table2[[#This Row],[Close Price]])-1</f>
        <v>2.5166981371360864E-2</v>
      </c>
      <c r="AI321">
        <v>22.5431896964743</v>
      </c>
      <c r="AJ321">
        <v>117.540310220096</v>
      </c>
      <c r="AK321" t="str">
        <f>IF(AND(Table2[[#This Row],[20D EMA]]&gt;Table2[[#This Row],[50D EMA]],Table2[[#This Row],[50D EMA]]&gt;Table2[[#This Row],[200D EMA]]),"Uptrend","Downtrend/NoTrend")</f>
        <v>Downtrend/NoTrend</v>
      </c>
      <c r="AL321">
        <v>-0.11</v>
      </c>
      <c r="AM321" t="s">
        <v>10464</v>
      </c>
      <c r="AN321">
        <v>-1.3</v>
      </c>
      <c r="AO321" t="s">
        <v>10464</v>
      </c>
      <c r="AP321">
        <v>5.4442134088974997E-2</v>
      </c>
      <c r="AQ321">
        <f>(Table2[[#This Row],[Sharpe Ratio]]-AVERAGE(Table2[Sharpe Ratio]))/_xlfn.STDEV.P(Table2[Sharpe Ratio])</f>
        <v>1.9942635010181751E-2</v>
      </c>
      <c r="AR3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1">
        <f>_xlfn.RANK.AVG(Table2[[#This Row],[1Y Return vs Nifty Z-Score]],Table2[1Y Return vs Nifty Z-Score])</f>
        <v>223</v>
      </c>
      <c r="AT321">
        <f>_xlfn.RANK.AVG(Table2[[#This Row],[6M Return vs Nifty Z-Score]],Table2[6M Return vs Nifty Z-Score])</f>
        <v>445</v>
      </c>
      <c r="AU321">
        <f>_xlfn.RANK.AVG(Table2[[#This Row],[Sharpe Ratio Z-Score]],Table2[Sharpe Ratio Z-Score])</f>
        <v>337</v>
      </c>
      <c r="AV321">
        <f>(Table2[[#This Row],[Rank 1Y]]+Table2[[#This Row],[Rank 6M]]+Table2[[#This Row],[Rank Sharpe]])/3</f>
        <v>335</v>
      </c>
    </row>
    <row r="322" spans="1:48" x14ac:dyDescent="0.3">
      <c r="A322" t="s">
        <v>830</v>
      </c>
      <c r="B322" t="s">
        <v>831</v>
      </c>
      <c r="C322" t="s">
        <v>10421</v>
      </c>
      <c r="D322" t="s">
        <v>119</v>
      </c>
      <c r="E322">
        <v>17973.684791299998</v>
      </c>
      <c r="F322">
        <v>723.75</v>
      </c>
      <c r="G322">
        <v>51.473007876375704</v>
      </c>
      <c r="H322">
        <f>(Table2[[#This Row],[1Y Return vs Nifty]]-AVERAGE(Table2[1Y Return vs Nifty]))/_xlfn.STDEV.P(Table2[1Y Return vs Nifty])</f>
        <v>6.1348858780372613E-2</v>
      </c>
      <c r="I322">
        <v>12.209924467272799</v>
      </c>
      <c r="J322">
        <f>(Table2[[#This Row],[1M Return vs Nifty]]-AVERAGE(Table2[1M Return vs Nifty]))/_xlfn.STDEV.P(Table2[1M Return vs Nifty])</f>
        <v>0.93510064373497126</v>
      </c>
      <c r="K322">
        <v>19.347004080004801</v>
      </c>
      <c r="L322">
        <f>(Table2[[#This Row],[6M Return vs Nifty]]-AVERAGE(Table2[6M Return vs Nifty]))/_xlfn.STDEV.P(Table2[6M Return vs Nifty])</f>
        <v>0.21945715410490488</v>
      </c>
      <c r="M322">
        <v>-2.6167122633991902</v>
      </c>
      <c r="N322">
        <f>(Table2[[#This Row],[1W Return vs Nifty]]-AVERAGE(Table2[1W Return vs Nifty]))/_xlfn.STDEV.P(Table2[1W Return vs Nifty])</f>
        <v>-0.39404078401933995</v>
      </c>
      <c r="O322">
        <v>691.43</v>
      </c>
      <c r="P322">
        <v>630.41072439637105</v>
      </c>
      <c r="Q322">
        <v>545.59903213432904</v>
      </c>
      <c r="R322">
        <v>61.8406721508929</v>
      </c>
      <c r="S322" s="2">
        <f>(Table2[[#This Row],[Close Price]]-Table2[[#This Row],[20D EMA]])/Table2[[#This Row],[20D EMA]]</f>
        <v>4.6743705074989587E-2</v>
      </c>
      <c r="T322" s="2">
        <f>(Table2[[#This Row],[Close Price]]-Table2[[#This Row],[50D EMA]])/Table2[[#This Row],[50D EMA]]</f>
        <v>0.14806105288421748</v>
      </c>
      <c r="U322" s="2">
        <f>(Table2[[#This Row],[Close Price]]-Table2[[#This Row],[200D EMA]])/Table2[[#This Row],[200D EMA]]</f>
        <v>0.32652361418010978</v>
      </c>
      <c r="V322">
        <v>0.79539156760153296</v>
      </c>
      <c r="W322">
        <v>719.1</v>
      </c>
      <c r="X322">
        <v>733.6</v>
      </c>
      <c r="Y322">
        <v>713</v>
      </c>
      <c r="Z322">
        <v>733.6</v>
      </c>
      <c r="AA322">
        <v>713</v>
      </c>
      <c r="AB322">
        <v>733.6</v>
      </c>
      <c r="AC322" s="2">
        <f>(Table2[[#This Row],[Close Price]]/Table2[[#This Row],[Day Low]])-1</f>
        <v>6.4664163537755392E-3</v>
      </c>
      <c r="AD322" s="2">
        <f>(Table2[[#This Row],[Day High]]/Table2[[#This Row],[Close Price]])-1</f>
        <v>1.3609671848013871E-2</v>
      </c>
      <c r="AE322" s="2">
        <f>(Table2[[#This Row],[Close Price]]/Table2[[#This Row],[Current Week Low]])-1</f>
        <v>1.5077138849929783E-2</v>
      </c>
      <c r="AF322" s="2">
        <f>(Table2[[#This Row],[Current Week High]]/Table2[[#This Row],[Close Price]])-1</f>
        <v>1.3609671848013871E-2</v>
      </c>
      <c r="AG322" s="2">
        <f>(Table2[[#This Row],[Close Price]]/Table2[[#This Row],[Current Month Low]])-1</f>
        <v>1.5077138849929783E-2</v>
      </c>
      <c r="AH322" s="2">
        <f>(Table2[[#This Row],[Current Month High]]/Table2[[#This Row],[Close Price]])-1</f>
        <v>1.3609671848013871E-2</v>
      </c>
      <c r="AI322">
        <v>3.2124352331606101</v>
      </c>
      <c r="AJ322">
        <v>79.456979915695499</v>
      </c>
      <c r="AK322" t="str">
        <f>IF(AND(Table2[[#This Row],[20D EMA]]&gt;Table2[[#This Row],[50D EMA]],Table2[[#This Row],[50D EMA]]&gt;Table2[[#This Row],[200D EMA]]),"Uptrend","Downtrend/NoTrend")</f>
        <v>Uptrend</v>
      </c>
      <c r="AL322">
        <v>0.26</v>
      </c>
      <c r="AM322" t="s">
        <v>10463</v>
      </c>
      <c r="AN322">
        <v>1.26</v>
      </c>
      <c r="AO322" t="s">
        <v>10463</v>
      </c>
      <c r="AQ322">
        <f>(Table2[[#This Row],[Sharpe Ratio]]-AVERAGE(Table2[Sharpe Ratio]))/_xlfn.STDEV.P(Table2[Sharpe Ratio])</f>
        <v>-0.59272070335917748</v>
      </c>
      <c r="AR3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0.22914516924173134</v>
      </c>
      <c r="AS322">
        <f>_xlfn.RANK.AVG(Table2[[#This Row],[1Y Return vs Nifty Z-Score]],Table2[1Y Return vs Nifty Z-Score])</f>
        <v>255</v>
      </c>
      <c r="AT322">
        <f>_xlfn.RANK.AVG(Table2[[#This Row],[6M Return vs Nifty Z-Score]],Table2[6M Return vs Nifty Z-Score])</f>
        <v>235</v>
      </c>
      <c r="AU322">
        <f>_xlfn.RANK.AVG(Table2[[#This Row],[Sharpe Ratio Z-Score]],Table2[Sharpe Ratio Z-Score])</f>
        <v>515.5</v>
      </c>
      <c r="AV322">
        <f>(Table2[[#This Row],[Rank 1Y]]+Table2[[#This Row],[Rank 6M]]+Table2[[#This Row],[Rank Sharpe]])/3</f>
        <v>335.16666666666669</v>
      </c>
    </row>
    <row r="323" spans="1:48" x14ac:dyDescent="0.3">
      <c r="A323" t="s">
        <v>194</v>
      </c>
      <c r="B323" t="s">
        <v>195</v>
      </c>
      <c r="C323" t="s">
        <v>10417</v>
      </c>
      <c r="D323" t="s">
        <v>18</v>
      </c>
      <c r="E323">
        <v>132129.18463703999</v>
      </c>
      <c r="F323">
        <v>304.39999999999998</v>
      </c>
      <c r="G323">
        <v>36.531671632580299</v>
      </c>
      <c r="H323">
        <f>(Table2[[#This Row],[1Y Return vs Nifty]]-AVERAGE(Table2[1Y Return vs Nifty]))/_xlfn.STDEV.P(Table2[1Y Return vs Nifty])</f>
        <v>-0.1131537576064478</v>
      </c>
      <c r="I323">
        <v>-14.0943724165753</v>
      </c>
      <c r="J323">
        <f>(Table2[[#This Row],[1M Return vs Nifty]]-AVERAGE(Table2[1M Return vs Nifty]))/_xlfn.STDEV.P(Table2[1M Return vs Nifty])</f>
        <v>-1.34304153697742</v>
      </c>
      <c r="K323">
        <v>22.118240666402201</v>
      </c>
      <c r="L323">
        <f>(Table2[[#This Row],[6M Return vs Nifty]]-AVERAGE(Table2[6M Return vs Nifty]))/_xlfn.STDEV.P(Table2[6M Return vs Nifty])</f>
        <v>0.30247328171568122</v>
      </c>
      <c r="M323">
        <v>-1.96614079398277</v>
      </c>
      <c r="N323">
        <f>(Table2[[#This Row],[1W Return vs Nifty]]-AVERAGE(Table2[1W Return vs Nifty]))/_xlfn.STDEV.P(Table2[1W Return vs Nifty])</f>
        <v>-0.27490461548057837</v>
      </c>
      <c r="O323">
        <v>305.95</v>
      </c>
      <c r="P323">
        <v>305.51750633272201</v>
      </c>
      <c r="Q323">
        <v>267.47269102725102</v>
      </c>
      <c r="R323">
        <v>48.591520415943201</v>
      </c>
      <c r="S323" s="2">
        <f>(Table2[[#This Row],[Close Price]]-Table2[[#This Row],[20D EMA]])/Table2[[#This Row],[20D EMA]]</f>
        <v>-5.0661872855042051E-3</v>
      </c>
      <c r="T323" s="2">
        <f>(Table2[[#This Row],[Close Price]]-Table2[[#This Row],[50D EMA]])/Table2[[#This Row],[50D EMA]]</f>
        <v>-3.6577489327404254E-3</v>
      </c>
      <c r="U323" s="2">
        <f>(Table2[[#This Row],[Close Price]]-Table2[[#This Row],[200D EMA]])/Table2[[#This Row],[200D EMA]]</f>
        <v>0.13806010935518903</v>
      </c>
      <c r="V323">
        <v>0.724169450602834</v>
      </c>
      <c r="W323">
        <v>302.2</v>
      </c>
      <c r="X323">
        <v>308.25</v>
      </c>
      <c r="Y323">
        <v>302.2</v>
      </c>
      <c r="Z323">
        <v>308.25</v>
      </c>
      <c r="AA323">
        <v>302.2</v>
      </c>
      <c r="AB323">
        <v>308.25</v>
      </c>
      <c r="AC323" s="2">
        <f>(Table2[[#This Row],[Close Price]]/Table2[[#This Row],[Day Low]])-1</f>
        <v>7.2799470549305134E-3</v>
      </c>
      <c r="AD323" s="2">
        <f>(Table2[[#This Row],[Day High]]/Table2[[#This Row],[Close Price]])-1</f>
        <v>1.2647831800262965E-2</v>
      </c>
      <c r="AE323" s="2">
        <f>(Table2[[#This Row],[Close Price]]/Table2[[#This Row],[Current Week Low]])-1</f>
        <v>7.2799470549305134E-3</v>
      </c>
      <c r="AF323" s="2">
        <f>(Table2[[#This Row],[Current Week High]]/Table2[[#This Row],[Close Price]])-1</f>
        <v>1.2647831800262965E-2</v>
      </c>
      <c r="AG323" s="2">
        <f>(Table2[[#This Row],[Close Price]]/Table2[[#This Row],[Current Month Low]])-1</f>
        <v>7.2799470549305134E-3</v>
      </c>
      <c r="AH323" s="2">
        <f>(Table2[[#This Row],[Current Month High]]/Table2[[#This Row],[Close Price]])-1</f>
        <v>1.2647831800262965E-2</v>
      </c>
      <c r="AI323">
        <v>13.0009855453351</v>
      </c>
      <c r="AJ323">
        <v>83.677779453914596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-0.03</v>
      </c>
      <c r="AM323" t="s">
        <v>10464</v>
      </c>
      <c r="AN323">
        <v>-1.7</v>
      </c>
      <c r="AO323" t="s">
        <v>10464</v>
      </c>
      <c r="AP323">
        <v>6.3730673821700001E-3</v>
      </c>
      <c r="AQ323">
        <f>(Table2[[#This Row],[Sharpe Ratio]]-AVERAGE(Table2[Sharpe Ratio]))/_xlfn.STDEV.P(Table2[Sharpe Ratio])</f>
        <v>-0.5210015321078828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-1.9496281604566477</v>
      </c>
      <c r="AS323">
        <f>_xlfn.RANK.AVG(Table2[[#This Row],[1Y Return vs Nifty Z-Score]],Table2[1Y Return vs Nifty Z-Score])</f>
        <v>315</v>
      </c>
      <c r="AT323">
        <f>_xlfn.RANK.AVG(Table2[[#This Row],[6M Return vs Nifty Z-Score]],Table2[6M Return vs Nifty Z-Score])</f>
        <v>213</v>
      </c>
      <c r="AU323">
        <f>_xlfn.RANK.AVG(Table2[[#This Row],[Sharpe Ratio Z-Score]],Table2[Sharpe Ratio Z-Score])</f>
        <v>478</v>
      </c>
      <c r="AV323">
        <f>(Table2[[#This Row],[Rank 1Y]]+Table2[[#This Row],[Rank 6M]]+Table2[[#This Row],[Rank Sharpe]])/3</f>
        <v>335.33333333333331</v>
      </c>
    </row>
    <row r="324" spans="1:48" x14ac:dyDescent="0.3">
      <c r="A324" t="s">
        <v>1232</v>
      </c>
      <c r="B324" t="s">
        <v>1233</v>
      </c>
      <c r="C324" t="s">
        <v>10430</v>
      </c>
      <c r="D324" t="s">
        <v>327</v>
      </c>
      <c r="E324">
        <v>8828.0603440899995</v>
      </c>
      <c r="F324">
        <v>229.94</v>
      </c>
      <c r="G324">
        <v>147.79872616176701</v>
      </c>
      <c r="H324">
        <f>(Table2[[#This Row],[1Y Return vs Nifty]]-AVERAGE(Table2[1Y Return vs Nifty]))/_xlfn.STDEV.P(Table2[1Y Return vs Nifty])</f>
        <v>1.1863546542373069</v>
      </c>
      <c r="I324">
        <v>6.1806053699325503</v>
      </c>
      <c r="J324">
        <f>(Table2[[#This Row],[1M Return vs Nifty]]-AVERAGE(Table2[1M Return vs Nifty]))/_xlfn.STDEV.P(Table2[1M Return vs Nifty])</f>
        <v>0.41291804302611818</v>
      </c>
      <c r="K324">
        <v>0.90321964044233005</v>
      </c>
      <c r="L324">
        <f>(Table2[[#This Row],[6M Return vs Nifty]]-AVERAGE(Table2[6M Return vs Nifty]))/_xlfn.STDEV.P(Table2[6M Return vs Nifty])</f>
        <v>-0.33305127125867456</v>
      </c>
      <c r="M324">
        <v>-1.3610974693194899</v>
      </c>
      <c r="N324">
        <f>(Table2[[#This Row],[1W Return vs Nifty]]-AVERAGE(Table2[1W Return vs Nifty]))/_xlfn.STDEV.P(Table2[1W Return vs Nifty])</f>
        <v>-0.16410580721897866</v>
      </c>
      <c r="O324">
        <v>228.09</v>
      </c>
      <c r="P324">
        <v>220.840059244587</v>
      </c>
      <c r="Q324">
        <v>193.66836063782699</v>
      </c>
      <c r="R324">
        <v>49.475319315264599</v>
      </c>
      <c r="S324" s="2">
        <f>(Table2[[#This Row],[Close Price]]-Table2[[#This Row],[20D EMA]])/Table2[[#This Row],[20D EMA]]</f>
        <v>8.1108334429391658E-3</v>
      </c>
      <c r="T324" s="2">
        <f>(Table2[[#This Row],[Close Price]]-Table2[[#This Row],[50D EMA]])/Table2[[#This Row],[50D EMA]]</f>
        <v>4.1206023882354351E-2</v>
      </c>
      <c r="U324" s="2">
        <f>(Table2[[#This Row],[Close Price]]-Table2[[#This Row],[200D EMA]])/Table2[[#This Row],[200D EMA]]</f>
        <v>0.18728737746690302</v>
      </c>
      <c r="V324">
        <v>0.94303789944001604</v>
      </c>
      <c r="W324">
        <v>225.47</v>
      </c>
      <c r="X324">
        <v>232.25</v>
      </c>
      <c r="Y324">
        <v>225.47</v>
      </c>
      <c r="Z324">
        <v>234</v>
      </c>
      <c r="AA324">
        <v>225.47</v>
      </c>
      <c r="AB324">
        <v>234</v>
      </c>
      <c r="AC324" s="2">
        <f>(Table2[[#This Row],[Close Price]]/Table2[[#This Row],[Day Low]])-1</f>
        <v>1.9825253914046215E-2</v>
      </c>
      <c r="AD324" s="2">
        <f>(Table2[[#This Row],[Day High]]/Table2[[#This Row],[Close Price]])-1</f>
        <v>1.004609898234321E-2</v>
      </c>
      <c r="AE324" s="2">
        <f>(Table2[[#This Row],[Close Price]]/Table2[[#This Row],[Current Week Low]])-1</f>
        <v>1.9825253914046215E-2</v>
      </c>
      <c r="AF324" s="2">
        <f>(Table2[[#This Row],[Current Week High]]/Table2[[#This Row],[Close Price]])-1</f>
        <v>1.7656780029573049E-2</v>
      </c>
      <c r="AG324" s="2">
        <f>(Table2[[#This Row],[Close Price]]/Table2[[#This Row],[Current Month Low]])-1</f>
        <v>1.9825253914046215E-2</v>
      </c>
      <c r="AH324" s="2">
        <f>(Table2[[#This Row],[Current Month High]]/Table2[[#This Row],[Close Price]])-1</f>
        <v>1.7656780029573049E-2</v>
      </c>
      <c r="AI324">
        <v>8.7240149604244497</v>
      </c>
      <c r="AJ324">
        <v>177.53771876885901</v>
      </c>
      <c r="AK324" t="str">
        <f>IF(AND(Table2[[#This Row],[20D EMA]]&gt;Table2[[#This Row],[50D EMA]],Table2[[#This Row],[50D EMA]]&gt;Table2[[#This Row],[200D EMA]]),"Uptrend","Downtrend/NoTrend")</f>
        <v>Uptrend</v>
      </c>
      <c r="AL324">
        <v>0.02</v>
      </c>
      <c r="AM324" t="s">
        <v>10463</v>
      </c>
      <c r="AN324">
        <v>-3.97</v>
      </c>
      <c r="AO324" t="s">
        <v>10464</v>
      </c>
      <c r="AQ324">
        <f>(Table2[[#This Row],[Sharpe Ratio]]-AVERAGE(Table2[Sharpe Ratio]))/_xlfn.STDEV.P(Table2[Sharpe Ratio])</f>
        <v>-0.59272070335917748</v>
      </c>
      <c r="AR3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0.50939491542659421</v>
      </c>
      <c r="AS324">
        <f>_xlfn.RANK.AVG(Table2[[#This Row],[1Y Return vs Nifty Z-Score]],Table2[1Y Return vs Nifty Z-Score])</f>
        <v>72</v>
      </c>
      <c r="AT324">
        <f>_xlfn.RANK.AVG(Table2[[#This Row],[6M Return vs Nifty Z-Score]],Table2[6M Return vs Nifty Z-Score])</f>
        <v>420</v>
      </c>
      <c r="AU324">
        <f>_xlfn.RANK.AVG(Table2[[#This Row],[Sharpe Ratio Z-Score]],Table2[Sharpe Ratio Z-Score])</f>
        <v>515.5</v>
      </c>
      <c r="AV324">
        <f>(Table2[[#This Row],[Rank 1Y]]+Table2[[#This Row],[Rank 6M]]+Table2[[#This Row],[Rank Sharpe]])/3</f>
        <v>335.83333333333331</v>
      </c>
    </row>
    <row r="325" spans="1:48" x14ac:dyDescent="0.3">
      <c r="A325" t="s">
        <v>666</v>
      </c>
      <c r="B325" t="s">
        <v>667</v>
      </c>
      <c r="C325" t="s">
        <v>10426</v>
      </c>
      <c r="D325" t="s">
        <v>380</v>
      </c>
      <c r="E325">
        <v>25638.602220000001</v>
      </c>
      <c r="F325">
        <v>3618.55</v>
      </c>
      <c r="G325">
        <v>30.764994930651898</v>
      </c>
      <c r="H325">
        <f>(Table2[[#This Row],[1Y Return vs Nifty]]-AVERAGE(Table2[1Y Return vs Nifty]))/_xlfn.STDEV.P(Table2[1Y Return vs Nifty])</f>
        <v>-0.18050383633593936</v>
      </c>
      <c r="I325">
        <v>-1.6655454859224901</v>
      </c>
      <c r="J325">
        <f>(Table2[[#This Row],[1M Return vs Nifty]]-AVERAGE(Table2[1M Return vs Nifty]))/_xlfn.STDEV.P(Table2[1M Return vs Nifty])</f>
        <v>-0.26661531610091299</v>
      </c>
      <c r="K325">
        <v>-3.5069240975408902</v>
      </c>
      <c r="L325">
        <f>(Table2[[#This Row],[6M Return vs Nifty]]-AVERAGE(Table2[6M Return vs Nifty]))/_xlfn.STDEV.P(Table2[6M Return vs Nifty])</f>
        <v>-0.46516307186470912</v>
      </c>
      <c r="M325">
        <v>-3.28532950578367</v>
      </c>
      <c r="N325">
        <f>(Table2[[#This Row],[1W Return vs Nifty]]-AVERAGE(Table2[1W Return vs Nifty]))/_xlfn.STDEV.P(Table2[1W Return vs Nifty])</f>
        <v>-0.51648159217235245</v>
      </c>
      <c r="O325">
        <v>3507.2</v>
      </c>
      <c r="P325">
        <v>3347.94842313052</v>
      </c>
      <c r="Q325">
        <v>3068.8769700080102</v>
      </c>
      <c r="R325">
        <v>71.179105006214101</v>
      </c>
      <c r="S325" s="2">
        <f>(Table2[[#This Row],[Close Price]]-Table2[[#This Row],[20D EMA]])/Table2[[#This Row],[20D EMA]]</f>
        <v>3.1748973540146087E-2</v>
      </c>
      <c r="T325" s="2">
        <f>(Table2[[#This Row],[Close Price]]-Table2[[#This Row],[50D EMA]])/Table2[[#This Row],[50D EMA]]</f>
        <v>8.0826088896689893E-2</v>
      </c>
      <c r="U325" s="2">
        <f>(Table2[[#This Row],[Close Price]]-Table2[[#This Row],[200D EMA]])/Table2[[#This Row],[200D EMA]]</f>
        <v>0.1791121101836009</v>
      </c>
      <c r="V325">
        <v>1.1366863735371799</v>
      </c>
      <c r="W325">
        <v>3598</v>
      </c>
      <c r="X325">
        <v>3664.25</v>
      </c>
      <c r="Y325">
        <v>3598</v>
      </c>
      <c r="Z325">
        <v>3699</v>
      </c>
      <c r="AA325">
        <v>3598</v>
      </c>
      <c r="AB325">
        <v>3699</v>
      </c>
      <c r="AC325" s="2">
        <f>(Table2[[#This Row],[Close Price]]/Table2[[#This Row],[Day Low]])-1</f>
        <v>5.7115063924402243E-3</v>
      </c>
      <c r="AD325" s="2">
        <f>(Table2[[#This Row],[Day High]]/Table2[[#This Row],[Close Price]])-1</f>
        <v>1.26293681170635E-2</v>
      </c>
      <c r="AE325" s="2">
        <f>(Table2[[#This Row],[Close Price]]/Table2[[#This Row],[Current Week Low]])-1</f>
        <v>5.7115063924402243E-3</v>
      </c>
      <c r="AF325" s="2">
        <f>(Table2[[#This Row],[Current Week High]]/Table2[[#This Row],[Close Price]])-1</f>
        <v>2.2232662254217717E-2</v>
      </c>
      <c r="AG325" s="2">
        <f>(Table2[[#This Row],[Close Price]]/Table2[[#This Row],[Current Month Low]])-1</f>
        <v>5.7115063924402243E-3</v>
      </c>
      <c r="AH325" s="2">
        <f>(Table2[[#This Row],[Current Month High]]/Table2[[#This Row],[Close Price]])-1</f>
        <v>2.2232662254217717E-2</v>
      </c>
      <c r="AI325">
        <v>8.8502300645285992</v>
      </c>
      <c r="AJ325">
        <v>59.604357798165097</v>
      </c>
      <c r="AK325" t="str">
        <f>IF(AND(Table2[[#This Row],[20D EMA]]&gt;Table2[[#This Row],[50D EMA]],Table2[[#This Row],[50D EMA]]&gt;Table2[[#This Row],[200D EMA]]),"Uptrend","Downtrend/NoTrend")</f>
        <v>Uptrend</v>
      </c>
      <c r="AL325">
        <v>0.1</v>
      </c>
      <c r="AM325" t="s">
        <v>10463</v>
      </c>
      <c r="AN325">
        <v>5.71</v>
      </c>
      <c r="AO325" t="s">
        <v>10463</v>
      </c>
      <c r="AP325">
        <v>0.10318091968024801</v>
      </c>
      <c r="AQ325">
        <f>(Table2[[#This Row],[Sharpe Ratio]]-AVERAGE(Table2[Sharpe Ratio]))/_xlfn.STDEV.P(Table2[Sharpe Ratio])</f>
        <v>0.56842346861631232</v>
      </c>
      <c r="AR3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-0.86034034785760161</v>
      </c>
      <c r="AS325">
        <f>_xlfn.RANK.AVG(Table2[[#This Row],[1Y Return vs Nifty Z-Score]],Table2[1Y Return vs Nifty Z-Score])</f>
        <v>335</v>
      </c>
      <c r="AT325">
        <f>_xlfn.RANK.AVG(Table2[[#This Row],[6M Return vs Nifty Z-Score]],Table2[6M Return vs Nifty Z-Score])</f>
        <v>473</v>
      </c>
      <c r="AU325">
        <f>_xlfn.RANK.AVG(Table2[[#This Row],[Sharpe Ratio Z-Score]],Table2[Sharpe Ratio Z-Score])</f>
        <v>200</v>
      </c>
      <c r="AV325">
        <f>(Table2[[#This Row],[Rank 1Y]]+Table2[[#This Row],[Rank 6M]]+Table2[[#This Row],[Rank Sharpe]])/3</f>
        <v>336</v>
      </c>
    </row>
    <row r="326" spans="1:48" x14ac:dyDescent="0.3">
      <c r="A326" t="s">
        <v>1258</v>
      </c>
      <c r="B326" t="s">
        <v>1259</v>
      </c>
      <c r="C326" t="s">
        <v>10426</v>
      </c>
      <c r="D326" t="s">
        <v>154</v>
      </c>
      <c r="E326">
        <v>8625.1335999999992</v>
      </c>
      <c r="F326">
        <v>461.2</v>
      </c>
      <c r="G326">
        <v>31.4503457537812</v>
      </c>
      <c r="H326">
        <f>(Table2[[#This Row],[1Y Return vs Nifty]]-AVERAGE(Table2[1Y Return vs Nifty]))/_xlfn.STDEV.P(Table2[1Y Return vs Nifty])</f>
        <v>-0.17249949791349153</v>
      </c>
      <c r="I326">
        <v>-5.0955393004304801</v>
      </c>
      <c r="J326">
        <f>(Table2[[#This Row],[1M Return vs Nifty]]-AVERAGE(Table2[1M Return vs Nifty]))/_xlfn.STDEV.P(Table2[1M Return vs Nifty])</f>
        <v>-0.56367756501475363</v>
      </c>
      <c r="K326">
        <v>1.0881811376243899</v>
      </c>
      <c r="L326">
        <f>(Table2[[#This Row],[6M Return vs Nifty]]-AVERAGE(Table2[6M Return vs Nifty]))/_xlfn.STDEV.P(Table2[6M Return vs Nifty])</f>
        <v>-0.32751050027992989</v>
      </c>
      <c r="M326">
        <v>-2.0609353522948899</v>
      </c>
      <c r="N326">
        <f>(Table2[[#This Row],[1W Return vs Nifty]]-AVERAGE(Table2[1W Return vs Nifty]))/_xlfn.STDEV.P(Table2[1W Return vs Nifty])</f>
        <v>-0.29226390805109448</v>
      </c>
      <c r="O326">
        <v>453.57</v>
      </c>
      <c r="P326">
        <v>442.76635324228602</v>
      </c>
      <c r="Q326">
        <v>406.74425781836601</v>
      </c>
      <c r="R326">
        <v>55.0338950614005</v>
      </c>
      <c r="S326" s="2">
        <f>(Table2[[#This Row],[Close Price]]-Table2[[#This Row],[20D EMA]])/Table2[[#This Row],[20D EMA]]</f>
        <v>1.6822100227087321E-2</v>
      </c>
      <c r="T326" s="2">
        <f>(Table2[[#This Row],[Close Price]]-Table2[[#This Row],[50D EMA]])/Table2[[#This Row],[50D EMA]]</f>
        <v>4.1632898757387973E-2</v>
      </c>
      <c r="U326" s="2">
        <f>(Table2[[#This Row],[Close Price]]-Table2[[#This Row],[200D EMA]])/Table2[[#This Row],[200D EMA]]</f>
        <v>0.13388201833190108</v>
      </c>
      <c r="V326">
        <v>1.4881985160317801</v>
      </c>
      <c r="W326">
        <v>458.85</v>
      </c>
      <c r="X326">
        <v>466.8</v>
      </c>
      <c r="Y326">
        <v>458.05</v>
      </c>
      <c r="Z326">
        <v>467</v>
      </c>
      <c r="AA326">
        <v>458.05</v>
      </c>
      <c r="AB326">
        <v>467</v>
      </c>
      <c r="AC326" s="2">
        <f>(Table2[[#This Row],[Close Price]]/Table2[[#This Row],[Day Low]])-1</f>
        <v>5.1214994006756331E-3</v>
      </c>
      <c r="AD326" s="2">
        <f>(Table2[[#This Row],[Day High]]/Table2[[#This Row],[Close Price]])-1</f>
        <v>1.2142237640936804E-2</v>
      </c>
      <c r="AE326" s="2">
        <f>(Table2[[#This Row],[Close Price]]/Table2[[#This Row],[Current Week Low]])-1</f>
        <v>6.8769784957973812E-3</v>
      </c>
      <c r="AF326" s="2">
        <f>(Table2[[#This Row],[Current Week High]]/Table2[[#This Row],[Close Price]])-1</f>
        <v>1.2575888985255856E-2</v>
      </c>
      <c r="AG326" s="2">
        <f>(Table2[[#This Row],[Close Price]]/Table2[[#This Row],[Current Month Low]])-1</f>
        <v>6.8769784957973812E-3</v>
      </c>
      <c r="AH326" s="2">
        <f>(Table2[[#This Row],[Current Month High]]/Table2[[#This Row],[Close Price]])-1</f>
        <v>1.2575888985255856E-2</v>
      </c>
      <c r="AI326">
        <v>18.712055507372</v>
      </c>
      <c r="AJ326">
        <v>61.541155866900098</v>
      </c>
      <c r="AK326" t="str">
        <f>IF(AND(Table2[[#This Row],[20D EMA]]&gt;Table2[[#This Row],[50D EMA]],Table2[[#This Row],[50D EMA]]&gt;Table2[[#This Row],[200D EMA]]),"Uptrend","Downtrend/NoTrend")</f>
        <v>Uptrend</v>
      </c>
      <c r="AL326">
        <v>-0.02</v>
      </c>
      <c r="AM326" t="s">
        <v>10464</v>
      </c>
      <c r="AN326">
        <v>3.2</v>
      </c>
      <c r="AO326" t="s">
        <v>10463</v>
      </c>
      <c r="AP326">
        <v>7.7413992838282999E-2</v>
      </c>
      <c r="AQ326">
        <f>(Table2[[#This Row],[Sharpe Ratio]]-AVERAGE(Table2[Sharpe Ratio]))/_xlfn.STDEV.P(Table2[Sharpe Ratio])</f>
        <v>0.27845593367880472</v>
      </c>
      <c r="AR3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-1.0774955375804649</v>
      </c>
      <c r="AS326">
        <f>_xlfn.RANK.AVG(Table2[[#This Row],[1Y Return vs Nifty Z-Score]],Table2[1Y Return vs Nifty Z-Score])</f>
        <v>331</v>
      </c>
      <c r="AT326">
        <f>_xlfn.RANK.AVG(Table2[[#This Row],[6M Return vs Nifty Z-Score]],Table2[6M Return vs Nifty Z-Score])</f>
        <v>417</v>
      </c>
      <c r="AU326">
        <f>_xlfn.RANK.AVG(Table2[[#This Row],[Sharpe Ratio Z-Score]],Table2[Sharpe Ratio Z-Score])</f>
        <v>260</v>
      </c>
      <c r="AV326">
        <f>(Table2[[#This Row],[Rank 1Y]]+Table2[[#This Row],[Rank 6M]]+Table2[[#This Row],[Rank Sharpe]])/3</f>
        <v>336</v>
      </c>
    </row>
    <row r="327" spans="1:48" x14ac:dyDescent="0.3">
      <c r="A327" t="s">
        <v>1401</v>
      </c>
      <c r="B327" t="s">
        <v>1402</v>
      </c>
      <c r="C327" t="s">
        <v>10422</v>
      </c>
      <c r="D327" t="s">
        <v>46</v>
      </c>
      <c r="E327">
        <v>7237.5266454749999</v>
      </c>
      <c r="F327">
        <v>196.03</v>
      </c>
      <c r="G327">
        <v>44.536228762675997</v>
      </c>
      <c r="H327">
        <f>(Table2[[#This Row],[1Y Return vs Nifty]]-AVERAGE(Table2[1Y Return vs Nifty]))/_xlfn.STDEV.P(Table2[1Y Return vs Nifty])</f>
        <v>-1.9667061408206173E-2</v>
      </c>
      <c r="I327">
        <v>-8.0847755411178497</v>
      </c>
      <c r="J327">
        <f>(Table2[[#This Row],[1M Return vs Nifty]]-AVERAGE(Table2[1M Return vs Nifty]))/_xlfn.STDEV.P(Table2[1M Return vs Nifty])</f>
        <v>-0.82256702319318487</v>
      </c>
      <c r="K327">
        <v>-21.3953574233301</v>
      </c>
      <c r="L327">
        <f>(Table2[[#This Row],[6M Return vs Nifty]]-AVERAGE(Table2[6M Return vs Nifty]))/_xlfn.STDEV.P(Table2[6M Return vs Nifty])</f>
        <v>-1.0010352059942293</v>
      </c>
      <c r="M327">
        <v>-7.8553241585606202</v>
      </c>
      <c r="N327">
        <f>(Table2[[#This Row],[1W Return vs Nifty]]-AVERAGE(Table2[1W Return vs Nifty]))/_xlfn.STDEV.P(Table2[1W Return vs Nifty])</f>
        <v>-1.3533637469690596</v>
      </c>
      <c r="O327">
        <v>198.38</v>
      </c>
      <c r="P327">
        <v>200.07425425982501</v>
      </c>
      <c r="Q327">
        <v>187.59471294348799</v>
      </c>
      <c r="R327">
        <v>40.032872003732102</v>
      </c>
      <c r="S327" s="2">
        <f>(Table2[[#This Row],[Close Price]]-Table2[[#This Row],[20D EMA]])/Table2[[#This Row],[20D EMA]]</f>
        <v>-1.1845952212924662E-2</v>
      </c>
      <c r="T327" s="2">
        <f>(Table2[[#This Row],[Close Price]]-Table2[[#This Row],[50D EMA]])/Table2[[#This Row],[50D EMA]]</f>
        <v>-2.0213766507773498E-2</v>
      </c>
      <c r="U327" s="2">
        <f>(Table2[[#This Row],[Close Price]]-Table2[[#This Row],[200D EMA]])/Table2[[#This Row],[200D EMA]]</f>
        <v>4.4965483963575775E-2</v>
      </c>
      <c r="V327">
        <v>1.3740445771715499</v>
      </c>
      <c r="W327">
        <v>191.15</v>
      </c>
      <c r="X327">
        <v>199.65</v>
      </c>
      <c r="Y327">
        <v>191.15</v>
      </c>
      <c r="Z327">
        <v>199.65</v>
      </c>
      <c r="AA327">
        <v>191.15</v>
      </c>
      <c r="AB327">
        <v>199.65</v>
      </c>
      <c r="AC327" s="2">
        <f>(Table2[[#This Row],[Close Price]]/Table2[[#This Row],[Day Low]])-1</f>
        <v>2.5529688726131372E-2</v>
      </c>
      <c r="AD327" s="2">
        <f>(Table2[[#This Row],[Day High]]/Table2[[#This Row],[Close Price]])-1</f>
        <v>1.8466561240626511E-2</v>
      </c>
      <c r="AE327" s="2">
        <f>(Table2[[#This Row],[Close Price]]/Table2[[#This Row],[Current Week Low]])-1</f>
        <v>2.5529688726131372E-2</v>
      </c>
      <c r="AF327" s="2">
        <f>(Table2[[#This Row],[Current Week High]]/Table2[[#This Row],[Close Price]])-1</f>
        <v>1.8466561240626511E-2</v>
      </c>
      <c r="AG327" s="2">
        <f>(Table2[[#This Row],[Close Price]]/Table2[[#This Row],[Current Month Low]])-1</f>
        <v>2.5529688726131372E-2</v>
      </c>
      <c r="AH327" s="2">
        <f>(Table2[[#This Row],[Current Month High]]/Table2[[#This Row],[Close Price]])-1</f>
        <v>1.8466561240626511E-2</v>
      </c>
      <c r="AI327">
        <v>27.1744120797837</v>
      </c>
      <c r="AJ327">
        <v>81.257512713823303</v>
      </c>
      <c r="AK327" t="str">
        <f>IF(AND(Table2[[#This Row],[20D EMA]]&gt;Table2[[#This Row],[50D EMA]],Table2[[#This Row],[50D EMA]]&gt;Table2[[#This Row],[200D EMA]]),"Uptrend","Downtrend/NoTrend")</f>
        <v>Downtrend/NoTrend</v>
      </c>
      <c r="AL327">
        <v>-0.14000000000000001</v>
      </c>
      <c r="AM327" t="s">
        <v>10464</v>
      </c>
      <c r="AN327">
        <v>-3.78</v>
      </c>
      <c r="AO327" t="s">
        <v>10464</v>
      </c>
      <c r="AP327">
        <v>0.16319484371270601</v>
      </c>
      <c r="AQ327">
        <f>(Table2[[#This Row],[Sharpe Ratio]]-AVERAGE(Table2[Sharpe Ratio]))/_xlfn.STDEV.P(Table2[Sharpe Ratio])</f>
        <v>1.2437888205013101</v>
      </c>
      <c r="AR3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7">
        <f>_xlfn.RANK.AVG(Table2[[#This Row],[1Y Return vs Nifty Z-Score]],Table2[1Y Return vs Nifty Z-Score])</f>
        <v>280</v>
      </c>
      <c r="AT327">
        <f>_xlfn.RANK.AVG(Table2[[#This Row],[6M Return vs Nifty Z-Score]],Table2[6M Return vs Nifty Z-Score])</f>
        <v>653</v>
      </c>
      <c r="AU327">
        <f>_xlfn.RANK.AVG(Table2[[#This Row],[Sharpe Ratio Z-Score]],Table2[Sharpe Ratio Z-Score])</f>
        <v>79</v>
      </c>
      <c r="AV327">
        <f>(Table2[[#This Row],[Rank 1Y]]+Table2[[#This Row],[Rank 6M]]+Table2[[#This Row],[Rank Sharpe]])/3</f>
        <v>337.33333333333331</v>
      </c>
    </row>
    <row r="328" spans="1:48" x14ac:dyDescent="0.3">
      <c r="A328" t="s">
        <v>1508</v>
      </c>
      <c r="B328" t="s">
        <v>1509</v>
      </c>
      <c r="C328" t="s">
        <v>10421</v>
      </c>
      <c r="D328" t="s">
        <v>119</v>
      </c>
      <c r="E328">
        <v>6243.4650745749996</v>
      </c>
      <c r="F328">
        <v>1024.8</v>
      </c>
      <c r="G328">
        <v>48.257664676520498</v>
      </c>
      <c r="H328">
        <f>(Table2[[#This Row],[1Y Return vs Nifty]]-AVERAGE(Table2[1Y Return vs Nifty]))/_xlfn.STDEV.P(Table2[1Y Return vs Nifty])</f>
        <v>2.3796273670101561E-2</v>
      </c>
      <c r="I328">
        <v>9.2706022299086204</v>
      </c>
      <c r="J328">
        <f>(Table2[[#This Row],[1M Return vs Nifty]]-AVERAGE(Table2[1M Return vs Nifty]))/_xlfn.STDEV.P(Table2[1M Return vs Nifty])</f>
        <v>0.68053409891479821</v>
      </c>
      <c r="K328">
        <v>5.0247937234198199</v>
      </c>
      <c r="L328">
        <f>(Table2[[#This Row],[6M Return vs Nifty]]-AVERAGE(Table2[6M Return vs Nifty]))/_xlfn.STDEV.P(Table2[6M Return vs Nifty])</f>
        <v>-0.20958396366422233</v>
      </c>
      <c r="M328">
        <v>-1.7238745045893</v>
      </c>
      <c r="N328">
        <f>(Table2[[#This Row],[1W Return vs Nifty]]-AVERAGE(Table2[1W Return vs Nifty]))/_xlfn.STDEV.P(Table2[1W Return vs Nifty])</f>
        <v>-0.23053950135970958</v>
      </c>
      <c r="O328">
        <v>1007.38</v>
      </c>
      <c r="P328">
        <v>971.12230962426997</v>
      </c>
      <c r="Q328">
        <v>868.49164162653005</v>
      </c>
      <c r="R328">
        <v>59.908680722137902</v>
      </c>
      <c r="S328" s="2">
        <f>(Table2[[#This Row],[Close Price]]-Table2[[#This Row],[20D EMA]])/Table2[[#This Row],[20D EMA]]</f>
        <v>1.7292382219222101E-2</v>
      </c>
      <c r="T328" s="2">
        <f>(Table2[[#This Row],[Close Price]]-Table2[[#This Row],[50D EMA]])/Table2[[#This Row],[50D EMA]]</f>
        <v>5.5273872141293957E-2</v>
      </c>
      <c r="U328" s="2">
        <f>(Table2[[#This Row],[Close Price]]-Table2[[#This Row],[200D EMA]])/Table2[[#This Row],[200D EMA]]</f>
        <v>0.17997681368669502</v>
      </c>
      <c r="V328">
        <v>1.5268436561151599</v>
      </c>
      <c r="W328">
        <v>1015.05</v>
      </c>
      <c r="X328">
        <v>1051</v>
      </c>
      <c r="Y328">
        <v>1013.05</v>
      </c>
      <c r="Z328">
        <v>1051</v>
      </c>
      <c r="AA328">
        <v>1013.05</v>
      </c>
      <c r="AB328">
        <v>1051</v>
      </c>
      <c r="AC328" s="2">
        <f>(Table2[[#This Row],[Close Price]]/Table2[[#This Row],[Day Low]])-1</f>
        <v>9.6054381557559854E-3</v>
      </c>
      <c r="AD328" s="2">
        <f>(Table2[[#This Row],[Day High]]/Table2[[#This Row],[Close Price]])-1</f>
        <v>2.5565964090554338E-2</v>
      </c>
      <c r="AE328" s="2">
        <f>(Table2[[#This Row],[Close Price]]/Table2[[#This Row],[Current Week Low]])-1</f>
        <v>1.159863777701009E-2</v>
      </c>
      <c r="AF328" s="2">
        <f>(Table2[[#This Row],[Current Week High]]/Table2[[#This Row],[Close Price]])-1</f>
        <v>2.5565964090554338E-2</v>
      </c>
      <c r="AG328" s="2">
        <f>(Table2[[#This Row],[Close Price]]/Table2[[#This Row],[Current Month Low]])-1</f>
        <v>1.159863777701009E-2</v>
      </c>
      <c r="AH328" s="2">
        <f>(Table2[[#This Row],[Current Month High]]/Table2[[#This Row],[Close Price]])-1</f>
        <v>2.5565964090554338E-2</v>
      </c>
      <c r="AI328">
        <v>5.7864949258391798</v>
      </c>
      <c r="AJ328">
        <v>75.976646346698701</v>
      </c>
      <c r="AK328" t="str">
        <f>IF(AND(Table2[[#This Row],[20D EMA]]&gt;Table2[[#This Row],[50D EMA]],Table2[[#This Row],[50D EMA]]&gt;Table2[[#This Row],[200D EMA]]),"Uptrend","Downtrend/NoTrend")</f>
        <v>Uptrend</v>
      </c>
      <c r="AL328">
        <v>0.14000000000000001</v>
      </c>
      <c r="AM328" t="s">
        <v>10463</v>
      </c>
      <c r="AN328">
        <v>-3.43</v>
      </c>
      <c r="AO328" t="s">
        <v>10464</v>
      </c>
      <c r="AP328">
        <v>3.8372188532772002E-2</v>
      </c>
      <c r="AQ328">
        <f>(Table2[[#This Row],[Sharpe Ratio]]-AVERAGE(Table2[Sharpe Ratio]))/_xlfn.STDEV.P(Table2[Sharpe Ratio])</f>
        <v>-0.16090013790145119</v>
      </c>
      <c r="AR3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0.10330676965951663</v>
      </c>
      <c r="AS328">
        <f>_xlfn.RANK.AVG(Table2[[#This Row],[1Y Return vs Nifty Z-Score]],Table2[1Y Return vs Nifty Z-Score])</f>
        <v>268</v>
      </c>
      <c r="AT328">
        <f>_xlfn.RANK.AVG(Table2[[#This Row],[6M Return vs Nifty Z-Score]],Table2[6M Return vs Nifty Z-Score])</f>
        <v>359</v>
      </c>
      <c r="AU328">
        <f>_xlfn.RANK.AVG(Table2[[#This Row],[Sharpe Ratio Z-Score]],Table2[Sharpe Ratio Z-Score])</f>
        <v>385</v>
      </c>
      <c r="AV328">
        <f>(Table2[[#This Row],[Rank 1Y]]+Table2[[#This Row],[Rank 6M]]+Table2[[#This Row],[Rank Sharpe]])/3</f>
        <v>337.33333333333331</v>
      </c>
    </row>
    <row r="329" spans="1:48" x14ac:dyDescent="0.3">
      <c r="A329" t="s">
        <v>733</v>
      </c>
      <c r="B329" t="s">
        <v>734</v>
      </c>
      <c r="C329" t="s">
        <v>10424</v>
      </c>
      <c r="D329" t="s">
        <v>61</v>
      </c>
      <c r="E329">
        <v>21474.377863649999</v>
      </c>
      <c r="F329">
        <v>1191.95</v>
      </c>
      <c r="G329">
        <v>46.447343321934</v>
      </c>
      <c r="H329">
        <f>(Table2[[#This Row],[1Y Return vs Nifty]]-AVERAGE(Table2[1Y Return vs Nifty]))/_xlfn.STDEV.P(Table2[1Y Return vs Nifty])</f>
        <v>2.6531973266144698E-3</v>
      </c>
      <c r="I329">
        <v>10.869877655733401</v>
      </c>
      <c r="J329">
        <f>(Table2[[#This Row],[1M Return vs Nifty]]-AVERAGE(Table2[1M Return vs Nifty]))/_xlfn.STDEV.P(Table2[1M Return vs Nifty])</f>
        <v>0.81904290689534465</v>
      </c>
      <c r="K329">
        <v>33.891858558313402</v>
      </c>
      <c r="L329">
        <f>(Table2[[#This Row],[6M Return vs Nifty]]-AVERAGE(Table2[6M Return vs Nifty]))/_xlfn.STDEV.P(Table2[6M Return vs Nifty])</f>
        <v>0.65516787666761822</v>
      </c>
      <c r="M329">
        <v>-2.1363974582313401</v>
      </c>
      <c r="N329">
        <f>(Table2[[#This Row],[1W Return vs Nifty]]-AVERAGE(Table2[1W Return vs Nifty]))/_xlfn.STDEV.P(Table2[1W Return vs Nifty])</f>
        <v>-0.30608293731039982</v>
      </c>
      <c r="O329">
        <v>1148</v>
      </c>
      <c r="P329">
        <v>1083.6427348505699</v>
      </c>
      <c r="Q329">
        <v>937.91330896785405</v>
      </c>
      <c r="R329">
        <v>64.649910873927297</v>
      </c>
      <c r="S329" s="2">
        <f>(Table2[[#This Row],[Close Price]]-Table2[[#This Row],[20D EMA]])/Table2[[#This Row],[20D EMA]]</f>
        <v>3.8283972125435578E-2</v>
      </c>
      <c r="T329" s="2">
        <f>(Table2[[#This Row],[Close Price]]-Table2[[#This Row],[50D EMA]])/Table2[[#This Row],[50D EMA]]</f>
        <v>9.9947391945893749E-2</v>
      </c>
      <c r="U329" s="2">
        <f>(Table2[[#This Row],[Close Price]]-Table2[[#This Row],[200D EMA]])/Table2[[#This Row],[200D EMA]]</f>
        <v>0.27085306136843912</v>
      </c>
      <c r="V329">
        <v>1.0583653739118899</v>
      </c>
      <c r="W329">
        <v>1186.25</v>
      </c>
      <c r="X329">
        <v>1212.45</v>
      </c>
      <c r="Y329">
        <v>1162.6500000000001</v>
      </c>
      <c r="Z329">
        <v>1228.9000000000001</v>
      </c>
      <c r="AA329">
        <v>1162.6500000000001</v>
      </c>
      <c r="AB329">
        <v>1228.9000000000001</v>
      </c>
      <c r="AC329" s="2">
        <f>(Table2[[#This Row],[Close Price]]/Table2[[#This Row],[Day Low]])-1</f>
        <v>4.8050579557428197E-3</v>
      </c>
      <c r="AD329" s="2">
        <f>(Table2[[#This Row],[Day High]]/Table2[[#This Row],[Close Price]])-1</f>
        <v>1.7198707999496632E-2</v>
      </c>
      <c r="AE329" s="2">
        <f>(Table2[[#This Row],[Close Price]]/Table2[[#This Row],[Current Week Low]])-1</f>
        <v>2.5201049326968539E-2</v>
      </c>
      <c r="AF329" s="2">
        <f>(Table2[[#This Row],[Current Week High]]/Table2[[#This Row],[Close Price]])-1</f>
        <v>3.0999622467385413E-2</v>
      </c>
      <c r="AG329" s="2">
        <f>(Table2[[#This Row],[Close Price]]/Table2[[#This Row],[Current Month Low]])-1</f>
        <v>2.5201049326968539E-2</v>
      </c>
      <c r="AH329" s="2">
        <f>(Table2[[#This Row],[Current Month High]]/Table2[[#This Row],[Close Price]])-1</f>
        <v>3.0999622467385413E-2</v>
      </c>
      <c r="AI329">
        <v>5.6629892193464402</v>
      </c>
      <c r="AJ329">
        <v>78.489068583408198</v>
      </c>
      <c r="AK329" t="str">
        <f>IF(AND(Table2[[#This Row],[20D EMA]]&gt;Table2[[#This Row],[50D EMA]],Table2[[#This Row],[50D EMA]]&gt;Table2[[#This Row],[200D EMA]]),"Uptrend","Downtrend/NoTrend")</f>
        <v>Uptrend</v>
      </c>
      <c r="AL329">
        <v>0.21</v>
      </c>
      <c r="AM329" t="s">
        <v>10463</v>
      </c>
      <c r="AN329">
        <v>1.32</v>
      </c>
      <c r="AO329" t="s">
        <v>10463</v>
      </c>
      <c r="AP329">
        <v>-3.4669101624953999E-2</v>
      </c>
      <c r="AQ329">
        <f>(Table2[[#This Row],[Sharpe Ratio]]-AVERAGE(Table2[Sharpe Ratio]))/_xlfn.STDEV.P(Table2[Sharpe Ratio])</f>
        <v>-0.98286866311948884</v>
      </c>
      <c r="AR3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0.18791238045968872</v>
      </c>
      <c r="AS329">
        <f>_xlfn.RANK.AVG(Table2[[#This Row],[1Y Return vs Nifty Z-Score]],Table2[1Y Return vs Nifty Z-Score])</f>
        <v>275</v>
      </c>
      <c r="AT329">
        <f>_xlfn.RANK.AVG(Table2[[#This Row],[6M Return vs Nifty Z-Score]],Table2[6M Return vs Nifty Z-Score])</f>
        <v>141</v>
      </c>
      <c r="AU329">
        <f>_xlfn.RANK.AVG(Table2[[#This Row],[Sharpe Ratio Z-Score]],Table2[Sharpe Ratio Z-Score])</f>
        <v>601</v>
      </c>
      <c r="AV329">
        <f>(Table2[[#This Row],[Rank 1Y]]+Table2[[#This Row],[Rank 6M]]+Table2[[#This Row],[Rank Sharpe]])/3</f>
        <v>339</v>
      </c>
    </row>
    <row r="330" spans="1:48" x14ac:dyDescent="0.3">
      <c r="A330" t="s">
        <v>1005</v>
      </c>
      <c r="B330" t="s">
        <v>1006</v>
      </c>
      <c r="C330" t="s">
        <v>10419</v>
      </c>
      <c r="D330" t="s">
        <v>24</v>
      </c>
      <c r="E330">
        <v>12913.566743600901</v>
      </c>
      <c r="F330">
        <v>117.21</v>
      </c>
      <c r="G330">
        <v>63.176763952590399</v>
      </c>
      <c r="H330">
        <f>(Table2[[#This Row],[1Y Return vs Nifty]]-AVERAGE(Table2[1Y Return vs Nifty]))/_xlfn.STDEV.P(Table2[1Y Return vs Nifty])</f>
        <v>0.19803918041748317</v>
      </c>
      <c r="I330">
        <v>-19.692211096799401</v>
      </c>
      <c r="J330">
        <f>(Table2[[#This Row],[1M Return vs Nifty]]-AVERAGE(Table2[1M Return vs Nifty]))/_xlfn.STDEV.P(Table2[1M Return vs Nifty])</f>
        <v>-1.8278548157566965</v>
      </c>
      <c r="K330">
        <v>-17.0971185372272</v>
      </c>
      <c r="L330">
        <f>(Table2[[#This Row],[6M Return vs Nifty]]-AVERAGE(Table2[6M Return vs Nifty]))/_xlfn.STDEV.P(Table2[6M Return vs Nifty])</f>
        <v>-0.87227566607555751</v>
      </c>
      <c r="M330">
        <v>-2.9593723400871399</v>
      </c>
      <c r="N330">
        <f>(Table2[[#This Row],[1W Return vs Nifty]]-AVERAGE(Table2[1W Return vs Nifty]))/_xlfn.STDEV.P(Table2[1W Return vs Nifty])</f>
        <v>-0.45679055182643424</v>
      </c>
      <c r="O330">
        <v>119.99</v>
      </c>
      <c r="P330">
        <v>124.64111047983501</v>
      </c>
      <c r="Q330">
        <v>118.237174240622</v>
      </c>
      <c r="R330">
        <v>42.131359445981303</v>
      </c>
      <c r="S330" s="2">
        <f>(Table2[[#This Row],[Close Price]]-Table2[[#This Row],[20D EMA]])/Table2[[#This Row],[20D EMA]]</f>
        <v>-2.3168597383115271E-2</v>
      </c>
      <c r="T330" s="2">
        <f>(Table2[[#This Row],[Close Price]]-Table2[[#This Row],[50D EMA]])/Table2[[#This Row],[50D EMA]]</f>
        <v>-5.9620059956359675E-2</v>
      </c>
      <c r="U330" s="2">
        <f>(Table2[[#This Row],[Close Price]]-Table2[[#This Row],[200D EMA]])/Table2[[#This Row],[200D EMA]]</f>
        <v>-8.6874051855436087E-3</v>
      </c>
      <c r="V330">
        <v>0.69585022869529001</v>
      </c>
      <c r="W330">
        <v>116.45</v>
      </c>
      <c r="X330">
        <v>118.7</v>
      </c>
      <c r="Y330">
        <v>114.56</v>
      </c>
      <c r="Z330">
        <v>118.7</v>
      </c>
      <c r="AA330">
        <v>114.56</v>
      </c>
      <c r="AB330">
        <v>118.7</v>
      </c>
      <c r="AC330" s="2">
        <f>(Table2[[#This Row],[Close Price]]/Table2[[#This Row],[Day Low]])-1</f>
        <v>6.5264061829111153E-3</v>
      </c>
      <c r="AD330" s="2">
        <f>(Table2[[#This Row],[Day High]]/Table2[[#This Row],[Close Price]])-1</f>
        <v>1.2712225919290221E-2</v>
      </c>
      <c r="AE330" s="2">
        <f>(Table2[[#This Row],[Close Price]]/Table2[[#This Row],[Current Week Low]])-1</f>
        <v>2.3131983240223475E-2</v>
      </c>
      <c r="AF330" s="2">
        <f>(Table2[[#This Row],[Current Week High]]/Table2[[#This Row],[Close Price]])-1</f>
        <v>1.2712225919290221E-2</v>
      </c>
      <c r="AG330" s="2">
        <f>(Table2[[#This Row],[Close Price]]/Table2[[#This Row],[Current Month Low]])-1</f>
        <v>2.3131983240223475E-2</v>
      </c>
      <c r="AH330" s="2">
        <f>(Table2[[#This Row],[Current Month High]]/Table2[[#This Row],[Close Price]])-1</f>
        <v>1.2712225919290221E-2</v>
      </c>
      <c r="AI330">
        <v>30.1083525296476</v>
      </c>
      <c r="AJ330">
        <v>94.056291390728404</v>
      </c>
      <c r="AK330" t="str">
        <f>IF(AND(Table2[[#This Row],[20D EMA]]&gt;Table2[[#This Row],[50D EMA]],Table2[[#This Row],[50D EMA]]&gt;Table2[[#This Row],[200D EMA]]),"Uptrend","Downtrend/NoTrend")</f>
        <v>Downtrend/NoTrend</v>
      </c>
      <c r="AL330">
        <v>-0.21</v>
      </c>
      <c r="AM330" t="s">
        <v>10464</v>
      </c>
      <c r="AN330">
        <v>-4.57</v>
      </c>
      <c r="AO330" t="s">
        <v>10464</v>
      </c>
      <c r="AP330">
        <v>0.106588841851704</v>
      </c>
      <c r="AQ330">
        <f>(Table2[[#This Row],[Sharpe Ratio]]-AVERAGE(Table2[Sharpe Ratio]))/_xlfn.STDEV.P(Table2[Sharpe Ratio])</f>
        <v>0.60677444455445084</v>
      </c>
      <c r="AR3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0">
        <f>_xlfn.RANK.AVG(Table2[[#This Row],[1Y Return vs Nifty Z-Score]],Table2[1Y Return vs Nifty Z-Score])</f>
        <v>222</v>
      </c>
      <c r="AT330">
        <f>_xlfn.RANK.AVG(Table2[[#This Row],[6M Return vs Nifty Z-Score]],Table2[6M Return vs Nifty Z-Score])</f>
        <v>604</v>
      </c>
      <c r="AU330">
        <f>_xlfn.RANK.AVG(Table2[[#This Row],[Sharpe Ratio Z-Score]],Table2[Sharpe Ratio Z-Score])</f>
        <v>192</v>
      </c>
      <c r="AV330">
        <f>(Table2[[#This Row],[Rank 1Y]]+Table2[[#This Row],[Rank 6M]]+Table2[[#This Row],[Rank Sharpe]])/3</f>
        <v>339.33333333333331</v>
      </c>
    </row>
    <row r="331" spans="1:48" x14ac:dyDescent="0.3">
      <c r="A331" t="s">
        <v>44</v>
      </c>
      <c r="B331" t="s">
        <v>45</v>
      </c>
      <c r="C331" t="s">
        <v>10422</v>
      </c>
      <c r="D331" t="s">
        <v>46</v>
      </c>
      <c r="E331">
        <v>484847.05811612</v>
      </c>
      <c r="F331">
        <v>3626.5</v>
      </c>
      <c r="G331">
        <v>21.948282280276501</v>
      </c>
      <c r="H331">
        <f>(Table2[[#This Row],[1Y Return vs Nifty]]-AVERAGE(Table2[1Y Return vs Nifty]))/_xlfn.STDEV.P(Table2[1Y Return vs Nifty])</f>
        <v>-0.28347584635680911</v>
      </c>
      <c r="I331">
        <v>-15.085992242730001</v>
      </c>
      <c r="J331">
        <f>(Table2[[#This Row],[1M Return vs Nifty]]-AVERAGE(Table2[1M Return vs Nifty]))/_xlfn.STDEV.P(Table2[1M Return vs Nifty])</f>
        <v>-1.4289229792060034</v>
      </c>
      <c r="K331">
        <v>-5.8376049683123998</v>
      </c>
      <c r="L331">
        <f>(Table2[[#This Row],[6M Return vs Nifty]]-AVERAGE(Table2[6M Return vs Nifty]))/_xlfn.STDEV.P(Table2[6M Return vs Nifty])</f>
        <v>-0.53498175913871471</v>
      </c>
      <c r="M331">
        <v>-2.3837984074246399</v>
      </c>
      <c r="N331">
        <f>(Table2[[#This Row],[1W Return vs Nifty]]-AVERAGE(Table2[1W Return vs Nifty]))/_xlfn.STDEV.P(Table2[1W Return vs Nifty])</f>
        <v>-0.35138833812390596</v>
      </c>
      <c r="O331">
        <v>3579.68</v>
      </c>
      <c r="P331">
        <v>3568.6377631994701</v>
      </c>
      <c r="Q331">
        <v>3329.6106290811099</v>
      </c>
      <c r="R331">
        <v>40.305175823564497</v>
      </c>
      <c r="S331" s="2">
        <f>(Table2[[#This Row],[Close Price]]-Table2[[#This Row],[20D EMA]])/Table2[[#This Row],[20D EMA]]</f>
        <v>1.3079381397219909E-2</v>
      </c>
      <c r="T331" s="2">
        <f>(Table2[[#This Row],[Close Price]]-Table2[[#This Row],[50D EMA]])/Table2[[#This Row],[50D EMA]]</f>
        <v>1.6214096425593329E-2</v>
      </c>
      <c r="U331" s="2">
        <f>(Table2[[#This Row],[Close Price]]-Table2[[#This Row],[200D EMA]])/Table2[[#This Row],[200D EMA]]</f>
        <v>8.9166393309125222E-2</v>
      </c>
      <c r="V331">
        <v>0.98316273472886395</v>
      </c>
      <c r="W331">
        <v>3535.05</v>
      </c>
      <c r="X331">
        <v>3634</v>
      </c>
      <c r="Y331">
        <v>3514</v>
      </c>
      <c r="Z331">
        <v>3634</v>
      </c>
      <c r="AA331">
        <v>3514</v>
      </c>
      <c r="AB331">
        <v>3634</v>
      </c>
      <c r="AC331" s="2">
        <f>(Table2[[#This Row],[Close Price]]/Table2[[#This Row],[Day Low]])-1</f>
        <v>2.5869506796226238E-2</v>
      </c>
      <c r="AD331" s="2">
        <f>(Table2[[#This Row],[Day High]]/Table2[[#This Row],[Close Price]])-1</f>
        <v>2.0681097476906718E-3</v>
      </c>
      <c r="AE331" s="2">
        <f>(Table2[[#This Row],[Close Price]]/Table2[[#This Row],[Current Week Low]])-1</f>
        <v>3.2014797951052998E-2</v>
      </c>
      <c r="AF331" s="2">
        <f>(Table2[[#This Row],[Current Week High]]/Table2[[#This Row],[Close Price]])-1</f>
        <v>2.0681097476906718E-3</v>
      </c>
      <c r="AG331" s="2">
        <f>(Table2[[#This Row],[Close Price]]/Table2[[#This Row],[Current Month Low]])-1</f>
        <v>3.2014797951052998E-2</v>
      </c>
      <c r="AH331" s="2">
        <f>(Table2[[#This Row],[Current Month High]]/Table2[[#This Row],[Close Price]])-1</f>
        <v>2.0681097476906718E-3</v>
      </c>
      <c r="AI331">
        <v>8.09044533296567</v>
      </c>
      <c r="AJ331">
        <v>49.855371900826398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-0.1</v>
      </c>
      <c r="AM331" t="s">
        <v>10464</v>
      </c>
      <c r="AN331">
        <v>-2.08</v>
      </c>
      <c r="AO331" t="s">
        <v>10464</v>
      </c>
      <c r="AP331">
        <v>0.12817502634262101</v>
      </c>
      <c r="AQ331">
        <f>(Table2[[#This Row],[Sharpe Ratio]]-AVERAGE(Table2[Sharpe Ratio]))/_xlfn.STDEV.P(Table2[Sharpe Ratio])</f>
        <v>0.84969408894694143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-1.7490748338784918</v>
      </c>
      <c r="AS331">
        <f>_xlfn.RANK.AVG(Table2[[#This Row],[1Y Return vs Nifty Z-Score]],Table2[1Y Return vs Nifty Z-Score])</f>
        <v>381</v>
      </c>
      <c r="AT331">
        <f>_xlfn.RANK.AVG(Table2[[#This Row],[6M Return vs Nifty Z-Score]],Table2[6M Return vs Nifty Z-Score])</f>
        <v>497</v>
      </c>
      <c r="AU331">
        <f>_xlfn.RANK.AVG(Table2[[#This Row],[Sharpe Ratio Z-Score]],Table2[Sharpe Ratio Z-Score])</f>
        <v>145</v>
      </c>
      <c r="AV331">
        <f>(Table2[[#This Row],[Rank 1Y]]+Table2[[#This Row],[Rank 6M]]+Table2[[#This Row],[Rank Sharpe]])/3</f>
        <v>341</v>
      </c>
    </row>
    <row r="332" spans="1:48" x14ac:dyDescent="0.3">
      <c r="A332" t="s">
        <v>1268</v>
      </c>
      <c r="B332" t="s">
        <v>1269</v>
      </c>
      <c r="C332" t="s">
        <v>10431</v>
      </c>
      <c r="D332" t="s">
        <v>1270</v>
      </c>
      <c r="E332">
        <v>8554.1351342399994</v>
      </c>
      <c r="F332">
        <v>314.39999999999998</v>
      </c>
      <c r="G332">
        <v>65.276258613890107</v>
      </c>
      <c r="H332">
        <f>(Table2[[#This Row],[1Y Return vs Nifty]]-AVERAGE(Table2[1Y Return vs Nifty]))/_xlfn.STDEV.P(Table2[1Y Return vs Nifty])</f>
        <v>0.22255956504098695</v>
      </c>
      <c r="I332">
        <v>-5.7817393881238601</v>
      </c>
      <c r="J332">
        <f>(Table2[[#This Row],[1M Return vs Nifty]]-AVERAGE(Table2[1M Return vs Nifty]))/_xlfn.STDEV.P(Table2[1M Return vs Nifty])</f>
        <v>-0.62310745097923015</v>
      </c>
      <c r="K332">
        <v>-8.5218877876479304</v>
      </c>
      <c r="L332">
        <f>(Table2[[#This Row],[6M Return vs Nifty]]-AVERAGE(Table2[6M Return vs Nifty]))/_xlfn.STDEV.P(Table2[6M Return vs Nifty])</f>
        <v>-0.61539306944227223</v>
      </c>
      <c r="M332">
        <v>0.75468362257218102</v>
      </c>
      <c r="N332">
        <f>(Table2[[#This Row],[1W Return vs Nifty]]-AVERAGE(Table2[1W Return vs Nifty]))/_xlfn.STDEV.P(Table2[1W Return vs Nifty])</f>
        <v>0.22334747747676881</v>
      </c>
      <c r="O332">
        <v>314.81</v>
      </c>
      <c r="P332">
        <v>308.06740790553499</v>
      </c>
      <c r="Q332">
        <v>287.08186702081503</v>
      </c>
      <c r="R332">
        <v>56.497522526058802</v>
      </c>
      <c r="S332" s="2">
        <f>(Table2[[#This Row],[Close Price]]-Table2[[#This Row],[20D EMA]])/Table2[[#This Row],[20D EMA]]</f>
        <v>-1.3023728598202885E-3</v>
      </c>
      <c r="T332" s="2">
        <f>(Table2[[#This Row],[Close Price]]-Table2[[#This Row],[50D EMA]])/Table2[[#This Row],[50D EMA]]</f>
        <v>2.0555865151456708E-2</v>
      </c>
      <c r="U332" s="2">
        <f>(Table2[[#This Row],[Close Price]]-Table2[[#This Row],[200D EMA]])/Table2[[#This Row],[200D EMA]]</f>
        <v>9.515798842566478E-2</v>
      </c>
      <c r="V332">
        <v>1.79819992875431</v>
      </c>
      <c r="W332">
        <v>313.45</v>
      </c>
      <c r="X332">
        <v>326.95</v>
      </c>
      <c r="Y332">
        <v>313.45</v>
      </c>
      <c r="Z332">
        <v>329</v>
      </c>
      <c r="AA332">
        <v>313.45</v>
      </c>
      <c r="AB332">
        <v>329</v>
      </c>
      <c r="AC332" s="2">
        <f>(Table2[[#This Row],[Close Price]]/Table2[[#This Row],[Day Low]])-1</f>
        <v>3.0307864093155334E-3</v>
      </c>
      <c r="AD332" s="2">
        <f>(Table2[[#This Row],[Day High]]/Table2[[#This Row],[Close Price]])-1</f>
        <v>3.9917302798982313E-2</v>
      </c>
      <c r="AE332" s="2">
        <f>(Table2[[#This Row],[Close Price]]/Table2[[#This Row],[Current Week Low]])-1</f>
        <v>3.0307864093155334E-3</v>
      </c>
      <c r="AF332" s="2">
        <f>(Table2[[#This Row],[Current Week High]]/Table2[[#This Row],[Close Price]])-1</f>
        <v>4.643765903307906E-2</v>
      </c>
      <c r="AG332" s="2">
        <f>(Table2[[#This Row],[Close Price]]/Table2[[#This Row],[Current Month Low]])-1</f>
        <v>3.0307864093155334E-3</v>
      </c>
      <c r="AH332" s="2">
        <f>(Table2[[#This Row],[Current Month High]]/Table2[[#This Row],[Close Price]])-1</f>
        <v>4.643765903307906E-2</v>
      </c>
      <c r="AI332">
        <v>16.078244274809101</v>
      </c>
      <c r="AJ332">
        <v>105.423064358052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-0.01</v>
      </c>
      <c r="AM332" t="s">
        <v>10464</v>
      </c>
      <c r="AN332">
        <v>-1.8</v>
      </c>
      <c r="AO332" t="s">
        <v>10464</v>
      </c>
      <c r="AP332">
        <v>7.0437362285861005E-2</v>
      </c>
      <c r="AQ332">
        <f>(Table2[[#This Row],[Sharpe Ratio]]-AVERAGE(Table2[Sharpe Ratio]))/_xlfn.STDEV.P(Table2[Sharpe Ratio])</f>
        <v>0.19994457778979829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-0.59264890011394833</v>
      </c>
      <c r="AS332">
        <f>_xlfn.RANK.AVG(Table2[[#This Row],[1Y Return vs Nifty Z-Score]],Table2[1Y Return vs Nifty Z-Score])</f>
        <v>215</v>
      </c>
      <c r="AT332">
        <f>_xlfn.RANK.AVG(Table2[[#This Row],[6M Return vs Nifty Z-Score]],Table2[6M Return vs Nifty Z-Score])</f>
        <v>526</v>
      </c>
      <c r="AU332">
        <f>_xlfn.RANK.AVG(Table2[[#This Row],[Sharpe Ratio Z-Score]],Table2[Sharpe Ratio Z-Score])</f>
        <v>282</v>
      </c>
      <c r="AV332">
        <f>(Table2[[#This Row],[Rank 1Y]]+Table2[[#This Row],[Rank 6M]]+Table2[[#This Row],[Rank Sharpe]])/3</f>
        <v>341</v>
      </c>
    </row>
    <row r="333" spans="1:48" x14ac:dyDescent="0.3">
      <c r="A333" t="s">
        <v>1563</v>
      </c>
      <c r="B333" t="s">
        <v>1564</v>
      </c>
      <c r="C333" t="s">
        <v>10424</v>
      </c>
      <c r="D333" t="s">
        <v>207</v>
      </c>
      <c r="E333">
        <v>5756.5640281599999</v>
      </c>
      <c r="F333">
        <v>647.29999999999995</v>
      </c>
      <c r="G333">
        <v>51.235759406865903</v>
      </c>
      <c r="H333">
        <f>(Table2[[#This Row],[1Y Return vs Nifty]]-AVERAGE(Table2[1Y Return vs Nifty]))/_xlfn.STDEV.P(Table2[1Y Return vs Nifty])</f>
        <v>5.8577990232358962E-2</v>
      </c>
      <c r="I333">
        <v>3.6178545018613399</v>
      </c>
      <c r="J333">
        <f>(Table2[[#This Row],[1M Return vs Nifty]]-AVERAGE(Table2[1M Return vs Nifty]))/_xlfn.STDEV.P(Table2[1M Return vs Nifty])</f>
        <v>0.19096529983018504</v>
      </c>
      <c r="K333">
        <v>17.485728396785401</v>
      </c>
      <c r="L333">
        <f>(Table2[[#This Row],[6M Return vs Nifty]]-AVERAGE(Table2[6M Return vs Nifty]))/_xlfn.STDEV.P(Table2[6M Return vs Nifty])</f>
        <v>0.163700131988707</v>
      </c>
      <c r="M333">
        <v>-0.10449643036632</v>
      </c>
      <c r="N333">
        <f>(Table2[[#This Row],[1W Return vs Nifty]]-AVERAGE(Table2[1W Return vs Nifty]))/_xlfn.STDEV.P(Table2[1W Return vs Nifty])</f>
        <v>6.6009776080421981E-2</v>
      </c>
      <c r="O333">
        <v>614.02</v>
      </c>
      <c r="P333">
        <v>579.66517662270098</v>
      </c>
      <c r="Q333">
        <v>495.81690101620899</v>
      </c>
      <c r="R333">
        <v>62.575036924206003</v>
      </c>
      <c r="S333" s="2">
        <f>(Table2[[#This Row],[Close Price]]-Table2[[#This Row],[20D EMA]])/Table2[[#This Row],[20D EMA]]</f>
        <v>5.420018891892768E-2</v>
      </c>
      <c r="T333" s="2">
        <f>(Table2[[#This Row],[Close Price]]-Table2[[#This Row],[50D EMA]])/Table2[[#This Row],[50D EMA]]</f>
        <v>0.11667912116328819</v>
      </c>
      <c r="U333" s="2">
        <f>(Table2[[#This Row],[Close Price]]-Table2[[#This Row],[200D EMA]])/Table2[[#This Row],[200D EMA]]</f>
        <v>0.30552225765865687</v>
      </c>
      <c r="V333">
        <v>0.522075572128748</v>
      </c>
      <c r="W333">
        <v>637.1</v>
      </c>
      <c r="X333">
        <v>662.8</v>
      </c>
      <c r="Y333">
        <v>603.45000000000005</v>
      </c>
      <c r="Z333">
        <v>662.8</v>
      </c>
      <c r="AA333">
        <v>603.45000000000005</v>
      </c>
      <c r="AB333">
        <v>662.8</v>
      </c>
      <c r="AC333" s="2">
        <f>(Table2[[#This Row],[Close Price]]/Table2[[#This Row],[Day Low]])-1</f>
        <v>1.6010045518756844E-2</v>
      </c>
      <c r="AD333" s="2">
        <f>(Table2[[#This Row],[Day High]]/Table2[[#This Row],[Close Price]])-1</f>
        <v>2.3945620268808865E-2</v>
      </c>
      <c r="AE333" s="2">
        <f>(Table2[[#This Row],[Close Price]]/Table2[[#This Row],[Current Week Low]])-1</f>
        <v>7.2665506669980839E-2</v>
      </c>
      <c r="AF333" s="2">
        <f>(Table2[[#This Row],[Current Week High]]/Table2[[#This Row],[Close Price]])-1</f>
        <v>2.3945620268808865E-2</v>
      </c>
      <c r="AG333" s="2">
        <f>(Table2[[#This Row],[Close Price]]/Table2[[#This Row],[Current Month Low]])-1</f>
        <v>7.2665506669980839E-2</v>
      </c>
      <c r="AH333" s="2">
        <f>(Table2[[#This Row],[Current Month High]]/Table2[[#This Row],[Close Price]])-1</f>
        <v>2.3945620268808865E-2</v>
      </c>
      <c r="AI333">
        <v>2.3945620268808798</v>
      </c>
      <c r="AJ333">
        <v>102.091788947861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0.4</v>
      </c>
      <c r="AM333" t="s">
        <v>10463</v>
      </c>
      <c r="AN333">
        <v>8.5299999999999994</v>
      </c>
      <c r="AO333" t="s">
        <v>10463</v>
      </c>
      <c r="AQ333">
        <f>(Table2[[#This Row],[Sharpe Ratio]]-AVERAGE(Table2[Sharpe Ratio]))/_xlfn.STDEV.P(Table2[Sharpe Ratio])</f>
        <v>-0.59272070335917748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-0.11346750522750444</v>
      </c>
      <c r="AS333">
        <f>_xlfn.RANK.AVG(Table2[[#This Row],[1Y Return vs Nifty Z-Score]],Table2[1Y Return vs Nifty Z-Score])</f>
        <v>258</v>
      </c>
      <c r="AT333">
        <f>_xlfn.RANK.AVG(Table2[[#This Row],[6M Return vs Nifty Z-Score]],Table2[6M Return vs Nifty Z-Score])</f>
        <v>250</v>
      </c>
      <c r="AU333">
        <f>_xlfn.RANK.AVG(Table2[[#This Row],[Sharpe Ratio Z-Score]],Table2[Sharpe Ratio Z-Score])</f>
        <v>515.5</v>
      </c>
      <c r="AV333">
        <f>(Table2[[#This Row],[Rank 1Y]]+Table2[[#This Row],[Rank 6M]]+Table2[[#This Row],[Rank Sharpe]])/3</f>
        <v>341.16666666666669</v>
      </c>
    </row>
    <row r="334" spans="1:48" x14ac:dyDescent="0.3">
      <c r="A334" t="s">
        <v>1395</v>
      </c>
      <c r="B334" t="s">
        <v>1396</v>
      </c>
      <c r="C334" t="s">
        <v>607</v>
      </c>
      <c r="D334" t="s">
        <v>607</v>
      </c>
      <c r="E334">
        <v>7303.7942351399997</v>
      </c>
      <c r="F334">
        <v>551.70000000000005</v>
      </c>
      <c r="G334">
        <v>32.747732534878701</v>
      </c>
      <c r="H334">
        <f>(Table2[[#This Row],[1Y Return vs Nifty]]-AVERAGE(Table2[1Y Return vs Nifty]))/_xlfn.STDEV.P(Table2[1Y Return vs Nifty])</f>
        <v>-0.15734707887458504</v>
      </c>
      <c r="I334">
        <v>23.246387648402301</v>
      </c>
      <c r="J334">
        <f>(Table2[[#This Row],[1M Return vs Nifty]]-AVERAGE(Table2[1M Return vs Nifty]))/_xlfn.STDEV.P(Table2[1M Return vs Nifty])</f>
        <v>1.89093810290876</v>
      </c>
      <c r="K334">
        <v>-3.6475865447876599</v>
      </c>
      <c r="L334">
        <f>(Table2[[#This Row],[6M Return vs Nifty]]-AVERAGE(Table2[6M Return vs Nifty]))/_xlfn.STDEV.P(Table2[6M Return vs Nifty])</f>
        <v>-0.46937680508691026</v>
      </c>
      <c r="M334">
        <v>0.86507375014304999</v>
      </c>
      <c r="N334">
        <f>(Table2[[#This Row],[1W Return vs Nifty]]-AVERAGE(Table2[1W Return vs Nifty]))/_xlfn.STDEV.P(Table2[1W Return vs Nifty])</f>
        <v>0.24356271509715763</v>
      </c>
      <c r="O334">
        <v>517.16</v>
      </c>
      <c r="P334">
        <v>490.75407761622199</v>
      </c>
      <c r="Q334">
        <v>482.47004338439001</v>
      </c>
      <c r="R334">
        <v>77.429631707513394</v>
      </c>
      <c r="S334" s="2">
        <f>(Table2[[#This Row],[Close Price]]-Table2[[#This Row],[20D EMA]])/Table2[[#This Row],[20D EMA]]</f>
        <v>6.6787841287029318E-2</v>
      </c>
      <c r="T334" s="2">
        <f>(Table2[[#This Row],[Close Price]]-Table2[[#This Row],[50D EMA]])/Table2[[#This Row],[50D EMA]]</f>
        <v>0.1241883158257501</v>
      </c>
      <c r="U334" s="2">
        <f>(Table2[[#This Row],[Close Price]]-Table2[[#This Row],[200D EMA]])/Table2[[#This Row],[200D EMA]]</f>
        <v>0.14349068416762542</v>
      </c>
      <c r="V334">
        <v>1.29310858177704</v>
      </c>
      <c r="W334">
        <v>546.54999999999995</v>
      </c>
      <c r="X334">
        <v>562.79999999999995</v>
      </c>
      <c r="Y334">
        <v>545</v>
      </c>
      <c r="Z334">
        <v>569.85</v>
      </c>
      <c r="AA334">
        <v>545</v>
      </c>
      <c r="AB334">
        <v>569.85</v>
      </c>
      <c r="AC334" s="2">
        <f>(Table2[[#This Row],[Close Price]]/Table2[[#This Row],[Day Low]])-1</f>
        <v>9.4227426584942986E-3</v>
      </c>
      <c r="AD334" s="2">
        <f>(Table2[[#This Row],[Day High]]/Table2[[#This Row],[Close Price]])-1</f>
        <v>2.0119630233822461E-2</v>
      </c>
      <c r="AE334" s="2">
        <f>(Table2[[#This Row],[Close Price]]/Table2[[#This Row],[Current Week Low]])-1</f>
        <v>1.2293577981651538E-2</v>
      </c>
      <c r="AF334" s="2">
        <f>(Table2[[#This Row],[Current Week High]]/Table2[[#This Row],[Close Price]])-1</f>
        <v>3.2898314301250675E-2</v>
      </c>
      <c r="AG334" s="2">
        <f>(Table2[[#This Row],[Close Price]]/Table2[[#This Row],[Current Month Low]])-1</f>
        <v>1.2293577981651538E-2</v>
      </c>
      <c r="AH334" s="2">
        <f>(Table2[[#This Row],[Current Month High]]/Table2[[#This Row],[Close Price]])-1</f>
        <v>3.2898314301250675E-2</v>
      </c>
      <c r="AI334">
        <v>20.7177814029363</v>
      </c>
      <c r="AJ334">
        <v>74.616236746320595</v>
      </c>
      <c r="AK334" t="str">
        <f>IF(AND(Table2[[#This Row],[20D EMA]]&gt;Table2[[#This Row],[50D EMA]],Table2[[#This Row],[50D EMA]]&gt;Table2[[#This Row],[200D EMA]]),"Uptrend","Downtrend/NoTrend")</f>
        <v>Uptrend</v>
      </c>
      <c r="AL334">
        <v>7.0000000000000007E-2</v>
      </c>
      <c r="AM334" t="s">
        <v>10463</v>
      </c>
      <c r="AN334">
        <v>6.35</v>
      </c>
      <c r="AO334" t="s">
        <v>10463</v>
      </c>
      <c r="AP334">
        <v>9.2333363588624998E-2</v>
      </c>
      <c r="AQ334">
        <f>(Table2[[#This Row],[Sharpe Ratio]]-AVERAGE(Table2[Sharpe Ratio]))/_xlfn.STDEV.P(Table2[Sharpe Ratio])</f>
        <v>0.44635073874534126</v>
      </c>
      <c r="AR3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1.9541276727897636</v>
      </c>
      <c r="AS334">
        <f>_xlfn.RANK.AVG(Table2[[#This Row],[1Y Return vs Nifty Z-Score]],Table2[1Y Return vs Nifty Z-Score])</f>
        <v>327</v>
      </c>
      <c r="AT334">
        <f>_xlfn.RANK.AVG(Table2[[#This Row],[6M Return vs Nifty Z-Score]],Table2[6M Return vs Nifty Z-Score])</f>
        <v>478</v>
      </c>
      <c r="AU334">
        <f>_xlfn.RANK.AVG(Table2[[#This Row],[Sharpe Ratio Z-Score]],Table2[Sharpe Ratio Z-Score])</f>
        <v>219</v>
      </c>
      <c r="AV334">
        <f>(Table2[[#This Row],[Rank 1Y]]+Table2[[#This Row],[Rank 6M]]+Table2[[#This Row],[Rank Sharpe]])/3</f>
        <v>341.33333333333331</v>
      </c>
    </row>
    <row r="335" spans="1:48" x14ac:dyDescent="0.3">
      <c r="A335" t="s">
        <v>828</v>
      </c>
      <c r="B335" t="s">
        <v>829</v>
      </c>
      <c r="C335" t="s">
        <v>10419</v>
      </c>
      <c r="D335" t="s">
        <v>388</v>
      </c>
      <c r="E335">
        <v>17974.557557389999</v>
      </c>
      <c r="F335">
        <v>3762.95</v>
      </c>
      <c r="G335">
        <v>38.492222810984302</v>
      </c>
      <c r="H335">
        <f>(Table2[[#This Row],[1Y Return vs Nifty]]-AVERAGE(Table2[1Y Return vs Nifty]))/_xlfn.STDEV.P(Table2[1Y Return vs Nifty])</f>
        <v>-9.0256119496346834E-2</v>
      </c>
      <c r="I335">
        <v>-5.4891142215691904</v>
      </c>
      <c r="J335">
        <f>(Table2[[#This Row],[1M Return vs Nifty]]-AVERAGE(Table2[1M Return vs Nifty]))/_xlfn.STDEV.P(Table2[1M Return vs Nifty])</f>
        <v>-0.59776399709373484</v>
      </c>
      <c r="K335">
        <v>29.632918268574901</v>
      </c>
      <c r="L335">
        <f>(Table2[[#This Row],[6M Return vs Nifty]]-AVERAGE(Table2[6M Return vs Nifty]))/_xlfn.STDEV.P(Table2[6M Return vs Nifty])</f>
        <v>0.52758557917809346</v>
      </c>
      <c r="M335">
        <v>-3.1929133643554501</v>
      </c>
      <c r="N335">
        <f>(Table2[[#This Row],[1W Return vs Nifty]]-AVERAGE(Table2[1W Return vs Nifty]))/_xlfn.STDEV.P(Table2[1W Return vs Nifty])</f>
        <v>-0.49955784817421683</v>
      </c>
      <c r="O335">
        <v>3574.73</v>
      </c>
      <c r="P335">
        <v>3426.8835061043201</v>
      </c>
      <c r="Q335">
        <v>3000.5552541571001</v>
      </c>
      <c r="R335">
        <v>58.345016750084298</v>
      </c>
      <c r="S335" s="2">
        <f>(Table2[[#This Row],[Close Price]]-Table2[[#This Row],[20D EMA]])/Table2[[#This Row],[20D EMA]]</f>
        <v>5.2652927633695355E-2</v>
      </c>
      <c r="T335" s="2">
        <f>(Table2[[#This Row],[Close Price]]-Table2[[#This Row],[50D EMA]])/Table2[[#This Row],[50D EMA]]</f>
        <v>9.8067673819971779E-2</v>
      </c>
      <c r="U335" s="2">
        <f>(Table2[[#This Row],[Close Price]]-Table2[[#This Row],[200D EMA]])/Table2[[#This Row],[200D EMA]]</f>
        <v>0.25408455477920122</v>
      </c>
      <c r="V335">
        <v>0.78071441134175301</v>
      </c>
      <c r="W335">
        <v>3706.1</v>
      </c>
      <c r="X335">
        <v>3770</v>
      </c>
      <c r="Y335">
        <v>3601.1</v>
      </c>
      <c r="Z335">
        <v>3770</v>
      </c>
      <c r="AA335">
        <v>3601.1</v>
      </c>
      <c r="AB335">
        <v>3770</v>
      </c>
      <c r="AC335" s="2">
        <f>(Table2[[#This Row],[Close Price]]/Table2[[#This Row],[Day Low]])-1</f>
        <v>1.5339575294784247E-2</v>
      </c>
      <c r="AD335" s="2">
        <f>(Table2[[#This Row],[Day High]]/Table2[[#This Row],[Close Price]])-1</f>
        <v>1.8735300761372198E-3</v>
      </c>
      <c r="AE335" s="2">
        <f>(Table2[[#This Row],[Close Price]]/Table2[[#This Row],[Current Week Low]])-1</f>
        <v>4.494460026103142E-2</v>
      </c>
      <c r="AF335" s="2">
        <f>(Table2[[#This Row],[Current Week High]]/Table2[[#This Row],[Close Price]])-1</f>
        <v>1.8735300761372198E-3</v>
      </c>
      <c r="AG335" s="2">
        <f>(Table2[[#This Row],[Close Price]]/Table2[[#This Row],[Current Month Low]])-1</f>
        <v>4.494460026103142E-2</v>
      </c>
      <c r="AH335" s="2">
        <f>(Table2[[#This Row],[Current Month High]]/Table2[[#This Row],[Close Price]])-1</f>
        <v>1.8735300761372198E-3</v>
      </c>
      <c r="AI335">
        <v>1.9944458470083399</v>
      </c>
      <c r="AJ335">
        <v>69.490800171159506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0.14000000000000001</v>
      </c>
      <c r="AM335" t="s">
        <v>10463</v>
      </c>
      <c r="AN335">
        <v>2.66</v>
      </c>
      <c r="AO335" t="s">
        <v>10463</v>
      </c>
      <c r="AP335">
        <v>-8.8925382323740004E-3</v>
      </c>
      <c r="AQ335">
        <f>(Table2[[#This Row],[Sharpe Ratio]]-AVERAGE(Table2[Sharpe Ratio]))/_xlfn.STDEV.P(Table2[Sharpe Ratio])</f>
        <v>-0.69279268347515732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-1.3527850690613625</v>
      </c>
      <c r="AS335">
        <f>_xlfn.RANK.AVG(Table2[[#This Row],[1Y Return vs Nifty Z-Score]],Table2[1Y Return vs Nifty Z-Score])</f>
        <v>307</v>
      </c>
      <c r="AT335">
        <f>_xlfn.RANK.AVG(Table2[[#This Row],[6M Return vs Nifty Z-Score]],Table2[6M Return vs Nifty Z-Score])</f>
        <v>162</v>
      </c>
      <c r="AU335">
        <f>_xlfn.RANK.AVG(Table2[[#This Row],[Sharpe Ratio Z-Score]],Table2[Sharpe Ratio Z-Score])</f>
        <v>556</v>
      </c>
      <c r="AV335">
        <f>(Table2[[#This Row],[Rank 1Y]]+Table2[[#This Row],[Rank 6M]]+Table2[[#This Row],[Rank Sharpe]])/3</f>
        <v>341.66666666666669</v>
      </c>
    </row>
    <row r="336" spans="1:48" x14ac:dyDescent="0.3">
      <c r="A336" t="s">
        <v>268</v>
      </c>
      <c r="B336" t="s">
        <v>269</v>
      </c>
      <c r="C336" t="s">
        <v>10424</v>
      </c>
      <c r="D336" t="s">
        <v>61</v>
      </c>
      <c r="E336">
        <v>94128.445772799998</v>
      </c>
      <c r="F336">
        <v>2819.65</v>
      </c>
      <c r="G336">
        <v>23.661650340396299</v>
      </c>
      <c r="H336">
        <f>(Table2[[#This Row],[1Y Return vs Nifty]]-AVERAGE(Table2[1Y Return vs Nifty]))/_xlfn.STDEV.P(Table2[1Y Return vs Nifty])</f>
        <v>-0.26346510538652446</v>
      </c>
      <c r="I336">
        <v>-4.9536827847172296</v>
      </c>
      <c r="J336">
        <f>(Table2[[#This Row],[1M Return vs Nifty]]-AVERAGE(Table2[1M Return vs Nifty]))/_xlfn.STDEV.P(Table2[1M Return vs Nifty])</f>
        <v>-0.5513917657218752</v>
      </c>
      <c r="K336">
        <v>10.104121084475301</v>
      </c>
      <c r="L336">
        <f>(Table2[[#This Row],[6M Return vs Nifty]]-AVERAGE(Table2[6M Return vs Nifty]))/_xlfn.STDEV.P(Table2[6M Return vs Nifty])</f>
        <v>-5.742586556028012E-2</v>
      </c>
      <c r="M336">
        <v>-3.8710539917687901</v>
      </c>
      <c r="N336">
        <f>(Table2[[#This Row],[1W Return vs Nifty]]-AVERAGE(Table2[1W Return vs Nifty]))/_xlfn.STDEV.P(Table2[1W Return vs Nifty])</f>
        <v>-0.62374263013671039</v>
      </c>
      <c r="O336">
        <v>2801.12</v>
      </c>
      <c r="P336">
        <v>2735.6042250303699</v>
      </c>
      <c r="Q336">
        <v>2438.0511884529401</v>
      </c>
      <c r="R336">
        <v>39.491785856387303</v>
      </c>
      <c r="S336" s="2">
        <f>(Table2[[#This Row],[Close Price]]-Table2[[#This Row],[20D EMA]])/Table2[[#This Row],[20D EMA]]</f>
        <v>6.6152110584338413E-3</v>
      </c>
      <c r="T336" s="2">
        <f>(Table2[[#This Row],[Close Price]]-Table2[[#This Row],[50D EMA]])/Table2[[#This Row],[50D EMA]]</f>
        <v>3.0722929216377107E-2</v>
      </c>
      <c r="U336" s="2">
        <f>(Table2[[#This Row],[Close Price]]-Table2[[#This Row],[200D EMA]])/Table2[[#This Row],[200D EMA]]</f>
        <v>0.15651796539563334</v>
      </c>
      <c r="V336">
        <v>1.0336207003873199</v>
      </c>
      <c r="W336">
        <v>2785.05</v>
      </c>
      <c r="X336">
        <v>2837</v>
      </c>
      <c r="Y336">
        <v>2757.9</v>
      </c>
      <c r="Z336">
        <v>2837</v>
      </c>
      <c r="AA336">
        <v>2757.9</v>
      </c>
      <c r="AB336">
        <v>2837</v>
      </c>
      <c r="AC336" s="2">
        <f>(Table2[[#This Row],[Close Price]]/Table2[[#This Row],[Day Low]])-1</f>
        <v>1.2423475341555745E-2</v>
      </c>
      <c r="AD336" s="2">
        <f>(Table2[[#This Row],[Day High]]/Table2[[#This Row],[Close Price]])-1</f>
        <v>6.1532459702444697E-3</v>
      </c>
      <c r="AE336" s="2">
        <f>(Table2[[#This Row],[Close Price]]/Table2[[#This Row],[Current Week Low]])-1</f>
        <v>2.2390224446136475E-2</v>
      </c>
      <c r="AF336" s="2">
        <f>(Table2[[#This Row],[Current Week High]]/Table2[[#This Row],[Close Price]])-1</f>
        <v>6.1532459702444697E-3</v>
      </c>
      <c r="AG336" s="2">
        <f>(Table2[[#This Row],[Close Price]]/Table2[[#This Row],[Current Month Low]])-1</f>
        <v>2.2390224446136475E-2</v>
      </c>
      <c r="AH336" s="2">
        <f>(Table2[[#This Row],[Current Month High]]/Table2[[#This Row],[Close Price]])-1</f>
        <v>6.1532459702444697E-3</v>
      </c>
      <c r="AI336">
        <v>5.6868760307130204</v>
      </c>
      <c r="AJ336">
        <v>59.117970711887303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0.06</v>
      </c>
      <c r="AM336" t="s">
        <v>10463</v>
      </c>
      <c r="AN336">
        <v>-1.92</v>
      </c>
      <c r="AO336" t="s">
        <v>10464</v>
      </c>
      <c r="AP336">
        <v>5.2702861353073997E-2</v>
      </c>
      <c r="AQ336">
        <f>(Table2[[#This Row],[Sharpe Ratio]]-AVERAGE(Table2[Sharpe Ratio]))/_xlfn.STDEV.P(Table2[Sharpe Ratio])</f>
        <v>3.6976817563739555E-4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-1.4956555986297528</v>
      </c>
      <c r="AS336">
        <f>_xlfn.RANK.AVG(Table2[[#This Row],[1Y Return vs Nifty Z-Score]],Table2[1Y Return vs Nifty Z-Score])</f>
        <v>372</v>
      </c>
      <c r="AT336">
        <f>_xlfn.RANK.AVG(Table2[[#This Row],[6M Return vs Nifty Z-Score]],Table2[6M Return vs Nifty Z-Score])</f>
        <v>314</v>
      </c>
      <c r="AU336">
        <f>_xlfn.RANK.AVG(Table2[[#This Row],[Sharpe Ratio Z-Score]],Table2[Sharpe Ratio Z-Score])</f>
        <v>341</v>
      </c>
      <c r="AV336">
        <f>(Table2[[#This Row],[Rank 1Y]]+Table2[[#This Row],[Rank 6M]]+Table2[[#This Row],[Rank Sharpe]])/3</f>
        <v>342.33333333333331</v>
      </c>
    </row>
    <row r="337" spans="1:48" x14ac:dyDescent="0.3">
      <c r="A337" t="s">
        <v>1101</v>
      </c>
      <c r="B337" t="s">
        <v>1102</v>
      </c>
      <c r="C337" t="s">
        <v>10424</v>
      </c>
      <c r="D337" t="s">
        <v>61</v>
      </c>
      <c r="E337">
        <v>11039.355339559999</v>
      </c>
      <c r="F337">
        <v>1450</v>
      </c>
      <c r="G337">
        <v>53.334374202757203</v>
      </c>
      <c r="H337">
        <f>(Table2[[#This Row],[1Y Return vs Nifty]]-AVERAGE(Table2[1Y Return vs Nifty]))/_xlfn.STDEV.P(Table2[1Y Return vs Nifty])</f>
        <v>8.3088098745792649E-2</v>
      </c>
      <c r="I337">
        <v>4.45207188858347</v>
      </c>
      <c r="J337">
        <f>(Table2[[#This Row],[1M Return vs Nifty]]-AVERAGE(Table2[1M Return vs Nifty]))/_xlfn.STDEV.P(Table2[1M Return vs Nifty])</f>
        <v>0.26321455343948064</v>
      </c>
      <c r="K337">
        <v>-7.2964281052514197</v>
      </c>
      <c r="L337">
        <f>(Table2[[#This Row],[6M Return vs Nifty]]-AVERAGE(Table2[6M Return vs Nifty]))/_xlfn.STDEV.P(Table2[6M Return vs Nifty])</f>
        <v>-0.57868277271948587</v>
      </c>
      <c r="M337">
        <v>0.39822322339076199</v>
      </c>
      <c r="N337">
        <f>(Table2[[#This Row],[1W Return vs Nifty]]-AVERAGE(Table2[1W Return vs Nifty]))/_xlfn.STDEV.P(Table2[1W Return vs Nifty])</f>
        <v>0.15807051992379456</v>
      </c>
      <c r="O337">
        <v>1407.23</v>
      </c>
      <c r="P337">
        <v>1371.59309346686</v>
      </c>
      <c r="Q337">
        <v>1267.8066742266999</v>
      </c>
      <c r="R337">
        <v>60.242438958625897</v>
      </c>
      <c r="S337" s="2">
        <f>(Table2[[#This Row],[Close Price]]-Table2[[#This Row],[20D EMA]])/Table2[[#This Row],[20D EMA]]</f>
        <v>3.0393041649197344E-2</v>
      </c>
      <c r="T337" s="2">
        <f>(Table2[[#This Row],[Close Price]]-Table2[[#This Row],[50D EMA]])/Table2[[#This Row],[50D EMA]]</f>
        <v>5.7164844957740005E-2</v>
      </c>
      <c r="U337" s="2">
        <f>(Table2[[#This Row],[Close Price]]-Table2[[#This Row],[200D EMA]])/Table2[[#This Row],[200D EMA]]</f>
        <v>0.14370749853042786</v>
      </c>
      <c r="V337">
        <v>1.36516692188614</v>
      </c>
      <c r="W337">
        <v>1447</v>
      </c>
      <c r="X337">
        <v>1478.95</v>
      </c>
      <c r="Y337">
        <v>1440.55</v>
      </c>
      <c r="Z337">
        <v>1506</v>
      </c>
      <c r="AA337">
        <v>1440.55</v>
      </c>
      <c r="AB337">
        <v>1506</v>
      </c>
      <c r="AC337" s="2">
        <f>(Table2[[#This Row],[Close Price]]/Table2[[#This Row],[Day Low]])-1</f>
        <v>2.0732550103663705E-3</v>
      </c>
      <c r="AD337" s="2">
        <f>(Table2[[#This Row],[Day High]]/Table2[[#This Row],[Close Price]])-1</f>
        <v>1.9965517241379294E-2</v>
      </c>
      <c r="AE337" s="2">
        <f>(Table2[[#This Row],[Close Price]]/Table2[[#This Row],[Current Week Low]])-1</f>
        <v>6.5599944465655202E-3</v>
      </c>
      <c r="AF337" s="2">
        <f>(Table2[[#This Row],[Current Week High]]/Table2[[#This Row],[Close Price]])-1</f>
        <v>3.8620689655172402E-2</v>
      </c>
      <c r="AG337" s="2">
        <f>(Table2[[#This Row],[Close Price]]/Table2[[#This Row],[Current Month Low]])-1</f>
        <v>6.5599944465655202E-3</v>
      </c>
      <c r="AH337" s="2">
        <f>(Table2[[#This Row],[Current Month High]]/Table2[[#This Row],[Close Price]])-1</f>
        <v>3.8620689655172402E-2</v>
      </c>
      <c r="AI337">
        <v>11.6586206896551</v>
      </c>
      <c r="AJ337">
        <v>85.17336057723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7.0000000000000007E-2</v>
      </c>
      <c r="AM337" t="s">
        <v>10463</v>
      </c>
      <c r="AN337">
        <v>3.71</v>
      </c>
      <c r="AO337" t="s">
        <v>10463</v>
      </c>
      <c r="AP337">
        <v>7.4635295976570995E-2</v>
      </c>
      <c r="AQ337">
        <f>(Table2[[#This Row],[Sharpe Ratio]]-AVERAGE(Table2[Sharpe Ratio]))/_xlfn.STDEV.P(Table2[Sharpe Ratio])</f>
        <v>0.2471859306912163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0.17287633008079822</v>
      </c>
      <c r="AS337">
        <f>_xlfn.RANK.AVG(Table2[[#This Row],[1Y Return vs Nifty Z-Score]],Table2[1Y Return vs Nifty Z-Score])</f>
        <v>251</v>
      </c>
      <c r="AT337">
        <f>_xlfn.RANK.AVG(Table2[[#This Row],[6M Return vs Nifty Z-Score]],Table2[6M Return vs Nifty Z-Score])</f>
        <v>509</v>
      </c>
      <c r="AU337">
        <f>_xlfn.RANK.AVG(Table2[[#This Row],[Sharpe Ratio Z-Score]],Table2[Sharpe Ratio Z-Score])</f>
        <v>268</v>
      </c>
      <c r="AV337">
        <f>(Table2[[#This Row],[Rank 1Y]]+Table2[[#This Row],[Rank 6M]]+Table2[[#This Row],[Rank Sharpe]])/3</f>
        <v>342.66666666666669</v>
      </c>
    </row>
    <row r="338" spans="1:48" x14ac:dyDescent="0.3">
      <c r="A338" t="s">
        <v>1716</v>
      </c>
      <c r="B338" t="s">
        <v>1717</v>
      </c>
      <c r="C338" t="s">
        <v>10425</v>
      </c>
      <c r="D338" t="s">
        <v>107</v>
      </c>
      <c r="E338">
        <v>4369.29</v>
      </c>
      <c r="F338">
        <v>7250.45</v>
      </c>
      <c r="G338">
        <v>73.158812158410299</v>
      </c>
      <c r="H338">
        <f>(Table2[[#This Row],[1Y Return vs Nifty]]-AVERAGE(Table2[1Y Return vs Nifty]))/_xlfn.STDEV.P(Table2[1Y Return vs Nifty])</f>
        <v>0.31462135890491827</v>
      </c>
      <c r="I338">
        <v>16.9790981234943</v>
      </c>
      <c r="J338">
        <f>(Table2[[#This Row],[1M Return vs Nifty]]-AVERAGE(Table2[1M Return vs Nifty]))/_xlfn.STDEV.P(Table2[1M Return vs Nifty])</f>
        <v>1.3481455436369336</v>
      </c>
      <c r="K338">
        <v>-12.1476145168846</v>
      </c>
      <c r="L338">
        <f>(Table2[[#This Row],[6M Return vs Nifty]]-AVERAGE(Table2[6M Return vs Nifty]))/_xlfn.STDEV.P(Table2[6M Return vs Nifty])</f>
        <v>-0.72400660114632831</v>
      </c>
      <c r="M338">
        <v>-5.8537303943136196</v>
      </c>
      <c r="N338">
        <f>(Table2[[#This Row],[1W Return vs Nifty]]-AVERAGE(Table2[1W Return vs Nifty]))/_xlfn.STDEV.P(Table2[1W Return vs Nifty])</f>
        <v>-0.98682106372263367</v>
      </c>
      <c r="O338">
        <v>7005.68</v>
      </c>
      <c r="P338">
        <v>6692.0527933851199</v>
      </c>
      <c r="Q338">
        <v>6162.2010799078798</v>
      </c>
      <c r="R338">
        <v>56.373805964849801</v>
      </c>
      <c r="S338" s="2">
        <f>(Table2[[#This Row],[Close Price]]-Table2[[#This Row],[20D EMA]])/Table2[[#This Row],[20D EMA]]</f>
        <v>3.4938792522638706E-2</v>
      </c>
      <c r="T338" s="2">
        <f>(Table2[[#This Row],[Close Price]]-Table2[[#This Row],[50D EMA]])/Table2[[#This Row],[50D EMA]]</f>
        <v>8.3441841219010951E-2</v>
      </c>
      <c r="U338" s="2">
        <f>(Table2[[#This Row],[Close Price]]-Table2[[#This Row],[200D EMA]])/Table2[[#This Row],[200D EMA]]</f>
        <v>0.17660068309688923</v>
      </c>
      <c r="V338">
        <v>1.97769304085438</v>
      </c>
      <c r="W338">
        <v>7170.3</v>
      </c>
      <c r="X338">
        <v>7355</v>
      </c>
      <c r="Y338">
        <v>7114.85</v>
      </c>
      <c r="Z338">
        <v>7370</v>
      </c>
      <c r="AA338">
        <v>7114.85</v>
      </c>
      <c r="AB338">
        <v>7370</v>
      </c>
      <c r="AC338" s="2">
        <f>(Table2[[#This Row],[Close Price]]/Table2[[#This Row],[Day Low]])-1</f>
        <v>1.1178053916851338E-2</v>
      </c>
      <c r="AD338" s="2">
        <f>(Table2[[#This Row],[Day High]]/Table2[[#This Row],[Close Price]])-1</f>
        <v>1.4419794633436567E-2</v>
      </c>
      <c r="AE338" s="2">
        <f>(Table2[[#This Row],[Close Price]]/Table2[[#This Row],[Current Week Low]])-1</f>
        <v>1.9058729277497077E-2</v>
      </c>
      <c r="AF338" s="2">
        <f>(Table2[[#This Row],[Current Week High]]/Table2[[#This Row],[Close Price]])-1</f>
        <v>1.6488631740098958E-2</v>
      </c>
      <c r="AG338" s="2">
        <f>(Table2[[#This Row],[Close Price]]/Table2[[#This Row],[Current Month Low]])-1</f>
        <v>1.9058729277497077E-2</v>
      </c>
      <c r="AH338" s="2">
        <f>(Table2[[#This Row],[Current Month High]]/Table2[[#This Row],[Close Price]])-1</f>
        <v>1.6488631740098958E-2</v>
      </c>
      <c r="AI338">
        <v>17.2341027108662</v>
      </c>
      <c r="AJ338">
        <v>116.428113013238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-7.0000000000000007E-2</v>
      </c>
      <c r="AM338" t="s">
        <v>10464</v>
      </c>
      <c r="AN338">
        <v>7.13</v>
      </c>
      <c r="AO338" t="s">
        <v>10463</v>
      </c>
      <c r="AP338">
        <v>7.1937104677993996E-2</v>
      </c>
      <c r="AQ338">
        <f>(Table2[[#This Row],[Sharpe Ratio]]-AVERAGE(Table2[Sharpe Ratio]))/_xlfn.STDEV.P(Table2[Sharpe Ratio])</f>
        <v>0.21682189525785689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0.1687611329307469</v>
      </c>
      <c r="AS338">
        <f>_xlfn.RANK.AVG(Table2[[#This Row],[1Y Return vs Nifty Z-Score]],Table2[1Y Return vs Nifty Z-Score])</f>
        <v>184</v>
      </c>
      <c r="AT338">
        <f>_xlfn.RANK.AVG(Table2[[#This Row],[6M Return vs Nifty Z-Score]],Table2[6M Return vs Nifty Z-Score])</f>
        <v>565</v>
      </c>
      <c r="AU338">
        <f>_xlfn.RANK.AVG(Table2[[#This Row],[Sharpe Ratio Z-Score]],Table2[Sharpe Ratio Z-Score])</f>
        <v>279</v>
      </c>
      <c r="AV338">
        <f>(Table2[[#This Row],[Rank 1Y]]+Table2[[#This Row],[Rank 6M]]+Table2[[#This Row],[Rank Sharpe]])/3</f>
        <v>342.66666666666669</v>
      </c>
    </row>
    <row r="339" spans="1:48" x14ac:dyDescent="0.3">
      <c r="A339" t="s">
        <v>858</v>
      </c>
      <c r="B339" t="s">
        <v>859</v>
      </c>
      <c r="C339" t="s">
        <v>10417</v>
      </c>
      <c r="D339" t="s">
        <v>177</v>
      </c>
      <c r="E339">
        <v>17254.502261040001</v>
      </c>
      <c r="F339">
        <v>1709.4</v>
      </c>
      <c r="G339">
        <v>32.578342937625798</v>
      </c>
      <c r="H339">
        <f>(Table2[[#This Row],[1Y Return vs Nifty]]-AVERAGE(Table2[1Y Return vs Nifty]))/_xlfn.STDEV.P(Table2[1Y Return vs Nifty])</f>
        <v>-0.1593254111620748</v>
      </c>
      <c r="I339">
        <v>23.9543712238955</v>
      </c>
      <c r="J339">
        <f>(Table2[[#This Row],[1M Return vs Nifty]]-AVERAGE(Table2[1M Return vs Nifty]))/_xlfn.STDEV.P(Table2[1M Return vs Nifty])</f>
        <v>1.952254596320641</v>
      </c>
      <c r="K339">
        <v>29.269843571742001</v>
      </c>
      <c r="L339">
        <f>(Table2[[#This Row],[6M Return vs Nifty]]-AVERAGE(Table2[6M Return vs Nifty]))/_xlfn.STDEV.P(Table2[6M Return vs Nifty])</f>
        <v>0.51670918720475167</v>
      </c>
      <c r="M339">
        <v>15.7841277495667</v>
      </c>
      <c r="N339">
        <f>(Table2[[#This Row],[1W Return vs Nifty]]-AVERAGE(Table2[1W Return vs Nifty]))/_xlfn.STDEV.P(Table2[1W Return vs Nifty])</f>
        <v>2.9756206292085681</v>
      </c>
      <c r="O339">
        <v>1502.76</v>
      </c>
      <c r="P339">
        <v>1431.58639633757</v>
      </c>
      <c r="Q339">
        <v>1298.16444767442</v>
      </c>
      <c r="R339">
        <v>91.193596548880294</v>
      </c>
      <c r="S339" s="2">
        <f>(Table2[[#This Row],[Close Price]]-Table2[[#This Row],[20D EMA]])/Table2[[#This Row],[20D EMA]]</f>
        <v>0.13750698714365575</v>
      </c>
      <c r="T339" s="2">
        <f>(Table2[[#This Row],[Close Price]]-Table2[[#This Row],[50D EMA]])/Table2[[#This Row],[50D EMA]]</f>
        <v>0.19405996338967813</v>
      </c>
      <c r="U339" s="2">
        <f>(Table2[[#This Row],[Close Price]]-Table2[[#This Row],[200D EMA]])/Table2[[#This Row],[200D EMA]]</f>
        <v>0.31678232527649541</v>
      </c>
      <c r="V339">
        <v>2.3781530946409899</v>
      </c>
      <c r="W339">
        <v>1655.75</v>
      </c>
      <c r="X339">
        <v>1858.35</v>
      </c>
      <c r="Y339">
        <v>1596.1</v>
      </c>
      <c r="Z339">
        <v>1858.35</v>
      </c>
      <c r="AA339">
        <v>1596.1</v>
      </c>
      <c r="AB339">
        <v>1858.35</v>
      </c>
      <c r="AC339" s="2">
        <f>(Table2[[#This Row],[Close Price]]/Table2[[#This Row],[Day Low]])-1</f>
        <v>3.240223463687153E-2</v>
      </c>
      <c r="AD339" s="2">
        <f>(Table2[[#This Row],[Day High]]/Table2[[#This Row],[Close Price]])-1</f>
        <v>8.7135837135837058E-2</v>
      </c>
      <c r="AE339" s="2">
        <f>(Table2[[#This Row],[Close Price]]/Table2[[#This Row],[Current Week Low]])-1</f>
        <v>7.0985527222605205E-2</v>
      </c>
      <c r="AF339" s="2">
        <f>(Table2[[#This Row],[Current Week High]]/Table2[[#This Row],[Close Price]])-1</f>
        <v>8.7135837135837058E-2</v>
      </c>
      <c r="AG339" s="2">
        <f>(Table2[[#This Row],[Close Price]]/Table2[[#This Row],[Current Month Low]])-1</f>
        <v>7.0985527222605205E-2</v>
      </c>
      <c r="AH339" s="2">
        <f>(Table2[[#This Row],[Current Month High]]/Table2[[#This Row],[Close Price]])-1</f>
        <v>8.7135837135837058E-2</v>
      </c>
      <c r="AI339">
        <v>8.7135837135837004</v>
      </c>
      <c r="AJ339">
        <v>76.126938333934305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0.13</v>
      </c>
      <c r="AM339" t="s">
        <v>10463</v>
      </c>
      <c r="AN339">
        <v>16.97</v>
      </c>
      <c r="AO339" t="s">
        <v>10463</v>
      </c>
      <c r="AP339">
        <v>-2.0187776606420001E-3</v>
      </c>
      <c r="AQ339">
        <f>(Table2[[#This Row],[Sharpe Ratio]]-AVERAGE(Table2[Sharpe Ratio]))/_xlfn.STDEV.P(Table2[Sharpe Ratio])</f>
        <v>-0.61543897261315372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4.6698200289587319</v>
      </c>
      <c r="AS339">
        <f>_xlfn.RANK.AVG(Table2[[#This Row],[1Y Return vs Nifty Z-Score]],Table2[1Y Return vs Nifty Z-Score])</f>
        <v>328</v>
      </c>
      <c r="AT339">
        <f>_xlfn.RANK.AVG(Table2[[#This Row],[6M Return vs Nifty Z-Score]],Table2[6M Return vs Nifty Z-Score])</f>
        <v>165</v>
      </c>
      <c r="AU339">
        <f>_xlfn.RANK.AVG(Table2[[#This Row],[Sharpe Ratio Z-Score]],Table2[Sharpe Ratio Z-Score])</f>
        <v>538</v>
      </c>
      <c r="AV339">
        <f>(Table2[[#This Row],[Rank 1Y]]+Table2[[#This Row],[Rank 6M]]+Table2[[#This Row],[Rank Sharpe]])/3</f>
        <v>343.66666666666669</v>
      </c>
    </row>
    <row r="340" spans="1:48" x14ac:dyDescent="0.3">
      <c r="A340" t="s">
        <v>991</v>
      </c>
      <c r="B340" t="s">
        <v>992</v>
      </c>
      <c r="C340" t="s">
        <v>10423</v>
      </c>
      <c r="D340" t="s">
        <v>230</v>
      </c>
      <c r="E340">
        <v>13301.8730808</v>
      </c>
      <c r="F340">
        <v>5695.3</v>
      </c>
      <c r="G340">
        <v>17.711052366186401</v>
      </c>
      <c r="H340">
        <f>(Table2[[#This Row],[1Y Return vs Nifty]]-AVERAGE(Table2[1Y Return vs Nifty]))/_xlfn.STDEV.P(Table2[1Y Return vs Nifty])</f>
        <v>-0.33296323451114995</v>
      </c>
      <c r="I340">
        <v>22.710217111360201</v>
      </c>
      <c r="J340">
        <f>(Table2[[#This Row],[1M Return vs Nifty]]-AVERAGE(Table2[1M Return vs Nifty]))/_xlfn.STDEV.P(Table2[1M Return vs Nifty])</f>
        <v>1.8445018601198164</v>
      </c>
      <c r="K340">
        <v>-2.5152819912087101</v>
      </c>
      <c r="L340">
        <f>(Table2[[#This Row],[6M Return vs Nifty]]-AVERAGE(Table2[6M Return vs Nifty]))/_xlfn.STDEV.P(Table2[6M Return vs Nifty])</f>
        <v>-0.43545709582225578</v>
      </c>
      <c r="M340">
        <v>11.054676466997099</v>
      </c>
      <c r="N340">
        <f>(Table2[[#This Row],[1W Return vs Nifty]]-AVERAGE(Table2[1W Return vs Nifty]))/_xlfn.STDEV.P(Table2[1W Return vs Nifty])</f>
        <v>2.1095379133441572</v>
      </c>
      <c r="O340">
        <v>5004.63</v>
      </c>
      <c r="P340">
        <v>4677.59346798972</v>
      </c>
      <c r="Q340">
        <v>4468.2149840526499</v>
      </c>
      <c r="R340">
        <v>89.721432217183505</v>
      </c>
      <c r="S340" s="2">
        <f>(Table2[[#This Row],[Close Price]]-Table2[[#This Row],[20D EMA]])/Table2[[#This Row],[20D EMA]]</f>
        <v>0.13800620625300972</v>
      </c>
      <c r="T340" s="2">
        <f>(Table2[[#This Row],[Close Price]]-Table2[[#This Row],[50D EMA]])/Table2[[#This Row],[50D EMA]]</f>
        <v>0.21757053899078105</v>
      </c>
      <c r="U340" s="2">
        <f>(Table2[[#This Row],[Close Price]]-Table2[[#This Row],[200D EMA]])/Table2[[#This Row],[200D EMA]]</f>
        <v>0.2746253303224882</v>
      </c>
      <c r="V340">
        <v>3.2527298021134601</v>
      </c>
      <c r="W340">
        <v>5515</v>
      </c>
      <c r="X340">
        <v>5791.2</v>
      </c>
      <c r="Y340">
        <v>5500</v>
      </c>
      <c r="Z340">
        <v>5791.2</v>
      </c>
      <c r="AA340">
        <v>5500</v>
      </c>
      <c r="AB340">
        <v>5791.2</v>
      </c>
      <c r="AC340" s="2">
        <f>(Table2[[#This Row],[Close Price]]/Table2[[#This Row],[Day Low]])-1</f>
        <v>3.2692656391659192E-2</v>
      </c>
      <c r="AD340" s="2">
        <f>(Table2[[#This Row],[Day High]]/Table2[[#This Row],[Close Price]])-1</f>
        <v>1.6838445735957608E-2</v>
      </c>
      <c r="AE340" s="2">
        <f>(Table2[[#This Row],[Close Price]]/Table2[[#This Row],[Current Week Low]])-1</f>
        <v>3.5509090909090935E-2</v>
      </c>
      <c r="AF340" s="2">
        <f>(Table2[[#This Row],[Current Week High]]/Table2[[#This Row],[Close Price]])-1</f>
        <v>1.6838445735957608E-2</v>
      </c>
      <c r="AG340" s="2">
        <f>(Table2[[#This Row],[Close Price]]/Table2[[#This Row],[Current Month Low]])-1</f>
        <v>3.5509090909090935E-2</v>
      </c>
      <c r="AH340" s="2">
        <f>(Table2[[#This Row],[Current Month High]]/Table2[[#This Row],[Close Price]])-1</f>
        <v>1.6838445735957608E-2</v>
      </c>
      <c r="AI340">
        <v>1.6838445735957599</v>
      </c>
      <c r="AJ340">
        <v>50.587644266997998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0.13</v>
      </c>
      <c r="AM340" t="s">
        <v>10463</v>
      </c>
      <c r="AN340">
        <v>28.92</v>
      </c>
      <c r="AO340" t="s">
        <v>10463</v>
      </c>
      <c r="AP340">
        <v>0.11684034056261899</v>
      </c>
      <c r="AQ340">
        <f>(Table2[[#This Row],[Sharpe Ratio]]-AVERAGE(Table2[Sharpe Ratio]))/_xlfn.STDEV.P(Table2[Sharpe Ratio])</f>
        <v>0.72213945602247587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3.9077588991530434</v>
      </c>
      <c r="AS340">
        <f>_xlfn.RANK.AVG(Table2[[#This Row],[1Y Return vs Nifty Z-Score]],Table2[1Y Return vs Nifty Z-Score])</f>
        <v>402</v>
      </c>
      <c r="AT340">
        <f>_xlfn.RANK.AVG(Table2[[#This Row],[6M Return vs Nifty Z-Score]],Table2[6M Return vs Nifty Z-Score])</f>
        <v>459</v>
      </c>
      <c r="AU340">
        <f>_xlfn.RANK.AVG(Table2[[#This Row],[Sharpe Ratio Z-Score]],Table2[Sharpe Ratio Z-Score])</f>
        <v>173</v>
      </c>
      <c r="AV340">
        <f>(Table2[[#This Row],[Rank 1Y]]+Table2[[#This Row],[Rank 6M]]+Table2[[#This Row],[Rank Sharpe]])/3</f>
        <v>344.66666666666669</v>
      </c>
    </row>
    <row r="341" spans="1:48" x14ac:dyDescent="0.3">
      <c r="A341" t="s">
        <v>741</v>
      </c>
      <c r="B341" t="s">
        <v>742</v>
      </c>
      <c r="C341" t="s">
        <v>10424</v>
      </c>
      <c r="D341" t="s">
        <v>61</v>
      </c>
      <c r="E341">
        <v>20978.698023960002</v>
      </c>
      <c r="F341">
        <v>834</v>
      </c>
      <c r="G341">
        <v>47.845719718084901</v>
      </c>
      <c r="H341">
        <f>(Table2[[#This Row],[1Y Return vs Nifty]]-AVERAGE(Table2[1Y Return vs Nifty]))/_xlfn.STDEV.P(Table2[1Y Return vs Nifty])</f>
        <v>1.8985092669859819E-2</v>
      </c>
      <c r="I341">
        <v>26.3809125241335</v>
      </c>
      <c r="J341">
        <f>(Table2[[#This Row],[1M Return vs Nifty]]-AVERAGE(Table2[1M Return vs Nifty]))/_xlfn.STDEV.P(Table2[1M Return vs Nifty])</f>
        <v>2.1624106067140341</v>
      </c>
      <c r="K341">
        <v>3.31392104613415</v>
      </c>
      <c r="L341">
        <f>(Table2[[#This Row],[6M Return vs Nifty]]-AVERAGE(Table2[6M Return vs Nifty]))/_xlfn.STDEV.P(Table2[6M Return vs Nifty])</f>
        <v>-0.26083546099234339</v>
      </c>
      <c r="M341">
        <v>16.023450749419698</v>
      </c>
      <c r="N341">
        <f>(Table2[[#This Row],[1W Return vs Nifty]]-AVERAGE(Table2[1W Return vs Nifty]))/_xlfn.STDEV.P(Table2[1W Return vs Nifty])</f>
        <v>3.0194467522189496</v>
      </c>
      <c r="O341">
        <v>730.72</v>
      </c>
      <c r="P341">
        <v>689.700109331676</v>
      </c>
      <c r="Q341">
        <v>637.21554793586995</v>
      </c>
      <c r="R341">
        <v>83.204833613999995</v>
      </c>
      <c r="S341" s="2">
        <f>(Table2[[#This Row],[Close Price]]-Table2[[#This Row],[20D EMA]])/Table2[[#This Row],[20D EMA]]</f>
        <v>0.14134004817166626</v>
      </c>
      <c r="T341" s="2">
        <f>(Table2[[#This Row],[Close Price]]-Table2[[#This Row],[50D EMA]])/Table2[[#This Row],[50D EMA]]</f>
        <v>0.20922120892245696</v>
      </c>
      <c r="U341" s="2">
        <f>(Table2[[#This Row],[Close Price]]-Table2[[#This Row],[200D EMA]])/Table2[[#This Row],[200D EMA]]</f>
        <v>0.30881928838926359</v>
      </c>
      <c r="V341">
        <v>2.65256280041885</v>
      </c>
      <c r="W341">
        <v>810.75</v>
      </c>
      <c r="X341">
        <v>836.4</v>
      </c>
      <c r="Y341">
        <v>797.9</v>
      </c>
      <c r="Z341">
        <v>836.4</v>
      </c>
      <c r="AA341">
        <v>797.9</v>
      </c>
      <c r="AB341">
        <v>836.4</v>
      </c>
      <c r="AC341" s="2">
        <f>(Table2[[#This Row],[Close Price]]/Table2[[#This Row],[Day Low]])-1</f>
        <v>2.8677150786309058E-2</v>
      </c>
      <c r="AD341" s="2">
        <f>(Table2[[#This Row],[Day High]]/Table2[[#This Row],[Close Price]])-1</f>
        <v>2.8776978417266452E-3</v>
      </c>
      <c r="AE341" s="2">
        <f>(Table2[[#This Row],[Close Price]]/Table2[[#This Row],[Current Week Low]])-1</f>
        <v>4.524376488281745E-2</v>
      </c>
      <c r="AF341" s="2">
        <f>(Table2[[#This Row],[Current Week High]]/Table2[[#This Row],[Close Price]])-1</f>
        <v>2.8776978417266452E-3</v>
      </c>
      <c r="AG341" s="2">
        <f>(Table2[[#This Row],[Close Price]]/Table2[[#This Row],[Current Month Low]])-1</f>
        <v>4.524376488281745E-2</v>
      </c>
      <c r="AH341" s="2">
        <f>(Table2[[#This Row],[Current Month High]]/Table2[[#This Row],[Close Price]])-1</f>
        <v>2.8776978417266452E-3</v>
      </c>
      <c r="AI341">
        <v>0.28776978417266402</v>
      </c>
      <c r="AJ341">
        <v>74.604836177117093</v>
      </c>
      <c r="AK341" t="str">
        <f>IF(AND(Table2[[#This Row],[20D EMA]]&gt;Table2[[#This Row],[50D EMA]],Table2[[#This Row],[50D EMA]]&gt;Table2[[#This Row],[200D EMA]]),"Uptrend","Downtrend/NoTrend")</f>
        <v>Uptrend</v>
      </c>
      <c r="AL341">
        <v>0.31</v>
      </c>
      <c r="AM341" t="s">
        <v>10463</v>
      </c>
      <c r="AN341">
        <v>24.86</v>
      </c>
      <c r="AO341" t="s">
        <v>10463</v>
      </c>
      <c r="AP341">
        <v>3.9868689496213E-2</v>
      </c>
      <c r="AQ341">
        <f>(Table2[[#This Row],[Sharpe Ratio]]-AVERAGE(Table2[Sharpe Ratio]))/_xlfn.STDEV.P(Table2[Sharpe Ratio])</f>
        <v>-0.14405929777868323</v>
      </c>
      <c r="AR3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4.7959476928318168</v>
      </c>
      <c r="AS341">
        <f>_xlfn.RANK.AVG(Table2[[#This Row],[1Y Return vs Nifty Z-Score]],Table2[1Y Return vs Nifty Z-Score])</f>
        <v>273</v>
      </c>
      <c r="AT341">
        <f>_xlfn.RANK.AVG(Table2[[#This Row],[6M Return vs Nifty Z-Score]],Table2[6M Return vs Nifty Z-Score])</f>
        <v>388</v>
      </c>
      <c r="AU341">
        <f>_xlfn.RANK.AVG(Table2[[#This Row],[Sharpe Ratio Z-Score]],Table2[Sharpe Ratio Z-Score])</f>
        <v>380</v>
      </c>
      <c r="AV341">
        <f>(Table2[[#This Row],[Rank 1Y]]+Table2[[#This Row],[Rank 6M]]+Table2[[#This Row],[Rank Sharpe]])/3</f>
        <v>347</v>
      </c>
    </row>
    <row r="342" spans="1:48" x14ac:dyDescent="0.3">
      <c r="A342" t="s">
        <v>1723</v>
      </c>
      <c r="B342" t="s">
        <v>1724</v>
      </c>
      <c r="C342" t="s">
        <v>10433</v>
      </c>
      <c r="D342" t="s">
        <v>533</v>
      </c>
      <c r="E342">
        <v>4325.2614241900001</v>
      </c>
      <c r="F342">
        <v>393.4</v>
      </c>
      <c r="G342">
        <v>6.0000966698458296</v>
      </c>
      <c r="H342">
        <f>(Table2[[#This Row],[1Y Return vs Nifty]]-AVERAGE(Table2[1Y Return vs Nifty]))/_xlfn.STDEV.P(Table2[1Y Return vs Nifty])</f>
        <v>-0.469737641837014</v>
      </c>
      <c r="I342">
        <v>-2.16743922985447</v>
      </c>
      <c r="J342">
        <f>(Table2[[#This Row],[1M Return vs Nifty]]-AVERAGE(Table2[1M Return vs Nifty]))/_xlfn.STDEV.P(Table2[1M Return vs Nifty])</f>
        <v>-0.31008294092798799</v>
      </c>
      <c r="K342">
        <v>-2.55320657095865</v>
      </c>
      <c r="L342">
        <f>(Table2[[#This Row],[6M Return vs Nifty]]-AVERAGE(Table2[6M Return vs Nifty]))/_xlfn.STDEV.P(Table2[6M Return vs Nifty])</f>
        <v>-0.43659317773152323</v>
      </c>
      <c r="M342">
        <v>-4.7389782147850399</v>
      </c>
      <c r="N342">
        <f>(Table2[[#This Row],[1W Return vs Nifty]]-AVERAGE(Table2[1W Return vs Nifty]))/_xlfn.STDEV.P(Table2[1W Return vs Nifty])</f>
        <v>-0.78268161128337999</v>
      </c>
      <c r="O342">
        <v>376.33</v>
      </c>
      <c r="P342">
        <v>370.94495757627101</v>
      </c>
      <c r="Q342">
        <v>352.61484798072502</v>
      </c>
      <c r="R342">
        <v>62.1788256767584</v>
      </c>
      <c r="S342" s="2">
        <f>(Table2[[#This Row],[Close Price]]-Table2[[#This Row],[20D EMA]])/Table2[[#This Row],[20D EMA]]</f>
        <v>4.5359126298727168E-2</v>
      </c>
      <c r="T342" s="2">
        <f>(Table2[[#This Row],[Close Price]]-Table2[[#This Row],[50D EMA]])/Table2[[#This Row],[50D EMA]]</f>
        <v>6.053470188798004E-2</v>
      </c>
      <c r="U342" s="2">
        <f>(Table2[[#This Row],[Close Price]]-Table2[[#This Row],[200D EMA]])/Table2[[#This Row],[200D EMA]]</f>
        <v>0.11566487416180614</v>
      </c>
      <c r="V342">
        <v>1.5377017691564101</v>
      </c>
      <c r="W342">
        <v>385</v>
      </c>
      <c r="X342">
        <v>401.4</v>
      </c>
      <c r="Y342">
        <v>383.05</v>
      </c>
      <c r="Z342">
        <v>401.4</v>
      </c>
      <c r="AA342">
        <v>383.05</v>
      </c>
      <c r="AB342">
        <v>401.4</v>
      </c>
      <c r="AC342" s="2">
        <f>(Table2[[#This Row],[Close Price]]/Table2[[#This Row],[Day Low]])-1</f>
        <v>2.1818181818181737E-2</v>
      </c>
      <c r="AD342" s="2">
        <f>(Table2[[#This Row],[Day High]]/Table2[[#This Row],[Close Price]])-1</f>
        <v>2.0335536349771255E-2</v>
      </c>
      <c r="AE342" s="2">
        <f>(Table2[[#This Row],[Close Price]]/Table2[[#This Row],[Current Week Low]])-1</f>
        <v>2.7019971283122279E-2</v>
      </c>
      <c r="AF342" s="2">
        <f>(Table2[[#This Row],[Current Week High]]/Table2[[#This Row],[Close Price]])-1</f>
        <v>2.0335536349771255E-2</v>
      </c>
      <c r="AG342" s="2">
        <f>(Table2[[#This Row],[Close Price]]/Table2[[#This Row],[Current Month Low]])-1</f>
        <v>2.7019971283122279E-2</v>
      </c>
      <c r="AH342" s="2">
        <f>(Table2[[#This Row],[Current Month High]]/Table2[[#This Row],[Close Price]])-1</f>
        <v>2.0335536349771255E-2</v>
      </c>
      <c r="AI342">
        <v>16.6370106761565</v>
      </c>
      <c r="AJ342">
        <v>47.894736842105203</v>
      </c>
      <c r="AK342" t="str">
        <f>IF(AND(Table2[[#This Row],[20D EMA]]&gt;Table2[[#This Row],[50D EMA]],Table2[[#This Row],[50D EMA]]&gt;Table2[[#This Row],[200D EMA]]),"Uptrend","Downtrend/NoTrend")</f>
        <v>Uptrend</v>
      </c>
      <c r="AL342">
        <v>-0.04</v>
      </c>
      <c r="AM342" t="s">
        <v>10464</v>
      </c>
      <c r="AN342">
        <v>10.18</v>
      </c>
      <c r="AO342" t="s">
        <v>10463</v>
      </c>
      <c r="AP342">
        <v>0.14184298984167801</v>
      </c>
      <c r="AQ342">
        <f>(Table2[[#This Row],[Sharpe Ratio]]-AVERAGE(Table2[Sharpe Ratio]))/_xlfn.STDEV.P(Table2[Sharpe Ratio])</f>
        <v>1.003506210498925</v>
      </c>
      <c r="AR3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-0.99558916128098029</v>
      </c>
      <c r="AS342">
        <f>_xlfn.RANK.AVG(Table2[[#This Row],[1Y Return vs Nifty Z-Score]],Table2[1Y Return vs Nifty Z-Score])</f>
        <v>466</v>
      </c>
      <c r="AT342">
        <f>_xlfn.RANK.AVG(Table2[[#This Row],[6M Return vs Nifty Z-Score]],Table2[6M Return vs Nifty Z-Score])</f>
        <v>461</v>
      </c>
      <c r="AU342">
        <f>_xlfn.RANK.AVG(Table2[[#This Row],[Sharpe Ratio Z-Score]],Table2[Sharpe Ratio Z-Score])</f>
        <v>114</v>
      </c>
      <c r="AV342">
        <f>(Table2[[#This Row],[Rank 1Y]]+Table2[[#This Row],[Rank 6M]]+Table2[[#This Row],[Rank Sharpe]])/3</f>
        <v>347</v>
      </c>
    </row>
    <row r="343" spans="1:48" x14ac:dyDescent="0.3">
      <c r="A343" t="s">
        <v>1990</v>
      </c>
      <c r="B343" t="s">
        <v>1991</v>
      </c>
      <c r="C343" t="s">
        <v>10419</v>
      </c>
      <c r="D343" t="s">
        <v>544</v>
      </c>
      <c r="E343">
        <v>3059.0164233199998</v>
      </c>
      <c r="F343">
        <v>58.02</v>
      </c>
      <c r="G343">
        <v>50.339057691360999</v>
      </c>
      <c r="H343">
        <f>(Table2[[#This Row],[1Y Return vs Nifty]]-AVERAGE(Table2[1Y Return vs Nifty]))/_xlfn.STDEV.P(Table2[1Y Return vs Nifty])</f>
        <v>4.8105245832463998E-2</v>
      </c>
      <c r="I343">
        <v>4.2270200366159498</v>
      </c>
      <c r="J343">
        <f>(Table2[[#This Row],[1M Return vs Nifty]]-AVERAGE(Table2[1M Return vs Nifty]))/_xlfn.STDEV.P(Table2[1M Return vs Nifty])</f>
        <v>0.24372343687101355</v>
      </c>
      <c r="K343">
        <v>37.451854997276797</v>
      </c>
      <c r="L343">
        <f>(Table2[[#This Row],[6M Return vs Nifty]]-AVERAGE(Table2[6M Return vs Nifty]))/_xlfn.STDEV.P(Table2[6M Return vs Nifty])</f>
        <v>0.76181236892119797</v>
      </c>
      <c r="M343">
        <v>5.4247544086399397</v>
      </c>
      <c r="N343">
        <f>(Table2[[#This Row],[1W Return vs Nifty]]-AVERAGE(Table2[1W Return vs Nifty]))/_xlfn.STDEV.P(Table2[1W Return vs Nifty])</f>
        <v>1.0785561154393244</v>
      </c>
      <c r="O343">
        <v>49.62</v>
      </c>
      <c r="P343">
        <v>47.437146900131602</v>
      </c>
      <c r="Q343">
        <v>43.693222762974997</v>
      </c>
      <c r="R343">
        <v>67.132051857462699</v>
      </c>
      <c r="S343" s="2">
        <f>(Table2[[#This Row],[Close Price]]-Table2[[#This Row],[20D EMA]])/Table2[[#This Row],[20D EMA]]</f>
        <v>0.16928657799274499</v>
      </c>
      <c r="T343" s="2">
        <f>(Table2[[#This Row],[Close Price]]-Table2[[#This Row],[50D EMA]])/Table2[[#This Row],[50D EMA]]</f>
        <v>0.22309210800869314</v>
      </c>
      <c r="U343" s="2">
        <f>(Table2[[#This Row],[Close Price]]-Table2[[#This Row],[200D EMA]])/Table2[[#This Row],[200D EMA]]</f>
        <v>0.32789472442315032</v>
      </c>
      <c r="V343">
        <v>1.1750518336564</v>
      </c>
      <c r="W343">
        <v>52.71</v>
      </c>
      <c r="X343">
        <v>59.8</v>
      </c>
      <c r="Y343">
        <v>49.8</v>
      </c>
      <c r="Z343">
        <v>59.8</v>
      </c>
      <c r="AA343">
        <v>49.8</v>
      </c>
      <c r="AB343">
        <v>59.8</v>
      </c>
      <c r="AC343" s="2">
        <f>(Table2[[#This Row],[Close Price]]/Table2[[#This Row],[Day Low]])-1</f>
        <v>0.10073989755264656</v>
      </c>
      <c r="AD343" s="2">
        <f>(Table2[[#This Row],[Day High]]/Table2[[#This Row],[Close Price]])-1</f>
        <v>3.0679076180627263E-2</v>
      </c>
      <c r="AE343" s="2">
        <f>(Table2[[#This Row],[Close Price]]/Table2[[#This Row],[Current Week Low]])-1</f>
        <v>0.16506024096385552</v>
      </c>
      <c r="AF343" s="2">
        <f>(Table2[[#This Row],[Current Week High]]/Table2[[#This Row],[Close Price]])-1</f>
        <v>3.0679076180627263E-2</v>
      </c>
      <c r="AG343" s="2">
        <f>(Table2[[#This Row],[Close Price]]/Table2[[#This Row],[Current Month Low]])-1</f>
        <v>0.16506024096385552</v>
      </c>
      <c r="AH343" s="2">
        <f>(Table2[[#This Row],[Current Month High]]/Table2[[#This Row],[Close Price]])-1</f>
        <v>3.0679076180627263E-2</v>
      </c>
      <c r="AI343">
        <v>3.0679076180627201</v>
      </c>
      <c r="AJ343">
        <v>94.046822742474902</v>
      </c>
      <c r="AK343" t="str">
        <f>IF(AND(Table2[[#This Row],[20D EMA]]&gt;Table2[[#This Row],[50D EMA]],Table2[[#This Row],[50D EMA]]&gt;Table2[[#This Row],[200D EMA]]),"Uptrend","Downtrend/NoTrend")</f>
        <v>Uptrend</v>
      </c>
      <c r="AL343">
        <v>0.33</v>
      </c>
      <c r="AM343" t="s">
        <v>10463</v>
      </c>
      <c r="AN343">
        <v>22.1</v>
      </c>
      <c r="AO343" t="s">
        <v>10463</v>
      </c>
      <c r="AP343">
        <v>-6.6696142130821007E-2</v>
      </c>
      <c r="AQ343">
        <f>(Table2[[#This Row],[Sharpe Ratio]]-AVERAGE(Table2[Sharpe Ratio]))/_xlfn.STDEV.P(Table2[Sharpe Ratio])</f>
        <v>-1.3432842471659776</v>
      </c>
      <c r="AR3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0.78891291989802226</v>
      </c>
      <c r="AS343">
        <f>_xlfn.RANK.AVG(Table2[[#This Row],[1Y Return vs Nifty Z-Score]],Table2[1Y Return vs Nifty Z-Score])</f>
        <v>261</v>
      </c>
      <c r="AT343">
        <f>_xlfn.RANK.AVG(Table2[[#This Row],[6M Return vs Nifty Z-Score]],Table2[6M Return vs Nifty Z-Score])</f>
        <v>126</v>
      </c>
      <c r="AU343">
        <f>_xlfn.RANK.AVG(Table2[[#This Row],[Sharpe Ratio Z-Score]],Table2[Sharpe Ratio Z-Score])</f>
        <v>655</v>
      </c>
      <c r="AV343">
        <f>(Table2[[#This Row],[Rank 1Y]]+Table2[[#This Row],[Rank 6M]]+Table2[[#This Row],[Rank Sharpe]])/3</f>
        <v>347.33333333333331</v>
      </c>
    </row>
    <row r="344" spans="1:48" x14ac:dyDescent="0.3">
      <c r="A344" t="s">
        <v>1916</v>
      </c>
      <c r="B344" t="s">
        <v>1917</v>
      </c>
      <c r="C344" t="s">
        <v>10423</v>
      </c>
      <c r="D344" t="s">
        <v>230</v>
      </c>
      <c r="E344">
        <v>3344.3143129999999</v>
      </c>
      <c r="F344">
        <v>346.15</v>
      </c>
      <c r="G344">
        <v>64.369573000983394</v>
      </c>
      <c r="H344">
        <f>(Table2[[#This Row],[1Y Return vs Nifty]]-AVERAGE(Table2[1Y Return vs Nifty]))/_xlfn.STDEV.P(Table2[1Y Return vs Nifty])</f>
        <v>0.21197021686550419</v>
      </c>
      <c r="I344">
        <v>-0.36616362156083998</v>
      </c>
      <c r="J344">
        <f>(Table2[[#This Row],[1M Return vs Nifty]]-AVERAGE(Table2[1M Return vs Nifty]))/_xlfn.STDEV.P(Table2[1M Return vs Nifty])</f>
        <v>-0.15407945752517396</v>
      </c>
      <c r="K344">
        <v>-13.4242762244426</v>
      </c>
      <c r="L344">
        <f>(Table2[[#This Row],[6M Return vs Nifty]]-AVERAGE(Table2[6M Return vs Nifty]))/_xlfn.STDEV.P(Table2[6M Return vs Nifty])</f>
        <v>-0.76225072355386503</v>
      </c>
      <c r="M344">
        <v>-0.141406749207032</v>
      </c>
      <c r="N344">
        <f>(Table2[[#This Row],[1W Return vs Nifty]]-AVERAGE(Table2[1W Return vs Nifty]))/_xlfn.STDEV.P(Table2[1W Return vs Nifty])</f>
        <v>5.9250558726222549E-2</v>
      </c>
      <c r="O344">
        <v>336.43</v>
      </c>
      <c r="P344">
        <v>326.312280594578</v>
      </c>
      <c r="Q344">
        <v>297.542319580514</v>
      </c>
      <c r="R344">
        <v>56.825545134214202</v>
      </c>
      <c r="S344" s="2">
        <f>(Table2[[#This Row],[Close Price]]-Table2[[#This Row],[20D EMA]])/Table2[[#This Row],[20D EMA]]</f>
        <v>2.889159706328202E-2</v>
      </c>
      <c r="T344" s="2">
        <f>(Table2[[#This Row],[Close Price]]-Table2[[#This Row],[50D EMA]])/Table2[[#This Row],[50D EMA]]</f>
        <v>6.079366479641956E-2</v>
      </c>
      <c r="U344" s="2">
        <f>(Table2[[#This Row],[Close Price]]-Table2[[#This Row],[200D EMA]])/Table2[[#This Row],[200D EMA]]</f>
        <v>0.16336392244308257</v>
      </c>
      <c r="V344">
        <v>1.46508216943891</v>
      </c>
      <c r="W344">
        <v>343</v>
      </c>
      <c r="X344">
        <v>348.9</v>
      </c>
      <c r="Y344">
        <v>342.95</v>
      </c>
      <c r="Z344">
        <v>355</v>
      </c>
      <c r="AA344">
        <v>342.95</v>
      </c>
      <c r="AB344">
        <v>355</v>
      </c>
      <c r="AC344" s="2">
        <f>(Table2[[#This Row],[Close Price]]/Table2[[#This Row],[Day Low]])-1</f>
        <v>9.1836734693877542E-3</v>
      </c>
      <c r="AD344" s="2">
        <f>(Table2[[#This Row],[Day High]]/Table2[[#This Row],[Close Price]])-1</f>
        <v>7.9445327170302171E-3</v>
      </c>
      <c r="AE344" s="2">
        <f>(Table2[[#This Row],[Close Price]]/Table2[[#This Row],[Current Week Low]])-1</f>
        <v>9.330806239976619E-3</v>
      </c>
      <c r="AF344" s="2">
        <f>(Table2[[#This Row],[Current Week High]]/Table2[[#This Row],[Close Price]])-1</f>
        <v>2.5566950743897143E-2</v>
      </c>
      <c r="AG344" s="2">
        <f>(Table2[[#This Row],[Close Price]]/Table2[[#This Row],[Current Month Low]])-1</f>
        <v>9.330806239976619E-3</v>
      </c>
      <c r="AH344" s="2">
        <f>(Table2[[#This Row],[Current Month High]]/Table2[[#This Row],[Close Price]])-1</f>
        <v>2.5566950743897143E-2</v>
      </c>
      <c r="AI344">
        <v>16.0046222735808</v>
      </c>
      <c r="AJ344">
        <v>91.243093922651894</v>
      </c>
      <c r="AK344" t="str">
        <f>IF(AND(Table2[[#This Row],[20D EMA]]&gt;Table2[[#This Row],[50D EMA]],Table2[[#This Row],[50D EMA]]&gt;Table2[[#This Row],[200D EMA]]),"Uptrend","Downtrend/NoTrend")</f>
        <v>Uptrend</v>
      </c>
      <c r="AL344">
        <v>-0.06</v>
      </c>
      <c r="AM344" t="s">
        <v>10464</v>
      </c>
      <c r="AN344">
        <v>8.41</v>
      </c>
      <c r="AO344" t="s">
        <v>10463</v>
      </c>
      <c r="AP344">
        <v>7.9883331194713997E-2</v>
      </c>
      <c r="AQ344">
        <f>(Table2[[#This Row],[Sharpe Ratio]]-AVERAGE(Table2[Sharpe Ratio]))/_xlfn.STDEV.P(Table2[Sharpe Ratio])</f>
        <v>0.30624457764603108</v>
      </c>
      <c r="AR3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-0.33886482784128114</v>
      </c>
      <c r="AS344">
        <f>_xlfn.RANK.AVG(Table2[[#This Row],[1Y Return vs Nifty Z-Score]],Table2[1Y Return vs Nifty Z-Score])</f>
        <v>216</v>
      </c>
      <c r="AT344">
        <f>_xlfn.RANK.AVG(Table2[[#This Row],[6M Return vs Nifty Z-Score]],Table2[6M Return vs Nifty Z-Score])</f>
        <v>578</v>
      </c>
      <c r="AU344">
        <f>_xlfn.RANK.AVG(Table2[[#This Row],[Sharpe Ratio Z-Score]],Table2[Sharpe Ratio Z-Score])</f>
        <v>253</v>
      </c>
      <c r="AV344">
        <f>(Table2[[#This Row],[Rank 1Y]]+Table2[[#This Row],[Rank 6M]]+Table2[[#This Row],[Rank Sharpe]])/3</f>
        <v>349</v>
      </c>
    </row>
    <row r="345" spans="1:48" x14ac:dyDescent="0.3">
      <c r="A345" t="s">
        <v>784</v>
      </c>
      <c r="B345" t="s">
        <v>785</v>
      </c>
      <c r="C345" t="s">
        <v>10418</v>
      </c>
      <c r="D345" t="s">
        <v>21</v>
      </c>
      <c r="E345">
        <v>19808.466858960001</v>
      </c>
      <c r="F345">
        <v>708.85</v>
      </c>
      <c r="G345">
        <v>74.851122869990803</v>
      </c>
      <c r="H345">
        <f>(Table2[[#This Row],[1Y Return vs Nifty]]-AVERAGE(Table2[1Y Return vs Nifty]))/_xlfn.STDEV.P(Table2[1Y Return vs Nifty])</f>
        <v>0.33438616722538372</v>
      </c>
      <c r="I345">
        <v>10.5084587085598</v>
      </c>
      <c r="J345">
        <f>(Table2[[#This Row],[1M Return vs Nifty]]-AVERAGE(Table2[1M Return vs Nifty]))/_xlfn.STDEV.P(Table2[1M Return vs Nifty])</f>
        <v>0.78774141451557989</v>
      </c>
      <c r="K345">
        <v>-8.1969218877526107</v>
      </c>
      <c r="L345">
        <f>(Table2[[#This Row],[6M Return vs Nifty]]-AVERAGE(Table2[6M Return vs Nifty]))/_xlfn.STDEV.P(Table2[6M Return vs Nifty])</f>
        <v>-0.60565827785238091</v>
      </c>
      <c r="M345">
        <v>2.7370616638545102</v>
      </c>
      <c r="N345">
        <f>(Table2[[#This Row],[1W Return vs Nifty]]-AVERAGE(Table2[1W Return vs Nifty]))/_xlfn.STDEV.P(Table2[1W Return vs Nifty])</f>
        <v>0.58637127353349561</v>
      </c>
      <c r="O345">
        <v>678.99</v>
      </c>
      <c r="P345">
        <v>671.66756287015801</v>
      </c>
      <c r="Q345">
        <v>642.12152684257103</v>
      </c>
      <c r="R345">
        <v>77.2907660727045</v>
      </c>
      <c r="S345" s="2">
        <f>(Table2[[#This Row],[Close Price]]-Table2[[#This Row],[20D EMA]])/Table2[[#This Row],[20D EMA]]</f>
        <v>4.3977083609478801E-2</v>
      </c>
      <c r="T345" s="2">
        <f>(Table2[[#This Row],[Close Price]]-Table2[[#This Row],[50D EMA]])/Table2[[#This Row],[50D EMA]]</f>
        <v>5.5358393326238174E-2</v>
      </c>
      <c r="U345" s="2">
        <f>(Table2[[#This Row],[Close Price]]-Table2[[#This Row],[200D EMA]])/Table2[[#This Row],[200D EMA]]</f>
        <v>0.10391876049623364</v>
      </c>
      <c r="V345">
        <v>1.4010323615275899</v>
      </c>
      <c r="W345">
        <v>706.2</v>
      </c>
      <c r="X345">
        <v>725.35</v>
      </c>
      <c r="Y345">
        <v>691.1</v>
      </c>
      <c r="Z345">
        <v>725.35</v>
      </c>
      <c r="AA345">
        <v>691.1</v>
      </c>
      <c r="AB345">
        <v>725.35</v>
      </c>
      <c r="AC345" s="2">
        <f>(Table2[[#This Row],[Close Price]]/Table2[[#This Row],[Day Low]])-1</f>
        <v>3.7524780515434397E-3</v>
      </c>
      <c r="AD345" s="2">
        <f>(Table2[[#This Row],[Day High]]/Table2[[#This Row],[Close Price]])-1</f>
        <v>2.3277139028003102E-2</v>
      </c>
      <c r="AE345" s="2">
        <f>(Table2[[#This Row],[Close Price]]/Table2[[#This Row],[Current Week Low]])-1</f>
        <v>2.5683692663869273E-2</v>
      </c>
      <c r="AF345" s="2">
        <f>(Table2[[#This Row],[Current Week High]]/Table2[[#This Row],[Close Price]])-1</f>
        <v>2.3277139028003102E-2</v>
      </c>
      <c r="AG345" s="2">
        <f>(Table2[[#This Row],[Close Price]]/Table2[[#This Row],[Current Month Low]])-1</f>
        <v>2.5683692663869273E-2</v>
      </c>
      <c r="AH345" s="2">
        <f>(Table2[[#This Row],[Current Month High]]/Table2[[#This Row],[Close Price]])-1</f>
        <v>2.3277139028003102E-2</v>
      </c>
      <c r="AI345">
        <v>21.584256189602801</v>
      </c>
      <c r="AJ345">
        <v>106.300931315483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-0.09</v>
      </c>
      <c r="AM345" t="s">
        <v>10464</v>
      </c>
      <c r="AN345">
        <v>3.75</v>
      </c>
      <c r="AO345" t="s">
        <v>10463</v>
      </c>
      <c r="AP345">
        <v>4.8093100360620998E-2</v>
      </c>
      <c r="AQ345">
        <f>(Table2[[#This Row],[Sharpe Ratio]]-AVERAGE(Table2[Sharpe Ratio]))/_xlfn.STDEV.P(Table2[Sharpe Ratio])</f>
        <v>-5.1506074055408364E-2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1.0513345033666699</v>
      </c>
      <c r="AS345">
        <f>_xlfn.RANK.AVG(Table2[[#This Row],[1Y Return vs Nifty Z-Score]],Table2[1Y Return vs Nifty Z-Score])</f>
        <v>177</v>
      </c>
      <c r="AT345">
        <f>_xlfn.RANK.AVG(Table2[[#This Row],[6M Return vs Nifty Z-Score]],Table2[6M Return vs Nifty Z-Score])</f>
        <v>520</v>
      </c>
      <c r="AU345">
        <f>_xlfn.RANK.AVG(Table2[[#This Row],[Sharpe Ratio Z-Score]],Table2[Sharpe Ratio Z-Score])</f>
        <v>354</v>
      </c>
      <c r="AV345">
        <f>(Table2[[#This Row],[Rank 1Y]]+Table2[[#This Row],[Rank 6M]]+Table2[[#This Row],[Rank Sharpe]])/3</f>
        <v>350.33333333333331</v>
      </c>
    </row>
    <row r="346" spans="1:48" x14ac:dyDescent="0.3">
      <c r="A346" t="s">
        <v>131</v>
      </c>
      <c r="B346" t="s">
        <v>132</v>
      </c>
      <c r="C346" t="s">
        <v>10419</v>
      </c>
      <c r="D346" t="s">
        <v>49</v>
      </c>
      <c r="E346">
        <v>224143.86615264</v>
      </c>
      <c r="F346">
        <v>351</v>
      </c>
      <c r="G346">
        <v>15.2750034703912</v>
      </c>
      <c r="H346">
        <f>(Table2[[#This Row],[1Y Return vs Nifty]]-AVERAGE(Table2[1Y Return vs Nifty]))/_xlfn.STDEV.P(Table2[1Y Return vs Nifty])</f>
        <v>-0.36141429799210301</v>
      </c>
      <c r="I346">
        <v>-8.4553722165532701</v>
      </c>
      <c r="J346">
        <f>(Table2[[#This Row],[1M Return vs Nifty]]-AVERAGE(Table2[1M Return vs Nifty]))/_xlfn.STDEV.P(Table2[1M Return vs Nifty])</f>
        <v>-0.85466337315719509</v>
      </c>
      <c r="K346">
        <v>37.822203577950397</v>
      </c>
      <c r="L346">
        <f>(Table2[[#This Row],[6M Return vs Nifty]]-AVERAGE(Table2[6M Return vs Nifty]))/_xlfn.STDEV.P(Table2[6M Return vs Nifty])</f>
        <v>0.77290665989028406</v>
      </c>
      <c r="M346">
        <v>-2.86180303267327</v>
      </c>
      <c r="N346">
        <f>(Table2[[#This Row],[1W Return vs Nifty]]-AVERAGE(Table2[1W Return vs Nifty]))/_xlfn.STDEV.P(Table2[1W Return vs Nifty])</f>
        <v>-0.43892313218275375</v>
      </c>
      <c r="O346">
        <v>355.88</v>
      </c>
      <c r="P346">
        <v>353.47685890110398</v>
      </c>
      <c r="Q346">
        <v>290.12318922876398</v>
      </c>
      <c r="R346">
        <v>44.065883589359103</v>
      </c>
      <c r="S346" s="2">
        <f>(Table2[[#This Row],[Close Price]]-Table2[[#This Row],[20D EMA]])/Table2[[#This Row],[20D EMA]]</f>
        <v>-1.3712487355288287E-2</v>
      </c>
      <c r="T346" s="2">
        <f>(Table2[[#This Row],[Close Price]]-Table2[[#This Row],[50D EMA]])/Table2[[#This Row],[50D EMA]]</f>
        <v>-7.0071316940070417E-3</v>
      </c>
      <c r="U346" s="2">
        <f>(Table2[[#This Row],[Close Price]]-Table2[[#This Row],[200D EMA]])/Table2[[#This Row],[200D EMA]]</f>
        <v>0.20983090297974863</v>
      </c>
      <c r="V346">
        <v>0.83094700867433202</v>
      </c>
      <c r="W346">
        <v>350</v>
      </c>
      <c r="X346">
        <v>355.45</v>
      </c>
      <c r="Y346">
        <v>350</v>
      </c>
      <c r="Z346">
        <v>358.4</v>
      </c>
      <c r="AA346">
        <v>350</v>
      </c>
      <c r="AB346">
        <v>358.4</v>
      </c>
      <c r="AC346" s="2">
        <f>(Table2[[#This Row],[Close Price]]/Table2[[#This Row],[Day Low]])-1</f>
        <v>2.8571428571428914E-3</v>
      </c>
      <c r="AD346" s="2">
        <f>(Table2[[#This Row],[Day High]]/Table2[[#This Row],[Close Price]])-1</f>
        <v>1.2678062678062707E-2</v>
      </c>
      <c r="AE346" s="2">
        <f>(Table2[[#This Row],[Close Price]]/Table2[[#This Row],[Current Week Low]])-1</f>
        <v>2.8571428571428914E-3</v>
      </c>
      <c r="AF346" s="2">
        <f>(Table2[[#This Row],[Current Week High]]/Table2[[#This Row],[Close Price]])-1</f>
        <v>2.1082621082620934E-2</v>
      </c>
      <c r="AG346" s="2">
        <f>(Table2[[#This Row],[Close Price]]/Table2[[#This Row],[Current Month Low]])-1</f>
        <v>2.8571428571428914E-3</v>
      </c>
      <c r="AH346" s="2">
        <f>(Table2[[#This Row],[Current Month High]]/Table2[[#This Row],[Close Price]])-1</f>
        <v>2.1082621082620934E-2</v>
      </c>
      <c r="AI346">
        <v>12.450142450142399</v>
      </c>
      <c r="AJ346">
        <v>73.076923076922995</v>
      </c>
      <c r="AK346" t="str">
        <f>IF(AND(Table2[[#This Row],[20D EMA]]&gt;Table2[[#This Row],[50D EMA]],Table2[[#This Row],[50D EMA]]&gt;Table2[[#This Row],[200D EMA]]),"Uptrend","Downtrend/NoTrend")</f>
        <v>Uptrend</v>
      </c>
      <c r="AL346">
        <v>-0.12</v>
      </c>
      <c r="AM346" t="s">
        <v>10464</v>
      </c>
      <c r="AN346">
        <v>-2.72</v>
      </c>
      <c r="AO346" t="s">
        <v>10464</v>
      </c>
      <c r="AQ346">
        <f>(Table2[[#This Row],[Sharpe Ratio]]-AVERAGE(Table2[Sharpe Ratio]))/_xlfn.STDEV.P(Table2[Sharpe Ratio])</f>
        <v>-0.59272070335917748</v>
      </c>
      <c r="AR3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-1.4748148468009454</v>
      </c>
      <c r="AS346">
        <f>_xlfn.RANK.AVG(Table2[[#This Row],[1Y Return vs Nifty Z-Score]],Table2[1Y Return vs Nifty Z-Score])</f>
        <v>413</v>
      </c>
      <c r="AT346">
        <f>_xlfn.RANK.AVG(Table2[[#This Row],[6M Return vs Nifty Z-Score]],Table2[6M Return vs Nifty Z-Score])</f>
        <v>124</v>
      </c>
      <c r="AU346">
        <f>_xlfn.RANK.AVG(Table2[[#This Row],[Sharpe Ratio Z-Score]],Table2[Sharpe Ratio Z-Score])</f>
        <v>515.5</v>
      </c>
      <c r="AV346">
        <f>(Table2[[#This Row],[Rank 1Y]]+Table2[[#This Row],[Rank 6M]]+Table2[[#This Row],[Rank Sharpe]])/3</f>
        <v>350.83333333333331</v>
      </c>
    </row>
    <row r="347" spans="1:48" x14ac:dyDescent="0.3">
      <c r="A347" t="s">
        <v>1271</v>
      </c>
      <c r="B347" t="s">
        <v>1272</v>
      </c>
      <c r="C347" t="s">
        <v>10428</v>
      </c>
      <c r="D347" t="s">
        <v>80</v>
      </c>
      <c r="E347">
        <v>8553.2659845540002</v>
      </c>
      <c r="F347">
        <v>210.41</v>
      </c>
      <c r="G347">
        <v>21.323863036689801</v>
      </c>
      <c r="H347">
        <f>(Table2[[#This Row],[1Y Return vs Nifty]]-AVERAGE(Table2[1Y Return vs Nifty]))/_xlfn.STDEV.P(Table2[1Y Return vs Nifty])</f>
        <v>-0.29076855364551674</v>
      </c>
      <c r="I347">
        <v>-9.5234290768730592</v>
      </c>
      <c r="J347">
        <f>(Table2[[#This Row],[1M Return vs Nifty]]-AVERAGE(Table2[1M Return vs Nifty]))/_xlfn.STDEV.P(Table2[1M Return vs Nifty])</f>
        <v>-0.94716481486605242</v>
      </c>
      <c r="K347">
        <v>6.9237031828086204</v>
      </c>
      <c r="L347">
        <f>(Table2[[#This Row],[6M Return vs Nifty]]-AVERAGE(Table2[6M Return vs Nifty]))/_xlfn.STDEV.P(Table2[6M Return vs Nifty])</f>
        <v>-0.15269957105201931</v>
      </c>
      <c r="M347">
        <v>-2.4684183600088301</v>
      </c>
      <c r="N347">
        <f>(Table2[[#This Row],[1W Return vs Nifty]]-AVERAGE(Table2[1W Return vs Nifty]))/_xlfn.STDEV.P(Table2[1W Return vs Nifty])</f>
        <v>-0.36688440182595439</v>
      </c>
      <c r="O347">
        <v>214.57</v>
      </c>
      <c r="P347">
        <v>216.81211508772699</v>
      </c>
      <c r="Q347">
        <v>195.07665239430099</v>
      </c>
      <c r="R347">
        <v>41.342618963629903</v>
      </c>
      <c r="S347" s="2">
        <f>(Table2[[#This Row],[Close Price]]-Table2[[#This Row],[20D EMA]])/Table2[[#This Row],[20D EMA]]</f>
        <v>-1.9387612434170653E-2</v>
      </c>
      <c r="T347" s="2">
        <f>(Table2[[#This Row],[Close Price]]-Table2[[#This Row],[50D EMA]])/Table2[[#This Row],[50D EMA]]</f>
        <v>-2.9528401054233336E-2</v>
      </c>
      <c r="U347" s="2">
        <f>(Table2[[#This Row],[Close Price]]-Table2[[#This Row],[200D EMA]])/Table2[[#This Row],[200D EMA]]</f>
        <v>7.8601654362544085E-2</v>
      </c>
      <c r="V347">
        <v>0.77028763999944405</v>
      </c>
      <c r="W347">
        <v>209.5</v>
      </c>
      <c r="X347">
        <v>213.6</v>
      </c>
      <c r="Y347">
        <v>209.5</v>
      </c>
      <c r="Z347">
        <v>214</v>
      </c>
      <c r="AA347">
        <v>209.5</v>
      </c>
      <c r="AB347">
        <v>214</v>
      </c>
      <c r="AC347" s="2">
        <f>(Table2[[#This Row],[Close Price]]/Table2[[#This Row],[Day Low]])-1</f>
        <v>4.3436754176611192E-3</v>
      </c>
      <c r="AD347" s="2">
        <f>(Table2[[#This Row],[Day High]]/Table2[[#This Row],[Close Price]])-1</f>
        <v>1.516087638420216E-2</v>
      </c>
      <c r="AE347" s="2">
        <f>(Table2[[#This Row],[Close Price]]/Table2[[#This Row],[Current Week Low]])-1</f>
        <v>4.3436754176611192E-3</v>
      </c>
      <c r="AF347" s="2">
        <f>(Table2[[#This Row],[Current Week High]]/Table2[[#This Row],[Close Price]])-1</f>
        <v>1.706192671450979E-2</v>
      </c>
      <c r="AG347" s="2">
        <f>(Table2[[#This Row],[Close Price]]/Table2[[#This Row],[Current Month Low]])-1</f>
        <v>4.3436754176611192E-3</v>
      </c>
      <c r="AH347" s="2">
        <f>(Table2[[#This Row],[Current Month High]]/Table2[[#This Row],[Close Price]])-1</f>
        <v>1.706192671450979E-2</v>
      </c>
      <c r="AI347">
        <v>21.667221139679601</v>
      </c>
      <c r="AJ347">
        <v>50.185581727337599</v>
      </c>
      <c r="AK347" t="str">
        <f>IF(AND(Table2[[#This Row],[20D EMA]]&gt;Table2[[#This Row],[50D EMA]],Table2[[#This Row],[50D EMA]]&gt;Table2[[#This Row],[200D EMA]]),"Uptrend","Downtrend/NoTrend")</f>
        <v>Downtrend/NoTrend</v>
      </c>
      <c r="AL347">
        <v>-0.15</v>
      </c>
      <c r="AM347" t="s">
        <v>10464</v>
      </c>
      <c r="AN347">
        <v>-3.98</v>
      </c>
      <c r="AO347" t="s">
        <v>10464</v>
      </c>
      <c r="AP347">
        <v>5.4830933526007999E-2</v>
      </c>
      <c r="AQ347">
        <f>(Table2[[#This Row],[Sharpe Ratio]]-AVERAGE(Table2[Sharpe Ratio]))/_xlfn.STDEV.P(Table2[Sharpe Ratio])</f>
        <v>2.4317980779314723E-2</v>
      </c>
      <c r="AR3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7">
        <f>_xlfn.RANK.AVG(Table2[[#This Row],[1Y Return vs Nifty Z-Score]],Table2[1Y Return vs Nifty Z-Score])</f>
        <v>386</v>
      </c>
      <c r="AT347">
        <f>_xlfn.RANK.AVG(Table2[[#This Row],[6M Return vs Nifty Z-Score]],Table2[6M Return vs Nifty Z-Score])</f>
        <v>339</v>
      </c>
      <c r="AU347">
        <f>_xlfn.RANK.AVG(Table2[[#This Row],[Sharpe Ratio Z-Score]],Table2[Sharpe Ratio Z-Score])</f>
        <v>334</v>
      </c>
      <c r="AV347">
        <f>(Table2[[#This Row],[Rank 1Y]]+Table2[[#This Row],[Rank 6M]]+Table2[[#This Row],[Rank Sharpe]])/3</f>
        <v>353</v>
      </c>
    </row>
    <row r="348" spans="1:48" x14ac:dyDescent="0.3">
      <c r="A348" t="s">
        <v>298</v>
      </c>
      <c r="B348" t="s">
        <v>299</v>
      </c>
      <c r="C348" t="s">
        <v>10419</v>
      </c>
      <c r="D348" t="s">
        <v>267</v>
      </c>
      <c r="E348">
        <v>87774.438339</v>
      </c>
      <c r="F348">
        <v>4095.95</v>
      </c>
      <c r="G348">
        <v>53.392482365629697</v>
      </c>
      <c r="H348">
        <f>(Table2[[#This Row],[1Y Return vs Nifty]]-AVERAGE(Table2[1Y Return vs Nifty]))/_xlfn.STDEV.P(Table2[1Y Return vs Nifty])</f>
        <v>8.3766754676509181E-2</v>
      </c>
      <c r="I348">
        <v>-5.2004373132880897</v>
      </c>
      <c r="J348">
        <f>(Table2[[#This Row],[1M Return vs Nifty]]-AVERAGE(Table2[1M Return vs Nifty]))/_xlfn.STDEV.P(Table2[1M Return vs Nifty])</f>
        <v>-0.57276249090420284</v>
      </c>
      <c r="K348">
        <v>14.288659279181401</v>
      </c>
      <c r="L348">
        <f>(Table2[[#This Row],[6M Return vs Nifty]]-AVERAGE(Table2[6M Return vs Nifty]))/_xlfn.STDEV.P(Table2[6M Return vs Nifty])</f>
        <v>6.7927616877496017E-2</v>
      </c>
      <c r="M348">
        <v>1.1571254161776601</v>
      </c>
      <c r="N348">
        <f>(Table2[[#This Row],[1W Return vs Nifty]]-AVERAGE(Table2[1W Return vs Nifty]))/_xlfn.STDEV.P(Table2[1W Return vs Nifty])</f>
        <v>0.29704479683974688</v>
      </c>
      <c r="O348">
        <v>3965.5</v>
      </c>
      <c r="P348">
        <v>3869.3903994819898</v>
      </c>
      <c r="Q348">
        <v>3417.64230368173</v>
      </c>
      <c r="R348">
        <v>63.680680209631603</v>
      </c>
      <c r="S348" s="2">
        <f>(Table2[[#This Row],[Close Price]]-Table2[[#This Row],[20D EMA]])/Table2[[#This Row],[20D EMA]]</f>
        <v>3.2896229983608576E-2</v>
      </c>
      <c r="T348" s="2">
        <f>(Table2[[#This Row],[Close Price]]-Table2[[#This Row],[50D EMA]])/Table2[[#This Row],[50D EMA]]</f>
        <v>5.8551755477643311E-2</v>
      </c>
      <c r="U348" s="2">
        <f>(Table2[[#This Row],[Close Price]]-Table2[[#This Row],[200D EMA]])/Table2[[#This Row],[200D EMA]]</f>
        <v>0.19847240759735094</v>
      </c>
      <c r="V348">
        <v>0.91279376627361497</v>
      </c>
      <c r="W348">
        <v>4027.05</v>
      </c>
      <c r="X348">
        <v>4115</v>
      </c>
      <c r="Y348">
        <v>3982.65</v>
      </c>
      <c r="Z348">
        <v>4124.8999999999996</v>
      </c>
      <c r="AA348">
        <v>3982.65</v>
      </c>
      <c r="AB348">
        <v>4124.8999999999996</v>
      </c>
      <c r="AC348" s="2">
        <f>(Table2[[#This Row],[Close Price]]/Table2[[#This Row],[Day Low]])-1</f>
        <v>1.7109298369774262E-2</v>
      </c>
      <c r="AD348" s="2">
        <f>(Table2[[#This Row],[Day High]]/Table2[[#This Row],[Close Price]])-1</f>
        <v>4.6509356803672297E-3</v>
      </c>
      <c r="AE348" s="2">
        <f>(Table2[[#This Row],[Close Price]]/Table2[[#This Row],[Current Week Low]])-1</f>
        <v>2.8448394912934827E-2</v>
      </c>
      <c r="AF348" s="2">
        <f>(Table2[[#This Row],[Current Week High]]/Table2[[#This Row],[Close Price]])-1</f>
        <v>7.0679573725265232E-3</v>
      </c>
      <c r="AG348" s="2">
        <f>(Table2[[#This Row],[Close Price]]/Table2[[#This Row],[Current Month Low]])-1</f>
        <v>2.8448394912934827E-2</v>
      </c>
      <c r="AH348" s="2">
        <f>(Table2[[#This Row],[Current Month High]]/Table2[[#This Row],[Close Price]])-1</f>
        <v>7.0679573725265232E-3</v>
      </c>
      <c r="AI348">
        <v>2.22170680794442</v>
      </c>
      <c r="AJ348">
        <v>84.622839241847103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0.02</v>
      </c>
      <c r="AM348" t="s">
        <v>10463</v>
      </c>
      <c r="AN348">
        <v>2.5</v>
      </c>
      <c r="AO348" t="s">
        <v>10463</v>
      </c>
      <c r="AP348">
        <v>-2.0694912275639999E-3</v>
      </c>
      <c r="AQ348">
        <f>(Table2[[#This Row],[Sharpe Ratio]]-AVERAGE(Table2[Sharpe Ratio]))/_xlfn.STDEV.P(Table2[Sharpe Ratio])</f>
        <v>-0.61600967660429917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-0.74003299911474985</v>
      </c>
      <c r="AS348">
        <f>_xlfn.RANK.AVG(Table2[[#This Row],[1Y Return vs Nifty Z-Score]],Table2[1Y Return vs Nifty Z-Score])</f>
        <v>250</v>
      </c>
      <c r="AT348">
        <f>_xlfn.RANK.AVG(Table2[[#This Row],[6M Return vs Nifty Z-Score]],Table2[6M Return vs Nifty Z-Score])</f>
        <v>273</v>
      </c>
      <c r="AU348">
        <f>_xlfn.RANK.AVG(Table2[[#This Row],[Sharpe Ratio Z-Score]],Table2[Sharpe Ratio Z-Score])</f>
        <v>539</v>
      </c>
      <c r="AV348">
        <f>(Table2[[#This Row],[Rank 1Y]]+Table2[[#This Row],[Rank 6M]]+Table2[[#This Row],[Rank Sharpe]])/3</f>
        <v>354</v>
      </c>
    </row>
    <row r="349" spans="1:48" x14ac:dyDescent="0.3">
      <c r="A349" t="s">
        <v>1601</v>
      </c>
      <c r="B349" t="s">
        <v>1602</v>
      </c>
      <c r="C349" t="s">
        <v>10429</v>
      </c>
      <c r="D349" t="s">
        <v>140</v>
      </c>
      <c r="E349">
        <v>5395.9049999999997</v>
      </c>
      <c r="F349">
        <v>189.45</v>
      </c>
      <c r="G349">
        <v>43.952037772867101</v>
      </c>
      <c r="H349">
        <f>(Table2[[#This Row],[1Y Return vs Nifty]]-AVERAGE(Table2[1Y Return vs Nifty]))/_xlfn.STDEV.P(Table2[1Y Return vs Nifty])</f>
        <v>-2.6489935515841077E-2</v>
      </c>
      <c r="I349">
        <v>-15.5803982881199</v>
      </c>
      <c r="J349">
        <f>(Table2[[#This Row],[1M Return vs Nifty]]-AVERAGE(Table2[1M Return vs Nifty]))/_xlfn.STDEV.P(Table2[1M Return vs Nifty])</f>
        <v>-1.4717421152344425</v>
      </c>
      <c r="K349">
        <v>12.587136981479601</v>
      </c>
      <c r="L349">
        <f>(Table2[[#This Row],[6M Return vs Nifty]]-AVERAGE(Table2[6M Return vs Nifty]))/_xlfn.STDEV.P(Table2[6M Return vs Nifty])</f>
        <v>1.6956222774250754E-2</v>
      </c>
      <c r="M349">
        <v>-3.7100924035562</v>
      </c>
      <c r="N349">
        <f>(Table2[[#This Row],[1W Return vs Nifty]]-AVERAGE(Table2[1W Return vs Nifty]))/_xlfn.STDEV.P(Table2[1W Return vs Nifty])</f>
        <v>-0.594266472937927</v>
      </c>
      <c r="O349">
        <v>192.95</v>
      </c>
      <c r="P349">
        <v>196.60647319136601</v>
      </c>
      <c r="Q349">
        <v>177.421125638137</v>
      </c>
      <c r="R349">
        <v>40.558200632343997</v>
      </c>
      <c r="S349" s="2">
        <f>(Table2[[#This Row],[Close Price]]-Table2[[#This Row],[20D EMA]])/Table2[[#This Row],[20D EMA]]</f>
        <v>-1.8139414356050793E-2</v>
      </c>
      <c r="T349" s="2">
        <f>(Table2[[#This Row],[Close Price]]-Table2[[#This Row],[50D EMA]])/Table2[[#This Row],[50D EMA]]</f>
        <v>-3.6399987626044732E-2</v>
      </c>
      <c r="U349" s="2">
        <f>(Table2[[#This Row],[Close Price]]-Table2[[#This Row],[200D EMA]])/Table2[[#This Row],[200D EMA]]</f>
        <v>6.7798433352275839E-2</v>
      </c>
      <c r="V349">
        <v>0.770834015797773</v>
      </c>
      <c r="W349">
        <v>188.14</v>
      </c>
      <c r="X349">
        <v>192.7</v>
      </c>
      <c r="Y349">
        <v>188.14</v>
      </c>
      <c r="Z349">
        <v>192.7</v>
      </c>
      <c r="AA349">
        <v>188.14</v>
      </c>
      <c r="AB349">
        <v>192.7</v>
      </c>
      <c r="AC349" s="2">
        <f>(Table2[[#This Row],[Close Price]]/Table2[[#This Row],[Day Low]])-1</f>
        <v>6.9628999681088377E-3</v>
      </c>
      <c r="AD349" s="2">
        <f>(Table2[[#This Row],[Day High]]/Table2[[#This Row],[Close Price]])-1</f>
        <v>1.7154922143045592E-2</v>
      </c>
      <c r="AE349" s="2">
        <f>(Table2[[#This Row],[Close Price]]/Table2[[#This Row],[Current Week Low]])-1</f>
        <v>6.9628999681088377E-3</v>
      </c>
      <c r="AF349" s="2">
        <f>(Table2[[#This Row],[Current Week High]]/Table2[[#This Row],[Close Price]])-1</f>
        <v>1.7154922143045592E-2</v>
      </c>
      <c r="AG349" s="2">
        <f>(Table2[[#This Row],[Close Price]]/Table2[[#This Row],[Current Month Low]])-1</f>
        <v>6.9628999681088377E-3</v>
      </c>
      <c r="AH349" s="2">
        <f>(Table2[[#This Row],[Current Month High]]/Table2[[#This Row],[Close Price]])-1</f>
        <v>1.7154922143045592E-2</v>
      </c>
      <c r="AI349">
        <v>39.852203747690602</v>
      </c>
      <c r="AJ349">
        <v>92.726347914547304</v>
      </c>
      <c r="AK349" t="str">
        <f>IF(AND(Table2[[#This Row],[20D EMA]]&gt;Table2[[#This Row],[50D EMA]],Table2[[#This Row],[50D EMA]]&gt;Table2[[#This Row],[200D EMA]]),"Uptrend","Downtrend/NoTrend")</f>
        <v>Downtrend/NoTrend</v>
      </c>
      <c r="AL349">
        <v>-0.23</v>
      </c>
      <c r="AM349" t="s">
        <v>10464</v>
      </c>
      <c r="AN349">
        <v>-5.1100000000000003</v>
      </c>
      <c r="AO349" t="s">
        <v>10464</v>
      </c>
      <c r="AP349">
        <v>3.2067686626210002E-3</v>
      </c>
      <c r="AQ349">
        <f>(Table2[[#This Row],[Sharpe Ratio]]-AVERAGE(Table2[Sharpe Ratio]))/_xlfn.STDEV.P(Table2[Sharpe Ratio])</f>
        <v>-0.55663340393390592</v>
      </c>
      <c r="AR3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9">
        <f>_xlfn.RANK.AVG(Table2[[#This Row],[1Y Return vs Nifty Z-Score]],Table2[1Y Return vs Nifty Z-Score])</f>
        <v>284</v>
      </c>
      <c r="AT349">
        <f>_xlfn.RANK.AVG(Table2[[#This Row],[6M Return vs Nifty Z-Score]],Table2[6M Return vs Nifty Z-Score])</f>
        <v>288</v>
      </c>
      <c r="AU349">
        <f>_xlfn.RANK.AVG(Table2[[#This Row],[Sharpe Ratio Z-Score]],Table2[Sharpe Ratio Z-Score])</f>
        <v>490</v>
      </c>
      <c r="AV349">
        <f>(Table2[[#This Row],[Rank 1Y]]+Table2[[#This Row],[Rank 6M]]+Table2[[#This Row],[Rank Sharpe]])/3</f>
        <v>354</v>
      </c>
    </row>
    <row r="350" spans="1:48" x14ac:dyDescent="0.3">
      <c r="A350" t="s">
        <v>778</v>
      </c>
      <c r="B350" t="s">
        <v>779</v>
      </c>
      <c r="C350" t="s">
        <v>10426</v>
      </c>
      <c r="D350" t="s">
        <v>124</v>
      </c>
      <c r="E350">
        <v>19882.53792617</v>
      </c>
      <c r="F350">
        <v>704.45</v>
      </c>
      <c r="G350">
        <v>68.521675032159607</v>
      </c>
      <c r="H350">
        <f>(Table2[[#This Row],[1Y Return vs Nifty]]-AVERAGE(Table2[1Y Return vs Nifty]))/_xlfn.STDEV.P(Table2[1Y Return vs Nifty])</f>
        <v>0.26046338080498521</v>
      </c>
      <c r="I350">
        <v>6.9886832211971202</v>
      </c>
      <c r="J350">
        <f>(Table2[[#This Row],[1M Return vs Nifty]]-AVERAGE(Table2[1M Return vs Nifty]))/_xlfn.STDEV.P(Table2[1M Return vs Nifty])</f>
        <v>0.48290342398475711</v>
      </c>
      <c r="K350">
        <v>-1.7606106086569</v>
      </c>
      <c r="L350">
        <f>(Table2[[#This Row],[6M Return vs Nifty]]-AVERAGE(Table2[6M Return vs Nifty]))/_xlfn.STDEV.P(Table2[6M Return vs Nifty])</f>
        <v>-0.41284989725045623</v>
      </c>
      <c r="M350">
        <v>6.6277643608614696</v>
      </c>
      <c r="N350">
        <f>(Table2[[#This Row],[1W Return vs Nifty]]-AVERAGE(Table2[1W Return vs Nifty]))/_xlfn.STDEV.P(Table2[1W Return vs Nifty])</f>
        <v>1.2988578088877556</v>
      </c>
      <c r="O350">
        <v>659.48</v>
      </c>
      <c r="P350">
        <v>638.82958172795099</v>
      </c>
      <c r="Q350">
        <v>573.36585714712703</v>
      </c>
      <c r="R350">
        <v>75.741124577842101</v>
      </c>
      <c r="S350" s="2">
        <f>(Table2[[#This Row],[Close Price]]-Table2[[#This Row],[20D EMA]])/Table2[[#This Row],[20D EMA]]</f>
        <v>6.8190089161157319E-2</v>
      </c>
      <c r="T350" s="2">
        <f>(Table2[[#This Row],[Close Price]]-Table2[[#This Row],[50D EMA]])/Table2[[#This Row],[50D EMA]]</f>
        <v>0.10271975523511974</v>
      </c>
      <c r="U350" s="2">
        <f>(Table2[[#This Row],[Close Price]]-Table2[[#This Row],[200D EMA]])/Table2[[#This Row],[200D EMA]]</f>
        <v>0.22862216370033439</v>
      </c>
      <c r="V350">
        <v>1.4689616858767001</v>
      </c>
      <c r="W350">
        <v>700.2</v>
      </c>
      <c r="X350">
        <v>728.15</v>
      </c>
      <c r="Y350">
        <v>665.7</v>
      </c>
      <c r="Z350">
        <v>728.15</v>
      </c>
      <c r="AA350">
        <v>665.7</v>
      </c>
      <c r="AB350">
        <v>728.15</v>
      </c>
      <c r="AC350" s="2">
        <f>(Table2[[#This Row],[Close Price]]/Table2[[#This Row],[Day Low]])-1</f>
        <v>6.0696943730362829E-3</v>
      </c>
      <c r="AD350" s="2">
        <f>(Table2[[#This Row],[Day High]]/Table2[[#This Row],[Close Price]])-1</f>
        <v>3.3643267797572429E-2</v>
      </c>
      <c r="AE350" s="2">
        <f>(Table2[[#This Row],[Close Price]]/Table2[[#This Row],[Current Week Low]])-1</f>
        <v>5.8209403635271162E-2</v>
      </c>
      <c r="AF350" s="2">
        <f>(Table2[[#This Row],[Current Week High]]/Table2[[#This Row],[Close Price]])-1</f>
        <v>3.3643267797572429E-2</v>
      </c>
      <c r="AG350" s="2">
        <f>(Table2[[#This Row],[Close Price]]/Table2[[#This Row],[Current Month Low]])-1</f>
        <v>5.8209403635271162E-2</v>
      </c>
      <c r="AH350" s="2">
        <f>(Table2[[#This Row],[Current Month High]]/Table2[[#This Row],[Close Price]])-1</f>
        <v>3.3643267797572429E-2</v>
      </c>
      <c r="AI350">
        <v>4.7341897934558697</v>
      </c>
      <c r="AJ350">
        <v>105.19953393533299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0.02</v>
      </c>
      <c r="AM350" t="s">
        <v>10463</v>
      </c>
      <c r="AN350">
        <v>8.8000000000000007</v>
      </c>
      <c r="AO350" t="s">
        <v>10463</v>
      </c>
      <c r="AP350">
        <v>2.8968604127523001E-2</v>
      </c>
      <c r="AQ350">
        <f>(Table2[[#This Row],[Sharpe Ratio]]-AVERAGE(Table2[Sharpe Ratio]))/_xlfn.STDEV.P(Table2[Sharpe Ratio])</f>
        <v>-0.2667231646943079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1.3626515517327338</v>
      </c>
      <c r="AS350">
        <f>_xlfn.RANK.AVG(Table2[[#This Row],[1Y Return vs Nifty Z-Score]],Table2[1Y Return vs Nifty Z-Score])</f>
        <v>202</v>
      </c>
      <c r="AT350">
        <f>_xlfn.RANK.AVG(Table2[[#This Row],[6M Return vs Nifty Z-Score]],Table2[6M Return vs Nifty Z-Score])</f>
        <v>451</v>
      </c>
      <c r="AU350">
        <f>_xlfn.RANK.AVG(Table2[[#This Row],[Sharpe Ratio Z-Score]],Table2[Sharpe Ratio Z-Score])</f>
        <v>410</v>
      </c>
      <c r="AV350">
        <f>(Table2[[#This Row],[Rank 1Y]]+Table2[[#This Row],[Rank 6M]]+Table2[[#This Row],[Rank Sharpe]])/3</f>
        <v>354.33333333333331</v>
      </c>
    </row>
    <row r="351" spans="1:48" x14ac:dyDescent="0.3">
      <c r="A351" t="s">
        <v>28</v>
      </c>
      <c r="B351" t="s">
        <v>29</v>
      </c>
      <c r="C351" t="s">
        <v>10419</v>
      </c>
      <c r="D351" t="s">
        <v>24</v>
      </c>
      <c r="E351">
        <v>852680.49076925998</v>
      </c>
      <c r="F351">
        <v>1190.5999999999999</v>
      </c>
      <c r="G351">
        <v>0.76960846292977003</v>
      </c>
      <c r="H351">
        <f>(Table2[[#This Row],[1Y Return vs Nifty]]-AVERAGE(Table2[1Y Return vs Nifty]))/_xlfn.STDEV.P(Table2[1Y Return vs Nifty])</f>
        <v>-0.53082547643188083</v>
      </c>
      <c r="I351">
        <v>-2.01296515601208</v>
      </c>
      <c r="J351">
        <f>(Table2[[#This Row],[1M Return vs Nifty]]-AVERAGE(Table2[1M Return vs Nifty]))/_xlfn.STDEV.P(Table2[1M Return vs Nifty])</f>
        <v>-0.29670436992870314</v>
      </c>
      <c r="K351">
        <v>9.8941284275878996</v>
      </c>
      <c r="L351">
        <f>(Table2[[#This Row],[6M Return vs Nifty]]-AVERAGE(Table2[6M Return vs Nifty]))/_xlfn.STDEV.P(Table2[6M Return vs Nifty])</f>
        <v>-6.3716478670347715E-2</v>
      </c>
      <c r="M351">
        <v>1.7286770962558</v>
      </c>
      <c r="N351">
        <f>(Table2[[#This Row],[1W Return vs Nifty]]-AVERAGE(Table2[1W Return vs Nifty]))/_xlfn.STDEV.P(Table2[1W Return vs Nifty])</f>
        <v>0.40171043387956723</v>
      </c>
      <c r="O351">
        <v>1164.51</v>
      </c>
      <c r="P351">
        <v>1135.3541442472699</v>
      </c>
      <c r="Q351">
        <v>1053.9003004211399</v>
      </c>
      <c r="R351">
        <v>71.270425946356895</v>
      </c>
      <c r="S351" s="2">
        <f>(Table2[[#This Row],[Close Price]]-Table2[[#This Row],[20D EMA]])/Table2[[#This Row],[20D EMA]]</f>
        <v>2.2404273041880206E-2</v>
      </c>
      <c r="T351" s="2">
        <f>(Table2[[#This Row],[Close Price]]-Table2[[#This Row],[50D EMA]])/Table2[[#This Row],[50D EMA]]</f>
        <v>4.8659579949265543E-2</v>
      </c>
      <c r="U351" s="2">
        <f>(Table2[[#This Row],[Close Price]]-Table2[[#This Row],[200D EMA]])/Table2[[#This Row],[200D EMA]]</f>
        <v>0.12970837898445858</v>
      </c>
      <c r="V351">
        <v>1.4021505227751101</v>
      </c>
      <c r="W351">
        <v>1185.55</v>
      </c>
      <c r="X351">
        <v>1217</v>
      </c>
      <c r="Y351">
        <v>1185.55</v>
      </c>
      <c r="Z351">
        <v>1217</v>
      </c>
      <c r="AA351">
        <v>1185.55</v>
      </c>
      <c r="AB351">
        <v>1217</v>
      </c>
      <c r="AC351" s="2">
        <f>(Table2[[#This Row],[Close Price]]/Table2[[#This Row],[Day Low]])-1</f>
        <v>4.2596263337690843E-3</v>
      </c>
      <c r="AD351" s="2">
        <f>(Table2[[#This Row],[Day High]]/Table2[[#This Row],[Close Price]])-1</f>
        <v>2.2173693935830796E-2</v>
      </c>
      <c r="AE351" s="2">
        <f>(Table2[[#This Row],[Close Price]]/Table2[[#This Row],[Current Week Low]])-1</f>
        <v>4.2596263337690843E-3</v>
      </c>
      <c r="AF351" s="2">
        <f>(Table2[[#This Row],[Current Week High]]/Table2[[#This Row],[Close Price]])-1</f>
        <v>2.2173693935830796E-2</v>
      </c>
      <c r="AG351" s="2">
        <f>(Table2[[#This Row],[Close Price]]/Table2[[#This Row],[Current Month Low]])-1</f>
        <v>4.2596263337690843E-3</v>
      </c>
      <c r="AH351" s="2">
        <f>(Table2[[#This Row],[Current Month High]]/Table2[[#This Row],[Close Price]])-1</f>
        <v>2.2173693935830796E-2</v>
      </c>
      <c r="AI351">
        <v>3.7292121619351501</v>
      </c>
      <c r="AJ351">
        <v>32.436040044493801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0.01</v>
      </c>
      <c r="AM351" t="s">
        <v>10463</v>
      </c>
      <c r="AN351">
        <v>7.52</v>
      </c>
      <c r="AO351" t="s">
        <v>10463</v>
      </c>
      <c r="AP351">
        <v>8.4384017906366002E-2</v>
      </c>
      <c r="AQ351">
        <f>(Table2[[#This Row],[Sharpe Ratio]]-AVERAGE(Table2[Sharpe Ratio]))/_xlfn.STDEV.P(Table2[Sharpe Ratio])</f>
        <v>0.35689295489753431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-0.13264293625383011</v>
      </c>
      <c r="AS351">
        <f>_xlfn.RANK.AVG(Table2[[#This Row],[1Y Return vs Nifty Z-Score]],Table2[1Y Return vs Nifty Z-Score])</f>
        <v>506</v>
      </c>
      <c r="AT351">
        <f>_xlfn.RANK.AVG(Table2[[#This Row],[6M Return vs Nifty Z-Score]],Table2[6M Return vs Nifty Z-Score])</f>
        <v>316</v>
      </c>
      <c r="AU351">
        <f>_xlfn.RANK.AVG(Table2[[#This Row],[Sharpe Ratio Z-Score]],Table2[Sharpe Ratio Z-Score])</f>
        <v>245</v>
      </c>
      <c r="AV351">
        <f>(Table2[[#This Row],[Rank 1Y]]+Table2[[#This Row],[Rank 6M]]+Table2[[#This Row],[Rank Sharpe]])/3</f>
        <v>355.66666666666669</v>
      </c>
    </row>
    <row r="352" spans="1:48" x14ac:dyDescent="0.3">
      <c r="A352" t="s">
        <v>487</v>
      </c>
      <c r="B352" t="s">
        <v>488</v>
      </c>
      <c r="C352" t="s">
        <v>10419</v>
      </c>
      <c r="D352" t="s">
        <v>24</v>
      </c>
      <c r="E352">
        <v>43504.372449276001</v>
      </c>
      <c r="F352">
        <v>175.02</v>
      </c>
      <c r="G352">
        <v>11.821638535315801</v>
      </c>
      <c r="H352">
        <f>(Table2[[#This Row],[1Y Return vs Nifty]]-AVERAGE(Table2[1Y Return vs Nifty]))/_xlfn.STDEV.P(Table2[1Y Return vs Nifty])</f>
        <v>-0.40174678276296188</v>
      </c>
      <c r="I352">
        <v>0.77506319860709405</v>
      </c>
      <c r="J352">
        <f>(Table2[[#This Row],[1M Return vs Nifty]]-AVERAGE(Table2[1M Return vs Nifty]))/_xlfn.STDEV.P(Table2[1M Return vs Nifty])</f>
        <v>-5.5240968579237749E-2</v>
      </c>
      <c r="K352">
        <v>3.9031640568807999</v>
      </c>
      <c r="L352">
        <f>(Table2[[#This Row],[6M Return vs Nifty]]-AVERAGE(Table2[6M Return vs Nifty]))/_xlfn.STDEV.P(Table2[6M Return vs Nifty])</f>
        <v>-0.24318389229770027</v>
      </c>
      <c r="M352">
        <v>-1.33844246555861</v>
      </c>
      <c r="N352">
        <f>(Table2[[#This Row],[1W Return vs Nifty]]-AVERAGE(Table2[1W Return vs Nifty]))/_xlfn.STDEV.P(Table2[1W Return vs Nifty])</f>
        <v>-0.1599571003156102</v>
      </c>
      <c r="O352">
        <v>172.88</v>
      </c>
      <c r="P352">
        <v>166.76017534631899</v>
      </c>
      <c r="Q352">
        <v>153.98569419932099</v>
      </c>
      <c r="R352">
        <v>68.797309240027602</v>
      </c>
      <c r="S352" s="2">
        <f>(Table2[[#This Row],[Close Price]]-Table2[[#This Row],[20D EMA]])/Table2[[#This Row],[20D EMA]]</f>
        <v>1.2378528459046823E-2</v>
      </c>
      <c r="T352" s="2">
        <f>(Table2[[#This Row],[Close Price]]-Table2[[#This Row],[50D EMA]])/Table2[[#This Row],[50D EMA]]</f>
        <v>4.9531158362765219E-2</v>
      </c>
      <c r="U352" s="2">
        <f>(Table2[[#This Row],[Close Price]]-Table2[[#This Row],[200D EMA]])/Table2[[#This Row],[200D EMA]]</f>
        <v>0.1365990906496285</v>
      </c>
      <c r="V352">
        <v>0.770257684671529</v>
      </c>
      <c r="W352">
        <v>173.91</v>
      </c>
      <c r="X352">
        <v>178.5</v>
      </c>
      <c r="Y352">
        <v>173.91</v>
      </c>
      <c r="Z352">
        <v>179.2</v>
      </c>
      <c r="AA352">
        <v>173.91</v>
      </c>
      <c r="AB352">
        <v>179.2</v>
      </c>
      <c r="AC352" s="2">
        <f>(Table2[[#This Row],[Close Price]]/Table2[[#This Row],[Day Low]])-1</f>
        <v>6.382611695704643E-3</v>
      </c>
      <c r="AD352" s="2">
        <f>(Table2[[#This Row],[Day High]]/Table2[[#This Row],[Close Price]])-1</f>
        <v>1.9883441892355025E-2</v>
      </c>
      <c r="AE352" s="2">
        <f>(Table2[[#This Row],[Close Price]]/Table2[[#This Row],[Current Week Low]])-1</f>
        <v>6.382611695704643E-3</v>
      </c>
      <c r="AF352" s="2">
        <f>(Table2[[#This Row],[Current Week High]]/Table2[[#This Row],[Close Price]])-1</f>
        <v>2.3882984801736784E-2</v>
      </c>
      <c r="AG352" s="2">
        <f>(Table2[[#This Row],[Close Price]]/Table2[[#This Row],[Current Month Low]])-1</f>
        <v>6.382611695704643E-3</v>
      </c>
      <c r="AH352" s="2">
        <f>(Table2[[#This Row],[Current Month High]]/Table2[[#This Row],[Close Price]])-1</f>
        <v>2.3882984801736784E-2</v>
      </c>
      <c r="AI352">
        <v>2.6911210147411602</v>
      </c>
      <c r="AJ352">
        <v>38.410438908659501</v>
      </c>
      <c r="AK352" t="str">
        <f>IF(AND(Table2[[#This Row],[20D EMA]]&gt;Table2[[#This Row],[50D EMA]],Table2[[#This Row],[50D EMA]]&gt;Table2[[#This Row],[200D EMA]]),"Uptrend","Downtrend/NoTrend")</f>
        <v>Uptrend</v>
      </c>
      <c r="AL352">
        <v>0.03</v>
      </c>
      <c r="AM352" t="s">
        <v>10463</v>
      </c>
      <c r="AN352">
        <v>1.6</v>
      </c>
      <c r="AO352" t="s">
        <v>10463</v>
      </c>
      <c r="AP352">
        <v>7.6842362787846993E-2</v>
      </c>
      <c r="AQ352">
        <f>(Table2[[#This Row],[Sharpe Ratio]]-AVERAGE(Table2[Sharpe Ratio]))/_xlfn.STDEV.P(Table2[Sharpe Ratio])</f>
        <v>0.27202310769075644</v>
      </c>
      <c r="AR3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-0.58810563626475365</v>
      </c>
      <c r="AS352">
        <f>_xlfn.RANK.AVG(Table2[[#This Row],[1Y Return vs Nifty Z-Score]],Table2[1Y Return vs Nifty Z-Score])</f>
        <v>431</v>
      </c>
      <c r="AT352">
        <f>_xlfn.RANK.AVG(Table2[[#This Row],[6M Return vs Nifty Z-Score]],Table2[6M Return vs Nifty Z-Score])</f>
        <v>377</v>
      </c>
      <c r="AU352">
        <f>_xlfn.RANK.AVG(Table2[[#This Row],[Sharpe Ratio Z-Score]],Table2[Sharpe Ratio Z-Score])</f>
        <v>263</v>
      </c>
      <c r="AV352">
        <f>(Table2[[#This Row],[Rank 1Y]]+Table2[[#This Row],[Rank 6M]]+Table2[[#This Row],[Rank Sharpe]])/3</f>
        <v>357</v>
      </c>
    </row>
    <row r="353" spans="1:48" x14ac:dyDescent="0.3">
      <c r="A353" t="s">
        <v>1737</v>
      </c>
      <c r="B353" t="s">
        <v>1738</v>
      </c>
      <c r="C353" t="s">
        <v>10426</v>
      </c>
      <c r="D353" t="s">
        <v>507</v>
      </c>
      <c r="E353">
        <v>4226.0010403799997</v>
      </c>
      <c r="F353">
        <v>430.15</v>
      </c>
      <c r="G353">
        <v>43.217698764571203</v>
      </c>
      <c r="H353">
        <f>(Table2[[#This Row],[1Y Return vs Nifty]]-AVERAGE(Table2[1Y Return vs Nifty]))/_xlfn.STDEV.P(Table2[1Y Return vs Nifty])</f>
        <v>-3.5066415970576227E-2</v>
      </c>
      <c r="I353">
        <v>12.151560897226</v>
      </c>
      <c r="J353">
        <f>(Table2[[#This Row],[1M Return vs Nifty]]-AVERAGE(Table2[1M Return vs Nifty]))/_xlfn.STDEV.P(Table2[1M Return vs Nifty])</f>
        <v>0.93004593684325354</v>
      </c>
      <c r="K353">
        <v>14.6231892990458</v>
      </c>
      <c r="L353">
        <f>(Table2[[#This Row],[6M Return vs Nifty]]-AVERAGE(Table2[6M Return vs Nifty]))/_xlfn.STDEV.P(Table2[6M Return vs Nifty])</f>
        <v>7.7948914573627112E-2</v>
      </c>
      <c r="M353">
        <v>-1.99987920832289</v>
      </c>
      <c r="N353">
        <f>(Table2[[#This Row],[1W Return vs Nifty]]-AVERAGE(Table2[1W Return vs Nifty]))/_xlfn.STDEV.P(Table2[1W Return vs Nifty])</f>
        <v>-0.28108297651547082</v>
      </c>
      <c r="O353">
        <v>354.3</v>
      </c>
      <c r="P353">
        <v>334.46860195782102</v>
      </c>
      <c r="Q353">
        <v>312.56727363618597</v>
      </c>
      <c r="R353">
        <v>71.182442992176107</v>
      </c>
      <c r="S353" s="2">
        <f>(Table2[[#This Row],[Close Price]]-Table2[[#This Row],[20D EMA]])/Table2[[#This Row],[20D EMA]]</f>
        <v>0.21408410951171314</v>
      </c>
      <c r="T353" s="2">
        <f>(Table2[[#This Row],[Close Price]]-Table2[[#This Row],[50D EMA]])/Table2[[#This Row],[50D EMA]]</f>
        <v>0.28606989559589541</v>
      </c>
      <c r="U353" s="2">
        <f>(Table2[[#This Row],[Close Price]]-Table2[[#This Row],[200D EMA]])/Table2[[#This Row],[200D EMA]]</f>
        <v>0.37618374117014863</v>
      </c>
      <c r="V353">
        <v>2.7235797724828901</v>
      </c>
      <c r="W353">
        <v>410</v>
      </c>
      <c r="X353">
        <v>442.7</v>
      </c>
      <c r="Y353">
        <v>364.95</v>
      </c>
      <c r="Z353">
        <v>442.7</v>
      </c>
      <c r="AA353">
        <v>364.95</v>
      </c>
      <c r="AB353">
        <v>442.7</v>
      </c>
      <c r="AC353" s="2">
        <f>(Table2[[#This Row],[Close Price]]/Table2[[#This Row],[Day Low]])-1</f>
        <v>4.9146341463414567E-2</v>
      </c>
      <c r="AD353" s="2">
        <f>(Table2[[#This Row],[Day High]]/Table2[[#This Row],[Close Price]])-1</f>
        <v>2.9175868882947764E-2</v>
      </c>
      <c r="AE353" s="2">
        <f>(Table2[[#This Row],[Close Price]]/Table2[[#This Row],[Current Week Low]])-1</f>
        <v>0.17865461022057816</v>
      </c>
      <c r="AF353" s="2">
        <f>(Table2[[#This Row],[Current Week High]]/Table2[[#This Row],[Close Price]])-1</f>
        <v>2.9175868882947764E-2</v>
      </c>
      <c r="AG353" s="2">
        <f>(Table2[[#This Row],[Close Price]]/Table2[[#This Row],[Current Month Low]])-1</f>
        <v>0.17865461022057816</v>
      </c>
      <c r="AH353" s="2">
        <f>(Table2[[#This Row],[Current Month High]]/Table2[[#This Row],[Close Price]])-1</f>
        <v>2.9175868882947764E-2</v>
      </c>
      <c r="AI353">
        <v>2.9175868882947702</v>
      </c>
      <c r="AJ353">
        <v>82.809179770505693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0.27</v>
      </c>
      <c r="AM353" t="s">
        <v>10463</v>
      </c>
      <c r="AN353">
        <v>34.32</v>
      </c>
      <c r="AO353" t="s">
        <v>10463</v>
      </c>
      <c r="AQ353">
        <f>(Table2[[#This Row],[Sharpe Ratio]]-AVERAGE(Table2[Sharpe Ratio]))/_xlfn.STDEV.P(Table2[Sharpe Ratio])</f>
        <v>-0.59272070335917748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9.912475557165612E-2</v>
      </c>
      <c r="AS353">
        <f>_xlfn.RANK.AVG(Table2[[#This Row],[1Y Return vs Nifty Z-Score]],Table2[1Y Return vs Nifty Z-Score])</f>
        <v>288</v>
      </c>
      <c r="AT353">
        <f>_xlfn.RANK.AVG(Table2[[#This Row],[6M Return vs Nifty Z-Score]],Table2[6M Return vs Nifty Z-Score])</f>
        <v>270</v>
      </c>
      <c r="AU353">
        <f>_xlfn.RANK.AVG(Table2[[#This Row],[Sharpe Ratio Z-Score]],Table2[Sharpe Ratio Z-Score])</f>
        <v>515.5</v>
      </c>
      <c r="AV353">
        <f>(Table2[[#This Row],[Rank 1Y]]+Table2[[#This Row],[Rank 6M]]+Table2[[#This Row],[Rank Sharpe]])/3</f>
        <v>357.83333333333331</v>
      </c>
    </row>
    <row r="354" spans="1:48" x14ac:dyDescent="0.3">
      <c r="A354" t="s">
        <v>314</v>
      </c>
      <c r="B354" t="s">
        <v>315</v>
      </c>
      <c r="C354" t="s">
        <v>10421</v>
      </c>
      <c r="D354" t="s">
        <v>184</v>
      </c>
      <c r="E354">
        <v>77827.329240930005</v>
      </c>
      <c r="F354">
        <v>2870.95</v>
      </c>
      <c r="G354">
        <v>44.009954568035297</v>
      </c>
      <c r="H354">
        <f>(Table2[[#This Row],[1Y Return vs Nifty]]-AVERAGE(Table2[1Y Return vs Nifty]))/_xlfn.STDEV.P(Table2[1Y Return vs Nifty])</f>
        <v>-2.5813514603769926E-2</v>
      </c>
      <c r="I354">
        <v>-0.13801681129506599</v>
      </c>
      <c r="J354">
        <f>(Table2[[#This Row],[1M Return vs Nifty]]-AVERAGE(Table2[1M Return vs Nifty]))/_xlfn.STDEV.P(Table2[1M Return vs Nifty])</f>
        <v>-0.13432029520441283</v>
      </c>
      <c r="K354">
        <v>3.4013167877839101</v>
      </c>
      <c r="L354">
        <f>(Table2[[#This Row],[6M Return vs Nifty]]-AVERAGE(Table2[6M Return vs Nifty]))/_xlfn.STDEV.P(Table2[6M Return vs Nifty])</f>
        <v>-0.25821740374055646</v>
      </c>
      <c r="M354">
        <v>-0.946358469398633</v>
      </c>
      <c r="N354">
        <f>(Table2[[#This Row],[1W Return vs Nifty]]-AVERAGE(Table2[1W Return vs Nifty]))/_xlfn.STDEV.P(Table2[1W Return vs Nifty])</f>
        <v>-8.8156556879902037E-2</v>
      </c>
      <c r="O354">
        <v>2849.75</v>
      </c>
      <c r="P354">
        <v>2799.75994592595</v>
      </c>
      <c r="Q354">
        <v>2498.0379399250801</v>
      </c>
      <c r="R354">
        <v>52.801003922860303</v>
      </c>
      <c r="S354" s="2">
        <f>(Table2[[#This Row],[Close Price]]-Table2[[#This Row],[20D EMA]])/Table2[[#This Row],[20D EMA]]</f>
        <v>7.4392490569347549E-3</v>
      </c>
      <c r="T354" s="2">
        <f>(Table2[[#This Row],[Close Price]]-Table2[[#This Row],[50D EMA]])/Table2[[#This Row],[50D EMA]]</f>
        <v>2.5427199277438597E-2</v>
      </c>
      <c r="U354" s="2">
        <f>(Table2[[#This Row],[Close Price]]-Table2[[#This Row],[200D EMA]])/Table2[[#This Row],[200D EMA]]</f>
        <v>0.14928198411834526</v>
      </c>
      <c r="V354">
        <v>1.01016975872391</v>
      </c>
      <c r="W354">
        <v>2850</v>
      </c>
      <c r="X354">
        <v>2888</v>
      </c>
      <c r="Y354">
        <v>2832.2</v>
      </c>
      <c r="Z354">
        <v>2894</v>
      </c>
      <c r="AA354">
        <v>2832.2</v>
      </c>
      <c r="AB354">
        <v>2894</v>
      </c>
      <c r="AC354" s="2">
        <f>(Table2[[#This Row],[Close Price]]/Table2[[#This Row],[Day Low]])-1</f>
        <v>7.3508771929824412E-3</v>
      </c>
      <c r="AD354" s="2">
        <f>(Table2[[#This Row],[Day High]]/Table2[[#This Row],[Close Price]])-1</f>
        <v>5.9388007453979874E-3</v>
      </c>
      <c r="AE354" s="2">
        <f>(Table2[[#This Row],[Close Price]]/Table2[[#This Row],[Current Week Low]])-1</f>
        <v>1.3681943365581484E-2</v>
      </c>
      <c r="AF354" s="2">
        <f>(Table2[[#This Row],[Current Week High]]/Table2[[#This Row],[Close Price]])-1</f>
        <v>8.0287013009632258E-3</v>
      </c>
      <c r="AG354" s="2">
        <f>(Table2[[#This Row],[Close Price]]/Table2[[#This Row],[Current Month Low]])-1</f>
        <v>1.3681943365581484E-2</v>
      </c>
      <c r="AH354" s="2">
        <f>(Table2[[#This Row],[Current Month High]]/Table2[[#This Row],[Close Price]])-1</f>
        <v>8.0287013009632258E-3</v>
      </c>
      <c r="AI354">
        <v>6.9001550009578798</v>
      </c>
      <c r="AJ354">
        <v>72.948795180722797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0.04</v>
      </c>
      <c r="AM354" t="s">
        <v>10463</v>
      </c>
      <c r="AN354">
        <v>-2.2200000000000002</v>
      </c>
      <c r="AO354" t="s">
        <v>10464</v>
      </c>
      <c r="AP354">
        <v>2.7988189381399999E-2</v>
      </c>
      <c r="AQ354">
        <f>(Table2[[#This Row],[Sharpe Ratio]]-AVERAGE(Table2[Sharpe Ratio]))/_xlfn.STDEV.P(Table2[Sharpe Ratio])</f>
        <v>-0.27775624011278066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-0.78426401054142181</v>
      </c>
      <c r="AS354">
        <f>_xlfn.RANK.AVG(Table2[[#This Row],[1Y Return vs Nifty Z-Score]],Table2[1Y Return vs Nifty Z-Score])</f>
        <v>282</v>
      </c>
      <c r="AT354">
        <f>_xlfn.RANK.AVG(Table2[[#This Row],[6M Return vs Nifty Z-Score]],Table2[6M Return vs Nifty Z-Score])</f>
        <v>383</v>
      </c>
      <c r="AU354">
        <f>_xlfn.RANK.AVG(Table2[[#This Row],[Sharpe Ratio Z-Score]],Table2[Sharpe Ratio Z-Score])</f>
        <v>413</v>
      </c>
      <c r="AV354">
        <f>(Table2[[#This Row],[Rank 1Y]]+Table2[[#This Row],[Rank 6M]]+Table2[[#This Row],[Rank Sharpe]])/3</f>
        <v>359.33333333333331</v>
      </c>
    </row>
    <row r="355" spans="1:48" x14ac:dyDescent="0.3">
      <c r="A355" t="s">
        <v>1851</v>
      </c>
      <c r="B355" t="s">
        <v>1852</v>
      </c>
      <c r="C355" t="s">
        <v>10426</v>
      </c>
      <c r="D355" t="s">
        <v>472</v>
      </c>
      <c r="E355">
        <v>3587.3480138</v>
      </c>
      <c r="F355">
        <v>4155.1000000000004</v>
      </c>
      <c r="G355">
        <v>19.4445579948088</v>
      </c>
      <c r="H355">
        <f>(Table2[[#This Row],[1Y Return vs Nifty]]-AVERAGE(Table2[1Y Return vs Nifty]))/_xlfn.STDEV.P(Table2[1Y Return vs Nifty])</f>
        <v>-0.31271730317140745</v>
      </c>
      <c r="I355">
        <v>16.109529170739201</v>
      </c>
      <c r="J355">
        <f>(Table2[[#This Row],[1M Return vs Nifty]]-AVERAGE(Table2[1M Return vs Nifty]))/_xlfn.STDEV.P(Table2[1M Return vs Nifty])</f>
        <v>1.2728345889645163</v>
      </c>
      <c r="K355">
        <v>4.1341385375764697</v>
      </c>
      <c r="L355">
        <f>(Table2[[#This Row],[6M Return vs Nifty]]-AVERAGE(Table2[6M Return vs Nifty]))/_xlfn.STDEV.P(Table2[6M Return vs Nifty])</f>
        <v>-0.23626474037166736</v>
      </c>
      <c r="M355">
        <v>-2.5511574418266498</v>
      </c>
      <c r="N355">
        <f>(Table2[[#This Row],[1W Return vs Nifty]]-AVERAGE(Table2[1W Return vs Nifty]))/_xlfn.STDEV.P(Table2[1W Return vs Nifty])</f>
        <v>-0.38203603029351124</v>
      </c>
      <c r="O355">
        <v>3985.84</v>
      </c>
      <c r="P355">
        <v>3691.0009134431698</v>
      </c>
      <c r="Q355">
        <v>3418.8423822385298</v>
      </c>
      <c r="R355">
        <v>61.546676751167297</v>
      </c>
      <c r="S355" s="2">
        <f>(Table2[[#This Row],[Close Price]]-Table2[[#This Row],[20D EMA]])/Table2[[#This Row],[20D EMA]]</f>
        <v>4.2465327258495125E-2</v>
      </c>
      <c r="T355" s="2">
        <f>(Table2[[#This Row],[Close Price]]-Table2[[#This Row],[50D EMA]])/Table2[[#This Row],[50D EMA]]</f>
        <v>0.12573800371235705</v>
      </c>
      <c r="U355" s="2">
        <f>(Table2[[#This Row],[Close Price]]-Table2[[#This Row],[200D EMA]])/Table2[[#This Row],[200D EMA]]</f>
        <v>0.21535289886028519</v>
      </c>
      <c r="V355">
        <v>1.3640815516944</v>
      </c>
      <c r="W355">
        <v>4105.3</v>
      </c>
      <c r="X355">
        <v>4199</v>
      </c>
      <c r="Y355">
        <v>3959.75</v>
      </c>
      <c r="Z355">
        <v>4210</v>
      </c>
      <c r="AA355">
        <v>3959.75</v>
      </c>
      <c r="AB355">
        <v>4210</v>
      </c>
      <c r="AC355" s="2">
        <f>(Table2[[#This Row],[Close Price]]/Table2[[#This Row],[Day Low]])-1</f>
        <v>1.2130660365868629E-2</v>
      </c>
      <c r="AD355" s="2">
        <f>(Table2[[#This Row],[Day High]]/Table2[[#This Row],[Close Price]])-1</f>
        <v>1.0565329354287334E-2</v>
      </c>
      <c r="AE355" s="2">
        <f>(Table2[[#This Row],[Close Price]]/Table2[[#This Row],[Current Week Low]])-1</f>
        <v>4.9333922596123569E-2</v>
      </c>
      <c r="AF355" s="2">
        <f>(Table2[[#This Row],[Current Week High]]/Table2[[#This Row],[Close Price]])-1</f>
        <v>1.3212678395225108E-2</v>
      </c>
      <c r="AG355" s="2">
        <f>(Table2[[#This Row],[Close Price]]/Table2[[#This Row],[Current Month Low]])-1</f>
        <v>4.9333922596123569E-2</v>
      </c>
      <c r="AH355" s="2">
        <f>(Table2[[#This Row],[Current Month High]]/Table2[[#This Row],[Close Price]])-1</f>
        <v>1.3212678395225108E-2</v>
      </c>
      <c r="AI355">
        <v>5.7014271618011501</v>
      </c>
      <c r="AJ355">
        <v>47.868327402135201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0.12</v>
      </c>
      <c r="AM355" t="s">
        <v>10463</v>
      </c>
      <c r="AN355">
        <v>2.9</v>
      </c>
      <c r="AO355" t="s">
        <v>10463</v>
      </c>
      <c r="AP355">
        <v>6.1472171612252997E-2</v>
      </c>
      <c r="AQ355">
        <f>(Table2[[#This Row],[Sharpe Ratio]]-AVERAGE(Table2[Sharpe Ratio]))/_xlfn.STDEV.P(Table2[Sharpe Ratio])</f>
        <v>9.9055005051266826E-2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0.44087152017919712</v>
      </c>
      <c r="AS355">
        <f>_xlfn.RANK.AVG(Table2[[#This Row],[1Y Return vs Nifty Z-Score]],Table2[1Y Return vs Nifty Z-Score])</f>
        <v>393</v>
      </c>
      <c r="AT355">
        <f>_xlfn.RANK.AVG(Table2[[#This Row],[6M Return vs Nifty Z-Score]],Table2[6M Return vs Nifty Z-Score])</f>
        <v>371</v>
      </c>
      <c r="AU355">
        <f>_xlfn.RANK.AVG(Table2[[#This Row],[Sharpe Ratio Z-Score]],Table2[Sharpe Ratio Z-Score])</f>
        <v>314</v>
      </c>
      <c r="AV355">
        <f>(Table2[[#This Row],[Rank 1Y]]+Table2[[#This Row],[Rank 6M]]+Table2[[#This Row],[Rank Sharpe]])/3</f>
        <v>359.33333333333331</v>
      </c>
    </row>
    <row r="356" spans="1:48" x14ac:dyDescent="0.3">
      <c r="A356" t="s">
        <v>333</v>
      </c>
      <c r="B356" t="s">
        <v>334</v>
      </c>
      <c r="C356" t="s">
        <v>10424</v>
      </c>
      <c r="D356" t="s">
        <v>61</v>
      </c>
      <c r="E356">
        <v>73678.297584565007</v>
      </c>
      <c r="F356">
        <v>1632.8</v>
      </c>
      <c r="G356">
        <v>57.549116707489098</v>
      </c>
      <c r="H356">
        <f>(Table2[[#This Row],[1Y Return vs Nifty]]-AVERAGE(Table2[1Y Return vs Nifty]))/_xlfn.STDEV.P(Table2[1Y Return vs Nifty])</f>
        <v>0.13231285230676523</v>
      </c>
      <c r="I356">
        <v>-6.9884440253355802</v>
      </c>
      <c r="J356">
        <f>(Table2[[#This Row],[1M Return vs Nifty]]-AVERAGE(Table2[1M Return vs Nifty]))/_xlfn.STDEV.P(Table2[1M Return vs Nifty])</f>
        <v>-0.72761679201321494</v>
      </c>
      <c r="K356">
        <v>5.7837824738236501</v>
      </c>
      <c r="L356">
        <f>(Table2[[#This Row],[6M Return vs Nifty]]-AVERAGE(Table2[6M Return vs Nifty]))/_xlfn.STDEV.P(Table2[6M Return vs Nifty])</f>
        <v>-0.18684743251854391</v>
      </c>
      <c r="M356">
        <v>1.40606736117345</v>
      </c>
      <c r="N356">
        <f>(Table2[[#This Row],[1W Return vs Nifty]]-AVERAGE(Table2[1W Return vs Nifty]))/_xlfn.STDEV.P(Table2[1W Return vs Nifty])</f>
        <v>0.34263239314486849</v>
      </c>
      <c r="O356">
        <v>1599.19</v>
      </c>
      <c r="P356">
        <v>1602.68298922335</v>
      </c>
      <c r="Q356">
        <v>1434.16094140728</v>
      </c>
      <c r="R356">
        <v>62.6562161072181</v>
      </c>
      <c r="S356" s="2">
        <f>(Table2[[#This Row],[Close Price]]-Table2[[#This Row],[20D EMA]])/Table2[[#This Row],[20D EMA]]</f>
        <v>2.101688980046142E-2</v>
      </c>
      <c r="T356" s="2">
        <f>(Table2[[#This Row],[Close Price]]-Table2[[#This Row],[50D EMA]])/Table2[[#This Row],[50D EMA]]</f>
        <v>1.879162066307604E-2</v>
      </c>
      <c r="U356" s="2">
        <f>(Table2[[#This Row],[Close Price]]-Table2[[#This Row],[200D EMA]])/Table2[[#This Row],[200D EMA]]</f>
        <v>0.13850541655234597</v>
      </c>
      <c r="V356">
        <v>1.08983095999194</v>
      </c>
      <c r="W356">
        <v>1615</v>
      </c>
      <c r="X356">
        <v>1637.8</v>
      </c>
      <c r="Y356">
        <v>1598.25</v>
      </c>
      <c r="Z356">
        <v>1637.8</v>
      </c>
      <c r="AA356">
        <v>1598.25</v>
      </c>
      <c r="AB356">
        <v>1637.8</v>
      </c>
      <c r="AC356" s="2">
        <f>(Table2[[#This Row],[Close Price]]/Table2[[#This Row],[Day Low]])-1</f>
        <v>1.102167182662539E-2</v>
      </c>
      <c r="AD356" s="2">
        <f>(Table2[[#This Row],[Day High]]/Table2[[#This Row],[Close Price]])-1</f>
        <v>3.06222439980397E-3</v>
      </c>
      <c r="AE356" s="2">
        <f>(Table2[[#This Row],[Close Price]]/Table2[[#This Row],[Current Week Low]])-1</f>
        <v>2.1617394024714409E-2</v>
      </c>
      <c r="AF356" s="2">
        <f>(Table2[[#This Row],[Current Week High]]/Table2[[#This Row],[Close Price]])-1</f>
        <v>3.06222439980397E-3</v>
      </c>
      <c r="AG356" s="2">
        <f>(Table2[[#This Row],[Close Price]]/Table2[[#This Row],[Current Month Low]])-1</f>
        <v>2.1617394024714409E-2</v>
      </c>
      <c r="AH356" s="2">
        <f>(Table2[[#This Row],[Current Month High]]/Table2[[#This Row],[Close Price]])-1</f>
        <v>3.06222439980397E-3</v>
      </c>
      <c r="AI356">
        <v>5.8304752572268397</v>
      </c>
      <c r="AJ356">
        <v>84.653661294882596</v>
      </c>
      <c r="AK356" t="str">
        <f>IF(AND(Table2[[#This Row],[20D EMA]]&gt;Table2[[#This Row],[50D EMA]],Table2[[#This Row],[50D EMA]]&gt;Table2[[#This Row],[200D EMA]]),"Uptrend","Downtrend/NoTrend")</f>
        <v>Downtrend/NoTrend</v>
      </c>
      <c r="AL356">
        <v>-0.02</v>
      </c>
      <c r="AM356" t="s">
        <v>10464</v>
      </c>
      <c r="AN356">
        <v>1.7</v>
      </c>
      <c r="AO356" t="s">
        <v>10463</v>
      </c>
      <c r="AP356">
        <v>2.1290728139229998E-3</v>
      </c>
      <c r="AQ356">
        <f>(Table2[[#This Row],[Sharpe Ratio]]-AVERAGE(Table2[Sharpe Ratio]))/_xlfn.STDEV.P(Table2[Sharpe Ratio])</f>
        <v>-0.56876123006450985</v>
      </c>
      <c r="AR3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6">
        <f>_xlfn.RANK.AVG(Table2[[#This Row],[1Y Return vs Nifty Z-Score]],Table2[1Y Return vs Nifty Z-Score])</f>
        <v>238</v>
      </c>
      <c r="AT356">
        <f>_xlfn.RANK.AVG(Table2[[#This Row],[6M Return vs Nifty Z-Score]],Table2[6M Return vs Nifty Z-Score])</f>
        <v>350</v>
      </c>
      <c r="AU356">
        <f>_xlfn.RANK.AVG(Table2[[#This Row],[Sharpe Ratio Z-Score]],Table2[Sharpe Ratio Z-Score])</f>
        <v>493</v>
      </c>
      <c r="AV356">
        <f>(Table2[[#This Row],[Rank 1Y]]+Table2[[#This Row],[Rank 6M]]+Table2[[#This Row],[Rank Sharpe]])/3</f>
        <v>360.33333333333331</v>
      </c>
    </row>
    <row r="357" spans="1:48" x14ac:dyDescent="0.3">
      <c r="A357" t="s">
        <v>969</v>
      </c>
      <c r="B357" t="s">
        <v>970</v>
      </c>
      <c r="C357" t="s">
        <v>10421</v>
      </c>
      <c r="D357" t="s">
        <v>971</v>
      </c>
      <c r="E357">
        <v>14433.971151600001</v>
      </c>
      <c r="F357">
        <v>811.5</v>
      </c>
      <c r="G357">
        <v>45.3432109928548</v>
      </c>
      <c r="H357">
        <f>(Table2[[#This Row],[1Y Return vs Nifty]]-AVERAGE(Table2[1Y Return vs Nifty]))/_xlfn.STDEV.P(Table2[1Y Return vs Nifty])</f>
        <v>-1.0242167392963714E-2</v>
      </c>
      <c r="I357">
        <v>35.143333595937897</v>
      </c>
      <c r="J357">
        <f>(Table2[[#This Row],[1M Return vs Nifty]]-AVERAGE(Table2[1M Return vs Nifty]))/_xlfn.STDEV.P(Table2[1M Return vs Nifty])</f>
        <v>2.9212995873618377</v>
      </c>
      <c r="K357">
        <v>32.565602951450302</v>
      </c>
      <c r="L357">
        <f>(Table2[[#This Row],[6M Return vs Nifty]]-AVERAGE(Table2[6M Return vs Nifty]))/_xlfn.STDEV.P(Table2[6M Return vs Nifty])</f>
        <v>0.61543810215313499</v>
      </c>
      <c r="M357">
        <v>16.370959277980301</v>
      </c>
      <c r="N357">
        <f>(Table2[[#This Row],[1W Return vs Nifty]]-AVERAGE(Table2[1W Return vs Nifty]))/_xlfn.STDEV.P(Table2[1W Return vs Nifty])</f>
        <v>3.0830843947740263</v>
      </c>
      <c r="O357">
        <v>643.95000000000005</v>
      </c>
      <c r="P357">
        <v>593.44230058333903</v>
      </c>
      <c r="Q357">
        <v>537.20166974269102</v>
      </c>
      <c r="R357">
        <v>87.744130468773506</v>
      </c>
      <c r="S357" s="2">
        <f>(Table2[[#This Row],[Close Price]]-Table2[[#This Row],[20D EMA]])/Table2[[#This Row],[20D EMA]]</f>
        <v>0.2601910086186815</v>
      </c>
      <c r="T357" s="2">
        <f>(Table2[[#This Row],[Close Price]]-Table2[[#This Row],[50D EMA]])/Table2[[#This Row],[50D EMA]]</f>
        <v>0.36744549419937822</v>
      </c>
      <c r="U357" s="2">
        <f>(Table2[[#This Row],[Close Price]]-Table2[[#This Row],[200D EMA]])/Table2[[#This Row],[200D EMA]]</f>
        <v>0.5106058780284366</v>
      </c>
      <c r="V357">
        <v>3.4223289000085999</v>
      </c>
      <c r="W357">
        <v>759</v>
      </c>
      <c r="X357">
        <v>841.95</v>
      </c>
      <c r="Y357">
        <v>675</v>
      </c>
      <c r="Z357">
        <v>841.95</v>
      </c>
      <c r="AA357">
        <v>675</v>
      </c>
      <c r="AB357">
        <v>841.95</v>
      </c>
      <c r="AC357" s="2">
        <f>(Table2[[#This Row],[Close Price]]/Table2[[#This Row],[Day Low]])-1</f>
        <v>6.9169960474308345E-2</v>
      </c>
      <c r="AD357" s="2">
        <f>(Table2[[#This Row],[Day High]]/Table2[[#This Row],[Close Price]])-1</f>
        <v>3.7523105360443676E-2</v>
      </c>
      <c r="AE357" s="2">
        <f>(Table2[[#This Row],[Close Price]]/Table2[[#This Row],[Current Week Low]])-1</f>
        <v>0.2022222222222223</v>
      </c>
      <c r="AF357" s="2">
        <f>(Table2[[#This Row],[Current Week High]]/Table2[[#This Row],[Close Price]])-1</f>
        <v>3.7523105360443676E-2</v>
      </c>
      <c r="AG357" s="2">
        <f>(Table2[[#This Row],[Close Price]]/Table2[[#This Row],[Current Month Low]])-1</f>
        <v>0.2022222222222223</v>
      </c>
      <c r="AH357" s="2">
        <f>(Table2[[#This Row],[Current Month High]]/Table2[[#This Row],[Close Price]])-1</f>
        <v>3.7523105360443676E-2</v>
      </c>
      <c r="AI357">
        <v>3.75231053604436</v>
      </c>
      <c r="AJ357">
        <v>81.807998207684506</v>
      </c>
      <c r="AK357" t="str">
        <f>IF(AND(Table2[[#This Row],[20D EMA]]&gt;Table2[[#This Row],[50D EMA]],Table2[[#This Row],[50D EMA]]&gt;Table2[[#This Row],[200D EMA]]),"Uptrend","Downtrend/NoTrend")</f>
        <v>Uptrend</v>
      </c>
      <c r="AL357">
        <v>0.45</v>
      </c>
      <c r="AM357" t="s">
        <v>10463</v>
      </c>
      <c r="AN357">
        <v>37.11</v>
      </c>
      <c r="AO357" t="s">
        <v>10463</v>
      </c>
      <c r="AP357">
        <v>-6.7273169952965006E-2</v>
      </c>
      <c r="AQ357">
        <f>(Table2[[#This Row],[Sharpe Ratio]]-AVERAGE(Table2[Sharpe Ratio]))/_xlfn.STDEV.P(Table2[Sharpe Ratio])</f>
        <v>-1.3497778168572203</v>
      </c>
      <c r="AR3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5.2598021000388151</v>
      </c>
      <c r="AS357">
        <f>_xlfn.RANK.AVG(Table2[[#This Row],[1Y Return vs Nifty Z-Score]],Table2[1Y Return vs Nifty Z-Score])</f>
        <v>277</v>
      </c>
      <c r="AT357">
        <f>_xlfn.RANK.AVG(Table2[[#This Row],[6M Return vs Nifty Z-Score]],Table2[6M Return vs Nifty Z-Score])</f>
        <v>147</v>
      </c>
      <c r="AU357">
        <f>_xlfn.RANK.AVG(Table2[[#This Row],[Sharpe Ratio Z-Score]],Table2[Sharpe Ratio Z-Score])</f>
        <v>657</v>
      </c>
      <c r="AV357">
        <f>(Table2[[#This Row],[Rank 1Y]]+Table2[[#This Row],[Rank 6M]]+Table2[[#This Row],[Rank Sharpe]])/3</f>
        <v>360.33333333333331</v>
      </c>
    </row>
    <row r="358" spans="1:48" x14ac:dyDescent="0.3">
      <c r="A358" t="s">
        <v>167</v>
      </c>
      <c r="B358" t="s">
        <v>168</v>
      </c>
      <c r="C358" t="s">
        <v>10425</v>
      </c>
      <c r="D358" t="s">
        <v>169</v>
      </c>
      <c r="E358">
        <v>154315.28092742999</v>
      </c>
      <c r="F358">
        <v>694.75</v>
      </c>
      <c r="G358">
        <v>37.829403172083502</v>
      </c>
      <c r="H358">
        <f>(Table2[[#This Row],[1Y Return vs Nifty]]-AVERAGE(Table2[1Y Return vs Nifty]))/_xlfn.STDEV.P(Table2[1Y Return vs Nifty])</f>
        <v>-9.7997312070658121E-2</v>
      </c>
      <c r="I358">
        <v>-8.64176999867008</v>
      </c>
      <c r="J358">
        <f>(Table2[[#This Row],[1M Return vs Nifty]]-AVERAGE(Table2[1M Return vs Nifty]))/_xlfn.STDEV.P(Table2[1M Return vs Nifty])</f>
        <v>-0.8708067679685686</v>
      </c>
      <c r="K358">
        <v>1.2839208244803999</v>
      </c>
      <c r="L358">
        <f>(Table2[[#This Row],[6M Return vs Nifty]]-AVERAGE(Table2[6M Return vs Nifty]))/_xlfn.STDEV.P(Table2[6M Return vs Nifty])</f>
        <v>-0.32164685410035337</v>
      </c>
      <c r="M358">
        <v>-1.5045122831507101</v>
      </c>
      <c r="N358">
        <f>(Table2[[#This Row],[1W Return vs Nifty]]-AVERAGE(Table2[1W Return vs Nifty]))/_xlfn.STDEV.P(Table2[1W Return vs Nifty])</f>
        <v>-0.19036870412541362</v>
      </c>
      <c r="O358">
        <v>681.26</v>
      </c>
      <c r="P358">
        <v>659.22870150691597</v>
      </c>
      <c r="Q358">
        <v>577.28457335458995</v>
      </c>
      <c r="R358">
        <v>57.219029191111296</v>
      </c>
      <c r="S358" s="2">
        <f>(Table2[[#This Row],[Close Price]]-Table2[[#This Row],[20D EMA]])/Table2[[#This Row],[20D EMA]]</f>
        <v>1.9801544197516379E-2</v>
      </c>
      <c r="T358" s="2">
        <f>(Table2[[#This Row],[Close Price]]-Table2[[#This Row],[50D EMA]])/Table2[[#This Row],[50D EMA]]</f>
        <v>5.3883118881029757E-2</v>
      </c>
      <c r="U358" s="2">
        <f>(Table2[[#This Row],[Close Price]]-Table2[[#This Row],[200D EMA]])/Table2[[#This Row],[200D EMA]]</f>
        <v>0.20347924068509338</v>
      </c>
      <c r="V358">
        <v>0.695467618692022</v>
      </c>
      <c r="W358">
        <v>688.4</v>
      </c>
      <c r="X358">
        <v>703.3</v>
      </c>
      <c r="Y358">
        <v>688.4</v>
      </c>
      <c r="Z358">
        <v>703.3</v>
      </c>
      <c r="AA358">
        <v>688.4</v>
      </c>
      <c r="AB358">
        <v>703.3</v>
      </c>
      <c r="AC358" s="2">
        <f>(Table2[[#This Row],[Close Price]]/Table2[[#This Row],[Day Low]])-1</f>
        <v>9.2242882045323604E-3</v>
      </c>
      <c r="AD358" s="2">
        <f>(Table2[[#This Row],[Day High]]/Table2[[#This Row],[Close Price]])-1</f>
        <v>1.2306585102554779E-2</v>
      </c>
      <c r="AE358" s="2">
        <f>(Table2[[#This Row],[Close Price]]/Table2[[#This Row],[Current Week Low]])-1</f>
        <v>9.2242882045323604E-3</v>
      </c>
      <c r="AF358" s="2">
        <f>(Table2[[#This Row],[Current Week High]]/Table2[[#This Row],[Close Price]])-1</f>
        <v>1.2306585102554779E-2</v>
      </c>
      <c r="AG358" s="2">
        <f>(Table2[[#This Row],[Close Price]]/Table2[[#This Row],[Current Month Low]])-1</f>
        <v>9.2242882045323604E-3</v>
      </c>
      <c r="AH358" s="2">
        <f>(Table2[[#This Row],[Current Month High]]/Table2[[#This Row],[Close Price]])-1</f>
        <v>1.2306585102554779E-2</v>
      </c>
      <c r="AI358">
        <v>2.9507016912558401</v>
      </c>
      <c r="AJ358">
        <v>66.546805705381701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0.05</v>
      </c>
      <c r="AM358" t="s">
        <v>10463</v>
      </c>
      <c r="AN358">
        <v>2.06</v>
      </c>
      <c r="AO358" t="s">
        <v>10463</v>
      </c>
      <c r="AP358">
        <v>4.7495385033757997E-2</v>
      </c>
      <c r="AQ358">
        <f>(Table2[[#This Row],[Sharpe Ratio]]-AVERAGE(Table2[Sharpe Ratio]))/_xlfn.STDEV.P(Table2[Sharpe Ratio])</f>
        <v>-5.82324501183294E-2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-1.5390520883833232</v>
      </c>
      <c r="AS358">
        <f>_xlfn.RANK.AVG(Table2[[#This Row],[1Y Return vs Nifty Z-Score]],Table2[1Y Return vs Nifty Z-Score])</f>
        <v>310</v>
      </c>
      <c r="AT358">
        <f>_xlfn.RANK.AVG(Table2[[#This Row],[6M Return vs Nifty Z-Score]],Table2[6M Return vs Nifty Z-Score])</f>
        <v>413</v>
      </c>
      <c r="AU358">
        <f>_xlfn.RANK.AVG(Table2[[#This Row],[Sharpe Ratio Z-Score]],Table2[Sharpe Ratio Z-Score])</f>
        <v>359</v>
      </c>
      <c r="AV358">
        <f>(Table2[[#This Row],[Rank 1Y]]+Table2[[#This Row],[Rank 6M]]+Table2[[#This Row],[Rank Sharpe]])/3</f>
        <v>360.66666666666669</v>
      </c>
    </row>
    <row r="359" spans="1:48" x14ac:dyDescent="0.3">
      <c r="A359" t="s">
        <v>599</v>
      </c>
      <c r="B359" t="s">
        <v>600</v>
      </c>
      <c r="C359" t="s">
        <v>10426</v>
      </c>
      <c r="D359" t="s">
        <v>230</v>
      </c>
      <c r="E359">
        <v>31364.761600000002</v>
      </c>
      <c r="F359">
        <v>2854.2</v>
      </c>
      <c r="G359">
        <v>1.70529877342029</v>
      </c>
      <c r="H359">
        <f>(Table2[[#This Row],[1Y Return vs Nifty]]-AVERAGE(Table2[1Y Return vs Nifty]))/_xlfn.STDEV.P(Table2[1Y Return vs Nifty])</f>
        <v>-0.51989737705414296</v>
      </c>
      <c r="I359">
        <v>-0.445735577517749</v>
      </c>
      <c r="J359">
        <f>(Table2[[#This Row],[1M Return vs Nifty]]-AVERAGE(Table2[1M Return vs Nifty]))/_xlfn.STDEV.P(Table2[1M Return vs Nifty])</f>
        <v>-0.16097096388505444</v>
      </c>
      <c r="K359">
        <v>10.865843406128199</v>
      </c>
      <c r="L359">
        <f>(Table2[[#This Row],[6M Return vs Nifty]]-AVERAGE(Table2[6M Return vs Nifty]))/_xlfn.STDEV.P(Table2[6M Return vs Nifty])</f>
        <v>-3.4607446602944007E-2</v>
      </c>
      <c r="M359">
        <v>0.96804701917882297</v>
      </c>
      <c r="N359">
        <f>(Table2[[#This Row],[1W Return vs Nifty]]-AVERAGE(Table2[1W Return vs Nifty]))/_xlfn.STDEV.P(Table2[1W Return vs Nifty])</f>
        <v>0.26241973744066377</v>
      </c>
      <c r="O359">
        <v>2682.93</v>
      </c>
      <c r="P359">
        <v>2498.3488382632499</v>
      </c>
      <c r="Q359">
        <v>2254.0443179158601</v>
      </c>
      <c r="R359">
        <v>73.420139194370506</v>
      </c>
      <c r="S359" s="2">
        <f>(Table2[[#This Row],[Close Price]]-Table2[[#This Row],[20D EMA]])/Table2[[#This Row],[20D EMA]]</f>
        <v>6.383692455636189E-2</v>
      </c>
      <c r="T359" s="2">
        <f>(Table2[[#This Row],[Close Price]]-Table2[[#This Row],[50D EMA]])/Table2[[#This Row],[50D EMA]]</f>
        <v>0.14243453767814229</v>
      </c>
      <c r="U359" s="2">
        <f>(Table2[[#This Row],[Close Price]]-Table2[[#This Row],[200D EMA]])/Table2[[#This Row],[200D EMA]]</f>
        <v>0.26625726801993721</v>
      </c>
      <c r="V359">
        <v>0.66656559496196799</v>
      </c>
      <c r="W359">
        <v>2822.8</v>
      </c>
      <c r="X359">
        <v>2930</v>
      </c>
      <c r="Y359">
        <v>2737.55</v>
      </c>
      <c r="Z359">
        <v>2930</v>
      </c>
      <c r="AA359">
        <v>2737.55</v>
      </c>
      <c r="AB359">
        <v>2930</v>
      </c>
      <c r="AC359" s="2">
        <f>(Table2[[#This Row],[Close Price]]/Table2[[#This Row],[Day Low]])-1</f>
        <v>1.1123706957630652E-2</v>
      </c>
      <c r="AD359" s="2">
        <f>(Table2[[#This Row],[Day High]]/Table2[[#This Row],[Close Price]])-1</f>
        <v>2.6557354074697059E-2</v>
      </c>
      <c r="AE359" s="2">
        <f>(Table2[[#This Row],[Close Price]]/Table2[[#This Row],[Current Week Low]])-1</f>
        <v>4.2611093861299132E-2</v>
      </c>
      <c r="AF359" s="2">
        <f>(Table2[[#This Row],[Current Week High]]/Table2[[#This Row],[Close Price]])-1</f>
        <v>2.6557354074697059E-2</v>
      </c>
      <c r="AG359" s="2">
        <f>(Table2[[#This Row],[Close Price]]/Table2[[#This Row],[Current Month Low]])-1</f>
        <v>4.2611093861299132E-2</v>
      </c>
      <c r="AH359" s="2">
        <f>(Table2[[#This Row],[Current Month High]]/Table2[[#This Row],[Close Price]])-1</f>
        <v>2.6557354074697059E-2</v>
      </c>
      <c r="AI359">
        <v>2.6557354074697002</v>
      </c>
      <c r="AJ359">
        <v>52.2077645051194</v>
      </c>
      <c r="AK359" t="str">
        <f>IF(AND(Table2[[#This Row],[20D EMA]]&gt;Table2[[#This Row],[50D EMA]],Table2[[#This Row],[50D EMA]]&gt;Table2[[#This Row],[200D EMA]]),"Uptrend","Downtrend/NoTrend")</f>
        <v>Uptrend</v>
      </c>
      <c r="AL359">
        <v>0.28000000000000003</v>
      </c>
      <c r="AM359" t="s">
        <v>10463</v>
      </c>
      <c r="AN359">
        <v>5.25</v>
      </c>
      <c r="AO359" t="s">
        <v>10463</v>
      </c>
      <c r="AP359">
        <v>7.0936179768330998E-2</v>
      </c>
      <c r="AQ359">
        <f>(Table2[[#This Row],[Sharpe Ratio]]-AVERAGE(Table2[Sharpe Ratio]))/_xlfn.STDEV.P(Table2[Sharpe Ratio])</f>
        <v>0.20555800917269762</v>
      </c>
      <c r="AR3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-0.24749804092877997</v>
      </c>
      <c r="AS359">
        <f>_xlfn.RANK.AVG(Table2[[#This Row],[1Y Return vs Nifty Z-Score]],Table2[1Y Return vs Nifty Z-Score])</f>
        <v>502</v>
      </c>
      <c r="AT359">
        <f>_xlfn.RANK.AVG(Table2[[#This Row],[6M Return vs Nifty Z-Score]],Table2[6M Return vs Nifty Z-Score])</f>
        <v>306</v>
      </c>
      <c r="AU359">
        <f>_xlfn.RANK.AVG(Table2[[#This Row],[Sharpe Ratio Z-Score]],Table2[Sharpe Ratio Z-Score])</f>
        <v>281</v>
      </c>
      <c r="AV359">
        <f>(Table2[[#This Row],[Rank 1Y]]+Table2[[#This Row],[Rank 6M]]+Table2[[#This Row],[Rank Sharpe]])/3</f>
        <v>363</v>
      </c>
    </row>
    <row r="360" spans="1:48" x14ac:dyDescent="0.3">
      <c r="A360" t="s">
        <v>133</v>
      </c>
      <c r="B360" t="s">
        <v>134</v>
      </c>
      <c r="C360" t="s">
        <v>10425</v>
      </c>
      <c r="D360" t="s">
        <v>124</v>
      </c>
      <c r="E360">
        <v>217300.833534187</v>
      </c>
      <c r="F360">
        <v>174.54</v>
      </c>
      <c r="G360">
        <v>28.726803237287701</v>
      </c>
      <c r="H360">
        <f>(Table2[[#This Row],[1Y Return vs Nifty]]-AVERAGE(Table2[1Y Return vs Nifty]))/_xlfn.STDEV.P(Table2[1Y Return vs Nifty])</f>
        <v>-0.2043082523122971</v>
      </c>
      <c r="I360">
        <v>-5.0998033001088601</v>
      </c>
      <c r="J360">
        <f>(Table2[[#This Row],[1M Return vs Nifty]]-AVERAGE(Table2[1M Return vs Nifty]))/_xlfn.STDEV.P(Table2[1M Return vs Nifty])</f>
        <v>-0.56404685819786937</v>
      </c>
      <c r="K360">
        <v>13.7112775231749</v>
      </c>
      <c r="L360">
        <f>(Table2[[#This Row],[6M Return vs Nifty]]-AVERAGE(Table2[6M Return vs Nifty]))/_xlfn.STDEV.P(Table2[6M Return vs Nifty])</f>
        <v>5.0631368057729505E-2</v>
      </c>
      <c r="M360">
        <v>-3.8408860099164399</v>
      </c>
      <c r="N360">
        <f>(Table2[[#This Row],[1W Return vs Nifty]]-AVERAGE(Table2[1W Return vs Nifty]))/_xlfn.STDEV.P(Table2[1W Return vs Nifty])</f>
        <v>-0.61821810602307237</v>
      </c>
      <c r="O360">
        <v>175.62</v>
      </c>
      <c r="P360">
        <v>170.939937094203</v>
      </c>
      <c r="Q360">
        <v>149.59024120944201</v>
      </c>
      <c r="R360">
        <v>41.364775978626803</v>
      </c>
      <c r="S360" s="2">
        <f>(Table2[[#This Row],[Close Price]]-Table2[[#This Row],[20D EMA]])/Table2[[#This Row],[20D EMA]]</f>
        <v>-6.1496412709259336E-3</v>
      </c>
      <c r="T360" s="2">
        <f>(Table2[[#This Row],[Close Price]]-Table2[[#This Row],[50D EMA]])/Table2[[#This Row],[50D EMA]]</f>
        <v>2.1060396809512317E-2</v>
      </c>
      <c r="U360" s="2">
        <f>(Table2[[#This Row],[Close Price]]-Table2[[#This Row],[200D EMA]])/Table2[[#This Row],[200D EMA]]</f>
        <v>0.16678734246858859</v>
      </c>
      <c r="V360">
        <v>0.78527018666502701</v>
      </c>
      <c r="W360">
        <v>173.6</v>
      </c>
      <c r="X360">
        <v>175.75</v>
      </c>
      <c r="Y360">
        <v>173.51</v>
      </c>
      <c r="Z360">
        <v>175.99</v>
      </c>
      <c r="AA360">
        <v>173.51</v>
      </c>
      <c r="AB360">
        <v>175.99</v>
      </c>
      <c r="AC360" s="2">
        <f>(Table2[[#This Row],[Close Price]]/Table2[[#This Row],[Day Low]])-1</f>
        <v>5.4147465437788256E-3</v>
      </c>
      <c r="AD360" s="2">
        <f>(Table2[[#This Row],[Day High]]/Table2[[#This Row],[Close Price]])-1</f>
        <v>6.9325083075513216E-3</v>
      </c>
      <c r="AE360" s="2">
        <f>(Table2[[#This Row],[Close Price]]/Table2[[#This Row],[Current Week Low]])-1</f>
        <v>5.9362572762375887E-3</v>
      </c>
      <c r="AF360" s="2">
        <f>(Table2[[#This Row],[Current Week High]]/Table2[[#This Row],[Close Price]])-1</f>
        <v>8.307551277644265E-3</v>
      </c>
      <c r="AG360" s="2">
        <f>(Table2[[#This Row],[Close Price]]/Table2[[#This Row],[Current Month Low]])-1</f>
        <v>5.9362572762375887E-3</v>
      </c>
      <c r="AH360" s="2">
        <f>(Table2[[#This Row],[Current Month High]]/Table2[[#This Row],[Close Price]])-1</f>
        <v>8.307551277644265E-3</v>
      </c>
      <c r="AI360">
        <v>5.7637217829723699</v>
      </c>
      <c r="AJ360">
        <v>56.889887640449402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-0.03</v>
      </c>
      <c r="AM360" t="s">
        <v>10464</v>
      </c>
      <c r="AN360">
        <v>-4.3899999999999997</v>
      </c>
      <c r="AO360" t="s">
        <v>10464</v>
      </c>
      <c r="AP360">
        <v>8.8287931255650008E-3</v>
      </c>
      <c r="AQ360">
        <f>(Table2[[#This Row],[Sharpe Ratio]]-AVERAGE(Table2[Sharpe Ratio]))/_xlfn.STDEV.P(Table2[Sharpe Ratio])</f>
        <v>-0.49336607737701038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-1.82930792585252</v>
      </c>
      <c r="AS360">
        <f>_xlfn.RANK.AVG(Table2[[#This Row],[1Y Return vs Nifty Z-Score]],Table2[1Y Return vs Nifty Z-Score])</f>
        <v>345</v>
      </c>
      <c r="AT360">
        <f>_xlfn.RANK.AVG(Table2[[#This Row],[6M Return vs Nifty Z-Score]],Table2[6M Return vs Nifty Z-Score])</f>
        <v>279</v>
      </c>
      <c r="AU360">
        <f>_xlfn.RANK.AVG(Table2[[#This Row],[Sharpe Ratio Z-Score]],Table2[Sharpe Ratio Z-Score])</f>
        <v>470</v>
      </c>
      <c r="AV360">
        <f>(Table2[[#This Row],[Rank 1Y]]+Table2[[#This Row],[Rank 6M]]+Table2[[#This Row],[Rank Sharpe]])/3</f>
        <v>364.66666666666669</v>
      </c>
    </row>
    <row r="361" spans="1:48" x14ac:dyDescent="0.3">
      <c r="A361" t="s">
        <v>605</v>
      </c>
      <c r="B361" t="s">
        <v>606</v>
      </c>
      <c r="C361" t="s">
        <v>607</v>
      </c>
      <c r="D361" t="s">
        <v>607</v>
      </c>
      <c r="E361">
        <v>31180.273079999999</v>
      </c>
      <c r="F361">
        <v>888.9</v>
      </c>
      <c r="G361">
        <v>9.6849938369532396</v>
      </c>
      <c r="H361">
        <f>(Table2[[#This Row],[1Y Return vs Nifty]]-AVERAGE(Table2[1Y Return vs Nifty]))/_xlfn.STDEV.P(Table2[1Y Return vs Nifty])</f>
        <v>-0.42670104950788745</v>
      </c>
      <c r="I361">
        <v>10.4543845072537</v>
      </c>
      <c r="J361">
        <f>(Table2[[#This Row],[1M Return vs Nifty]]-AVERAGE(Table2[1M Return vs Nifty]))/_xlfn.STDEV.P(Table2[1M Return vs Nifty])</f>
        <v>0.78305819795108755</v>
      </c>
      <c r="K361">
        <v>0.94582200526251703</v>
      </c>
      <c r="L361">
        <f>(Table2[[#This Row],[6M Return vs Nifty]]-AVERAGE(Table2[6M Return vs Nifty]))/_xlfn.STDEV.P(Table2[6M Return vs Nifty])</f>
        <v>-0.33177505999190898</v>
      </c>
      <c r="M361">
        <v>5.1394655207319798E-2</v>
      </c>
      <c r="N361">
        <f>(Table2[[#This Row],[1W Return vs Nifty]]-AVERAGE(Table2[1W Return vs Nifty]))/_xlfn.STDEV.P(Table2[1W Return vs Nifty])</f>
        <v>9.4557395393103275E-2</v>
      </c>
      <c r="O361">
        <v>868.35</v>
      </c>
      <c r="P361">
        <v>843.95308250337598</v>
      </c>
      <c r="Q361">
        <v>788.9034418228</v>
      </c>
      <c r="R361">
        <v>77.297116129950794</v>
      </c>
      <c r="S361" s="2">
        <f>(Table2[[#This Row],[Close Price]]-Table2[[#This Row],[20D EMA]])/Table2[[#This Row],[20D EMA]]</f>
        <v>2.3665572637761218E-2</v>
      </c>
      <c r="T361" s="2">
        <f>(Table2[[#This Row],[Close Price]]-Table2[[#This Row],[50D EMA]])/Table2[[#This Row],[50D EMA]]</f>
        <v>5.3257602144541248E-2</v>
      </c>
      <c r="U361" s="2">
        <f>(Table2[[#This Row],[Close Price]]-Table2[[#This Row],[200D EMA]])/Table2[[#This Row],[200D EMA]]</f>
        <v>0.12675386222951826</v>
      </c>
      <c r="V361">
        <v>1.07830578437797</v>
      </c>
      <c r="W361">
        <v>885</v>
      </c>
      <c r="X361">
        <v>921.1</v>
      </c>
      <c r="Y361">
        <v>885</v>
      </c>
      <c r="Z361">
        <v>934</v>
      </c>
      <c r="AA361">
        <v>885</v>
      </c>
      <c r="AB361">
        <v>934</v>
      </c>
      <c r="AC361" s="2">
        <f>(Table2[[#This Row],[Close Price]]/Table2[[#This Row],[Day Low]])-1</f>
        <v>4.4067796610169907E-3</v>
      </c>
      <c r="AD361" s="2">
        <f>(Table2[[#This Row],[Day High]]/Table2[[#This Row],[Close Price]])-1</f>
        <v>3.622454719316015E-2</v>
      </c>
      <c r="AE361" s="2">
        <f>(Table2[[#This Row],[Close Price]]/Table2[[#This Row],[Current Week Low]])-1</f>
        <v>4.4067796610169907E-3</v>
      </c>
      <c r="AF361" s="2">
        <f>(Table2[[#This Row],[Current Week High]]/Table2[[#This Row],[Close Price]])-1</f>
        <v>5.0736865789177577E-2</v>
      </c>
      <c r="AG361" s="2">
        <f>(Table2[[#This Row],[Close Price]]/Table2[[#This Row],[Current Month Low]])-1</f>
        <v>4.4067796610169907E-3</v>
      </c>
      <c r="AH361" s="2">
        <f>(Table2[[#This Row],[Current Month High]]/Table2[[#This Row],[Close Price]])-1</f>
        <v>5.0736865789177577E-2</v>
      </c>
      <c r="AI361">
        <v>5.0736865789177497</v>
      </c>
      <c r="AJ361">
        <v>44.536585365853597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0.02</v>
      </c>
      <c r="AM361" t="s">
        <v>10463</v>
      </c>
      <c r="AN361">
        <v>3.44</v>
      </c>
      <c r="AO361" t="s">
        <v>10463</v>
      </c>
      <c r="AP361">
        <v>8.8234194798917004E-2</v>
      </c>
      <c r="AQ361">
        <f>(Table2[[#This Row],[Sharpe Ratio]]-AVERAGE(Table2[Sharpe Ratio]))/_xlfn.STDEV.P(Table2[Sharpe Ratio])</f>
        <v>0.40022083444846751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0.519360318292862</v>
      </c>
      <c r="AS361">
        <f>_xlfn.RANK.AVG(Table2[[#This Row],[1Y Return vs Nifty Z-Score]],Table2[1Y Return vs Nifty Z-Score])</f>
        <v>442</v>
      </c>
      <c r="AT361">
        <f>_xlfn.RANK.AVG(Table2[[#This Row],[6M Return vs Nifty Z-Score]],Table2[6M Return vs Nifty Z-Score])</f>
        <v>419</v>
      </c>
      <c r="AU361">
        <f>_xlfn.RANK.AVG(Table2[[#This Row],[Sharpe Ratio Z-Score]],Table2[Sharpe Ratio Z-Score])</f>
        <v>234</v>
      </c>
      <c r="AV361">
        <f>(Table2[[#This Row],[Rank 1Y]]+Table2[[#This Row],[Rank 6M]]+Table2[[#This Row],[Rank Sharpe]])/3</f>
        <v>365</v>
      </c>
    </row>
    <row r="362" spans="1:48" x14ac:dyDescent="0.3">
      <c r="A362" t="s">
        <v>717</v>
      </c>
      <c r="B362" t="s">
        <v>718</v>
      </c>
      <c r="C362" t="s">
        <v>10423</v>
      </c>
      <c r="D362" t="s">
        <v>193</v>
      </c>
      <c r="E362">
        <v>22234.428915969998</v>
      </c>
      <c r="F362">
        <v>599.6</v>
      </c>
      <c r="G362">
        <v>-9.2574803339775595</v>
      </c>
      <c r="H362">
        <f>(Table2[[#This Row],[1Y Return vs Nifty]]-AVERAGE(Table2[1Y Return vs Nifty]))/_xlfn.STDEV.P(Table2[1Y Return vs Nifty])</f>
        <v>-0.64793369227368092</v>
      </c>
      <c r="I362">
        <v>1.5129738070882099</v>
      </c>
      <c r="J362">
        <f>(Table2[[#This Row],[1M Return vs Nifty]]-AVERAGE(Table2[1M Return vs Nifty]))/_xlfn.STDEV.P(Table2[1M Return vs Nifty])</f>
        <v>8.6674221372698163E-3</v>
      </c>
      <c r="K362">
        <v>11.1874766133765</v>
      </c>
      <c r="L362">
        <f>(Table2[[#This Row],[6M Return vs Nifty]]-AVERAGE(Table2[6M Return vs Nifty]))/_xlfn.STDEV.P(Table2[6M Return vs Nifty])</f>
        <v>-2.4972490313809891E-2</v>
      </c>
      <c r="M362">
        <v>0.46321063878232299</v>
      </c>
      <c r="N362">
        <f>(Table2[[#This Row],[1W Return vs Nifty]]-AVERAGE(Table2[1W Return vs Nifty]))/_xlfn.STDEV.P(Table2[1W Return vs Nifty])</f>
        <v>0.16997136715881489</v>
      </c>
      <c r="O362">
        <v>567.33000000000004</v>
      </c>
      <c r="P362">
        <v>538.17562613615405</v>
      </c>
      <c r="Q362">
        <v>490.83262894924201</v>
      </c>
      <c r="R362">
        <v>65.067136663659198</v>
      </c>
      <c r="S362" s="2">
        <f>(Table2[[#This Row],[Close Price]]-Table2[[#This Row],[20D EMA]])/Table2[[#This Row],[20D EMA]]</f>
        <v>5.6880475208432445E-2</v>
      </c>
      <c r="T362" s="2">
        <f>(Table2[[#This Row],[Close Price]]-Table2[[#This Row],[50D EMA]])/Table2[[#This Row],[50D EMA]]</f>
        <v>0.11413444028456633</v>
      </c>
      <c r="U362" s="2">
        <f>(Table2[[#This Row],[Close Price]]-Table2[[#This Row],[200D EMA]])/Table2[[#This Row],[200D EMA]]</f>
        <v>0.22159767838499969</v>
      </c>
      <c r="V362">
        <v>0.640462440903939</v>
      </c>
      <c r="W362">
        <v>581.54999999999995</v>
      </c>
      <c r="X362">
        <v>609.85</v>
      </c>
      <c r="Y362">
        <v>572.45000000000005</v>
      </c>
      <c r="Z362">
        <v>609.85</v>
      </c>
      <c r="AA362">
        <v>572.45000000000005</v>
      </c>
      <c r="AB362">
        <v>609.85</v>
      </c>
      <c r="AC362" s="2">
        <f>(Table2[[#This Row],[Close Price]]/Table2[[#This Row],[Day Low]])-1</f>
        <v>3.1037743960106834E-2</v>
      </c>
      <c r="AD362" s="2">
        <f>(Table2[[#This Row],[Day High]]/Table2[[#This Row],[Close Price]])-1</f>
        <v>1.7094729819880028E-2</v>
      </c>
      <c r="AE362" s="2">
        <f>(Table2[[#This Row],[Close Price]]/Table2[[#This Row],[Current Week Low]])-1</f>
        <v>4.742772294523534E-2</v>
      </c>
      <c r="AF362" s="2">
        <f>(Table2[[#This Row],[Current Week High]]/Table2[[#This Row],[Close Price]])-1</f>
        <v>1.7094729819880028E-2</v>
      </c>
      <c r="AG362" s="2">
        <f>(Table2[[#This Row],[Close Price]]/Table2[[#This Row],[Current Month Low]])-1</f>
        <v>4.742772294523534E-2</v>
      </c>
      <c r="AH362" s="2">
        <f>(Table2[[#This Row],[Current Month High]]/Table2[[#This Row],[Close Price]])-1</f>
        <v>1.7094729819880028E-2</v>
      </c>
      <c r="AI362">
        <v>1.7094729819879999</v>
      </c>
      <c r="AJ362">
        <v>47.394296951819001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0.1</v>
      </c>
      <c r="AM362" t="s">
        <v>10463</v>
      </c>
      <c r="AN362">
        <v>3.37</v>
      </c>
      <c r="AO362" t="s">
        <v>10463</v>
      </c>
      <c r="AP362">
        <v>8.8866252304503998E-2</v>
      </c>
      <c r="AQ362">
        <f>(Table2[[#This Row],[Sharpe Ratio]]-AVERAGE(Table2[Sharpe Ratio]))/_xlfn.STDEV.P(Table2[Sharpe Ratio])</f>
        <v>0.40733367945159454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-8.6933713839811577E-2</v>
      </c>
      <c r="AS362">
        <f>_xlfn.RANK.AVG(Table2[[#This Row],[1Y Return vs Nifty Z-Score]],Table2[1Y Return vs Nifty Z-Score])</f>
        <v>564</v>
      </c>
      <c r="AT362">
        <f>_xlfn.RANK.AVG(Table2[[#This Row],[6M Return vs Nifty Z-Score]],Table2[6M Return vs Nifty Z-Score])</f>
        <v>302</v>
      </c>
      <c r="AU362">
        <f>_xlfn.RANK.AVG(Table2[[#This Row],[Sharpe Ratio Z-Score]],Table2[Sharpe Ratio Z-Score])</f>
        <v>232</v>
      </c>
      <c r="AV362">
        <f>(Table2[[#This Row],[Rank 1Y]]+Table2[[#This Row],[Rank 6M]]+Table2[[#This Row],[Rank Sharpe]])/3</f>
        <v>366</v>
      </c>
    </row>
    <row r="363" spans="1:48" x14ac:dyDescent="0.3">
      <c r="A363" t="s">
        <v>936</v>
      </c>
      <c r="B363" t="s">
        <v>937</v>
      </c>
      <c r="C363" t="s">
        <v>10424</v>
      </c>
      <c r="D363" t="s">
        <v>61</v>
      </c>
      <c r="E363">
        <v>15089.318075069999</v>
      </c>
      <c r="F363">
        <v>6591.85</v>
      </c>
      <c r="G363">
        <v>27.009350517587801</v>
      </c>
      <c r="H363">
        <f>(Table2[[#This Row],[1Y Return vs Nifty]]-AVERAGE(Table2[1Y Return vs Nifty]))/_xlfn.STDEV.P(Table2[1Y Return vs Nifty])</f>
        <v>-0.22436669877372037</v>
      </c>
      <c r="I363">
        <v>14.479927993237199</v>
      </c>
      <c r="J363">
        <f>(Table2[[#This Row],[1M Return vs Nifty]]-AVERAGE(Table2[1M Return vs Nifty]))/_xlfn.STDEV.P(Table2[1M Return vs Nifty])</f>
        <v>1.1316993517597731</v>
      </c>
      <c r="K363">
        <v>15.5822715373622</v>
      </c>
      <c r="L363">
        <f>(Table2[[#This Row],[6M Return vs Nifty]]-AVERAGE(Table2[6M Return vs Nifty]))/_xlfn.STDEV.P(Table2[6M Return vs Nifty])</f>
        <v>0.10667951587851537</v>
      </c>
      <c r="M363">
        <v>-6.1634760594969702</v>
      </c>
      <c r="N363">
        <f>(Table2[[#This Row],[1W Return vs Nifty]]-AVERAGE(Table2[1W Return vs Nifty]))/_xlfn.STDEV.P(Table2[1W Return vs Nifty])</f>
        <v>-1.0435433663537903</v>
      </c>
      <c r="O363">
        <v>7366.49</v>
      </c>
      <c r="P363">
        <v>5987.1033302589904</v>
      </c>
      <c r="Q363">
        <v>5280.1967329778499</v>
      </c>
      <c r="R363">
        <v>50.020034422012301</v>
      </c>
      <c r="S363" s="2">
        <f>(Table2[[#This Row],[Close Price]]-Table2[[#This Row],[20D EMA]])/Table2[[#This Row],[20D EMA]]</f>
        <v>-0.10515727300247464</v>
      </c>
      <c r="T363" s="2">
        <f>(Table2[[#This Row],[Close Price]]-Table2[[#This Row],[50D EMA]])/Table2[[#This Row],[50D EMA]]</f>
        <v>0.10100822323954275</v>
      </c>
      <c r="U363" s="2">
        <f>(Table2[[#This Row],[Close Price]]-Table2[[#This Row],[200D EMA]])/Table2[[#This Row],[200D EMA]]</f>
        <v>0.24840992359813513</v>
      </c>
      <c r="V363">
        <v>0.44351900482724299</v>
      </c>
      <c r="W363">
        <v>6524.05</v>
      </c>
      <c r="X363">
        <v>6629</v>
      </c>
      <c r="Y363">
        <v>6511.1</v>
      </c>
      <c r="Z363">
        <v>6629</v>
      </c>
      <c r="AA363">
        <v>6511.1</v>
      </c>
      <c r="AB363">
        <v>6629</v>
      </c>
      <c r="AC363" s="2">
        <f>(Table2[[#This Row],[Close Price]]/Table2[[#This Row],[Day Low]])-1</f>
        <v>1.0392317655444128E-2</v>
      </c>
      <c r="AD363" s="2">
        <f>(Table2[[#This Row],[Day High]]/Table2[[#This Row],[Close Price]])-1</f>
        <v>5.6357471726449226E-3</v>
      </c>
      <c r="AE363" s="2">
        <f>(Table2[[#This Row],[Close Price]]/Table2[[#This Row],[Current Week Low]])-1</f>
        <v>1.2401898296754865E-2</v>
      </c>
      <c r="AF363" s="2">
        <f>(Table2[[#This Row],[Current Week High]]/Table2[[#This Row],[Close Price]])-1</f>
        <v>5.6357471726449226E-3</v>
      </c>
      <c r="AG363" s="2">
        <f>(Table2[[#This Row],[Close Price]]/Table2[[#This Row],[Current Month Low]])-1</f>
        <v>1.2401898296754865E-2</v>
      </c>
      <c r="AH363" s="2">
        <f>(Table2[[#This Row],[Current Month High]]/Table2[[#This Row],[Close Price]])-1</f>
        <v>5.6357471726449226E-3</v>
      </c>
      <c r="AI363">
        <v>14.3776026456912</v>
      </c>
      <c r="AJ363">
        <v>53.857949026763997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-0.25</v>
      </c>
      <c r="AM363" t="s">
        <v>10464</v>
      </c>
      <c r="AN363">
        <v>1.21</v>
      </c>
      <c r="AO363" t="s">
        <v>10463</v>
      </c>
      <c r="AP363">
        <v>5.1488582276850003E-3</v>
      </c>
      <c r="AQ363">
        <f>(Table2[[#This Row],[Sharpe Ratio]]-AVERAGE(Table2[Sharpe Ratio]))/_xlfn.STDEV.P(Table2[Sharpe Ratio])</f>
        <v>-0.53477814244838373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-0.56430933993760601</v>
      </c>
      <c r="AS363">
        <f>_xlfn.RANK.AVG(Table2[[#This Row],[1Y Return vs Nifty Z-Score]],Table2[1Y Return vs Nifty Z-Score])</f>
        <v>353</v>
      </c>
      <c r="AT363">
        <f>_xlfn.RANK.AVG(Table2[[#This Row],[6M Return vs Nifty Z-Score]],Table2[6M Return vs Nifty Z-Score])</f>
        <v>266</v>
      </c>
      <c r="AU363">
        <f>_xlfn.RANK.AVG(Table2[[#This Row],[Sharpe Ratio Z-Score]],Table2[Sharpe Ratio Z-Score])</f>
        <v>483</v>
      </c>
      <c r="AV363">
        <f>(Table2[[#This Row],[Rank 1Y]]+Table2[[#This Row],[Rank 6M]]+Table2[[#This Row],[Rank Sharpe]])/3</f>
        <v>367.33333333333331</v>
      </c>
    </row>
    <row r="364" spans="1:48" x14ac:dyDescent="0.3">
      <c r="A364" t="s">
        <v>910</v>
      </c>
      <c r="B364" t="s">
        <v>911</v>
      </c>
      <c r="C364" t="s">
        <v>10424</v>
      </c>
      <c r="D364" t="s">
        <v>61</v>
      </c>
      <c r="E364">
        <v>15983.5</v>
      </c>
      <c r="F364">
        <v>6363.9</v>
      </c>
      <c r="G364">
        <v>42.492045698646898</v>
      </c>
      <c r="H364">
        <f>(Table2[[#This Row],[1Y Return vs Nifty]]-AVERAGE(Table2[1Y Return vs Nifty]))/_xlfn.STDEV.P(Table2[1Y Return vs Nifty])</f>
        <v>-4.3541451705448556E-2</v>
      </c>
      <c r="I364">
        <v>-5.5616267215223303</v>
      </c>
      <c r="J364">
        <f>(Table2[[#This Row],[1M Return vs Nifty]]-AVERAGE(Table2[1M Return vs Nifty]))/_xlfn.STDEV.P(Table2[1M Return vs Nifty])</f>
        <v>-0.60404410355320803</v>
      </c>
      <c r="K364">
        <v>0.36820087268762097</v>
      </c>
      <c r="L364">
        <f>(Table2[[#This Row],[6M Return vs Nifty]]-AVERAGE(Table2[6M Return vs Nifty]))/_xlfn.STDEV.P(Table2[6M Return vs Nifty])</f>
        <v>-0.34907847965946465</v>
      </c>
      <c r="M364">
        <v>-0.46205869388953602</v>
      </c>
      <c r="N364">
        <f>(Table2[[#This Row],[1W Return vs Nifty]]-AVERAGE(Table2[1W Return vs Nifty]))/_xlfn.STDEV.P(Table2[1W Return vs Nifty])</f>
        <v>5.3103916560614552E-4</v>
      </c>
      <c r="O364">
        <v>6274.16</v>
      </c>
      <c r="P364">
        <v>6008.7079771745503</v>
      </c>
      <c r="Q364">
        <v>5333.5778053530803</v>
      </c>
      <c r="R364">
        <v>57.811113294971101</v>
      </c>
      <c r="S364" s="2">
        <f>(Table2[[#This Row],[Close Price]]-Table2[[#This Row],[20D EMA]])/Table2[[#This Row],[20D EMA]]</f>
        <v>1.43031098983768E-2</v>
      </c>
      <c r="T364" s="2">
        <f>(Table2[[#This Row],[Close Price]]-Table2[[#This Row],[50D EMA]])/Table2[[#This Row],[50D EMA]]</f>
        <v>5.9112878205219398E-2</v>
      </c>
      <c r="U364" s="2">
        <f>(Table2[[#This Row],[Close Price]]-Table2[[#This Row],[200D EMA]])/Table2[[#This Row],[200D EMA]]</f>
        <v>0.1931765565719937</v>
      </c>
      <c r="V364">
        <v>0.55490083638921295</v>
      </c>
      <c r="W364">
        <v>6300.3</v>
      </c>
      <c r="X364">
        <v>6540.9</v>
      </c>
      <c r="Y364">
        <v>6150</v>
      </c>
      <c r="Z364">
        <v>6540.9</v>
      </c>
      <c r="AA364">
        <v>6150</v>
      </c>
      <c r="AB364">
        <v>6540.9</v>
      </c>
      <c r="AC364" s="2">
        <f>(Table2[[#This Row],[Close Price]]/Table2[[#This Row],[Day Low]])-1</f>
        <v>1.0094757392504983E-2</v>
      </c>
      <c r="AD364" s="2">
        <f>(Table2[[#This Row],[Day High]]/Table2[[#This Row],[Close Price]])-1</f>
        <v>2.7813133455899752E-2</v>
      </c>
      <c r="AE364" s="2">
        <f>(Table2[[#This Row],[Close Price]]/Table2[[#This Row],[Current Week Low]])-1</f>
        <v>3.478048780487808E-2</v>
      </c>
      <c r="AF364" s="2">
        <f>(Table2[[#This Row],[Current Week High]]/Table2[[#This Row],[Close Price]])-1</f>
        <v>2.7813133455899752E-2</v>
      </c>
      <c r="AG364" s="2">
        <f>(Table2[[#This Row],[Close Price]]/Table2[[#This Row],[Current Month Low]])-1</f>
        <v>3.478048780487808E-2</v>
      </c>
      <c r="AH364" s="2">
        <f>(Table2[[#This Row],[Current Month High]]/Table2[[#This Row],[Close Price]])-1</f>
        <v>2.7813133455899752E-2</v>
      </c>
      <c r="AI364">
        <v>13.4673706375021</v>
      </c>
      <c r="AJ364">
        <v>72.087992320276896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0.14000000000000001</v>
      </c>
      <c r="AM364" t="s">
        <v>10463</v>
      </c>
      <c r="AN364">
        <v>-0.15</v>
      </c>
      <c r="AO364" t="s">
        <v>10464</v>
      </c>
      <c r="AP364">
        <v>3.8687701457881002E-2</v>
      </c>
      <c r="AQ364">
        <f>(Table2[[#This Row],[Sharpe Ratio]]-AVERAGE(Table2[Sharpe Ratio]))/_xlfn.STDEV.P(Table2[Sharpe Ratio])</f>
        <v>-0.15734952025519866</v>
      </c>
      <c r="AR3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-1.1534825160077138</v>
      </c>
      <c r="AS364">
        <f>_xlfn.RANK.AVG(Table2[[#This Row],[1Y Return vs Nifty Z-Score]],Table2[1Y Return vs Nifty Z-Score])</f>
        <v>292</v>
      </c>
      <c r="AT364">
        <f>_xlfn.RANK.AVG(Table2[[#This Row],[6M Return vs Nifty Z-Score]],Table2[6M Return vs Nifty Z-Score])</f>
        <v>427</v>
      </c>
      <c r="AU364">
        <f>_xlfn.RANK.AVG(Table2[[#This Row],[Sharpe Ratio Z-Score]],Table2[Sharpe Ratio Z-Score])</f>
        <v>384</v>
      </c>
      <c r="AV364">
        <f>(Table2[[#This Row],[Rank 1Y]]+Table2[[#This Row],[Rank 6M]]+Table2[[#This Row],[Rank Sharpe]])/3</f>
        <v>367.66666666666669</v>
      </c>
    </row>
    <row r="365" spans="1:48" x14ac:dyDescent="0.3">
      <c r="A365" t="s">
        <v>208</v>
      </c>
      <c r="B365" t="s">
        <v>209</v>
      </c>
      <c r="C365" t="s">
        <v>10419</v>
      </c>
      <c r="D365" t="s">
        <v>49</v>
      </c>
      <c r="E365">
        <v>120533.92165331999</v>
      </c>
      <c r="F365">
        <v>1400.25</v>
      </c>
      <c r="G365">
        <v>-6.0042567160748304</v>
      </c>
      <c r="H365">
        <f>(Table2[[#This Row],[1Y Return vs Nifty]]-AVERAGE(Table2[1Y Return vs Nifty]))/_xlfn.STDEV.P(Table2[1Y Return vs Nifty])</f>
        <v>-0.60993869478801976</v>
      </c>
      <c r="I365">
        <v>6.4077908913116497</v>
      </c>
      <c r="J365">
        <f>(Table2[[#This Row],[1M Return vs Nifty]]-AVERAGE(Table2[1M Return vs Nifty]))/_xlfn.STDEV.P(Table2[1M Return vs Nifty])</f>
        <v>0.43259395078317608</v>
      </c>
      <c r="K365">
        <v>3.44780740975246</v>
      </c>
      <c r="L365">
        <f>(Table2[[#This Row],[6M Return vs Nifty]]-AVERAGE(Table2[6M Return vs Nifty]))/_xlfn.STDEV.P(Table2[6M Return vs Nifty])</f>
        <v>-0.25682471448948724</v>
      </c>
      <c r="M365">
        <v>-1.90793305151294</v>
      </c>
      <c r="N365">
        <f>(Table2[[#This Row],[1W Return vs Nifty]]-AVERAGE(Table2[1W Return vs Nifty]))/_xlfn.STDEV.P(Table2[1W Return vs Nifty])</f>
        <v>-0.26424529864430973</v>
      </c>
      <c r="O365">
        <v>1391.27</v>
      </c>
      <c r="P365">
        <v>1320.1419059943901</v>
      </c>
      <c r="Q365">
        <v>1192.8993870419199</v>
      </c>
      <c r="R365">
        <v>61.197696669068598</v>
      </c>
      <c r="S365" s="2">
        <f>(Table2[[#This Row],[Close Price]]-Table2[[#This Row],[20D EMA]])/Table2[[#This Row],[20D EMA]]</f>
        <v>6.4545343463166876E-3</v>
      </c>
      <c r="T365" s="2">
        <f>(Table2[[#This Row],[Close Price]]-Table2[[#This Row],[50D EMA]])/Table2[[#This Row],[50D EMA]]</f>
        <v>6.0681426475337072E-2</v>
      </c>
      <c r="U365" s="2">
        <f>(Table2[[#This Row],[Close Price]]-Table2[[#This Row],[200D EMA]])/Table2[[#This Row],[200D EMA]]</f>
        <v>0.17382070542617653</v>
      </c>
      <c r="V365">
        <v>0.77950282043761898</v>
      </c>
      <c r="W365">
        <v>1394</v>
      </c>
      <c r="X365">
        <v>1450</v>
      </c>
      <c r="Y365">
        <v>1394</v>
      </c>
      <c r="Z365">
        <v>1450</v>
      </c>
      <c r="AA365">
        <v>1394</v>
      </c>
      <c r="AB365">
        <v>1450</v>
      </c>
      <c r="AC365" s="2">
        <f>(Table2[[#This Row],[Close Price]]/Table2[[#This Row],[Day Low]])-1</f>
        <v>4.4835007173600339E-3</v>
      </c>
      <c r="AD365" s="2">
        <f>(Table2[[#This Row],[Day High]]/Table2[[#This Row],[Close Price]])-1</f>
        <v>3.5529369755400886E-2</v>
      </c>
      <c r="AE365" s="2">
        <f>(Table2[[#This Row],[Close Price]]/Table2[[#This Row],[Current Week Low]])-1</f>
        <v>4.4835007173600339E-3</v>
      </c>
      <c r="AF365" s="2">
        <f>(Table2[[#This Row],[Current Week High]]/Table2[[#This Row],[Close Price]])-1</f>
        <v>3.5529369755400886E-2</v>
      </c>
      <c r="AG365" s="2">
        <f>(Table2[[#This Row],[Close Price]]/Table2[[#This Row],[Current Month Low]])-1</f>
        <v>4.4835007173600339E-3</v>
      </c>
      <c r="AH365" s="2">
        <f>(Table2[[#This Row],[Current Month High]]/Table2[[#This Row],[Close Price]])-1</f>
        <v>3.5529369755400886E-2</v>
      </c>
      <c r="AI365">
        <v>5.4240314229601898</v>
      </c>
      <c r="AJ365">
        <v>40.411130609175203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0.09</v>
      </c>
      <c r="AM365" t="s">
        <v>10463</v>
      </c>
      <c r="AN365">
        <v>-2.5</v>
      </c>
      <c r="AO365" t="s">
        <v>10464</v>
      </c>
      <c r="AP365">
        <v>0.11733655754048899</v>
      </c>
      <c r="AQ365">
        <f>(Table2[[#This Row],[Sharpe Ratio]]-AVERAGE(Table2[Sharpe Ratio]))/_xlfn.STDEV.P(Table2[Sharpe Ratio])</f>
        <v>0.72772362268501956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2.9308865546378904E-2</v>
      </c>
      <c r="AS365">
        <f>_xlfn.RANK.AVG(Table2[[#This Row],[1Y Return vs Nifty Z-Score]],Table2[1Y Return vs Nifty Z-Score])</f>
        <v>551</v>
      </c>
      <c r="AT365">
        <f>_xlfn.RANK.AVG(Table2[[#This Row],[6M Return vs Nifty Z-Score]],Table2[6M Return vs Nifty Z-Score])</f>
        <v>382</v>
      </c>
      <c r="AU365">
        <f>_xlfn.RANK.AVG(Table2[[#This Row],[Sharpe Ratio Z-Score]],Table2[Sharpe Ratio Z-Score])</f>
        <v>171</v>
      </c>
      <c r="AV365">
        <f>(Table2[[#This Row],[Rank 1Y]]+Table2[[#This Row],[Rank 6M]]+Table2[[#This Row],[Rank Sharpe]])/3</f>
        <v>368</v>
      </c>
    </row>
    <row r="366" spans="1:48" x14ac:dyDescent="0.3">
      <c r="A366" t="s">
        <v>1073</v>
      </c>
      <c r="B366" t="s">
        <v>1074</v>
      </c>
      <c r="C366" t="s">
        <v>10424</v>
      </c>
      <c r="D366" t="s">
        <v>61</v>
      </c>
      <c r="E366">
        <v>11600.774992619999</v>
      </c>
      <c r="F366">
        <v>736.85</v>
      </c>
      <c r="G366">
        <v>57.081105771222603</v>
      </c>
      <c r="H366">
        <f>(Table2[[#This Row],[1Y Return vs Nifty]]-AVERAGE(Table2[1Y Return vs Nifty]))/_xlfn.STDEV.P(Table2[1Y Return vs Nifty])</f>
        <v>0.1268468664308324</v>
      </c>
      <c r="I366">
        <v>-2.9299050525378001</v>
      </c>
      <c r="J366">
        <f>(Table2[[#This Row],[1M Return vs Nifty]]-AVERAGE(Table2[1M Return vs Nifty]))/_xlfn.STDEV.P(Table2[1M Return vs Nifty])</f>
        <v>-0.37611799062639145</v>
      </c>
      <c r="K366">
        <v>16.176352059173301</v>
      </c>
      <c r="L366">
        <f>(Table2[[#This Row],[6M Return vs Nifty]]-AVERAGE(Table2[6M Return vs Nifty]))/_xlfn.STDEV.P(Table2[6M Return vs Nifty])</f>
        <v>0.12447599873812591</v>
      </c>
      <c r="M366">
        <v>-1.9505379951403501</v>
      </c>
      <c r="N366">
        <f>(Table2[[#This Row],[1W Return vs Nifty]]-AVERAGE(Table2[1W Return vs Nifty]))/_xlfn.STDEV.P(Table2[1W Return vs Nifty])</f>
        <v>-0.2720473465102155</v>
      </c>
      <c r="O366">
        <v>728.97</v>
      </c>
      <c r="P366">
        <v>702.81234422608304</v>
      </c>
      <c r="Q366">
        <v>587.09202012941296</v>
      </c>
      <c r="R366">
        <v>50.1476985033594</v>
      </c>
      <c r="S366" s="2">
        <f>(Table2[[#This Row],[Close Price]]-Table2[[#This Row],[20D EMA]])/Table2[[#This Row],[20D EMA]]</f>
        <v>1.0809772692977757E-2</v>
      </c>
      <c r="T366" s="2">
        <f>(Table2[[#This Row],[Close Price]]-Table2[[#This Row],[50D EMA]])/Table2[[#This Row],[50D EMA]]</f>
        <v>4.8430645895097761E-2</v>
      </c>
      <c r="U366" s="2">
        <f>(Table2[[#This Row],[Close Price]]-Table2[[#This Row],[200D EMA]])/Table2[[#This Row],[200D EMA]]</f>
        <v>0.25508433897223787</v>
      </c>
      <c r="V366">
        <v>0.54721077653884698</v>
      </c>
      <c r="W366">
        <v>730</v>
      </c>
      <c r="X366">
        <v>745</v>
      </c>
      <c r="Y366">
        <v>728.35</v>
      </c>
      <c r="Z366">
        <v>745</v>
      </c>
      <c r="AA366">
        <v>728.35</v>
      </c>
      <c r="AB366">
        <v>745</v>
      </c>
      <c r="AC366" s="2">
        <f>(Table2[[#This Row],[Close Price]]/Table2[[#This Row],[Day Low]])-1</f>
        <v>9.3835616438355807E-3</v>
      </c>
      <c r="AD366" s="2">
        <f>(Table2[[#This Row],[Day High]]/Table2[[#This Row],[Close Price]])-1</f>
        <v>1.1060595779330828E-2</v>
      </c>
      <c r="AE366" s="2">
        <f>(Table2[[#This Row],[Close Price]]/Table2[[#This Row],[Current Week Low]])-1</f>
        <v>1.1670213496258741E-2</v>
      </c>
      <c r="AF366" s="2">
        <f>(Table2[[#This Row],[Current Week High]]/Table2[[#This Row],[Close Price]])-1</f>
        <v>1.1060595779330828E-2</v>
      </c>
      <c r="AG366" s="2">
        <f>(Table2[[#This Row],[Close Price]]/Table2[[#This Row],[Current Month Low]])-1</f>
        <v>1.1670213496258741E-2</v>
      </c>
      <c r="AH366" s="2">
        <f>(Table2[[#This Row],[Current Month High]]/Table2[[#This Row],[Close Price]])-1</f>
        <v>1.1060595779330828E-2</v>
      </c>
      <c r="AI366">
        <v>5.1774445273800698</v>
      </c>
      <c r="AJ366">
        <v>131.16862745098001</v>
      </c>
      <c r="AK366" t="str">
        <f>IF(AND(Table2[[#This Row],[20D EMA]]&gt;Table2[[#This Row],[50D EMA]],Table2[[#This Row],[50D EMA]]&gt;Table2[[#This Row],[200D EMA]]),"Uptrend","Downtrend/NoTrend")</f>
        <v>Uptrend</v>
      </c>
      <c r="AL366">
        <v>0.1</v>
      </c>
      <c r="AM366" t="s">
        <v>10463</v>
      </c>
      <c r="AN366">
        <v>-1.28</v>
      </c>
      <c r="AO366" t="s">
        <v>10464</v>
      </c>
      <c r="AP366">
        <v>-3.5705522800867001E-2</v>
      </c>
      <c r="AQ366">
        <f>(Table2[[#This Row],[Sharpe Ratio]]-AVERAGE(Table2[Sharpe Ratio]))/_xlfn.STDEV.P(Table2[Sharpe Ratio])</f>
        <v>-0.99453200564301703</v>
      </c>
      <c r="AR3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-1.3913744776106658</v>
      </c>
      <c r="AS366">
        <f>_xlfn.RANK.AVG(Table2[[#This Row],[1Y Return vs Nifty Z-Score]],Table2[1Y Return vs Nifty Z-Score])</f>
        <v>240</v>
      </c>
      <c r="AT366">
        <f>_xlfn.RANK.AVG(Table2[[#This Row],[6M Return vs Nifty Z-Score]],Table2[6M Return vs Nifty Z-Score])</f>
        <v>261</v>
      </c>
      <c r="AU366">
        <f>_xlfn.RANK.AVG(Table2[[#This Row],[Sharpe Ratio Z-Score]],Table2[Sharpe Ratio Z-Score])</f>
        <v>603</v>
      </c>
      <c r="AV366">
        <f>(Table2[[#This Row],[Rank 1Y]]+Table2[[#This Row],[Rank 6M]]+Table2[[#This Row],[Rank Sharpe]])/3</f>
        <v>368</v>
      </c>
    </row>
    <row r="367" spans="1:48" x14ac:dyDescent="0.3">
      <c r="A367" t="s">
        <v>448</v>
      </c>
      <c r="B367" t="s">
        <v>449</v>
      </c>
      <c r="C367" t="s">
        <v>10426</v>
      </c>
      <c r="D367" t="s">
        <v>127</v>
      </c>
      <c r="E367">
        <v>50106.811768444997</v>
      </c>
      <c r="F367">
        <v>56787.9</v>
      </c>
      <c r="G367">
        <v>10.1610863455314</v>
      </c>
      <c r="H367">
        <f>(Table2[[#This Row],[1Y Return vs Nifty]]-AVERAGE(Table2[1Y Return vs Nifty]))/_xlfn.STDEV.P(Table2[1Y Return vs Nifty])</f>
        <v>-0.42114067746127393</v>
      </c>
      <c r="I367">
        <v>1.4774336878532801</v>
      </c>
      <c r="J367">
        <f>(Table2[[#This Row],[1M Return vs Nifty]]-AVERAGE(Table2[1M Return vs Nifty]))/_xlfn.STDEV.P(Table2[1M Return vs Nifty])</f>
        <v>5.5893910044035548E-3</v>
      </c>
      <c r="K367">
        <v>42.129013281312403</v>
      </c>
      <c r="L367">
        <f>(Table2[[#This Row],[6M Return vs Nifty]]-AVERAGE(Table2[6M Return vs Nifty]))/_xlfn.STDEV.P(Table2[6M Return vs Nifty])</f>
        <v>0.90192295019353241</v>
      </c>
      <c r="M367">
        <v>-3.0235646971737</v>
      </c>
      <c r="N367">
        <f>(Table2[[#This Row],[1W Return vs Nifty]]-AVERAGE(Table2[1W Return vs Nifty]))/_xlfn.STDEV.P(Table2[1W Return vs Nifty])</f>
        <v>-0.46854580368158388</v>
      </c>
      <c r="O367">
        <v>55285.77</v>
      </c>
      <c r="P367">
        <v>51537.744585375804</v>
      </c>
      <c r="Q367">
        <v>43825.588013303997</v>
      </c>
      <c r="R367">
        <v>58.333277129442202</v>
      </c>
      <c r="S367" s="2">
        <f>(Table2[[#This Row],[Close Price]]-Table2[[#This Row],[20D EMA]])/Table2[[#This Row],[20D EMA]]</f>
        <v>2.7170282696614423E-2</v>
      </c>
      <c r="T367" s="2">
        <f>(Table2[[#This Row],[Close Price]]-Table2[[#This Row],[50D EMA]])/Table2[[#This Row],[50D EMA]]</f>
        <v>0.10187010426750352</v>
      </c>
      <c r="U367" s="2">
        <f>(Table2[[#This Row],[Close Price]]-Table2[[#This Row],[200D EMA]])/Table2[[#This Row],[200D EMA]]</f>
        <v>0.29577040661179665</v>
      </c>
      <c r="V367">
        <v>0.728650020461445</v>
      </c>
      <c r="W367">
        <v>56251.1</v>
      </c>
      <c r="X367">
        <v>57200</v>
      </c>
      <c r="Y367">
        <v>56200.05</v>
      </c>
      <c r="Z367">
        <v>57200</v>
      </c>
      <c r="AA367">
        <v>56200.05</v>
      </c>
      <c r="AB367">
        <v>57200</v>
      </c>
      <c r="AC367" s="2">
        <f>(Table2[[#This Row],[Close Price]]/Table2[[#This Row],[Day Low]])-1</f>
        <v>9.5429244939211344E-3</v>
      </c>
      <c r="AD367" s="2">
        <f>(Table2[[#This Row],[Day High]]/Table2[[#This Row],[Close Price]])-1</f>
        <v>7.2568275988369457E-3</v>
      </c>
      <c r="AE367" s="2">
        <f>(Table2[[#This Row],[Close Price]]/Table2[[#This Row],[Current Week Low]])-1</f>
        <v>1.0459955106801422E-2</v>
      </c>
      <c r="AF367" s="2">
        <f>(Table2[[#This Row],[Current Week High]]/Table2[[#This Row],[Close Price]])-1</f>
        <v>7.2568275988369457E-3</v>
      </c>
      <c r="AG367" s="2">
        <f>(Table2[[#This Row],[Close Price]]/Table2[[#This Row],[Current Month Low]])-1</f>
        <v>1.0459955106801422E-2</v>
      </c>
      <c r="AH367" s="2">
        <f>(Table2[[#This Row],[Current Month High]]/Table2[[#This Row],[Close Price]])-1</f>
        <v>7.2568275988369457E-3</v>
      </c>
      <c r="AI367">
        <v>5.6457449562318596</v>
      </c>
      <c r="AJ367">
        <v>62.354585921887299</v>
      </c>
      <c r="AK367" t="str">
        <f>IF(AND(Table2[[#This Row],[20D EMA]]&gt;Table2[[#This Row],[50D EMA]],Table2[[#This Row],[50D EMA]]&gt;Table2[[#This Row],[200D EMA]]),"Uptrend","Downtrend/NoTrend")</f>
        <v>Uptrend</v>
      </c>
      <c r="AL367">
        <v>0.2</v>
      </c>
      <c r="AM367" t="s">
        <v>10463</v>
      </c>
      <c r="AN367">
        <v>4.07</v>
      </c>
      <c r="AO367" t="s">
        <v>10463</v>
      </c>
      <c r="AP367">
        <v>-9.2494957318760007E-3</v>
      </c>
      <c r="AQ367">
        <f>(Table2[[#This Row],[Sharpe Ratio]]-AVERAGE(Table2[Sharpe Ratio]))/_xlfn.STDEV.P(Table2[Sharpe Ratio])</f>
        <v>-0.69680969671243165</v>
      </c>
      <c r="AR3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-0.67898383665735351</v>
      </c>
      <c r="AS367">
        <f>_xlfn.RANK.AVG(Table2[[#This Row],[1Y Return vs Nifty Z-Score]],Table2[1Y Return vs Nifty Z-Score])</f>
        <v>438</v>
      </c>
      <c r="AT367">
        <f>_xlfn.RANK.AVG(Table2[[#This Row],[6M Return vs Nifty Z-Score]],Table2[6M Return vs Nifty Z-Score])</f>
        <v>111</v>
      </c>
      <c r="AU367">
        <f>_xlfn.RANK.AVG(Table2[[#This Row],[Sharpe Ratio Z-Score]],Table2[Sharpe Ratio Z-Score])</f>
        <v>557</v>
      </c>
      <c r="AV367">
        <f>(Table2[[#This Row],[Rank 1Y]]+Table2[[#This Row],[Rank 6M]]+Table2[[#This Row],[Rank Sharpe]])/3</f>
        <v>368.66666666666669</v>
      </c>
    </row>
    <row r="368" spans="1:48" x14ac:dyDescent="0.3">
      <c r="A368" t="s">
        <v>627</v>
      </c>
      <c r="B368" t="s">
        <v>628</v>
      </c>
      <c r="C368" t="s">
        <v>10434</v>
      </c>
      <c r="D368" t="s">
        <v>166</v>
      </c>
      <c r="E368">
        <v>29835.850013715</v>
      </c>
      <c r="F368">
        <v>897.85</v>
      </c>
      <c r="G368">
        <v>51.3510110799023</v>
      </c>
      <c r="H368">
        <f>(Table2[[#This Row],[1Y Return vs Nifty]]-AVERAGE(Table2[1Y Return vs Nifty]))/_xlfn.STDEV.P(Table2[1Y Return vs Nifty])</f>
        <v>5.9924035737235495E-2</v>
      </c>
      <c r="I368">
        <v>4.3791958491757601</v>
      </c>
      <c r="J368">
        <f>(Table2[[#This Row],[1M Return vs Nifty]]-AVERAGE(Table2[1M Return vs Nifty]))/_xlfn.STDEV.P(Table2[1M Return vs Nifty])</f>
        <v>0.2569029618363648</v>
      </c>
      <c r="K368">
        <v>0.53636784334440901</v>
      </c>
      <c r="L368">
        <f>(Table2[[#This Row],[6M Return vs Nifty]]-AVERAGE(Table2[6M Return vs Nifty]))/_xlfn.STDEV.P(Table2[6M Return vs Nifty])</f>
        <v>-0.34404081136203851</v>
      </c>
      <c r="M368">
        <v>4.81132307840927</v>
      </c>
      <c r="N368">
        <f>(Table2[[#This Row],[1W Return vs Nifty]]-AVERAGE(Table2[1W Return vs Nifty]))/_xlfn.STDEV.P(Table2[1W Return vs Nifty])</f>
        <v>0.96622125020019223</v>
      </c>
      <c r="O368">
        <v>838.76</v>
      </c>
      <c r="P368">
        <v>828.62515841212496</v>
      </c>
      <c r="Q368">
        <v>751.69886977680096</v>
      </c>
      <c r="R368">
        <v>77.786935582825294</v>
      </c>
      <c r="S368" s="2">
        <f>(Table2[[#This Row],[Close Price]]-Table2[[#This Row],[20D EMA]])/Table2[[#This Row],[20D EMA]]</f>
        <v>7.0449234584386511E-2</v>
      </c>
      <c r="T368" s="2">
        <f>(Table2[[#This Row],[Close Price]]-Table2[[#This Row],[50D EMA]])/Table2[[#This Row],[50D EMA]]</f>
        <v>8.3541805224124507E-2</v>
      </c>
      <c r="U368" s="2">
        <f>(Table2[[#This Row],[Close Price]]-Table2[[#This Row],[200D EMA]])/Table2[[#This Row],[200D EMA]]</f>
        <v>0.19442776369558085</v>
      </c>
      <c r="V368">
        <v>1.19792158889492</v>
      </c>
      <c r="W368">
        <v>886.3</v>
      </c>
      <c r="X368">
        <v>920.4</v>
      </c>
      <c r="Y368">
        <v>858.05</v>
      </c>
      <c r="Z368">
        <v>920.4</v>
      </c>
      <c r="AA368">
        <v>858.05</v>
      </c>
      <c r="AB368">
        <v>920.4</v>
      </c>
      <c r="AC368" s="2">
        <f>(Table2[[#This Row],[Close Price]]/Table2[[#This Row],[Day Low]])-1</f>
        <v>1.3031704840347658E-2</v>
      </c>
      <c r="AD368" s="2">
        <f>(Table2[[#This Row],[Day High]]/Table2[[#This Row],[Close Price]])-1</f>
        <v>2.5115553823021664E-2</v>
      </c>
      <c r="AE368" s="2">
        <f>(Table2[[#This Row],[Close Price]]/Table2[[#This Row],[Current Week Low]])-1</f>
        <v>4.6384243342462605E-2</v>
      </c>
      <c r="AF368" s="2">
        <f>(Table2[[#This Row],[Current Week High]]/Table2[[#This Row],[Close Price]])-1</f>
        <v>2.5115553823021664E-2</v>
      </c>
      <c r="AG368" s="2">
        <f>(Table2[[#This Row],[Close Price]]/Table2[[#This Row],[Current Month Low]])-1</f>
        <v>4.6384243342462605E-2</v>
      </c>
      <c r="AH368" s="2">
        <f>(Table2[[#This Row],[Current Month High]]/Table2[[#This Row],[Close Price]])-1</f>
        <v>2.5115553823021664E-2</v>
      </c>
      <c r="AI368">
        <v>10.2634070278999</v>
      </c>
      <c r="AJ368">
        <v>91.643543223052305</v>
      </c>
      <c r="AK368" t="str">
        <f>IF(AND(Table2[[#This Row],[20D EMA]]&gt;Table2[[#This Row],[50D EMA]],Table2[[#This Row],[50D EMA]]&gt;Table2[[#This Row],[200D EMA]]),"Uptrend","Downtrend/NoTrend")</f>
        <v>Uptrend</v>
      </c>
      <c r="AL368">
        <v>-0.01</v>
      </c>
      <c r="AM368" t="s">
        <v>10464</v>
      </c>
      <c r="AN368">
        <v>7.6</v>
      </c>
      <c r="AO368" t="s">
        <v>10463</v>
      </c>
      <c r="AP368">
        <v>2.4431416384420999E-2</v>
      </c>
      <c r="AQ368">
        <f>(Table2[[#This Row],[Sharpe Ratio]]-AVERAGE(Table2[Sharpe Ratio]))/_xlfn.STDEV.P(Table2[Sharpe Ratio])</f>
        <v>-0.31778230548688641</v>
      </c>
      <c r="AR3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0.62122513092486753</v>
      </c>
      <c r="AS368">
        <f>_xlfn.RANK.AVG(Table2[[#This Row],[1Y Return vs Nifty Z-Score]],Table2[1Y Return vs Nifty Z-Score])</f>
        <v>257</v>
      </c>
      <c r="AT368">
        <f>_xlfn.RANK.AVG(Table2[[#This Row],[6M Return vs Nifty Z-Score]],Table2[6M Return vs Nifty Z-Score])</f>
        <v>425</v>
      </c>
      <c r="AU368">
        <f>_xlfn.RANK.AVG(Table2[[#This Row],[Sharpe Ratio Z-Score]],Table2[Sharpe Ratio Z-Score])</f>
        <v>425</v>
      </c>
      <c r="AV368">
        <f>(Table2[[#This Row],[Rank 1Y]]+Table2[[#This Row],[Rank 6M]]+Table2[[#This Row],[Rank Sharpe]])/3</f>
        <v>369</v>
      </c>
    </row>
    <row r="369" spans="1:48" x14ac:dyDescent="0.3">
      <c r="A369" t="s">
        <v>1206</v>
      </c>
      <c r="B369" t="s">
        <v>1207</v>
      </c>
      <c r="C369" t="s">
        <v>10432</v>
      </c>
      <c r="D369" t="s">
        <v>140</v>
      </c>
      <c r="E369">
        <v>9350.3076445400002</v>
      </c>
      <c r="F369">
        <v>601.79999999999995</v>
      </c>
      <c r="G369">
        <v>3.14736347081389</v>
      </c>
      <c r="H369">
        <f>(Table2[[#This Row],[1Y Return vs Nifty]]-AVERAGE(Table2[1Y Return vs Nifty]))/_xlfn.STDEV.P(Table2[1Y Return vs Nifty])</f>
        <v>-0.50305523799855811</v>
      </c>
      <c r="I369">
        <v>-4.8930823932218903</v>
      </c>
      <c r="J369">
        <f>(Table2[[#This Row],[1M Return vs Nifty]]-AVERAGE(Table2[1M Return vs Nifty]))/_xlfn.STDEV.P(Table2[1M Return vs Nifty])</f>
        <v>-0.54614333392980585</v>
      </c>
      <c r="K369">
        <v>-1.2387220313284</v>
      </c>
      <c r="L369">
        <f>(Table2[[#This Row],[6M Return vs Nifty]]-AVERAGE(Table2[6M Return vs Nifty]))/_xlfn.STDEV.P(Table2[6M Return vs Nifty])</f>
        <v>-0.39721602140356149</v>
      </c>
      <c r="M369">
        <v>-4.9200697934853199</v>
      </c>
      <c r="N369">
        <f>(Table2[[#This Row],[1W Return vs Nifty]]-AVERAGE(Table2[1W Return vs Nifty]))/_xlfn.STDEV.P(Table2[1W Return vs Nifty])</f>
        <v>-0.81584408128892749</v>
      </c>
      <c r="O369">
        <v>607.23</v>
      </c>
      <c r="P369">
        <v>604.28502791598396</v>
      </c>
      <c r="Q369">
        <v>566.23812223351001</v>
      </c>
      <c r="R369">
        <v>43.409714892054303</v>
      </c>
      <c r="S369" s="2">
        <f>(Table2[[#This Row],[Close Price]]-Table2[[#This Row],[20D EMA]])/Table2[[#This Row],[20D EMA]]</f>
        <v>-8.9422459364656946E-3</v>
      </c>
      <c r="T369" s="2">
        <f>(Table2[[#This Row],[Close Price]]-Table2[[#This Row],[50D EMA]])/Table2[[#This Row],[50D EMA]]</f>
        <v>-4.1123440118220316E-3</v>
      </c>
      <c r="U369" s="2">
        <f>(Table2[[#This Row],[Close Price]]-Table2[[#This Row],[200D EMA]])/Table2[[#This Row],[200D EMA]]</f>
        <v>6.2803750524986088E-2</v>
      </c>
      <c r="V369">
        <v>0.59349677214144703</v>
      </c>
      <c r="W369">
        <v>593.35</v>
      </c>
      <c r="X369">
        <v>607.95000000000005</v>
      </c>
      <c r="Y369">
        <v>593.35</v>
      </c>
      <c r="Z369">
        <v>607.95000000000005</v>
      </c>
      <c r="AA369">
        <v>593.35</v>
      </c>
      <c r="AB369">
        <v>607.95000000000005</v>
      </c>
      <c r="AC369" s="2">
        <f>(Table2[[#This Row],[Close Price]]/Table2[[#This Row],[Day Low]])-1</f>
        <v>1.4241173000758334E-2</v>
      </c>
      <c r="AD369" s="2">
        <f>(Table2[[#This Row],[Day High]]/Table2[[#This Row],[Close Price]])-1</f>
        <v>1.0219341974077922E-2</v>
      </c>
      <c r="AE369" s="2">
        <f>(Table2[[#This Row],[Close Price]]/Table2[[#This Row],[Current Week Low]])-1</f>
        <v>1.4241173000758334E-2</v>
      </c>
      <c r="AF369" s="2">
        <f>(Table2[[#This Row],[Current Week High]]/Table2[[#This Row],[Close Price]])-1</f>
        <v>1.0219341974077922E-2</v>
      </c>
      <c r="AG369" s="2">
        <f>(Table2[[#This Row],[Close Price]]/Table2[[#This Row],[Current Month Low]])-1</f>
        <v>1.4241173000758334E-2</v>
      </c>
      <c r="AH369" s="2">
        <f>(Table2[[#This Row],[Current Month High]]/Table2[[#This Row],[Close Price]])-1</f>
        <v>1.0219341974077922E-2</v>
      </c>
      <c r="AI369">
        <v>12.7949484878697</v>
      </c>
      <c r="AJ369">
        <v>29.391528703504601</v>
      </c>
      <c r="AK369" t="str">
        <f>IF(AND(Table2[[#This Row],[20D EMA]]&gt;Table2[[#This Row],[50D EMA]],Table2[[#This Row],[50D EMA]]&gt;Table2[[#This Row],[200D EMA]]),"Uptrend","Downtrend/NoTrend")</f>
        <v>Uptrend</v>
      </c>
      <c r="AL369">
        <v>-0.16</v>
      </c>
      <c r="AM369" t="s">
        <v>10464</v>
      </c>
      <c r="AN369">
        <v>-2.62</v>
      </c>
      <c r="AO369" t="s">
        <v>10464</v>
      </c>
      <c r="AP369">
        <v>0.119935145760831</v>
      </c>
      <c r="AQ369">
        <f>(Table2[[#This Row],[Sharpe Ratio]]-AVERAGE(Table2[Sharpe Ratio]))/_xlfn.STDEV.P(Table2[Sharpe Ratio])</f>
        <v>0.75696677710508908</v>
      </c>
      <c r="AR3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-1.5052918975157639</v>
      </c>
      <c r="AS369">
        <f>_xlfn.RANK.AVG(Table2[[#This Row],[1Y Return vs Nifty Z-Score]],Table2[1Y Return vs Nifty Z-Score])</f>
        <v>494</v>
      </c>
      <c r="AT369">
        <f>_xlfn.RANK.AVG(Table2[[#This Row],[6M Return vs Nifty Z-Score]],Table2[6M Return vs Nifty Z-Score])</f>
        <v>449</v>
      </c>
      <c r="AU369">
        <f>_xlfn.RANK.AVG(Table2[[#This Row],[Sharpe Ratio Z-Score]],Table2[Sharpe Ratio Z-Score])</f>
        <v>167</v>
      </c>
      <c r="AV369">
        <f>(Table2[[#This Row],[Rank 1Y]]+Table2[[#This Row],[Rank 6M]]+Table2[[#This Row],[Rank Sharpe]])/3</f>
        <v>370</v>
      </c>
    </row>
    <row r="370" spans="1:48" x14ac:dyDescent="0.3">
      <c r="A370" t="s">
        <v>1323</v>
      </c>
      <c r="B370" t="s">
        <v>1324</v>
      </c>
      <c r="C370" t="s">
        <v>10425</v>
      </c>
      <c r="D370" t="s">
        <v>124</v>
      </c>
      <c r="E370">
        <v>8169.2549824099997</v>
      </c>
      <c r="F370">
        <v>232.24</v>
      </c>
      <c r="G370">
        <v>31.178187171379001</v>
      </c>
      <c r="H370">
        <f>(Table2[[#This Row],[1Y Return vs Nifty]]-AVERAGE(Table2[1Y Return vs Nifty]))/_xlfn.STDEV.P(Table2[1Y Return vs Nifty])</f>
        <v>-0.17567808809621588</v>
      </c>
      <c r="I370">
        <v>-6.3579557634539601</v>
      </c>
      <c r="J370">
        <f>(Table2[[#This Row],[1M Return vs Nifty]]-AVERAGE(Table2[1M Return vs Nifty]))/_xlfn.STDEV.P(Table2[1M Return vs Nifty])</f>
        <v>-0.67301195272862901</v>
      </c>
      <c r="K370">
        <v>-18.495633166038601</v>
      </c>
      <c r="L370">
        <f>(Table2[[#This Row],[6M Return vs Nifty]]-AVERAGE(Table2[6M Return vs Nifty]))/_xlfn.STDEV.P(Table2[6M Return vs Nifty])</f>
        <v>-0.91417005699866294</v>
      </c>
      <c r="M370">
        <v>-3.0623910426379499</v>
      </c>
      <c r="N370">
        <f>(Table2[[#This Row],[1W Return vs Nifty]]-AVERAGE(Table2[1W Return vs Nifty]))/_xlfn.STDEV.P(Table2[1W Return vs Nifty])</f>
        <v>-0.47565589420111182</v>
      </c>
      <c r="O370">
        <v>232.86</v>
      </c>
      <c r="P370">
        <v>234.88351464206201</v>
      </c>
      <c r="Q370">
        <v>220.348327020966</v>
      </c>
      <c r="R370">
        <v>49.660995048398597</v>
      </c>
      <c r="S370" s="2">
        <f>(Table2[[#This Row],[Close Price]]-Table2[[#This Row],[20D EMA]])/Table2[[#This Row],[20D EMA]]</f>
        <v>-2.6625440178648309E-3</v>
      </c>
      <c r="T370" s="2">
        <f>(Table2[[#This Row],[Close Price]]-Table2[[#This Row],[50D EMA]])/Table2[[#This Row],[50D EMA]]</f>
        <v>-1.1254577172393056E-2</v>
      </c>
      <c r="U370" s="2">
        <f>(Table2[[#This Row],[Close Price]]-Table2[[#This Row],[200D EMA]])/Table2[[#This Row],[200D EMA]]</f>
        <v>5.3967611825355623E-2</v>
      </c>
      <c r="V370">
        <v>0.54747252292990101</v>
      </c>
      <c r="W370">
        <v>231.22</v>
      </c>
      <c r="X370">
        <v>241.09</v>
      </c>
      <c r="Y370">
        <v>229.92</v>
      </c>
      <c r="Z370">
        <v>241.09</v>
      </c>
      <c r="AA370">
        <v>229.92</v>
      </c>
      <c r="AB370">
        <v>241.09</v>
      </c>
      <c r="AC370" s="2">
        <f>(Table2[[#This Row],[Close Price]]/Table2[[#This Row],[Day Low]])-1</f>
        <v>4.4113830983478763E-3</v>
      </c>
      <c r="AD370" s="2">
        <f>(Table2[[#This Row],[Day High]]/Table2[[#This Row],[Close Price]])-1</f>
        <v>3.8107130554598578E-2</v>
      </c>
      <c r="AE370" s="2">
        <f>(Table2[[#This Row],[Close Price]]/Table2[[#This Row],[Current Week Low]])-1</f>
        <v>1.0090466249130126E-2</v>
      </c>
      <c r="AF370" s="2">
        <f>(Table2[[#This Row],[Current Week High]]/Table2[[#This Row],[Close Price]])-1</f>
        <v>3.8107130554598578E-2</v>
      </c>
      <c r="AG370" s="2">
        <f>(Table2[[#This Row],[Close Price]]/Table2[[#This Row],[Current Month Low]])-1</f>
        <v>1.0090466249130126E-2</v>
      </c>
      <c r="AH370" s="2">
        <f>(Table2[[#This Row],[Current Month High]]/Table2[[#This Row],[Close Price]])-1</f>
        <v>3.8107130554598578E-2</v>
      </c>
      <c r="AI370">
        <v>22.265759559076798</v>
      </c>
      <c r="AJ370">
        <v>62.4055944055944</v>
      </c>
      <c r="AK370" t="str">
        <f>IF(AND(Table2[[#This Row],[20D EMA]]&gt;Table2[[#This Row],[50D EMA]],Table2[[#This Row],[50D EMA]]&gt;Table2[[#This Row],[200D EMA]]),"Uptrend","Downtrend/NoTrend")</f>
        <v>Downtrend/NoTrend</v>
      </c>
      <c r="AL370">
        <v>-0.08</v>
      </c>
      <c r="AM370" t="s">
        <v>10464</v>
      </c>
      <c r="AN370">
        <v>-2.0299999999999998</v>
      </c>
      <c r="AO370" t="s">
        <v>10464</v>
      </c>
      <c r="AP370">
        <v>0.123901753125951</v>
      </c>
      <c r="AQ370">
        <f>(Table2[[#This Row],[Sharpe Ratio]]-AVERAGE(Table2[Sharpe Ratio]))/_xlfn.STDEV.P(Table2[Sharpe Ratio])</f>
        <v>0.80160490437510445</v>
      </c>
      <c r="AR3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0">
        <f>_xlfn.RANK.AVG(Table2[[#This Row],[1Y Return vs Nifty Z-Score]],Table2[1Y Return vs Nifty Z-Score])</f>
        <v>332</v>
      </c>
      <c r="AT370">
        <f>_xlfn.RANK.AVG(Table2[[#This Row],[6M Return vs Nifty Z-Score]],Table2[6M Return vs Nifty Z-Score])</f>
        <v>622</v>
      </c>
      <c r="AU370">
        <f>_xlfn.RANK.AVG(Table2[[#This Row],[Sharpe Ratio Z-Score]],Table2[Sharpe Ratio Z-Score])</f>
        <v>156</v>
      </c>
      <c r="AV370">
        <f>(Table2[[#This Row],[Rank 1Y]]+Table2[[#This Row],[Rank 6M]]+Table2[[#This Row],[Rank Sharpe]])/3</f>
        <v>370</v>
      </c>
    </row>
    <row r="371" spans="1:48" x14ac:dyDescent="0.3">
      <c r="A371" t="s">
        <v>1765</v>
      </c>
      <c r="B371" t="s">
        <v>1766</v>
      </c>
      <c r="C371" t="s">
        <v>10425</v>
      </c>
      <c r="D371" t="s">
        <v>124</v>
      </c>
      <c r="E371">
        <v>4055.1177994479999</v>
      </c>
      <c r="F371">
        <v>234.09</v>
      </c>
      <c r="G371">
        <v>13.739281595238101</v>
      </c>
      <c r="H371">
        <f>(Table2[[#This Row],[1Y Return vs Nifty]]-AVERAGE(Table2[1Y Return vs Nifty]))/_xlfn.STDEV.P(Table2[1Y Return vs Nifty])</f>
        <v>-0.37935027646711889</v>
      </c>
      <c r="I371">
        <v>-3.8995411462119098</v>
      </c>
      <c r="J371">
        <f>(Table2[[#This Row],[1M Return vs Nifty]]-AVERAGE(Table2[1M Return vs Nifty]))/_xlfn.STDEV.P(Table2[1M Return vs Nifty])</f>
        <v>-0.46009548277128043</v>
      </c>
      <c r="K371">
        <v>0.100996431758566</v>
      </c>
      <c r="L371">
        <f>(Table2[[#This Row],[6M Return vs Nifty]]-AVERAGE(Table2[6M Return vs Nifty]))/_xlfn.STDEV.P(Table2[6M Return vs Nifty])</f>
        <v>-0.35708294888277609</v>
      </c>
      <c r="M371">
        <v>3.0330201751066701</v>
      </c>
      <c r="N371">
        <f>(Table2[[#This Row],[1W Return vs Nifty]]-AVERAGE(Table2[1W Return vs Nifty]))/_xlfn.STDEV.P(Table2[1W Return vs Nifty])</f>
        <v>0.64056879791716836</v>
      </c>
      <c r="O371">
        <v>215.37</v>
      </c>
      <c r="P371">
        <v>211.99293802339301</v>
      </c>
      <c r="Q371">
        <v>201.85473525161899</v>
      </c>
      <c r="R371">
        <v>72.346727144702896</v>
      </c>
      <c r="S371" s="2">
        <f>(Table2[[#This Row],[Close Price]]-Table2[[#This Row],[20D EMA]])/Table2[[#This Row],[20D EMA]]</f>
        <v>8.6920183869619722E-2</v>
      </c>
      <c r="T371" s="2">
        <f>(Table2[[#This Row],[Close Price]]-Table2[[#This Row],[50D EMA]])/Table2[[#This Row],[50D EMA]]</f>
        <v>0.10423489660853055</v>
      </c>
      <c r="U371" s="2">
        <f>(Table2[[#This Row],[Close Price]]-Table2[[#This Row],[200D EMA]])/Table2[[#This Row],[200D EMA]]</f>
        <v>0.15969536066715814</v>
      </c>
      <c r="V371">
        <v>1.6899788158289899</v>
      </c>
      <c r="W371">
        <v>224.75</v>
      </c>
      <c r="X371">
        <v>245.25</v>
      </c>
      <c r="Y371">
        <v>213.01</v>
      </c>
      <c r="Z371">
        <v>245.25</v>
      </c>
      <c r="AA371">
        <v>213.01</v>
      </c>
      <c r="AB371">
        <v>245.25</v>
      </c>
      <c r="AC371" s="2">
        <f>(Table2[[#This Row],[Close Price]]/Table2[[#This Row],[Day Low]])-1</f>
        <v>4.1557285873192518E-2</v>
      </c>
      <c r="AD371" s="2">
        <f>(Table2[[#This Row],[Day High]]/Table2[[#This Row],[Close Price]])-1</f>
        <v>4.7673971549404115E-2</v>
      </c>
      <c r="AE371" s="2">
        <f>(Table2[[#This Row],[Close Price]]/Table2[[#This Row],[Current Week Low]])-1</f>
        <v>9.8962490023942529E-2</v>
      </c>
      <c r="AF371" s="2">
        <f>(Table2[[#This Row],[Current Week High]]/Table2[[#This Row],[Close Price]])-1</f>
        <v>4.7673971549404115E-2</v>
      </c>
      <c r="AG371" s="2">
        <f>(Table2[[#This Row],[Close Price]]/Table2[[#This Row],[Current Month Low]])-1</f>
        <v>9.8962490023942529E-2</v>
      </c>
      <c r="AH371" s="2">
        <f>(Table2[[#This Row],[Current Month High]]/Table2[[#This Row],[Close Price]])-1</f>
        <v>4.7673971549404115E-2</v>
      </c>
      <c r="AI371">
        <v>6.2839078986714503</v>
      </c>
      <c r="AJ371">
        <v>47.180132033951502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-0.02</v>
      </c>
      <c r="AM371" t="s">
        <v>10464</v>
      </c>
      <c r="AN371">
        <v>11.46</v>
      </c>
      <c r="AO371" t="s">
        <v>10463</v>
      </c>
      <c r="AP371">
        <v>7.9282329412807995E-2</v>
      </c>
      <c r="AQ371">
        <f>(Table2[[#This Row],[Sharpe Ratio]]-AVERAGE(Table2[Sharpe Ratio]))/_xlfn.STDEV.P(Table2[Sharpe Ratio])</f>
        <v>0.29948121753478535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-0.25647869266922174</v>
      </c>
      <c r="AS371">
        <f>_xlfn.RANK.AVG(Table2[[#This Row],[1Y Return vs Nifty Z-Score]],Table2[1Y Return vs Nifty Z-Score])</f>
        <v>425</v>
      </c>
      <c r="AT371">
        <f>_xlfn.RANK.AVG(Table2[[#This Row],[6M Return vs Nifty Z-Score]],Table2[6M Return vs Nifty Z-Score])</f>
        <v>432</v>
      </c>
      <c r="AU371">
        <f>_xlfn.RANK.AVG(Table2[[#This Row],[Sharpe Ratio Z-Score]],Table2[Sharpe Ratio Z-Score])</f>
        <v>254</v>
      </c>
      <c r="AV371">
        <f>(Table2[[#This Row],[Rank 1Y]]+Table2[[#This Row],[Rank 6M]]+Table2[[#This Row],[Rank Sharpe]])/3</f>
        <v>370.33333333333331</v>
      </c>
    </row>
    <row r="372" spans="1:48" x14ac:dyDescent="0.3">
      <c r="A372" t="s">
        <v>460</v>
      </c>
      <c r="B372" t="s">
        <v>461</v>
      </c>
      <c r="C372" t="s">
        <v>10419</v>
      </c>
      <c r="D372" t="s">
        <v>49</v>
      </c>
      <c r="E372">
        <v>47331.846347660001</v>
      </c>
      <c r="F372">
        <v>187.23</v>
      </c>
      <c r="G372">
        <v>10.6817242394453</v>
      </c>
      <c r="H372">
        <f>(Table2[[#This Row],[1Y Return vs Nifty]]-AVERAGE(Table2[1Y Return vs Nifty]))/_xlfn.STDEV.P(Table2[1Y Return vs Nifty])</f>
        <v>-0.41506005165942655</v>
      </c>
      <c r="I372">
        <v>12.7038650920009</v>
      </c>
      <c r="J372">
        <f>(Table2[[#This Row],[1M Return vs Nifty]]-AVERAGE(Table2[1M Return vs Nifty]))/_xlfn.STDEV.P(Table2[1M Return vs Nifty])</f>
        <v>0.97787947097104444</v>
      </c>
      <c r="K372">
        <v>4.00753953448275</v>
      </c>
      <c r="L372">
        <f>(Table2[[#This Row],[6M Return vs Nifty]]-AVERAGE(Table2[6M Return vs Nifty]))/_xlfn.STDEV.P(Table2[6M Return vs Nifty])</f>
        <v>-0.2400571841665467</v>
      </c>
      <c r="M372">
        <v>3.6470660045783401</v>
      </c>
      <c r="N372">
        <f>(Table2[[#This Row],[1W Return vs Nifty]]-AVERAGE(Table2[1W Return vs Nifty]))/_xlfn.STDEV.P(Table2[1W Return vs Nifty])</f>
        <v>0.75301619358313954</v>
      </c>
      <c r="O372">
        <v>176.93</v>
      </c>
      <c r="P372">
        <v>169.72971126344899</v>
      </c>
      <c r="Q372">
        <v>154.80968282251899</v>
      </c>
      <c r="R372">
        <v>70.599023762568706</v>
      </c>
      <c r="S372" s="2">
        <f>(Table2[[#This Row],[Close Price]]-Table2[[#This Row],[20D EMA]])/Table2[[#This Row],[20D EMA]]</f>
        <v>5.821511332165253E-2</v>
      </c>
      <c r="T372" s="2">
        <f>(Table2[[#This Row],[Close Price]]-Table2[[#This Row],[50D EMA]])/Table2[[#This Row],[50D EMA]]</f>
        <v>0.10310680791407001</v>
      </c>
      <c r="U372" s="2">
        <f>(Table2[[#This Row],[Close Price]]-Table2[[#This Row],[200D EMA]])/Table2[[#This Row],[200D EMA]]</f>
        <v>0.20942047413564663</v>
      </c>
      <c r="V372">
        <v>1.93855698563583</v>
      </c>
      <c r="W372">
        <v>186.45</v>
      </c>
      <c r="X372">
        <v>194.25</v>
      </c>
      <c r="Y372">
        <v>182.96</v>
      </c>
      <c r="Z372">
        <v>194.25</v>
      </c>
      <c r="AA372">
        <v>182.96</v>
      </c>
      <c r="AB372">
        <v>194.25</v>
      </c>
      <c r="AC372" s="2">
        <f>(Table2[[#This Row],[Close Price]]/Table2[[#This Row],[Day Low]])-1</f>
        <v>4.1834271922767119E-3</v>
      </c>
      <c r="AD372" s="2">
        <f>(Table2[[#This Row],[Day High]]/Table2[[#This Row],[Close Price]])-1</f>
        <v>3.7493991347540501E-2</v>
      </c>
      <c r="AE372" s="2">
        <f>(Table2[[#This Row],[Close Price]]/Table2[[#This Row],[Current Week Low]])-1</f>
        <v>2.3338434630520322E-2</v>
      </c>
      <c r="AF372" s="2">
        <f>(Table2[[#This Row],[Current Week High]]/Table2[[#This Row],[Close Price]])-1</f>
        <v>3.7493991347540501E-2</v>
      </c>
      <c r="AG372" s="2">
        <f>(Table2[[#This Row],[Close Price]]/Table2[[#This Row],[Current Month Low]])-1</f>
        <v>2.3338434630520322E-2</v>
      </c>
      <c r="AH372" s="2">
        <f>(Table2[[#This Row],[Current Month High]]/Table2[[#This Row],[Close Price]])-1</f>
        <v>3.7493991347540501E-2</v>
      </c>
      <c r="AI372">
        <v>3.7493991347540501</v>
      </c>
      <c r="AJ372">
        <v>60.712446351931298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0.02</v>
      </c>
      <c r="AM372" t="s">
        <v>10463</v>
      </c>
      <c r="AN372">
        <v>6.46</v>
      </c>
      <c r="AO372" t="s">
        <v>10463</v>
      </c>
      <c r="AP372">
        <v>6.5345470551394003E-2</v>
      </c>
      <c r="AQ372">
        <f>(Table2[[#This Row],[Sharpe Ratio]]-AVERAGE(Table2[Sharpe Ratio]))/_xlfn.STDEV.P(Table2[Sharpe Ratio])</f>
        <v>0.14264308803637493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1.2184215167645855</v>
      </c>
      <c r="AS372">
        <f>_xlfn.RANK.AVG(Table2[[#This Row],[1Y Return vs Nifty Z-Score]],Table2[1Y Return vs Nifty Z-Score])</f>
        <v>437</v>
      </c>
      <c r="AT372">
        <f>_xlfn.RANK.AVG(Table2[[#This Row],[6M Return vs Nifty Z-Score]],Table2[6M Return vs Nifty Z-Score])</f>
        <v>375</v>
      </c>
      <c r="AU372">
        <f>_xlfn.RANK.AVG(Table2[[#This Row],[Sharpe Ratio Z-Score]],Table2[Sharpe Ratio Z-Score])</f>
        <v>301</v>
      </c>
      <c r="AV372">
        <f>(Table2[[#This Row],[Rank 1Y]]+Table2[[#This Row],[Rank 6M]]+Table2[[#This Row],[Rank Sharpe]])/3</f>
        <v>371</v>
      </c>
    </row>
    <row r="373" spans="1:48" x14ac:dyDescent="0.3">
      <c r="A373" t="s">
        <v>1248</v>
      </c>
      <c r="B373" t="s">
        <v>1249</v>
      </c>
      <c r="C373" t="s">
        <v>10421</v>
      </c>
      <c r="D373" t="s">
        <v>988</v>
      </c>
      <c r="E373">
        <v>8688.0603499200006</v>
      </c>
      <c r="F373">
        <v>391.9</v>
      </c>
      <c r="G373">
        <v>14.225651920720599</v>
      </c>
      <c r="H373">
        <f>(Table2[[#This Row],[1Y Return vs Nifty]]-AVERAGE(Table2[1Y Return vs Nifty]))/_xlfn.STDEV.P(Table2[1Y Return vs Nifty])</f>
        <v>-0.37366986790494294</v>
      </c>
      <c r="I373">
        <v>11.646024983497799</v>
      </c>
      <c r="J373">
        <f>(Table2[[#This Row],[1M Return vs Nifty]]-AVERAGE(Table2[1M Return vs Nifty]))/_xlfn.STDEV.P(Table2[1M Return vs Nifty])</f>
        <v>0.88626287379409929</v>
      </c>
      <c r="K373">
        <v>4.0491240808573403</v>
      </c>
      <c r="L373">
        <f>(Table2[[#This Row],[6M Return vs Nifty]]-AVERAGE(Table2[6M Return vs Nifty]))/_xlfn.STDEV.P(Table2[6M Return vs Nifty])</f>
        <v>-0.23881146302335221</v>
      </c>
      <c r="M373">
        <v>-4.6417905819113301</v>
      </c>
      <c r="N373">
        <f>(Table2[[#This Row],[1W Return vs Nifty]]-AVERAGE(Table2[1W Return vs Nifty]))/_xlfn.STDEV.P(Table2[1W Return vs Nifty])</f>
        <v>-0.76488408594721391</v>
      </c>
      <c r="O373">
        <v>383.06</v>
      </c>
      <c r="P373">
        <v>363.69986934942199</v>
      </c>
      <c r="Q373">
        <v>342.69187785165298</v>
      </c>
      <c r="R373">
        <v>59.897893391085198</v>
      </c>
      <c r="S373" s="2">
        <f>(Table2[[#This Row],[Close Price]]-Table2[[#This Row],[20D EMA]])/Table2[[#This Row],[20D EMA]]</f>
        <v>2.3077324701091147E-2</v>
      </c>
      <c r="T373" s="2">
        <f>(Table2[[#This Row],[Close Price]]-Table2[[#This Row],[50D EMA]])/Table2[[#This Row],[50D EMA]]</f>
        <v>7.7536818204036587E-2</v>
      </c>
      <c r="U373" s="2">
        <f>(Table2[[#This Row],[Close Price]]-Table2[[#This Row],[200D EMA]])/Table2[[#This Row],[200D EMA]]</f>
        <v>0.14359290467236746</v>
      </c>
      <c r="V373">
        <v>1.75583000577473</v>
      </c>
      <c r="W373">
        <v>388</v>
      </c>
      <c r="X373">
        <v>402</v>
      </c>
      <c r="Y373">
        <v>388</v>
      </c>
      <c r="Z373">
        <v>403.35</v>
      </c>
      <c r="AA373">
        <v>388</v>
      </c>
      <c r="AB373">
        <v>403.35</v>
      </c>
      <c r="AC373" s="2">
        <f>(Table2[[#This Row],[Close Price]]/Table2[[#This Row],[Day Low]])-1</f>
        <v>1.0051546391752542E-2</v>
      </c>
      <c r="AD373" s="2">
        <f>(Table2[[#This Row],[Day High]]/Table2[[#This Row],[Close Price]])-1</f>
        <v>2.5771880581781037E-2</v>
      </c>
      <c r="AE373" s="2">
        <f>(Table2[[#This Row],[Close Price]]/Table2[[#This Row],[Current Week Low]])-1</f>
        <v>1.0051546391752542E-2</v>
      </c>
      <c r="AF373" s="2">
        <f>(Table2[[#This Row],[Current Week High]]/Table2[[#This Row],[Close Price]])-1</f>
        <v>2.9216636897167803E-2</v>
      </c>
      <c r="AG373" s="2">
        <f>(Table2[[#This Row],[Close Price]]/Table2[[#This Row],[Current Month Low]])-1</f>
        <v>1.0051546391752542E-2</v>
      </c>
      <c r="AH373" s="2">
        <f>(Table2[[#This Row],[Current Month High]]/Table2[[#This Row],[Close Price]])-1</f>
        <v>2.9216636897167803E-2</v>
      </c>
      <c r="AI373">
        <v>8.9563664200051001</v>
      </c>
      <c r="AJ373">
        <v>46.504672897196201</v>
      </c>
      <c r="AK373" t="str">
        <f>IF(AND(Table2[[#This Row],[20D EMA]]&gt;Table2[[#This Row],[50D EMA]],Table2[[#This Row],[50D EMA]]&gt;Table2[[#This Row],[200D EMA]]),"Uptrend","Downtrend/NoTrend")</f>
        <v>Uptrend</v>
      </c>
      <c r="AL373">
        <v>0.11</v>
      </c>
      <c r="AM373" t="s">
        <v>10463</v>
      </c>
      <c r="AN373">
        <v>0.06</v>
      </c>
      <c r="AO373" t="s">
        <v>10463</v>
      </c>
      <c r="AP373">
        <v>5.9009576207147002E-2</v>
      </c>
      <c r="AQ373">
        <f>(Table2[[#This Row],[Sharpe Ratio]]-AVERAGE(Table2[Sharpe Ratio]))/_xlfn.STDEV.P(Table2[Sharpe Ratio])</f>
        <v>7.134224273596998E-2</v>
      </c>
      <c r="AR3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-0.41976030034543976</v>
      </c>
      <c r="AS373">
        <f>_xlfn.RANK.AVG(Table2[[#This Row],[1Y Return vs Nifty Z-Score]],Table2[1Y Return vs Nifty Z-Score])</f>
        <v>422</v>
      </c>
      <c r="AT373">
        <f>_xlfn.RANK.AVG(Table2[[#This Row],[6M Return vs Nifty Z-Score]],Table2[6M Return vs Nifty Z-Score])</f>
        <v>373</v>
      </c>
      <c r="AU373">
        <f>_xlfn.RANK.AVG(Table2[[#This Row],[Sharpe Ratio Z-Score]],Table2[Sharpe Ratio Z-Score])</f>
        <v>320</v>
      </c>
      <c r="AV373">
        <f>(Table2[[#This Row],[Rank 1Y]]+Table2[[#This Row],[Rank 6M]]+Table2[[#This Row],[Rank Sharpe]])/3</f>
        <v>371.66666666666669</v>
      </c>
    </row>
    <row r="374" spans="1:48" x14ac:dyDescent="0.3">
      <c r="A374" t="s">
        <v>1698</v>
      </c>
      <c r="B374" t="s">
        <v>1699</v>
      </c>
      <c r="C374" t="s">
        <v>10436</v>
      </c>
      <c r="D374" t="s">
        <v>676</v>
      </c>
      <c r="E374">
        <v>4529.6341106399996</v>
      </c>
      <c r="F374">
        <v>738.7</v>
      </c>
      <c r="G374">
        <v>22.827640216769801</v>
      </c>
      <c r="H374">
        <f>(Table2[[#This Row],[1Y Return vs Nifty]]-AVERAGE(Table2[1Y Return vs Nifty]))/_xlfn.STDEV.P(Table2[1Y Return vs Nifty])</f>
        <v>-0.27320566314462696</v>
      </c>
      <c r="I374">
        <v>6.4988799535538702</v>
      </c>
      <c r="J374">
        <f>(Table2[[#This Row],[1M Return vs Nifty]]-AVERAGE(Table2[1M Return vs Nifty]))/_xlfn.STDEV.P(Table2[1M Return vs Nifty])</f>
        <v>0.44048292176810139</v>
      </c>
      <c r="K374">
        <v>-7.7419411112697096</v>
      </c>
      <c r="L374">
        <f>(Table2[[#This Row],[6M Return vs Nifty]]-AVERAGE(Table2[6M Return vs Nifty]))/_xlfn.STDEV.P(Table2[6M Return vs Nifty])</f>
        <v>-0.59202871537245694</v>
      </c>
      <c r="M374">
        <v>-3.18653627497708</v>
      </c>
      <c r="N374">
        <f>(Table2[[#This Row],[1W Return vs Nifty]]-AVERAGE(Table2[1W Return vs Nifty]))/_xlfn.STDEV.P(Table2[1W Return vs Nifty])</f>
        <v>-0.49839004105281054</v>
      </c>
      <c r="O374">
        <v>669.3</v>
      </c>
      <c r="P374">
        <v>647.43863930745204</v>
      </c>
      <c r="Q374">
        <v>639.79861045213499</v>
      </c>
      <c r="R374">
        <v>58.650877571566099</v>
      </c>
      <c r="S374" s="2">
        <f>(Table2[[#This Row],[Close Price]]-Table2[[#This Row],[20D EMA]])/Table2[[#This Row],[20D EMA]]</f>
        <v>0.10369042282982234</v>
      </c>
      <c r="T374" s="2">
        <f>(Table2[[#This Row],[Close Price]]-Table2[[#This Row],[50D EMA]])/Table2[[#This Row],[50D EMA]]</f>
        <v>0.1409575443167369</v>
      </c>
      <c r="U374" s="2">
        <f>(Table2[[#This Row],[Close Price]]-Table2[[#This Row],[200D EMA]])/Table2[[#This Row],[200D EMA]]</f>
        <v>0.15458206368715477</v>
      </c>
      <c r="V374">
        <v>2.59872370394271</v>
      </c>
      <c r="W374">
        <v>685.1</v>
      </c>
      <c r="X374">
        <v>753.5</v>
      </c>
      <c r="Y374">
        <v>670.05</v>
      </c>
      <c r="Z374">
        <v>753.5</v>
      </c>
      <c r="AA374">
        <v>670.05</v>
      </c>
      <c r="AB374">
        <v>753.5</v>
      </c>
      <c r="AC374" s="2">
        <f>(Table2[[#This Row],[Close Price]]/Table2[[#This Row],[Day Low]])-1</f>
        <v>7.8236753758575528E-2</v>
      </c>
      <c r="AD374" s="2">
        <f>(Table2[[#This Row],[Day High]]/Table2[[#This Row],[Close Price]])-1</f>
        <v>2.0035196967645774E-2</v>
      </c>
      <c r="AE374" s="2">
        <f>(Table2[[#This Row],[Close Price]]/Table2[[#This Row],[Current Week Low]])-1</f>
        <v>0.10245504066860689</v>
      </c>
      <c r="AF374" s="2">
        <f>(Table2[[#This Row],[Current Week High]]/Table2[[#This Row],[Close Price]])-1</f>
        <v>2.0035196967645774E-2</v>
      </c>
      <c r="AG374" s="2">
        <f>(Table2[[#This Row],[Close Price]]/Table2[[#This Row],[Current Month Low]])-1</f>
        <v>0.10245504066860689</v>
      </c>
      <c r="AH374" s="2">
        <f>(Table2[[#This Row],[Current Month High]]/Table2[[#This Row],[Close Price]])-1</f>
        <v>2.0035196967645774E-2</v>
      </c>
      <c r="AI374">
        <v>10.328956274536299</v>
      </c>
      <c r="AJ374">
        <v>58.757790672684202</v>
      </c>
      <c r="AK374" t="str">
        <f>IF(AND(Table2[[#This Row],[20D EMA]]&gt;Table2[[#This Row],[50D EMA]],Table2[[#This Row],[50D EMA]]&gt;Table2[[#This Row],[200D EMA]]),"Uptrend","Downtrend/NoTrend")</f>
        <v>Uptrend</v>
      </c>
      <c r="AL374">
        <v>0.09</v>
      </c>
      <c r="AM374" t="s">
        <v>10463</v>
      </c>
      <c r="AN374">
        <v>15.35</v>
      </c>
      <c r="AO374" t="s">
        <v>10463</v>
      </c>
      <c r="AP374">
        <v>9.111358876641E-2</v>
      </c>
      <c r="AQ374">
        <f>(Table2[[#This Row],[Sharpe Ratio]]-AVERAGE(Table2[Sharpe Ratio]))/_xlfn.STDEV.P(Table2[Sharpe Ratio])</f>
        <v>0.43262403006386679</v>
      </c>
      <c r="AR3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-0.49051746773792632</v>
      </c>
      <c r="AS374">
        <f>_xlfn.RANK.AVG(Table2[[#This Row],[1Y Return vs Nifty Z-Score]],Table2[1Y Return vs Nifty Z-Score])</f>
        <v>378</v>
      </c>
      <c r="AT374">
        <f>_xlfn.RANK.AVG(Table2[[#This Row],[6M Return vs Nifty Z-Score]],Table2[6M Return vs Nifty Z-Score])</f>
        <v>512</v>
      </c>
      <c r="AU374">
        <f>_xlfn.RANK.AVG(Table2[[#This Row],[Sharpe Ratio Z-Score]],Table2[Sharpe Ratio Z-Score])</f>
        <v>226</v>
      </c>
      <c r="AV374">
        <f>(Table2[[#This Row],[Rank 1Y]]+Table2[[#This Row],[Rank 6M]]+Table2[[#This Row],[Rank Sharpe]])/3</f>
        <v>372</v>
      </c>
    </row>
    <row r="375" spans="1:48" x14ac:dyDescent="0.3">
      <c r="A375" t="s">
        <v>595</v>
      </c>
      <c r="B375" t="s">
        <v>596</v>
      </c>
      <c r="C375" t="s">
        <v>10421</v>
      </c>
      <c r="D375" t="s">
        <v>184</v>
      </c>
      <c r="E375">
        <v>31476.014999999999</v>
      </c>
      <c r="F375">
        <v>723.35</v>
      </c>
      <c r="G375">
        <v>43.797416560137101</v>
      </c>
      <c r="H375">
        <f>(Table2[[#This Row],[1Y Return vs Nifty]]-AVERAGE(Table2[1Y Return vs Nifty]))/_xlfn.STDEV.P(Table2[1Y Return vs Nifty])</f>
        <v>-2.8295785121929196E-2</v>
      </c>
      <c r="I375">
        <v>6.1050568816746997</v>
      </c>
      <c r="J375">
        <f>(Table2[[#This Row],[1M Return vs Nifty]]-AVERAGE(Table2[1M Return vs Nifty]))/_xlfn.STDEV.P(Table2[1M Return vs Nifty])</f>
        <v>0.4063749980418993</v>
      </c>
      <c r="K375">
        <v>16.890706468386298</v>
      </c>
      <c r="L375">
        <f>(Table2[[#This Row],[6M Return vs Nifty]]-AVERAGE(Table2[6M Return vs Nifty]))/_xlfn.STDEV.P(Table2[6M Return vs Nifty])</f>
        <v>0.14587544802572378</v>
      </c>
      <c r="M375">
        <v>-2.0307584409744099</v>
      </c>
      <c r="N375">
        <f>(Table2[[#This Row],[1W Return vs Nifty]]-AVERAGE(Table2[1W Return vs Nifty]))/_xlfn.STDEV.P(Table2[1W Return vs Nifty])</f>
        <v>-0.28673774872492402</v>
      </c>
      <c r="O375">
        <v>687.39</v>
      </c>
      <c r="P375">
        <v>619.20170913889501</v>
      </c>
      <c r="Q375">
        <v>526.11874787669296</v>
      </c>
      <c r="R375">
        <v>61.825069100101601</v>
      </c>
      <c r="S375" s="2">
        <f>(Table2[[#This Row],[Close Price]]-Table2[[#This Row],[20D EMA]])/Table2[[#This Row],[20D EMA]]</f>
        <v>5.2313824757415785E-2</v>
      </c>
      <c r="T375" s="2">
        <f>(Table2[[#This Row],[Close Price]]-Table2[[#This Row],[50D EMA]])/Table2[[#This Row],[50D EMA]]</f>
        <v>0.16819767989003273</v>
      </c>
      <c r="U375" s="2">
        <f>(Table2[[#This Row],[Close Price]]-Table2[[#This Row],[200D EMA]])/Table2[[#This Row],[200D EMA]]</f>
        <v>0.37487972614412968</v>
      </c>
      <c r="V375">
        <v>0.98042231164943905</v>
      </c>
      <c r="W375">
        <v>713.95</v>
      </c>
      <c r="X375">
        <v>745.1</v>
      </c>
      <c r="Y375">
        <v>690.1</v>
      </c>
      <c r="Z375">
        <v>775</v>
      </c>
      <c r="AA375">
        <v>690.1</v>
      </c>
      <c r="AB375">
        <v>775</v>
      </c>
      <c r="AC375" s="2">
        <f>(Table2[[#This Row],[Close Price]]/Table2[[#This Row],[Day Low]])-1</f>
        <v>1.3166188108410859E-2</v>
      </c>
      <c r="AD375" s="2">
        <f>(Table2[[#This Row],[Day High]]/Table2[[#This Row],[Close Price]])-1</f>
        <v>3.0068431602958468E-2</v>
      </c>
      <c r="AE375" s="2">
        <f>(Table2[[#This Row],[Close Price]]/Table2[[#This Row],[Current Week Low]])-1</f>
        <v>4.8181422982176425E-2</v>
      </c>
      <c r="AF375" s="2">
        <f>(Table2[[#This Row],[Current Week High]]/Table2[[#This Row],[Close Price]])-1</f>
        <v>7.1403884703117315E-2</v>
      </c>
      <c r="AG375" s="2">
        <f>(Table2[[#This Row],[Close Price]]/Table2[[#This Row],[Current Month Low]])-1</f>
        <v>4.8181422982176425E-2</v>
      </c>
      <c r="AH375" s="2">
        <f>(Table2[[#This Row],[Current Month High]]/Table2[[#This Row],[Close Price]])-1</f>
        <v>7.1403884703117315E-2</v>
      </c>
      <c r="AI375">
        <v>7.1403884703117297</v>
      </c>
      <c r="AJ375">
        <v>76.426829268292593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0.51</v>
      </c>
      <c r="AM375" t="s">
        <v>10463</v>
      </c>
      <c r="AN375">
        <v>2.4</v>
      </c>
      <c r="AO375" t="s">
        <v>10463</v>
      </c>
      <c r="AP375">
        <v>-1.7535195238006999E-2</v>
      </c>
      <c r="AQ375">
        <f>(Table2[[#This Row],[Sharpe Ratio]]-AVERAGE(Table2[Sharpe Ratio]))/_xlfn.STDEV.P(Table2[Sharpe Ratio])</f>
        <v>-0.79005263079461285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-0.55283571857384306</v>
      </c>
      <c r="AS375">
        <f>_xlfn.RANK.AVG(Table2[[#This Row],[1Y Return vs Nifty Z-Score]],Table2[1Y Return vs Nifty Z-Score])</f>
        <v>285</v>
      </c>
      <c r="AT375">
        <f>_xlfn.RANK.AVG(Table2[[#This Row],[6M Return vs Nifty Z-Score]],Table2[6M Return vs Nifty Z-Score])</f>
        <v>255</v>
      </c>
      <c r="AU375">
        <f>_xlfn.RANK.AVG(Table2[[#This Row],[Sharpe Ratio Z-Score]],Table2[Sharpe Ratio Z-Score])</f>
        <v>578</v>
      </c>
      <c r="AV375">
        <f>(Table2[[#This Row],[Rank 1Y]]+Table2[[#This Row],[Rank 6M]]+Table2[[#This Row],[Rank Sharpe]])/3</f>
        <v>372.66666666666669</v>
      </c>
    </row>
    <row r="376" spans="1:48" x14ac:dyDescent="0.3">
      <c r="A376" t="s">
        <v>1017</v>
      </c>
      <c r="B376" t="s">
        <v>1018</v>
      </c>
      <c r="C376" t="s">
        <v>10424</v>
      </c>
      <c r="D376" t="s">
        <v>272</v>
      </c>
      <c r="E376">
        <v>12752.164446245</v>
      </c>
      <c r="F376">
        <v>1256.55</v>
      </c>
      <c r="G376">
        <v>5.65431628238046</v>
      </c>
      <c r="H376">
        <f>(Table2[[#This Row],[1Y Return vs Nifty]]-AVERAGE(Table2[1Y Return vs Nifty]))/_xlfn.STDEV.P(Table2[1Y Return vs Nifty])</f>
        <v>-0.47377607463334526</v>
      </c>
      <c r="I376">
        <v>-12.574657418424</v>
      </c>
      <c r="J376">
        <f>(Table2[[#This Row],[1M Return vs Nifty]]-AVERAGE(Table2[1M Return vs Nifty]))/_xlfn.STDEV.P(Table2[1M Return vs Nifty])</f>
        <v>-1.2114232369241074</v>
      </c>
      <c r="K376">
        <v>-7.2294036049559498</v>
      </c>
      <c r="L376">
        <f>(Table2[[#This Row],[6M Return vs Nifty]]-AVERAGE(Table2[6M Return vs Nifty]))/_xlfn.STDEV.P(Table2[6M Return vs Nifty])</f>
        <v>-0.5766749634631817</v>
      </c>
      <c r="M376">
        <v>-3.0491527091280601</v>
      </c>
      <c r="N376">
        <f>(Table2[[#This Row],[1W Return vs Nifty]]-AVERAGE(Table2[1W Return vs Nifty]))/_xlfn.STDEV.P(Table2[1W Return vs Nifty])</f>
        <v>-0.47323161891953314</v>
      </c>
      <c r="O376">
        <v>1281.83</v>
      </c>
      <c r="P376">
        <v>1294.7162236255001</v>
      </c>
      <c r="Q376">
        <v>1202.89751325782</v>
      </c>
      <c r="R376">
        <v>37.283442299078601</v>
      </c>
      <c r="S376" s="2">
        <f>(Table2[[#This Row],[Close Price]]-Table2[[#This Row],[20D EMA]])/Table2[[#This Row],[20D EMA]]</f>
        <v>-1.9721803983367509E-2</v>
      </c>
      <c r="T376" s="2">
        <f>(Table2[[#This Row],[Close Price]]-Table2[[#This Row],[50D EMA]])/Table2[[#This Row],[50D EMA]]</f>
        <v>-2.9478447036545227E-2</v>
      </c>
      <c r="U376" s="2">
        <f>(Table2[[#This Row],[Close Price]]-Table2[[#This Row],[200D EMA]])/Table2[[#This Row],[200D EMA]]</f>
        <v>4.4602708169935709E-2</v>
      </c>
      <c r="V376">
        <v>0.484747018659756</v>
      </c>
      <c r="W376">
        <v>1245</v>
      </c>
      <c r="X376">
        <v>1263.2</v>
      </c>
      <c r="Y376">
        <v>1243.05</v>
      </c>
      <c r="Z376">
        <v>1266</v>
      </c>
      <c r="AA376">
        <v>1243.05</v>
      </c>
      <c r="AB376">
        <v>1266</v>
      </c>
      <c r="AC376" s="2">
        <f>(Table2[[#This Row],[Close Price]]/Table2[[#This Row],[Day Low]])-1</f>
        <v>9.2771084337348597E-3</v>
      </c>
      <c r="AD376" s="2">
        <f>(Table2[[#This Row],[Day High]]/Table2[[#This Row],[Close Price]])-1</f>
        <v>5.2922685129919156E-3</v>
      </c>
      <c r="AE376" s="2">
        <f>(Table2[[#This Row],[Close Price]]/Table2[[#This Row],[Current Week Low]])-1</f>
        <v>1.0860383733558576E-2</v>
      </c>
      <c r="AF376" s="2">
        <f>(Table2[[#This Row],[Current Week High]]/Table2[[#This Row],[Close Price]])-1</f>
        <v>7.5205920974095175E-3</v>
      </c>
      <c r="AG376" s="2">
        <f>(Table2[[#This Row],[Close Price]]/Table2[[#This Row],[Current Month Low]])-1</f>
        <v>1.0860383733558576E-2</v>
      </c>
      <c r="AH376" s="2">
        <f>(Table2[[#This Row],[Current Month High]]/Table2[[#This Row],[Close Price]])-1</f>
        <v>7.5205920974095175E-3</v>
      </c>
      <c r="AI376">
        <v>31.2323425251681</v>
      </c>
      <c r="AJ376">
        <v>33.498007968127403</v>
      </c>
      <c r="AK376" t="str">
        <f>IF(AND(Table2[[#This Row],[20D EMA]]&gt;Table2[[#This Row],[50D EMA]],Table2[[#This Row],[50D EMA]]&gt;Table2[[#This Row],[200D EMA]]),"Uptrend","Downtrend/NoTrend")</f>
        <v>Downtrend/NoTrend</v>
      </c>
      <c r="AL376">
        <v>-0.09</v>
      </c>
      <c r="AM376" t="s">
        <v>10464</v>
      </c>
      <c r="AN376">
        <v>-3.93</v>
      </c>
      <c r="AO376" t="s">
        <v>10464</v>
      </c>
      <c r="AP376">
        <v>0.130322869405254</v>
      </c>
      <c r="AQ376">
        <f>(Table2[[#This Row],[Sharpe Ratio]]-AVERAGE(Table2[Sharpe Ratio]))/_xlfn.STDEV.P(Table2[Sharpe Ratio])</f>
        <v>0.87386479281566942</v>
      </c>
      <c r="AR3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6">
        <f>_xlfn.RANK.AVG(Table2[[#This Row],[1Y Return vs Nifty Z-Score]],Table2[1Y Return vs Nifty Z-Score])</f>
        <v>469</v>
      </c>
      <c r="AT376">
        <f>_xlfn.RANK.AVG(Table2[[#This Row],[6M Return vs Nifty Z-Score]],Table2[6M Return vs Nifty Z-Score])</f>
        <v>508</v>
      </c>
      <c r="AU376">
        <f>_xlfn.RANK.AVG(Table2[[#This Row],[Sharpe Ratio Z-Score]],Table2[Sharpe Ratio Z-Score])</f>
        <v>141</v>
      </c>
      <c r="AV376">
        <f>(Table2[[#This Row],[Rank 1Y]]+Table2[[#This Row],[Rank 6M]]+Table2[[#This Row],[Rank Sharpe]])/3</f>
        <v>372.66666666666669</v>
      </c>
    </row>
    <row r="377" spans="1:48" x14ac:dyDescent="0.3">
      <c r="A377" t="s">
        <v>383</v>
      </c>
      <c r="B377" t="s">
        <v>384</v>
      </c>
      <c r="C377" t="s">
        <v>10429</v>
      </c>
      <c r="D377" t="s">
        <v>385</v>
      </c>
      <c r="E377">
        <v>63147.266226719898</v>
      </c>
      <c r="F377">
        <v>1027.3</v>
      </c>
      <c r="G377">
        <v>30.094399513842301</v>
      </c>
      <c r="H377">
        <f>(Table2[[#This Row],[1Y Return vs Nifty]]-AVERAGE(Table2[1Y Return vs Nifty]))/_xlfn.STDEV.P(Table2[1Y Return vs Nifty])</f>
        <v>-0.18833584365180975</v>
      </c>
      <c r="I377">
        <v>-14.0517931425097</v>
      </c>
      <c r="J377">
        <f>(Table2[[#This Row],[1M Return vs Nifty]]-AVERAGE(Table2[1M Return vs Nifty]))/_xlfn.STDEV.P(Table2[1M Return vs Nifty])</f>
        <v>-1.3393538641724296</v>
      </c>
      <c r="K377">
        <v>5.4677092050255203</v>
      </c>
      <c r="L377">
        <f>(Table2[[#This Row],[6M Return vs Nifty]]-AVERAGE(Table2[6M Return vs Nifty]))/_xlfn.STDEV.P(Table2[6M Return vs Nifty])</f>
        <v>-0.19631583335652925</v>
      </c>
      <c r="M377">
        <v>-3.8009614213239802</v>
      </c>
      <c r="N377">
        <f>(Table2[[#This Row],[1W Return vs Nifty]]-AVERAGE(Table2[1W Return vs Nifty]))/_xlfn.STDEV.P(Table2[1W Return vs Nifty])</f>
        <v>-0.61090689927793385</v>
      </c>
      <c r="O377">
        <v>1064.25</v>
      </c>
      <c r="P377">
        <v>1044.2637409656099</v>
      </c>
      <c r="Q377">
        <v>915.692737658532</v>
      </c>
      <c r="R377">
        <v>33.937506832662599</v>
      </c>
      <c r="S377" s="2">
        <f>(Table2[[#This Row],[Close Price]]-Table2[[#This Row],[20D EMA]])/Table2[[#This Row],[20D EMA]]</f>
        <v>-3.4719285882076623E-2</v>
      </c>
      <c r="T377" s="2">
        <f>(Table2[[#This Row],[Close Price]]-Table2[[#This Row],[50D EMA]])/Table2[[#This Row],[50D EMA]]</f>
        <v>-1.6244690206253787E-2</v>
      </c>
      <c r="U377" s="2">
        <f>(Table2[[#This Row],[Close Price]]-Table2[[#This Row],[200D EMA]])/Table2[[#This Row],[200D EMA]]</f>
        <v>0.12188287375397648</v>
      </c>
      <c r="V377">
        <v>0.67269150776119102</v>
      </c>
      <c r="W377">
        <v>1017</v>
      </c>
      <c r="X377">
        <v>1041.55</v>
      </c>
      <c r="Y377">
        <v>1017</v>
      </c>
      <c r="Z377">
        <v>1045.7</v>
      </c>
      <c r="AA377">
        <v>1017</v>
      </c>
      <c r="AB377">
        <v>1045.7</v>
      </c>
      <c r="AC377" s="2">
        <f>(Table2[[#This Row],[Close Price]]/Table2[[#This Row],[Day Low]])-1</f>
        <v>1.0127826941986218E-2</v>
      </c>
      <c r="AD377" s="2">
        <f>(Table2[[#This Row],[Day High]]/Table2[[#This Row],[Close Price]])-1</f>
        <v>1.3871313150978226E-2</v>
      </c>
      <c r="AE377" s="2">
        <f>(Table2[[#This Row],[Close Price]]/Table2[[#This Row],[Current Week Low]])-1</f>
        <v>1.0127826941986218E-2</v>
      </c>
      <c r="AF377" s="2">
        <f>(Table2[[#This Row],[Current Week High]]/Table2[[#This Row],[Close Price]])-1</f>
        <v>1.7911028910736926E-2</v>
      </c>
      <c r="AG377" s="2">
        <f>(Table2[[#This Row],[Close Price]]/Table2[[#This Row],[Current Month Low]])-1</f>
        <v>1.0127826941986218E-2</v>
      </c>
      <c r="AH377" s="2">
        <f>(Table2[[#This Row],[Current Month High]]/Table2[[#This Row],[Close Price]])-1</f>
        <v>1.7911028910736926E-2</v>
      </c>
      <c r="AI377">
        <v>14.864207144943</v>
      </c>
      <c r="AJ377">
        <v>59.049388450224399</v>
      </c>
      <c r="AK377" t="str">
        <f>IF(AND(Table2[[#This Row],[20D EMA]]&gt;Table2[[#This Row],[50D EMA]],Table2[[#This Row],[50D EMA]]&gt;Table2[[#This Row],[200D EMA]]),"Uptrend","Downtrend/NoTrend")</f>
        <v>Uptrend</v>
      </c>
      <c r="AL377">
        <v>-0.02</v>
      </c>
      <c r="AM377" t="s">
        <v>10464</v>
      </c>
      <c r="AN377">
        <v>-9.91</v>
      </c>
      <c r="AO377" t="s">
        <v>10464</v>
      </c>
      <c r="AP377">
        <v>2.3864395675175998E-2</v>
      </c>
      <c r="AQ377">
        <f>(Table2[[#This Row],[Sharpe Ratio]]-AVERAGE(Table2[Sharpe Ratio]))/_xlfn.STDEV.P(Table2[Sharpe Ratio])</f>
        <v>-0.32416326035692983</v>
      </c>
      <c r="AR3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-2.6590757008156323</v>
      </c>
      <c r="AS377">
        <f>_xlfn.RANK.AVG(Table2[[#This Row],[1Y Return vs Nifty Z-Score]],Table2[1Y Return vs Nifty Z-Score])</f>
        <v>337</v>
      </c>
      <c r="AT377">
        <f>_xlfn.RANK.AVG(Table2[[#This Row],[6M Return vs Nifty Z-Score]],Table2[6M Return vs Nifty Z-Score])</f>
        <v>356</v>
      </c>
      <c r="AU377">
        <f>_xlfn.RANK.AVG(Table2[[#This Row],[Sharpe Ratio Z-Score]],Table2[Sharpe Ratio Z-Score])</f>
        <v>426</v>
      </c>
      <c r="AV377">
        <f>(Table2[[#This Row],[Rank 1Y]]+Table2[[#This Row],[Rank 6M]]+Table2[[#This Row],[Rank Sharpe]])/3</f>
        <v>373</v>
      </c>
    </row>
    <row r="378" spans="1:48" x14ac:dyDescent="0.3">
      <c r="A378" t="s">
        <v>1287</v>
      </c>
      <c r="B378" t="s">
        <v>1288</v>
      </c>
      <c r="C378" t="s">
        <v>10421</v>
      </c>
      <c r="D378" t="s">
        <v>396</v>
      </c>
      <c r="E378">
        <v>8440.4167785000009</v>
      </c>
      <c r="F378">
        <v>611.25</v>
      </c>
      <c r="G378">
        <v>30.864299247208599</v>
      </c>
      <c r="H378">
        <f>(Table2[[#This Row],[1Y Return vs Nifty]]-AVERAGE(Table2[1Y Return vs Nifty]))/_xlfn.STDEV.P(Table2[1Y Return vs Nifty])</f>
        <v>-0.17934404294297257</v>
      </c>
      <c r="I378">
        <v>11.452390596703101</v>
      </c>
      <c r="J378">
        <f>(Table2[[#This Row],[1M Return vs Nifty]]-AVERAGE(Table2[1M Return vs Nifty]))/_xlfn.STDEV.P(Table2[1M Return vs Nifty])</f>
        <v>0.86949273672709215</v>
      </c>
      <c r="K378">
        <v>30.553344896492099</v>
      </c>
      <c r="L378">
        <f>(Table2[[#This Row],[6M Return vs Nifty]]-AVERAGE(Table2[6M Return vs Nifty]))/_xlfn.STDEV.P(Table2[6M Return vs Nifty])</f>
        <v>0.55515819956517631</v>
      </c>
      <c r="M378">
        <v>-2.0654158932325499</v>
      </c>
      <c r="N378">
        <f>(Table2[[#This Row],[1W Return vs Nifty]]-AVERAGE(Table2[1W Return vs Nifty]))/_xlfn.STDEV.P(Table2[1W Return vs Nifty])</f>
        <v>-0.29308440895743254</v>
      </c>
      <c r="O378">
        <v>596.4</v>
      </c>
      <c r="P378">
        <v>566.25887728756095</v>
      </c>
      <c r="Q378">
        <v>500.36792012461001</v>
      </c>
      <c r="R378">
        <v>59.513877178546402</v>
      </c>
      <c r="S378" s="2">
        <f>(Table2[[#This Row],[Close Price]]-Table2[[#This Row],[20D EMA]])/Table2[[#This Row],[20D EMA]]</f>
        <v>2.4899396378269656E-2</v>
      </c>
      <c r="T378" s="2">
        <f>(Table2[[#This Row],[Close Price]]-Table2[[#This Row],[50D EMA]])/Table2[[#This Row],[50D EMA]]</f>
        <v>7.9453275731324893E-2</v>
      </c>
      <c r="U378" s="2">
        <f>(Table2[[#This Row],[Close Price]]-Table2[[#This Row],[200D EMA]])/Table2[[#This Row],[200D EMA]]</f>
        <v>0.22160109674452405</v>
      </c>
      <c r="V378">
        <v>1.5067979855268301</v>
      </c>
      <c r="W378">
        <v>606</v>
      </c>
      <c r="X378">
        <v>630.9</v>
      </c>
      <c r="Y378">
        <v>597.54999999999995</v>
      </c>
      <c r="Z378">
        <v>630.9</v>
      </c>
      <c r="AA378">
        <v>597.54999999999995</v>
      </c>
      <c r="AB378">
        <v>630.9</v>
      </c>
      <c r="AC378" s="2">
        <f>(Table2[[#This Row],[Close Price]]/Table2[[#This Row],[Day Low]])-1</f>
        <v>8.66336633663356E-3</v>
      </c>
      <c r="AD378" s="2">
        <f>(Table2[[#This Row],[Day High]]/Table2[[#This Row],[Close Price]])-1</f>
        <v>3.2147239263803584E-2</v>
      </c>
      <c r="AE378" s="2">
        <f>(Table2[[#This Row],[Close Price]]/Table2[[#This Row],[Current Week Low]])-1</f>
        <v>2.2926951719521416E-2</v>
      </c>
      <c r="AF378" s="2">
        <f>(Table2[[#This Row],[Current Week High]]/Table2[[#This Row],[Close Price]])-1</f>
        <v>3.2147239263803584E-2</v>
      </c>
      <c r="AG378" s="2">
        <f>(Table2[[#This Row],[Close Price]]/Table2[[#This Row],[Current Month Low]])-1</f>
        <v>2.2926951719521416E-2</v>
      </c>
      <c r="AH378" s="2">
        <f>(Table2[[#This Row],[Current Month High]]/Table2[[#This Row],[Close Price]])-1</f>
        <v>3.2147239263803584E-2</v>
      </c>
      <c r="AI378">
        <v>9.9386503067484693</v>
      </c>
      <c r="AJ378">
        <v>58.395957501943499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0.13</v>
      </c>
      <c r="AM378" t="s">
        <v>10463</v>
      </c>
      <c r="AN378">
        <v>0.42</v>
      </c>
      <c r="AO378" t="s">
        <v>10463</v>
      </c>
      <c r="AP378">
        <v>-5.0192408632476003E-2</v>
      </c>
      <c r="AQ378">
        <f>(Table2[[#This Row],[Sharpe Ratio]]-AVERAGE(Table2[Sharpe Ratio]))/_xlfn.STDEV.P(Table2[Sharpe Ratio])</f>
        <v>-1.1575598513491374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-0.20533736695727417</v>
      </c>
      <c r="AS378">
        <f>_xlfn.RANK.AVG(Table2[[#This Row],[1Y Return vs Nifty Z-Score]],Table2[1Y Return vs Nifty Z-Score])</f>
        <v>334</v>
      </c>
      <c r="AT378">
        <f>_xlfn.RANK.AVG(Table2[[#This Row],[6M Return vs Nifty Z-Score]],Table2[6M Return vs Nifty Z-Score])</f>
        <v>157</v>
      </c>
      <c r="AU378">
        <f>_xlfn.RANK.AVG(Table2[[#This Row],[Sharpe Ratio Z-Score]],Table2[Sharpe Ratio Z-Score])</f>
        <v>631</v>
      </c>
      <c r="AV378">
        <f>(Table2[[#This Row],[Rank 1Y]]+Table2[[#This Row],[Rank 6M]]+Table2[[#This Row],[Rank Sharpe]])/3</f>
        <v>374</v>
      </c>
    </row>
    <row r="379" spans="1:48" x14ac:dyDescent="0.3">
      <c r="A379" t="s">
        <v>1181</v>
      </c>
      <c r="B379" t="s">
        <v>1182</v>
      </c>
      <c r="C379" t="s">
        <v>10422</v>
      </c>
      <c r="D379" t="s">
        <v>46</v>
      </c>
      <c r="E379">
        <v>9712.4369110000007</v>
      </c>
      <c r="F379">
        <v>340.8</v>
      </c>
      <c r="G379">
        <v>12.9976558867171</v>
      </c>
      <c r="H379">
        <f>(Table2[[#This Row],[1Y Return vs Nifty]]-AVERAGE(Table2[1Y Return vs Nifty]))/_xlfn.STDEV.P(Table2[1Y Return vs Nifty])</f>
        <v>-0.38801185963511614</v>
      </c>
      <c r="I379">
        <v>-3.7542007991569601</v>
      </c>
      <c r="J379">
        <f>(Table2[[#This Row],[1M Return vs Nifty]]-AVERAGE(Table2[1M Return vs Nifty]))/_xlfn.STDEV.P(Table2[1M Return vs Nifty])</f>
        <v>-0.44750795851061209</v>
      </c>
      <c r="K379">
        <v>18.758960105908599</v>
      </c>
      <c r="L379">
        <f>(Table2[[#This Row],[6M Return vs Nifty]]-AVERAGE(Table2[6M Return vs Nifty]))/_xlfn.STDEV.P(Table2[6M Return vs Nifty])</f>
        <v>0.20184150416944396</v>
      </c>
      <c r="M379">
        <v>-3.2391150428738702</v>
      </c>
      <c r="N379">
        <f>(Table2[[#This Row],[1W Return vs Nifty]]-AVERAGE(Table2[1W Return vs Nifty]))/_xlfn.STDEV.P(Table2[1W Return vs Nifty])</f>
        <v>-0.50801854959981374</v>
      </c>
      <c r="O379">
        <v>343.91</v>
      </c>
      <c r="P379">
        <v>316.90610922838601</v>
      </c>
      <c r="Q379">
        <v>281.30980171571099</v>
      </c>
      <c r="R379">
        <v>44.265099124264403</v>
      </c>
      <c r="S379" s="2">
        <f>(Table2[[#This Row],[Close Price]]-Table2[[#This Row],[20D EMA]])/Table2[[#This Row],[20D EMA]]</f>
        <v>-9.0430635922189341E-3</v>
      </c>
      <c r="T379" s="2">
        <f>(Table2[[#This Row],[Close Price]]-Table2[[#This Row],[50D EMA]])/Table2[[#This Row],[50D EMA]]</f>
        <v>7.5397381356237247E-2</v>
      </c>
      <c r="U379" s="2">
        <f>(Table2[[#This Row],[Close Price]]-Table2[[#This Row],[200D EMA]])/Table2[[#This Row],[200D EMA]]</f>
        <v>0.21147573927910712</v>
      </c>
      <c r="V379">
        <v>0.830438009697539</v>
      </c>
      <c r="W379">
        <v>339.5</v>
      </c>
      <c r="X379">
        <v>346.6</v>
      </c>
      <c r="Y379">
        <v>339.5</v>
      </c>
      <c r="Z379">
        <v>350.1</v>
      </c>
      <c r="AA379">
        <v>339.5</v>
      </c>
      <c r="AB379">
        <v>350.1</v>
      </c>
      <c r="AC379" s="2">
        <f>(Table2[[#This Row],[Close Price]]/Table2[[#This Row],[Day Low]])-1</f>
        <v>3.8291605301914444E-3</v>
      </c>
      <c r="AD379" s="2">
        <f>(Table2[[#This Row],[Day High]]/Table2[[#This Row],[Close Price]])-1</f>
        <v>1.7018779342723001E-2</v>
      </c>
      <c r="AE379" s="2">
        <f>(Table2[[#This Row],[Close Price]]/Table2[[#This Row],[Current Week Low]])-1</f>
        <v>3.8291605301914444E-3</v>
      </c>
      <c r="AF379" s="2">
        <f>(Table2[[#This Row],[Current Week High]]/Table2[[#This Row],[Close Price]])-1</f>
        <v>2.7288732394366244E-2</v>
      </c>
      <c r="AG379" s="2">
        <f>(Table2[[#This Row],[Close Price]]/Table2[[#This Row],[Current Month Low]])-1</f>
        <v>3.8291605301914444E-3</v>
      </c>
      <c r="AH379" s="2">
        <f>(Table2[[#This Row],[Current Month High]]/Table2[[#This Row],[Close Price]])-1</f>
        <v>2.7288732394366244E-2</v>
      </c>
      <c r="AI379">
        <v>19.424882629107898</v>
      </c>
      <c r="AJ379">
        <v>43.949313621964102</v>
      </c>
      <c r="AK379" t="str">
        <f>IF(AND(Table2[[#This Row],[20D EMA]]&gt;Table2[[#This Row],[50D EMA]],Table2[[#This Row],[50D EMA]]&gt;Table2[[#This Row],[200D EMA]]),"Uptrend","Downtrend/NoTrend")</f>
        <v>Uptrend</v>
      </c>
      <c r="AL379">
        <v>0.19</v>
      </c>
      <c r="AM379" t="s">
        <v>10463</v>
      </c>
      <c r="AN379">
        <v>-10.97</v>
      </c>
      <c r="AO379" t="s">
        <v>10464</v>
      </c>
      <c r="AP379">
        <v>1.1814477358665001E-2</v>
      </c>
      <c r="AQ379">
        <f>(Table2[[#This Row],[Sharpe Ratio]]-AVERAGE(Table2[Sharpe Ratio]))/_xlfn.STDEV.P(Table2[Sharpe Ratio])</f>
        <v>-0.45976674663478956</v>
      </c>
      <c r="AR3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-1.6014636102108877</v>
      </c>
      <c r="AS379">
        <f>_xlfn.RANK.AVG(Table2[[#This Row],[1Y Return vs Nifty Z-Score]],Table2[1Y Return vs Nifty Z-Score])</f>
        <v>427</v>
      </c>
      <c r="AT379">
        <f>_xlfn.RANK.AVG(Table2[[#This Row],[6M Return vs Nifty Z-Score]],Table2[6M Return vs Nifty Z-Score])</f>
        <v>240</v>
      </c>
      <c r="AU379">
        <f>_xlfn.RANK.AVG(Table2[[#This Row],[Sharpe Ratio Z-Score]],Table2[Sharpe Ratio Z-Score])</f>
        <v>461</v>
      </c>
      <c r="AV379">
        <f>(Table2[[#This Row],[Rank 1Y]]+Table2[[#This Row],[Rank 6M]]+Table2[[#This Row],[Rank Sharpe]])/3</f>
        <v>376</v>
      </c>
    </row>
    <row r="380" spans="1:48" x14ac:dyDescent="0.3">
      <c r="A380" t="s">
        <v>512</v>
      </c>
      <c r="B380" t="s">
        <v>513</v>
      </c>
      <c r="C380" t="s">
        <v>10426</v>
      </c>
      <c r="D380" t="s">
        <v>230</v>
      </c>
      <c r="E380">
        <v>39732.455862499999</v>
      </c>
      <c r="F380">
        <v>4215.5</v>
      </c>
      <c r="G380">
        <v>8.7128012001464494</v>
      </c>
      <c r="H380">
        <f>(Table2[[#This Row],[1Y Return vs Nifty]]-AVERAGE(Table2[1Y Return vs Nifty]))/_xlfn.STDEV.P(Table2[1Y Return vs Nifty])</f>
        <v>-0.43805546627400743</v>
      </c>
      <c r="I380">
        <v>6.42079076880876</v>
      </c>
      <c r="J380">
        <f>(Table2[[#This Row],[1M Return vs Nifty]]-AVERAGE(Table2[1M Return vs Nifty]))/_xlfn.STDEV.P(Table2[1M Return vs Nifty])</f>
        <v>0.43371983410942633</v>
      </c>
      <c r="K380">
        <v>4.8025041277788398</v>
      </c>
      <c r="L380">
        <f>(Table2[[#This Row],[6M Return vs Nifty]]-AVERAGE(Table2[6M Return vs Nifty]))/_xlfn.STDEV.P(Table2[6M Return vs Nifty])</f>
        <v>-0.21624294815109688</v>
      </c>
      <c r="M380">
        <v>-3.6459661923237801</v>
      </c>
      <c r="N380">
        <f>(Table2[[#This Row],[1W Return vs Nifty]]-AVERAGE(Table2[1W Return vs Nifty]))/_xlfn.STDEV.P(Table2[1W Return vs Nifty])</f>
        <v>-0.58252333406958579</v>
      </c>
      <c r="O380">
        <v>4060.57</v>
      </c>
      <c r="P380">
        <v>3929.6557229884602</v>
      </c>
      <c r="Q380">
        <v>3707.58903166347</v>
      </c>
      <c r="R380">
        <v>64.712030173347699</v>
      </c>
      <c r="S380" s="2">
        <f>(Table2[[#This Row],[Close Price]]-Table2[[#This Row],[20D EMA]])/Table2[[#This Row],[20D EMA]]</f>
        <v>3.8154741821960915E-2</v>
      </c>
      <c r="T380" s="2">
        <f>(Table2[[#This Row],[Close Price]]-Table2[[#This Row],[50D EMA]])/Table2[[#This Row],[50D EMA]]</f>
        <v>7.2740284941337913E-2</v>
      </c>
      <c r="U380" s="2">
        <f>(Table2[[#This Row],[Close Price]]-Table2[[#This Row],[200D EMA]])/Table2[[#This Row],[200D EMA]]</f>
        <v>0.13699225129831813</v>
      </c>
      <c r="V380">
        <v>0.79590420024853903</v>
      </c>
      <c r="W380">
        <v>4187.6000000000004</v>
      </c>
      <c r="X380">
        <v>4280</v>
      </c>
      <c r="Y380">
        <v>4171</v>
      </c>
      <c r="Z380">
        <v>4327.2</v>
      </c>
      <c r="AA380">
        <v>4171</v>
      </c>
      <c r="AB380">
        <v>4327.2</v>
      </c>
      <c r="AC380" s="2">
        <f>(Table2[[#This Row],[Close Price]]/Table2[[#This Row],[Day Low]])-1</f>
        <v>6.6625274620306651E-3</v>
      </c>
      <c r="AD380" s="2">
        <f>(Table2[[#This Row],[Day High]]/Table2[[#This Row],[Close Price]])-1</f>
        <v>1.5300676076384745E-2</v>
      </c>
      <c r="AE380" s="2">
        <f>(Table2[[#This Row],[Close Price]]/Table2[[#This Row],[Current Week Low]])-1</f>
        <v>1.0668904339486973E-2</v>
      </c>
      <c r="AF380" s="2">
        <f>(Table2[[#This Row],[Current Week High]]/Table2[[#This Row],[Close Price]])-1</f>
        <v>2.6497449887320501E-2</v>
      </c>
      <c r="AG380" s="2">
        <f>(Table2[[#This Row],[Close Price]]/Table2[[#This Row],[Current Month Low]])-1</f>
        <v>1.0668904339486973E-2</v>
      </c>
      <c r="AH380" s="2">
        <f>(Table2[[#This Row],[Current Month High]]/Table2[[#This Row],[Close Price]])-1</f>
        <v>2.6497449887320501E-2</v>
      </c>
      <c r="AI380">
        <v>9.8327600521883607</v>
      </c>
      <c r="AJ380">
        <v>35.9509796017092</v>
      </c>
      <c r="AK380" t="str">
        <f>IF(AND(Table2[[#This Row],[20D EMA]]&gt;Table2[[#This Row],[50D EMA]],Table2[[#This Row],[50D EMA]]&gt;Table2[[#This Row],[200D EMA]]),"Uptrend","Downtrend/NoTrend")</f>
        <v>Uptrend</v>
      </c>
      <c r="AL380">
        <v>-0.08</v>
      </c>
      <c r="AM380" t="s">
        <v>10464</v>
      </c>
      <c r="AN380">
        <v>10.19</v>
      </c>
      <c r="AO380" t="s">
        <v>10463</v>
      </c>
      <c r="AP380">
        <v>6.2953025368832002E-2</v>
      </c>
      <c r="AQ380">
        <f>(Table2[[#This Row],[Sharpe Ratio]]-AVERAGE(Table2[Sharpe Ratio]))/_xlfn.STDEV.P(Table2[Sharpe Ratio])</f>
        <v>0.11571975968156388</v>
      </c>
      <c r="AR3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-0.6873821547036999</v>
      </c>
      <c r="AS380">
        <f>_xlfn.RANK.AVG(Table2[[#This Row],[1Y Return vs Nifty Z-Score]],Table2[1Y Return vs Nifty Z-Score])</f>
        <v>454</v>
      </c>
      <c r="AT380">
        <f>_xlfn.RANK.AVG(Table2[[#This Row],[6M Return vs Nifty Z-Score]],Table2[6M Return vs Nifty Z-Score])</f>
        <v>365</v>
      </c>
      <c r="AU380">
        <f>_xlfn.RANK.AVG(Table2[[#This Row],[Sharpe Ratio Z-Score]],Table2[Sharpe Ratio Z-Score])</f>
        <v>310</v>
      </c>
      <c r="AV380">
        <f>(Table2[[#This Row],[Rank 1Y]]+Table2[[#This Row],[Rank 6M]]+Table2[[#This Row],[Rank Sharpe]])/3</f>
        <v>376.33333333333331</v>
      </c>
    </row>
    <row r="381" spans="1:48" x14ac:dyDescent="0.3">
      <c r="A381" t="s">
        <v>1863</v>
      </c>
      <c r="B381" t="s">
        <v>1864</v>
      </c>
      <c r="C381" t="s">
        <v>10424</v>
      </c>
      <c r="D381" t="s">
        <v>61</v>
      </c>
      <c r="E381">
        <v>3559.3500754699999</v>
      </c>
      <c r="F381">
        <v>356.95</v>
      </c>
      <c r="G381">
        <v>24.262422459492999</v>
      </c>
      <c r="H381">
        <f>(Table2[[#This Row],[1Y Return vs Nifty]]-AVERAGE(Table2[1Y Return vs Nifty]))/_xlfn.STDEV.P(Table2[1Y Return vs Nifty])</f>
        <v>-0.25644857721768927</v>
      </c>
      <c r="I381">
        <v>6.6854074504717804</v>
      </c>
      <c r="J381">
        <f>(Table2[[#This Row],[1M Return vs Nifty]]-AVERAGE(Table2[1M Return vs Nifty]))/_xlfn.STDEV.P(Table2[1M Return vs Nifty])</f>
        <v>0.45663755081854834</v>
      </c>
      <c r="K381">
        <v>1.5343472757855201</v>
      </c>
      <c r="L381">
        <f>(Table2[[#This Row],[6M Return vs Nifty]]-AVERAGE(Table2[6M Return vs Nifty]))/_xlfn.STDEV.P(Table2[6M Return vs Nifty])</f>
        <v>-0.31414499217318892</v>
      </c>
      <c r="M381">
        <v>-2.6341051593512002</v>
      </c>
      <c r="N381">
        <f>(Table2[[#This Row],[1W Return vs Nifty]]-AVERAGE(Table2[1W Return vs Nifty]))/_xlfn.STDEV.P(Table2[1W Return vs Nifty])</f>
        <v>-0.3972258652608745</v>
      </c>
      <c r="O381">
        <v>349.03</v>
      </c>
      <c r="P381">
        <v>336.958198434064</v>
      </c>
      <c r="Q381">
        <v>309.66725478132003</v>
      </c>
      <c r="R381">
        <v>54.647657431715501</v>
      </c>
      <c r="S381" s="2">
        <f>(Table2[[#This Row],[Close Price]]-Table2[[#This Row],[20D EMA]])/Table2[[#This Row],[20D EMA]]</f>
        <v>2.2691459186889428E-2</v>
      </c>
      <c r="T381" s="2">
        <f>(Table2[[#This Row],[Close Price]]-Table2[[#This Row],[50D EMA]])/Table2[[#This Row],[50D EMA]]</f>
        <v>5.9330212646088752E-2</v>
      </c>
      <c r="U381" s="2">
        <f>(Table2[[#This Row],[Close Price]]-Table2[[#This Row],[200D EMA]])/Table2[[#This Row],[200D EMA]]</f>
        <v>0.15268887649121946</v>
      </c>
      <c r="V381">
        <v>0.60830361143586997</v>
      </c>
      <c r="W381">
        <v>349.4</v>
      </c>
      <c r="X381">
        <v>360.8</v>
      </c>
      <c r="Y381">
        <v>347</v>
      </c>
      <c r="Z381">
        <v>360.8</v>
      </c>
      <c r="AA381">
        <v>347</v>
      </c>
      <c r="AB381">
        <v>360.8</v>
      </c>
      <c r="AC381" s="2">
        <f>(Table2[[#This Row],[Close Price]]/Table2[[#This Row],[Day Low]])-1</f>
        <v>2.1608471665712781E-2</v>
      </c>
      <c r="AD381" s="2">
        <f>(Table2[[#This Row],[Day High]]/Table2[[#This Row],[Close Price]])-1</f>
        <v>1.0785824345146411E-2</v>
      </c>
      <c r="AE381" s="2">
        <f>(Table2[[#This Row],[Close Price]]/Table2[[#This Row],[Current Week Low]])-1</f>
        <v>2.8674351585014302E-2</v>
      </c>
      <c r="AF381" s="2">
        <f>(Table2[[#This Row],[Current Week High]]/Table2[[#This Row],[Close Price]])-1</f>
        <v>1.0785824345146411E-2</v>
      </c>
      <c r="AG381" s="2">
        <f>(Table2[[#This Row],[Close Price]]/Table2[[#This Row],[Current Month Low]])-1</f>
        <v>2.8674351585014302E-2</v>
      </c>
      <c r="AH381" s="2">
        <f>(Table2[[#This Row],[Current Month High]]/Table2[[#This Row],[Close Price]])-1</f>
        <v>1.0785824345146411E-2</v>
      </c>
      <c r="AI381">
        <v>8.4045384507634093</v>
      </c>
      <c r="AJ381">
        <v>69.170616113744003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0.11</v>
      </c>
      <c r="AM381" t="s">
        <v>10463</v>
      </c>
      <c r="AN381">
        <v>-2.54</v>
      </c>
      <c r="AO381" t="s">
        <v>10464</v>
      </c>
      <c r="AP381">
        <v>4.8709687668118E-2</v>
      </c>
      <c r="AQ381">
        <f>(Table2[[#This Row],[Sharpe Ratio]]-AVERAGE(Table2[Sharpe Ratio]))/_xlfn.STDEV.P(Table2[Sharpe Ratio])</f>
        <v>-4.4567322580495339E-2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-0.55574920641369974</v>
      </c>
      <c r="AS381">
        <f>_xlfn.RANK.AVG(Table2[[#This Row],[1Y Return vs Nifty Z-Score]],Table2[1Y Return vs Nifty Z-Score])</f>
        <v>369</v>
      </c>
      <c r="AT381">
        <f>_xlfn.RANK.AVG(Table2[[#This Row],[6M Return vs Nifty Z-Score]],Table2[6M Return vs Nifty Z-Score])</f>
        <v>410</v>
      </c>
      <c r="AU381">
        <f>_xlfn.RANK.AVG(Table2[[#This Row],[Sharpe Ratio Z-Score]],Table2[Sharpe Ratio Z-Score])</f>
        <v>353</v>
      </c>
      <c r="AV381">
        <f>(Table2[[#This Row],[Rank 1Y]]+Table2[[#This Row],[Rank 6M]]+Table2[[#This Row],[Rank Sharpe]])/3</f>
        <v>377.33333333333331</v>
      </c>
    </row>
    <row r="382" spans="1:48" x14ac:dyDescent="0.3">
      <c r="A382" t="s">
        <v>265</v>
      </c>
      <c r="B382" t="s">
        <v>266</v>
      </c>
      <c r="C382" t="s">
        <v>10419</v>
      </c>
      <c r="D382" t="s">
        <v>267</v>
      </c>
      <c r="E382">
        <v>97453.049096400006</v>
      </c>
      <c r="F382">
        <v>8896.4500000000007</v>
      </c>
      <c r="G382">
        <v>2.0986412040572202</v>
      </c>
      <c r="H382">
        <f>(Table2[[#This Row],[1Y Return vs Nifty]]-AVERAGE(Table2[1Y Return vs Nifty]))/_xlfn.STDEV.P(Table2[1Y Return vs Nifty])</f>
        <v>-0.51530345840040803</v>
      </c>
      <c r="I382">
        <v>0.81718217074521504</v>
      </c>
      <c r="J382">
        <f>(Table2[[#This Row],[1M Return vs Nifty]]-AVERAGE(Table2[1M Return vs Nifty]))/_xlfn.STDEV.P(Table2[1M Return vs Nifty])</f>
        <v>-5.1593161247234044E-2</v>
      </c>
      <c r="K382">
        <v>2.4807119131216799</v>
      </c>
      <c r="L382">
        <f>(Table2[[#This Row],[6M Return vs Nifty]]-AVERAGE(Table2[6M Return vs Nifty]))/_xlfn.STDEV.P(Table2[6M Return vs Nifty])</f>
        <v>-0.28579536374916575</v>
      </c>
      <c r="M382">
        <v>-1.4838505316133901</v>
      </c>
      <c r="N382">
        <f>(Table2[[#This Row],[1W Return vs Nifty]]-AVERAGE(Table2[1W Return vs Nifty]))/_xlfn.STDEV.P(Table2[1W Return vs Nifty])</f>
        <v>-0.18658501235721442</v>
      </c>
      <c r="O382">
        <v>8434.32</v>
      </c>
      <c r="P382">
        <v>8316.8379687730594</v>
      </c>
      <c r="Q382">
        <v>7947.1946464602297</v>
      </c>
      <c r="R382">
        <v>69.9598396469395</v>
      </c>
      <c r="S382" s="2">
        <f>(Table2[[#This Row],[Close Price]]-Table2[[#This Row],[20D EMA]])/Table2[[#This Row],[20D EMA]]</f>
        <v>5.4791613313225136E-2</v>
      </c>
      <c r="T382" s="2">
        <f>(Table2[[#This Row],[Close Price]]-Table2[[#This Row],[50D EMA]])/Table2[[#This Row],[50D EMA]]</f>
        <v>6.9691393941205826E-2</v>
      </c>
      <c r="U382" s="2">
        <f>(Table2[[#This Row],[Close Price]]-Table2[[#This Row],[200D EMA]])/Table2[[#This Row],[200D EMA]]</f>
        <v>0.11944533835755239</v>
      </c>
      <c r="V382">
        <v>2.1130766834313799</v>
      </c>
      <c r="W382">
        <v>8717.5</v>
      </c>
      <c r="X382">
        <v>8965</v>
      </c>
      <c r="Y382">
        <v>8498.0499999999993</v>
      </c>
      <c r="Z382">
        <v>8965</v>
      </c>
      <c r="AA382">
        <v>8498.0499999999993</v>
      </c>
      <c r="AB382">
        <v>8965</v>
      </c>
      <c r="AC382" s="2">
        <f>(Table2[[#This Row],[Close Price]]/Table2[[#This Row],[Day Low]])-1</f>
        <v>2.0527674218526082E-2</v>
      </c>
      <c r="AD382" s="2">
        <f>(Table2[[#This Row],[Day High]]/Table2[[#This Row],[Close Price]])-1</f>
        <v>7.705320661612225E-3</v>
      </c>
      <c r="AE382" s="2">
        <f>(Table2[[#This Row],[Close Price]]/Table2[[#This Row],[Current Week Low]])-1</f>
        <v>4.6881343367007888E-2</v>
      </c>
      <c r="AF382" s="2">
        <f>(Table2[[#This Row],[Current Week High]]/Table2[[#This Row],[Close Price]])-1</f>
        <v>7.705320661612225E-3</v>
      </c>
      <c r="AG382" s="2">
        <f>(Table2[[#This Row],[Close Price]]/Table2[[#This Row],[Current Month Low]])-1</f>
        <v>4.6881343367007888E-2</v>
      </c>
      <c r="AH382" s="2">
        <f>(Table2[[#This Row],[Current Month High]]/Table2[[#This Row],[Close Price]])-1</f>
        <v>7.705320661612225E-3</v>
      </c>
      <c r="AI382">
        <v>5.0862984673661904</v>
      </c>
      <c r="AJ382">
        <v>34.227281642752601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0.01</v>
      </c>
      <c r="AM382" t="s">
        <v>10463</v>
      </c>
      <c r="AN382">
        <v>7.79</v>
      </c>
      <c r="AO382" t="s">
        <v>10463</v>
      </c>
      <c r="AP382">
        <v>8.7043314914091993E-2</v>
      </c>
      <c r="AQ382">
        <f>(Table2[[#This Row],[Sharpe Ratio]]-AVERAGE(Table2[Sharpe Ratio]))/_xlfn.STDEV.P(Table2[Sharpe Ratio])</f>
        <v>0.38681929429867457</v>
      </c>
      <c r="AR3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-0.65245770145534765</v>
      </c>
      <c r="AS382">
        <f>_xlfn.RANK.AVG(Table2[[#This Row],[1Y Return vs Nifty Z-Score]],Table2[1Y Return vs Nifty Z-Score])</f>
        <v>498</v>
      </c>
      <c r="AT382">
        <f>_xlfn.RANK.AVG(Table2[[#This Row],[6M Return vs Nifty Z-Score]],Table2[6M Return vs Nifty Z-Score])</f>
        <v>399</v>
      </c>
      <c r="AU382">
        <f>_xlfn.RANK.AVG(Table2[[#This Row],[Sharpe Ratio Z-Score]],Table2[Sharpe Ratio Z-Score])</f>
        <v>237</v>
      </c>
      <c r="AV382">
        <f>(Table2[[#This Row],[Rank 1Y]]+Table2[[#This Row],[Rank 6M]]+Table2[[#This Row],[Rank Sharpe]])/3</f>
        <v>378</v>
      </c>
    </row>
    <row r="383" spans="1:48" x14ac:dyDescent="0.3">
      <c r="A383" t="s">
        <v>282</v>
      </c>
      <c r="B383" t="s">
        <v>283</v>
      </c>
      <c r="C383" t="s">
        <v>10430</v>
      </c>
      <c r="D383" t="s">
        <v>151</v>
      </c>
      <c r="E383">
        <v>89579.702205944996</v>
      </c>
      <c r="F383">
        <v>6746.6</v>
      </c>
      <c r="G383">
        <v>25.105592527437501</v>
      </c>
      <c r="H383">
        <f>(Table2[[#This Row],[1Y Return vs Nifty]]-AVERAGE(Table2[1Y Return vs Nifty]))/_xlfn.STDEV.P(Table2[1Y Return vs Nifty])</f>
        <v>-0.24660103878373768</v>
      </c>
      <c r="I383">
        <v>11.3022741698133</v>
      </c>
      <c r="J383">
        <f>(Table2[[#This Row],[1M Return vs Nifty]]-AVERAGE(Table2[1M Return vs Nifty]))/_xlfn.STDEV.P(Table2[1M Return vs Nifty])</f>
        <v>0.85649156944154969</v>
      </c>
      <c r="K383">
        <v>20.292783800438801</v>
      </c>
      <c r="L383">
        <f>(Table2[[#This Row],[6M Return vs Nifty]]-AVERAGE(Table2[6M Return vs Nifty]))/_xlfn.STDEV.P(Table2[6M Return vs Nifty])</f>
        <v>0.24778926055464781</v>
      </c>
      <c r="M383">
        <v>3.9182234992824898</v>
      </c>
      <c r="N383">
        <f>(Table2[[#This Row],[1W Return vs Nifty]]-AVERAGE(Table2[1W Return vs Nifty]))/_xlfn.STDEV.P(Table2[1W Return vs Nifty])</f>
        <v>0.80267202158709428</v>
      </c>
      <c r="O383">
        <v>6460.88</v>
      </c>
      <c r="P383">
        <v>6177.8117895871401</v>
      </c>
      <c r="Q383">
        <v>5406.0615267421099</v>
      </c>
      <c r="R383">
        <v>88.155837343918805</v>
      </c>
      <c r="S383" s="2">
        <f>(Table2[[#This Row],[Close Price]]-Table2[[#This Row],[20D EMA]])/Table2[[#This Row],[20D EMA]]</f>
        <v>4.4223077970802778E-2</v>
      </c>
      <c r="T383" s="2">
        <f>(Table2[[#This Row],[Close Price]]-Table2[[#This Row],[50D EMA]])/Table2[[#This Row],[50D EMA]]</f>
        <v>9.2069527170051915E-2</v>
      </c>
      <c r="U383" s="2">
        <f>(Table2[[#This Row],[Close Price]]-Table2[[#This Row],[200D EMA]])/Table2[[#This Row],[200D EMA]]</f>
        <v>0.24796951840571224</v>
      </c>
      <c r="V383">
        <v>0.937012221642615</v>
      </c>
      <c r="W383">
        <v>6642</v>
      </c>
      <c r="X383">
        <v>6964.85</v>
      </c>
      <c r="Y383">
        <v>6642</v>
      </c>
      <c r="Z383">
        <v>6969</v>
      </c>
      <c r="AA383">
        <v>6642</v>
      </c>
      <c r="AB383">
        <v>6969</v>
      </c>
      <c r="AC383" s="2">
        <f>(Table2[[#This Row],[Close Price]]/Table2[[#This Row],[Day Low]])-1</f>
        <v>1.5748268593797077E-2</v>
      </c>
      <c r="AD383" s="2">
        <f>(Table2[[#This Row],[Day High]]/Table2[[#This Row],[Close Price]])-1</f>
        <v>3.2349627960750693E-2</v>
      </c>
      <c r="AE383" s="2">
        <f>(Table2[[#This Row],[Close Price]]/Table2[[#This Row],[Current Week Low]])-1</f>
        <v>1.5748268593797077E-2</v>
      </c>
      <c r="AF383" s="2">
        <f>(Table2[[#This Row],[Current Week High]]/Table2[[#This Row],[Close Price]])-1</f>
        <v>3.296475261613252E-2</v>
      </c>
      <c r="AG383" s="2">
        <f>(Table2[[#This Row],[Close Price]]/Table2[[#This Row],[Current Month Low]])-1</f>
        <v>1.5748268593797077E-2</v>
      </c>
      <c r="AH383" s="2">
        <f>(Table2[[#This Row],[Current Month High]]/Table2[[#This Row],[Close Price]])-1</f>
        <v>3.296475261613252E-2</v>
      </c>
      <c r="AI383">
        <v>3.2964752616132502</v>
      </c>
      <c r="AJ383">
        <v>69.851839730114094</v>
      </c>
      <c r="AK383" t="str">
        <f>IF(AND(Table2[[#This Row],[20D EMA]]&gt;Table2[[#This Row],[50D EMA]],Table2[[#This Row],[50D EMA]]&gt;Table2[[#This Row],[200D EMA]]),"Uptrend","Downtrend/NoTrend")</f>
        <v>Uptrend</v>
      </c>
      <c r="AL383">
        <v>0.05</v>
      </c>
      <c r="AM383" t="s">
        <v>10463</v>
      </c>
      <c r="AN383">
        <v>7.66</v>
      </c>
      <c r="AO383" t="s">
        <v>10463</v>
      </c>
      <c r="AP383">
        <v>-5.1083489479640002E-3</v>
      </c>
      <c r="AQ383">
        <f>(Table2[[#This Row],[Sharpe Ratio]]-AVERAGE(Table2[Sharpe Ratio]))/_xlfn.STDEV.P(Table2[Sharpe Ratio])</f>
        <v>-0.65020739399662286</v>
      </c>
      <c r="AR3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1.0101444188029314</v>
      </c>
      <c r="AS383">
        <f>_xlfn.RANK.AVG(Table2[[#This Row],[1Y Return vs Nifty Z-Score]],Table2[1Y Return vs Nifty Z-Score])</f>
        <v>364</v>
      </c>
      <c r="AT383">
        <f>_xlfn.RANK.AVG(Table2[[#This Row],[6M Return vs Nifty Z-Score]],Table2[6M Return vs Nifty Z-Score])</f>
        <v>225</v>
      </c>
      <c r="AU383">
        <f>_xlfn.RANK.AVG(Table2[[#This Row],[Sharpe Ratio Z-Score]],Table2[Sharpe Ratio Z-Score])</f>
        <v>547</v>
      </c>
      <c r="AV383">
        <f>(Table2[[#This Row],[Rank 1Y]]+Table2[[#This Row],[Rank 6M]]+Table2[[#This Row],[Rank Sharpe]])/3</f>
        <v>378.66666666666669</v>
      </c>
    </row>
    <row r="384" spans="1:48" x14ac:dyDescent="0.3">
      <c r="A384" t="s">
        <v>1407</v>
      </c>
      <c r="B384" t="s">
        <v>1408</v>
      </c>
      <c r="C384" t="s">
        <v>10423</v>
      </c>
      <c r="D384" t="s">
        <v>193</v>
      </c>
      <c r="E384">
        <v>7164.6630478850002</v>
      </c>
      <c r="F384">
        <v>520.15</v>
      </c>
      <c r="G384">
        <v>-1.6780658845019301</v>
      </c>
      <c r="H384">
        <f>(Table2[[#This Row],[1Y Return vs Nifty]]-AVERAGE(Table2[1Y Return vs Nifty]))/_xlfn.STDEV.P(Table2[1Y Return vs Nifty])</f>
        <v>-0.55941231570250527</v>
      </c>
      <c r="I384">
        <v>5.9855408917003396</v>
      </c>
      <c r="J384">
        <f>(Table2[[#This Row],[1M Return vs Nifty]]-AVERAGE(Table2[1M Return vs Nifty]))/_xlfn.STDEV.P(Table2[1M Return vs Nifty])</f>
        <v>0.39602404970701427</v>
      </c>
      <c r="K384">
        <v>17.1940510347168</v>
      </c>
      <c r="L384">
        <f>(Table2[[#This Row],[6M Return vs Nifty]]-AVERAGE(Table2[6M Return vs Nifty]))/_xlfn.STDEV.P(Table2[6M Return vs Nifty])</f>
        <v>0.15496254342282434</v>
      </c>
      <c r="M384">
        <v>-3.4929526168132101</v>
      </c>
      <c r="N384">
        <f>(Table2[[#This Row],[1W Return vs Nifty]]-AVERAGE(Table2[1W Return vs Nifty]))/_xlfn.STDEV.P(Table2[1W Return vs Nifty])</f>
        <v>-0.55450265997347448</v>
      </c>
      <c r="O384">
        <v>495.85</v>
      </c>
      <c r="P384">
        <v>463.72518869977</v>
      </c>
      <c r="Q384">
        <v>419.09424207673402</v>
      </c>
      <c r="R384">
        <v>70.205091806837601</v>
      </c>
      <c r="S384" s="2">
        <f>(Table2[[#This Row],[Close Price]]-Table2[[#This Row],[20D EMA]])/Table2[[#This Row],[20D EMA]]</f>
        <v>4.9006756075425942E-2</v>
      </c>
      <c r="T384" s="2">
        <f>(Table2[[#This Row],[Close Price]]-Table2[[#This Row],[50D EMA]])/Table2[[#This Row],[50D EMA]]</f>
        <v>0.12167726204055984</v>
      </c>
      <c r="U384" s="2">
        <f>(Table2[[#This Row],[Close Price]]-Table2[[#This Row],[200D EMA]])/Table2[[#This Row],[200D EMA]]</f>
        <v>0.24112895806562565</v>
      </c>
      <c r="V384">
        <v>0.876253510837397</v>
      </c>
      <c r="W384">
        <v>519.04999999999995</v>
      </c>
      <c r="X384">
        <v>532.70000000000005</v>
      </c>
      <c r="Y384">
        <v>510.75</v>
      </c>
      <c r="Z384">
        <v>532.70000000000005</v>
      </c>
      <c r="AA384">
        <v>510.75</v>
      </c>
      <c r="AB384">
        <v>532.70000000000005</v>
      </c>
      <c r="AC384" s="2">
        <f>(Table2[[#This Row],[Close Price]]/Table2[[#This Row],[Day Low]])-1</f>
        <v>2.1192563336864811E-3</v>
      </c>
      <c r="AD384" s="2">
        <f>(Table2[[#This Row],[Day High]]/Table2[[#This Row],[Close Price]])-1</f>
        <v>2.4127655483995092E-2</v>
      </c>
      <c r="AE384" s="2">
        <f>(Table2[[#This Row],[Close Price]]/Table2[[#This Row],[Current Week Low]])-1</f>
        <v>1.8404307391091557E-2</v>
      </c>
      <c r="AF384" s="2">
        <f>(Table2[[#This Row],[Current Week High]]/Table2[[#This Row],[Close Price]])-1</f>
        <v>2.4127655483995092E-2</v>
      </c>
      <c r="AG384" s="2">
        <f>(Table2[[#This Row],[Close Price]]/Table2[[#This Row],[Current Month Low]])-1</f>
        <v>1.8404307391091557E-2</v>
      </c>
      <c r="AH384" s="2">
        <f>(Table2[[#This Row],[Current Month High]]/Table2[[#This Row],[Close Price]])-1</f>
        <v>2.4127655483995092E-2</v>
      </c>
      <c r="AI384">
        <v>2.4127655483994999</v>
      </c>
      <c r="AJ384">
        <v>47.038869257950502</v>
      </c>
      <c r="AK384" t="str">
        <f>IF(AND(Table2[[#This Row],[20D EMA]]&gt;Table2[[#This Row],[50D EMA]],Table2[[#This Row],[50D EMA]]&gt;Table2[[#This Row],[200D EMA]]),"Uptrend","Downtrend/NoTrend")</f>
        <v>Uptrend</v>
      </c>
      <c r="AL384">
        <v>0.06</v>
      </c>
      <c r="AM384" t="s">
        <v>10463</v>
      </c>
      <c r="AN384">
        <v>1.69</v>
      </c>
      <c r="AO384" t="s">
        <v>10463</v>
      </c>
      <c r="AP384">
        <v>4.6148979309443998E-2</v>
      </c>
      <c r="AQ384">
        <f>(Table2[[#This Row],[Sharpe Ratio]]-AVERAGE(Table2[Sharpe Ratio]))/_xlfn.STDEV.P(Table2[Sharpe Ratio])</f>
        <v>-7.3384196824468867E-2</v>
      </c>
      <c r="AR3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-0.63631257937060992</v>
      </c>
      <c r="AS384">
        <f>_xlfn.RANK.AVG(Table2[[#This Row],[1Y Return vs Nifty Z-Score]],Table2[1Y Return vs Nifty Z-Score])</f>
        <v>522</v>
      </c>
      <c r="AT384">
        <f>_xlfn.RANK.AVG(Table2[[#This Row],[6M Return vs Nifty Z-Score]],Table2[6M Return vs Nifty Z-Score])</f>
        <v>251</v>
      </c>
      <c r="AU384">
        <f>_xlfn.RANK.AVG(Table2[[#This Row],[Sharpe Ratio Z-Score]],Table2[Sharpe Ratio Z-Score])</f>
        <v>364</v>
      </c>
      <c r="AV384">
        <f>(Table2[[#This Row],[Rank 1Y]]+Table2[[#This Row],[Rank 6M]]+Table2[[#This Row],[Rank Sharpe]])/3</f>
        <v>379</v>
      </c>
    </row>
    <row r="385" spans="1:48" x14ac:dyDescent="0.3">
      <c r="A385" t="s">
        <v>882</v>
      </c>
      <c r="B385" t="s">
        <v>883</v>
      </c>
      <c r="C385" t="s">
        <v>10423</v>
      </c>
      <c r="D385" t="s">
        <v>193</v>
      </c>
      <c r="E385">
        <v>16712.43275625</v>
      </c>
      <c r="F385">
        <v>682.2</v>
      </c>
      <c r="G385">
        <v>9.4870568744670507</v>
      </c>
      <c r="H385">
        <f>(Table2[[#This Row],[1Y Return vs Nifty]]-AVERAGE(Table2[1Y Return vs Nifty]))/_xlfn.STDEV.P(Table2[1Y Return vs Nifty])</f>
        <v>-0.42901279172892498</v>
      </c>
      <c r="I385">
        <v>8.0089672249230208</v>
      </c>
      <c r="J385">
        <f>(Table2[[#This Row],[1M Return vs Nifty]]-AVERAGE(Table2[1M Return vs Nifty]))/_xlfn.STDEV.P(Table2[1M Return vs Nifty])</f>
        <v>0.57126739111369185</v>
      </c>
      <c r="K385">
        <v>5.7482612936831101</v>
      </c>
      <c r="L385">
        <f>(Table2[[#This Row],[6M Return vs Nifty]]-AVERAGE(Table2[6M Return vs Nifty]))/_xlfn.STDEV.P(Table2[6M Return vs Nifty])</f>
        <v>-0.18791151735269584</v>
      </c>
      <c r="M385">
        <v>-5.0989412274436301</v>
      </c>
      <c r="N385">
        <f>(Table2[[#This Row],[1W Return vs Nifty]]-AVERAGE(Table2[1W Return vs Nifty]))/_xlfn.STDEV.P(Table2[1W Return vs Nifty])</f>
        <v>-0.84859998637333411</v>
      </c>
      <c r="O385">
        <v>656.13</v>
      </c>
      <c r="P385">
        <v>624.16218370556805</v>
      </c>
      <c r="Q385">
        <v>577.49267288411295</v>
      </c>
      <c r="R385">
        <v>65.661952970607999</v>
      </c>
      <c r="S385" s="2">
        <f>(Table2[[#This Row],[Close Price]]-Table2[[#This Row],[20D EMA]])/Table2[[#This Row],[20D EMA]]</f>
        <v>3.9732979744867711E-2</v>
      </c>
      <c r="T385" s="2">
        <f>(Table2[[#This Row],[Close Price]]-Table2[[#This Row],[50D EMA]])/Table2[[#This Row],[50D EMA]]</f>
        <v>9.2985153233522064E-2</v>
      </c>
      <c r="U385" s="2">
        <f>(Table2[[#This Row],[Close Price]]-Table2[[#This Row],[200D EMA]])/Table2[[#This Row],[200D EMA]]</f>
        <v>0.18131368938926609</v>
      </c>
      <c r="V385">
        <v>1.69199278723914</v>
      </c>
      <c r="W385">
        <v>680</v>
      </c>
      <c r="X385">
        <v>692.9</v>
      </c>
      <c r="Y385">
        <v>674.5</v>
      </c>
      <c r="Z385">
        <v>699.05</v>
      </c>
      <c r="AA385">
        <v>674.5</v>
      </c>
      <c r="AB385">
        <v>699.05</v>
      </c>
      <c r="AC385" s="2">
        <f>(Table2[[#This Row],[Close Price]]/Table2[[#This Row],[Day Low]])-1</f>
        <v>3.235294117647225E-3</v>
      </c>
      <c r="AD385" s="2">
        <f>(Table2[[#This Row],[Day High]]/Table2[[#This Row],[Close Price]])-1</f>
        <v>1.5684549985341523E-2</v>
      </c>
      <c r="AE385" s="2">
        <f>(Table2[[#This Row],[Close Price]]/Table2[[#This Row],[Current Week Low]])-1</f>
        <v>1.1415863602668663E-2</v>
      </c>
      <c r="AF385" s="2">
        <f>(Table2[[#This Row],[Current Week High]]/Table2[[#This Row],[Close Price]])-1</f>
        <v>2.4699501612430286E-2</v>
      </c>
      <c r="AG385" s="2">
        <f>(Table2[[#This Row],[Close Price]]/Table2[[#This Row],[Current Month Low]])-1</f>
        <v>1.1415863602668663E-2</v>
      </c>
      <c r="AH385" s="2">
        <f>(Table2[[#This Row],[Current Month High]]/Table2[[#This Row],[Close Price]])-1</f>
        <v>2.4699501612430286E-2</v>
      </c>
      <c r="AI385">
        <v>5.83406625622984</v>
      </c>
      <c r="AJ385">
        <v>39.509202453987697</v>
      </c>
      <c r="AK385" t="str">
        <f>IF(AND(Table2[[#This Row],[20D EMA]]&gt;Table2[[#This Row],[50D EMA]],Table2[[#This Row],[50D EMA]]&gt;Table2[[#This Row],[200D EMA]]),"Uptrend","Downtrend/NoTrend")</f>
        <v>Uptrend</v>
      </c>
      <c r="AL385">
        <v>0.06</v>
      </c>
      <c r="AM385" t="s">
        <v>10463</v>
      </c>
      <c r="AN385">
        <v>10.56</v>
      </c>
      <c r="AO385" t="s">
        <v>10463</v>
      </c>
      <c r="AP385">
        <v>5.0716307209044E-2</v>
      </c>
      <c r="AQ385">
        <f>(Table2[[#This Row],[Sharpe Ratio]]-AVERAGE(Table2[Sharpe Ratio]))/_xlfn.STDEV.P(Table2[Sharpe Ratio])</f>
        <v>-2.1985874454826172E-2</v>
      </c>
      <c r="AR3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-0.91624277879608929</v>
      </c>
      <c r="AS385">
        <f>_xlfn.RANK.AVG(Table2[[#This Row],[1Y Return vs Nifty Z-Score]],Table2[1Y Return vs Nifty Z-Score])</f>
        <v>444</v>
      </c>
      <c r="AT385">
        <f>_xlfn.RANK.AVG(Table2[[#This Row],[6M Return vs Nifty Z-Score]],Table2[6M Return vs Nifty Z-Score])</f>
        <v>351</v>
      </c>
      <c r="AU385">
        <f>_xlfn.RANK.AVG(Table2[[#This Row],[Sharpe Ratio Z-Score]],Table2[Sharpe Ratio Z-Score])</f>
        <v>346</v>
      </c>
      <c r="AV385">
        <f>(Table2[[#This Row],[Rank 1Y]]+Table2[[#This Row],[Rank 6M]]+Table2[[#This Row],[Rank Sharpe]])/3</f>
        <v>380.33333333333331</v>
      </c>
    </row>
    <row r="386" spans="1:48" x14ac:dyDescent="0.3">
      <c r="A386" t="s">
        <v>1081</v>
      </c>
      <c r="B386" t="s">
        <v>1082</v>
      </c>
      <c r="C386" t="s">
        <v>10423</v>
      </c>
      <c r="D386" t="s">
        <v>391</v>
      </c>
      <c r="E386">
        <v>11476.904603159999</v>
      </c>
      <c r="F386">
        <v>2758.75</v>
      </c>
      <c r="G386">
        <v>7.4872405349225399</v>
      </c>
      <c r="H386">
        <f>(Table2[[#This Row],[1Y Return vs Nifty]]-AVERAGE(Table2[1Y Return vs Nifty]))/_xlfn.STDEV.P(Table2[1Y Return vs Nifty])</f>
        <v>-0.45236901488390197</v>
      </c>
      <c r="I386">
        <v>11.4259477945642</v>
      </c>
      <c r="J386">
        <f>(Table2[[#This Row],[1M Return vs Nifty]]-AVERAGE(Table2[1M Return vs Nifty]))/_xlfn.STDEV.P(Table2[1M Return vs Nifty])</f>
        <v>0.86720259899047569</v>
      </c>
      <c r="K386">
        <v>2.85039446476181</v>
      </c>
      <c r="L386">
        <f>(Table2[[#This Row],[6M Return vs Nifty]]-AVERAGE(Table2[6M Return vs Nifty]))/_xlfn.STDEV.P(Table2[6M Return vs Nifty])</f>
        <v>-0.27472102457759373</v>
      </c>
      <c r="M386">
        <v>12.581430924808499</v>
      </c>
      <c r="N386">
        <f>(Table2[[#This Row],[1W Return vs Nifty]]-AVERAGE(Table2[1W Return vs Nifty]))/_xlfn.STDEV.P(Table2[1W Return vs Nifty])</f>
        <v>2.3891254528442927</v>
      </c>
      <c r="O386">
        <v>2568.27</v>
      </c>
      <c r="P386">
        <v>2518.8029268376699</v>
      </c>
      <c r="Q386">
        <v>2415.82046693248</v>
      </c>
      <c r="R386">
        <v>86.422980037733495</v>
      </c>
      <c r="S386" s="2">
        <f>(Table2[[#This Row],[Close Price]]-Table2[[#This Row],[20D EMA]])/Table2[[#This Row],[20D EMA]]</f>
        <v>7.416665693248764E-2</v>
      </c>
      <c r="T386" s="2">
        <f>(Table2[[#This Row],[Close Price]]-Table2[[#This Row],[50D EMA]])/Table2[[#This Row],[50D EMA]]</f>
        <v>9.526234490428398E-2</v>
      </c>
      <c r="U386" s="2">
        <f>(Table2[[#This Row],[Close Price]]-Table2[[#This Row],[200D EMA]])/Table2[[#This Row],[200D EMA]]</f>
        <v>0.14195158032705935</v>
      </c>
      <c r="V386">
        <v>2.1099719100307701</v>
      </c>
      <c r="W386">
        <v>2723.05</v>
      </c>
      <c r="X386">
        <v>2839</v>
      </c>
      <c r="Y386">
        <v>2723.05</v>
      </c>
      <c r="Z386">
        <v>2907.35</v>
      </c>
      <c r="AA386">
        <v>2723.05</v>
      </c>
      <c r="AB386">
        <v>2907.35</v>
      </c>
      <c r="AC386" s="2">
        <f>(Table2[[#This Row],[Close Price]]/Table2[[#This Row],[Day Low]])-1</f>
        <v>1.3110299113126667E-2</v>
      </c>
      <c r="AD386" s="2">
        <f>(Table2[[#This Row],[Day High]]/Table2[[#This Row],[Close Price]])-1</f>
        <v>2.9089261440869985E-2</v>
      </c>
      <c r="AE386" s="2">
        <f>(Table2[[#This Row],[Close Price]]/Table2[[#This Row],[Current Week Low]])-1</f>
        <v>1.3110299113126667E-2</v>
      </c>
      <c r="AF386" s="2">
        <f>(Table2[[#This Row],[Current Week High]]/Table2[[#This Row],[Close Price]])-1</f>
        <v>5.386497507929322E-2</v>
      </c>
      <c r="AG386" s="2">
        <f>(Table2[[#This Row],[Close Price]]/Table2[[#This Row],[Current Month Low]])-1</f>
        <v>1.3110299113126667E-2</v>
      </c>
      <c r="AH386" s="2">
        <f>(Table2[[#This Row],[Current Month High]]/Table2[[#This Row],[Close Price]])-1</f>
        <v>5.386497507929322E-2</v>
      </c>
      <c r="AI386">
        <v>8.6887177163570399</v>
      </c>
      <c r="AJ386">
        <v>36.227840600464098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-0.08</v>
      </c>
      <c r="AM386" t="s">
        <v>10464</v>
      </c>
      <c r="AN386">
        <v>8.64</v>
      </c>
      <c r="AO386" t="s">
        <v>10463</v>
      </c>
      <c r="AP386">
        <v>6.8195057571579995E-2</v>
      </c>
      <c r="AQ386">
        <f>(Table2[[#This Row],[Sharpe Ratio]]-AVERAGE(Table2[Sharpe Ratio]))/_xlfn.STDEV.P(Table2[Sharpe Ratio])</f>
        <v>0.17471085183688864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2.7039488642101612</v>
      </c>
      <c r="AS386">
        <f>_xlfn.RANK.AVG(Table2[[#This Row],[1Y Return vs Nifty Z-Score]],Table2[1Y Return vs Nifty Z-Score])</f>
        <v>461</v>
      </c>
      <c r="AT386">
        <f>_xlfn.RANK.AVG(Table2[[#This Row],[6M Return vs Nifty Z-Score]],Table2[6M Return vs Nifty Z-Score])</f>
        <v>395</v>
      </c>
      <c r="AU386">
        <f>_xlfn.RANK.AVG(Table2[[#This Row],[Sharpe Ratio Z-Score]],Table2[Sharpe Ratio Z-Score])</f>
        <v>289</v>
      </c>
      <c r="AV386">
        <f>(Table2[[#This Row],[Rank 1Y]]+Table2[[#This Row],[Rank 6M]]+Table2[[#This Row],[Rank Sharpe]])/3</f>
        <v>381.66666666666669</v>
      </c>
    </row>
    <row r="387" spans="1:48" x14ac:dyDescent="0.3">
      <c r="A387" t="s">
        <v>978</v>
      </c>
      <c r="B387" t="s">
        <v>979</v>
      </c>
      <c r="C387" t="s">
        <v>607</v>
      </c>
      <c r="D387" t="s">
        <v>607</v>
      </c>
      <c r="E387">
        <v>14205.71205</v>
      </c>
      <c r="F387">
        <v>484.1</v>
      </c>
      <c r="G387">
        <v>5.2543033184484198</v>
      </c>
      <c r="H387">
        <f>(Table2[[#This Row],[1Y Return vs Nifty]]-AVERAGE(Table2[1Y Return vs Nifty]))/_xlfn.STDEV.P(Table2[1Y Return vs Nifty])</f>
        <v>-0.47844789967334284</v>
      </c>
      <c r="I387">
        <v>0.83987883586332002</v>
      </c>
      <c r="J387">
        <f>(Table2[[#This Row],[1M Return vs Nifty]]-AVERAGE(Table2[1M Return vs Nifty]))/_xlfn.STDEV.P(Table2[1M Return vs Nifty])</f>
        <v>-4.9627466045595398E-2</v>
      </c>
      <c r="K387">
        <v>13.4506654651594</v>
      </c>
      <c r="L387">
        <f>(Table2[[#This Row],[6M Return vs Nifty]]-AVERAGE(Table2[6M Return vs Nifty]))/_xlfn.STDEV.P(Table2[6M Return vs Nifty])</f>
        <v>4.2824382551216962E-2</v>
      </c>
      <c r="M387">
        <v>0.91804388122591196</v>
      </c>
      <c r="N387">
        <f>(Table2[[#This Row],[1W Return vs Nifty]]-AVERAGE(Table2[1W Return vs Nifty]))/_xlfn.STDEV.P(Table2[1W Return vs Nifty])</f>
        <v>0.25326289218895193</v>
      </c>
      <c r="O387">
        <v>475.42</v>
      </c>
      <c r="P387">
        <v>462.17696153313199</v>
      </c>
      <c r="Q387">
        <v>423.31382347681</v>
      </c>
      <c r="R387">
        <v>66.148852068970498</v>
      </c>
      <c r="S387" s="2">
        <f>(Table2[[#This Row],[Close Price]]-Table2[[#This Row],[20D EMA]])/Table2[[#This Row],[20D EMA]]</f>
        <v>1.8257540700853996E-2</v>
      </c>
      <c r="T387" s="2">
        <f>(Table2[[#This Row],[Close Price]]-Table2[[#This Row],[50D EMA]])/Table2[[#This Row],[50D EMA]]</f>
        <v>4.7434295284094215E-2</v>
      </c>
      <c r="U387" s="2">
        <f>(Table2[[#This Row],[Close Price]]-Table2[[#This Row],[200D EMA]])/Table2[[#This Row],[200D EMA]]</f>
        <v>0.14359601116716192</v>
      </c>
      <c r="V387">
        <v>0.75266928973124503</v>
      </c>
      <c r="W387">
        <v>482.15</v>
      </c>
      <c r="X387">
        <v>499</v>
      </c>
      <c r="Y387">
        <v>480.4</v>
      </c>
      <c r="Z387">
        <v>500</v>
      </c>
      <c r="AA387">
        <v>480.4</v>
      </c>
      <c r="AB387">
        <v>500</v>
      </c>
      <c r="AC387" s="2">
        <f>(Table2[[#This Row],[Close Price]]/Table2[[#This Row],[Day Low]])-1</f>
        <v>4.0443845276367796E-3</v>
      </c>
      <c r="AD387" s="2">
        <f>(Table2[[#This Row],[Day High]]/Table2[[#This Row],[Close Price]])-1</f>
        <v>3.0778764718033313E-2</v>
      </c>
      <c r="AE387" s="2">
        <f>(Table2[[#This Row],[Close Price]]/Table2[[#This Row],[Current Week Low]])-1</f>
        <v>7.7019150707744455E-3</v>
      </c>
      <c r="AF387" s="2">
        <f>(Table2[[#This Row],[Current Week High]]/Table2[[#This Row],[Close Price]])-1</f>
        <v>3.2844453625283876E-2</v>
      </c>
      <c r="AG387" s="2">
        <f>(Table2[[#This Row],[Close Price]]/Table2[[#This Row],[Current Month Low]])-1</f>
        <v>7.7019150707744455E-3</v>
      </c>
      <c r="AH387" s="2">
        <f>(Table2[[#This Row],[Current Month High]]/Table2[[#This Row],[Close Price]])-1</f>
        <v>3.2844453625283876E-2</v>
      </c>
      <c r="AI387">
        <v>4.2553191489361497</v>
      </c>
      <c r="AJ387">
        <v>44.766746411483197</v>
      </c>
      <c r="AK387" t="str">
        <f>IF(AND(Table2[[#This Row],[20D EMA]]&gt;Table2[[#This Row],[50D EMA]],Table2[[#This Row],[50D EMA]]&gt;Table2[[#This Row],[200D EMA]]),"Uptrend","Downtrend/NoTrend")</f>
        <v>Uptrend</v>
      </c>
      <c r="AL387">
        <v>-0.03</v>
      </c>
      <c r="AM387" t="s">
        <v>10464</v>
      </c>
      <c r="AN387">
        <v>1.24</v>
      </c>
      <c r="AO387" t="s">
        <v>10463</v>
      </c>
      <c r="AP387">
        <v>3.5239185249691003E-2</v>
      </c>
      <c r="AQ387">
        <f>(Table2[[#This Row],[Sharpe Ratio]]-AVERAGE(Table2[Sharpe Ratio]))/_xlfn.STDEV.P(Table2[Sharpe Ratio])</f>
        <v>-0.19615732027783564</v>
      </c>
      <c r="AR3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-0.42814541125660499</v>
      </c>
      <c r="AS387">
        <f>_xlfn.RANK.AVG(Table2[[#This Row],[1Y Return vs Nifty Z-Score]],Table2[1Y Return vs Nifty Z-Score])</f>
        <v>474</v>
      </c>
      <c r="AT387">
        <f>_xlfn.RANK.AVG(Table2[[#This Row],[6M Return vs Nifty Z-Score]],Table2[6M Return vs Nifty Z-Score])</f>
        <v>280</v>
      </c>
      <c r="AU387">
        <f>_xlfn.RANK.AVG(Table2[[#This Row],[Sharpe Ratio Z-Score]],Table2[Sharpe Ratio Z-Score])</f>
        <v>392</v>
      </c>
      <c r="AV387">
        <f>(Table2[[#This Row],[Rank 1Y]]+Table2[[#This Row],[Rank 6M]]+Table2[[#This Row],[Rank Sharpe]])/3</f>
        <v>382</v>
      </c>
    </row>
    <row r="388" spans="1:48" x14ac:dyDescent="0.3">
      <c r="A388" t="s">
        <v>649</v>
      </c>
      <c r="B388" t="s">
        <v>650</v>
      </c>
      <c r="C388" t="s">
        <v>10424</v>
      </c>
      <c r="D388" t="s">
        <v>61</v>
      </c>
      <c r="E388">
        <v>27826.597038240001</v>
      </c>
      <c r="F388">
        <v>1788.8</v>
      </c>
      <c r="G388">
        <v>26.7086319283463</v>
      </c>
      <c r="H388">
        <f>(Table2[[#This Row],[1Y Return vs Nifty]]-AVERAGE(Table2[1Y Return vs Nifty]))/_xlfn.STDEV.P(Table2[1Y Return vs Nifty])</f>
        <v>-0.22787884653363621</v>
      </c>
      <c r="I388">
        <v>-6.1351522482068903</v>
      </c>
      <c r="J388">
        <f>(Table2[[#This Row],[1M Return vs Nifty]]-AVERAGE(Table2[1M Return vs Nifty]))/_xlfn.STDEV.P(Table2[1M Return vs Nifty])</f>
        <v>-0.65371555836626849</v>
      </c>
      <c r="K388">
        <v>-2.2907407990765298</v>
      </c>
      <c r="L388">
        <f>(Table2[[#This Row],[6M Return vs Nifty]]-AVERAGE(Table2[6M Return vs Nifty]))/_xlfn.STDEV.P(Table2[6M Return vs Nifty])</f>
        <v>-0.42873066172730417</v>
      </c>
      <c r="M388">
        <v>0.54933491088712505</v>
      </c>
      <c r="N388">
        <f>(Table2[[#This Row],[1W Return vs Nifty]]-AVERAGE(Table2[1W Return vs Nifty]))/_xlfn.STDEV.P(Table2[1W Return vs Nifty])</f>
        <v>0.18574290999323986</v>
      </c>
      <c r="O388">
        <v>1779.62</v>
      </c>
      <c r="P388">
        <v>1773.17172605771</v>
      </c>
      <c r="Q388">
        <v>1611.91102064442</v>
      </c>
      <c r="R388">
        <v>54.826997225161797</v>
      </c>
      <c r="S388" s="2">
        <f>(Table2[[#This Row],[Close Price]]-Table2[[#This Row],[20D EMA]])/Table2[[#This Row],[20D EMA]]</f>
        <v>5.1584046032299392E-3</v>
      </c>
      <c r="T388" s="2">
        <f>(Table2[[#This Row],[Close Price]]-Table2[[#This Row],[50D EMA]])/Table2[[#This Row],[50D EMA]]</f>
        <v>8.8137396466592081E-3</v>
      </c>
      <c r="U388" s="2">
        <f>(Table2[[#This Row],[Close Price]]-Table2[[#This Row],[200D EMA]])/Table2[[#This Row],[200D EMA]]</f>
        <v>0.10973867483383927</v>
      </c>
      <c r="V388">
        <v>1.4476433631666601</v>
      </c>
      <c r="W388">
        <v>1763.4</v>
      </c>
      <c r="X388">
        <v>1837</v>
      </c>
      <c r="Y388">
        <v>1757.7</v>
      </c>
      <c r="Z388">
        <v>1906</v>
      </c>
      <c r="AA388">
        <v>1757.7</v>
      </c>
      <c r="AB388">
        <v>1906</v>
      </c>
      <c r="AC388" s="2">
        <f>(Table2[[#This Row],[Close Price]]/Table2[[#This Row],[Day Low]])-1</f>
        <v>1.4403992287626011E-2</v>
      </c>
      <c r="AD388" s="2">
        <f>(Table2[[#This Row],[Day High]]/Table2[[#This Row],[Close Price]])-1</f>
        <v>2.6945438282647505E-2</v>
      </c>
      <c r="AE388" s="2">
        <f>(Table2[[#This Row],[Close Price]]/Table2[[#This Row],[Current Week Low]])-1</f>
        <v>1.7693576833361702E-2</v>
      </c>
      <c r="AF388" s="2">
        <f>(Table2[[#This Row],[Current Week High]]/Table2[[#This Row],[Close Price]])-1</f>
        <v>6.5518783542039438E-2</v>
      </c>
      <c r="AG388" s="2">
        <f>(Table2[[#This Row],[Close Price]]/Table2[[#This Row],[Current Month Low]])-1</f>
        <v>1.7693576833361702E-2</v>
      </c>
      <c r="AH388" s="2">
        <f>(Table2[[#This Row],[Current Month High]]/Table2[[#This Row],[Close Price]])-1</f>
        <v>6.5518783542039438E-2</v>
      </c>
      <c r="AI388">
        <v>8.4525939177101996</v>
      </c>
      <c r="AJ388">
        <v>57.257142857142803</v>
      </c>
      <c r="AK388" t="str">
        <f>IF(AND(Table2[[#This Row],[20D EMA]]&gt;Table2[[#This Row],[50D EMA]],Table2[[#This Row],[50D EMA]]&gt;Table2[[#This Row],[200D EMA]]),"Uptrend","Downtrend/NoTrend")</f>
        <v>Uptrend</v>
      </c>
      <c r="AL388">
        <v>-0.02</v>
      </c>
      <c r="AM388" t="s">
        <v>10464</v>
      </c>
      <c r="AN388">
        <v>-5.12</v>
      </c>
      <c r="AO388" t="s">
        <v>10464</v>
      </c>
      <c r="AP388">
        <v>5.4736943795955E-2</v>
      </c>
      <c r="AQ388">
        <f>(Table2[[#This Row],[Sharpe Ratio]]-AVERAGE(Table2[Sharpe Ratio]))/_xlfn.STDEV.P(Table2[Sharpe Ratio])</f>
        <v>2.3260269454248077E-2</v>
      </c>
      <c r="AR3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-1.1013218871797208</v>
      </c>
      <c r="AS388">
        <f>_xlfn.RANK.AVG(Table2[[#This Row],[1Y Return vs Nifty Z-Score]],Table2[1Y Return vs Nifty Z-Score])</f>
        <v>357</v>
      </c>
      <c r="AT388">
        <f>_xlfn.RANK.AVG(Table2[[#This Row],[6M Return vs Nifty Z-Score]],Table2[6M Return vs Nifty Z-Score])</f>
        <v>455</v>
      </c>
      <c r="AU388">
        <f>_xlfn.RANK.AVG(Table2[[#This Row],[Sharpe Ratio Z-Score]],Table2[Sharpe Ratio Z-Score])</f>
        <v>335</v>
      </c>
      <c r="AV388">
        <f>(Table2[[#This Row],[Rank 1Y]]+Table2[[#This Row],[Rank 6M]]+Table2[[#This Row],[Rank Sharpe]])/3</f>
        <v>382.33333333333331</v>
      </c>
    </row>
    <row r="389" spans="1:48" x14ac:dyDescent="0.3">
      <c r="A389" t="s">
        <v>577</v>
      </c>
      <c r="B389" t="s">
        <v>578</v>
      </c>
      <c r="C389" t="s">
        <v>10423</v>
      </c>
      <c r="D389" t="s">
        <v>507</v>
      </c>
      <c r="E389">
        <v>32809.041963371899</v>
      </c>
      <c r="F389">
        <v>72.89</v>
      </c>
      <c r="G389">
        <v>0.58962722719430605</v>
      </c>
      <c r="H389">
        <f>(Table2[[#This Row],[1Y Return vs Nifty]]-AVERAGE(Table2[1Y Return vs Nifty]))/_xlfn.STDEV.P(Table2[1Y Return vs Nifty])</f>
        <v>-0.53292751041491315</v>
      </c>
      <c r="I389">
        <v>0.66265507634436105</v>
      </c>
      <c r="J389">
        <f>(Table2[[#This Row],[1M Return vs Nifty]]-AVERAGE(Table2[1M Return vs Nifty]))/_xlfn.STDEV.P(Table2[1M Return vs Nifty])</f>
        <v>-6.4976324209999825E-2</v>
      </c>
      <c r="K389">
        <v>7.1066697195164004</v>
      </c>
      <c r="L389">
        <f>(Table2[[#This Row],[6M Return vs Nifty]]-AVERAGE(Table2[6M Return vs Nifty]))/_xlfn.STDEV.P(Table2[6M Return vs Nifty])</f>
        <v>-0.14721856180351603</v>
      </c>
      <c r="M389">
        <v>-4.6649576044959398</v>
      </c>
      <c r="N389">
        <f>(Table2[[#This Row],[1W Return vs Nifty]]-AVERAGE(Table2[1W Return vs Nifty]))/_xlfn.STDEV.P(Table2[1W Return vs Nifty])</f>
        <v>-0.76912655650876061</v>
      </c>
      <c r="O389">
        <v>73.02</v>
      </c>
      <c r="P389">
        <v>70.817833319068697</v>
      </c>
      <c r="Q389">
        <v>66.103064691319702</v>
      </c>
      <c r="R389">
        <v>52.253425359158904</v>
      </c>
      <c r="S389" s="2">
        <f>(Table2[[#This Row],[Close Price]]-Table2[[#This Row],[20D EMA]])/Table2[[#This Row],[20D EMA]]</f>
        <v>-1.7803341550259582E-3</v>
      </c>
      <c r="T389" s="2">
        <f>(Table2[[#This Row],[Close Price]]-Table2[[#This Row],[50D EMA]])/Table2[[#This Row],[50D EMA]]</f>
        <v>2.92605207447563E-2</v>
      </c>
      <c r="U389" s="2">
        <f>(Table2[[#This Row],[Close Price]]-Table2[[#This Row],[200D EMA]])/Table2[[#This Row],[200D EMA]]</f>
        <v>0.10267202194592837</v>
      </c>
      <c r="V389">
        <v>1.7336158814163001</v>
      </c>
      <c r="W389">
        <v>72.599999999999994</v>
      </c>
      <c r="X389">
        <v>74.64</v>
      </c>
      <c r="Y389">
        <v>72.599999999999994</v>
      </c>
      <c r="Z389">
        <v>76</v>
      </c>
      <c r="AA389">
        <v>72.599999999999994</v>
      </c>
      <c r="AB389">
        <v>76</v>
      </c>
      <c r="AC389" s="2">
        <f>(Table2[[#This Row],[Close Price]]/Table2[[#This Row],[Day Low]])-1</f>
        <v>3.9944903581268232E-3</v>
      </c>
      <c r="AD389" s="2">
        <f>(Table2[[#This Row],[Day High]]/Table2[[#This Row],[Close Price]])-1</f>
        <v>2.4008780353957926E-2</v>
      </c>
      <c r="AE389" s="2">
        <f>(Table2[[#This Row],[Close Price]]/Table2[[#This Row],[Current Week Low]])-1</f>
        <v>3.9944903581268232E-3</v>
      </c>
      <c r="AF389" s="2">
        <f>(Table2[[#This Row],[Current Week High]]/Table2[[#This Row],[Close Price]])-1</f>
        <v>4.2667032514748238E-2</v>
      </c>
      <c r="AG389" s="2">
        <f>(Table2[[#This Row],[Close Price]]/Table2[[#This Row],[Current Month Low]])-1</f>
        <v>3.9944903581268232E-3</v>
      </c>
      <c r="AH389" s="2">
        <f>(Table2[[#This Row],[Current Month High]]/Table2[[#This Row],[Close Price]])-1</f>
        <v>4.2667032514748238E-2</v>
      </c>
      <c r="AI389">
        <v>9.7544244752366591</v>
      </c>
      <c r="AJ389">
        <v>27.096774193548299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-0.03</v>
      </c>
      <c r="AM389" t="s">
        <v>10464</v>
      </c>
      <c r="AN389">
        <v>0.37</v>
      </c>
      <c r="AO389" t="s">
        <v>10463</v>
      </c>
      <c r="AP389">
        <v>6.2838589005585005E-2</v>
      </c>
      <c r="AQ389">
        <f>(Table2[[#This Row],[Sharpe Ratio]]-AVERAGE(Table2[Sharpe Ratio]))/_xlfn.STDEV.P(Table2[Sharpe Ratio])</f>
        <v>0.11443195262713851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-1.3998170003100512</v>
      </c>
      <c r="AS389">
        <f>_xlfn.RANK.AVG(Table2[[#This Row],[1Y Return vs Nifty Z-Score]],Table2[1Y Return vs Nifty Z-Score])</f>
        <v>508</v>
      </c>
      <c r="AT389">
        <f>_xlfn.RANK.AVG(Table2[[#This Row],[6M Return vs Nifty Z-Score]],Table2[6M Return vs Nifty Z-Score])</f>
        <v>333</v>
      </c>
      <c r="AU389">
        <f>_xlfn.RANK.AVG(Table2[[#This Row],[Sharpe Ratio Z-Score]],Table2[Sharpe Ratio Z-Score])</f>
        <v>311</v>
      </c>
      <c r="AV389">
        <f>(Table2[[#This Row],[Rank 1Y]]+Table2[[#This Row],[Rank 6M]]+Table2[[#This Row],[Rank Sharpe]])/3</f>
        <v>384</v>
      </c>
    </row>
    <row r="390" spans="1:48" x14ac:dyDescent="0.3">
      <c r="A390" t="s">
        <v>1050</v>
      </c>
      <c r="B390" t="s">
        <v>1051</v>
      </c>
      <c r="C390" t="s">
        <v>10424</v>
      </c>
      <c r="D390" t="s">
        <v>61</v>
      </c>
      <c r="E390">
        <v>11988.768536939901</v>
      </c>
      <c r="F390">
        <v>491.2</v>
      </c>
      <c r="G390">
        <v>39.056114492489698</v>
      </c>
      <c r="H390">
        <f>(Table2[[#This Row],[1Y Return vs Nifty]]-AVERAGE(Table2[1Y Return vs Nifty]))/_xlfn.STDEV.P(Table2[1Y Return vs Nifty])</f>
        <v>-8.3670324747077501E-2</v>
      </c>
      <c r="I390">
        <v>9.9496841162785596</v>
      </c>
      <c r="J390">
        <f>(Table2[[#This Row],[1M Return vs Nifty]]-AVERAGE(Table2[1M Return vs Nifty]))/_xlfn.STDEV.P(Table2[1M Return vs Nifty])</f>
        <v>0.73934749720969983</v>
      </c>
      <c r="K390">
        <v>5.4681686883408496</v>
      </c>
      <c r="L390">
        <f>(Table2[[#This Row],[6M Return vs Nifty]]-AVERAGE(Table2[6M Return vs Nifty]))/_xlfn.STDEV.P(Table2[6M Return vs Nifty])</f>
        <v>-0.1963020689144287</v>
      </c>
      <c r="M390">
        <v>-1.1328756660294901</v>
      </c>
      <c r="N390">
        <f>(Table2[[#This Row],[1W Return vs Nifty]]-AVERAGE(Table2[1W Return vs Nifty]))/_xlfn.STDEV.P(Table2[1W Return vs Nifty])</f>
        <v>-0.12231259540572902</v>
      </c>
      <c r="O390">
        <v>475.24</v>
      </c>
      <c r="P390">
        <v>453.25710448504702</v>
      </c>
      <c r="Q390">
        <v>409.69141319356902</v>
      </c>
      <c r="R390">
        <v>65.163243013039704</v>
      </c>
      <c r="S390" s="2">
        <f>(Table2[[#This Row],[Close Price]]-Table2[[#This Row],[20D EMA]])/Table2[[#This Row],[20D EMA]]</f>
        <v>3.35830317313357E-2</v>
      </c>
      <c r="T390" s="2">
        <f>(Table2[[#This Row],[Close Price]]-Table2[[#This Row],[50D EMA]])/Table2[[#This Row],[50D EMA]]</f>
        <v>8.371163990481853E-2</v>
      </c>
      <c r="U390" s="2">
        <f>(Table2[[#This Row],[Close Price]]-Table2[[#This Row],[200D EMA]])/Table2[[#This Row],[200D EMA]]</f>
        <v>0.1989511719834855</v>
      </c>
      <c r="V390">
        <v>1.7954203623785301</v>
      </c>
      <c r="W390">
        <v>484.55</v>
      </c>
      <c r="X390">
        <v>501.5</v>
      </c>
      <c r="Y390">
        <v>484.55</v>
      </c>
      <c r="Z390">
        <v>501.5</v>
      </c>
      <c r="AA390">
        <v>484.55</v>
      </c>
      <c r="AB390">
        <v>501.5</v>
      </c>
      <c r="AC390" s="2">
        <f>(Table2[[#This Row],[Close Price]]/Table2[[#This Row],[Day Low]])-1</f>
        <v>1.3724073882984245E-2</v>
      </c>
      <c r="AD390" s="2">
        <f>(Table2[[#This Row],[Day High]]/Table2[[#This Row],[Close Price]])-1</f>
        <v>2.0969055374592926E-2</v>
      </c>
      <c r="AE390" s="2">
        <f>(Table2[[#This Row],[Close Price]]/Table2[[#This Row],[Current Week Low]])-1</f>
        <v>1.3724073882984245E-2</v>
      </c>
      <c r="AF390" s="2">
        <f>(Table2[[#This Row],[Current Week High]]/Table2[[#This Row],[Close Price]])-1</f>
        <v>2.0969055374592926E-2</v>
      </c>
      <c r="AG390" s="2">
        <f>(Table2[[#This Row],[Close Price]]/Table2[[#This Row],[Current Month Low]])-1</f>
        <v>1.3724073882984245E-2</v>
      </c>
      <c r="AH390" s="2">
        <f>(Table2[[#This Row],[Current Month High]]/Table2[[#This Row],[Close Price]])-1</f>
        <v>2.0969055374592926E-2</v>
      </c>
      <c r="AI390">
        <v>3.2878664495113998</v>
      </c>
      <c r="AJ390">
        <v>70.733402850191098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0.11</v>
      </c>
      <c r="AM390" t="s">
        <v>10463</v>
      </c>
      <c r="AN390">
        <v>6.22</v>
      </c>
      <c r="AO390" t="s">
        <v>10463</v>
      </c>
      <c r="AP390">
        <v>4.2967971803700001E-4</v>
      </c>
      <c r="AQ390">
        <f>(Table2[[#This Row],[Sharpe Ratio]]-AVERAGE(Table2[Sharpe Ratio]))/_xlfn.STDEV.P(Table2[Sharpe Ratio])</f>
        <v>-0.58788531226205543</v>
      </c>
      <c r="AR3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-0.25082280411959079</v>
      </c>
      <c r="AS390">
        <f>_xlfn.RANK.AVG(Table2[[#This Row],[1Y Return vs Nifty Z-Score]],Table2[1Y Return vs Nifty Z-Score])</f>
        <v>302</v>
      </c>
      <c r="AT390">
        <f>_xlfn.RANK.AVG(Table2[[#This Row],[6M Return vs Nifty Z-Score]],Table2[6M Return vs Nifty Z-Score])</f>
        <v>355</v>
      </c>
      <c r="AU390">
        <f>_xlfn.RANK.AVG(Table2[[#This Row],[Sharpe Ratio Z-Score]],Table2[Sharpe Ratio Z-Score])</f>
        <v>496</v>
      </c>
      <c r="AV390">
        <f>(Table2[[#This Row],[Rank 1Y]]+Table2[[#This Row],[Rank 6M]]+Table2[[#This Row],[Rank Sharpe]])/3</f>
        <v>384.33333333333331</v>
      </c>
    </row>
    <row r="391" spans="1:48" x14ac:dyDescent="0.3">
      <c r="A391" t="s">
        <v>1931</v>
      </c>
      <c r="B391" t="s">
        <v>1932</v>
      </c>
      <c r="C391" t="s">
        <v>10419</v>
      </c>
      <c r="D391" t="s">
        <v>549</v>
      </c>
      <c r="E391">
        <v>3254.0802480900002</v>
      </c>
      <c r="F391">
        <v>1094.8</v>
      </c>
      <c r="G391">
        <v>30.0748523913159</v>
      </c>
      <c r="H391">
        <f>(Table2[[#This Row],[1Y Return vs Nifty]]-AVERAGE(Table2[1Y Return vs Nifty]))/_xlfn.STDEV.P(Table2[1Y Return vs Nifty])</f>
        <v>-0.18856413809402253</v>
      </c>
      <c r="I391">
        <v>-3.9976646773956501</v>
      </c>
      <c r="J391">
        <f>(Table2[[#This Row],[1M Return vs Nifty]]-AVERAGE(Table2[1M Return vs Nifty]))/_xlfn.STDEV.P(Table2[1M Return vs Nifty])</f>
        <v>-0.46859368959646985</v>
      </c>
      <c r="K391">
        <v>5.3679426399831502</v>
      </c>
      <c r="L391">
        <f>(Table2[[#This Row],[6M Return vs Nifty]]-AVERAGE(Table2[6M Return vs Nifty]))/_xlfn.STDEV.P(Table2[6M Return vs Nifty])</f>
        <v>-0.1993044752990828</v>
      </c>
      <c r="M391">
        <v>0.59611208159447204</v>
      </c>
      <c r="N391">
        <f>(Table2[[#This Row],[1W Return vs Nifty]]-AVERAGE(Table2[1W Return vs Nifty]))/_xlfn.STDEV.P(Table2[1W Return vs Nifty])</f>
        <v>0.19430899866318399</v>
      </c>
      <c r="O391">
        <v>1068.4000000000001</v>
      </c>
      <c r="P391">
        <v>1079.57853630411</v>
      </c>
      <c r="Q391">
        <v>1007.10923259431</v>
      </c>
      <c r="R391">
        <v>64.837510492349296</v>
      </c>
      <c r="S391" s="2">
        <f>(Table2[[#This Row],[Close Price]]-Table2[[#This Row],[20D EMA]])/Table2[[#This Row],[20D EMA]]</f>
        <v>2.4709846499438283E-2</v>
      </c>
      <c r="T391" s="2">
        <f>(Table2[[#This Row],[Close Price]]-Table2[[#This Row],[50D EMA]])/Table2[[#This Row],[50D EMA]]</f>
        <v>1.4099450094663764E-2</v>
      </c>
      <c r="U391" s="2">
        <f>(Table2[[#This Row],[Close Price]]-Table2[[#This Row],[200D EMA]])/Table2[[#This Row],[200D EMA]]</f>
        <v>8.707175405372744E-2</v>
      </c>
      <c r="V391">
        <v>0.86824574062094295</v>
      </c>
      <c r="W391">
        <v>1062.5999999999999</v>
      </c>
      <c r="X391">
        <v>1113.5999999999999</v>
      </c>
      <c r="Y391">
        <v>1062.5999999999999</v>
      </c>
      <c r="Z391">
        <v>1113.5999999999999</v>
      </c>
      <c r="AA391">
        <v>1062.5999999999999</v>
      </c>
      <c r="AB391">
        <v>1113.5999999999999</v>
      </c>
      <c r="AC391" s="2">
        <f>(Table2[[#This Row],[Close Price]]/Table2[[#This Row],[Day Low]])-1</f>
        <v>3.0303030303030276E-2</v>
      </c>
      <c r="AD391" s="2">
        <f>(Table2[[#This Row],[Day High]]/Table2[[#This Row],[Close Price]])-1</f>
        <v>1.7172086225794692E-2</v>
      </c>
      <c r="AE391" s="2">
        <f>(Table2[[#This Row],[Close Price]]/Table2[[#This Row],[Current Week Low]])-1</f>
        <v>3.0303030303030276E-2</v>
      </c>
      <c r="AF391" s="2">
        <f>(Table2[[#This Row],[Current Week High]]/Table2[[#This Row],[Close Price]])-1</f>
        <v>1.7172086225794692E-2</v>
      </c>
      <c r="AG391" s="2">
        <f>(Table2[[#This Row],[Close Price]]/Table2[[#This Row],[Current Month Low]])-1</f>
        <v>3.0303030303030276E-2</v>
      </c>
      <c r="AH391" s="2">
        <f>(Table2[[#This Row],[Current Month High]]/Table2[[#This Row],[Close Price]])-1</f>
        <v>1.7172086225794692E-2</v>
      </c>
      <c r="AI391">
        <v>15.4503105590062</v>
      </c>
      <c r="AJ391">
        <v>58.609199565374801</v>
      </c>
      <c r="AK391" t="str">
        <f>IF(AND(Table2[[#This Row],[20D EMA]]&gt;Table2[[#This Row],[50D EMA]],Table2[[#This Row],[50D EMA]]&gt;Table2[[#This Row],[200D EMA]]),"Uptrend","Downtrend/NoTrend")</f>
        <v>Downtrend/NoTrend</v>
      </c>
      <c r="AL391">
        <v>-0.12</v>
      </c>
      <c r="AM391" t="s">
        <v>10464</v>
      </c>
      <c r="AN391">
        <v>1.7</v>
      </c>
      <c r="AO391" t="s">
        <v>10463</v>
      </c>
      <c r="AP391">
        <v>1.2754774518285999E-2</v>
      </c>
      <c r="AQ391">
        <f>(Table2[[#This Row],[Sharpe Ratio]]-AVERAGE(Table2[Sharpe Ratio]))/_xlfn.STDEV.P(Table2[Sharpe Ratio])</f>
        <v>-0.44918513357878531</v>
      </c>
      <c r="AR3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1">
        <f>_xlfn.RANK.AVG(Table2[[#This Row],[1Y Return vs Nifty Z-Score]],Table2[1Y Return vs Nifty Z-Score])</f>
        <v>338</v>
      </c>
      <c r="AT391">
        <f>_xlfn.RANK.AVG(Table2[[#This Row],[6M Return vs Nifty Z-Score]],Table2[6M Return vs Nifty Z-Score])</f>
        <v>357</v>
      </c>
      <c r="AU391">
        <f>_xlfn.RANK.AVG(Table2[[#This Row],[Sharpe Ratio Z-Score]],Table2[Sharpe Ratio Z-Score])</f>
        <v>458</v>
      </c>
      <c r="AV391">
        <f>(Table2[[#This Row],[Rank 1Y]]+Table2[[#This Row],[Rank 6M]]+Table2[[#This Row],[Rank Sharpe]])/3</f>
        <v>384.33333333333331</v>
      </c>
    </row>
    <row r="392" spans="1:48" x14ac:dyDescent="0.3">
      <c r="A392" t="s">
        <v>78</v>
      </c>
      <c r="B392" t="s">
        <v>79</v>
      </c>
      <c r="C392" t="s">
        <v>10428</v>
      </c>
      <c r="D392" t="s">
        <v>80</v>
      </c>
      <c r="E392">
        <v>343073.576268545</v>
      </c>
      <c r="F392">
        <v>11853.95</v>
      </c>
      <c r="G392">
        <v>14.381887816667399</v>
      </c>
      <c r="H392">
        <f>(Table2[[#This Row],[1Y Return vs Nifty]]-AVERAGE(Table2[1Y Return vs Nifty]))/_xlfn.STDEV.P(Table2[1Y Return vs Nifty])</f>
        <v>-0.37184516011633556</v>
      </c>
      <c r="I392">
        <v>8.9205707072060392</v>
      </c>
      <c r="J392">
        <f>(Table2[[#This Row],[1M Return vs Nifty]]-AVERAGE(Table2[1M Return vs Nifty]))/_xlfn.STDEV.P(Table2[1M Return vs Nifty])</f>
        <v>0.65021883977790085</v>
      </c>
      <c r="K392">
        <v>4.8442948308075104</v>
      </c>
      <c r="L392">
        <f>(Table2[[#This Row],[6M Return vs Nifty]]-AVERAGE(Table2[6M Return vs Nifty]))/_xlfn.STDEV.P(Table2[6M Return vs Nifty])</f>
        <v>-0.21499105130742743</v>
      </c>
      <c r="M392">
        <v>8.4038647464509104</v>
      </c>
      <c r="N392">
        <f>(Table2[[#This Row],[1W Return vs Nifty]]-AVERAGE(Table2[1W Return vs Nifty]))/_xlfn.STDEV.P(Table2[1W Return vs Nifty])</f>
        <v>1.6241069242065562</v>
      </c>
      <c r="O392">
        <v>11044.56</v>
      </c>
      <c r="P392">
        <v>10471.3965564543</v>
      </c>
      <c r="Q392">
        <v>9594.5236171181605</v>
      </c>
      <c r="R392">
        <v>79.215214140211899</v>
      </c>
      <c r="S392" s="2">
        <f>(Table2[[#This Row],[Close Price]]-Table2[[#This Row],[20D EMA]])/Table2[[#This Row],[20D EMA]]</f>
        <v>7.3284042098553617E-2</v>
      </c>
      <c r="T392" s="2">
        <f>(Table2[[#This Row],[Close Price]]-Table2[[#This Row],[50D EMA]])/Table2[[#This Row],[50D EMA]]</f>
        <v>0.13203142829057798</v>
      </c>
      <c r="U392" s="2">
        <f>(Table2[[#This Row],[Close Price]]-Table2[[#This Row],[200D EMA]])/Table2[[#This Row],[200D EMA]]</f>
        <v>0.23549125241097568</v>
      </c>
      <c r="V392">
        <v>1.5439610874642</v>
      </c>
      <c r="W392">
        <v>11800</v>
      </c>
      <c r="X392">
        <v>12078</v>
      </c>
      <c r="Y392">
        <v>11667.9</v>
      </c>
      <c r="Z392">
        <v>12078</v>
      </c>
      <c r="AA392">
        <v>11667.9</v>
      </c>
      <c r="AB392">
        <v>12078</v>
      </c>
      <c r="AC392" s="2">
        <f>(Table2[[#This Row],[Close Price]]/Table2[[#This Row],[Day Low]])-1</f>
        <v>4.5720338983050723E-3</v>
      </c>
      <c r="AD392" s="2">
        <f>(Table2[[#This Row],[Day High]]/Table2[[#This Row],[Close Price]])-1</f>
        <v>1.8900872704878946E-2</v>
      </c>
      <c r="AE392" s="2">
        <f>(Table2[[#This Row],[Close Price]]/Table2[[#This Row],[Current Week Low]])-1</f>
        <v>1.5945457194525225E-2</v>
      </c>
      <c r="AF392" s="2">
        <f>(Table2[[#This Row],[Current Week High]]/Table2[[#This Row],[Close Price]])-1</f>
        <v>1.8900872704878946E-2</v>
      </c>
      <c r="AG392" s="2">
        <f>(Table2[[#This Row],[Close Price]]/Table2[[#This Row],[Current Month Low]])-1</f>
        <v>1.5945457194525225E-2</v>
      </c>
      <c r="AH392" s="2">
        <f>(Table2[[#This Row],[Current Month High]]/Table2[[#This Row],[Close Price]])-1</f>
        <v>1.8900872704878946E-2</v>
      </c>
      <c r="AI392">
        <v>1.8900872704878899</v>
      </c>
      <c r="AJ392">
        <v>48.403472861229503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0.12</v>
      </c>
      <c r="AM392" t="s">
        <v>10463</v>
      </c>
      <c r="AN392">
        <v>6.09</v>
      </c>
      <c r="AO392" t="s">
        <v>10463</v>
      </c>
      <c r="AP392">
        <v>4.2215385926781E-2</v>
      </c>
      <c r="AQ392">
        <f>(Table2[[#This Row],[Sharpe Ratio]]-AVERAGE(Table2[Sharpe Ratio]))/_xlfn.STDEV.P(Table2[Sharpe Ratio])</f>
        <v>-0.11765080198126363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1.5698387505794305</v>
      </c>
      <c r="AS392">
        <f>_xlfn.RANK.AVG(Table2[[#This Row],[1Y Return vs Nifty Z-Score]],Table2[1Y Return vs Nifty Z-Score])</f>
        <v>420</v>
      </c>
      <c r="AT392">
        <f>_xlfn.RANK.AVG(Table2[[#This Row],[6M Return vs Nifty Z-Score]],Table2[6M Return vs Nifty Z-Score])</f>
        <v>362</v>
      </c>
      <c r="AU392">
        <f>_xlfn.RANK.AVG(Table2[[#This Row],[Sharpe Ratio Z-Score]],Table2[Sharpe Ratio Z-Score])</f>
        <v>372</v>
      </c>
      <c r="AV392">
        <f>(Table2[[#This Row],[Rank 1Y]]+Table2[[#This Row],[Rank 6M]]+Table2[[#This Row],[Rank Sharpe]])/3</f>
        <v>384.66666666666669</v>
      </c>
    </row>
    <row r="393" spans="1:48" x14ac:dyDescent="0.3">
      <c r="A393" t="s">
        <v>1415</v>
      </c>
      <c r="B393" t="s">
        <v>1416</v>
      </c>
      <c r="C393" t="s">
        <v>10419</v>
      </c>
      <c r="D393" t="s">
        <v>24</v>
      </c>
      <c r="E393">
        <v>7076.7284186699999</v>
      </c>
      <c r="F393">
        <v>26.58</v>
      </c>
      <c r="G393">
        <v>15.5692156726947</v>
      </c>
      <c r="H393">
        <f>(Table2[[#This Row],[1Y Return vs Nifty]]-AVERAGE(Table2[1Y Return vs Nifty]))/_xlfn.STDEV.P(Table2[1Y Return vs Nifty])</f>
        <v>-0.35797813952292934</v>
      </c>
      <c r="I393">
        <v>-9.91669782237439</v>
      </c>
      <c r="J393">
        <f>(Table2[[#This Row],[1M Return vs Nifty]]-AVERAGE(Table2[1M Return vs Nifty]))/_xlfn.STDEV.P(Table2[1M Return vs Nifty])</f>
        <v>-0.98122472992246135</v>
      </c>
      <c r="K393">
        <v>-4.3473671806650103</v>
      </c>
      <c r="L393">
        <f>(Table2[[#This Row],[6M Return vs Nifty]]-AVERAGE(Table2[6M Return vs Nifty]))/_xlfn.STDEV.P(Table2[6M Return vs Nifty])</f>
        <v>-0.4903396773485908</v>
      </c>
      <c r="M393">
        <v>-3.8414754690257</v>
      </c>
      <c r="N393">
        <f>(Table2[[#This Row],[1W Return vs Nifty]]-AVERAGE(Table2[1W Return vs Nifty]))/_xlfn.STDEV.P(Table2[1W Return vs Nifty])</f>
        <v>-0.61832605096546356</v>
      </c>
      <c r="O393">
        <v>27.35</v>
      </c>
      <c r="P393">
        <v>27.730922766448501</v>
      </c>
      <c r="Q393">
        <v>26.1366556124194</v>
      </c>
      <c r="R393">
        <v>41.010084222393303</v>
      </c>
      <c r="S393" s="2">
        <f>(Table2[[#This Row],[Close Price]]-Table2[[#This Row],[20D EMA]])/Table2[[#This Row],[20D EMA]]</f>
        <v>-2.8153564899451668E-2</v>
      </c>
      <c r="T393" s="2">
        <f>(Table2[[#This Row],[Close Price]]-Table2[[#This Row],[50D EMA]])/Table2[[#This Row],[50D EMA]]</f>
        <v>-4.1503226421336324E-2</v>
      </c>
      <c r="U393" s="2">
        <f>(Table2[[#This Row],[Close Price]]-Table2[[#This Row],[200D EMA]])/Table2[[#This Row],[200D EMA]]</f>
        <v>1.6962552292648099E-2</v>
      </c>
      <c r="V393">
        <v>0.78907344358343701</v>
      </c>
      <c r="W393">
        <v>26.41</v>
      </c>
      <c r="X393">
        <v>27.47</v>
      </c>
      <c r="Y393">
        <v>26.41</v>
      </c>
      <c r="Z393">
        <v>27.47</v>
      </c>
      <c r="AA393">
        <v>26.41</v>
      </c>
      <c r="AB393">
        <v>27.47</v>
      </c>
      <c r="AC393" s="2">
        <f>(Table2[[#This Row],[Close Price]]/Table2[[#This Row],[Day Low]])-1</f>
        <v>6.4369556985990339E-3</v>
      </c>
      <c r="AD393" s="2">
        <f>(Table2[[#This Row],[Day High]]/Table2[[#This Row],[Close Price]])-1</f>
        <v>3.3483822422874399E-2</v>
      </c>
      <c r="AE393" s="2">
        <f>(Table2[[#This Row],[Close Price]]/Table2[[#This Row],[Current Week Low]])-1</f>
        <v>6.4369556985990339E-3</v>
      </c>
      <c r="AF393" s="2">
        <f>(Table2[[#This Row],[Current Week High]]/Table2[[#This Row],[Close Price]])-1</f>
        <v>3.3483822422874399E-2</v>
      </c>
      <c r="AG393" s="2">
        <f>(Table2[[#This Row],[Close Price]]/Table2[[#This Row],[Current Month Low]])-1</f>
        <v>6.4369556985990339E-3</v>
      </c>
      <c r="AH393" s="2">
        <f>(Table2[[#This Row],[Current Month High]]/Table2[[#This Row],[Close Price]])-1</f>
        <v>3.3483822422874399E-2</v>
      </c>
      <c r="AI393">
        <v>38.757430652315399</v>
      </c>
      <c r="AJ393">
        <v>48.3866016612495</v>
      </c>
      <c r="AK393" t="str">
        <f>IF(AND(Table2[[#This Row],[20D EMA]]&gt;Table2[[#This Row],[50D EMA]],Table2[[#This Row],[50D EMA]]&gt;Table2[[#This Row],[200D EMA]]),"Uptrend","Downtrend/NoTrend")</f>
        <v>Downtrend/NoTrend</v>
      </c>
      <c r="AL393">
        <v>-0.13</v>
      </c>
      <c r="AM393" t="s">
        <v>10464</v>
      </c>
      <c r="AN393">
        <v>-4.53</v>
      </c>
      <c r="AO393" t="s">
        <v>10464</v>
      </c>
      <c r="AP393">
        <v>7.7469997215333E-2</v>
      </c>
      <c r="AQ393">
        <f>(Table2[[#This Row],[Sharpe Ratio]]-AVERAGE(Table2[Sharpe Ratio]))/_xlfn.STDEV.P(Table2[Sharpe Ratio])</f>
        <v>0.27908617768339639</v>
      </c>
      <c r="AR3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3">
        <f>_xlfn.RANK.AVG(Table2[[#This Row],[1Y Return vs Nifty Z-Score]],Table2[1Y Return vs Nifty Z-Score])</f>
        <v>411</v>
      </c>
      <c r="AT393">
        <f>_xlfn.RANK.AVG(Table2[[#This Row],[6M Return vs Nifty Z-Score]],Table2[6M Return vs Nifty Z-Score])</f>
        <v>484</v>
      </c>
      <c r="AU393">
        <f>_xlfn.RANK.AVG(Table2[[#This Row],[Sharpe Ratio Z-Score]],Table2[Sharpe Ratio Z-Score])</f>
        <v>259</v>
      </c>
      <c r="AV393">
        <f>(Table2[[#This Row],[Rank 1Y]]+Table2[[#This Row],[Rank 6M]]+Table2[[#This Row],[Rank Sharpe]])/3</f>
        <v>384.66666666666669</v>
      </c>
    </row>
    <row r="394" spans="1:48" x14ac:dyDescent="0.3">
      <c r="A394" t="s">
        <v>1439</v>
      </c>
      <c r="B394" t="s">
        <v>1440</v>
      </c>
      <c r="C394" t="s">
        <v>607</v>
      </c>
      <c r="D394" t="s">
        <v>607</v>
      </c>
      <c r="E394">
        <v>6901.9121679999998</v>
      </c>
      <c r="F394">
        <v>347</v>
      </c>
      <c r="G394">
        <v>-13.3529118379741</v>
      </c>
      <c r="H394">
        <f>(Table2[[#This Row],[1Y Return vs Nifty]]-AVERAGE(Table2[1Y Return vs Nifty]))/_xlfn.STDEV.P(Table2[1Y Return vs Nifty])</f>
        <v>-0.69576499069434128</v>
      </c>
      <c r="I394">
        <v>-7.2471237830124204</v>
      </c>
      <c r="J394">
        <f>(Table2[[#This Row],[1M Return vs Nifty]]-AVERAGE(Table2[1M Return vs Nifty]))/_xlfn.STDEV.P(Table2[1M Return vs Nifty])</f>
        <v>-0.7500203282058866</v>
      </c>
      <c r="K394">
        <v>1.2718520022186599</v>
      </c>
      <c r="L394">
        <f>(Table2[[#This Row],[6M Return vs Nifty]]-AVERAGE(Table2[6M Return vs Nifty]))/_xlfn.STDEV.P(Table2[6M Return vs Nifty])</f>
        <v>-0.32200839194014308</v>
      </c>
      <c r="M394">
        <v>-4.4810375307485097</v>
      </c>
      <c r="N394">
        <f>(Table2[[#This Row],[1W Return vs Nifty]]-AVERAGE(Table2[1W Return vs Nifty]))/_xlfn.STDEV.P(Table2[1W Return vs Nifty])</f>
        <v>-0.73544611718164021</v>
      </c>
      <c r="O394">
        <v>349.22</v>
      </c>
      <c r="P394">
        <v>345.97550955048303</v>
      </c>
      <c r="Q394">
        <v>340.71645603306399</v>
      </c>
      <c r="R394">
        <v>39.499327056347802</v>
      </c>
      <c r="S394" s="2">
        <f>(Table2[[#This Row],[Close Price]]-Table2[[#This Row],[20D EMA]])/Table2[[#This Row],[20D EMA]]</f>
        <v>-6.3570242254167202E-3</v>
      </c>
      <c r="T394" s="2">
        <f>(Table2[[#This Row],[Close Price]]-Table2[[#This Row],[50D EMA]])/Table2[[#This Row],[50D EMA]]</f>
        <v>2.9611646525156323E-3</v>
      </c>
      <c r="U394" s="2">
        <f>(Table2[[#This Row],[Close Price]]-Table2[[#This Row],[200D EMA]])/Table2[[#This Row],[200D EMA]]</f>
        <v>1.8442149933392819E-2</v>
      </c>
      <c r="V394">
        <v>0.83205992234140402</v>
      </c>
      <c r="W394">
        <v>342.25</v>
      </c>
      <c r="X394">
        <v>358</v>
      </c>
      <c r="Y394">
        <v>342</v>
      </c>
      <c r="Z394">
        <v>358</v>
      </c>
      <c r="AA394">
        <v>342</v>
      </c>
      <c r="AB394">
        <v>358</v>
      </c>
      <c r="AC394" s="2">
        <f>(Table2[[#This Row],[Close Price]]/Table2[[#This Row],[Day Low]])-1</f>
        <v>1.3878743608473298E-2</v>
      </c>
      <c r="AD394" s="2">
        <f>(Table2[[#This Row],[Day High]]/Table2[[#This Row],[Close Price]])-1</f>
        <v>3.170028818443793E-2</v>
      </c>
      <c r="AE394" s="2">
        <f>(Table2[[#This Row],[Close Price]]/Table2[[#This Row],[Current Week Low]])-1</f>
        <v>1.4619883040935644E-2</v>
      </c>
      <c r="AF394" s="2">
        <f>(Table2[[#This Row],[Current Week High]]/Table2[[#This Row],[Close Price]])-1</f>
        <v>3.170028818443793E-2</v>
      </c>
      <c r="AG394" s="2">
        <f>(Table2[[#This Row],[Close Price]]/Table2[[#This Row],[Current Month Low]])-1</f>
        <v>1.4619883040935644E-2</v>
      </c>
      <c r="AH394" s="2">
        <f>(Table2[[#This Row],[Current Month High]]/Table2[[#This Row],[Close Price]])-1</f>
        <v>3.170028818443793E-2</v>
      </c>
      <c r="AI394">
        <v>25.922190201729101</v>
      </c>
      <c r="AJ394">
        <v>29.598506069094299</v>
      </c>
      <c r="AK394" t="str">
        <f>IF(AND(Table2[[#This Row],[20D EMA]]&gt;Table2[[#This Row],[50D EMA]],Table2[[#This Row],[50D EMA]]&gt;Table2[[#This Row],[200D EMA]]),"Uptrend","Downtrend/NoTrend")</f>
        <v>Uptrend</v>
      </c>
      <c r="AL394">
        <v>-0.05</v>
      </c>
      <c r="AM394" t="s">
        <v>10464</v>
      </c>
      <c r="AN394">
        <v>-3.09</v>
      </c>
      <c r="AO394" t="s">
        <v>10464</v>
      </c>
      <c r="AP394">
        <v>0.12620355812176101</v>
      </c>
      <c r="AQ394">
        <f>(Table2[[#This Row],[Sharpe Ratio]]-AVERAGE(Table2[Sharpe Ratio]))/_xlfn.STDEV.P(Table2[Sharpe Ratio])</f>
        <v>0.82750821541547404</v>
      </c>
      <c r="AR3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-1.6757316126065371</v>
      </c>
      <c r="AS394">
        <f>_xlfn.RANK.AVG(Table2[[#This Row],[1Y Return vs Nifty Z-Score]],Table2[1Y Return vs Nifty Z-Score])</f>
        <v>592</v>
      </c>
      <c r="AT394">
        <f>_xlfn.RANK.AVG(Table2[[#This Row],[6M Return vs Nifty Z-Score]],Table2[6M Return vs Nifty Z-Score])</f>
        <v>414</v>
      </c>
      <c r="AU394">
        <f>_xlfn.RANK.AVG(Table2[[#This Row],[Sharpe Ratio Z-Score]],Table2[Sharpe Ratio Z-Score])</f>
        <v>149</v>
      </c>
      <c r="AV394">
        <f>(Table2[[#This Row],[Rank 1Y]]+Table2[[#This Row],[Rank 6M]]+Table2[[#This Row],[Rank Sharpe]])/3</f>
        <v>385</v>
      </c>
    </row>
    <row r="395" spans="1:48" x14ac:dyDescent="0.3">
      <c r="A395" t="s">
        <v>948</v>
      </c>
      <c r="B395" t="s">
        <v>949</v>
      </c>
      <c r="C395" t="s">
        <v>10429</v>
      </c>
      <c r="D395" t="s">
        <v>924</v>
      </c>
      <c r="E395">
        <v>14736.044715960001</v>
      </c>
      <c r="F395">
        <v>226.4</v>
      </c>
      <c r="G395">
        <v>48.102307348795698</v>
      </c>
      <c r="H395">
        <f>(Table2[[#This Row],[1Y Return vs Nifty]]-AVERAGE(Table2[1Y Return vs Nifty]))/_xlfn.STDEV.P(Table2[1Y Return vs Nifty])</f>
        <v>2.1981826841485391E-2</v>
      </c>
      <c r="I395">
        <v>6.6932073333117303</v>
      </c>
      <c r="J395">
        <f>(Table2[[#This Row],[1M Return vs Nifty]]-AVERAGE(Table2[1M Return vs Nifty]))/_xlfn.STDEV.P(Table2[1M Return vs Nifty])</f>
        <v>0.45731307703317275</v>
      </c>
      <c r="K395">
        <v>11.625877011103301</v>
      </c>
      <c r="L395">
        <f>(Table2[[#This Row],[6M Return vs Nifty]]-AVERAGE(Table2[6M Return vs Nifty]))/_xlfn.STDEV.P(Table2[6M Return vs Nifty])</f>
        <v>-1.1839615430104759E-2</v>
      </c>
      <c r="M395">
        <v>-3.077088280076</v>
      </c>
      <c r="N395">
        <f>(Table2[[#This Row],[1W Return vs Nifty]]-AVERAGE(Table2[1W Return vs Nifty]))/_xlfn.STDEV.P(Table2[1W Return vs Nifty])</f>
        <v>-0.47834733186597655</v>
      </c>
      <c r="O395">
        <v>206.18</v>
      </c>
      <c r="P395">
        <v>201.19003766474401</v>
      </c>
      <c r="Q395">
        <v>185.621520670736</v>
      </c>
      <c r="R395">
        <v>68.5007785458385</v>
      </c>
      <c r="S395" s="2">
        <f>(Table2[[#This Row],[Close Price]]-Table2[[#This Row],[20D EMA]])/Table2[[#This Row],[20D EMA]]</f>
        <v>9.8069647880492758E-2</v>
      </c>
      <c r="T395" s="2">
        <f>(Table2[[#This Row],[Close Price]]-Table2[[#This Row],[50D EMA]])/Table2[[#This Row],[50D EMA]]</f>
        <v>0.12530422792238344</v>
      </c>
      <c r="U395" s="2">
        <f>(Table2[[#This Row],[Close Price]]-Table2[[#This Row],[200D EMA]])/Table2[[#This Row],[200D EMA]]</f>
        <v>0.2196861612916034</v>
      </c>
      <c r="V395">
        <v>1.73306627860406</v>
      </c>
      <c r="W395">
        <v>214.68</v>
      </c>
      <c r="X395">
        <v>228.8</v>
      </c>
      <c r="Y395">
        <v>208.45</v>
      </c>
      <c r="Z395">
        <v>228.8</v>
      </c>
      <c r="AA395">
        <v>208.45</v>
      </c>
      <c r="AB395">
        <v>228.8</v>
      </c>
      <c r="AC395" s="2">
        <f>(Table2[[#This Row],[Close Price]]/Table2[[#This Row],[Day Low]])-1</f>
        <v>5.4592882429662648E-2</v>
      </c>
      <c r="AD395" s="2">
        <f>(Table2[[#This Row],[Day High]]/Table2[[#This Row],[Close Price]])-1</f>
        <v>1.0600706713780994E-2</v>
      </c>
      <c r="AE395" s="2">
        <f>(Table2[[#This Row],[Close Price]]/Table2[[#This Row],[Current Week Low]])-1</f>
        <v>8.6111777404653589E-2</v>
      </c>
      <c r="AF395" s="2">
        <f>(Table2[[#This Row],[Current Week High]]/Table2[[#This Row],[Close Price]])-1</f>
        <v>1.0600706713780994E-2</v>
      </c>
      <c r="AG395" s="2">
        <f>(Table2[[#This Row],[Close Price]]/Table2[[#This Row],[Current Month Low]])-1</f>
        <v>8.6111777404653589E-2</v>
      </c>
      <c r="AH395" s="2">
        <f>(Table2[[#This Row],[Current Month High]]/Table2[[#This Row],[Close Price]])-1</f>
        <v>1.0600706713780994E-2</v>
      </c>
      <c r="AI395">
        <v>1.10424028268552</v>
      </c>
      <c r="AJ395">
        <v>81.847389558232905</v>
      </c>
      <c r="AK395" t="str">
        <f>IF(AND(Table2[[#This Row],[20D EMA]]&gt;Table2[[#This Row],[50D EMA]],Table2[[#This Row],[50D EMA]]&gt;Table2[[#This Row],[200D EMA]]),"Uptrend","Downtrend/NoTrend")</f>
        <v>Uptrend</v>
      </c>
      <c r="AL395">
        <v>0.05</v>
      </c>
      <c r="AM395" t="s">
        <v>10463</v>
      </c>
      <c r="AN395">
        <v>10.83</v>
      </c>
      <c r="AO395" t="s">
        <v>10463</v>
      </c>
      <c r="AP395">
        <v>-2.5876516458465001E-2</v>
      </c>
      <c r="AQ395">
        <f>(Table2[[#This Row],[Sharpe Ratio]]-AVERAGE(Table2[Sharpe Ratio]))/_xlfn.STDEV.P(Table2[Sharpe Ratio])</f>
        <v>-0.8839215025949908</v>
      </c>
      <c r="AR3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-0.89481354601641394</v>
      </c>
      <c r="AS395">
        <f>_xlfn.RANK.AVG(Table2[[#This Row],[1Y Return vs Nifty Z-Score]],Table2[1Y Return vs Nifty Z-Score])</f>
        <v>271</v>
      </c>
      <c r="AT395">
        <f>_xlfn.RANK.AVG(Table2[[#This Row],[6M Return vs Nifty Z-Score]],Table2[6M Return vs Nifty Z-Score])</f>
        <v>296</v>
      </c>
      <c r="AU395">
        <f>_xlfn.RANK.AVG(Table2[[#This Row],[Sharpe Ratio Z-Score]],Table2[Sharpe Ratio Z-Score])</f>
        <v>590</v>
      </c>
      <c r="AV395">
        <f>(Table2[[#This Row],[Rank 1Y]]+Table2[[#This Row],[Rank 6M]]+Table2[[#This Row],[Rank Sharpe]])/3</f>
        <v>385.66666666666669</v>
      </c>
    </row>
    <row r="396" spans="1:48" x14ac:dyDescent="0.3">
      <c r="A396" t="s">
        <v>745</v>
      </c>
      <c r="B396" t="s">
        <v>746</v>
      </c>
      <c r="C396" t="s">
        <v>10424</v>
      </c>
      <c r="D396" t="s">
        <v>61</v>
      </c>
      <c r="E396">
        <v>20909.843225244</v>
      </c>
      <c r="F396">
        <v>160.84</v>
      </c>
      <c r="G396">
        <v>52.474429986602097</v>
      </c>
      <c r="H396">
        <f>(Table2[[#This Row],[1Y Return vs Nifty]]-AVERAGE(Table2[1Y Return vs Nifty]))/_xlfn.STDEV.P(Table2[1Y Return vs Nifty])</f>
        <v>7.3044651947110573E-2</v>
      </c>
      <c r="I396">
        <v>-2.2031068014129902</v>
      </c>
      <c r="J396">
        <f>(Table2[[#This Row],[1M Return vs Nifty]]-AVERAGE(Table2[1M Return vs Nifty]))/_xlfn.STDEV.P(Table2[1M Return vs Nifty])</f>
        <v>-0.31317201035302694</v>
      </c>
      <c r="K396">
        <v>3.1594925554481801</v>
      </c>
      <c r="L396">
        <f>(Table2[[#This Row],[6M Return vs Nifty]]-AVERAGE(Table2[6M Return vs Nifty]))/_xlfn.STDEV.P(Table2[6M Return vs Nifty])</f>
        <v>-0.26546157460258268</v>
      </c>
      <c r="M396">
        <v>-0.766400812071941</v>
      </c>
      <c r="N396">
        <f>(Table2[[#This Row],[1W Return vs Nifty]]-AVERAGE(Table2[1W Return vs Nifty]))/_xlfn.STDEV.P(Table2[1W Return vs Nifty])</f>
        <v>-5.5201736693358594E-2</v>
      </c>
      <c r="O396">
        <v>155.36000000000001</v>
      </c>
      <c r="P396">
        <v>150.15654162819101</v>
      </c>
      <c r="Q396">
        <v>133.36460644610199</v>
      </c>
      <c r="R396">
        <v>61.429131349830399</v>
      </c>
      <c r="S396" s="2">
        <f>(Table2[[#This Row],[Close Price]]-Table2[[#This Row],[20D EMA]])/Table2[[#This Row],[20D EMA]]</f>
        <v>3.5272914521112184E-2</v>
      </c>
      <c r="T396" s="2">
        <f>(Table2[[#This Row],[Close Price]]-Table2[[#This Row],[50D EMA]])/Table2[[#This Row],[50D EMA]]</f>
        <v>7.1148804147759079E-2</v>
      </c>
      <c r="U396" s="2">
        <f>(Table2[[#This Row],[Close Price]]-Table2[[#This Row],[200D EMA]])/Table2[[#This Row],[200D EMA]]</f>
        <v>0.20601713067703559</v>
      </c>
      <c r="V396">
        <v>0.72903010978341998</v>
      </c>
      <c r="W396">
        <v>157.21</v>
      </c>
      <c r="X396">
        <v>161.5</v>
      </c>
      <c r="Y396">
        <v>156.27000000000001</v>
      </c>
      <c r="Z396">
        <v>161.5</v>
      </c>
      <c r="AA396">
        <v>156.27000000000001</v>
      </c>
      <c r="AB396">
        <v>161.5</v>
      </c>
      <c r="AC396" s="2">
        <f>(Table2[[#This Row],[Close Price]]/Table2[[#This Row],[Day Low]])-1</f>
        <v>2.3090134215380642E-2</v>
      </c>
      <c r="AD396" s="2">
        <f>(Table2[[#This Row],[Day High]]/Table2[[#This Row],[Close Price]])-1</f>
        <v>4.1034568515294634E-3</v>
      </c>
      <c r="AE396" s="2">
        <f>(Table2[[#This Row],[Close Price]]/Table2[[#This Row],[Current Week Low]])-1</f>
        <v>2.9244256735137864E-2</v>
      </c>
      <c r="AF396" s="2">
        <f>(Table2[[#This Row],[Current Week High]]/Table2[[#This Row],[Close Price]])-1</f>
        <v>4.1034568515294634E-3</v>
      </c>
      <c r="AG396" s="2">
        <f>(Table2[[#This Row],[Close Price]]/Table2[[#This Row],[Current Month Low]])-1</f>
        <v>2.9244256735137864E-2</v>
      </c>
      <c r="AH396" s="2">
        <f>(Table2[[#This Row],[Current Month High]]/Table2[[#This Row],[Close Price]])-1</f>
        <v>4.1034568515294634E-3</v>
      </c>
      <c r="AI396">
        <v>3.6433722954488799</v>
      </c>
      <c r="AJ396">
        <v>83.817142857142798</v>
      </c>
      <c r="AK396" t="str">
        <f>IF(AND(Table2[[#This Row],[20D EMA]]&gt;Table2[[#This Row],[50D EMA]],Table2[[#This Row],[50D EMA]]&gt;Table2[[#This Row],[200D EMA]]),"Uptrend","Downtrend/NoTrend")</f>
        <v>Uptrend</v>
      </c>
      <c r="AL396">
        <v>7.0000000000000007E-2</v>
      </c>
      <c r="AM396" t="s">
        <v>10463</v>
      </c>
      <c r="AN396">
        <v>4.8499999999999996</v>
      </c>
      <c r="AO396" t="s">
        <v>10463</v>
      </c>
      <c r="AQ396">
        <f>(Table2[[#This Row],[Sharpe Ratio]]-AVERAGE(Table2[Sharpe Ratio]))/_xlfn.STDEV.P(Table2[Sharpe Ratio])</f>
        <v>-0.59272070335917748</v>
      </c>
      <c r="AR3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-1.1535113730610349</v>
      </c>
      <c r="AS396">
        <f>_xlfn.RANK.AVG(Table2[[#This Row],[1Y Return vs Nifty Z-Score]],Table2[1Y Return vs Nifty Z-Score])</f>
        <v>253</v>
      </c>
      <c r="AT396">
        <f>_xlfn.RANK.AVG(Table2[[#This Row],[6M Return vs Nifty Z-Score]],Table2[6M Return vs Nifty Z-Score])</f>
        <v>390</v>
      </c>
      <c r="AU396">
        <f>_xlfn.RANK.AVG(Table2[[#This Row],[Sharpe Ratio Z-Score]],Table2[Sharpe Ratio Z-Score])</f>
        <v>515.5</v>
      </c>
      <c r="AV396">
        <f>(Table2[[#This Row],[Rank 1Y]]+Table2[[#This Row],[Rank 6M]]+Table2[[#This Row],[Rank Sharpe]])/3</f>
        <v>386.16666666666669</v>
      </c>
    </row>
    <row r="397" spans="1:48" x14ac:dyDescent="0.3">
      <c r="A397" t="s">
        <v>886</v>
      </c>
      <c r="B397" t="s">
        <v>887</v>
      </c>
      <c r="C397" t="s">
        <v>10422</v>
      </c>
      <c r="D397" t="s">
        <v>46</v>
      </c>
      <c r="E397">
        <v>16656.6157527</v>
      </c>
      <c r="F397">
        <v>1719.95</v>
      </c>
      <c r="G397">
        <v>9.0552278748822701</v>
      </c>
      <c r="H397">
        <f>(Table2[[#This Row],[1Y Return vs Nifty]]-AVERAGE(Table2[1Y Return vs Nifty]))/_xlfn.STDEV.P(Table2[1Y Return vs Nifty])</f>
        <v>-0.43405620210599483</v>
      </c>
      <c r="I397">
        <v>-2.30484431863868</v>
      </c>
      <c r="J397">
        <f>(Table2[[#This Row],[1M Return vs Nifty]]-AVERAGE(Table2[1M Return vs Nifty]))/_xlfn.STDEV.P(Table2[1M Return vs Nifty])</f>
        <v>-0.32198321448352452</v>
      </c>
      <c r="K397">
        <v>43.549362927847902</v>
      </c>
      <c r="L397">
        <f>(Table2[[#This Row],[6M Return vs Nifty]]-AVERAGE(Table2[6M Return vs Nifty]))/_xlfn.STDEV.P(Table2[6M Return vs Nifty])</f>
        <v>0.94447143850646897</v>
      </c>
      <c r="M397">
        <v>-3.3438679814320902</v>
      </c>
      <c r="N397">
        <f>(Table2[[#This Row],[1W Return vs Nifty]]-AVERAGE(Table2[1W Return vs Nifty]))/_xlfn.STDEV.P(Table2[1W Return vs Nifty])</f>
        <v>-0.52720147465829714</v>
      </c>
      <c r="O397">
        <v>1692.26</v>
      </c>
      <c r="P397">
        <v>1576.9445055220101</v>
      </c>
      <c r="Q397">
        <v>1358.39428315034</v>
      </c>
      <c r="R397">
        <v>51.220612723434499</v>
      </c>
      <c r="S397" s="2">
        <f>(Table2[[#This Row],[Close Price]]-Table2[[#This Row],[20D EMA]])/Table2[[#This Row],[20D EMA]]</f>
        <v>1.6362733858863329E-2</v>
      </c>
      <c r="T397" s="2">
        <f>(Table2[[#This Row],[Close Price]]-Table2[[#This Row],[50D EMA]])/Table2[[#This Row],[50D EMA]]</f>
        <v>9.0685178823494084E-2</v>
      </c>
      <c r="U397" s="2">
        <f>(Table2[[#This Row],[Close Price]]-Table2[[#This Row],[200D EMA]])/Table2[[#This Row],[200D EMA]]</f>
        <v>0.26616404480969458</v>
      </c>
      <c r="V397">
        <v>0.65985146404794504</v>
      </c>
      <c r="W397">
        <v>1707.3</v>
      </c>
      <c r="X397">
        <v>1783</v>
      </c>
      <c r="Y397">
        <v>1707.3</v>
      </c>
      <c r="Z397">
        <v>1783</v>
      </c>
      <c r="AA397">
        <v>1707.3</v>
      </c>
      <c r="AB397">
        <v>1783</v>
      </c>
      <c r="AC397" s="2">
        <f>(Table2[[#This Row],[Close Price]]/Table2[[#This Row],[Day Low]])-1</f>
        <v>7.4093598078839307E-3</v>
      </c>
      <c r="AD397" s="2">
        <f>(Table2[[#This Row],[Day High]]/Table2[[#This Row],[Close Price]])-1</f>
        <v>3.665804238495296E-2</v>
      </c>
      <c r="AE397" s="2">
        <f>(Table2[[#This Row],[Close Price]]/Table2[[#This Row],[Current Week Low]])-1</f>
        <v>7.4093598078839307E-3</v>
      </c>
      <c r="AF397" s="2">
        <f>(Table2[[#This Row],[Current Week High]]/Table2[[#This Row],[Close Price]])-1</f>
        <v>3.665804238495296E-2</v>
      </c>
      <c r="AG397" s="2">
        <f>(Table2[[#This Row],[Close Price]]/Table2[[#This Row],[Current Month Low]])-1</f>
        <v>7.4093598078839307E-3</v>
      </c>
      <c r="AH397" s="2">
        <f>(Table2[[#This Row],[Current Month High]]/Table2[[#This Row],[Close Price]])-1</f>
        <v>3.665804238495296E-2</v>
      </c>
      <c r="AI397">
        <v>8.1426785662373806</v>
      </c>
      <c r="AJ397">
        <v>67.808185765159195</v>
      </c>
      <c r="AK397" t="str">
        <f>IF(AND(Table2[[#This Row],[20D EMA]]&gt;Table2[[#This Row],[50D EMA]],Table2[[#This Row],[50D EMA]]&gt;Table2[[#This Row],[200D EMA]]),"Uptrend","Downtrend/NoTrend")</f>
        <v>Uptrend</v>
      </c>
      <c r="AL397">
        <v>0.18</v>
      </c>
      <c r="AM397" t="s">
        <v>10463</v>
      </c>
      <c r="AN397">
        <v>3.25</v>
      </c>
      <c r="AO397" t="s">
        <v>10463</v>
      </c>
      <c r="AP397">
        <v>-3.3761822981138001E-2</v>
      </c>
      <c r="AQ397">
        <f>(Table2[[#This Row],[Sharpe Ratio]]-AVERAGE(Table2[Sharpe Ratio]))/_xlfn.STDEV.P(Table2[Sharpe Ratio])</f>
        <v>-0.97265862319263563</v>
      </c>
      <c r="AR3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-1.3114280759339831</v>
      </c>
      <c r="AS397">
        <f>_xlfn.RANK.AVG(Table2[[#This Row],[1Y Return vs Nifty Z-Score]],Table2[1Y Return vs Nifty Z-Score])</f>
        <v>451</v>
      </c>
      <c r="AT397">
        <f>_xlfn.RANK.AVG(Table2[[#This Row],[6M Return vs Nifty Z-Score]],Table2[6M Return vs Nifty Z-Score])</f>
        <v>109</v>
      </c>
      <c r="AU397">
        <f>_xlfn.RANK.AVG(Table2[[#This Row],[Sharpe Ratio Z-Score]],Table2[Sharpe Ratio Z-Score])</f>
        <v>600</v>
      </c>
      <c r="AV397">
        <f>(Table2[[#This Row],[Rank 1Y]]+Table2[[#This Row],[Rank 6M]]+Table2[[#This Row],[Rank Sharpe]])/3</f>
        <v>386.66666666666669</v>
      </c>
    </row>
    <row r="398" spans="1:48" x14ac:dyDescent="0.3">
      <c r="A398" t="s">
        <v>1391</v>
      </c>
      <c r="B398" t="s">
        <v>1392</v>
      </c>
      <c r="C398" t="s">
        <v>10424</v>
      </c>
      <c r="D398" t="s">
        <v>61</v>
      </c>
      <c r="E398">
        <v>7421.4626682419903</v>
      </c>
      <c r="F398">
        <v>166.58</v>
      </c>
      <c r="G398">
        <v>53.613969855098503</v>
      </c>
      <c r="H398">
        <f>(Table2[[#This Row],[1Y Return vs Nifty]]-AVERAGE(Table2[1Y Return vs Nifty]))/_xlfn.STDEV.P(Table2[1Y Return vs Nifty])</f>
        <v>8.635354783734879E-2</v>
      </c>
      <c r="I398">
        <v>1.4487120325064</v>
      </c>
      <c r="J398">
        <f>(Table2[[#This Row],[1M Return vs Nifty]]-AVERAGE(Table2[1M Return vs Nifty]))/_xlfn.STDEV.P(Table2[1M Return vs Nifty])</f>
        <v>3.101888113353499E-3</v>
      </c>
      <c r="K398">
        <v>-10.5125346221808</v>
      </c>
      <c r="L398">
        <f>(Table2[[#This Row],[6M Return vs Nifty]]-AVERAGE(Table2[6M Return vs Nifty]))/_xlfn.STDEV.P(Table2[6M Return vs Nifty])</f>
        <v>-0.67502557879016623</v>
      </c>
      <c r="M398">
        <v>-2.9434974104190901</v>
      </c>
      <c r="N398">
        <f>(Table2[[#This Row],[1W Return vs Nifty]]-AVERAGE(Table2[1W Return vs Nifty]))/_xlfn.STDEV.P(Table2[1W Return vs Nifty])</f>
        <v>-0.45388344878644038</v>
      </c>
      <c r="O398">
        <v>160.63</v>
      </c>
      <c r="P398">
        <v>159.84387793798399</v>
      </c>
      <c r="Q398">
        <v>145.22905632621899</v>
      </c>
      <c r="R398">
        <v>60.659958321113898</v>
      </c>
      <c r="S398" s="2">
        <f>(Table2[[#This Row],[Close Price]]-Table2[[#This Row],[20D EMA]])/Table2[[#This Row],[20D EMA]]</f>
        <v>3.7041648508995939E-2</v>
      </c>
      <c r="T398" s="2">
        <f>(Table2[[#This Row],[Close Price]]-Table2[[#This Row],[50D EMA]])/Table2[[#This Row],[50D EMA]]</f>
        <v>4.2141883373409482E-2</v>
      </c>
      <c r="U398" s="2">
        <f>(Table2[[#This Row],[Close Price]]-Table2[[#This Row],[200D EMA]])/Table2[[#This Row],[200D EMA]]</f>
        <v>0.14701564696407393</v>
      </c>
      <c r="V398">
        <v>0.53482463865069596</v>
      </c>
      <c r="W398">
        <v>162.41</v>
      </c>
      <c r="X398">
        <v>168.8</v>
      </c>
      <c r="Y398">
        <v>160</v>
      </c>
      <c r="Z398">
        <v>168.8</v>
      </c>
      <c r="AA398">
        <v>160</v>
      </c>
      <c r="AB398">
        <v>168.8</v>
      </c>
      <c r="AC398" s="2">
        <f>(Table2[[#This Row],[Close Price]]/Table2[[#This Row],[Day Low]])-1</f>
        <v>2.567575888184237E-2</v>
      </c>
      <c r="AD398" s="2">
        <f>(Table2[[#This Row],[Day High]]/Table2[[#This Row],[Close Price]])-1</f>
        <v>1.3326930003601856E-2</v>
      </c>
      <c r="AE398" s="2">
        <f>(Table2[[#This Row],[Close Price]]/Table2[[#This Row],[Current Week Low]])-1</f>
        <v>4.1125000000000078E-2</v>
      </c>
      <c r="AF398" s="2">
        <f>(Table2[[#This Row],[Current Week High]]/Table2[[#This Row],[Close Price]])-1</f>
        <v>1.3326930003601856E-2</v>
      </c>
      <c r="AG398" s="2">
        <f>(Table2[[#This Row],[Close Price]]/Table2[[#This Row],[Current Month Low]])-1</f>
        <v>4.1125000000000078E-2</v>
      </c>
      <c r="AH398" s="2">
        <f>(Table2[[#This Row],[Current Month High]]/Table2[[#This Row],[Close Price]])-1</f>
        <v>1.3326930003601856E-2</v>
      </c>
      <c r="AI398">
        <v>11.3579061111777</v>
      </c>
      <c r="AJ398">
        <v>83.863134657836596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-0.02</v>
      </c>
      <c r="AM398" t="s">
        <v>10464</v>
      </c>
      <c r="AN398">
        <v>5.0199999999999996</v>
      </c>
      <c r="AO398" t="s">
        <v>10463</v>
      </c>
      <c r="AP398">
        <v>4.6334086465989001E-2</v>
      </c>
      <c r="AQ398">
        <f>(Table2[[#This Row],[Sharpe Ratio]]-AVERAGE(Table2[Sharpe Ratio]))/_xlfn.STDEV.P(Table2[Sharpe Ratio])</f>
        <v>-7.1301097578220049E-2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-1.1107546892041245</v>
      </c>
      <c r="AS398">
        <f>_xlfn.RANK.AVG(Table2[[#This Row],[1Y Return vs Nifty Z-Score]],Table2[1Y Return vs Nifty Z-Score])</f>
        <v>249</v>
      </c>
      <c r="AT398">
        <f>_xlfn.RANK.AVG(Table2[[#This Row],[6M Return vs Nifty Z-Score]],Table2[6M Return vs Nifty Z-Score])</f>
        <v>549</v>
      </c>
      <c r="AU398">
        <f>_xlfn.RANK.AVG(Table2[[#This Row],[Sharpe Ratio Z-Score]],Table2[Sharpe Ratio Z-Score])</f>
        <v>362</v>
      </c>
      <c r="AV398">
        <f>(Table2[[#This Row],[Rank 1Y]]+Table2[[#This Row],[Rank 6M]]+Table2[[#This Row],[Rank Sharpe]])/3</f>
        <v>386.66666666666669</v>
      </c>
    </row>
    <row r="399" spans="1:48" x14ac:dyDescent="0.3">
      <c r="A399" t="s">
        <v>1336</v>
      </c>
      <c r="B399" t="s">
        <v>1337</v>
      </c>
      <c r="C399" t="s">
        <v>10424</v>
      </c>
      <c r="D399" t="s">
        <v>272</v>
      </c>
      <c r="E399">
        <v>7995.9322657499997</v>
      </c>
      <c r="F399">
        <v>781.7</v>
      </c>
      <c r="G399">
        <v>38.502624940010797</v>
      </c>
      <c r="H399">
        <f>(Table2[[#This Row],[1Y Return vs Nifty]]-AVERAGE(Table2[1Y Return vs Nifty]))/_xlfn.STDEV.P(Table2[1Y Return vs Nifty])</f>
        <v>-9.013463111662641E-2</v>
      </c>
      <c r="I399">
        <v>-12.1923438518804</v>
      </c>
      <c r="J399">
        <f>(Table2[[#This Row],[1M Return vs Nifty]]-AVERAGE(Table2[1M Return vs Nifty]))/_xlfn.STDEV.P(Table2[1M Return vs Nifty])</f>
        <v>-1.1783121195257795</v>
      </c>
      <c r="K399">
        <v>4.0456702729102698</v>
      </c>
      <c r="L399">
        <f>(Table2[[#This Row],[6M Return vs Nifty]]-AVERAGE(Table2[6M Return vs Nifty]))/_xlfn.STDEV.P(Table2[6M Return vs Nifty])</f>
        <v>-0.23891492649618759</v>
      </c>
      <c r="M399">
        <v>0.32431851427509101</v>
      </c>
      <c r="N399">
        <f>(Table2[[#This Row],[1W Return vs Nifty]]-AVERAGE(Table2[1W Return vs Nifty]))/_xlfn.STDEV.P(Table2[1W Return vs Nifty])</f>
        <v>0.1445366895993403</v>
      </c>
      <c r="O399">
        <v>777.68</v>
      </c>
      <c r="P399">
        <v>756.671428248491</v>
      </c>
      <c r="Q399">
        <v>653.92967456520705</v>
      </c>
      <c r="R399">
        <v>52.869365493739899</v>
      </c>
      <c r="S399" s="2">
        <f>(Table2[[#This Row],[Close Price]]-Table2[[#This Row],[20D EMA]])/Table2[[#This Row],[20D EMA]]</f>
        <v>5.1692212735316529E-3</v>
      </c>
      <c r="T399" s="2">
        <f>(Table2[[#This Row],[Close Price]]-Table2[[#This Row],[50D EMA]])/Table2[[#This Row],[50D EMA]]</f>
        <v>3.3077199451608821E-2</v>
      </c>
      <c r="U399" s="2">
        <f>(Table2[[#This Row],[Close Price]]-Table2[[#This Row],[200D EMA]])/Table2[[#This Row],[200D EMA]]</f>
        <v>0.19538848045051102</v>
      </c>
      <c r="V399">
        <v>0.37841429472388599</v>
      </c>
      <c r="W399">
        <v>779.55</v>
      </c>
      <c r="X399">
        <v>789.95</v>
      </c>
      <c r="Y399">
        <v>745</v>
      </c>
      <c r="Z399">
        <v>797.75</v>
      </c>
      <c r="AA399">
        <v>745</v>
      </c>
      <c r="AB399">
        <v>797.75</v>
      </c>
      <c r="AC399" s="2">
        <f>(Table2[[#This Row],[Close Price]]/Table2[[#This Row],[Day Low]])-1</f>
        <v>2.7580014110706319E-3</v>
      </c>
      <c r="AD399" s="2">
        <f>(Table2[[#This Row],[Day High]]/Table2[[#This Row],[Close Price]])-1</f>
        <v>1.0553920941537731E-2</v>
      </c>
      <c r="AE399" s="2">
        <f>(Table2[[#This Row],[Close Price]]/Table2[[#This Row],[Current Week Low]])-1</f>
        <v>4.9261744966442977E-2</v>
      </c>
      <c r="AF399" s="2">
        <f>(Table2[[#This Row],[Current Week High]]/Table2[[#This Row],[Close Price]])-1</f>
        <v>2.0532173468082338E-2</v>
      </c>
      <c r="AG399" s="2">
        <f>(Table2[[#This Row],[Close Price]]/Table2[[#This Row],[Current Month Low]])-1</f>
        <v>4.9261744966442977E-2</v>
      </c>
      <c r="AH399" s="2">
        <f>(Table2[[#This Row],[Current Month High]]/Table2[[#This Row],[Close Price]])-1</f>
        <v>2.0532173468082338E-2</v>
      </c>
      <c r="AI399">
        <v>12.575156709735101</v>
      </c>
      <c r="AJ399">
        <v>78.776443682104002</v>
      </c>
      <c r="AK399" t="str">
        <f>IF(AND(Table2[[#This Row],[20D EMA]]&gt;Table2[[#This Row],[50D EMA]],Table2[[#This Row],[50D EMA]]&gt;Table2[[#This Row],[200D EMA]]),"Uptrend","Downtrend/NoTrend")</f>
        <v>Uptrend</v>
      </c>
      <c r="AL399">
        <v>0.13</v>
      </c>
      <c r="AM399" t="s">
        <v>10463</v>
      </c>
      <c r="AN399">
        <v>-3.12</v>
      </c>
      <c r="AO399" t="s">
        <v>10464</v>
      </c>
      <c r="AP399">
        <v>5.2494985710849996E-3</v>
      </c>
      <c r="AQ399">
        <f>(Table2[[#This Row],[Sharpe Ratio]]-AVERAGE(Table2[Sharpe Ratio]))/_xlfn.STDEV.P(Table2[Sharpe Ratio])</f>
        <v>-0.53364558859475797</v>
      </c>
      <c r="AR3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-1.896470576134011</v>
      </c>
      <c r="AS399">
        <f>_xlfn.RANK.AVG(Table2[[#This Row],[1Y Return vs Nifty Z-Score]],Table2[1Y Return vs Nifty Z-Score])</f>
        <v>306</v>
      </c>
      <c r="AT399">
        <f>_xlfn.RANK.AVG(Table2[[#This Row],[6M Return vs Nifty Z-Score]],Table2[6M Return vs Nifty Z-Score])</f>
        <v>374</v>
      </c>
      <c r="AU399">
        <f>_xlfn.RANK.AVG(Table2[[#This Row],[Sharpe Ratio Z-Score]],Table2[Sharpe Ratio Z-Score])</f>
        <v>481</v>
      </c>
      <c r="AV399">
        <f>(Table2[[#This Row],[Rank 1Y]]+Table2[[#This Row],[Rank 6M]]+Table2[[#This Row],[Rank Sharpe]])/3</f>
        <v>387</v>
      </c>
    </row>
    <row r="400" spans="1:48" x14ac:dyDescent="0.3">
      <c r="A400" t="s">
        <v>700</v>
      </c>
      <c r="B400" t="s">
        <v>701</v>
      </c>
      <c r="C400" t="s">
        <v>10421</v>
      </c>
      <c r="D400" t="s">
        <v>275</v>
      </c>
      <c r="E400">
        <v>23801.996426624999</v>
      </c>
      <c r="F400">
        <v>1748.45</v>
      </c>
      <c r="G400">
        <v>11.5888571910214</v>
      </c>
      <c r="H400">
        <f>(Table2[[#This Row],[1Y Return vs Nifty]]-AVERAGE(Table2[1Y Return vs Nifty]))/_xlfn.STDEV.P(Table2[1Y Return vs Nifty])</f>
        <v>-0.40446547893327817</v>
      </c>
      <c r="I400">
        <v>4.51225261013282</v>
      </c>
      <c r="J400">
        <f>(Table2[[#This Row],[1M Return vs Nifty]]-AVERAGE(Table2[1M Return vs Nifty]))/_xlfn.STDEV.P(Table2[1M Return vs Nifty])</f>
        <v>0.26842663878176043</v>
      </c>
      <c r="K400">
        <v>-5.7410216870556896</v>
      </c>
      <c r="L400">
        <f>(Table2[[#This Row],[6M Return vs Nifty]]-AVERAGE(Table2[6M Return vs Nifty]))/_xlfn.STDEV.P(Table2[6M Return vs Nifty])</f>
        <v>-0.53208847675307114</v>
      </c>
      <c r="M400">
        <v>-5.1918187554603801</v>
      </c>
      <c r="N400">
        <f>(Table2[[#This Row],[1W Return vs Nifty]]-AVERAGE(Table2[1W Return vs Nifty]))/_xlfn.STDEV.P(Table2[1W Return vs Nifty])</f>
        <v>-0.86560822198070364</v>
      </c>
      <c r="O400">
        <v>1753.67</v>
      </c>
      <c r="P400">
        <v>1716.6400762078399</v>
      </c>
      <c r="Q400">
        <v>1579.48166362815</v>
      </c>
      <c r="R400">
        <v>53.6062011399883</v>
      </c>
      <c r="S400" s="2">
        <f>(Table2[[#This Row],[Close Price]]-Table2[[#This Row],[20D EMA]])/Table2[[#This Row],[20D EMA]]</f>
        <v>-2.9766147564821359E-3</v>
      </c>
      <c r="T400" s="2">
        <f>(Table2[[#This Row],[Close Price]]-Table2[[#This Row],[50D EMA]])/Table2[[#This Row],[50D EMA]]</f>
        <v>1.8530339721783817E-2</v>
      </c>
      <c r="U400" s="2">
        <f>(Table2[[#This Row],[Close Price]]-Table2[[#This Row],[200D EMA]])/Table2[[#This Row],[200D EMA]]</f>
        <v>0.10697708005278206</v>
      </c>
      <c r="V400">
        <v>1.28765387760632</v>
      </c>
      <c r="W400">
        <v>1730</v>
      </c>
      <c r="X400">
        <v>1807.9</v>
      </c>
      <c r="Y400">
        <v>1730</v>
      </c>
      <c r="Z400">
        <v>1807.9</v>
      </c>
      <c r="AA400">
        <v>1730</v>
      </c>
      <c r="AB400">
        <v>1807.9</v>
      </c>
      <c r="AC400" s="2">
        <f>(Table2[[#This Row],[Close Price]]/Table2[[#This Row],[Day Low]])-1</f>
        <v>1.0664739884393093E-2</v>
      </c>
      <c r="AD400" s="2">
        <f>(Table2[[#This Row],[Day High]]/Table2[[#This Row],[Close Price]])-1</f>
        <v>3.4001544224884883E-2</v>
      </c>
      <c r="AE400" s="2">
        <f>(Table2[[#This Row],[Close Price]]/Table2[[#This Row],[Current Week Low]])-1</f>
        <v>1.0664739884393093E-2</v>
      </c>
      <c r="AF400" s="2">
        <f>(Table2[[#This Row],[Current Week High]]/Table2[[#This Row],[Close Price]])-1</f>
        <v>3.4001544224884883E-2</v>
      </c>
      <c r="AG400" s="2">
        <f>(Table2[[#This Row],[Close Price]]/Table2[[#This Row],[Current Month Low]])-1</f>
        <v>1.0664739884393093E-2</v>
      </c>
      <c r="AH400" s="2">
        <f>(Table2[[#This Row],[Current Month High]]/Table2[[#This Row],[Close Price]])-1</f>
        <v>3.4001544224884883E-2</v>
      </c>
      <c r="AI400">
        <v>7.8154937230117998</v>
      </c>
      <c r="AJ400">
        <v>53.204819277108399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-0.05</v>
      </c>
      <c r="AM400" t="s">
        <v>10464</v>
      </c>
      <c r="AN400">
        <v>1.3</v>
      </c>
      <c r="AO400" t="s">
        <v>10463</v>
      </c>
      <c r="AP400">
        <v>8.6642916081754007E-2</v>
      </c>
      <c r="AQ400">
        <f>(Table2[[#This Row],[Sharpe Ratio]]-AVERAGE(Table2[Sharpe Ratio]))/_xlfn.STDEV.P(Table2[Sharpe Ratio])</f>
        <v>0.38231341499389798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-1.1514221238913946</v>
      </c>
      <c r="AS400">
        <f>_xlfn.RANK.AVG(Table2[[#This Row],[1Y Return vs Nifty Z-Score]],Table2[1Y Return vs Nifty Z-Score])</f>
        <v>433</v>
      </c>
      <c r="AT400">
        <f>_xlfn.RANK.AVG(Table2[[#This Row],[6M Return vs Nifty Z-Score]],Table2[6M Return vs Nifty Z-Score])</f>
        <v>495</v>
      </c>
      <c r="AU400">
        <f>_xlfn.RANK.AVG(Table2[[#This Row],[Sharpe Ratio Z-Score]],Table2[Sharpe Ratio Z-Score])</f>
        <v>239</v>
      </c>
      <c r="AV400">
        <f>(Table2[[#This Row],[Rank 1Y]]+Table2[[#This Row],[Rank 6M]]+Table2[[#This Row],[Rank Sharpe]])/3</f>
        <v>389</v>
      </c>
    </row>
    <row r="401" spans="1:48" x14ac:dyDescent="0.3">
      <c r="A401" t="s">
        <v>16</v>
      </c>
      <c r="B401" t="s">
        <v>17</v>
      </c>
      <c r="C401" t="s">
        <v>10417</v>
      </c>
      <c r="D401" t="s">
        <v>18</v>
      </c>
      <c r="E401">
        <v>2111136.1922998801</v>
      </c>
      <c r="F401">
        <v>3130.35</v>
      </c>
      <c r="G401">
        <v>5.9847286516288998</v>
      </c>
      <c r="H401">
        <f>(Table2[[#This Row],[1Y Return vs Nifty]]-AVERAGE(Table2[1Y Return vs Nifty]))/_xlfn.STDEV.P(Table2[1Y Return vs Nifty])</f>
        <v>-0.46991712775070854</v>
      </c>
      <c r="I401">
        <v>-0.85552953768686402</v>
      </c>
      <c r="J401">
        <f>(Table2[[#This Row],[1M Return vs Nifty]]-AVERAGE(Table2[1M Return vs Nifty]))/_xlfn.STDEV.P(Table2[1M Return vs Nifty])</f>
        <v>-0.19646208194020701</v>
      </c>
      <c r="K401">
        <v>8.5413369439016193</v>
      </c>
      <c r="L401">
        <f>(Table2[[#This Row],[6M Return vs Nifty]]-AVERAGE(Table2[6M Return vs Nifty]))/_xlfn.STDEV.P(Table2[6M Return vs Nifty])</f>
        <v>-0.10424117114579814</v>
      </c>
      <c r="M401">
        <v>6.4282812615799703</v>
      </c>
      <c r="N401">
        <f>(Table2[[#This Row],[1W Return vs Nifty]]-AVERAGE(Table2[1W Return vs Nifty]))/_xlfn.STDEV.P(Table2[1W Return vs Nifty])</f>
        <v>1.2623273840937608</v>
      </c>
      <c r="O401">
        <v>2985.48</v>
      </c>
      <c r="P401">
        <v>2935.9132043843902</v>
      </c>
      <c r="Q401">
        <v>2749.18783990578</v>
      </c>
      <c r="R401">
        <v>73.842003960540296</v>
      </c>
      <c r="S401" s="2">
        <f>(Table2[[#This Row],[Close Price]]-Table2[[#This Row],[20D EMA]])/Table2[[#This Row],[20D EMA]]</f>
        <v>4.8524860323967967E-2</v>
      </c>
      <c r="T401" s="2">
        <f>(Table2[[#This Row],[Close Price]]-Table2[[#This Row],[50D EMA]])/Table2[[#This Row],[50D EMA]]</f>
        <v>6.6227024465588646E-2</v>
      </c>
      <c r="U401" s="2">
        <f>(Table2[[#This Row],[Close Price]]-Table2[[#This Row],[200D EMA]])/Table2[[#This Row],[200D EMA]]</f>
        <v>0.13864536811980188</v>
      </c>
      <c r="V401">
        <v>1.24070695233094</v>
      </c>
      <c r="W401">
        <v>3114</v>
      </c>
      <c r="X401">
        <v>3147</v>
      </c>
      <c r="Y401">
        <v>3111.35</v>
      </c>
      <c r="Z401">
        <v>3158.8</v>
      </c>
      <c r="AA401">
        <v>3111.35</v>
      </c>
      <c r="AB401">
        <v>3158.8</v>
      </c>
      <c r="AC401" s="2">
        <f>(Table2[[#This Row],[Close Price]]/Table2[[#This Row],[Day Low]])-1</f>
        <v>5.2504816955682987E-3</v>
      </c>
      <c r="AD401" s="2">
        <f>(Table2[[#This Row],[Day High]]/Table2[[#This Row],[Close Price]])-1</f>
        <v>5.3188940533805962E-3</v>
      </c>
      <c r="AE401" s="2">
        <f>(Table2[[#This Row],[Close Price]]/Table2[[#This Row],[Current Week Low]])-1</f>
        <v>6.1066739518216284E-3</v>
      </c>
      <c r="AF401" s="2">
        <f>(Table2[[#This Row],[Current Week High]]/Table2[[#This Row],[Close Price]])-1</f>
        <v>9.0884405897104781E-3</v>
      </c>
      <c r="AG401" s="2">
        <f>(Table2[[#This Row],[Close Price]]/Table2[[#This Row],[Current Month Low]])-1</f>
        <v>6.1066739518216284E-3</v>
      </c>
      <c r="AH401" s="2">
        <f>(Table2[[#This Row],[Current Month High]]/Table2[[#This Row],[Close Price]])-1</f>
        <v>9.0884405897104781E-3</v>
      </c>
      <c r="AI401">
        <v>1.01106904978676</v>
      </c>
      <c r="AJ401">
        <v>40.987704364274997</v>
      </c>
      <c r="AK401" t="str">
        <f>IF(AND(Table2[[#This Row],[20D EMA]]&gt;Table2[[#This Row],[50D EMA]],Table2[[#This Row],[50D EMA]]&gt;Table2[[#This Row],[200D EMA]]),"Uptrend","Downtrend/NoTrend")</f>
        <v>Uptrend</v>
      </c>
      <c r="AL401">
        <v>0.02</v>
      </c>
      <c r="AM401" t="s">
        <v>10463</v>
      </c>
      <c r="AN401">
        <v>6.82</v>
      </c>
      <c r="AO401" t="s">
        <v>10463</v>
      </c>
      <c r="AP401">
        <v>3.9861634826514003E-2</v>
      </c>
      <c r="AQ401">
        <f>(Table2[[#This Row],[Sharpe Ratio]]-AVERAGE(Table2[Sharpe Ratio]))/_xlfn.STDEV.P(Table2[Sharpe Ratio])</f>
        <v>-0.14413868734636287</v>
      </c>
      <c r="AR4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0.34756831591068427</v>
      </c>
      <c r="AS401">
        <f>_xlfn.RANK.AVG(Table2[[#This Row],[1Y Return vs Nifty Z-Score]],Table2[1Y Return vs Nifty Z-Score])</f>
        <v>467</v>
      </c>
      <c r="AT401">
        <f>_xlfn.RANK.AVG(Table2[[#This Row],[6M Return vs Nifty Z-Score]],Table2[6M Return vs Nifty Z-Score])</f>
        <v>323</v>
      </c>
      <c r="AU401">
        <f>_xlfn.RANK.AVG(Table2[[#This Row],[Sharpe Ratio Z-Score]],Table2[Sharpe Ratio Z-Score])</f>
        <v>381</v>
      </c>
      <c r="AV401">
        <f>(Table2[[#This Row],[Rank 1Y]]+Table2[[#This Row],[Rank 6M]]+Table2[[#This Row],[Rank Sharpe]])/3</f>
        <v>390.33333333333331</v>
      </c>
    </row>
    <row r="402" spans="1:48" x14ac:dyDescent="0.3">
      <c r="A402" t="s">
        <v>611</v>
      </c>
      <c r="B402" t="s">
        <v>612</v>
      </c>
      <c r="C402" t="s">
        <v>10435</v>
      </c>
      <c r="D402" t="s">
        <v>613</v>
      </c>
      <c r="E402">
        <v>30665.6947053</v>
      </c>
      <c r="F402">
        <v>784.05</v>
      </c>
      <c r="G402">
        <v>52.453626338633299</v>
      </c>
      <c r="H402">
        <f>(Table2[[#This Row],[1Y Return vs Nifty]]-AVERAGE(Table2[1Y Return vs Nifty]))/_xlfn.STDEV.P(Table2[1Y Return vs Nifty])</f>
        <v>7.2801682312955321E-2</v>
      </c>
      <c r="I402">
        <v>10.875215320441701</v>
      </c>
      <c r="J402">
        <f>(Table2[[#This Row],[1M Return vs Nifty]]-AVERAGE(Table2[1M Return vs Nifty]))/_xlfn.STDEV.P(Table2[1M Return vs Nifty])</f>
        <v>0.81950518722818055</v>
      </c>
      <c r="K402">
        <v>-0.41921452725806302</v>
      </c>
      <c r="L402">
        <f>(Table2[[#This Row],[6M Return vs Nifty]]-AVERAGE(Table2[6M Return vs Nifty]))/_xlfn.STDEV.P(Table2[6M Return vs Nifty])</f>
        <v>-0.37266656941168602</v>
      </c>
      <c r="M402">
        <v>0.58883892692955697</v>
      </c>
      <c r="N402">
        <f>(Table2[[#This Row],[1W Return vs Nifty]]-AVERAGE(Table2[1W Return vs Nifty]))/_xlfn.STDEV.P(Table2[1W Return vs Nifty])</f>
        <v>0.19297709921677106</v>
      </c>
      <c r="O402">
        <v>746.92</v>
      </c>
      <c r="P402">
        <v>707.14500209814003</v>
      </c>
      <c r="Q402">
        <v>643.38406682126197</v>
      </c>
      <c r="R402">
        <v>65.774293374358606</v>
      </c>
      <c r="S402" s="2">
        <f>(Table2[[#This Row],[Close Price]]-Table2[[#This Row],[20D EMA]])/Table2[[#This Row],[20D EMA]]</f>
        <v>4.9710812402934713E-2</v>
      </c>
      <c r="T402" s="2">
        <f>(Table2[[#This Row],[Close Price]]-Table2[[#This Row],[50D EMA]])/Table2[[#This Row],[50D EMA]]</f>
        <v>0.10875421260657767</v>
      </c>
      <c r="U402" s="2">
        <f>(Table2[[#This Row],[Close Price]]-Table2[[#This Row],[200D EMA]])/Table2[[#This Row],[200D EMA]]</f>
        <v>0.21863446801491321</v>
      </c>
      <c r="V402">
        <v>0.95643868738637805</v>
      </c>
      <c r="W402">
        <v>775.2</v>
      </c>
      <c r="X402">
        <v>791.95</v>
      </c>
      <c r="Y402">
        <v>753.55</v>
      </c>
      <c r="Z402">
        <v>791.95</v>
      </c>
      <c r="AA402">
        <v>753.55</v>
      </c>
      <c r="AB402">
        <v>791.95</v>
      </c>
      <c r="AC402" s="2">
        <f>(Table2[[#This Row],[Close Price]]/Table2[[#This Row],[Day Low]])-1</f>
        <v>1.1416408668730504E-2</v>
      </c>
      <c r="AD402" s="2">
        <f>(Table2[[#This Row],[Day High]]/Table2[[#This Row],[Close Price]])-1</f>
        <v>1.0075888017345935E-2</v>
      </c>
      <c r="AE402" s="2">
        <f>(Table2[[#This Row],[Close Price]]/Table2[[#This Row],[Current Week Low]])-1</f>
        <v>4.0475084599562061E-2</v>
      </c>
      <c r="AF402" s="2">
        <f>(Table2[[#This Row],[Current Week High]]/Table2[[#This Row],[Close Price]])-1</f>
        <v>1.0075888017345935E-2</v>
      </c>
      <c r="AG402" s="2">
        <f>(Table2[[#This Row],[Close Price]]/Table2[[#This Row],[Current Month Low]])-1</f>
        <v>4.0475084599562061E-2</v>
      </c>
      <c r="AH402" s="2">
        <f>(Table2[[#This Row],[Current Month High]]/Table2[[#This Row],[Close Price]])-1</f>
        <v>1.0075888017345935E-2</v>
      </c>
      <c r="AI402">
        <v>1.09049167782668</v>
      </c>
      <c r="AJ402">
        <v>79.642570741207393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0.15</v>
      </c>
      <c r="AM402" t="s">
        <v>10463</v>
      </c>
      <c r="AN402">
        <v>3.26</v>
      </c>
      <c r="AO402" t="s">
        <v>10463</v>
      </c>
      <c r="AP402">
        <v>7.5799947182589996E-3</v>
      </c>
      <c r="AQ402">
        <f>(Table2[[#This Row],[Sharpe Ratio]]-AVERAGE(Table2[Sharpe Ratio]))/_xlfn.STDEV.P(Table2[Sharpe Ratio])</f>
        <v>-0.50741940232419258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0.20519799702202832</v>
      </c>
      <c r="AS402">
        <f>_xlfn.RANK.AVG(Table2[[#This Row],[1Y Return vs Nifty Z-Score]],Table2[1Y Return vs Nifty Z-Score])</f>
        <v>254</v>
      </c>
      <c r="AT402">
        <f>_xlfn.RANK.AVG(Table2[[#This Row],[6M Return vs Nifty Z-Score]],Table2[6M Return vs Nifty Z-Score])</f>
        <v>441</v>
      </c>
      <c r="AU402">
        <f>_xlfn.RANK.AVG(Table2[[#This Row],[Sharpe Ratio Z-Score]],Table2[Sharpe Ratio Z-Score])</f>
        <v>476</v>
      </c>
      <c r="AV402">
        <f>(Table2[[#This Row],[Rank 1Y]]+Table2[[#This Row],[Rank 6M]]+Table2[[#This Row],[Rank Sharpe]])/3</f>
        <v>390.33333333333331</v>
      </c>
    </row>
    <row r="403" spans="1:48" x14ac:dyDescent="0.3">
      <c r="A403" t="s">
        <v>834</v>
      </c>
      <c r="B403" t="s">
        <v>835</v>
      </c>
      <c r="C403" t="s">
        <v>10419</v>
      </c>
      <c r="D403" t="s">
        <v>49</v>
      </c>
      <c r="E403">
        <v>17922.408951845999</v>
      </c>
      <c r="F403">
        <v>206.22</v>
      </c>
      <c r="G403">
        <v>34.516641834472701</v>
      </c>
      <c r="H403">
        <f>(Table2[[#This Row],[1Y Return vs Nifty]]-AVERAGE(Table2[1Y Return vs Nifty]))/_xlfn.STDEV.P(Table2[1Y Return vs Nifty])</f>
        <v>-0.13668766154447079</v>
      </c>
      <c r="I403">
        <v>15.4196855334741</v>
      </c>
      <c r="J403">
        <f>(Table2[[#This Row],[1M Return vs Nifty]]-AVERAGE(Table2[1M Return vs Nifty]))/_xlfn.STDEV.P(Table2[1M Return vs Nifty])</f>
        <v>1.2130891452794319</v>
      </c>
      <c r="K403">
        <v>11.068380904603901</v>
      </c>
      <c r="L403">
        <f>(Table2[[#This Row],[6M Return vs Nifty]]-AVERAGE(Table2[6M Return vs Nifty]))/_xlfn.STDEV.P(Table2[6M Return vs Nifty])</f>
        <v>-2.854016281275552E-2</v>
      </c>
      <c r="M403">
        <v>7.2762810811850098</v>
      </c>
      <c r="N403">
        <f>(Table2[[#This Row],[1W Return vs Nifty]]-AVERAGE(Table2[1W Return vs Nifty]))/_xlfn.STDEV.P(Table2[1W Return vs Nifty])</f>
        <v>1.4176177006518011</v>
      </c>
      <c r="O403">
        <v>193.58</v>
      </c>
      <c r="P403">
        <v>186.88244526041899</v>
      </c>
      <c r="Q403">
        <v>170.71249574237299</v>
      </c>
      <c r="R403">
        <v>79.0593635341327</v>
      </c>
      <c r="S403" s="2">
        <f>(Table2[[#This Row],[Close Price]]-Table2[[#This Row],[20D EMA]])/Table2[[#This Row],[20D EMA]]</f>
        <v>6.5296001653063263E-2</v>
      </c>
      <c r="T403" s="2">
        <f>(Table2[[#This Row],[Close Price]]-Table2[[#This Row],[50D EMA]])/Table2[[#This Row],[50D EMA]]</f>
        <v>0.10347443128023236</v>
      </c>
      <c r="U403" s="2">
        <f>(Table2[[#This Row],[Close Price]]-Table2[[#This Row],[200D EMA]])/Table2[[#This Row],[200D EMA]]</f>
        <v>0.20799592966652175</v>
      </c>
      <c r="V403">
        <v>1.3041966234209299</v>
      </c>
      <c r="W403">
        <v>204.9</v>
      </c>
      <c r="X403">
        <v>212.2</v>
      </c>
      <c r="Y403">
        <v>204.9</v>
      </c>
      <c r="Z403">
        <v>214.63</v>
      </c>
      <c r="AA403">
        <v>204.9</v>
      </c>
      <c r="AB403">
        <v>214.63</v>
      </c>
      <c r="AC403" s="2">
        <f>(Table2[[#This Row],[Close Price]]/Table2[[#This Row],[Day Low]])-1</f>
        <v>6.4421669106879964E-3</v>
      </c>
      <c r="AD403" s="2">
        <f>(Table2[[#This Row],[Day High]]/Table2[[#This Row],[Close Price]])-1</f>
        <v>2.8998157307729588E-2</v>
      </c>
      <c r="AE403" s="2">
        <f>(Table2[[#This Row],[Close Price]]/Table2[[#This Row],[Current Week Low]])-1</f>
        <v>6.4421669106879964E-3</v>
      </c>
      <c r="AF403" s="2">
        <f>(Table2[[#This Row],[Current Week High]]/Table2[[#This Row],[Close Price]])-1</f>
        <v>4.0781689457860537E-2</v>
      </c>
      <c r="AG403" s="2">
        <f>(Table2[[#This Row],[Close Price]]/Table2[[#This Row],[Current Month Low]])-1</f>
        <v>6.4421669106879964E-3</v>
      </c>
      <c r="AH403" s="2">
        <f>(Table2[[#This Row],[Current Month High]]/Table2[[#This Row],[Close Price]])-1</f>
        <v>4.0781689457860537E-2</v>
      </c>
      <c r="AI403">
        <v>4.0781689457860502</v>
      </c>
      <c r="AJ403">
        <v>68.205546492658996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-0.02</v>
      </c>
      <c r="AM403" t="s">
        <v>10464</v>
      </c>
      <c r="AN403">
        <v>10.41</v>
      </c>
      <c r="AO403" t="s">
        <v>10463</v>
      </c>
      <c r="AP403">
        <v>-6.5811484626089999E-3</v>
      </c>
      <c r="AQ403">
        <f>(Table2[[#This Row],[Sharpe Ratio]]-AVERAGE(Table2[Sharpe Ratio]))/_xlfn.STDEV.P(Table2[Sharpe Ratio])</f>
        <v>-0.6667815103954492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1.7986975111785575</v>
      </c>
      <c r="AS403">
        <f>_xlfn.RANK.AVG(Table2[[#This Row],[1Y Return vs Nifty Z-Score]],Table2[1Y Return vs Nifty Z-Score])</f>
        <v>323</v>
      </c>
      <c r="AT403">
        <f>_xlfn.RANK.AVG(Table2[[#This Row],[6M Return vs Nifty Z-Score]],Table2[6M Return vs Nifty Z-Score])</f>
        <v>304</v>
      </c>
      <c r="AU403">
        <f>_xlfn.RANK.AVG(Table2[[#This Row],[Sharpe Ratio Z-Score]],Table2[Sharpe Ratio Z-Score])</f>
        <v>551</v>
      </c>
      <c r="AV403">
        <f>(Table2[[#This Row],[Rank 1Y]]+Table2[[#This Row],[Rank 6M]]+Table2[[#This Row],[Rank Sharpe]])/3</f>
        <v>392.66666666666669</v>
      </c>
    </row>
    <row r="404" spans="1:48" x14ac:dyDescent="0.3">
      <c r="A404" t="s">
        <v>392</v>
      </c>
      <c r="B404" t="s">
        <v>393</v>
      </c>
      <c r="C404" t="s">
        <v>10425</v>
      </c>
      <c r="D404" t="s">
        <v>124</v>
      </c>
      <c r="E404">
        <v>61569.609957834</v>
      </c>
      <c r="F404">
        <v>146.68</v>
      </c>
      <c r="G404">
        <v>42.257635623292501</v>
      </c>
      <c r="H404">
        <f>(Table2[[#This Row],[1Y Return vs Nifty]]-AVERAGE(Table2[1Y Return vs Nifty]))/_xlfn.STDEV.P(Table2[1Y Return vs Nifty])</f>
        <v>-4.6279170125630716E-2</v>
      </c>
      <c r="I404">
        <v>-17.004903341543098</v>
      </c>
      <c r="J404">
        <f>(Table2[[#This Row],[1M Return vs Nifty]]-AVERAGE(Table2[1M Return vs Nifty]))/_xlfn.STDEV.P(Table2[1M Return vs Nifty])</f>
        <v>-1.5951145461027256</v>
      </c>
      <c r="K404">
        <v>7.9346567483712498</v>
      </c>
      <c r="L404">
        <f>(Table2[[#This Row],[6M Return vs Nifty]]-AVERAGE(Table2[6M Return vs Nifty]))/_xlfn.STDEV.P(Table2[6M Return vs Nifty])</f>
        <v>-0.12241509421620379</v>
      </c>
      <c r="M404">
        <v>-2.7203517572003699</v>
      </c>
      <c r="N404">
        <f>(Table2[[#This Row],[1W Return vs Nifty]]-AVERAGE(Table2[1W Return vs Nifty]))/_xlfn.STDEV.P(Table2[1W Return vs Nifty])</f>
        <v>-0.41301980904766628</v>
      </c>
      <c r="O404">
        <v>150.58000000000001</v>
      </c>
      <c r="P404">
        <v>151.567641137187</v>
      </c>
      <c r="Q404">
        <v>129.80108076894101</v>
      </c>
      <c r="R404">
        <v>48.382953630322099</v>
      </c>
      <c r="S404" s="2">
        <f>(Table2[[#This Row],[Close Price]]-Table2[[#This Row],[20D EMA]])/Table2[[#This Row],[20D EMA]]</f>
        <v>-2.5899853898260095E-2</v>
      </c>
      <c r="T404" s="2">
        <f>(Table2[[#This Row],[Close Price]]-Table2[[#This Row],[50D EMA]])/Table2[[#This Row],[50D EMA]]</f>
        <v>-3.224726003859283E-2</v>
      </c>
      <c r="U404" s="2">
        <f>(Table2[[#This Row],[Close Price]]-Table2[[#This Row],[200D EMA]])/Table2[[#This Row],[200D EMA]]</f>
        <v>0.1300368158036001</v>
      </c>
      <c r="V404">
        <v>0.87170258876558504</v>
      </c>
      <c r="W404">
        <v>145.4</v>
      </c>
      <c r="X404">
        <v>149.88</v>
      </c>
      <c r="Y404">
        <v>145.4</v>
      </c>
      <c r="Z404">
        <v>150.44999999999999</v>
      </c>
      <c r="AA404">
        <v>145.4</v>
      </c>
      <c r="AB404">
        <v>150.44999999999999</v>
      </c>
      <c r="AC404" s="2">
        <f>(Table2[[#This Row],[Close Price]]/Table2[[#This Row],[Day Low]])-1</f>
        <v>8.803301237964245E-3</v>
      </c>
      <c r="AD404" s="2">
        <f>(Table2[[#This Row],[Day High]]/Table2[[#This Row],[Close Price]])-1</f>
        <v>2.1816198527406572E-2</v>
      </c>
      <c r="AE404" s="2">
        <f>(Table2[[#This Row],[Close Price]]/Table2[[#This Row],[Current Week Low]])-1</f>
        <v>8.803301237964245E-3</v>
      </c>
      <c r="AF404" s="2">
        <f>(Table2[[#This Row],[Current Week High]]/Table2[[#This Row],[Close Price]])-1</f>
        <v>2.5702208890100664E-2</v>
      </c>
      <c r="AG404" s="2">
        <f>(Table2[[#This Row],[Close Price]]/Table2[[#This Row],[Current Month Low]])-1</f>
        <v>8.803301237964245E-3</v>
      </c>
      <c r="AH404" s="2">
        <f>(Table2[[#This Row],[Current Month High]]/Table2[[#This Row],[Close Price]])-1</f>
        <v>2.5702208890100664E-2</v>
      </c>
      <c r="AI404">
        <v>19.545950368148301</v>
      </c>
      <c r="AJ404">
        <v>79.315403422982797</v>
      </c>
      <c r="AK404" t="str">
        <f>IF(AND(Table2[[#This Row],[20D EMA]]&gt;Table2[[#This Row],[50D EMA]],Table2[[#This Row],[50D EMA]]&gt;Table2[[#This Row],[200D EMA]]),"Uptrend","Downtrend/NoTrend")</f>
        <v>Downtrend/NoTrend</v>
      </c>
      <c r="AL404">
        <v>-0.12</v>
      </c>
      <c r="AM404" t="s">
        <v>10464</v>
      </c>
      <c r="AN404">
        <v>-1.97</v>
      </c>
      <c r="AO404" t="s">
        <v>10464</v>
      </c>
      <c r="AP404">
        <v>-1.0153276535432E-2</v>
      </c>
      <c r="AQ404">
        <f>(Table2[[#This Row],[Sharpe Ratio]]-AVERAGE(Table2[Sharpe Ratio]))/_xlfn.STDEV.P(Table2[Sharpe Ratio])</f>
        <v>-0.7069803737721484</v>
      </c>
      <c r="AR4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4">
        <f>_xlfn.RANK.AVG(Table2[[#This Row],[1Y Return vs Nifty Z-Score]],Table2[1Y Return vs Nifty Z-Score])</f>
        <v>293</v>
      </c>
      <c r="AT404">
        <f>_xlfn.RANK.AVG(Table2[[#This Row],[6M Return vs Nifty Z-Score]],Table2[6M Return vs Nifty Z-Score])</f>
        <v>325</v>
      </c>
      <c r="AU404">
        <f>_xlfn.RANK.AVG(Table2[[#This Row],[Sharpe Ratio Z-Score]],Table2[Sharpe Ratio Z-Score])</f>
        <v>561</v>
      </c>
      <c r="AV404">
        <f>(Table2[[#This Row],[Rank 1Y]]+Table2[[#This Row],[Rank 6M]]+Table2[[#This Row],[Rank Sharpe]])/3</f>
        <v>393</v>
      </c>
    </row>
    <row r="405" spans="1:48" x14ac:dyDescent="0.3">
      <c r="A405" t="s">
        <v>1544</v>
      </c>
      <c r="B405" t="s">
        <v>1545</v>
      </c>
      <c r="C405" t="s">
        <v>10426</v>
      </c>
      <c r="D405" t="s">
        <v>230</v>
      </c>
      <c r="E405">
        <v>5942.0113406999999</v>
      </c>
      <c r="F405">
        <v>752.4</v>
      </c>
      <c r="G405">
        <v>53.106980097173398</v>
      </c>
      <c r="H405">
        <f>(Table2[[#This Row],[1Y Return vs Nifty]]-AVERAGE(Table2[1Y Return vs Nifty]))/_xlfn.STDEV.P(Table2[1Y Return vs Nifty])</f>
        <v>8.0432321128058301E-2</v>
      </c>
      <c r="I405">
        <v>9.5887725747673809</v>
      </c>
      <c r="J405">
        <f>(Table2[[#This Row],[1M Return vs Nifty]]-AVERAGE(Table2[1M Return vs Nifty]))/_xlfn.STDEV.P(Table2[1M Return vs Nifty])</f>
        <v>0.70808994982673157</v>
      </c>
      <c r="K405">
        <v>1.1321833372972701</v>
      </c>
      <c r="L405">
        <f>(Table2[[#This Row],[6M Return vs Nifty]]-AVERAGE(Table2[6M Return vs Nifty]))/_xlfn.STDEV.P(Table2[6M Return vs Nifty])</f>
        <v>-0.32619235507315514</v>
      </c>
      <c r="M405">
        <v>-2.0173072118479101</v>
      </c>
      <c r="N405">
        <f>(Table2[[#This Row],[1W Return vs Nifty]]-AVERAGE(Table2[1W Return vs Nifty]))/_xlfn.STDEV.P(Table2[1W Return vs Nifty])</f>
        <v>-0.2842744868457861</v>
      </c>
      <c r="O405">
        <v>716.66</v>
      </c>
      <c r="P405">
        <v>699.35371643132896</v>
      </c>
      <c r="Q405">
        <v>667.30883599741503</v>
      </c>
      <c r="R405">
        <v>72.053320948146094</v>
      </c>
      <c r="S405" s="2">
        <f>(Table2[[#This Row],[Close Price]]-Table2[[#This Row],[20D EMA]])/Table2[[#This Row],[20D EMA]]</f>
        <v>4.9870231350989329E-2</v>
      </c>
      <c r="T405" s="2">
        <f>(Table2[[#This Row],[Close Price]]-Table2[[#This Row],[50D EMA]])/Table2[[#This Row],[50D EMA]]</f>
        <v>7.5850434940642433E-2</v>
      </c>
      <c r="U405" s="2">
        <f>(Table2[[#This Row],[Close Price]]-Table2[[#This Row],[200D EMA]])/Table2[[#This Row],[200D EMA]]</f>
        <v>0.12751391771307904</v>
      </c>
      <c r="V405">
        <v>1.5805235548491301</v>
      </c>
      <c r="W405">
        <v>749.5</v>
      </c>
      <c r="X405">
        <v>772</v>
      </c>
      <c r="Y405">
        <v>735.4</v>
      </c>
      <c r="Z405">
        <v>772</v>
      </c>
      <c r="AA405">
        <v>735.4</v>
      </c>
      <c r="AB405">
        <v>772</v>
      </c>
      <c r="AC405" s="2">
        <f>(Table2[[#This Row],[Close Price]]/Table2[[#This Row],[Day Low]])-1</f>
        <v>3.8692461641094411E-3</v>
      </c>
      <c r="AD405" s="2">
        <f>(Table2[[#This Row],[Day High]]/Table2[[#This Row],[Close Price]])-1</f>
        <v>2.6049973418394545E-2</v>
      </c>
      <c r="AE405" s="2">
        <f>(Table2[[#This Row],[Close Price]]/Table2[[#This Row],[Current Week Low]])-1</f>
        <v>2.3116671199347349E-2</v>
      </c>
      <c r="AF405" s="2">
        <f>(Table2[[#This Row],[Current Week High]]/Table2[[#This Row],[Close Price]])-1</f>
        <v>2.6049973418394545E-2</v>
      </c>
      <c r="AG405" s="2">
        <f>(Table2[[#This Row],[Close Price]]/Table2[[#This Row],[Current Month Low]])-1</f>
        <v>2.3116671199347349E-2</v>
      </c>
      <c r="AH405" s="2">
        <f>(Table2[[#This Row],[Current Month High]]/Table2[[#This Row],[Close Price]])-1</f>
        <v>2.6049973418394545E-2</v>
      </c>
      <c r="AI405">
        <v>17.464114832535799</v>
      </c>
      <c r="AJ405">
        <v>86.699751861042103</v>
      </c>
      <c r="AK405" t="str">
        <f>IF(AND(Table2[[#This Row],[20D EMA]]&gt;Table2[[#This Row],[50D EMA]],Table2[[#This Row],[50D EMA]]&gt;Table2[[#This Row],[200D EMA]]),"Uptrend","Downtrend/NoTrend")</f>
        <v>Uptrend</v>
      </c>
      <c r="AL405">
        <v>-0.01</v>
      </c>
      <c r="AM405" t="s">
        <v>10464</v>
      </c>
      <c r="AN405">
        <v>9.6</v>
      </c>
      <c r="AO405" t="s">
        <v>10463</v>
      </c>
      <c r="AQ405">
        <f>(Table2[[#This Row],[Sharpe Ratio]]-AVERAGE(Table2[Sharpe Ratio]))/_xlfn.STDEV.P(Table2[Sharpe Ratio])</f>
        <v>-0.59272070335917748</v>
      </c>
      <c r="AR4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-0.41466527432332884</v>
      </c>
      <c r="AS405">
        <f>_xlfn.RANK.AVG(Table2[[#This Row],[1Y Return vs Nifty Z-Score]],Table2[1Y Return vs Nifty Z-Score])</f>
        <v>252</v>
      </c>
      <c r="AT405">
        <f>_xlfn.RANK.AVG(Table2[[#This Row],[6M Return vs Nifty Z-Score]],Table2[6M Return vs Nifty Z-Score])</f>
        <v>416</v>
      </c>
      <c r="AU405">
        <f>_xlfn.RANK.AVG(Table2[[#This Row],[Sharpe Ratio Z-Score]],Table2[Sharpe Ratio Z-Score])</f>
        <v>515.5</v>
      </c>
      <c r="AV405">
        <f>(Table2[[#This Row],[Rank 1Y]]+Table2[[#This Row],[Rank 6M]]+Table2[[#This Row],[Rank Sharpe]])/3</f>
        <v>394.5</v>
      </c>
    </row>
    <row r="406" spans="1:48" x14ac:dyDescent="0.3">
      <c r="A406" t="s">
        <v>1433</v>
      </c>
      <c r="B406" t="s">
        <v>1434</v>
      </c>
      <c r="C406" t="s">
        <v>10433</v>
      </c>
      <c r="D406" t="s">
        <v>371</v>
      </c>
      <c r="E406">
        <v>6919.1002618319999</v>
      </c>
      <c r="F406">
        <v>83.58</v>
      </c>
      <c r="G406">
        <v>8.3627784804354501</v>
      </c>
      <c r="H406">
        <f>(Table2[[#This Row],[1Y Return vs Nifty]]-AVERAGE(Table2[1Y Return vs Nifty]))/_xlfn.STDEV.P(Table2[1Y Return vs Nifty])</f>
        <v>-0.44214344604956224</v>
      </c>
      <c r="I406">
        <v>13.4097343051578</v>
      </c>
      <c r="J406">
        <f>(Table2[[#This Row],[1M Return vs Nifty]]-AVERAGE(Table2[1M Return vs Nifty]))/_xlfn.STDEV.P(Table2[1M Return vs Nifty])</f>
        <v>1.0390128453265635</v>
      </c>
      <c r="K406">
        <v>-2.4892507719539498</v>
      </c>
      <c r="L406">
        <f>(Table2[[#This Row],[6M Return vs Nifty]]-AVERAGE(Table2[6M Return vs Nifty]))/_xlfn.STDEV.P(Table2[6M Return vs Nifty])</f>
        <v>-0.43467729555903589</v>
      </c>
      <c r="M406">
        <v>-0.32288393292204698</v>
      </c>
      <c r="N406">
        <f>(Table2[[#This Row],[1W Return vs Nifty]]-AVERAGE(Table2[1W Return vs Nifty]))/_xlfn.STDEV.P(Table2[1W Return vs Nifty])</f>
        <v>2.6017474643383852E-2</v>
      </c>
      <c r="O406">
        <v>79.510000000000005</v>
      </c>
      <c r="P406">
        <v>75.2144702729057</v>
      </c>
      <c r="Q406">
        <v>70.848327013220597</v>
      </c>
      <c r="R406">
        <v>62.502840172794002</v>
      </c>
      <c r="S406" s="2">
        <f>(Table2[[#This Row],[Close Price]]-Table2[[#This Row],[20D EMA]])/Table2[[#This Row],[20D EMA]]</f>
        <v>5.1188529744686115E-2</v>
      </c>
      <c r="T406" s="2">
        <f>(Table2[[#This Row],[Close Price]]-Table2[[#This Row],[50D EMA]])/Table2[[#This Row],[50D EMA]]</f>
        <v>0.11122234454010095</v>
      </c>
      <c r="U406" s="2">
        <f>(Table2[[#This Row],[Close Price]]-Table2[[#This Row],[200D EMA]])/Table2[[#This Row],[200D EMA]]</f>
        <v>0.17970322692875468</v>
      </c>
      <c r="V406">
        <v>3.3601757601885098</v>
      </c>
      <c r="W406">
        <v>83.1</v>
      </c>
      <c r="X406">
        <v>85.49</v>
      </c>
      <c r="Y406">
        <v>83.1</v>
      </c>
      <c r="Z406">
        <v>86.6</v>
      </c>
      <c r="AA406">
        <v>83.1</v>
      </c>
      <c r="AB406">
        <v>86.6</v>
      </c>
      <c r="AC406" s="2">
        <f>(Table2[[#This Row],[Close Price]]/Table2[[#This Row],[Day Low]])-1</f>
        <v>5.776173285198638E-3</v>
      </c>
      <c r="AD406" s="2">
        <f>(Table2[[#This Row],[Day High]]/Table2[[#This Row],[Close Price]])-1</f>
        <v>2.2852357023211312E-2</v>
      </c>
      <c r="AE406" s="2">
        <f>(Table2[[#This Row],[Close Price]]/Table2[[#This Row],[Current Week Low]])-1</f>
        <v>5.776173285198638E-3</v>
      </c>
      <c r="AF406" s="2">
        <f>(Table2[[#This Row],[Current Week High]]/Table2[[#This Row],[Close Price]])-1</f>
        <v>3.6133046183297379E-2</v>
      </c>
      <c r="AG406" s="2">
        <f>(Table2[[#This Row],[Close Price]]/Table2[[#This Row],[Current Month Low]])-1</f>
        <v>5.776173285198638E-3</v>
      </c>
      <c r="AH406" s="2">
        <f>(Table2[[#This Row],[Current Month High]]/Table2[[#This Row],[Close Price]])-1</f>
        <v>3.6133046183297379E-2</v>
      </c>
      <c r="AI406">
        <v>12.347451543431401</v>
      </c>
      <c r="AJ406">
        <v>42.506393861892498</v>
      </c>
      <c r="AK406" t="str">
        <f>IF(AND(Table2[[#This Row],[20D EMA]]&gt;Table2[[#This Row],[50D EMA]],Table2[[#This Row],[50D EMA]]&gt;Table2[[#This Row],[200D EMA]]),"Uptrend","Downtrend/NoTrend")</f>
        <v>Uptrend</v>
      </c>
      <c r="AL406">
        <v>0.08</v>
      </c>
      <c r="AM406" t="s">
        <v>10463</v>
      </c>
      <c r="AN406">
        <v>11.98</v>
      </c>
      <c r="AO406" t="s">
        <v>10463</v>
      </c>
      <c r="AP406">
        <v>7.3648047757898003E-2</v>
      </c>
      <c r="AQ406">
        <f>(Table2[[#This Row],[Sharpe Ratio]]-AVERAGE(Table2[Sharpe Ratio]))/_xlfn.STDEV.P(Table2[Sharpe Ratio])</f>
        <v>0.23607595494223318</v>
      </c>
      <c r="AR4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0.42428553330358237</v>
      </c>
      <c r="AS406">
        <f>_xlfn.RANK.AVG(Table2[[#This Row],[1Y Return vs Nifty Z-Score]],Table2[1Y Return vs Nifty Z-Score])</f>
        <v>456</v>
      </c>
      <c r="AT406">
        <f>_xlfn.RANK.AVG(Table2[[#This Row],[6M Return vs Nifty Z-Score]],Table2[6M Return vs Nifty Z-Score])</f>
        <v>458</v>
      </c>
      <c r="AU406">
        <f>_xlfn.RANK.AVG(Table2[[#This Row],[Sharpe Ratio Z-Score]],Table2[Sharpe Ratio Z-Score])</f>
        <v>272</v>
      </c>
      <c r="AV406">
        <f>(Table2[[#This Row],[Rank 1Y]]+Table2[[#This Row],[Rank 6M]]+Table2[[#This Row],[Rank Sharpe]])/3</f>
        <v>395.33333333333331</v>
      </c>
    </row>
    <row r="407" spans="1:48" x14ac:dyDescent="0.3">
      <c r="A407" t="s">
        <v>1285</v>
      </c>
      <c r="B407" t="s">
        <v>1286</v>
      </c>
      <c r="C407" t="s">
        <v>10419</v>
      </c>
      <c r="D407" t="s">
        <v>544</v>
      </c>
      <c r="E407">
        <v>8444.6876362570001</v>
      </c>
      <c r="F407">
        <v>245.9</v>
      </c>
      <c r="G407">
        <v>13.7854671543113</v>
      </c>
      <c r="H407">
        <f>(Table2[[#This Row],[1Y Return vs Nifty]]-AVERAGE(Table2[1Y Return vs Nifty]))/_xlfn.STDEV.P(Table2[1Y Return vs Nifty])</f>
        <v>-0.37881086682088277</v>
      </c>
      <c r="I407">
        <v>14.0012451380382</v>
      </c>
      <c r="J407">
        <f>(Table2[[#This Row],[1M Return vs Nifty]]-AVERAGE(Table2[1M Return vs Nifty]))/_xlfn.STDEV.P(Table2[1M Return vs Nifty])</f>
        <v>1.0902419576150812</v>
      </c>
      <c r="K407">
        <v>2.9218809063271101</v>
      </c>
      <c r="L407">
        <f>(Table2[[#This Row],[6M Return vs Nifty]]-AVERAGE(Table2[6M Return vs Nifty]))/_xlfn.STDEV.P(Table2[6M Return vs Nifty])</f>
        <v>-0.2725795518557933</v>
      </c>
      <c r="M407">
        <v>6.2033852471677102</v>
      </c>
      <c r="N407">
        <f>(Table2[[#This Row],[1W Return vs Nifty]]-AVERAGE(Table2[1W Return vs Nifty]))/_xlfn.STDEV.P(Table2[1W Return vs Nifty])</f>
        <v>1.2211432087398231</v>
      </c>
      <c r="O407">
        <v>232.52</v>
      </c>
      <c r="P407">
        <v>225.739556797483</v>
      </c>
      <c r="Q407">
        <v>217.96484116048501</v>
      </c>
      <c r="R407">
        <v>84.488986628697802</v>
      </c>
      <c r="S407" s="2">
        <f>(Table2[[#This Row],[Close Price]]-Table2[[#This Row],[20D EMA]])/Table2[[#This Row],[20D EMA]]</f>
        <v>5.7543437123688264E-2</v>
      </c>
      <c r="T407" s="2">
        <f>(Table2[[#This Row],[Close Price]]-Table2[[#This Row],[50D EMA]])/Table2[[#This Row],[50D EMA]]</f>
        <v>8.930842023670435E-2</v>
      </c>
      <c r="U407" s="2">
        <f>(Table2[[#This Row],[Close Price]]-Table2[[#This Row],[200D EMA]])/Table2[[#This Row],[200D EMA]]</f>
        <v>0.12816360056412338</v>
      </c>
      <c r="V407">
        <v>2.6311981942258198</v>
      </c>
      <c r="W407">
        <v>244.1</v>
      </c>
      <c r="X407">
        <v>260.98</v>
      </c>
      <c r="Y407">
        <v>238.63</v>
      </c>
      <c r="Z407">
        <v>264.85000000000002</v>
      </c>
      <c r="AA407">
        <v>238.63</v>
      </c>
      <c r="AB407">
        <v>264.85000000000002</v>
      </c>
      <c r="AC407" s="2">
        <f>(Table2[[#This Row],[Close Price]]/Table2[[#This Row],[Day Low]])-1</f>
        <v>7.3740270380990847E-3</v>
      </c>
      <c r="AD407" s="2">
        <f>(Table2[[#This Row],[Day High]]/Table2[[#This Row],[Close Price]])-1</f>
        <v>6.1325742171614461E-2</v>
      </c>
      <c r="AE407" s="2">
        <f>(Table2[[#This Row],[Close Price]]/Table2[[#This Row],[Current Week Low]])-1</f>
        <v>3.0465574320077238E-2</v>
      </c>
      <c r="AF407" s="2">
        <f>(Table2[[#This Row],[Current Week High]]/Table2[[#This Row],[Close Price]])-1</f>
        <v>7.7063847092313953E-2</v>
      </c>
      <c r="AG407" s="2">
        <f>(Table2[[#This Row],[Close Price]]/Table2[[#This Row],[Current Month Low]])-1</f>
        <v>3.0465574320077238E-2</v>
      </c>
      <c r="AH407" s="2">
        <f>(Table2[[#This Row],[Current Month High]]/Table2[[#This Row],[Close Price]])-1</f>
        <v>7.7063847092313953E-2</v>
      </c>
      <c r="AI407">
        <v>14.111427409516001</v>
      </c>
      <c r="AJ407">
        <v>51.044226044226001</v>
      </c>
      <c r="AK407" t="str">
        <f>IF(AND(Table2[[#This Row],[20D EMA]]&gt;Table2[[#This Row],[50D EMA]],Table2[[#This Row],[50D EMA]]&gt;Table2[[#This Row],[200D EMA]]),"Uptrend","Downtrend/NoTrend")</f>
        <v>Uptrend</v>
      </c>
      <c r="AL407">
        <v>-0.03</v>
      </c>
      <c r="AM407" t="s">
        <v>10464</v>
      </c>
      <c r="AN407">
        <v>12.19</v>
      </c>
      <c r="AO407" t="s">
        <v>10463</v>
      </c>
      <c r="AP407">
        <v>4.0137987381671E-2</v>
      </c>
      <c r="AQ407">
        <f>(Table2[[#This Row],[Sharpe Ratio]]-AVERAGE(Table2[Sharpe Ratio]))/_xlfn.STDEV.P(Table2[Sharpe Ratio])</f>
        <v>-0.14102876004754164</v>
      </c>
      <c r="AR4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1.5189659876306867</v>
      </c>
      <c r="AS407">
        <f>_xlfn.RANK.AVG(Table2[[#This Row],[1Y Return vs Nifty Z-Score]],Table2[1Y Return vs Nifty Z-Score])</f>
        <v>424</v>
      </c>
      <c r="AT407">
        <f>_xlfn.RANK.AVG(Table2[[#This Row],[6M Return vs Nifty Z-Score]],Table2[6M Return vs Nifty Z-Score])</f>
        <v>392</v>
      </c>
      <c r="AU407">
        <f>_xlfn.RANK.AVG(Table2[[#This Row],[Sharpe Ratio Z-Score]],Table2[Sharpe Ratio Z-Score])</f>
        <v>376</v>
      </c>
      <c r="AV407">
        <f>(Table2[[#This Row],[Rank 1Y]]+Table2[[#This Row],[Rank 6M]]+Table2[[#This Row],[Rank Sharpe]])/3</f>
        <v>397.33333333333331</v>
      </c>
    </row>
    <row r="408" spans="1:48" x14ac:dyDescent="0.3">
      <c r="A408" t="s">
        <v>214</v>
      </c>
      <c r="B408" t="s">
        <v>215</v>
      </c>
      <c r="C408" t="s">
        <v>10424</v>
      </c>
      <c r="D408" t="s">
        <v>61</v>
      </c>
      <c r="E408">
        <v>119439.987232089</v>
      </c>
      <c r="F408">
        <v>1488.65</v>
      </c>
      <c r="G408">
        <v>23.047060373028799</v>
      </c>
      <c r="H408">
        <f>(Table2[[#This Row],[1Y Return vs Nifty]]-AVERAGE(Table2[1Y Return vs Nifty]))/_xlfn.STDEV.P(Table2[1Y Return vs Nifty])</f>
        <v>-0.27064301474889857</v>
      </c>
      <c r="I408">
        <v>-6.2811716496509504</v>
      </c>
      <c r="J408">
        <f>(Table2[[#This Row],[1M Return vs Nifty]]-AVERAGE(Table2[1M Return vs Nifty]))/_xlfn.STDEV.P(Table2[1M Return vs Nifty])</f>
        <v>-0.66636189364377019</v>
      </c>
      <c r="K408">
        <v>4.8427428344211396</v>
      </c>
      <c r="L408">
        <f>(Table2[[#This Row],[6M Return vs Nifty]]-AVERAGE(Table2[6M Return vs Nifty]))/_xlfn.STDEV.P(Table2[6M Return vs Nifty])</f>
        <v>-0.21503754345129378</v>
      </c>
      <c r="M408">
        <v>-3.87975801501827</v>
      </c>
      <c r="N408">
        <f>(Table2[[#This Row],[1W Return vs Nifty]]-AVERAGE(Table2[1W Return vs Nifty]))/_xlfn.STDEV.P(Table2[1W Return vs Nifty])</f>
        <v>-0.62533655798255572</v>
      </c>
      <c r="O408">
        <v>1499.18</v>
      </c>
      <c r="P408">
        <v>1474.69061086438</v>
      </c>
      <c r="Q408">
        <v>1357.30466938259</v>
      </c>
      <c r="R408">
        <v>33.118279175530702</v>
      </c>
      <c r="S408" s="2">
        <f>(Table2[[#This Row],[Close Price]]-Table2[[#This Row],[20D EMA]])/Table2[[#This Row],[20D EMA]]</f>
        <v>-7.0238396990354541E-3</v>
      </c>
      <c r="T408" s="2">
        <f>(Table2[[#This Row],[Close Price]]-Table2[[#This Row],[50D EMA]])/Table2[[#This Row],[50D EMA]]</f>
        <v>9.4659781738475179E-3</v>
      </c>
      <c r="U408" s="2">
        <f>(Table2[[#This Row],[Close Price]]-Table2[[#This Row],[200D EMA]])/Table2[[#This Row],[200D EMA]]</f>
        <v>9.6769232126163993E-2</v>
      </c>
      <c r="V408">
        <v>0.88864675812064498</v>
      </c>
      <c r="W408">
        <v>1479.25</v>
      </c>
      <c r="X408">
        <v>1492.75</v>
      </c>
      <c r="Y408">
        <v>1472.2</v>
      </c>
      <c r="Z408">
        <v>1493.7</v>
      </c>
      <c r="AA408">
        <v>1472.2</v>
      </c>
      <c r="AB408">
        <v>1493.7</v>
      </c>
      <c r="AC408" s="2">
        <f>(Table2[[#This Row],[Close Price]]/Table2[[#This Row],[Day Low]])-1</f>
        <v>6.3545715734325547E-3</v>
      </c>
      <c r="AD408" s="2">
        <f>(Table2[[#This Row],[Day High]]/Table2[[#This Row],[Close Price]])-1</f>
        <v>2.7541732442144529E-3</v>
      </c>
      <c r="AE408" s="2">
        <f>(Table2[[#This Row],[Close Price]]/Table2[[#This Row],[Current Week Low]])-1</f>
        <v>1.1173753566091627E-2</v>
      </c>
      <c r="AF408" s="2">
        <f>(Table2[[#This Row],[Current Week High]]/Table2[[#This Row],[Close Price]])-1</f>
        <v>3.3923353373861431E-3</v>
      </c>
      <c r="AG408" s="2">
        <f>(Table2[[#This Row],[Close Price]]/Table2[[#This Row],[Current Month Low]])-1</f>
        <v>1.1173753566091627E-2</v>
      </c>
      <c r="AH408" s="2">
        <f>(Table2[[#This Row],[Current Month High]]/Table2[[#This Row],[Close Price]])-1</f>
        <v>3.3923353373861431E-3</v>
      </c>
      <c r="AI408">
        <v>6.2707822523763097</v>
      </c>
      <c r="AJ408">
        <v>49.387857501254402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0.01</v>
      </c>
      <c r="AM408" t="s">
        <v>10463</v>
      </c>
      <c r="AN408">
        <v>-3.62</v>
      </c>
      <c r="AO408" t="s">
        <v>10464</v>
      </c>
      <c r="AP408">
        <v>1.3701561776594E-2</v>
      </c>
      <c r="AQ408">
        <f>(Table2[[#This Row],[Sharpe Ratio]]-AVERAGE(Table2[Sharpe Ratio]))/_xlfn.STDEV.P(Table2[Sharpe Ratio])</f>
        <v>-0.43853048434235836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-2.2159094941688764</v>
      </c>
      <c r="AS408">
        <f>_xlfn.RANK.AVG(Table2[[#This Row],[1Y Return vs Nifty Z-Score]],Table2[1Y Return vs Nifty Z-Score])</f>
        <v>377</v>
      </c>
      <c r="AT408">
        <f>_xlfn.RANK.AVG(Table2[[#This Row],[6M Return vs Nifty Z-Score]],Table2[6M Return vs Nifty Z-Score])</f>
        <v>363</v>
      </c>
      <c r="AU408">
        <f>_xlfn.RANK.AVG(Table2[[#This Row],[Sharpe Ratio Z-Score]],Table2[Sharpe Ratio Z-Score])</f>
        <v>454</v>
      </c>
      <c r="AV408">
        <f>(Table2[[#This Row],[Rank 1Y]]+Table2[[#This Row],[Rank 6M]]+Table2[[#This Row],[Rank Sharpe]])/3</f>
        <v>398</v>
      </c>
    </row>
    <row r="409" spans="1:48" x14ac:dyDescent="0.3">
      <c r="A409" t="s">
        <v>1162</v>
      </c>
      <c r="B409" t="s">
        <v>1163</v>
      </c>
      <c r="C409" t="s">
        <v>10419</v>
      </c>
      <c r="D409" t="s">
        <v>475</v>
      </c>
      <c r="E409">
        <v>10014.005721089999</v>
      </c>
      <c r="F409">
        <v>1098.5</v>
      </c>
      <c r="G409">
        <v>13.9202413028937</v>
      </c>
      <c r="H409">
        <f>(Table2[[#This Row],[1Y Return vs Nifty]]-AVERAGE(Table2[1Y Return vs Nifty]))/_xlfn.STDEV.P(Table2[1Y Return vs Nifty])</f>
        <v>-0.37723681473041454</v>
      </c>
      <c r="I409">
        <v>28.916722055619299</v>
      </c>
      <c r="J409">
        <f>(Table2[[#This Row],[1M Return vs Nifty]]-AVERAGE(Table2[1M Return vs Nifty]))/_xlfn.STDEV.P(Table2[1M Return vs Nifty])</f>
        <v>2.3820300354879542</v>
      </c>
      <c r="K409">
        <v>3.3725386151832302</v>
      </c>
      <c r="L409">
        <f>(Table2[[#This Row],[6M Return vs Nifty]]-AVERAGE(Table2[6M Return vs Nifty]))/_xlfn.STDEV.P(Table2[6M Return vs Nifty])</f>
        <v>-0.25907949269418445</v>
      </c>
      <c r="M409">
        <v>9.3487134463130808</v>
      </c>
      <c r="N409">
        <f>(Table2[[#This Row],[1W Return vs Nifty]]-AVERAGE(Table2[1W Return vs Nifty]))/_xlfn.STDEV.P(Table2[1W Return vs Nifty])</f>
        <v>1.7971327318881991</v>
      </c>
      <c r="O409">
        <v>1002.12</v>
      </c>
      <c r="P409">
        <v>940.316857956749</v>
      </c>
      <c r="Q409">
        <v>899.16093303322396</v>
      </c>
      <c r="R409">
        <v>76.384519171960406</v>
      </c>
      <c r="S409" s="2">
        <f>(Table2[[#This Row],[Close Price]]-Table2[[#This Row],[20D EMA]])/Table2[[#This Row],[20D EMA]]</f>
        <v>9.6176106653893742E-2</v>
      </c>
      <c r="T409" s="2">
        <f>(Table2[[#This Row],[Close Price]]-Table2[[#This Row],[50D EMA]])/Table2[[#This Row],[50D EMA]]</f>
        <v>0.16822323316309917</v>
      </c>
      <c r="U409" s="2">
        <f>(Table2[[#This Row],[Close Price]]-Table2[[#This Row],[200D EMA]])/Table2[[#This Row],[200D EMA]]</f>
        <v>0.22169453725522401</v>
      </c>
      <c r="V409">
        <v>1.01114208713422</v>
      </c>
      <c r="W409">
        <v>1090.25</v>
      </c>
      <c r="X409">
        <v>1135.9000000000001</v>
      </c>
      <c r="Y409">
        <v>1029.55</v>
      </c>
      <c r="Z409">
        <v>1195</v>
      </c>
      <c r="AA409">
        <v>1029.55</v>
      </c>
      <c r="AB409">
        <v>1195</v>
      </c>
      <c r="AC409" s="2">
        <f>(Table2[[#This Row],[Close Price]]/Table2[[#This Row],[Day Low]])-1</f>
        <v>7.5670717725291325E-3</v>
      </c>
      <c r="AD409" s="2">
        <f>(Table2[[#This Row],[Day High]]/Table2[[#This Row],[Close Price]])-1</f>
        <v>3.4046426945835373E-2</v>
      </c>
      <c r="AE409" s="2">
        <f>(Table2[[#This Row],[Close Price]]/Table2[[#This Row],[Current Week Low]])-1</f>
        <v>6.6971006750522033E-2</v>
      </c>
      <c r="AF409" s="2">
        <f>(Table2[[#This Row],[Current Week High]]/Table2[[#This Row],[Close Price]])-1</f>
        <v>8.7847064178425027E-2</v>
      </c>
      <c r="AG409" s="2">
        <f>(Table2[[#This Row],[Close Price]]/Table2[[#This Row],[Current Month Low]])-1</f>
        <v>6.6971006750522033E-2</v>
      </c>
      <c r="AH409" s="2">
        <f>(Table2[[#This Row],[Current Month High]]/Table2[[#This Row],[Close Price]])-1</f>
        <v>8.7847064178425027E-2</v>
      </c>
      <c r="AI409">
        <v>8.7847064178425001</v>
      </c>
      <c r="AJ409">
        <v>42.477302204928598</v>
      </c>
      <c r="AK409" t="str">
        <f>IF(AND(Table2[[#This Row],[20D EMA]]&gt;Table2[[#This Row],[50D EMA]],Table2[[#This Row],[50D EMA]]&gt;Table2[[#This Row],[200D EMA]]),"Uptrend","Downtrend/NoTrend")</f>
        <v>Uptrend</v>
      </c>
      <c r="AL409">
        <v>0.13</v>
      </c>
      <c r="AM409" t="s">
        <v>10463</v>
      </c>
      <c r="AN409">
        <v>7.47</v>
      </c>
      <c r="AO409" t="s">
        <v>10463</v>
      </c>
      <c r="AP409">
        <v>3.7789179386443002E-2</v>
      </c>
      <c r="AQ409">
        <f>(Table2[[#This Row],[Sharpe Ratio]]-AVERAGE(Table2[Sharpe Ratio]))/_xlfn.STDEV.P(Table2[Sharpe Ratio])</f>
        <v>-0.16746101829063728</v>
      </c>
      <c r="AR4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3.3753854416609173</v>
      </c>
      <c r="AS409">
        <f>_xlfn.RANK.AVG(Table2[[#This Row],[1Y Return vs Nifty Z-Score]],Table2[1Y Return vs Nifty Z-Score])</f>
        <v>423</v>
      </c>
      <c r="AT409">
        <f>_xlfn.RANK.AVG(Table2[[#This Row],[6M Return vs Nifty Z-Score]],Table2[6M Return vs Nifty Z-Score])</f>
        <v>385</v>
      </c>
      <c r="AU409">
        <f>_xlfn.RANK.AVG(Table2[[#This Row],[Sharpe Ratio Z-Score]],Table2[Sharpe Ratio Z-Score])</f>
        <v>387</v>
      </c>
      <c r="AV409">
        <f>(Table2[[#This Row],[Rank 1Y]]+Table2[[#This Row],[Rank 6M]]+Table2[[#This Row],[Rank Sharpe]])/3</f>
        <v>398.33333333333331</v>
      </c>
    </row>
    <row r="410" spans="1:48" x14ac:dyDescent="0.3">
      <c r="A410" t="s">
        <v>202</v>
      </c>
      <c r="B410" t="s">
        <v>203</v>
      </c>
      <c r="C410" t="s">
        <v>10423</v>
      </c>
      <c r="D410" t="s">
        <v>204</v>
      </c>
      <c r="E410">
        <v>127018.944280825</v>
      </c>
      <c r="F410">
        <v>4625.75</v>
      </c>
      <c r="G410">
        <v>1.96670571510503</v>
      </c>
      <c r="H410">
        <f>(Table2[[#This Row],[1Y Return vs Nifty]]-AVERAGE(Table2[1Y Return vs Nifty]))/_xlfn.STDEV.P(Table2[1Y Return vs Nifty])</f>
        <v>-0.51684435726251576</v>
      </c>
      <c r="I410">
        <v>-9.1982106458721997</v>
      </c>
      <c r="J410">
        <f>(Table2[[#This Row],[1M Return vs Nifty]]-AVERAGE(Table2[1M Return vs Nifty]))/_xlfn.STDEV.P(Table2[1M Return vs Nifty])</f>
        <v>-0.91899854876588916</v>
      </c>
      <c r="K410">
        <v>7.5201322563055104</v>
      </c>
      <c r="L410">
        <f>(Table2[[#This Row],[6M Return vs Nifty]]-AVERAGE(Table2[6M Return vs Nifty]))/_xlfn.STDEV.P(Table2[6M Return vs Nifty])</f>
        <v>-0.13483273416078081</v>
      </c>
      <c r="M410">
        <v>-6.8749700348259299</v>
      </c>
      <c r="N410">
        <f>(Table2[[#This Row],[1W Return vs Nifty]]-AVERAGE(Table2[1W Return vs Nifty]))/_xlfn.STDEV.P(Table2[1W Return vs Nifty])</f>
        <v>-1.1738359939034437</v>
      </c>
      <c r="O410">
        <v>4743.7700000000004</v>
      </c>
      <c r="P410">
        <v>4633.1059121100598</v>
      </c>
      <c r="Q410">
        <v>4118.4204719608197</v>
      </c>
      <c r="R410">
        <v>29.006874663443099</v>
      </c>
      <c r="S410" s="2">
        <f>(Table2[[#This Row],[Close Price]]-Table2[[#This Row],[20D EMA]])/Table2[[#This Row],[20D EMA]]</f>
        <v>-2.4878946491925288E-2</v>
      </c>
      <c r="T410" s="2">
        <f>(Table2[[#This Row],[Close Price]]-Table2[[#This Row],[50D EMA]])/Table2[[#This Row],[50D EMA]]</f>
        <v>-1.5876848597034666E-3</v>
      </c>
      <c r="U410" s="2">
        <f>(Table2[[#This Row],[Close Price]]-Table2[[#This Row],[200D EMA]])/Table2[[#This Row],[200D EMA]]</f>
        <v>0.12318546187627022</v>
      </c>
      <c r="V410">
        <v>0.98962533958577004</v>
      </c>
      <c r="W410">
        <v>4592.8999999999996</v>
      </c>
      <c r="X410">
        <v>4699.1000000000004</v>
      </c>
      <c r="Y410">
        <v>4592.8999999999996</v>
      </c>
      <c r="Z410">
        <v>4729.45</v>
      </c>
      <c r="AA410">
        <v>4592.8999999999996</v>
      </c>
      <c r="AB410">
        <v>4729.45</v>
      </c>
      <c r="AC410" s="2">
        <f>(Table2[[#This Row],[Close Price]]/Table2[[#This Row],[Day Low]])-1</f>
        <v>7.1523438350498125E-3</v>
      </c>
      <c r="AD410" s="2">
        <f>(Table2[[#This Row],[Day High]]/Table2[[#This Row],[Close Price]])-1</f>
        <v>1.5856888072204534E-2</v>
      </c>
      <c r="AE410" s="2">
        <f>(Table2[[#This Row],[Close Price]]/Table2[[#This Row],[Current Week Low]])-1</f>
        <v>7.1523438350498125E-3</v>
      </c>
      <c r="AF410" s="2">
        <f>(Table2[[#This Row],[Current Week High]]/Table2[[#This Row],[Close Price]])-1</f>
        <v>2.2417986272496249E-2</v>
      </c>
      <c r="AG410" s="2">
        <f>(Table2[[#This Row],[Close Price]]/Table2[[#This Row],[Current Month Low]])-1</f>
        <v>7.1523438350498125E-3</v>
      </c>
      <c r="AH410" s="2">
        <f>(Table2[[#This Row],[Current Month High]]/Table2[[#This Row],[Close Price]])-1</f>
        <v>2.2417986272496249E-2</v>
      </c>
      <c r="AI410">
        <v>7.5717451224125796</v>
      </c>
      <c r="AJ410">
        <v>46.384493670886002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-0.06</v>
      </c>
      <c r="AM410" t="s">
        <v>10464</v>
      </c>
      <c r="AN410">
        <v>-3.66</v>
      </c>
      <c r="AO410" t="s">
        <v>10464</v>
      </c>
      <c r="AP410">
        <v>4.2910096964199999E-2</v>
      </c>
      <c r="AQ410">
        <f>(Table2[[#This Row],[Sharpe Ratio]]-AVERAGE(Table2[Sharpe Ratio]))/_xlfn.STDEV.P(Table2[Sharpe Ratio])</f>
        <v>-0.10983288685891435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-2.8543445209515439</v>
      </c>
      <c r="AS410">
        <f>_xlfn.RANK.AVG(Table2[[#This Row],[1Y Return vs Nifty Z-Score]],Table2[1Y Return vs Nifty Z-Score])</f>
        <v>499</v>
      </c>
      <c r="AT410">
        <f>_xlfn.RANK.AVG(Table2[[#This Row],[6M Return vs Nifty Z-Score]],Table2[6M Return vs Nifty Z-Score])</f>
        <v>329</v>
      </c>
      <c r="AU410">
        <f>_xlfn.RANK.AVG(Table2[[#This Row],[Sharpe Ratio Z-Score]],Table2[Sharpe Ratio Z-Score])</f>
        <v>371</v>
      </c>
      <c r="AV410">
        <f>(Table2[[#This Row],[Rank 1Y]]+Table2[[#This Row],[Rank 6M]]+Table2[[#This Row],[Rank Sharpe]])/3</f>
        <v>399.66666666666669</v>
      </c>
    </row>
    <row r="411" spans="1:48" x14ac:dyDescent="0.3">
      <c r="A411" t="s">
        <v>1179</v>
      </c>
      <c r="B411" t="s">
        <v>1180</v>
      </c>
      <c r="C411" t="s">
        <v>10433</v>
      </c>
      <c r="D411" t="s">
        <v>278</v>
      </c>
      <c r="E411">
        <v>9715.8874269600001</v>
      </c>
      <c r="F411">
        <v>255.45</v>
      </c>
      <c r="G411">
        <v>28.6264274970769</v>
      </c>
      <c r="H411">
        <f>(Table2[[#This Row],[1Y Return vs Nifty]]-AVERAGE(Table2[1Y Return vs Nifty]))/_xlfn.STDEV.P(Table2[1Y Return vs Nifty])</f>
        <v>-0.20548055905934742</v>
      </c>
      <c r="I411">
        <v>0.49709116853042301</v>
      </c>
      <c r="J411">
        <f>(Table2[[#This Row],[1M Return vs Nifty]]-AVERAGE(Table2[1M Return vs Nifty]))/_xlfn.STDEV.P(Table2[1M Return vs Nifty])</f>
        <v>-7.9315354964557369E-2</v>
      </c>
      <c r="K411">
        <v>-11.843076706533401</v>
      </c>
      <c r="L411">
        <f>(Table2[[#This Row],[6M Return vs Nifty]]-AVERAGE(Table2[6M Return vs Nifty]))/_xlfn.STDEV.P(Table2[6M Return vs Nifty])</f>
        <v>-0.71488376051607827</v>
      </c>
      <c r="M411">
        <v>-8.52873979791128</v>
      </c>
      <c r="N411">
        <f>(Table2[[#This Row],[1W Return vs Nifty]]-AVERAGE(Table2[1W Return vs Nifty]))/_xlfn.STDEV.P(Table2[1W Return vs Nifty])</f>
        <v>-1.4766832635446707</v>
      </c>
      <c r="O411">
        <v>255.05</v>
      </c>
      <c r="P411">
        <v>256.35470490235502</v>
      </c>
      <c r="Q411">
        <v>243.51399054905301</v>
      </c>
      <c r="R411">
        <v>51.407695472233399</v>
      </c>
      <c r="S411" s="2">
        <f>(Table2[[#This Row],[Close Price]]-Table2[[#This Row],[20D EMA]])/Table2[[#This Row],[20D EMA]]</f>
        <v>1.5683199372671132E-3</v>
      </c>
      <c r="T411" s="2">
        <f>(Table2[[#This Row],[Close Price]]-Table2[[#This Row],[50D EMA]])/Table2[[#This Row],[50D EMA]]</f>
        <v>-3.5291137047772773E-3</v>
      </c>
      <c r="U411" s="2">
        <f>(Table2[[#This Row],[Close Price]]-Table2[[#This Row],[200D EMA]])/Table2[[#This Row],[200D EMA]]</f>
        <v>4.9015703056874735E-2</v>
      </c>
      <c r="V411">
        <v>1.35917406660702</v>
      </c>
      <c r="W411">
        <v>252</v>
      </c>
      <c r="X411">
        <v>258.7</v>
      </c>
      <c r="Y411">
        <v>252</v>
      </c>
      <c r="Z411">
        <v>258.89999999999998</v>
      </c>
      <c r="AA411">
        <v>252</v>
      </c>
      <c r="AB411">
        <v>258.89999999999998</v>
      </c>
      <c r="AC411" s="2">
        <f>(Table2[[#This Row],[Close Price]]/Table2[[#This Row],[Day Low]])-1</f>
        <v>1.3690476190476142E-2</v>
      </c>
      <c r="AD411" s="2">
        <f>(Table2[[#This Row],[Day High]]/Table2[[#This Row],[Close Price]])-1</f>
        <v>1.2722646310432628E-2</v>
      </c>
      <c r="AE411" s="2">
        <f>(Table2[[#This Row],[Close Price]]/Table2[[#This Row],[Current Week Low]])-1</f>
        <v>1.3690476190476142E-2</v>
      </c>
      <c r="AF411" s="2">
        <f>(Table2[[#This Row],[Current Week High]]/Table2[[#This Row],[Close Price]])-1</f>
        <v>1.3505578391074469E-2</v>
      </c>
      <c r="AG411" s="2">
        <f>(Table2[[#This Row],[Close Price]]/Table2[[#This Row],[Current Month Low]])-1</f>
        <v>1.3690476190476142E-2</v>
      </c>
      <c r="AH411" s="2">
        <f>(Table2[[#This Row],[Current Month High]]/Table2[[#This Row],[Close Price]])-1</f>
        <v>1.3505578391074469E-2</v>
      </c>
      <c r="AI411">
        <v>34.4685848502642</v>
      </c>
      <c r="AJ411">
        <v>68.892561983470998</v>
      </c>
      <c r="AK411" t="str">
        <f>IF(AND(Table2[[#This Row],[20D EMA]]&gt;Table2[[#This Row],[50D EMA]],Table2[[#This Row],[50D EMA]]&gt;Table2[[#This Row],[200D EMA]]),"Uptrend","Downtrend/NoTrend")</f>
        <v>Downtrend/NoTrend</v>
      </c>
      <c r="AL411">
        <v>-0.14000000000000001</v>
      </c>
      <c r="AM411" t="s">
        <v>10464</v>
      </c>
      <c r="AN411">
        <v>2.81</v>
      </c>
      <c r="AO411" t="s">
        <v>10463</v>
      </c>
      <c r="AP411">
        <v>6.8121254316013E-2</v>
      </c>
      <c r="AQ411">
        <f>(Table2[[#This Row],[Sharpe Ratio]]-AVERAGE(Table2[Sharpe Ratio]))/_xlfn.STDEV.P(Table2[Sharpe Ratio])</f>
        <v>0.17388030855097877</v>
      </c>
      <c r="AR4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1">
        <f>_xlfn.RANK.AVG(Table2[[#This Row],[1Y Return vs Nifty Z-Score]],Table2[1Y Return vs Nifty Z-Score])</f>
        <v>347</v>
      </c>
      <c r="AT411">
        <f>_xlfn.RANK.AVG(Table2[[#This Row],[6M Return vs Nifty Z-Score]],Table2[6M Return vs Nifty Z-Score])</f>
        <v>562</v>
      </c>
      <c r="AU411">
        <f>_xlfn.RANK.AVG(Table2[[#This Row],[Sharpe Ratio Z-Score]],Table2[Sharpe Ratio Z-Score])</f>
        <v>291</v>
      </c>
      <c r="AV411">
        <f>(Table2[[#This Row],[Rank 1Y]]+Table2[[#This Row],[Rank 6M]]+Table2[[#This Row],[Rank Sharpe]])/3</f>
        <v>400</v>
      </c>
    </row>
    <row r="412" spans="1:48" x14ac:dyDescent="0.3">
      <c r="A412" t="s">
        <v>538</v>
      </c>
      <c r="B412" t="s">
        <v>539</v>
      </c>
      <c r="C412" t="s">
        <v>10424</v>
      </c>
      <c r="D412" t="s">
        <v>272</v>
      </c>
      <c r="E412">
        <v>35600.051468940001</v>
      </c>
      <c r="F412">
        <v>459.5</v>
      </c>
      <c r="G412">
        <v>20.035894018284001</v>
      </c>
      <c r="H412">
        <f>(Table2[[#This Row],[1Y Return vs Nifty]]-AVERAGE(Table2[1Y Return vs Nifty]))/_xlfn.STDEV.P(Table2[1Y Return vs Nifty])</f>
        <v>-0.30581098090032865</v>
      </c>
      <c r="I412">
        <v>-8.0622184611568706</v>
      </c>
      <c r="J412">
        <f>(Table2[[#This Row],[1M Return vs Nifty]]-AVERAGE(Table2[1M Return vs Nifty]))/_xlfn.STDEV.P(Table2[1M Return vs Nifty])</f>
        <v>-0.82061341707477298</v>
      </c>
      <c r="K412">
        <v>-5.8064687685096299</v>
      </c>
      <c r="L412">
        <f>(Table2[[#This Row],[6M Return vs Nifty]]-AVERAGE(Table2[6M Return vs Nifty]))/_xlfn.STDEV.P(Table2[6M Return vs Nifty])</f>
        <v>-0.53404903230159495</v>
      </c>
      <c r="M412">
        <v>-4.9928672067444797</v>
      </c>
      <c r="N412">
        <f>(Table2[[#This Row],[1W Return vs Nifty]]-AVERAGE(Table2[1W Return vs Nifty]))/_xlfn.STDEV.P(Table2[1W Return vs Nifty])</f>
        <v>-0.82917513760316897</v>
      </c>
      <c r="O412">
        <v>473.75</v>
      </c>
      <c r="P412">
        <v>461.53971520621798</v>
      </c>
      <c r="Q412">
        <v>412.44677314079098</v>
      </c>
      <c r="R412">
        <v>39.903304041230399</v>
      </c>
      <c r="S412" s="2">
        <f>(Table2[[#This Row],[Close Price]]-Table2[[#This Row],[20D EMA]])/Table2[[#This Row],[20D EMA]]</f>
        <v>-3.0079155672823221E-2</v>
      </c>
      <c r="T412" s="2">
        <f>(Table2[[#This Row],[Close Price]]-Table2[[#This Row],[50D EMA]])/Table2[[#This Row],[50D EMA]]</f>
        <v>-4.4193709425560989E-3</v>
      </c>
      <c r="U412" s="2">
        <f>(Table2[[#This Row],[Close Price]]-Table2[[#This Row],[200D EMA]])/Table2[[#This Row],[200D EMA]]</f>
        <v>0.11408314944713398</v>
      </c>
      <c r="V412">
        <v>1.4683734672603199</v>
      </c>
      <c r="W412">
        <v>456.55</v>
      </c>
      <c r="X412">
        <v>476.1</v>
      </c>
      <c r="Y412">
        <v>456.55</v>
      </c>
      <c r="Z412">
        <v>482.45</v>
      </c>
      <c r="AA412">
        <v>456.55</v>
      </c>
      <c r="AB412">
        <v>482.45</v>
      </c>
      <c r="AC412" s="2">
        <f>(Table2[[#This Row],[Close Price]]/Table2[[#This Row],[Day Low]])-1</f>
        <v>6.4615047639908774E-3</v>
      </c>
      <c r="AD412" s="2">
        <f>(Table2[[#This Row],[Day High]]/Table2[[#This Row],[Close Price]])-1</f>
        <v>3.6126224156692199E-2</v>
      </c>
      <c r="AE412" s="2">
        <f>(Table2[[#This Row],[Close Price]]/Table2[[#This Row],[Current Week Low]])-1</f>
        <v>6.4615047639908774E-3</v>
      </c>
      <c r="AF412" s="2">
        <f>(Table2[[#This Row],[Current Week High]]/Table2[[#This Row],[Close Price]])-1</f>
        <v>4.9945593035908509E-2</v>
      </c>
      <c r="AG412" s="2">
        <f>(Table2[[#This Row],[Close Price]]/Table2[[#This Row],[Current Month Low]])-1</f>
        <v>6.4615047639908774E-3</v>
      </c>
      <c r="AH412" s="2">
        <f>(Table2[[#This Row],[Current Month High]]/Table2[[#This Row],[Close Price]])-1</f>
        <v>4.9945593035908509E-2</v>
      </c>
      <c r="AI412">
        <v>10.957562568008701</v>
      </c>
      <c r="AJ412">
        <v>48.946515397082599</v>
      </c>
      <c r="AK412" t="str">
        <f>IF(AND(Table2[[#This Row],[20D EMA]]&gt;Table2[[#This Row],[50D EMA]],Table2[[#This Row],[50D EMA]]&gt;Table2[[#This Row],[200D EMA]]),"Uptrend","Downtrend/NoTrend")</f>
        <v>Uptrend</v>
      </c>
      <c r="AL412">
        <v>0.02</v>
      </c>
      <c r="AM412" t="s">
        <v>10463</v>
      </c>
      <c r="AN412">
        <v>-4.87</v>
      </c>
      <c r="AO412" t="s">
        <v>10464</v>
      </c>
      <c r="AP412">
        <v>6.2153977051885002E-2</v>
      </c>
      <c r="AQ412">
        <f>(Table2[[#This Row],[Sharpe Ratio]]-AVERAGE(Table2[Sharpe Ratio]))/_xlfn.STDEV.P(Table2[Sharpe Ratio])</f>
        <v>0.10672768731755447</v>
      </c>
      <c r="AR4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-2.382920880562311</v>
      </c>
      <c r="AS412">
        <f>_xlfn.RANK.AVG(Table2[[#This Row],[1Y Return vs Nifty Z-Score]],Table2[1Y Return vs Nifty Z-Score])</f>
        <v>392</v>
      </c>
      <c r="AT412">
        <f>_xlfn.RANK.AVG(Table2[[#This Row],[6M Return vs Nifty Z-Score]],Table2[6M Return vs Nifty Z-Score])</f>
        <v>496</v>
      </c>
      <c r="AU412">
        <f>_xlfn.RANK.AVG(Table2[[#This Row],[Sharpe Ratio Z-Score]],Table2[Sharpe Ratio Z-Score])</f>
        <v>313</v>
      </c>
      <c r="AV412">
        <f>(Table2[[#This Row],[Rank 1Y]]+Table2[[#This Row],[Rank 6M]]+Table2[[#This Row],[Rank Sharpe]])/3</f>
        <v>400.33333333333331</v>
      </c>
    </row>
    <row r="413" spans="1:48" x14ac:dyDescent="0.3">
      <c r="A413" t="s">
        <v>735</v>
      </c>
      <c r="B413" t="s">
        <v>736</v>
      </c>
      <c r="C413" t="s">
        <v>10417</v>
      </c>
      <c r="D413" t="s">
        <v>278</v>
      </c>
      <c r="E413">
        <v>21461.977488032</v>
      </c>
      <c r="F413">
        <v>214.18</v>
      </c>
      <c r="G413">
        <v>48.600492766149699</v>
      </c>
      <c r="H413">
        <f>(Table2[[#This Row],[1Y Return vs Nifty]]-AVERAGE(Table2[1Y Return vs Nifty]))/_xlfn.STDEV.P(Table2[1Y Return vs Nifty])</f>
        <v>2.7800226036546284E-2</v>
      </c>
      <c r="I413">
        <v>2.6524968921968202</v>
      </c>
      <c r="J413">
        <f>(Table2[[#This Row],[1M Return vs Nifty]]-AVERAGE(Table2[1M Return vs Nifty]))/_xlfn.STDEV.P(Table2[1M Return vs Nifty])</f>
        <v>0.10735835531615616</v>
      </c>
      <c r="K413">
        <v>2.0053755507973698</v>
      </c>
      <c r="L413">
        <f>(Table2[[#This Row],[6M Return vs Nifty]]-AVERAGE(Table2[6M Return vs Nifty]))/_xlfn.STDEV.P(Table2[6M Return vs Nifty])</f>
        <v>-0.30003470524258041</v>
      </c>
      <c r="M413">
        <v>-0.13663159619524901</v>
      </c>
      <c r="N413">
        <f>(Table2[[#This Row],[1W Return vs Nifty]]-AVERAGE(Table2[1W Return vs Nifty]))/_xlfn.STDEV.P(Table2[1W Return vs Nifty])</f>
        <v>6.0125010590089963E-2</v>
      </c>
      <c r="O413">
        <v>204.37</v>
      </c>
      <c r="P413">
        <v>200.699210400124</v>
      </c>
      <c r="Q413">
        <v>181.00068615153401</v>
      </c>
      <c r="R413">
        <v>69.732612116836094</v>
      </c>
      <c r="S413" s="2">
        <f>(Table2[[#This Row],[Close Price]]-Table2[[#This Row],[20D EMA]])/Table2[[#This Row],[20D EMA]]</f>
        <v>4.8001174340656663E-2</v>
      </c>
      <c r="T413" s="2">
        <f>(Table2[[#This Row],[Close Price]]-Table2[[#This Row],[50D EMA]])/Table2[[#This Row],[50D EMA]]</f>
        <v>6.7169121258623926E-2</v>
      </c>
      <c r="U413" s="2">
        <f>(Table2[[#This Row],[Close Price]]-Table2[[#This Row],[200D EMA]])/Table2[[#This Row],[200D EMA]]</f>
        <v>0.18331043132448807</v>
      </c>
      <c r="V413">
        <v>1.36028655802962</v>
      </c>
      <c r="W413">
        <v>211.81</v>
      </c>
      <c r="X413">
        <v>221.1</v>
      </c>
      <c r="Y413">
        <v>202.01</v>
      </c>
      <c r="Z413">
        <v>221.1</v>
      </c>
      <c r="AA413">
        <v>202.01</v>
      </c>
      <c r="AB413">
        <v>221.1</v>
      </c>
      <c r="AC413" s="2">
        <f>(Table2[[#This Row],[Close Price]]/Table2[[#This Row],[Day Low]])-1</f>
        <v>1.1189273405410427E-2</v>
      </c>
      <c r="AD413" s="2">
        <f>(Table2[[#This Row],[Day High]]/Table2[[#This Row],[Close Price]])-1</f>
        <v>3.2309272574470027E-2</v>
      </c>
      <c r="AE413" s="2">
        <f>(Table2[[#This Row],[Close Price]]/Table2[[#This Row],[Current Week Low]])-1</f>
        <v>6.0244542349388697E-2</v>
      </c>
      <c r="AF413" s="2">
        <f>(Table2[[#This Row],[Current Week High]]/Table2[[#This Row],[Close Price]])-1</f>
        <v>3.2309272574470027E-2</v>
      </c>
      <c r="AG413" s="2">
        <f>(Table2[[#This Row],[Close Price]]/Table2[[#This Row],[Current Month Low]])-1</f>
        <v>6.0244542349388697E-2</v>
      </c>
      <c r="AH413" s="2">
        <f>(Table2[[#This Row],[Current Month High]]/Table2[[#This Row],[Close Price]])-1</f>
        <v>3.2309272574470027E-2</v>
      </c>
      <c r="AI413">
        <v>7.5730693808945704</v>
      </c>
      <c r="AJ413">
        <v>77.448218724109296</v>
      </c>
      <c r="AK413" t="str">
        <f>IF(AND(Table2[[#This Row],[20D EMA]]&gt;Table2[[#This Row],[50D EMA]],Table2[[#This Row],[50D EMA]]&gt;Table2[[#This Row],[200D EMA]]),"Uptrend","Downtrend/NoTrend")</f>
        <v>Uptrend</v>
      </c>
      <c r="AL413">
        <v>-0.15</v>
      </c>
      <c r="AM413" t="s">
        <v>10464</v>
      </c>
      <c r="AN413">
        <v>5.77</v>
      </c>
      <c r="AO413" t="s">
        <v>10463</v>
      </c>
      <c r="AP413">
        <v>-7.7307764535000003E-5</v>
      </c>
      <c r="AQ413">
        <f>(Table2[[#This Row],[Sharpe Ratio]]-AVERAGE(Table2[Sharpe Ratio]))/_xlfn.STDEV.P(Table2[Sharpe Ratio])</f>
        <v>-0.59359068455838027</v>
      </c>
      <c r="AR4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-0.69834179785816819</v>
      </c>
      <c r="AS413">
        <f>_xlfn.RANK.AVG(Table2[[#This Row],[1Y Return vs Nifty Z-Score]],Table2[1Y Return vs Nifty Z-Score])</f>
        <v>267</v>
      </c>
      <c r="AT413">
        <f>_xlfn.RANK.AVG(Table2[[#This Row],[6M Return vs Nifty Z-Score]],Table2[6M Return vs Nifty Z-Score])</f>
        <v>404</v>
      </c>
      <c r="AU413">
        <f>_xlfn.RANK.AVG(Table2[[#This Row],[Sharpe Ratio Z-Score]],Table2[Sharpe Ratio Z-Score])</f>
        <v>534</v>
      </c>
      <c r="AV413">
        <f>(Table2[[#This Row],[Rank 1Y]]+Table2[[#This Row],[Rank 6M]]+Table2[[#This Row],[Rank Sharpe]])/3</f>
        <v>401.66666666666669</v>
      </c>
    </row>
    <row r="414" spans="1:48" x14ac:dyDescent="0.3">
      <c r="A414" t="s">
        <v>378</v>
      </c>
      <c r="B414" t="s">
        <v>379</v>
      </c>
      <c r="C414" t="s">
        <v>10426</v>
      </c>
      <c r="D414" t="s">
        <v>380</v>
      </c>
      <c r="E414">
        <v>63883.532145334997</v>
      </c>
      <c r="F414">
        <v>2416.75</v>
      </c>
      <c r="G414">
        <v>-2.6180865880228201</v>
      </c>
      <c r="H414">
        <f>(Table2[[#This Row],[1Y Return vs Nifty]]-AVERAGE(Table2[1Y Return vs Nifty]))/_xlfn.STDEV.P(Table2[1Y Return vs Nifty])</f>
        <v>-0.5703909905375818</v>
      </c>
      <c r="I414">
        <v>3.74782055144696</v>
      </c>
      <c r="J414">
        <f>(Table2[[#This Row],[1M Return vs Nifty]]-AVERAGE(Table2[1M Return vs Nifty]))/_xlfn.STDEV.P(Table2[1M Return vs Nifty])</f>
        <v>0.20222129883783632</v>
      </c>
      <c r="K414">
        <v>15.9000796157388</v>
      </c>
      <c r="L414">
        <f>(Table2[[#This Row],[6M Return vs Nifty]]-AVERAGE(Table2[6M Return vs Nifty]))/_xlfn.STDEV.P(Table2[6M Return vs Nifty])</f>
        <v>0.11619988527597111</v>
      </c>
      <c r="M414">
        <v>-2.3252657971745099</v>
      </c>
      <c r="N414">
        <f>(Table2[[#This Row],[1W Return vs Nifty]]-AVERAGE(Table2[1W Return vs Nifty]))/_xlfn.STDEV.P(Table2[1W Return vs Nifty])</f>
        <v>-0.34066952974144121</v>
      </c>
      <c r="O414">
        <v>2292.69</v>
      </c>
      <c r="P414">
        <v>2195.1220289737998</v>
      </c>
      <c r="Q414">
        <v>2008.4914881832599</v>
      </c>
      <c r="R414">
        <v>67.249280410104902</v>
      </c>
      <c r="S414" s="2">
        <f>(Table2[[#This Row],[Close Price]]-Table2[[#This Row],[20D EMA]])/Table2[[#This Row],[20D EMA]]</f>
        <v>5.4111109657214863E-2</v>
      </c>
      <c r="T414" s="2">
        <f>(Table2[[#This Row],[Close Price]]-Table2[[#This Row],[50D EMA]])/Table2[[#This Row],[50D EMA]]</f>
        <v>0.1009638498912105</v>
      </c>
      <c r="U414" s="2">
        <f>(Table2[[#This Row],[Close Price]]-Table2[[#This Row],[200D EMA]])/Table2[[#This Row],[200D EMA]]</f>
        <v>0.2032662394730993</v>
      </c>
      <c r="V414">
        <v>1.04821537590655</v>
      </c>
      <c r="W414">
        <v>2371.1</v>
      </c>
      <c r="X414">
        <v>2454</v>
      </c>
      <c r="Y414">
        <v>2363.0500000000002</v>
      </c>
      <c r="Z414">
        <v>2454</v>
      </c>
      <c r="AA414">
        <v>2363.0500000000002</v>
      </c>
      <c r="AB414">
        <v>2454</v>
      </c>
      <c r="AC414" s="2">
        <f>(Table2[[#This Row],[Close Price]]/Table2[[#This Row],[Day Low]])-1</f>
        <v>1.9252667538273371E-2</v>
      </c>
      <c r="AD414" s="2">
        <f>(Table2[[#This Row],[Day High]]/Table2[[#This Row],[Close Price]])-1</f>
        <v>1.5413261611668672E-2</v>
      </c>
      <c r="AE414" s="2">
        <f>(Table2[[#This Row],[Close Price]]/Table2[[#This Row],[Current Week Low]])-1</f>
        <v>2.272486828463216E-2</v>
      </c>
      <c r="AF414" s="2">
        <f>(Table2[[#This Row],[Current Week High]]/Table2[[#This Row],[Close Price]])-1</f>
        <v>1.5413261611668672E-2</v>
      </c>
      <c r="AG414" s="2">
        <f>(Table2[[#This Row],[Close Price]]/Table2[[#This Row],[Current Month Low]])-1</f>
        <v>2.272486828463216E-2</v>
      </c>
      <c r="AH414" s="2">
        <f>(Table2[[#This Row],[Current Month High]]/Table2[[#This Row],[Close Price]])-1</f>
        <v>1.5413261611668672E-2</v>
      </c>
      <c r="AI414">
        <v>1.5413261611668601</v>
      </c>
      <c r="AJ414">
        <v>38.893678160919499</v>
      </c>
      <c r="AK414" t="str">
        <f>IF(AND(Table2[[#This Row],[20D EMA]]&gt;Table2[[#This Row],[50D EMA]],Table2[[#This Row],[50D EMA]]&gt;Table2[[#This Row],[200D EMA]]),"Uptrend","Downtrend/NoTrend")</f>
        <v>Uptrend</v>
      </c>
      <c r="AL414">
        <v>0.12</v>
      </c>
      <c r="AM414" t="s">
        <v>10463</v>
      </c>
      <c r="AN414">
        <v>8.07</v>
      </c>
      <c r="AO414" t="s">
        <v>10463</v>
      </c>
      <c r="AP414">
        <v>2.6121029829834001E-2</v>
      </c>
      <c r="AQ414">
        <f>(Table2[[#This Row],[Sharpe Ratio]]-AVERAGE(Table2[Sharpe Ratio]))/_xlfn.STDEV.P(Table2[Sharpe Ratio])</f>
        <v>-0.29876827836721631</v>
      </c>
      <c r="AR4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-0.89140761453243189</v>
      </c>
      <c r="AS414">
        <f>_xlfn.RANK.AVG(Table2[[#This Row],[1Y Return vs Nifty Z-Score]],Table2[1Y Return vs Nifty Z-Score])</f>
        <v>527</v>
      </c>
      <c r="AT414">
        <f>_xlfn.RANK.AVG(Table2[[#This Row],[6M Return vs Nifty Z-Score]],Table2[6M Return vs Nifty Z-Score])</f>
        <v>264</v>
      </c>
      <c r="AU414">
        <f>_xlfn.RANK.AVG(Table2[[#This Row],[Sharpe Ratio Z-Score]],Table2[Sharpe Ratio Z-Score])</f>
        <v>419</v>
      </c>
      <c r="AV414">
        <f>(Table2[[#This Row],[Rank 1Y]]+Table2[[#This Row],[Rank 6M]]+Table2[[#This Row],[Rank Sharpe]])/3</f>
        <v>403.33333333333331</v>
      </c>
    </row>
    <row r="415" spans="1:48" x14ac:dyDescent="0.3">
      <c r="A415" t="s">
        <v>62</v>
      </c>
      <c r="B415" t="s">
        <v>63</v>
      </c>
      <c r="C415" t="s">
        <v>10425</v>
      </c>
      <c r="D415" t="s">
        <v>64</v>
      </c>
      <c r="E415">
        <v>362953.55690397997</v>
      </c>
      <c r="F415">
        <v>3153.2</v>
      </c>
      <c r="G415">
        <v>6.36256720397349</v>
      </c>
      <c r="H415">
        <f>(Table2[[#This Row],[1Y Return vs Nifty]]-AVERAGE(Table2[1Y Return vs Nifty]))/_xlfn.STDEV.P(Table2[1Y Return vs Nifty])</f>
        <v>-0.46550428174549802</v>
      </c>
      <c r="I415">
        <v>-19.341009553199701</v>
      </c>
      <c r="J415">
        <f>(Table2[[#This Row],[1M Return vs Nifty]]-AVERAGE(Table2[1M Return vs Nifty]))/_xlfn.STDEV.P(Table2[1M Return vs Nifty])</f>
        <v>-1.7974382243557281</v>
      </c>
      <c r="K415">
        <v>-3.7877072410577699</v>
      </c>
      <c r="L415">
        <f>(Table2[[#This Row],[6M Return vs Nifty]]-AVERAGE(Table2[6M Return vs Nifty]))/_xlfn.STDEV.P(Table2[6M Return vs Nifty])</f>
        <v>-0.47357430942831769</v>
      </c>
      <c r="M415">
        <v>-2.0828231006842302</v>
      </c>
      <c r="N415">
        <f>(Table2[[#This Row],[1W Return vs Nifty]]-AVERAGE(Table2[1W Return vs Nifty]))/_xlfn.STDEV.P(Table2[1W Return vs Nifty])</f>
        <v>-0.29627211099824424</v>
      </c>
      <c r="O415">
        <v>3196.1</v>
      </c>
      <c r="P415">
        <v>3169.6641711460602</v>
      </c>
      <c r="Q415">
        <v>2956.9934384805701</v>
      </c>
      <c r="R415">
        <v>45.585813004596297</v>
      </c>
      <c r="S415" s="2">
        <f>(Table2[[#This Row],[Close Price]]-Table2[[#This Row],[20D EMA]])/Table2[[#This Row],[20D EMA]]</f>
        <v>-1.342260880448049E-2</v>
      </c>
      <c r="T415" s="2">
        <f>(Table2[[#This Row],[Close Price]]-Table2[[#This Row],[50D EMA]])/Table2[[#This Row],[50D EMA]]</f>
        <v>-5.1942951231036582E-3</v>
      </c>
      <c r="U415" s="2">
        <f>(Table2[[#This Row],[Close Price]]-Table2[[#This Row],[200D EMA]])/Table2[[#This Row],[200D EMA]]</f>
        <v>6.635339766605941E-2</v>
      </c>
      <c r="V415">
        <v>0.81936568662880205</v>
      </c>
      <c r="W415">
        <v>3131.05</v>
      </c>
      <c r="X415">
        <v>3207.8</v>
      </c>
      <c r="Y415">
        <v>3131.05</v>
      </c>
      <c r="Z415">
        <v>3207.8</v>
      </c>
      <c r="AA415">
        <v>3131.05</v>
      </c>
      <c r="AB415">
        <v>3207.8</v>
      </c>
      <c r="AC415" s="2">
        <f>(Table2[[#This Row],[Close Price]]/Table2[[#This Row],[Day Low]])-1</f>
        <v>7.0743041471710288E-3</v>
      </c>
      <c r="AD415" s="2">
        <f>(Table2[[#This Row],[Day High]]/Table2[[#This Row],[Close Price]])-1</f>
        <v>1.7315742737536555E-2</v>
      </c>
      <c r="AE415" s="2">
        <f>(Table2[[#This Row],[Close Price]]/Table2[[#This Row],[Current Week Low]])-1</f>
        <v>7.0743041471710288E-3</v>
      </c>
      <c r="AF415" s="2">
        <f>(Table2[[#This Row],[Current Week High]]/Table2[[#This Row],[Close Price]])-1</f>
        <v>1.7315742737536555E-2</v>
      </c>
      <c r="AG415" s="2">
        <f>(Table2[[#This Row],[Close Price]]/Table2[[#This Row],[Current Month Low]])-1</f>
        <v>7.0743041471710288E-3</v>
      </c>
      <c r="AH415" s="2">
        <f>(Table2[[#This Row],[Current Month High]]/Table2[[#This Row],[Close Price]])-1</f>
        <v>1.7315742737536555E-2</v>
      </c>
      <c r="AI415">
        <v>18.733350247367699</v>
      </c>
      <c r="AJ415">
        <v>47.2082166199813</v>
      </c>
      <c r="AK415" t="str">
        <f>IF(AND(Table2[[#This Row],[20D EMA]]&gt;Table2[[#This Row],[50D EMA]],Table2[[#This Row],[50D EMA]]&gt;Table2[[#This Row],[200D EMA]]),"Uptrend","Downtrend/NoTrend")</f>
        <v>Uptrend</v>
      </c>
      <c r="AL415">
        <v>-0.09</v>
      </c>
      <c r="AM415" t="s">
        <v>10464</v>
      </c>
      <c r="AN415">
        <v>-2.2200000000000002</v>
      </c>
      <c r="AO415" t="s">
        <v>10464</v>
      </c>
      <c r="AP415">
        <v>7.4308601429739995E-2</v>
      </c>
      <c r="AQ415">
        <f>(Table2[[#This Row],[Sharpe Ratio]]-AVERAGE(Table2[Sharpe Ratio]))/_xlfn.STDEV.P(Table2[Sharpe Ratio])</f>
        <v>0.24350948091499275</v>
      </c>
      <c r="AR4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-2.7892794456127952</v>
      </c>
      <c r="AS415">
        <f>_xlfn.RANK.AVG(Table2[[#This Row],[1Y Return vs Nifty Z-Score]],Table2[1Y Return vs Nifty Z-Score])</f>
        <v>465</v>
      </c>
      <c r="AT415">
        <f>_xlfn.RANK.AVG(Table2[[#This Row],[6M Return vs Nifty Z-Score]],Table2[6M Return vs Nifty Z-Score])</f>
        <v>481</v>
      </c>
      <c r="AU415">
        <f>_xlfn.RANK.AVG(Table2[[#This Row],[Sharpe Ratio Z-Score]],Table2[Sharpe Ratio Z-Score])</f>
        <v>269</v>
      </c>
      <c r="AV415">
        <f>(Table2[[#This Row],[Rank 1Y]]+Table2[[#This Row],[Rank 6M]]+Table2[[#This Row],[Rank Sharpe]])/3</f>
        <v>405</v>
      </c>
    </row>
    <row r="416" spans="1:48" x14ac:dyDescent="0.3">
      <c r="A416" t="s">
        <v>566</v>
      </c>
      <c r="B416" t="s">
        <v>567</v>
      </c>
      <c r="C416" t="s">
        <v>10431</v>
      </c>
      <c r="D416" t="s">
        <v>568</v>
      </c>
      <c r="E416">
        <v>33649.112501215001</v>
      </c>
      <c r="F416">
        <v>1238.8499999999999</v>
      </c>
      <c r="G416">
        <v>3.4201545993696598</v>
      </c>
      <c r="H416">
        <f>(Table2[[#This Row],[1Y Return vs Nifty]]-AVERAGE(Table2[1Y Return vs Nifty]))/_xlfn.STDEV.P(Table2[1Y Return vs Nifty])</f>
        <v>-0.49986926019286732</v>
      </c>
      <c r="I416">
        <v>-0.37663774273969403</v>
      </c>
      <c r="J416">
        <f>(Table2[[#This Row],[1M Return vs Nifty]]-AVERAGE(Table2[1M Return vs Nifty]))/_xlfn.STDEV.P(Table2[1M Return vs Nifty])</f>
        <v>-0.15498659210355886</v>
      </c>
      <c r="K416">
        <v>-11.631195928864001</v>
      </c>
      <c r="L416">
        <f>(Table2[[#This Row],[6M Return vs Nifty]]-AVERAGE(Table2[6M Return vs Nifty]))/_xlfn.STDEV.P(Table2[6M Return vs Nifty])</f>
        <v>-0.70853658620277304</v>
      </c>
      <c r="M416">
        <v>-2.9952047279987801</v>
      </c>
      <c r="N416">
        <f>(Table2[[#This Row],[1W Return vs Nifty]]-AVERAGE(Table2[1W Return vs Nifty]))/_xlfn.STDEV.P(Table2[1W Return vs Nifty])</f>
        <v>-0.46335237263486412</v>
      </c>
      <c r="O416">
        <v>1205.74</v>
      </c>
      <c r="P416">
        <v>1164.5018381775501</v>
      </c>
      <c r="Q416">
        <v>1126.1658829440701</v>
      </c>
      <c r="R416">
        <v>60.004979461470299</v>
      </c>
      <c r="S416" s="2">
        <f>(Table2[[#This Row],[Close Price]]-Table2[[#This Row],[20D EMA]])/Table2[[#This Row],[20D EMA]]</f>
        <v>2.7460314827408811E-2</v>
      </c>
      <c r="T416" s="2">
        <f>(Table2[[#This Row],[Close Price]]-Table2[[#This Row],[50D EMA]])/Table2[[#This Row],[50D EMA]]</f>
        <v>6.3845465404163707E-2</v>
      </c>
      <c r="U416" s="2">
        <f>(Table2[[#This Row],[Close Price]]-Table2[[#This Row],[200D EMA]])/Table2[[#This Row],[200D EMA]]</f>
        <v>0.10005996342328033</v>
      </c>
      <c r="V416">
        <v>1.17199230369722</v>
      </c>
      <c r="W416">
        <v>1222.9000000000001</v>
      </c>
      <c r="X416">
        <v>1250</v>
      </c>
      <c r="Y416">
        <v>1215.05</v>
      </c>
      <c r="Z416">
        <v>1255</v>
      </c>
      <c r="AA416">
        <v>1215.05</v>
      </c>
      <c r="AB416">
        <v>1255</v>
      </c>
      <c r="AC416" s="2">
        <f>(Table2[[#This Row],[Close Price]]/Table2[[#This Row],[Day Low]])-1</f>
        <v>1.3042767192738447E-2</v>
      </c>
      <c r="AD416" s="2">
        <f>(Table2[[#This Row],[Day High]]/Table2[[#This Row],[Close Price]])-1</f>
        <v>9.000282520079228E-3</v>
      </c>
      <c r="AE416" s="2">
        <f>(Table2[[#This Row],[Close Price]]/Table2[[#This Row],[Current Week Low]])-1</f>
        <v>1.9587671289247321E-2</v>
      </c>
      <c r="AF416" s="2">
        <f>(Table2[[#This Row],[Current Week High]]/Table2[[#This Row],[Close Price]])-1</f>
        <v>1.3036283650159408E-2</v>
      </c>
      <c r="AG416" s="2">
        <f>(Table2[[#This Row],[Close Price]]/Table2[[#This Row],[Current Month Low]])-1</f>
        <v>1.9587671289247321E-2</v>
      </c>
      <c r="AH416" s="2">
        <f>(Table2[[#This Row],[Current Month High]]/Table2[[#This Row],[Close Price]])-1</f>
        <v>1.3036283650159408E-2</v>
      </c>
      <c r="AI416">
        <v>16.333696573434999</v>
      </c>
      <c r="AJ416">
        <v>31.792553191489301</v>
      </c>
      <c r="AK416" t="str">
        <f>IF(AND(Table2[[#This Row],[20D EMA]]&gt;Table2[[#This Row],[50D EMA]],Table2[[#This Row],[50D EMA]]&gt;Table2[[#This Row],[200D EMA]]),"Uptrend","Downtrend/NoTrend")</f>
        <v>Uptrend</v>
      </c>
      <c r="AL416">
        <v>0.09</v>
      </c>
      <c r="AM416" t="s">
        <v>10463</v>
      </c>
      <c r="AN416">
        <v>9.76</v>
      </c>
      <c r="AO416" t="s">
        <v>10463</v>
      </c>
      <c r="AP416">
        <v>0.12018881496344699</v>
      </c>
      <c r="AQ416">
        <f>(Table2[[#This Row],[Sharpe Ratio]]-AVERAGE(Table2[Sharpe Ratio]))/_xlfn.STDEV.P(Table2[Sharpe Ratio])</f>
        <v>0.75982143780340428</v>
      </c>
      <c r="AR4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-1.0669233733306591</v>
      </c>
      <c r="AS416">
        <f>_xlfn.RANK.AVG(Table2[[#This Row],[1Y Return vs Nifty Z-Score]],Table2[1Y Return vs Nifty Z-Score])</f>
        <v>492</v>
      </c>
      <c r="AT416">
        <f>_xlfn.RANK.AVG(Table2[[#This Row],[6M Return vs Nifty Z-Score]],Table2[6M Return vs Nifty Z-Score])</f>
        <v>559</v>
      </c>
      <c r="AU416">
        <f>_xlfn.RANK.AVG(Table2[[#This Row],[Sharpe Ratio Z-Score]],Table2[Sharpe Ratio Z-Score])</f>
        <v>164</v>
      </c>
      <c r="AV416">
        <f>(Table2[[#This Row],[Rank 1Y]]+Table2[[#This Row],[Rank 6M]]+Table2[[#This Row],[Rank Sharpe]])/3</f>
        <v>405</v>
      </c>
    </row>
    <row r="417" spans="1:48" x14ac:dyDescent="0.3">
      <c r="A417" t="s">
        <v>389</v>
      </c>
      <c r="B417" t="s">
        <v>390</v>
      </c>
      <c r="C417" t="s">
        <v>10423</v>
      </c>
      <c r="D417" t="s">
        <v>391</v>
      </c>
      <c r="E417">
        <v>61685.582157099998</v>
      </c>
      <c r="F417">
        <v>3129.65</v>
      </c>
      <c r="G417">
        <v>7.5771520834157604</v>
      </c>
      <c r="H417">
        <f>(Table2[[#This Row],[1Y Return vs Nifty]]-AVERAGE(Table2[1Y Return vs Nifty]))/_xlfn.STDEV.P(Table2[1Y Return vs Nifty])</f>
        <v>-0.45131892135816576</v>
      </c>
      <c r="I417">
        <v>-3.15850606970313</v>
      </c>
      <c r="J417">
        <f>(Table2[[#This Row],[1M Return vs Nifty]]-AVERAGE(Table2[1M Return vs Nifty]))/_xlfn.STDEV.P(Table2[1M Return vs Nifty])</f>
        <v>-0.39591649054667938</v>
      </c>
      <c r="K417">
        <v>12.788899632031301</v>
      </c>
      <c r="L417">
        <f>(Table2[[#This Row],[6M Return vs Nifty]]-AVERAGE(Table2[6M Return vs Nifty]))/_xlfn.STDEV.P(Table2[6M Return vs Nifty])</f>
        <v>2.3000294950370072E-2</v>
      </c>
      <c r="M417">
        <v>-2.3330442269900402</v>
      </c>
      <c r="N417">
        <f>(Table2[[#This Row],[1W Return vs Nifty]]-AVERAGE(Table2[1W Return vs Nifty]))/_xlfn.STDEV.P(Table2[1W Return vs Nifty])</f>
        <v>-0.3420939579081132</v>
      </c>
      <c r="O417">
        <v>3158.25</v>
      </c>
      <c r="P417">
        <v>2950.9559186554302</v>
      </c>
      <c r="Q417">
        <v>2604.0585647296798</v>
      </c>
      <c r="R417">
        <v>48.858583398551701</v>
      </c>
      <c r="S417" s="2">
        <f>(Table2[[#This Row],[Close Price]]-Table2[[#This Row],[20D EMA]])/Table2[[#This Row],[20D EMA]]</f>
        <v>-9.0556479062771818E-3</v>
      </c>
      <c r="T417" s="2">
        <f>(Table2[[#This Row],[Close Price]]-Table2[[#This Row],[50D EMA]])/Table2[[#This Row],[50D EMA]]</f>
        <v>6.0554642722684196E-2</v>
      </c>
      <c r="U417" s="2">
        <f>(Table2[[#This Row],[Close Price]]-Table2[[#This Row],[200D EMA]])/Table2[[#This Row],[200D EMA]]</f>
        <v>0.20183548956583489</v>
      </c>
      <c r="V417">
        <v>0.72963385779171697</v>
      </c>
      <c r="W417">
        <v>3119.75</v>
      </c>
      <c r="X417">
        <v>3199.45</v>
      </c>
      <c r="Y417">
        <v>3119.75</v>
      </c>
      <c r="Z417">
        <v>3248.85</v>
      </c>
      <c r="AA417">
        <v>3119.75</v>
      </c>
      <c r="AB417">
        <v>3248.85</v>
      </c>
      <c r="AC417" s="2">
        <f>(Table2[[#This Row],[Close Price]]/Table2[[#This Row],[Day Low]])-1</f>
        <v>3.1733311964099453E-3</v>
      </c>
      <c r="AD417" s="2">
        <f>(Table2[[#This Row],[Day High]]/Table2[[#This Row],[Close Price]])-1</f>
        <v>2.2302813413640488E-2</v>
      </c>
      <c r="AE417" s="2">
        <f>(Table2[[#This Row],[Close Price]]/Table2[[#This Row],[Current Week Low]])-1</f>
        <v>3.1733311964099453E-3</v>
      </c>
      <c r="AF417" s="2">
        <f>(Table2[[#This Row],[Current Week High]]/Table2[[#This Row],[Close Price]])-1</f>
        <v>3.8087326058824367E-2</v>
      </c>
      <c r="AG417" s="2">
        <f>(Table2[[#This Row],[Close Price]]/Table2[[#This Row],[Current Month Low]])-1</f>
        <v>3.1733311964099453E-3</v>
      </c>
      <c r="AH417" s="2">
        <f>(Table2[[#This Row],[Current Month High]]/Table2[[#This Row],[Close Price]])-1</f>
        <v>3.8087326058824367E-2</v>
      </c>
      <c r="AI417">
        <v>7.4864601473008099</v>
      </c>
      <c r="AJ417">
        <v>42.658856778192998</v>
      </c>
      <c r="AK417" t="str">
        <f>IF(AND(Table2[[#This Row],[20D EMA]]&gt;Table2[[#This Row],[50D EMA]],Table2[[#This Row],[50D EMA]]&gt;Table2[[#This Row],[200D EMA]]),"Uptrend","Downtrend/NoTrend")</f>
        <v>Uptrend</v>
      </c>
      <c r="AL417">
        <v>0.13</v>
      </c>
      <c r="AM417" t="s">
        <v>10463</v>
      </c>
      <c r="AN417">
        <v>-1.89</v>
      </c>
      <c r="AO417" t="s">
        <v>10464</v>
      </c>
      <c r="AP417">
        <v>7.6815133535849999E-3</v>
      </c>
      <c r="AQ417">
        <f>(Table2[[#This Row],[Sharpe Ratio]]-AVERAGE(Table2[Sharpe Ratio]))/_xlfn.STDEV.P(Table2[Sharpe Ratio])</f>
        <v>-0.50627696463202054</v>
      </c>
      <c r="AR4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-1.672606039494609</v>
      </c>
      <c r="AS417">
        <f>_xlfn.RANK.AVG(Table2[[#This Row],[1Y Return vs Nifty Z-Score]],Table2[1Y Return vs Nifty Z-Score])</f>
        <v>459</v>
      </c>
      <c r="AT417">
        <f>_xlfn.RANK.AVG(Table2[[#This Row],[6M Return vs Nifty Z-Score]],Table2[6M Return vs Nifty Z-Score])</f>
        <v>286</v>
      </c>
      <c r="AU417">
        <f>_xlfn.RANK.AVG(Table2[[#This Row],[Sharpe Ratio Z-Score]],Table2[Sharpe Ratio Z-Score])</f>
        <v>474</v>
      </c>
      <c r="AV417">
        <f>(Table2[[#This Row],[Rank 1Y]]+Table2[[#This Row],[Rank 6M]]+Table2[[#This Row],[Rank Sharpe]])/3</f>
        <v>406.33333333333331</v>
      </c>
    </row>
    <row r="418" spans="1:48" x14ac:dyDescent="0.3">
      <c r="A418" t="s">
        <v>439</v>
      </c>
      <c r="B418" t="s">
        <v>440</v>
      </c>
      <c r="C418" t="s">
        <v>10428</v>
      </c>
      <c r="D418" t="s">
        <v>80</v>
      </c>
      <c r="E418">
        <v>51633.985834480001</v>
      </c>
      <c r="F418">
        <v>2772.25</v>
      </c>
      <c r="G418">
        <v>25.977701060020099</v>
      </c>
      <c r="H418">
        <f>(Table2[[#This Row],[1Y Return vs Nifty]]-AVERAGE(Table2[1Y Return vs Nifty]))/_xlfn.STDEV.P(Table2[1Y Return vs Nifty])</f>
        <v>-0.23641552269429617</v>
      </c>
      <c r="I418">
        <v>-2.5602022757750298</v>
      </c>
      <c r="J418">
        <f>(Table2[[#This Row],[1M Return vs Nifty]]-AVERAGE(Table2[1M Return vs Nifty]))/_xlfn.STDEV.P(Table2[1M Return vs Nifty])</f>
        <v>-0.34409905874659924</v>
      </c>
      <c r="K418">
        <v>10.953607335707099</v>
      </c>
      <c r="L418">
        <f>(Table2[[#This Row],[6M Return vs Nifty]]-AVERAGE(Table2[6M Return vs Nifty]))/_xlfn.STDEV.P(Table2[6M Return vs Nifty])</f>
        <v>-3.1978359785417292E-2</v>
      </c>
      <c r="M418">
        <v>3.8186272995085</v>
      </c>
      <c r="N418">
        <f>(Table2[[#This Row],[1W Return vs Nifty]]-AVERAGE(Table2[1W Return vs Nifty]))/_xlfn.STDEV.P(Table2[1W Return vs Nifty])</f>
        <v>0.78443342644436875</v>
      </c>
      <c r="O418">
        <v>2614.92</v>
      </c>
      <c r="P418">
        <v>2563.13106109608</v>
      </c>
      <c r="Q418">
        <v>2373.1556811240298</v>
      </c>
      <c r="R418">
        <v>73.204261043043999</v>
      </c>
      <c r="S418" s="2">
        <f>(Table2[[#This Row],[Close Price]]-Table2[[#This Row],[20D EMA]])/Table2[[#This Row],[20D EMA]]</f>
        <v>6.0166276597371976E-2</v>
      </c>
      <c r="T418" s="2">
        <f>(Table2[[#This Row],[Close Price]]-Table2[[#This Row],[50D EMA]])/Table2[[#This Row],[50D EMA]]</f>
        <v>8.1587298471773748E-2</v>
      </c>
      <c r="U418" s="2">
        <f>(Table2[[#This Row],[Close Price]]-Table2[[#This Row],[200D EMA]])/Table2[[#This Row],[200D EMA]]</f>
        <v>0.16817030675667335</v>
      </c>
      <c r="V418">
        <v>1.13462324572061</v>
      </c>
      <c r="W418">
        <v>2720.3</v>
      </c>
      <c r="X418">
        <v>2844</v>
      </c>
      <c r="Y418">
        <v>2619.1</v>
      </c>
      <c r="Z418">
        <v>2844</v>
      </c>
      <c r="AA418">
        <v>2619.1</v>
      </c>
      <c r="AB418">
        <v>2844</v>
      </c>
      <c r="AC418" s="2">
        <f>(Table2[[#This Row],[Close Price]]/Table2[[#This Row],[Day Low]])-1</f>
        <v>1.909715840164683E-2</v>
      </c>
      <c r="AD418" s="2">
        <f>(Table2[[#This Row],[Day High]]/Table2[[#This Row],[Close Price]])-1</f>
        <v>2.5881504193344673E-2</v>
      </c>
      <c r="AE418" s="2">
        <f>(Table2[[#This Row],[Close Price]]/Table2[[#This Row],[Current Week Low]])-1</f>
        <v>5.8474285059753495E-2</v>
      </c>
      <c r="AF418" s="2">
        <f>(Table2[[#This Row],[Current Week High]]/Table2[[#This Row],[Close Price]])-1</f>
        <v>2.5881504193344673E-2</v>
      </c>
      <c r="AG418" s="2">
        <f>(Table2[[#This Row],[Close Price]]/Table2[[#This Row],[Current Month Low]])-1</f>
        <v>5.8474285059753495E-2</v>
      </c>
      <c r="AH418" s="2">
        <f>(Table2[[#This Row],[Current Month High]]/Table2[[#This Row],[Close Price]])-1</f>
        <v>2.5881504193344673E-2</v>
      </c>
      <c r="AI418">
        <v>2.5881504193344602</v>
      </c>
      <c r="AJ418">
        <v>57.277394831645502</v>
      </c>
      <c r="AK418" t="str">
        <f>IF(AND(Table2[[#This Row],[20D EMA]]&gt;Table2[[#This Row],[50D EMA]],Table2[[#This Row],[50D EMA]]&gt;Table2[[#This Row],[200D EMA]]),"Uptrend","Downtrend/NoTrend")</f>
        <v>Uptrend</v>
      </c>
      <c r="AL418">
        <v>0.02</v>
      </c>
      <c r="AM418" t="s">
        <v>10463</v>
      </c>
      <c r="AN418">
        <v>5.18</v>
      </c>
      <c r="AO418" t="s">
        <v>10463</v>
      </c>
      <c r="AP418">
        <v>-8.3669173907219997E-3</v>
      </c>
      <c r="AQ418">
        <f>(Table2[[#This Row],[Sharpe Ratio]]-AVERAGE(Table2[Sharpe Ratio]))/_xlfn.STDEV.P(Table2[Sharpe Ratio])</f>
        <v>-0.68687762108916173</v>
      </c>
      <c r="AR4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-0.51493713587110579</v>
      </c>
      <c r="AS418">
        <f>_xlfn.RANK.AVG(Table2[[#This Row],[1Y Return vs Nifty Z-Score]],Table2[1Y Return vs Nifty Z-Score])</f>
        <v>361</v>
      </c>
      <c r="AT418">
        <f>_xlfn.RANK.AVG(Table2[[#This Row],[6M Return vs Nifty Z-Score]],Table2[6M Return vs Nifty Z-Score])</f>
        <v>305</v>
      </c>
      <c r="AU418">
        <f>_xlfn.RANK.AVG(Table2[[#This Row],[Sharpe Ratio Z-Score]],Table2[Sharpe Ratio Z-Score])</f>
        <v>554</v>
      </c>
      <c r="AV418">
        <f>(Table2[[#This Row],[Rank 1Y]]+Table2[[#This Row],[Rank 6M]]+Table2[[#This Row],[Rank Sharpe]])/3</f>
        <v>406.66666666666669</v>
      </c>
    </row>
    <row r="419" spans="1:48" x14ac:dyDescent="0.3">
      <c r="A419" t="s">
        <v>1236</v>
      </c>
      <c r="B419" t="s">
        <v>1237</v>
      </c>
      <c r="C419" t="s">
        <v>10426</v>
      </c>
      <c r="D419" t="s">
        <v>380</v>
      </c>
      <c r="E419">
        <v>8807.1008376999998</v>
      </c>
      <c r="F419">
        <v>647.85</v>
      </c>
      <c r="G419">
        <v>15.517621564087699</v>
      </c>
      <c r="H419">
        <f>(Table2[[#This Row],[1Y Return vs Nifty]]-AVERAGE(Table2[1Y Return vs Nifty]))/_xlfn.STDEV.P(Table2[1Y Return vs Nifty])</f>
        <v>-0.35858071661477453</v>
      </c>
      <c r="I419">
        <v>-8.2244400471232009</v>
      </c>
      <c r="J419">
        <f>(Table2[[#This Row],[1M Return vs Nifty]]-AVERAGE(Table2[1M Return vs Nifty]))/_xlfn.STDEV.P(Table2[1M Return vs Nifty])</f>
        <v>-0.8346629786062536</v>
      </c>
      <c r="K419">
        <v>-39.708002499045797</v>
      </c>
      <c r="L419">
        <f>(Table2[[#This Row],[6M Return vs Nifty]]-AVERAGE(Table2[6M Return vs Nifty]))/_xlfn.STDEV.P(Table2[6M Return vs Nifty])</f>
        <v>-1.5496151749361025</v>
      </c>
      <c r="M419">
        <v>-6.8028445914693103</v>
      </c>
      <c r="N419">
        <f>(Table2[[#This Row],[1W Return vs Nifty]]-AVERAGE(Table2[1W Return vs Nifty]))/_xlfn.STDEV.P(Table2[1W Return vs Nifty])</f>
        <v>-1.1606279923546283</v>
      </c>
      <c r="O419">
        <v>678.61</v>
      </c>
      <c r="P419">
        <v>736.20288732405504</v>
      </c>
      <c r="Q419">
        <v>769.63221537861</v>
      </c>
      <c r="R419">
        <v>36.150094586814298</v>
      </c>
      <c r="S419" s="2">
        <f>(Table2[[#This Row],[Close Price]]-Table2[[#This Row],[20D EMA]])/Table2[[#This Row],[20D EMA]]</f>
        <v>-4.5327949779696716E-2</v>
      </c>
      <c r="T419" s="2">
        <f>(Table2[[#This Row],[Close Price]]-Table2[[#This Row],[50D EMA]])/Table2[[#This Row],[50D EMA]]</f>
        <v>-0.12001160121118169</v>
      </c>
      <c r="U419" s="2">
        <f>(Table2[[#This Row],[Close Price]]-Table2[[#This Row],[200D EMA]])/Table2[[#This Row],[200D EMA]]</f>
        <v>-0.15823430067659119</v>
      </c>
      <c r="V419">
        <v>1.04265569518399</v>
      </c>
      <c r="W419">
        <v>645.5</v>
      </c>
      <c r="X419">
        <v>675.4</v>
      </c>
      <c r="Y419">
        <v>645.5</v>
      </c>
      <c r="Z419">
        <v>675.4</v>
      </c>
      <c r="AA419">
        <v>645.5</v>
      </c>
      <c r="AB419">
        <v>675.4</v>
      </c>
      <c r="AC419" s="2">
        <f>(Table2[[#This Row],[Close Price]]/Table2[[#This Row],[Day Low]])-1</f>
        <v>3.6405886909371965E-3</v>
      </c>
      <c r="AD419" s="2">
        <f>(Table2[[#This Row],[Day High]]/Table2[[#This Row],[Close Price]])-1</f>
        <v>4.2525275912633997E-2</v>
      </c>
      <c r="AE419" s="2">
        <f>(Table2[[#This Row],[Close Price]]/Table2[[#This Row],[Current Week Low]])-1</f>
        <v>3.6405886909371965E-3</v>
      </c>
      <c r="AF419" s="2">
        <f>(Table2[[#This Row],[Current Week High]]/Table2[[#This Row],[Close Price]])-1</f>
        <v>4.2525275912633997E-2</v>
      </c>
      <c r="AG419" s="2">
        <f>(Table2[[#This Row],[Close Price]]/Table2[[#This Row],[Current Month Low]])-1</f>
        <v>3.6405886909371965E-3</v>
      </c>
      <c r="AH419" s="2">
        <f>(Table2[[#This Row],[Current Month High]]/Table2[[#This Row],[Close Price]])-1</f>
        <v>4.2525275912633997E-2</v>
      </c>
      <c r="AI419">
        <v>69.329320058655497</v>
      </c>
      <c r="AJ419">
        <v>45.780828082808299</v>
      </c>
      <c r="AK419" t="str">
        <f>IF(AND(Table2[[#This Row],[20D EMA]]&gt;Table2[[#This Row],[50D EMA]],Table2[[#This Row],[50D EMA]]&gt;Table2[[#This Row],[200D EMA]]),"Uptrend","Downtrend/NoTrend")</f>
        <v>Downtrend/NoTrend</v>
      </c>
      <c r="AL419">
        <v>-0.34</v>
      </c>
      <c r="AM419" t="s">
        <v>10464</v>
      </c>
      <c r="AN419">
        <v>-6.08</v>
      </c>
      <c r="AO419" t="s">
        <v>10464</v>
      </c>
      <c r="AP419">
        <v>0.151018505693579</v>
      </c>
      <c r="AQ419">
        <f>(Table2[[#This Row],[Sharpe Ratio]]-AVERAGE(Table2[Sharpe Ratio]))/_xlfn.STDEV.P(Table2[Sharpe Ratio])</f>
        <v>1.1067626729274438</v>
      </c>
      <c r="AR4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9">
        <f>_xlfn.RANK.AVG(Table2[[#This Row],[1Y Return vs Nifty Z-Score]],Table2[1Y Return vs Nifty Z-Score])</f>
        <v>412</v>
      </c>
      <c r="AT419">
        <f>_xlfn.RANK.AVG(Table2[[#This Row],[6M Return vs Nifty Z-Score]],Table2[6M Return vs Nifty Z-Score])</f>
        <v>714</v>
      </c>
      <c r="AU419">
        <f>_xlfn.RANK.AVG(Table2[[#This Row],[Sharpe Ratio Z-Score]],Table2[Sharpe Ratio Z-Score])</f>
        <v>101</v>
      </c>
      <c r="AV419">
        <f>(Table2[[#This Row],[Rank 1Y]]+Table2[[#This Row],[Rank 6M]]+Table2[[#This Row],[Rank Sharpe]])/3</f>
        <v>409</v>
      </c>
    </row>
    <row r="420" spans="1:48" x14ac:dyDescent="0.3">
      <c r="A420" t="s">
        <v>1109</v>
      </c>
      <c r="B420" t="s">
        <v>1110</v>
      </c>
      <c r="C420" t="s">
        <v>10424</v>
      </c>
      <c r="D420" t="s">
        <v>61</v>
      </c>
      <c r="E420">
        <v>10873.061243280001</v>
      </c>
      <c r="F420">
        <v>884.75</v>
      </c>
      <c r="G420">
        <v>28.670179177299499</v>
      </c>
      <c r="H420">
        <f>(Table2[[#This Row],[1Y Return vs Nifty]]-AVERAGE(Table2[1Y Return vs Nifty]))/_xlfn.STDEV.P(Table2[1Y Return vs Nifty])</f>
        <v>-0.2049695751322349</v>
      </c>
      <c r="I420">
        <v>-0.717782507584657</v>
      </c>
      <c r="J420">
        <f>(Table2[[#This Row],[1M Return vs Nifty]]-AVERAGE(Table2[1M Return vs Nifty]))/_xlfn.STDEV.P(Table2[1M Return vs Nifty])</f>
        <v>-0.18453219379571958</v>
      </c>
      <c r="K420">
        <v>12.5624898119161</v>
      </c>
      <c r="L420">
        <f>(Table2[[#This Row],[6M Return vs Nifty]]-AVERAGE(Table2[6M Return vs Nifty]))/_xlfn.STDEV.P(Table2[6M Return vs Nifty])</f>
        <v>1.6217883585250666E-2</v>
      </c>
      <c r="M420">
        <v>5.2312892450449802</v>
      </c>
      <c r="N420">
        <f>(Table2[[#This Row],[1W Return vs Nifty]]-AVERAGE(Table2[1W Return vs Nifty]))/_xlfn.STDEV.P(Table2[1W Return vs Nifty])</f>
        <v>1.0431277275988562</v>
      </c>
      <c r="O420">
        <v>851.15</v>
      </c>
      <c r="P420">
        <v>836.50630086419903</v>
      </c>
      <c r="Q420">
        <v>754.11002870237201</v>
      </c>
      <c r="R420">
        <v>70.908783378539596</v>
      </c>
      <c r="S420" s="2">
        <f>(Table2[[#This Row],[Close Price]]-Table2[[#This Row],[20D EMA]])/Table2[[#This Row],[20D EMA]]</f>
        <v>3.9476003054690741E-2</v>
      </c>
      <c r="T420" s="2">
        <f>(Table2[[#This Row],[Close Price]]-Table2[[#This Row],[50D EMA]])/Table2[[#This Row],[50D EMA]]</f>
        <v>5.7672846081326765E-2</v>
      </c>
      <c r="U420" s="2">
        <f>(Table2[[#This Row],[Close Price]]-Table2[[#This Row],[200D EMA]])/Table2[[#This Row],[200D EMA]]</f>
        <v>0.17323728146464984</v>
      </c>
      <c r="V420">
        <v>0.64697384367763699</v>
      </c>
      <c r="W420">
        <v>869.7</v>
      </c>
      <c r="X420">
        <v>904.9</v>
      </c>
      <c r="Y420">
        <v>865</v>
      </c>
      <c r="Z420">
        <v>905</v>
      </c>
      <c r="AA420">
        <v>865</v>
      </c>
      <c r="AB420">
        <v>905</v>
      </c>
      <c r="AC420" s="2">
        <f>(Table2[[#This Row],[Close Price]]/Table2[[#This Row],[Day Low]])-1</f>
        <v>1.7304817753248214E-2</v>
      </c>
      <c r="AD420" s="2">
        <f>(Table2[[#This Row],[Day High]]/Table2[[#This Row],[Close Price]])-1</f>
        <v>2.2774795139870019E-2</v>
      </c>
      <c r="AE420" s="2">
        <f>(Table2[[#This Row],[Close Price]]/Table2[[#This Row],[Current Week Low]])-1</f>
        <v>2.2832369942196618E-2</v>
      </c>
      <c r="AF420" s="2">
        <f>(Table2[[#This Row],[Current Week High]]/Table2[[#This Row],[Close Price]])-1</f>
        <v>2.2887821418479781E-2</v>
      </c>
      <c r="AG420" s="2">
        <f>(Table2[[#This Row],[Close Price]]/Table2[[#This Row],[Current Month Low]])-1</f>
        <v>2.2832369942196618E-2</v>
      </c>
      <c r="AH420" s="2">
        <f>(Table2[[#This Row],[Current Month High]]/Table2[[#This Row],[Close Price]])-1</f>
        <v>2.2887821418479781E-2</v>
      </c>
      <c r="AI420">
        <v>2.4018084204577601</v>
      </c>
      <c r="AJ420">
        <v>56.787169945064697</v>
      </c>
      <c r="AK420" t="str">
        <f>IF(AND(Table2[[#This Row],[20D EMA]]&gt;Table2[[#This Row],[50D EMA]],Table2[[#This Row],[50D EMA]]&gt;Table2[[#This Row],[200D EMA]]),"Uptrend","Downtrend/NoTrend")</f>
        <v>Uptrend</v>
      </c>
      <c r="AL420">
        <v>0.05</v>
      </c>
      <c r="AM420" t="s">
        <v>10463</v>
      </c>
      <c r="AN420">
        <v>3.11</v>
      </c>
      <c r="AO420" t="s">
        <v>10463</v>
      </c>
      <c r="AP420">
        <v>-2.7878609648234E-2</v>
      </c>
      <c r="AQ420">
        <f>(Table2[[#This Row],[Sharpe Ratio]]-AVERAGE(Table2[Sharpe Ratio]))/_xlfn.STDEV.P(Table2[Sharpe Ratio])</f>
        <v>-0.90645201352914673</v>
      </c>
      <c r="AR4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-0.23660817127299438</v>
      </c>
      <c r="AS420">
        <f>_xlfn.RANK.AVG(Table2[[#This Row],[1Y Return vs Nifty Z-Score]],Table2[1Y Return vs Nifty Z-Score])</f>
        <v>346</v>
      </c>
      <c r="AT420">
        <f>_xlfn.RANK.AVG(Table2[[#This Row],[6M Return vs Nifty Z-Score]],Table2[6M Return vs Nifty Z-Score])</f>
        <v>289</v>
      </c>
      <c r="AU420">
        <f>_xlfn.RANK.AVG(Table2[[#This Row],[Sharpe Ratio Z-Score]],Table2[Sharpe Ratio Z-Score])</f>
        <v>594</v>
      </c>
      <c r="AV420">
        <f>(Table2[[#This Row],[Rank 1Y]]+Table2[[#This Row],[Rank 6M]]+Table2[[#This Row],[Rank Sharpe]])/3</f>
        <v>409.66666666666669</v>
      </c>
    </row>
    <row r="421" spans="1:48" x14ac:dyDescent="0.3">
      <c r="A421" t="s">
        <v>2058</v>
      </c>
      <c r="B421" t="s">
        <v>2059</v>
      </c>
      <c r="C421" t="s">
        <v>10420</v>
      </c>
      <c r="D421" t="s">
        <v>850</v>
      </c>
      <c r="E421">
        <v>2769.6530145249999</v>
      </c>
      <c r="F421">
        <v>319.14999999999998</v>
      </c>
      <c r="G421">
        <v>26.037289098651598</v>
      </c>
      <c r="H421">
        <f>(Table2[[#This Row],[1Y Return vs Nifty]]-AVERAGE(Table2[1Y Return vs Nifty]))/_xlfn.STDEV.P(Table2[1Y Return vs Nifty])</f>
        <v>-0.23571958302217522</v>
      </c>
      <c r="I421">
        <v>15.511368055782199</v>
      </c>
      <c r="J421">
        <f>(Table2[[#This Row],[1M Return vs Nifty]]-AVERAGE(Table2[1M Return vs Nifty]))/_xlfn.STDEV.P(Table2[1M Return vs Nifty])</f>
        <v>1.2210295141943084</v>
      </c>
      <c r="K421">
        <v>-9.9194409030103508</v>
      </c>
      <c r="L421">
        <f>(Table2[[#This Row],[6M Return vs Nifty]]-AVERAGE(Table2[6M Return vs Nifty]))/_xlfn.STDEV.P(Table2[6M Return vs Nifty])</f>
        <v>-0.65725865693387997</v>
      </c>
      <c r="M421">
        <v>-1.7488929330133001</v>
      </c>
      <c r="N421">
        <f>(Table2[[#This Row],[1W Return vs Nifty]]-AVERAGE(Table2[1W Return vs Nifty]))/_xlfn.STDEV.P(Table2[1W Return vs Nifty])</f>
        <v>-0.2351210113788475</v>
      </c>
      <c r="O421">
        <v>298.92</v>
      </c>
      <c r="P421">
        <v>285.49662146285101</v>
      </c>
      <c r="Q421">
        <v>283.90000455876299</v>
      </c>
      <c r="R421">
        <v>69.502725893520406</v>
      </c>
      <c r="S421" s="2">
        <f>(Table2[[#This Row],[Close Price]]-Table2[[#This Row],[20D EMA]])/Table2[[#This Row],[20D EMA]]</f>
        <v>6.7676970426869931E-2</v>
      </c>
      <c r="T421" s="2">
        <f>(Table2[[#This Row],[Close Price]]-Table2[[#This Row],[50D EMA]])/Table2[[#This Row],[50D EMA]]</f>
        <v>0.11787662622665385</v>
      </c>
      <c r="U421" s="2">
        <f>(Table2[[#This Row],[Close Price]]-Table2[[#This Row],[200D EMA]])/Table2[[#This Row],[200D EMA]]</f>
        <v>0.12416341977881433</v>
      </c>
      <c r="V421">
        <v>2.2906035317760902</v>
      </c>
      <c r="W421">
        <v>317.39999999999998</v>
      </c>
      <c r="X421">
        <v>325.5</v>
      </c>
      <c r="Y421">
        <v>314.05</v>
      </c>
      <c r="Z421">
        <v>325.5</v>
      </c>
      <c r="AA421">
        <v>314.05</v>
      </c>
      <c r="AB421">
        <v>325.5</v>
      </c>
      <c r="AC421" s="2">
        <f>(Table2[[#This Row],[Close Price]]/Table2[[#This Row],[Day Low]])-1</f>
        <v>5.5135475740391016E-3</v>
      </c>
      <c r="AD421" s="2">
        <f>(Table2[[#This Row],[Day High]]/Table2[[#This Row],[Close Price]])-1</f>
        <v>1.9896600344665671E-2</v>
      </c>
      <c r="AE421" s="2">
        <f>(Table2[[#This Row],[Close Price]]/Table2[[#This Row],[Current Week Low]])-1</f>
        <v>1.6239452316509917E-2</v>
      </c>
      <c r="AF421" s="2">
        <f>(Table2[[#This Row],[Current Week High]]/Table2[[#This Row],[Close Price]])-1</f>
        <v>1.9896600344665671E-2</v>
      </c>
      <c r="AG421" s="2">
        <f>(Table2[[#This Row],[Close Price]]/Table2[[#This Row],[Current Month Low]])-1</f>
        <v>1.6239452316509917E-2</v>
      </c>
      <c r="AH421" s="2">
        <f>(Table2[[#This Row],[Current Month High]]/Table2[[#This Row],[Close Price]])-1</f>
        <v>1.9896600344665671E-2</v>
      </c>
      <c r="AI421">
        <v>19.520601597994599</v>
      </c>
      <c r="AJ421">
        <v>58.034166872988301</v>
      </c>
      <c r="AK421" t="str">
        <f>IF(AND(Table2[[#This Row],[20D EMA]]&gt;Table2[[#This Row],[50D EMA]],Table2[[#This Row],[50D EMA]]&gt;Table2[[#This Row],[200D EMA]]),"Uptrend","Downtrend/NoTrend")</f>
        <v>Uptrend</v>
      </c>
      <c r="AL421">
        <v>0.05</v>
      </c>
      <c r="AM421" t="s">
        <v>10463</v>
      </c>
      <c r="AN421">
        <v>17.05</v>
      </c>
      <c r="AO421" t="s">
        <v>10463</v>
      </c>
      <c r="AP421">
        <v>5.7389809544454003E-2</v>
      </c>
      <c r="AQ421">
        <f>(Table2[[#This Row],[Sharpe Ratio]]-AVERAGE(Table2[Sharpe Ratio]))/_xlfn.STDEV.P(Table2[Sharpe Ratio])</f>
        <v>5.3114234823512838E-2</v>
      </c>
      <c r="AR4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0.14604449768291866</v>
      </c>
      <c r="AS421">
        <f>_xlfn.RANK.AVG(Table2[[#This Row],[1Y Return vs Nifty Z-Score]],Table2[1Y Return vs Nifty Z-Score])</f>
        <v>360</v>
      </c>
      <c r="AT421">
        <f>_xlfn.RANK.AVG(Table2[[#This Row],[6M Return vs Nifty Z-Score]],Table2[6M Return vs Nifty Z-Score])</f>
        <v>546</v>
      </c>
      <c r="AU421">
        <f>_xlfn.RANK.AVG(Table2[[#This Row],[Sharpe Ratio Z-Score]],Table2[Sharpe Ratio Z-Score])</f>
        <v>329</v>
      </c>
      <c r="AV421">
        <f>(Table2[[#This Row],[Rank 1Y]]+Table2[[#This Row],[Rank 6M]]+Table2[[#This Row],[Rank Sharpe]])/3</f>
        <v>411.66666666666669</v>
      </c>
    </row>
    <row r="422" spans="1:48" x14ac:dyDescent="0.3">
      <c r="A422" t="s">
        <v>1456</v>
      </c>
      <c r="B422" t="s">
        <v>1457</v>
      </c>
      <c r="C422" t="s">
        <v>10426</v>
      </c>
      <c r="D422" t="s">
        <v>124</v>
      </c>
      <c r="E422">
        <v>6760.5603706000002</v>
      </c>
      <c r="F422">
        <v>667.1</v>
      </c>
      <c r="G422">
        <v>42.844746934694101</v>
      </c>
      <c r="H422">
        <f>(Table2[[#This Row],[1Y Return vs Nifty]]-AVERAGE(Table2[1Y Return vs Nifty]))/_xlfn.STDEV.P(Table2[1Y Return vs Nifty])</f>
        <v>-3.9422189044542921E-2</v>
      </c>
      <c r="I422">
        <v>-2.43007244433046</v>
      </c>
      <c r="J422">
        <f>(Table2[[#This Row],[1M Return vs Nifty]]-AVERAGE(Table2[1M Return vs Nifty]))/_xlfn.STDEV.P(Table2[1M Return vs Nifty])</f>
        <v>-0.33282887504650183</v>
      </c>
      <c r="K422">
        <v>-24.737233007515201</v>
      </c>
      <c r="L422">
        <f>(Table2[[#This Row],[6M Return vs Nifty]]-AVERAGE(Table2[6M Return vs Nifty]))/_xlfn.STDEV.P(Table2[6M Return vs Nifty])</f>
        <v>-1.1011455940129966</v>
      </c>
      <c r="M422">
        <v>-0.797848510952896</v>
      </c>
      <c r="N422">
        <f>(Table2[[#This Row],[1W Return vs Nifty]]-AVERAGE(Table2[1W Return vs Nifty]))/_xlfn.STDEV.P(Table2[1W Return vs Nifty])</f>
        <v>-6.0960609515430614E-2</v>
      </c>
      <c r="O422">
        <v>617.16</v>
      </c>
      <c r="P422">
        <v>603.45252658878996</v>
      </c>
      <c r="Q422">
        <v>568.06272237541498</v>
      </c>
      <c r="R422">
        <v>57.419804561218101</v>
      </c>
      <c r="S422" s="2">
        <f>(Table2[[#This Row],[Close Price]]-Table2[[#This Row],[20D EMA]])/Table2[[#This Row],[20D EMA]]</f>
        <v>8.0919048544947914E-2</v>
      </c>
      <c r="T422" s="2">
        <f>(Table2[[#This Row],[Close Price]]-Table2[[#This Row],[50D EMA]])/Table2[[#This Row],[50D EMA]]</f>
        <v>0.10547221298582994</v>
      </c>
      <c r="U422" s="2">
        <f>(Table2[[#This Row],[Close Price]]-Table2[[#This Row],[200D EMA]])/Table2[[#This Row],[200D EMA]]</f>
        <v>0.17434215223708058</v>
      </c>
      <c r="V422">
        <v>1.3270774240079499</v>
      </c>
      <c r="W422">
        <v>625.6</v>
      </c>
      <c r="X422">
        <v>676</v>
      </c>
      <c r="Y422">
        <v>620</v>
      </c>
      <c r="Z422">
        <v>676</v>
      </c>
      <c r="AA422">
        <v>620</v>
      </c>
      <c r="AB422">
        <v>676</v>
      </c>
      <c r="AC422" s="2">
        <f>(Table2[[#This Row],[Close Price]]/Table2[[#This Row],[Day Low]])-1</f>
        <v>6.6336317135549772E-2</v>
      </c>
      <c r="AD422" s="2">
        <f>(Table2[[#This Row],[Day High]]/Table2[[#This Row],[Close Price]])-1</f>
        <v>1.3341328136711184E-2</v>
      </c>
      <c r="AE422" s="2">
        <f>(Table2[[#This Row],[Close Price]]/Table2[[#This Row],[Current Week Low]])-1</f>
        <v>7.5967741935483835E-2</v>
      </c>
      <c r="AF422" s="2">
        <f>(Table2[[#This Row],[Current Week High]]/Table2[[#This Row],[Close Price]])-1</f>
        <v>1.3341328136711184E-2</v>
      </c>
      <c r="AG422" s="2">
        <f>(Table2[[#This Row],[Close Price]]/Table2[[#This Row],[Current Month Low]])-1</f>
        <v>7.5967741935483835E-2</v>
      </c>
      <c r="AH422" s="2">
        <f>(Table2[[#This Row],[Current Month High]]/Table2[[#This Row],[Close Price]])-1</f>
        <v>1.3341328136711184E-2</v>
      </c>
      <c r="AI422">
        <v>26.165492429920501</v>
      </c>
      <c r="AJ422">
        <v>83.0052808449352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0</v>
      </c>
      <c r="AM422">
        <v>0</v>
      </c>
      <c r="AN422">
        <v>6.29</v>
      </c>
      <c r="AO422" t="s">
        <v>10463</v>
      </c>
      <c r="AP422">
        <v>7.3308257197074997E-2</v>
      </c>
      <c r="AQ422">
        <f>(Table2[[#This Row],[Sharpe Ratio]]-AVERAGE(Table2[Sharpe Ratio]))/_xlfn.STDEV.P(Table2[Sharpe Ratio])</f>
        <v>0.23225212946544357</v>
      </c>
      <c r="AR4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-1.3021051381540285</v>
      </c>
      <c r="AS422">
        <f>_xlfn.RANK.AVG(Table2[[#This Row],[1Y Return vs Nifty Z-Score]],Table2[1Y Return vs Nifty Z-Score])</f>
        <v>289</v>
      </c>
      <c r="AT422">
        <f>_xlfn.RANK.AVG(Table2[[#This Row],[6M Return vs Nifty Z-Score]],Table2[6M Return vs Nifty Z-Score])</f>
        <v>674</v>
      </c>
      <c r="AU422">
        <f>_xlfn.RANK.AVG(Table2[[#This Row],[Sharpe Ratio Z-Score]],Table2[Sharpe Ratio Z-Score])</f>
        <v>273</v>
      </c>
      <c r="AV422">
        <f>(Table2[[#This Row],[Rank 1Y]]+Table2[[#This Row],[Rank 6M]]+Table2[[#This Row],[Rank Sharpe]])/3</f>
        <v>412</v>
      </c>
    </row>
    <row r="423" spans="1:48" x14ac:dyDescent="0.3">
      <c r="A423" t="s">
        <v>1948</v>
      </c>
      <c r="B423" t="s">
        <v>1949</v>
      </c>
      <c r="C423" t="s">
        <v>10424</v>
      </c>
      <c r="D423" t="s">
        <v>61</v>
      </c>
      <c r="E423">
        <v>3203.2154399999999</v>
      </c>
      <c r="F423">
        <v>400.3</v>
      </c>
      <c r="G423">
        <v>38.692724780906801</v>
      </c>
      <c r="H423">
        <f>(Table2[[#This Row],[1Y Return vs Nifty]]-AVERAGE(Table2[1Y Return vs Nifty]))/_xlfn.STDEV.P(Table2[1Y Return vs Nifty])</f>
        <v>-8.7914420081295061E-2</v>
      </c>
      <c r="I423">
        <v>-5.4919092234049602E-2</v>
      </c>
      <c r="J423">
        <f>(Table2[[#This Row],[1M Return vs Nifty]]-AVERAGE(Table2[1M Return vs Nifty]))/_xlfn.STDEV.P(Table2[1M Return vs Nifty])</f>
        <v>-0.12712343228312592</v>
      </c>
      <c r="K423">
        <v>11.323555600595</v>
      </c>
      <c r="L423">
        <f>(Table2[[#This Row],[6M Return vs Nifty]]-AVERAGE(Table2[6M Return vs Nifty]))/_xlfn.STDEV.P(Table2[6M Return vs Nifty])</f>
        <v>-2.0896060815323095E-2</v>
      </c>
      <c r="M423">
        <v>-0.84818766240467902</v>
      </c>
      <c r="N423">
        <f>(Table2[[#This Row],[1W Return vs Nifty]]-AVERAGE(Table2[1W Return vs Nifty]))/_xlfn.STDEV.P(Table2[1W Return vs Nifty])</f>
        <v>-7.0178987377646926E-2</v>
      </c>
      <c r="O423">
        <v>386.46</v>
      </c>
      <c r="P423">
        <v>377.58820213959302</v>
      </c>
      <c r="Q423">
        <v>335.516027411349</v>
      </c>
      <c r="R423">
        <v>63.528952294490402</v>
      </c>
      <c r="S423" s="2">
        <f>(Table2[[#This Row],[Close Price]]-Table2[[#This Row],[20D EMA]])/Table2[[#This Row],[20D EMA]]</f>
        <v>3.5812244475495608E-2</v>
      </c>
      <c r="T423" s="2">
        <f>(Table2[[#This Row],[Close Price]]-Table2[[#This Row],[50D EMA]])/Table2[[#This Row],[50D EMA]]</f>
        <v>6.0149649093142264E-2</v>
      </c>
      <c r="U423" s="2">
        <f>(Table2[[#This Row],[Close Price]]-Table2[[#This Row],[200D EMA]])/Table2[[#This Row],[200D EMA]]</f>
        <v>0.19308756451513606</v>
      </c>
      <c r="V423">
        <v>0.57699182380960401</v>
      </c>
      <c r="W423">
        <v>395.5</v>
      </c>
      <c r="X423">
        <v>405.4</v>
      </c>
      <c r="Y423">
        <v>388</v>
      </c>
      <c r="Z423">
        <v>405.4</v>
      </c>
      <c r="AA423">
        <v>388</v>
      </c>
      <c r="AB423">
        <v>405.4</v>
      </c>
      <c r="AC423" s="2">
        <f>(Table2[[#This Row],[Close Price]]/Table2[[#This Row],[Day Low]])-1</f>
        <v>1.2136536030341372E-2</v>
      </c>
      <c r="AD423" s="2">
        <f>(Table2[[#This Row],[Day High]]/Table2[[#This Row],[Close Price]])-1</f>
        <v>1.2740444666500039E-2</v>
      </c>
      <c r="AE423" s="2">
        <f>(Table2[[#This Row],[Close Price]]/Table2[[#This Row],[Current Week Low]])-1</f>
        <v>3.1701030927835161E-2</v>
      </c>
      <c r="AF423" s="2">
        <f>(Table2[[#This Row],[Current Week High]]/Table2[[#This Row],[Close Price]])-1</f>
        <v>1.2740444666500039E-2</v>
      </c>
      <c r="AG423" s="2">
        <f>(Table2[[#This Row],[Close Price]]/Table2[[#This Row],[Current Month Low]])-1</f>
        <v>3.1701030927835161E-2</v>
      </c>
      <c r="AH423" s="2">
        <f>(Table2[[#This Row],[Current Month High]]/Table2[[#This Row],[Close Price]])-1</f>
        <v>1.2740444666500039E-2</v>
      </c>
      <c r="AI423">
        <v>5.9205595803147597</v>
      </c>
      <c r="AJ423">
        <v>71.581654522074501</v>
      </c>
      <c r="AK423" t="str">
        <f>IF(AND(Table2[[#This Row],[20D EMA]]&gt;Table2[[#This Row],[50D EMA]],Table2[[#This Row],[50D EMA]]&gt;Table2[[#This Row],[200D EMA]]),"Uptrend","Downtrend/NoTrend")</f>
        <v>Uptrend</v>
      </c>
      <c r="AL423">
        <v>0.02</v>
      </c>
      <c r="AM423" t="s">
        <v>10463</v>
      </c>
      <c r="AN423">
        <v>4.24</v>
      </c>
      <c r="AO423" t="s">
        <v>10463</v>
      </c>
      <c r="AP423">
        <v>-5.0303960341420997E-2</v>
      </c>
      <c r="AQ423">
        <f>(Table2[[#This Row],[Sharpe Ratio]]-AVERAGE(Table2[Sharpe Ratio]))/_xlfn.STDEV.P(Table2[Sharpe Ratio])</f>
        <v>-1.1588151960108906</v>
      </c>
      <c r="AR4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-1.4649280965682814</v>
      </c>
      <c r="AS423">
        <f>_xlfn.RANK.AVG(Table2[[#This Row],[1Y Return vs Nifty Z-Score]],Table2[1Y Return vs Nifty Z-Score])</f>
        <v>305</v>
      </c>
      <c r="AT423">
        <f>_xlfn.RANK.AVG(Table2[[#This Row],[6M Return vs Nifty Z-Score]],Table2[6M Return vs Nifty Z-Score])</f>
        <v>301</v>
      </c>
      <c r="AU423">
        <f>_xlfn.RANK.AVG(Table2[[#This Row],[Sharpe Ratio Z-Score]],Table2[Sharpe Ratio Z-Score])</f>
        <v>632</v>
      </c>
      <c r="AV423">
        <f>(Table2[[#This Row],[Rank 1Y]]+Table2[[#This Row],[Rank 6M]]+Table2[[#This Row],[Rank Sharpe]])/3</f>
        <v>412.66666666666669</v>
      </c>
    </row>
    <row r="424" spans="1:48" x14ac:dyDescent="0.3">
      <c r="A424" t="s">
        <v>1887</v>
      </c>
      <c r="B424" t="s">
        <v>1888</v>
      </c>
      <c r="C424" t="s">
        <v>607</v>
      </c>
      <c r="D424" t="s">
        <v>486</v>
      </c>
      <c r="E424">
        <v>3448.673781</v>
      </c>
      <c r="F424">
        <v>557.54999999999995</v>
      </c>
      <c r="G424">
        <v>8.4056875713445294</v>
      </c>
      <c r="H424">
        <f>(Table2[[#This Row],[1Y Return vs Nifty]]-AVERAGE(Table2[1Y Return vs Nifty]))/_xlfn.STDEV.P(Table2[1Y Return vs Nifty])</f>
        <v>-0.44164230287814588</v>
      </c>
      <c r="I424">
        <v>1.95583359593799</v>
      </c>
      <c r="J424">
        <f>(Table2[[#This Row],[1M Return vs Nifty]]-AVERAGE(Table2[1M Return vs Nifty]))/_xlfn.STDEV.P(Table2[1M Return vs Nifty])</f>
        <v>4.7022279884468179E-2</v>
      </c>
      <c r="K424">
        <v>26.451341796615299</v>
      </c>
      <c r="L424">
        <f>(Table2[[#This Row],[6M Return vs Nifty]]-AVERAGE(Table2[6M Return vs Nifty]))/_xlfn.STDEV.P(Table2[6M Return vs Nifty])</f>
        <v>0.43227716715146103</v>
      </c>
      <c r="M424">
        <v>0.112052997422789</v>
      </c>
      <c r="N424">
        <f>(Table2[[#This Row],[1W Return vs Nifty]]-AVERAGE(Table2[1W Return vs Nifty]))/_xlfn.STDEV.P(Table2[1W Return vs Nifty])</f>
        <v>0.10566547931806614</v>
      </c>
      <c r="O424">
        <v>531.73</v>
      </c>
      <c r="P424">
        <v>495.79393645273598</v>
      </c>
      <c r="Q424">
        <v>437.79043373499098</v>
      </c>
      <c r="R424">
        <v>59.287530996248698</v>
      </c>
      <c r="S424" s="2">
        <f>(Table2[[#This Row],[Close Price]]-Table2[[#This Row],[20D EMA]])/Table2[[#This Row],[20D EMA]]</f>
        <v>4.8558478927275002E-2</v>
      </c>
      <c r="T424" s="2">
        <f>(Table2[[#This Row],[Close Price]]-Table2[[#This Row],[50D EMA]])/Table2[[#This Row],[50D EMA]]</f>
        <v>0.12455994115037182</v>
      </c>
      <c r="U424" s="2">
        <f>(Table2[[#This Row],[Close Price]]-Table2[[#This Row],[200D EMA]])/Table2[[#This Row],[200D EMA]]</f>
        <v>0.2735545526732624</v>
      </c>
      <c r="V424">
        <v>1.5368472410326299</v>
      </c>
      <c r="W424">
        <v>536.04999999999995</v>
      </c>
      <c r="X424">
        <v>559.04999999999995</v>
      </c>
      <c r="Y424">
        <v>528.95000000000005</v>
      </c>
      <c r="Z424">
        <v>559.04999999999995</v>
      </c>
      <c r="AA424">
        <v>528.95000000000005</v>
      </c>
      <c r="AB424">
        <v>559.04999999999995</v>
      </c>
      <c r="AC424" s="2">
        <f>(Table2[[#This Row],[Close Price]]/Table2[[#This Row],[Day Low]])-1</f>
        <v>4.0108198862046418E-2</v>
      </c>
      <c r="AD424" s="2">
        <f>(Table2[[#This Row],[Day High]]/Table2[[#This Row],[Close Price]])-1</f>
        <v>2.6903416733925489E-3</v>
      </c>
      <c r="AE424" s="2">
        <f>(Table2[[#This Row],[Close Price]]/Table2[[#This Row],[Current Week Low]])-1</f>
        <v>5.4069382739389216E-2</v>
      </c>
      <c r="AF424" s="2">
        <f>(Table2[[#This Row],[Current Week High]]/Table2[[#This Row],[Close Price]])-1</f>
        <v>2.6903416733925489E-3</v>
      </c>
      <c r="AG424" s="2">
        <f>(Table2[[#This Row],[Close Price]]/Table2[[#This Row],[Current Month Low]])-1</f>
        <v>5.4069382739389216E-2</v>
      </c>
      <c r="AH424" s="2">
        <f>(Table2[[#This Row],[Current Month High]]/Table2[[#This Row],[Close Price]])-1</f>
        <v>2.6903416733925489E-3</v>
      </c>
      <c r="AI424">
        <v>2.5289211729889698</v>
      </c>
      <c r="AJ424">
        <v>69.468085106382901</v>
      </c>
      <c r="AK424" t="str">
        <f>IF(AND(Table2[[#This Row],[20D EMA]]&gt;Table2[[#This Row],[50D EMA]],Table2[[#This Row],[50D EMA]]&gt;Table2[[#This Row],[200D EMA]]),"Uptrend","Downtrend/NoTrend")</f>
        <v>Uptrend</v>
      </c>
      <c r="AL424">
        <v>0.28000000000000003</v>
      </c>
      <c r="AM424" t="s">
        <v>10463</v>
      </c>
      <c r="AN424">
        <v>1.38</v>
      </c>
      <c r="AO424" t="s">
        <v>10463</v>
      </c>
      <c r="AP424">
        <v>-3.6701303429972999E-2</v>
      </c>
      <c r="AQ424">
        <f>(Table2[[#This Row],[Sharpe Ratio]]-AVERAGE(Table2[Sharpe Ratio]))/_xlfn.STDEV.P(Table2[Sharpe Ratio])</f>
        <v>-1.00573800068198</v>
      </c>
      <c r="AR4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-0.86241537720613048</v>
      </c>
      <c r="AS424">
        <f>_xlfn.RANK.AVG(Table2[[#This Row],[1Y Return vs Nifty Z-Score]],Table2[1Y Return vs Nifty Z-Score])</f>
        <v>455</v>
      </c>
      <c r="AT424">
        <f>_xlfn.RANK.AVG(Table2[[#This Row],[6M Return vs Nifty Z-Score]],Table2[6M Return vs Nifty Z-Score])</f>
        <v>185</v>
      </c>
      <c r="AU424">
        <f>_xlfn.RANK.AVG(Table2[[#This Row],[Sharpe Ratio Z-Score]],Table2[Sharpe Ratio Z-Score])</f>
        <v>605</v>
      </c>
      <c r="AV424">
        <f>(Table2[[#This Row],[Rank 1Y]]+Table2[[#This Row],[Rank 6M]]+Table2[[#This Row],[Rank Sharpe]])/3</f>
        <v>415</v>
      </c>
    </row>
    <row r="425" spans="1:48" x14ac:dyDescent="0.3">
      <c r="A425" t="s">
        <v>965</v>
      </c>
      <c r="B425" t="s">
        <v>966</v>
      </c>
      <c r="C425" t="s">
        <v>607</v>
      </c>
      <c r="D425" t="s">
        <v>607</v>
      </c>
      <c r="E425">
        <v>14572.980576935</v>
      </c>
      <c r="F425">
        <v>28.8</v>
      </c>
      <c r="G425">
        <v>47.527991693648602</v>
      </c>
      <c r="H425">
        <f>(Table2[[#This Row],[1Y Return vs Nifty]]-AVERAGE(Table2[1Y Return vs Nifty]))/_xlfn.STDEV.P(Table2[1Y Return vs Nifty])</f>
        <v>1.5274288585213519E-2</v>
      </c>
      <c r="I425">
        <v>3.9199167717413999</v>
      </c>
      <c r="J425">
        <f>(Table2[[#This Row],[1M Return vs Nifty]]-AVERAGE(Table2[1M Return vs Nifty]))/_xlfn.STDEV.P(Table2[1M Return vs Nifty])</f>
        <v>0.21712607505463288</v>
      </c>
      <c r="K425">
        <v>0.31053120479023</v>
      </c>
      <c r="L425">
        <f>(Table2[[#This Row],[6M Return vs Nifty]]-AVERAGE(Table2[6M Return vs Nifty]))/_xlfn.STDEV.P(Table2[6M Return vs Nifty])</f>
        <v>-0.35080605230084083</v>
      </c>
      <c r="M425">
        <v>0.55769488387663602</v>
      </c>
      <c r="N425">
        <f>(Table2[[#This Row],[1W Return vs Nifty]]-AVERAGE(Table2[1W Return vs Nifty]))/_xlfn.STDEV.P(Table2[1W Return vs Nifty])</f>
        <v>0.18727383349339163</v>
      </c>
      <c r="O425">
        <v>27.8</v>
      </c>
      <c r="P425">
        <v>27.361023510653599</v>
      </c>
      <c r="Q425">
        <v>25.1598066376873</v>
      </c>
      <c r="R425">
        <v>66.570212956362298</v>
      </c>
      <c r="S425" s="2">
        <f>(Table2[[#This Row],[Close Price]]-Table2[[#This Row],[20D EMA]])/Table2[[#This Row],[20D EMA]]</f>
        <v>3.5971223021582732E-2</v>
      </c>
      <c r="T425" s="2">
        <f>(Table2[[#This Row],[Close Price]]-Table2[[#This Row],[50D EMA]])/Table2[[#This Row],[50D EMA]]</f>
        <v>5.2592202509752814E-2</v>
      </c>
      <c r="U425" s="2">
        <f>(Table2[[#This Row],[Close Price]]-Table2[[#This Row],[200D EMA]])/Table2[[#This Row],[200D EMA]]</f>
        <v>0.1446828830894111</v>
      </c>
      <c r="V425">
        <v>2.6216664482233898</v>
      </c>
      <c r="W425">
        <v>28.48</v>
      </c>
      <c r="X425">
        <v>29.85</v>
      </c>
      <c r="Y425">
        <v>27.84</v>
      </c>
      <c r="Z425">
        <v>29.85</v>
      </c>
      <c r="AA425">
        <v>27.84</v>
      </c>
      <c r="AB425">
        <v>29.85</v>
      </c>
      <c r="AC425" s="2">
        <f>(Table2[[#This Row],[Close Price]]/Table2[[#This Row],[Day Low]])-1</f>
        <v>1.1235955056179803E-2</v>
      </c>
      <c r="AD425" s="2">
        <f>(Table2[[#This Row],[Day High]]/Table2[[#This Row],[Close Price]])-1</f>
        <v>3.6458333333333259E-2</v>
      </c>
      <c r="AE425" s="2">
        <f>(Table2[[#This Row],[Close Price]]/Table2[[#This Row],[Current Week Low]])-1</f>
        <v>3.4482758620689724E-2</v>
      </c>
      <c r="AF425" s="2">
        <f>(Table2[[#This Row],[Current Week High]]/Table2[[#This Row],[Close Price]])-1</f>
        <v>3.6458333333333259E-2</v>
      </c>
      <c r="AG425" s="2">
        <f>(Table2[[#This Row],[Close Price]]/Table2[[#This Row],[Current Month Low]])-1</f>
        <v>3.4482758620689724E-2</v>
      </c>
      <c r="AH425" s="2">
        <f>(Table2[[#This Row],[Current Month High]]/Table2[[#This Row],[Close Price]])-1</f>
        <v>3.6458333333333259E-2</v>
      </c>
      <c r="AI425">
        <v>35.5902777777777</v>
      </c>
      <c r="AJ425">
        <v>97.938144329896801</v>
      </c>
      <c r="AK425" t="str">
        <f>IF(AND(Table2[[#This Row],[20D EMA]]&gt;Table2[[#This Row],[50D EMA]],Table2[[#This Row],[50D EMA]]&gt;Table2[[#This Row],[200D EMA]]),"Uptrend","Downtrend/NoTrend")</f>
        <v>Uptrend</v>
      </c>
      <c r="AL425">
        <v>-0.04</v>
      </c>
      <c r="AM425" t="s">
        <v>10464</v>
      </c>
      <c r="AN425">
        <v>3.9</v>
      </c>
      <c r="AO425" t="s">
        <v>10463</v>
      </c>
      <c r="AP425">
        <v>-4.5025703771549999E-3</v>
      </c>
      <c r="AQ425">
        <f>(Table2[[#This Row],[Sharpe Ratio]]-AVERAGE(Table2[Sharpe Ratio]))/_xlfn.STDEV.P(Table2[Sharpe Ratio])</f>
        <v>-0.64339027839829044</v>
      </c>
      <c r="AR4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-0.57452213356589321</v>
      </c>
      <c r="AS425">
        <f>_xlfn.RANK.AVG(Table2[[#This Row],[1Y Return vs Nifty Z-Score]],Table2[1Y Return vs Nifty Z-Score])</f>
        <v>274</v>
      </c>
      <c r="AT425">
        <f>_xlfn.RANK.AVG(Table2[[#This Row],[6M Return vs Nifty Z-Score]],Table2[6M Return vs Nifty Z-Score])</f>
        <v>429</v>
      </c>
      <c r="AU425">
        <f>_xlfn.RANK.AVG(Table2[[#This Row],[Sharpe Ratio Z-Score]],Table2[Sharpe Ratio Z-Score])</f>
        <v>545</v>
      </c>
      <c r="AV425">
        <f>(Table2[[#This Row],[Rank 1Y]]+Table2[[#This Row],[Rank 6M]]+Table2[[#This Row],[Rank Sharpe]])/3</f>
        <v>416</v>
      </c>
    </row>
    <row r="426" spans="1:48" x14ac:dyDescent="0.3">
      <c r="A426" t="s">
        <v>1091</v>
      </c>
      <c r="B426" t="s">
        <v>1092</v>
      </c>
      <c r="C426" t="s">
        <v>10431</v>
      </c>
      <c r="D426" t="s">
        <v>697</v>
      </c>
      <c r="E426">
        <v>11367.32896411</v>
      </c>
      <c r="F426">
        <v>9080</v>
      </c>
      <c r="G426">
        <v>-6.8244843956698498</v>
      </c>
      <c r="H426">
        <f>(Table2[[#This Row],[1Y Return vs Nifty]]-AVERAGE(Table2[1Y Return vs Nifty]))/_xlfn.STDEV.P(Table2[1Y Return vs Nifty])</f>
        <v>-0.61951828484521154</v>
      </c>
      <c r="I426">
        <v>15.978565667160399</v>
      </c>
      <c r="J426">
        <f>(Table2[[#This Row],[1M Return vs Nifty]]-AVERAGE(Table2[1M Return vs Nifty]))/_xlfn.STDEV.P(Table2[1M Return vs Nifty])</f>
        <v>1.2614922032336151</v>
      </c>
      <c r="K426">
        <v>4.5292422850634999</v>
      </c>
      <c r="L426">
        <f>(Table2[[#This Row],[6M Return vs Nifty]]-AVERAGE(Table2[6M Return vs Nifty]))/_xlfn.STDEV.P(Table2[6M Return vs Nifty])</f>
        <v>-0.22442887501037784</v>
      </c>
      <c r="M426">
        <v>-5.4143349618999803</v>
      </c>
      <c r="N426">
        <f>(Table2[[#This Row],[1W Return vs Nifty]]-AVERAGE(Table2[1W Return vs Nifty]))/_xlfn.STDEV.P(Table2[1W Return vs Nifty])</f>
        <v>-0.90635659401855828</v>
      </c>
      <c r="O426">
        <v>8276.91</v>
      </c>
      <c r="P426">
        <v>7760.31986308256</v>
      </c>
      <c r="Q426">
        <v>7609.2373336257497</v>
      </c>
      <c r="R426">
        <v>66.926958557070407</v>
      </c>
      <c r="S426" s="2">
        <f>(Table2[[#This Row],[Close Price]]-Table2[[#This Row],[20D EMA]])/Table2[[#This Row],[20D EMA]]</f>
        <v>9.7027755527123061E-2</v>
      </c>
      <c r="T426" s="2">
        <f>(Table2[[#This Row],[Close Price]]-Table2[[#This Row],[50D EMA]])/Table2[[#This Row],[50D EMA]]</f>
        <v>0.17005486374285037</v>
      </c>
      <c r="U426" s="2">
        <f>(Table2[[#This Row],[Close Price]]-Table2[[#This Row],[200D EMA]])/Table2[[#This Row],[200D EMA]]</f>
        <v>0.19328647562021067</v>
      </c>
      <c r="V426">
        <v>2.7099607395163301</v>
      </c>
      <c r="W426">
        <v>8721</v>
      </c>
      <c r="X426">
        <v>9143.0499999999993</v>
      </c>
      <c r="Y426">
        <v>8630.4500000000007</v>
      </c>
      <c r="Z426">
        <v>9143.0499999999993</v>
      </c>
      <c r="AA426">
        <v>8630.4500000000007</v>
      </c>
      <c r="AB426">
        <v>9143.0499999999993</v>
      </c>
      <c r="AC426" s="2">
        <f>(Table2[[#This Row],[Close Price]]/Table2[[#This Row],[Day Low]])-1</f>
        <v>4.1165004013301143E-2</v>
      </c>
      <c r="AD426" s="2">
        <f>(Table2[[#This Row],[Day High]]/Table2[[#This Row],[Close Price]])-1</f>
        <v>6.9438325991189043E-3</v>
      </c>
      <c r="AE426" s="2">
        <f>(Table2[[#This Row],[Close Price]]/Table2[[#This Row],[Current Week Low]])-1</f>
        <v>5.2088825032298391E-2</v>
      </c>
      <c r="AF426" s="2">
        <f>(Table2[[#This Row],[Current Week High]]/Table2[[#This Row],[Close Price]])-1</f>
        <v>6.9438325991189043E-3</v>
      </c>
      <c r="AG426" s="2">
        <f>(Table2[[#This Row],[Close Price]]/Table2[[#This Row],[Current Month Low]])-1</f>
        <v>5.2088825032298391E-2</v>
      </c>
      <c r="AH426" s="2">
        <f>(Table2[[#This Row],[Current Month High]]/Table2[[#This Row],[Close Price]])-1</f>
        <v>6.9438325991189043E-3</v>
      </c>
      <c r="AI426">
        <v>7.2687224669603498</v>
      </c>
      <c r="AJ426">
        <v>37.759436824857303</v>
      </c>
      <c r="AK426" t="str">
        <f>IF(AND(Table2[[#This Row],[20D EMA]]&gt;Table2[[#This Row],[50D EMA]],Table2[[#This Row],[50D EMA]]&gt;Table2[[#This Row],[200D EMA]]),"Uptrend","Downtrend/NoTrend")</f>
        <v>Uptrend</v>
      </c>
      <c r="AL426">
        <v>0.17</v>
      </c>
      <c r="AM426" t="s">
        <v>10463</v>
      </c>
      <c r="AN426">
        <v>20.059999999999999</v>
      </c>
      <c r="AO426" t="s">
        <v>10463</v>
      </c>
      <c r="AP426">
        <v>5.8271921195489997E-2</v>
      </c>
      <c r="AQ426">
        <f>(Table2[[#This Row],[Sharpe Ratio]]-AVERAGE(Table2[Sharpe Ratio]))/_xlfn.STDEV.P(Table2[Sharpe Ratio])</f>
        <v>6.3041058559977325E-2</v>
      </c>
      <c r="AR4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-0.42577049208055523</v>
      </c>
      <c r="AS426">
        <f>_xlfn.RANK.AVG(Table2[[#This Row],[1Y Return vs Nifty Z-Score]],Table2[1Y Return vs Nifty Z-Score])</f>
        <v>556</v>
      </c>
      <c r="AT426">
        <f>_xlfn.RANK.AVG(Table2[[#This Row],[6M Return vs Nifty Z-Score]],Table2[6M Return vs Nifty Z-Score])</f>
        <v>369</v>
      </c>
      <c r="AU426">
        <f>_xlfn.RANK.AVG(Table2[[#This Row],[Sharpe Ratio Z-Score]],Table2[Sharpe Ratio Z-Score])</f>
        <v>325</v>
      </c>
      <c r="AV426">
        <f>(Table2[[#This Row],[Rank 1Y]]+Table2[[#This Row],[Rank 6M]]+Table2[[#This Row],[Rank Sharpe]])/3</f>
        <v>416.66666666666669</v>
      </c>
    </row>
    <row r="427" spans="1:48" x14ac:dyDescent="0.3">
      <c r="A427" t="s">
        <v>942</v>
      </c>
      <c r="B427" t="s">
        <v>943</v>
      </c>
      <c r="C427" t="s">
        <v>607</v>
      </c>
      <c r="D427" t="s">
        <v>607</v>
      </c>
      <c r="E427">
        <v>14900.074249984</v>
      </c>
      <c r="F427">
        <v>151.08000000000001</v>
      </c>
      <c r="G427">
        <v>35.111379648783803</v>
      </c>
      <c r="H427">
        <f>(Table2[[#This Row],[1Y Return vs Nifty]]-AVERAGE(Table2[1Y Return vs Nifty]))/_xlfn.STDEV.P(Table2[1Y Return vs Nifty])</f>
        <v>-0.12974160913201915</v>
      </c>
      <c r="I427">
        <v>3.9809232016727498</v>
      </c>
      <c r="J427">
        <f>(Table2[[#This Row],[1M Return vs Nifty]]-AVERAGE(Table2[1M Return vs Nifty]))/_xlfn.STDEV.P(Table2[1M Return vs Nifty])</f>
        <v>0.22240967270922837</v>
      </c>
      <c r="K427">
        <v>-5.8514071855665097</v>
      </c>
      <c r="L427">
        <f>(Table2[[#This Row],[6M Return vs Nifty]]-AVERAGE(Table2[6M Return vs Nifty]))/_xlfn.STDEV.P(Table2[6M Return vs Nifty])</f>
        <v>-0.53539522316214128</v>
      </c>
      <c r="M427">
        <v>3.71772800467786</v>
      </c>
      <c r="N427">
        <f>(Table2[[#This Row],[1W Return vs Nifty]]-AVERAGE(Table2[1W Return vs Nifty]))/_xlfn.STDEV.P(Table2[1W Return vs Nifty])</f>
        <v>0.76595620148218546</v>
      </c>
      <c r="O427">
        <v>146.4</v>
      </c>
      <c r="P427">
        <v>145.17833335380499</v>
      </c>
      <c r="Q427">
        <v>139.248009191992</v>
      </c>
      <c r="R427">
        <v>76.130966604477294</v>
      </c>
      <c r="S427" s="2">
        <f>(Table2[[#This Row],[Close Price]]-Table2[[#This Row],[20D EMA]])/Table2[[#This Row],[20D EMA]]</f>
        <v>3.1967213114754145E-2</v>
      </c>
      <c r="T427" s="2">
        <f>(Table2[[#This Row],[Close Price]]-Table2[[#This Row],[50D EMA]])/Table2[[#This Row],[50D EMA]]</f>
        <v>4.0651153032680465E-2</v>
      </c>
      <c r="U427" s="2">
        <f>(Table2[[#This Row],[Close Price]]-Table2[[#This Row],[200D EMA]])/Table2[[#This Row],[200D EMA]]</f>
        <v>8.4970628137988918E-2</v>
      </c>
      <c r="V427">
        <v>1.58209736399356</v>
      </c>
      <c r="W427">
        <v>150.5</v>
      </c>
      <c r="X427">
        <v>156.06</v>
      </c>
      <c r="Y427">
        <v>150.5</v>
      </c>
      <c r="Z427">
        <v>156.5</v>
      </c>
      <c r="AA427">
        <v>150.5</v>
      </c>
      <c r="AB427">
        <v>156.5</v>
      </c>
      <c r="AC427" s="2">
        <f>(Table2[[#This Row],[Close Price]]/Table2[[#This Row],[Day Low]])-1</f>
        <v>3.853820598006763E-3</v>
      </c>
      <c r="AD427" s="2">
        <f>(Table2[[#This Row],[Day High]]/Table2[[#This Row],[Close Price]])-1</f>
        <v>3.2962668784749738E-2</v>
      </c>
      <c r="AE427" s="2">
        <f>(Table2[[#This Row],[Close Price]]/Table2[[#This Row],[Current Week Low]])-1</f>
        <v>3.853820598006763E-3</v>
      </c>
      <c r="AF427" s="2">
        <f>(Table2[[#This Row],[Current Week High]]/Table2[[#This Row],[Close Price]])-1</f>
        <v>3.5875033095048803E-2</v>
      </c>
      <c r="AG427" s="2">
        <f>(Table2[[#This Row],[Close Price]]/Table2[[#This Row],[Current Month Low]])-1</f>
        <v>3.853820598006763E-3</v>
      </c>
      <c r="AH427" s="2">
        <f>(Table2[[#This Row],[Current Month High]]/Table2[[#This Row],[Close Price]])-1</f>
        <v>3.5875033095048803E-2</v>
      </c>
      <c r="AI427">
        <v>13.350542758803201</v>
      </c>
      <c r="AJ427">
        <v>63.329729729729699</v>
      </c>
      <c r="AK427" t="str">
        <f>IF(AND(Table2[[#This Row],[20D EMA]]&gt;Table2[[#This Row],[50D EMA]],Table2[[#This Row],[50D EMA]]&gt;Table2[[#This Row],[200D EMA]]),"Uptrend","Downtrend/NoTrend")</f>
        <v>Uptrend</v>
      </c>
      <c r="AL427">
        <v>-0.08</v>
      </c>
      <c r="AM427" t="s">
        <v>10464</v>
      </c>
      <c r="AN427">
        <v>7.29</v>
      </c>
      <c r="AO427" t="s">
        <v>10463</v>
      </c>
      <c r="AP427">
        <v>2.1154689061329002E-2</v>
      </c>
      <c r="AQ427">
        <f>(Table2[[#This Row],[Sharpe Ratio]]-AVERAGE(Table2[Sharpe Ratio]))/_xlfn.STDEV.P(Table2[Sharpe Ratio])</f>
        <v>-0.35465688313313959</v>
      </c>
      <c r="AR4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-3.1427841235886156E-2</v>
      </c>
      <c r="AS427">
        <f>_xlfn.RANK.AVG(Table2[[#This Row],[1Y Return vs Nifty Z-Score]],Table2[1Y Return vs Nifty Z-Score])</f>
        <v>321</v>
      </c>
      <c r="AT427">
        <f>_xlfn.RANK.AVG(Table2[[#This Row],[6M Return vs Nifty Z-Score]],Table2[6M Return vs Nifty Z-Score])</f>
        <v>498</v>
      </c>
      <c r="AU427">
        <f>_xlfn.RANK.AVG(Table2[[#This Row],[Sharpe Ratio Z-Score]],Table2[Sharpe Ratio Z-Score])</f>
        <v>434</v>
      </c>
      <c r="AV427">
        <f>(Table2[[#This Row],[Rank 1Y]]+Table2[[#This Row],[Rank 6M]]+Table2[[#This Row],[Rank Sharpe]])/3</f>
        <v>417.66666666666669</v>
      </c>
    </row>
    <row r="428" spans="1:48" x14ac:dyDescent="0.3">
      <c r="A428" t="s">
        <v>685</v>
      </c>
      <c r="B428" t="s">
        <v>686</v>
      </c>
      <c r="C428" t="s">
        <v>10424</v>
      </c>
      <c r="D428" t="s">
        <v>272</v>
      </c>
      <c r="E428">
        <v>24698.97093435</v>
      </c>
      <c r="F428">
        <v>1222.7</v>
      </c>
      <c r="G428">
        <v>-1.2439374886827801</v>
      </c>
      <c r="H428">
        <f>(Table2[[#This Row],[1Y Return vs Nifty]]-AVERAGE(Table2[1Y Return vs Nifty]))/_xlfn.STDEV.P(Table2[1Y Return vs Nifty])</f>
        <v>-0.55434205025354222</v>
      </c>
      <c r="I428">
        <v>-6.1230045783358698</v>
      </c>
      <c r="J428">
        <f>(Table2[[#This Row],[1M Return vs Nifty]]-AVERAGE(Table2[1M Return vs Nifty]))/_xlfn.STDEV.P(Table2[1M Return vs Nifty])</f>
        <v>-0.65266348237835126</v>
      </c>
      <c r="K428">
        <v>-8.8106688638385897</v>
      </c>
      <c r="L428">
        <f>(Table2[[#This Row],[6M Return vs Nifty]]-AVERAGE(Table2[6M Return vs Nifty]))/_xlfn.STDEV.P(Table2[6M Return vs Nifty])</f>
        <v>-0.62404389586044773</v>
      </c>
      <c r="M428">
        <v>-0.160642133176641</v>
      </c>
      <c r="N428">
        <f>(Table2[[#This Row],[1W Return vs Nifty]]-AVERAGE(Table2[1W Return vs Nifty]))/_xlfn.STDEV.P(Table2[1W Return vs Nifty])</f>
        <v>5.5728071106888759E-2</v>
      </c>
      <c r="O428">
        <v>1218.5</v>
      </c>
      <c r="P428">
        <v>1234.327705879</v>
      </c>
      <c r="Q428">
        <v>1187.05043255336</v>
      </c>
      <c r="R428">
        <v>51.562572845306597</v>
      </c>
      <c r="S428" s="2">
        <f>(Table2[[#This Row],[Close Price]]-Table2[[#This Row],[20D EMA]])/Table2[[#This Row],[20D EMA]]</f>
        <v>3.4468608945425077E-3</v>
      </c>
      <c r="T428" s="2">
        <f>(Table2[[#This Row],[Close Price]]-Table2[[#This Row],[50D EMA]])/Table2[[#This Row],[50D EMA]]</f>
        <v>-9.4202745540087219E-3</v>
      </c>
      <c r="U428" s="2">
        <f>(Table2[[#This Row],[Close Price]]-Table2[[#This Row],[200D EMA]])/Table2[[#This Row],[200D EMA]]</f>
        <v>3.0032058006126492E-2</v>
      </c>
      <c r="V428">
        <v>1.4658300018333399</v>
      </c>
      <c r="W428">
        <v>1209.25</v>
      </c>
      <c r="X428">
        <v>1230</v>
      </c>
      <c r="Y428">
        <v>1202.4000000000001</v>
      </c>
      <c r="Z428">
        <v>1230</v>
      </c>
      <c r="AA428">
        <v>1202.4000000000001</v>
      </c>
      <c r="AB428">
        <v>1230</v>
      </c>
      <c r="AC428" s="2">
        <f>(Table2[[#This Row],[Close Price]]/Table2[[#This Row],[Day Low]])-1</f>
        <v>1.1122596650816607E-2</v>
      </c>
      <c r="AD428" s="2">
        <f>(Table2[[#This Row],[Day High]]/Table2[[#This Row],[Close Price]])-1</f>
        <v>5.9703933916741558E-3</v>
      </c>
      <c r="AE428" s="2">
        <f>(Table2[[#This Row],[Close Price]]/Table2[[#This Row],[Current Week Low]])-1</f>
        <v>1.6882900864936712E-2</v>
      </c>
      <c r="AF428" s="2">
        <f>(Table2[[#This Row],[Current Week High]]/Table2[[#This Row],[Close Price]])-1</f>
        <v>5.9703933916741558E-3</v>
      </c>
      <c r="AG428" s="2">
        <f>(Table2[[#This Row],[Close Price]]/Table2[[#This Row],[Current Month Low]])-1</f>
        <v>1.6882900864936712E-2</v>
      </c>
      <c r="AH428" s="2">
        <f>(Table2[[#This Row],[Current Month High]]/Table2[[#This Row],[Close Price]])-1</f>
        <v>5.9703933916741558E-3</v>
      </c>
      <c r="AI428">
        <v>18.172896049725999</v>
      </c>
      <c r="AJ428">
        <v>25.611259502773699</v>
      </c>
      <c r="AK428" t="str">
        <f>IF(AND(Table2[[#This Row],[20D EMA]]&gt;Table2[[#This Row],[50D EMA]],Table2[[#This Row],[50D EMA]]&gt;Table2[[#This Row],[200D EMA]]),"Uptrend","Downtrend/NoTrend")</f>
        <v>Downtrend/NoTrend</v>
      </c>
      <c r="AL428">
        <v>-0.1</v>
      </c>
      <c r="AM428" t="s">
        <v>10464</v>
      </c>
      <c r="AN428">
        <v>-0.31</v>
      </c>
      <c r="AO428" t="s">
        <v>10464</v>
      </c>
      <c r="AP428">
        <v>9.9147493936351E-2</v>
      </c>
      <c r="AQ428">
        <f>(Table2[[#This Row],[Sharpe Ratio]]-AVERAGE(Table2[Sharpe Ratio]))/_xlfn.STDEV.P(Table2[Sharpe Ratio])</f>
        <v>0.52303340221512618</v>
      </c>
      <c r="AR4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8">
        <f>_xlfn.RANK.AVG(Table2[[#This Row],[1Y Return vs Nifty Z-Score]],Table2[1Y Return vs Nifty Z-Score])</f>
        <v>519</v>
      </c>
      <c r="AT428">
        <f>_xlfn.RANK.AVG(Table2[[#This Row],[6M Return vs Nifty Z-Score]],Table2[6M Return vs Nifty Z-Score])</f>
        <v>529</v>
      </c>
      <c r="AU428">
        <f>_xlfn.RANK.AVG(Table2[[#This Row],[Sharpe Ratio Z-Score]],Table2[Sharpe Ratio Z-Score])</f>
        <v>211</v>
      </c>
      <c r="AV428">
        <f>(Table2[[#This Row],[Rank 1Y]]+Table2[[#This Row],[Rank 6M]]+Table2[[#This Row],[Rank Sharpe]])/3</f>
        <v>419.66666666666669</v>
      </c>
    </row>
    <row r="429" spans="1:48" x14ac:dyDescent="0.3">
      <c r="A429" t="s">
        <v>1900</v>
      </c>
      <c r="B429" t="s">
        <v>1901</v>
      </c>
      <c r="C429" t="s">
        <v>10426</v>
      </c>
      <c r="D429" t="s">
        <v>124</v>
      </c>
      <c r="E429">
        <v>3419.6733330000002</v>
      </c>
      <c r="F429">
        <v>606.04999999999995</v>
      </c>
      <c r="G429">
        <v>-30.364597602753399</v>
      </c>
      <c r="H429">
        <f>(Table2[[#This Row],[1Y Return vs Nifty]]-AVERAGE(Table2[1Y Return vs Nifty]))/_xlfn.STDEV.P(Table2[1Y Return vs Nifty])</f>
        <v>-0.89444760024589065</v>
      </c>
      <c r="I429">
        <v>6.0643407884691802</v>
      </c>
      <c r="J429">
        <f>(Table2[[#This Row],[1M Return vs Nifty]]-AVERAGE(Table2[1M Return vs Nifty]))/_xlfn.STDEV.P(Table2[1M Return vs Nifty])</f>
        <v>0.40284869016243391</v>
      </c>
      <c r="K429">
        <v>-9.8099643323760297</v>
      </c>
      <c r="L429">
        <f>(Table2[[#This Row],[6M Return vs Nifty]]-AVERAGE(Table2[6M Return vs Nifty]))/_xlfn.STDEV.P(Table2[6M Return vs Nifty])</f>
        <v>-0.65397913868459767</v>
      </c>
      <c r="M429">
        <v>8.9396486128745405</v>
      </c>
      <c r="N429">
        <f>(Table2[[#This Row],[1W Return vs Nifty]]-AVERAGE(Table2[1W Return vs Nifty]))/_xlfn.STDEV.P(Table2[1W Return vs Nifty])</f>
        <v>1.7222225656254051</v>
      </c>
      <c r="O429">
        <v>555.14</v>
      </c>
      <c r="P429">
        <v>546.10735640000701</v>
      </c>
      <c r="Q429">
        <v>543.92083023532598</v>
      </c>
      <c r="R429">
        <v>78.333405820196703</v>
      </c>
      <c r="S429" s="2">
        <f>(Table2[[#This Row],[Close Price]]-Table2[[#This Row],[20D EMA]])/Table2[[#This Row],[20D EMA]]</f>
        <v>9.1706596534207527E-2</v>
      </c>
      <c r="T429" s="2">
        <f>(Table2[[#This Row],[Close Price]]-Table2[[#This Row],[50D EMA]])/Table2[[#This Row],[50D EMA]]</f>
        <v>0.10976347946517459</v>
      </c>
      <c r="U429" s="2">
        <f>(Table2[[#This Row],[Close Price]]-Table2[[#This Row],[200D EMA]])/Table2[[#This Row],[200D EMA]]</f>
        <v>0.11422465607318982</v>
      </c>
      <c r="V429">
        <v>2.17430333836155</v>
      </c>
      <c r="W429">
        <v>595.54999999999995</v>
      </c>
      <c r="X429">
        <v>612</v>
      </c>
      <c r="Y429">
        <v>580.4</v>
      </c>
      <c r="Z429">
        <v>612</v>
      </c>
      <c r="AA429">
        <v>580.4</v>
      </c>
      <c r="AB429">
        <v>612</v>
      </c>
      <c r="AC429" s="2">
        <f>(Table2[[#This Row],[Close Price]]/Table2[[#This Row],[Day Low]])-1</f>
        <v>1.7630761480983859E-2</v>
      </c>
      <c r="AD429" s="2">
        <f>(Table2[[#This Row],[Day High]]/Table2[[#This Row],[Close Price]])-1</f>
        <v>9.817671809256634E-3</v>
      </c>
      <c r="AE429" s="2">
        <f>(Table2[[#This Row],[Close Price]]/Table2[[#This Row],[Current Week Low]])-1</f>
        <v>4.4193659545141317E-2</v>
      </c>
      <c r="AF429" s="2">
        <f>(Table2[[#This Row],[Current Week High]]/Table2[[#This Row],[Close Price]])-1</f>
        <v>9.817671809256634E-3</v>
      </c>
      <c r="AG429" s="2">
        <f>(Table2[[#This Row],[Close Price]]/Table2[[#This Row],[Current Month Low]])-1</f>
        <v>4.4193659545141317E-2</v>
      </c>
      <c r="AH429" s="2">
        <f>(Table2[[#This Row],[Current Month High]]/Table2[[#This Row],[Close Price]])-1</f>
        <v>9.817671809256634E-3</v>
      </c>
      <c r="AI429">
        <v>23.752165662899099</v>
      </c>
      <c r="AJ429">
        <v>31.749999999999901</v>
      </c>
      <c r="AK429" t="str">
        <f>IF(AND(Table2[[#This Row],[20D EMA]]&gt;Table2[[#This Row],[50D EMA]],Table2[[#This Row],[50D EMA]]&gt;Table2[[#This Row],[200D EMA]]),"Uptrend","Downtrend/NoTrend")</f>
        <v>Uptrend</v>
      </c>
      <c r="AL429">
        <v>-0.04</v>
      </c>
      <c r="AM429" t="s">
        <v>10464</v>
      </c>
      <c r="AN429">
        <v>11.53</v>
      </c>
      <c r="AO429" t="s">
        <v>10463</v>
      </c>
      <c r="AP429">
        <v>0.187232612263148</v>
      </c>
      <c r="AQ429">
        <f>(Table2[[#This Row],[Sharpe Ratio]]-AVERAGE(Table2[Sharpe Ratio]))/_xlfn.STDEV.P(Table2[Sharpe Ratio])</f>
        <v>1.514297311277871</v>
      </c>
      <c r="AR4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2.0909418281352217</v>
      </c>
      <c r="AS429">
        <f>_xlfn.RANK.AVG(Table2[[#This Row],[1Y Return vs Nifty Z-Score]],Table2[1Y Return vs Nifty Z-Score])</f>
        <v>663</v>
      </c>
      <c r="AT429">
        <f>_xlfn.RANK.AVG(Table2[[#This Row],[6M Return vs Nifty Z-Score]],Table2[6M Return vs Nifty Z-Score])</f>
        <v>544</v>
      </c>
      <c r="AU429">
        <f>_xlfn.RANK.AVG(Table2[[#This Row],[Sharpe Ratio Z-Score]],Table2[Sharpe Ratio Z-Score])</f>
        <v>53</v>
      </c>
      <c r="AV429">
        <f>(Table2[[#This Row],[Rank 1Y]]+Table2[[#This Row],[Rank 6M]]+Table2[[#This Row],[Rank Sharpe]])/3</f>
        <v>420</v>
      </c>
    </row>
    <row r="430" spans="1:48" x14ac:dyDescent="0.3">
      <c r="A430" t="s">
        <v>655</v>
      </c>
      <c r="B430" t="s">
        <v>656</v>
      </c>
      <c r="C430" t="s">
        <v>10431</v>
      </c>
      <c r="D430" t="s">
        <v>327</v>
      </c>
      <c r="E430">
        <v>26790.590475600002</v>
      </c>
      <c r="F430">
        <v>412.75</v>
      </c>
      <c r="G430">
        <v>17.858949938877601</v>
      </c>
      <c r="H430">
        <f>(Table2[[#This Row],[1Y Return vs Nifty]]-AVERAGE(Table2[1Y Return vs Nifty]))/_xlfn.STDEV.P(Table2[1Y Return vs Nifty])</f>
        <v>-0.33123591153476012</v>
      </c>
      <c r="I430">
        <v>-2.2379258403981801</v>
      </c>
      <c r="J430">
        <f>(Table2[[#This Row],[1M Return vs Nifty]]-AVERAGE(Table2[1M Return vs Nifty]))/_xlfn.STDEV.P(Table2[1M Return vs Nifty])</f>
        <v>-0.31618759072585712</v>
      </c>
      <c r="K430">
        <v>21.2291881329914</v>
      </c>
      <c r="L430">
        <f>(Table2[[#This Row],[6M Return vs Nifty]]-AVERAGE(Table2[6M Return vs Nifty]))/_xlfn.STDEV.P(Table2[6M Return vs Nifty])</f>
        <v>0.27584051462225079</v>
      </c>
      <c r="M430">
        <v>-5.2929212972042903</v>
      </c>
      <c r="N430">
        <f>(Table2[[#This Row],[1W Return vs Nifty]]-AVERAGE(Table2[1W Return vs Nifty]))/_xlfn.STDEV.P(Table2[1W Return vs Nifty])</f>
        <v>-0.88412266661766914</v>
      </c>
      <c r="O430">
        <v>412.31</v>
      </c>
      <c r="P430">
        <v>382.52988094107599</v>
      </c>
      <c r="Q430">
        <v>329.93378098119899</v>
      </c>
      <c r="R430">
        <v>49.033271056394497</v>
      </c>
      <c r="S430" s="2">
        <f>(Table2[[#This Row],[Close Price]]-Table2[[#This Row],[20D EMA]])/Table2[[#This Row],[20D EMA]]</f>
        <v>1.0671582062040641E-3</v>
      </c>
      <c r="T430" s="2">
        <f>(Table2[[#This Row],[Close Price]]-Table2[[#This Row],[50D EMA]])/Table2[[#This Row],[50D EMA]]</f>
        <v>7.9000675671606027E-2</v>
      </c>
      <c r="U430" s="2">
        <f>(Table2[[#This Row],[Close Price]]-Table2[[#This Row],[200D EMA]])/Table2[[#This Row],[200D EMA]]</f>
        <v>0.25100860776520556</v>
      </c>
      <c r="V430">
        <v>0.67983933540409902</v>
      </c>
      <c r="W430">
        <v>410</v>
      </c>
      <c r="X430">
        <v>418.95</v>
      </c>
      <c r="Y430">
        <v>403.95</v>
      </c>
      <c r="Z430">
        <v>418.95</v>
      </c>
      <c r="AA430">
        <v>403.95</v>
      </c>
      <c r="AB430">
        <v>418.95</v>
      </c>
      <c r="AC430" s="2">
        <f>(Table2[[#This Row],[Close Price]]/Table2[[#This Row],[Day Low]])-1</f>
        <v>6.7073170731706266E-3</v>
      </c>
      <c r="AD430" s="2">
        <f>(Table2[[#This Row],[Day High]]/Table2[[#This Row],[Close Price]])-1</f>
        <v>1.5021199273167696E-2</v>
      </c>
      <c r="AE430" s="2">
        <f>(Table2[[#This Row],[Close Price]]/Table2[[#This Row],[Current Week Low]])-1</f>
        <v>2.1784874365639251E-2</v>
      </c>
      <c r="AF430" s="2">
        <f>(Table2[[#This Row],[Current Week High]]/Table2[[#This Row],[Close Price]])-1</f>
        <v>1.5021199273167696E-2</v>
      </c>
      <c r="AG430" s="2">
        <f>(Table2[[#This Row],[Close Price]]/Table2[[#This Row],[Current Month Low]])-1</f>
        <v>2.1784874365639251E-2</v>
      </c>
      <c r="AH430" s="2">
        <f>(Table2[[#This Row],[Current Month High]]/Table2[[#This Row],[Close Price]])-1</f>
        <v>1.5021199273167696E-2</v>
      </c>
      <c r="AI430">
        <v>5.7540884312537699</v>
      </c>
      <c r="AJ430">
        <v>57.990430622009498</v>
      </c>
      <c r="AK430" t="str">
        <f>IF(AND(Table2[[#This Row],[20D EMA]]&gt;Table2[[#This Row],[50D EMA]],Table2[[#This Row],[50D EMA]]&gt;Table2[[#This Row],[200D EMA]]),"Uptrend","Downtrend/NoTrend")</f>
        <v>Uptrend</v>
      </c>
      <c r="AL430">
        <v>0.32</v>
      </c>
      <c r="AM430" t="s">
        <v>10463</v>
      </c>
      <c r="AN430">
        <v>-2.89</v>
      </c>
      <c r="AO430" t="s">
        <v>10464</v>
      </c>
      <c r="AP430">
        <v>-6.1829367464979003E-2</v>
      </c>
      <c r="AQ430">
        <f>(Table2[[#This Row],[Sharpe Ratio]]-AVERAGE(Table2[Sharpe Ratio]))/_xlfn.STDEV.P(Table2[Sharpe Ratio])</f>
        <v>-1.2885161073095717</v>
      </c>
      <c r="AR4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-2.5442217615656073</v>
      </c>
      <c r="AS430">
        <f>_xlfn.RANK.AVG(Table2[[#This Row],[1Y Return vs Nifty Z-Score]],Table2[1Y Return vs Nifty Z-Score])</f>
        <v>401</v>
      </c>
      <c r="AT430">
        <f>_xlfn.RANK.AVG(Table2[[#This Row],[6M Return vs Nifty Z-Score]],Table2[6M Return vs Nifty Z-Score])</f>
        <v>220</v>
      </c>
      <c r="AU430">
        <f>_xlfn.RANK.AVG(Table2[[#This Row],[Sharpe Ratio Z-Score]],Table2[Sharpe Ratio Z-Score])</f>
        <v>641</v>
      </c>
      <c r="AV430">
        <f>(Table2[[#This Row],[Rank 1Y]]+Table2[[#This Row],[Rank 6M]]+Table2[[#This Row],[Rank Sharpe]])/3</f>
        <v>420.66666666666669</v>
      </c>
    </row>
    <row r="431" spans="1:48" x14ac:dyDescent="0.3">
      <c r="A431" t="s">
        <v>35</v>
      </c>
      <c r="B431" t="s">
        <v>36</v>
      </c>
      <c r="C431" t="s">
        <v>10419</v>
      </c>
      <c r="D431" t="s">
        <v>37</v>
      </c>
      <c r="E431">
        <v>630191.14593913499</v>
      </c>
      <c r="F431">
        <v>985.45</v>
      </c>
      <c r="G431">
        <v>31.059075436162299</v>
      </c>
      <c r="H431">
        <f>(Table2[[#This Row],[1Y Return vs Nifty]]-AVERAGE(Table2[1Y Return vs Nifty]))/_xlfn.STDEV.P(Table2[1Y Return vs Nifty])</f>
        <v>-0.17706921597785499</v>
      </c>
      <c r="I431">
        <v>-11.6859810185999</v>
      </c>
      <c r="J431">
        <f>(Table2[[#This Row],[1M Return vs Nifty]]-AVERAGE(Table2[1M Return vs Nifty]))/_xlfn.STDEV.P(Table2[1M Return vs Nifty])</f>
        <v>-1.1344574392682099</v>
      </c>
      <c r="K431">
        <v>6.3202033136375402</v>
      </c>
      <c r="L431">
        <f>(Table2[[#This Row],[6M Return vs Nifty]]-AVERAGE(Table2[6M Return vs Nifty]))/_xlfn.STDEV.P(Table2[6M Return vs Nifty])</f>
        <v>-0.17077822315920854</v>
      </c>
      <c r="M431">
        <v>-4.1335591420272397</v>
      </c>
      <c r="N431">
        <f>(Table2[[#This Row],[1W Return vs Nifty]]-AVERAGE(Table2[1W Return vs Nifty]))/_xlfn.STDEV.P(Table2[1W Return vs Nifty])</f>
        <v>-0.67181399399706698</v>
      </c>
      <c r="O431">
        <v>1003.58</v>
      </c>
      <c r="P431">
        <v>992.98303407158403</v>
      </c>
      <c r="Q431">
        <v>887.34285058371904</v>
      </c>
      <c r="R431">
        <v>43.765161607493397</v>
      </c>
      <c r="S431" s="2">
        <f>(Table2[[#This Row],[Close Price]]-Table2[[#This Row],[20D EMA]])/Table2[[#This Row],[20D EMA]]</f>
        <v>-1.8065326132445839E-2</v>
      </c>
      <c r="T431" s="2">
        <f>(Table2[[#This Row],[Close Price]]-Table2[[#This Row],[50D EMA]])/Table2[[#This Row],[50D EMA]]</f>
        <v>-7.5862666461639951E-3</v>
      </c>
      <c r="U431" s="2">
        <f>(Table2[[#This Row],[Close Price]]-Table2[[#This Row],[200D EMA]])/Table2[[#This Row],[200D EMA]]</f>
        <v>0.11056284428475799</v>
      </c>
      <c r="V431">
        <v>0.70465706195352296</v>
      </c>
      <c r="W431">
        <v>982.2</v>
      </c>
      <c r="X431">
        <v>999.7</v>
      </c>
      <c r="Y431">
        <v>982.2</v>
      </c>
      <c r="Z431">
        <v>1006.1</v>
      </c>
      <c r="AA431">
        <v>982.2</v>
      </c>
      <c r="AB431">
        <v>1006.1</v>
      </c>
      <c r="AC431" s="2">
        <f>(Table2[[#This Row],[Close Price]]/Table2[[#This Row],[Day Low]])-1</f>
        <v>3.3088983913662773E-3</v>
      </c>
      <c r="AD431" s="2">
        <f>(Table2[[#This Row],[Day High]]/Table2[[#This Row],[Close Price]])-1</f>
        <v>1.4460398802577545E-2</v>
      </c>
      <c r="AE431" s="2">
        <f>(Table2[[#This Row],[Close Price]]/Table2[[#This Row],[Current Week Low]])-1</f>
        <v>3.3088983913662773E-3</v>
      </c>
      <c r="AF431" s="2">
        <f>(Table2[[#This Row],[Current Week High]]/Table2[[#This Row],[Close Price]])-1</f>
        <v>2.0954893703384325E-2</v>
      </c>
      <c r="AG431" s="2">
        <f>(Table2[[#This Row],[Close Price]]/Table2[[#This Row],[Current Month Low]])-1</f>
        <v>3.3088983913662773E-3</v>
      </c>
      <c r="AH431" s="2">
        <f>(Table2[[#This Row],[Current Month High]]/Table2[[#This Row],[Close Price]])-1</f>
        <v>2.0954893703384325E-2</v>
      </c>
      <c r="AI431">
        <v>19.234867319498701</v>
      </c>
      <c r="AJ431">
        <v>64.970285427303907</v>
      </c>
      <c r="AK431" t="str">
        <f>IF(AND(Table2[[#This Row],[20D EMA]]&gt;Table2[[#This Row],[50D EMA]],Table2[[#This Row],[50D EMA]]&gt;Table2[[#This Row],[200D EMA]]),"Uptrend","Downtrend/NoTrend")</f>
        <v>Uptrend</v>
      </c>
      <c r="AL431">
        <v>-7.0000000000000007E-2</v>
      </c>
      <c r="AM431" t="s">
        <v>10464</v>
      </c>
      <c r="AN431">
        <v>-1.68</v>
      </c>
      <c r="AO431" t="s">
        <v>10464</v>
      </c>
      <c r="AP431">
        <v>-2.4606668259856E-2</v>
      </c>
      <c r="AQ431">
        <f>(Table2[[#This Row],[Sharpe Ratio]]-AVERAGE(Table2[Sharpe Ratio]))/_xlfn.STDEV.P(Table2[Sharpe Ratio])</f>
        <v>-0.86963129429215991</v>
      </c>
      <c r="AR4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-3.0237501666945006</v>
      </c>
      <c r="AS431">
        <f>_xlfn.RANK.AVG(Table2[[#This Row],[1Y Return vs Nifty Z-Score]],Table2[1Y Return vs Nifty Z-Score])</f>
        <v>333</v>
      </c>
      <c r="AT431">
        <f>_xlfn.RANK.AVG(Table2[[#This Row],[6M Return vs Nifty Z-Score]],Table2[6M Return vs Nifty Z-Score])</f>
        <v>346</v>
      </c>
      <c r="AU431">
        <f>_xlfn.RANK.AVG(Table2[[#This Row],[Sharpe Ratio Z-Score]],Table2[Sharpe Ratio Z-Score])</f>
        <v>584</v>
      </c>
      <c r="AV431">
        <f>(Table2[[#This Row],[Rank 1Y]]+Table2[[#This Row],[Rank 6M]]+Table2[[#This Row],[Rank Sharpe]])/3</f>
        <v>421</v>
      </c>
    </row>
    <row r="432" spans="1:48" x14ac:dyDescent="0.3">
      <c r="A432" t="s">
        <v>52</v>
      </c>
      <c r="B432" t="s">
        <v>53</v>
      </c>
      <c r="C432" t="s">
        <v>10419</v>
      </c>
      <c r="D432" t="s">
        <v>24</v>
      </c>
      <c r="E432">
        <v>389958.20154454</v>
      </c>
      <c r="F432">
        <v>1253.4000000000001</v>
      </c>
      <c r="G432">
        <v>1.59305971452566</v>
      </c>
      <c r="H432">
        <f>(Table2[[#This Row],[1Y Return vs Nifty]]-AVERAGE(Table2[1Y Return vs Nifty]))/_xlfn.STDEV.P(Table2[1Y Return vs Nifty])</f>
        <v>-0.5212082376838969</v>
      </c>
      <c r="I432">
        <v>-2.17422540846654</v>
      </c>
      <c r="J432">
        <f>(Table2[[#This Row],[1M Return vs Nifty]]-AVERAGE(Table2[1M Return vs Nifty]))/_xlfn.STDEV.P(Table2[1M Return vs Nifty])</f>
        <v>-0.31067067303161622</v>
      </c>
      <c r="K432">
        <v>3.3316066199966499</v>
      </c>
      <c r="L432">
        <f>(Table2[[#This Row],[6M Return vs Nifty]]-AVERAGE(Table2[6M Return vs Nifty]))/_xlfn.STDEV.P(Table2[6M Return vs Nifty])</f>
        <v>-0.26030566578689407</v>
      </c>
      <c r="M432">
        <v>0.68483527936079003</v>
      </c>
      <c r="N432">
        <f>(Table2[[#This Row],[1W Return vs Nifty]]-AVERAGE(Table2[1W Return vs Nifty]))/_xlfn.STDEV.P(Table2[1W Return vs Nifty])</f>
        <v>0.21055647083079634</v>
      </c>
      <c r="O432">
        <v>1227.0999999999999</v>
      </c>
      <c r="P432">
        <v>1179.3455960189201</v>
      </c>
      <c r="Q432">
        <v>1087.43198758228</v>
      </c>
      <c r="R432">
        <v>61.531540436091703</v>
      </c>
      <c r="S432" s="2">
        <f>(Table2[[#This Row],[Close Price]]-Table2[[#This Row],[20D EMA]])/Table2[[#This Row],[20D EMA]]</f>
        <v>2.1432646076114566E-2</v>
      </c>
      <c r="T432" s="2">
        <f>(Table2[[#This Row],[Close Price]]-Table2[[#This Row],[50D EMA]])/Table2[[#This Row],[50D EMA]]</f>
        <v>6.2792793080385517E-2</v>
      </c>
      <c r="U432" s="2">
        <f>(Table2[[#This Row],[Close Price]]-Table2[[#This Row],[200D EMA]])/Table2[[#This Row],[200D EMA]]</f>
        <v>0.15262380940873524</v>
      </c>
      <c r="V432">
        <v>1.1531385079582801</v>
      </c>
      <c r="W432">
        <v>1238.25</v>
      </c>
      <c r="X432">
        <v>1267.8499999999999</v>
      </c>
      <c r="Y432">
        <v>1238.25</v>
      </c>
      <c r="Z432">
        <v>1273</v>
      </c>
      <c r="AA432">
        <v>1238.25</v>
      </c>
      <c r="AB432">
        <v>1273</v>
      </c>
      <c r="AC432" s="2">
        <f>(Table2[[#This Row],[Close Price]]/Table2[[#This Row],[Day Low]])-1</f>
        <v>1.223500908540287E-2</v>
      </c>
      <c r="AD432" s="2">
        <f>(Table2[[#This Row],[Day High]]/Table2[[#This Row],[Close Price]])-1</f>
        <v>1.1528642093505459E-2</v>
      </c>
      <c r="AE432" s="2">
        <f>(Table2[[#This Row],[Close Price]]/Table2[[#This Row],[Current Week Low]])-1</f>
        <v>1.223500908540287E-2</v>
      </c>
      <c r="AF432" s="2">
        <f>(Table2[[#This Row],[Current Week High]]/Table2[[#This Row],[Close Price]])-1</f>
        <v>1.5637466092229158E-2</v>
      </c>
      <c r="AG432" s="2">
        <f>(Table2[[#This Row],[Close Price]]/Table2[[#This Row],[Current Month Low]])-1</f>
        <v>1.223500908540287E-2</v>
      </c>
      <c r="AH432" s="2">
        <f>(Table2[[#This Row],[Current Month High]]/Table2[[#This Row],[Close Price]])-1</f>
        <v>1.5637466092229158E-2</v>
      </c>
      <c r="AI432">
        <v>4.5157172490824804</v>
      </c>
      <c r="AJ432">
        <v>35.1884808283449</v>
      </c>
      <c r="AK432" t="str">
        <f>IF(AND(Table2[[#This Row],[20D EMA]]&gt;Table2[[#This Row],[50D EMA]],Table2[[#This Row],[50D EMA]]&gt;Table2[[#This Row],[200D EMA]]),"Uptrend","Downtrend/NoTrend")</f>
        <v>Uptrend</v>
      </c>
      <c r="AL432">
        <v>0.08</v>
      </c>
      <c r="AM432" t="s">
        <v>10463</v>
      </c>
      <c r="AN432">
        <v>6.7</v>
      </c>
      <c r="AO432" t="s">
        <v>10463</v>
      </c>
      <c r="AP432">
        <v>4.1121835614340997E-2</v>
      </c>
      <c r="AQ432">
        <f>(Table2[[#This Row],[Sharpe Ratio]]-AVERAGE(Table2[Sharpe Ratio]))/_xlfn.STDEV.P(Table2[Sharpe Ratio])</f>
        <v>-0.1299570459650024</v>
      </c>
      <c r="AR4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-1.0115851516366132</v>
      </c>
      <c r="AS432">
        <f>_xlfn.RANK.AVG(Table2[[#This Row],[1Y Return vs Nifty Z-Score]],Table2[1Y Return vs Nifty Z-Score])</f>
        <v>503</v>
      </c>
      <c r="AT432">
        <f>_xlfn.RANK.AVG(Table2[[#This Row],[6M Return vs Nifty Z-Score]],Table2[6M Return vs Nifty Z-Score])</f>
        <v>387</v>
      </c>
      <c r="AU432">
        <f>_xlfn.RANK.AVG(Table2[[#This Row],[Sharpe Ratio Z-Score]],Table2[Sharpe Ratio Z-Score])</f>
        <v>373</v>
      </c>
      <c r="AV432">
        <f>(Table2[[#This Row],[Rank 1Y]]+Table2[[#This Row],[Rank 6M]]+Table2[[#This Row],[Rank Sharpe]])/3</f>
        <v>421</v>
      </c>
    </row>
    <row r="433" spans="1:48" x14ac:dyDescent="0.3">
      <c r="A433" t="s">
        <v>350</v>
      </c>
      <c r="B433" t="s">
        <v>351</v>
      </c>
      <c r="C433" t="s">
        <v>10424</v>
      </c>
      <c r="D433" t="s">
        <v>61</v>
      </c>
      <c r="E433">
        <v>71004.040638619903</v>
      </c>
      <c r="F433">
        <v>1213.05</v>
      </c>
      <c r="G433">
        <v>45.005401725803203</v>
      </c>
      <c r="H433">
        <f>(Table2[[#This Row],[1Y Return vs Nifty]]-AVERAGE(Table2[1Y Return vs Nifty]))/_xlfn.STDEV.P(Table2[1Y Return vs Nifty])</f>
        <v>-1.4187504006661633E-2</v>
      </c>
      <c r="I433">
        <v>-7.6307368130205404</v>
      </c>
      <c r="J433">
        <f>(Table2[[#This Row],[1M Return vs Nifty]]-AVERAGE(Table2[1M Return vs Nifty]))/_xlfn.STDEV.P(Table2[1M Return vs Nifty])</f>
        <v>-0.78324398852995358</v>
      </c>
      <c r="K433">
        <v>-0.227124386817282</v>
      </c>
      <c r="L433">
        <f>(Table2[[#This Row],[6M Return vs Nifty]]-AVERAGE(Table2[6M Return vs Nifty]))/_xlfn.STDEV.P(Table2[6M Return vs Nifty])</f>
        <v>-0.36691225031461666</v>
      </c>
      <c r="M433">
        <v>-2.7692287082989502</v>
      </c>
      <c r="N433">
        <f>(Table2[[#This Row],[1W Return vs Nifty]]-AVERAGE(Table2[1W Return vs Nifty]))/_xlfn.STDEV.P(Table2[1W Return vs Nifty])</f>
        <v>-0.42197042086740172</v>
      </c>
      <c r="O433">
        <v>1218.69</v>
      </c>
      <c r="P433">
        <v>1191.75421840391</v>
      </c>
      <c r="Q433">
        <v>1051.4231442373</v>
      </c>
      <c r="R433">
        <v>45.5163592231468</v>
      </c>
      <c r="S433" s="2">
        <f>(Table2[[#This Row],[Close Price]]-Table2[[#This Row],[20D EMA]])/Table2[[#This Row],[20D EMA]]</f>
        <v>-4.6279201437610055E-3</v>
      </c>
      <c r="T433" s="2">
        <f>(Table2[[#This Row],[Close Price]]-Table2[[#This Row],[50D EMA]])/Table2[[#This Row],[50D EMA]]</f>
        <v>1.7869273099457433E-2</v>
      </c>
      <c r="U433" s="2">
        <f>(Table2[[#This Row],[Close Price]]-Table2[[#This Row],[200D EMA]])/Table2[[#This Row],[200D EMA]]</f>
        <v>0.15372198781104798</v>
      </c>
      <c r="V433">
        <v>1.08672592733253</v>
      </c>
      <c r="W433">
        <v>1203</v>
      </c>
      <c r="X433">
        <v>1220.95</v>
      </c>
      <c r="Y433">
        <v>1203</v>
      </c>
      <c r="Z433">
        <v>1226</v>
      </c>
      <c r="AA433">
        <v>1203</v>
      </c>
      <c r="AB433">
        <v>1226</v>
      </c>
      <c r="AC433" s="2">
        <f>(Table2[[#This Row],[Close Price]]/Table2[[#This Row],[Day Low]])-1</f>
        <v>8.354114713216898E-3</v>
      </c>
      <c r="AD433" s="2">
        <f>(Table2[[#This Row],[Day High]]/Table2[[#This Row],[Close Price]])-1</f>
        <v>6.5125097893738992E-3</v>
      </c>
      <c r="AE433" s="2">
        <f>(Table2[[#This Row],[Close Price]]/Table2[[#This Row],[Current Week Low]])-1</f>
        <v>8.354114713216898E-3</v>
      </c>
      <c r="AF433" s="2">
        <f>(Table2[[#This Row],[Current Week High]]/Table2[[#This Row],[Close Price]])-1</f>
        <v>1.0675569844606603E-2</v>
      </c>
      <c r="AG433" s="2">
        <f>(Table2[[#This Row],[Close Price]]/Table2[[#This Row],[Current Month Low]])-1</f>
        <v>8.354114713216898E-3</v>
      </c>
      <c r="AH433" s="2">
        <f>(Table2[[#This Row],[Current Month High]]/Table2[[#This Row],[Close Price]])-1</f>
        <v>1.0675569844606603E-2</v>
      </c>
      <c r="AI433">
        <v>6.5166316310127197</v>
      </c>
      <c r="AJ433">
        <v>71.129293926782793</v>
      </c>
      <c r="AK433" t="str">
        <f>IF(AND(Table2[[#This Row],[20D EMA]]&gt;Table2[[#This Row],[50D EMA]],Table2[[#This Row],[50D EMA]]&gt;Table2[[#This Row],[200D EMA]]),"Uptrend","Downtrend/NoTrend")</f>
        <v>Uptrend</v>
      </c>
      <c r="AL433">
        <v>0.06</v>
      </c>
      <c r="AM433" t="s">
        <v>10463</v>
      </c>
      <c r="AN433">
        <v>-3.32</v>
      </c>
      <c r="AO433" t="s">
        <v>10464</v>
      </c>
      <c r="AP433">
        <v>-6.4337378548959996E-3</v>
      </c>
      <c r="AQ433">
        <f>(Table2[[#This Row],[Sharpe Ratio]]-AVERAGE(Table2[Sharpe Ratio]))/_xlfn.STDEV.P(Table2[Sharpe Ratio])</f>
        <v>-0.6651226284183962</v>
      </c>
      <c r="AR4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-2.2514367921370297</v>
      </c>
      <c r="AS433">
        <f>_xlfn.RANK.AVG(Table2[[#This Row],[1Y Return vs Nifty Z-Score]],Table2[1Y Return vs Nifty Z-Score])</f>
        <v>278</v>
      </c>
      <c r="AT433">
        <f>_xlfn.RANK.AVG(Table2[[#This Row],[6M Return vs Nifty Z-Score]],Table2[6M Return vs Nifty Z-Score])</f>
        <v>438</v>
      </c>
      <c r="AU433">
        <f>_xlfn.RANK.AVG(Table2[[#This Row],[Sharpe Ratio Z-Score]],Table2[Sharpe Ratio Z-Score])</f>
        <v>550</v>
      </c>
      <c r="AV433">
        <f>(Table2[[#This Row],[Rank 1Y]]+Table2[[#This Row],[Rank 6M]]+Table2[[#This Row],[Rank Sharpe]])/3</f>
        <v>422</v>
      </c>
    </row>
    <row r="434" spans="1:48" x14ac:dyDescent="0.3">
      <c r="A434" t="s">
        <v>419</v>
      </c>
      <c r="B434" t="s">
        <v>420</v>
      </c>
      <c r="C434" t="s">
        <v>10419</v>
      </c>
      <c r="D434" t="s">
        <v>32</v>
      </c>
      <c r="E434">
        <v>55091.833846465997</v>
      </c>
      <c r="F434">
        <v>117.8</v>
      </c>
      <c r="G434">
        <v>26.9797202656877</v>
      </c>
      <c r="H434">
        <f>(Table2[[#This Row],[1Y Return vs Nifty]]-AVERAGE(Table2[1Y Return vs Nifty]))/_xlfn.STDEV.P(Table2[1Y Return vs Nifty])</f>
        <v>-0.22471275593998724</v>
      </c>
      <c r="I434">
        <v>-17.704926832264199</v>
      </c>
      <c r="J434">
        <f>(Table2[[#This Row],[1M Return vs Nifty]]-AVERAGE(Table2[1M Return vs Nifty]))/_xlfn.STDEV.P(Table2[1M Return vs Nifty])</f>
        <v>-1.655741638655065</v>
      </c>
      <c r="K434">
        <v>-8.3453477999259906</v>
      </c>
      <c r="L434">
        <f>(Table2[[#This Row],[6M Return vs Nifty]]-AVERAGE(Table2[6M Return vs Nifty]))/_xlfn.STDEV.P(Table2[6M Return vs Nifty])</f>
        <v>-0.61010457613171665</v>
      </c>
      <c r="M434">
        <v>-1.86943169653824</v>
      </c>
      <c r="N434">
        <f>(Table2[[#This Row],[1W Return vs Nifty]]-AVERAGE(Table2[1W Return vs Nifty]))/_xlfn.STDEV.P(Table2[1W Return vs Nifty])</f>
        <v>-0.25719472214215983</v>
      </c>
      <c r="O434">
        <v>122.86</v>
      </c>
      <c r="P434">
        <v>127.43330642527999</v>
      </c>
      <c r="Q434">
        <v>121.09247021487</v>
      </c>
      <c r="R434">
        <v>42.642377434429299</v>
      </c>
      <c r="S434" s="2">
        <f>(Table2[[#This Row],[Close Price]]-Table2[[#This Row],[20D EMA]])/Table2[[#This Row],[20D EMA]]</f>
        <v>-4.1185088718867023E-2</v>
      </c>
      <c r="T434" s="2">
        <f>(Table2[[#This Row],[Close Price]]-Table2[[#This Row],[50D EMA]])/Table2[[#This Row],[50D EMA]]</f>
        <v>-7.5594887204221195E-2</v>
      </c>
      <c r="U434" s="2">
        <f>(Table2[[#This Row],[Close Price]]-Table2[[#This Row],[200D EMA]])/Table2[[#This Row],[200D EMA]]</f>
        <v>-2.7189718807682697E-2</v>
      </c>
      <c r="V434">
        <v>0.70390175189450999</v>
      </c>
      <c r="W434">
        <v>117.3</v>
      </c>
      <c r="X434">
        <v>121.55</v>
      </c>
      <c r="Y434">
        <v>117.3</v>
      </c>
      <c r="Z434">
        <v>121.55</v>
      </c>
      <c r="AA434">
        <v>117.3</v>
      </c>
      <c r="AB434">
        <v>121.55</v>
      </c>
      <c r="AC434" s="2">
        <f>(Table2[[#This Row],[Close Price]]/Table2[[#This Row],[Day Low]])-1</f>
        <v>4.2625745950555238E-3</v>
      </c>
      <c r="AD434" s="2">
        <f>(Table2[[#This Row],[Day High]]/Table2[[#This Row],[Close Price]])-1</f>
        <v>3.183361629881154E-2</v>
      </c>
      <c r="AE434" s="2">
        <f>(Table2[[#This Row],[Close Price]]/Table2[[#This Row],[Current Week Low]])-1</f>
        <v>4.2625745950555238E-3</v>
      </c>
      <c r="AF434" s="2">
        <f>(Table2[[#This Row],[Current Week High]]/Table2[[#This Row],[Close Price]])-1</f>
        <v>3.183361629881154E-2</v>
      </c>
      <c r="AG434" s="2">
        <f>(Table2[[#This Row],[Close Price]]/Table2[[#This Row],[Current Month Low]])-1</f>
        <v>4.2625745950555238E-3</v>
      </c>
      <c r="AH434" s="2">
        <f>(Table2[[#This Row],[Current Month High]]/Table2[[#This Row],[Close Price]])-1</f>
        <v>3.183361629881154E-2</v>
      </c>
      <c r="AI434">
        <v>34.083191850594197</v>
      </c>
      <c r="AJ434">
        <v>59.189189189189101</v>
      </c>
      <c r="AK434" t="str">
        <f>IF(AND(Table2[[#This Row],[20D EMA]]&gt;Table2[[#This Row],[50D EMA]],Table2[[#This Row],[50D EMA]]&gt;Table2[[#This Row],[200D EMA]]),"Uptrend","Downtrend/NoTrend")</f>
        <v>Downtrend/NoTrend</v>
      </c>
      <c r="AL434">
        <v>-0.23</v>
      </c>
      <c r="AM434" t="s">
        <v>10464</v>
      </c>
      <c r="AN434">
        <v>-5.39</v>
      </c>
      <c r="AO434" t="s">
        <v>10464</v>
      </c>
      <c r="AP434">
        <v>3.5331213067698E-2</v>
      </c>
      <c r="AQ434">
        <f>(Table2[[#This Row],[Sharpe Ratio]]-AVERAGE(Table2[Sharpe Ratio]))/_xlfn.STDEV.P(Table2[Sharpe Ratio])</f>
        <v>-0.19512168728610041</v>
      </c>
      <c r="AR4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4">
        <f>_xlfn.RANK.AVG(Table2[[#This Row],[1Y Return vs Nifty Z-Score]],Table2[1Y Return vs Nifty Z-Score])</f>
        <v>354</v>
      </c>
      <c r="AT434">
        <f>_xlfn.RANK.AVG(Table2[[#This Row],[6M Return vs Nifty Z-Score]],Table2[6M Return vs Nifty Z-Score])</f>
        <v>521</v>
      </c>
      <c r="AU434">
        <f>_xlfn.RANK.AVG(Table2[[#This Row],[Sharpe Ratio Z-Score]],Table2[Sharpe Ratio Z-Score])</f>
        <v>391</v>
      </c>
      <c r="AV434">
        <f>(Table2[[#This Row],[Rank 1Y]]+Table2[[#This Row],[Rank 6M]]+Table2[[#This Row],[Rank Sharpe]])/3</f>
        <v>422</v>
      </c>
    </row>
    <row r="435" spans="1:48" x14ac:dyDescent="0.3">
      <c r="A435" t="s">
        <v>876</v>
      </c>
      <c r="B435" t="s">
        <v>877</v>
      </c>
      <c r="C435" t="s">
        <v>10419</v>
      </c>
      <c r="D435" t="s">
        <v>878</v>
      </c>
      <c r="E435">
        <v>16836.632064950001</v>
      </c>
      <c r="F435">
        <v>185.05</v>
      </c>
      <c r="G435">
        <v>20.134967754883402</v>
      </c>
      <c r="H435">
        <f>(Table2[[#This Row],[1Y Return vs Nifty]]-AVERAGE(Table2[1Y Return vs Nifty]))/_xlfn.STDEV.P(Table2[1Y Return vs Nifty])</f>
        <v>-0.30465388049312825</v>
      </c>
      <c r="I435">
        <v>14.2110369260692</v>
      </c>
      <c r="J435">
        <f>(Table2[[#This Row],[1M Return vs Nifty]]-AVERAGE(Table2[1M Return vs Nifty]))/_xlfn.STDEV.P(Table2[1M Return vs Nifty])</f>
        <v>1.1084114423799054</v>
      </c>
      <c r="K435">
        <v>0.192115038531145</v>
      </c>
      <c r="L435">
        <f>(Table2[[#This Row],[6M Return vs Nifty]]-AVERAGE(Table2[6M Return vs Nifty]))/_xlfn.STDEV.P(Table2[6M Return vs Nifty])</f>
        <v>-0.35435336818776142</v>
      </c>
      <c r="M435">
        <v>1.84955620175556</v>
      </c>
      <c r="N435">
        <f>(Table2[[#This Row],[1W Return vs Nifty]]-AVERAGE(Table2[1W Return vs Nifty]))/_xlfn.STDEV.P(Table2[1W Return vs Nifty])</f>
        <v>0.42384646990732644</v>
      </c>
      <c r="O435">
        <v>175.93</v>
      </c>
      <c r="P435">
        <v>165.20716803769699</v>
      </c>
      <c r="Q435">
        <v>151.24705393246199</v>
      </c>
      <c r="R435">
        <v>77.087090228115997</v>
      </c>
      <c r="S435" s="2">
        <f>(Table2[[#This Row],[Close Price]]-Table2[[#This Row],[20D EMA]])/Table2[[#This Row],[20D EMA]]</f>
        <v>5.1838799522537393E-2</v>
      </c>
      <c r="T435" s="2">
        <f>(Table2[[#This Row],[Close Price]]-Table2[[#This Row],[50D EMA]])/Table2[[#This Row],[50D EMA]]</f>
        <v>0.12010878340203304</v>
      </c>
      <c r="U435" s="2">
        <f>(Table2[[#This Row],[Close Price]]-Table2[[#This Row],[200D EMA]])/Table2[[#This Row],[200D EMA]]</f>
        <v>0.22349490577603195</v>
      </c>
      <c r="V435">
        <v>1.21311896213082</v>
      </c>
      <c r="W435">
        <v>182</v>
      </c>
      <c r="X435">
        <v>191.2</v>
      </c>
      <c r="Y435">
        <v>181</v>
      </c>
      <c r="Z435">
        <v>191.2</v>
      </c>
      <c r="AA435">
        <v>181</v>
      </c>
      <c r="AB435">
        <v>191.2</v>
      </c>
      <c r="AC435" s="2">
        <f>(Table2[[#This Row],[Close Price]]/Table2[[#This Row],[Day Low]])-1</f>
        <v>1.6758241758241921E-2</v>
      </c>
      <c r="AD435" s="2">
        <f>(Table2[[#This Row],[Day High]]/Table2[[#This Row],[Close Price]])-1</f>
        <v>3.3234261010537614E-2</v>
      </c>
      <c r="AE435" s="2">
        <f>(Table2[[#This Row],[Close Price]]/Table2[[#This Row],[Current Week Low]])-1</f>
        <v>2.2375690607734811E-2</v>
      </c>
      <c r="AF435" s="2">
        <f>(Table2[[#This Row],[Current Week High]]/Table2[[#This Row],[Close Price]])-1</f>
        <v>3.3234261010537614E-2</v>
      </c>
      <c r="AG435" s="2">
        <f>(Table2[[#This Row],[Close Price]]/Table2[[#This Row],[Current Month Low]])-1</f>
        <v>2.2375690607734811E-2</v>
      </c>
      <c r="AH435" s="2">
        <f>(Table2[[#This Row],[Current Month High]]/Table2[[#This Row],[Close Price]])-1</f>
        <v>3.3234261010537614E-2</v>
      </c>
      <c r="AI435">
        <v>3.32342610105376</v>
      </c>
      <c r="AJ435">
        <v>55.504201680672203</v>
      </c>
      <c r="AK435" t="str">
        <f>IF(AND(Table2[[#This Row],[20D EMA]]&gt;Table2[[#This Row],[50D EMA]],Table2[[#This Row],[50D EMA]]&gt;Table2[[#This Row],[200D EMA]]),"Uptrend","Downtrend/NoTrend")</f>
        <v>Uptrend</v>
      </c>
      <c r="AL435">
        <v>0.18</v>
      </c>
      <c r="AM435" t="s">
        <v>10463</v>
      </c>
      <c r="AN435">
        <v>3.81</v>
      </c>
      <c r="AO435" t="s">
        <v>10463</v>
      </c>
      <c r="AP435">
        <v>1.4710427935691999E-2</v>
      </c>
      <c r="AQ435">
        <f>(Table2[[#This Row],[Sharpe Ratio]]-AVERAGE(Table2[Sharpe Ratio]))/_xlfn.STDEV.P(Table2[Sharpe Ratio])</f>
        <v>-0.42717723158428872</v>
      </c>
      <c r="AR4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0.44607343202205341</v>
      </c>
      <c r="AS435">
        <f>_xlfn.RANK.AVG(Table2[[#This Row],[1Y Return vs Nifty Z-Score]],Table2[1Y Return vs Nifty Z-Score])</f>
        <v>391</v>
      </c>
      <c r="AT435">
        <f>_xlfn.RANK.AVG(Table2[[#This Row],[6M Return vs Nifty Z-Score]],Table2[6M Return vs Nifty Z-Score])</f>
        <v>430</v>
      </c>
      <c r="AU435">
        <f>_xlfn.RANK.AVG(Table2[[#This Row],[Sharpe Ratio Z-Score]],Table2[Sharpe Ratio Z-Score])</f>
        <v>452</v>
      </c>
      <c r="AV435">
        <f>(Table2[[#This Row],[Rank 1Y]]+Table2[[#This Row],[Rank 6M]]+Table2[[#This Row],[Rank Sharpe]])/3</f>
        <v>424.33333333333331</v>
      </c>
    </row>
    <row r="436" spans="1:48" x14ac:dyDescent="0.3">
      <c r="A436" t="s">
        <v>54</v>
      </c>
      <c r="B436" t="s">
        <v>55</v>
      </c>
      <c r="C436" t="s">
        <v>10423</v>
      </c>
      <c r="D436" t="s">
        <v>56</v>
      </c>
      <c r="E436">
        <v>380699.07276651001</v>
      </c>
      <c r="F436">
        <v>12042.6</v>
      </c>
      <c r="G436">
        <v>-1.31946115566503</v>
      </c>
      <c r="H436">
        <f>(Table2[[#This Row],[1Y Return vs Nifty]]-AVERAGE(Table2[1Y Return vs Nifty]))/_xlfn.STDEV.P(Table2[1Y Return vs Nifty])</f>
        <v>-0.55522410506259601</v>
      </c>
      <c r="I436">
        <v>-10.944532274174099</v>
      </c>
      <c r="J436">
        <f>(Table2[[#This Row],[1M Return vs Nifty]]-AVERAGE(Table2[1M Return vs Nifty]))/_xlfn.STDEV.P(Table2[1M Return vs Nifty])</f>
        <v>-1.0702426204128976</v>
      </c>
      <c r="K436">
        <v>6.7733795417181799</v>
      </c>
      <c r="L436">
        <f>(Table2[[#This Row],[6M Return vs Nifty]]-AVERAGE(Table2[6M Return vs Nifty]))/_xlfn.STDEV.P(Table2[6M Return vs Nifty])</f>
        <v>-0.1572027183592305</v>
      </c>
      <c r="M436">
        <v>-2.3803848282126499</v>
      </c>
      <c r="N436">
        <f>(Table2[[#This Row],[1W Return vs Nifty]]-AVERAGE(Table2[1W Return vs Nifty]))/_xlfn.STDEV.P(Table2[1W Return vs Nifty])</f>
        <v>-0.35076322502344237</v>
      </c>
      <c r="O436">
        <v>12336.25</v>
      </c>
      <c r="P436">
        <v>12387.9376934718</v>
      </c>
      <c r="Q436">
        <v>11407.906259089399</v>
      </c>
      <c r="R436">
        <v>35.196103659878801</v>
      </c>
      <c r="S436" s="2">
        <f>(Table2[[#This Row],[Close Price]]-Table2[[#This Row],[20D EMA]])/Table2[[#This Row],[20D EMA]]</f>
        <v>-2.3803830175296352E-2</v>
      </c>
      <c r="T436" s="2">
        <f>(Table2[[#This Row],[Close Price]]-Table2[[#This Row],[50D EMA]])/Table2[[#This Row],[50D EMA]]</f>
        <v>-2.7876931739314933E-2</v>
      </c>
      <c r="U436" s="2">
        <f>(Table2[[#This Row],[Close Price]]-Table2[[#This Row],[200D EMA]])/Table2[[#This Row],[200D EMA]]</f>
        <v>5.5636304024228873E-2</v>
      </c>
      <c r="V436">
        <v>1.4984577992339501</v>
      </c>
      <c r="W436">
        <v>11995</v>
      </c>
      <c r="X436">
        <v>12149.95</v>
      </c>
      <c r="Y436">
        <v>11995</v>
      </c>
      <c r="Z436">
        <v>12260</v>
      </c>
      <c r="AA436">
        <v>11995</v>
      </c>
      <c r="AB436">
        <v>12260</v>
      </c>
      <c r="AC436" s="2">
        <f>(Table2[[#This Row],[Close Price]]/Table2[[#This Row],[Day Low]])-1</f>
        <v>3.9683201333888807E-3</v>
      </c>
      <c r="AD436" s="2">
        <f>(Table2[[#This Row],[Day High]]/Table2[[#This Row],[Close Price]])-1</f>
        <v>8.9141879660539214E-3</v>
      </c>
      <c r="AE436" s="2">
        <f>(Table2[[#This Row],[Close Price]]/Table2[[#This Row],[Current Week Low]])-1</f>
        <v>3.9683201333888807E-3</v>
      </c>
      <c r="AF436" s="2">
        <f>(Table2[[#This Row],[Current Week High]]/Table2[[#This Row],[Close Price]])-1</f>
        <v>1.8052580007639429E-2</v>
      </c>
      <c r="AG436" s="2">
        <f>(Table2[[#This Row],[Close Price]]/Table2[[#This Row],[Current Month Low]])-1</f>
        <v>3.9683201333888807E-3</v>
      </c>
      <c r="AH436" s="2">
        <f>(Table2[[#This Row],[Current Month High]]/Table2[[#This Row],[Close Price]])-1</f>
        <v>1.8052580007639429E-2</v>
      </c>
      <c r="AI436">
        <v>8.5641804925846508</v>
      </c>
      <c r="AJ436">
        <v>30.131886775122499</v>
      </c>
      <c r="AK436" t="str">
        <f>IF(AND(Table2[[#This Row],[20D EMA]]&gt;Table2[[#This Row],[50D EMA]],Table2[[#This Row],[50D EMA]]&gt;Table2[[#This Row],[200D EMA]]),"Uptrend","Downtrend/NoTrend")</f>
        <v>Downtrend/NoTrend</v>
      </c>
      <c r="AL436">
        <v>-0.17</v>
      </c>
      <c r="AM436" t="s">
        <v>10464</v>
      </c>
      <c r="AN436">
        <v>-6.26</v>
      </c>
      <c r="AO436" t="s">
        <v>10464</v>
      </c>
      <c r="AP436">
        <v>2.6776395617231E-2</v>
      </c>
      <c r="AQ436">
        <f>(Table2[[#This Row],[Sharpe Ratio]]-AVERAGE(Table2[Sharpe Ratio]))/_xlfn.STDEV.P(Table2[Sharpe Ratio])</f>
        <v>-0.29139313413603124</v>
      </c>
      <c r="AR4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6">
        <f>_xlfn.RANK.AVG(Table2[[#This Row],[1Y Return vs Nifty Z-Score]],Table2[1Y Return vs Nifty Z-Score])</f>
        <v>520</v>
      </c>
      <c r="AT436">
        <f>_xlfn.RANK.AVG(Table2[[#This Row],[6M Return vs Nifty Z-Score]],Table2[6M Return vs Nifty Z-Score])</f>
        <v>340</v>
      </c>
      <c r="AU436">
        <f>_xlfn.RANK.AVG(Table2[[#This Row],[Sharpe Ratio Z-Score]],Table2[Sharpe Ratio Z-Score])</f>
        <v>415</v>
      </c>
      <c r="AV436">
        <f>(Table2[[#This Row],[Rank 1Y]]+Table2[[#This Row],[Rank 6M]]+Table2[[#This Row],[Rank Sharpe]])/3</f>
        <v>425</v>
      </c>
    </row>
    <row r="437" spans="1:48" x14ac:dyDescent="0.3">
      <c r="A437" t="s">
        <v>323</v>
      </c>
      <c r="B437" t="s">
        <v>324</v>
      </c>
      <c r="C437" t="s">
        <v>10419</v>
      </c>
      <c r="D437" t="s">
        <v>24</v>
      </c>
      <c r="E437">
        <v>75393.602079071905</v>
      </c>
      <c r="F437">
        <v>23.85</v>
      </c>
      <c r="G437">
        <v>20.186338113462899</v>
      </c>
      <c r="H437">
        <f>(Table2[[#This Row],[1Y Return vs Nifty]]-AVERAGE(Table2[1Y Return vs Nifty]))/_xlfn.STDEV.P(Table2[1Y Return vs Nifty])</f>
        <v>-0.30405391661904208</v>
      </c>
      <c r="I437">
        <v>-5.5251790622898502</v>
      </c>
      <c r="J437">
        <f>(Table2[[#This Row],[1M Return vs Nifty]]-AVERAGE(Table2[1M Return vs Nifty]))/_xlfn.STDEV.P(Table2[1M Return vs Nifty])</f>
        <v>-0.60088747289881761</v>
      </c>
      <c r="K437">
        <v>-8.5156516340229107</v>
      </c>
      <c r="L437">
        <f>(Table2[[#This Row],[6M Return vs Nifty]]-AVERAGE(Table2[6M Return vs Nifty]))/_xlfn.STDEV.P(Table2[6M Return vs Nifty])</f>
        <v>-0.61520625705401344</v>
      </c>
      <c r="M437">
        <v>-1.4632469882766601</v>
      </c>
      <c r="N437">
        <f>(Table2[[#This Row],[1W Return vs Nifty]]-AVERAGE(Table2[1W Return vs Nifty]))/_xlfn.STDEV.P(Table2[1W Return vs Nifty])</f>
        <v>-0.18281197998974491</v>
      </c>
      <c r="O437">
        <v>23.68</v>
      </c>
      <c r="P437">
        <v>23.673486169185502</v>
      </c>
      <c r="Q437">
        <v>22.2972540552081</v>
      </c>
      <c r="R437">
        <v>60.607816416589102</v>
      </c>
      <c r="S437" s="2">
        <f>(Table2[[#This Row],[Close Price]]-Table2[[#This Row],[20D EMA]])/Table2[[#This Row],[20D EMA]]</f>
        <v>7.1790540540541264E-3</v>
      </c>
      <c r="T437" s="2">
        <f>(Table2[[#This Row],[Close Price]]-Table2[[#This Row],[50D EMA]])/Table2[[#This Row],[50D EMA]]</f>
        <v>7.4561823954875858E-3</v>
      </c>
      <c r="U437" s="2">
        <f>(Table2[[#This Row],[Close Price]]-Table2[[#This Row],[200D EMA]])/Table2[[#This Row],[200D EMA]]</f>
        <v>6.963843803130626E-2</v>
      </c>
      <c r="V437">
        <v>0.61814618749552896</v>
      </c>
      <c r="W437">
        <v>23.8</v>
      </c>
      <c r="X437">
        <v>24.48</v>
      </c>
      <c r="Y437">
        <v>23.61</v>
      </c>
      <c r="Z437">
        <v>24.48</v>
      </c>
      <c r="AA437">
        <v>23.61</v>
      </c>
      <c r="AB437">
        <v>24.48</v>
      </c>
      <c r="AC437" s="2">
        <f>(Table2[[#This Row],[Close Price]]/Table2[[#This Row],[Day Low]])-1</f>
        <v>2.1008403361344463E-3</v>
      </c>
      <c r="AD437" s="2">
        <f>(Table2[[#This Row],[Day High]]/Table2[[#This Row],[Close Price]])-1</f>
        <v>2.6415094339622636E-2</v>
      </c>
      <c r="AE437" s="2">
        <f>(Table2[[#This Row],[Close Price]]/Table2[[#This Row],[Current Week Low]])-1</f>
        <v>1.0165184243964509E-2</v>
      </c>
      <c r="AF437" s="2">
        <f>(Table2[[#This Row],[Current Week High]]/Table2[[#This Row],[Close Price]])-1</f>
        <v>2.6415094339622636E-2</v>
      </c>
      <c r="AG437" s="2">
        <f>(Table2[[#This Row],[Close Price]]/Table2[[#This Row],[Current Month Low]])-1</f>
        <v>1.0165184243964509E-2</v>
      </c>
      <c r="AH437" s="2">
        <f>(Table2[[#This Row],[Current Month High]]/Table2[[#This Row],[Close Price]])-1</f>
        <v>2.6415094339622636E-2</v>
      </c>
      <c r="AI437">
        <v>37.735849056603698</v>
      </c>
      <c r="AJ437">
        <v>51.910828025477699</v>
      </c>
      <c r="AK437" t="str">
        <f>IF(AND(Table2[[#This Row],[20D EMA]]&gt;Table2[[#This Row],[50D EMA]],Table2[[#This Row],[50D EMA]]&gt;Table2[[#This Row],[200D EMA]]),"Uptrend","Downtrend/NoTrend")</f>
        <v>Uptrend</v>
      </c>
      <c r="AL437">
        <v>-0.08</v>
      </c>
      <c r="AM437" t="s">
        <v>10464</v>
      </c>
      <c r="AN437">
        <v>0.21</v>
      </c>
      <c r="AO437" t="s">
        <v>10463</v>
      </c>
      <c r="AP437">
        <v>4.6733516584378E-2</v>
      </c>
      <c r="AQ437">
        <f>(Table2[[#This Row],[Sharpe Ratio]]-AVERAGE(Table2[Sharpe Ratio]))/_xlfn.STDEV.P(Table2[Sharpe Ratio])</f>
        <v>-6.6806119674203052E-2</v>
      </c>
      <c r="AR4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-1.7697657462358212</v>
      </c>
      <c r="AS437">
        <f>_xlfn.RANK.AVG(Table2[[#This Row],[1Y Return vs Nifty Z-Score]],Table2[1Y Return vs Nifty Z-Score])</f>
        <v>390</v>
      </c>
      <c r="AT437">
        <f>_xlfn.RANK.AVG(Table2[[#This Row],[6M Return vs Nifty Z-Score]],Table2[6M Return vs Nifty Z-Score])</f>
        <v>525</v>
      </c>
      <c r="AU437">
        <f>_xlfn.RANK.AVG(Table2[[#This Row],[Sharpe Ratio Z-Score]],Table2[Sharpe Ratio Z-Score])</f>
        <v>361</v>
      </c>
      <c r="AV437">
        <f>(Table2[[#This Row],[Rank 1Y]]+Table2[[#This Row],[Rank 6M]]+Table2[[#This Row],[Rank Sharpe]])/3</f>
        <v>425.33333333333331</v>
      </c>
    </row>
    <row r="438" spans="1:48" x14ac:dyDescent="0.3">
      <c r="A438" t="s">
        <v>1300</v>
      </c>
      <c r="B438" t="s">
        <v>1301</v>
      </c>
      <c r="C438" t="s">
        <v>10430</v>
      </c>
      <c r="D438" t="s">
        <v>86</v>
      </c>
      <c r="E438">
        <v>8367.5060366399994</v>
      </c>
      <c r="F438">
        <v>757.5</v>
      </c>
      <c r="G438">
        <v>-32.861670551507302</v>
      </c>
      <c r="H438">
        <f>(Table2[[#This Row],[1Y Return vs Nifty]]-AVERAGE(Table2[1Y Return vs Nifty]))/_xlfn.STDEV.P(Table2[1Y Return vs Nifty])</f>
        <v>-0.92361137487463296</v>
      </c>
      <c r="I438">
        <v>-4.77281367239073</v>
      </c>
      <c r="J438">
        <f>(Table2[[#This Row],[1M Return vs Nifty]]-AVERAGE(Table2[1M Return vs Nifty]))/_xlfn.STDEV.P(Table2[1M Return vs Nifty])</f>
        <v>-0.53572719366361121</v>
      </c>
      <c r="K438">
        <v>-0.58795024936954099</v>
      </c>
      <c r="L438">
        <f>(Table2[[#This Row],[6M Return vs Nifty]]-AVERAGE(Table2[6M Return vs Nifty]))/_xlfn.STDEV.P(Table2[6M Return vs Nifty])</f>
        <v>-0.37772127542562223</v>
      </c>
      <c r="M438">
        <v>-1.5464935522083401</v>
      </c>
      <c r="N438">
        <f>(Table2[[#This Row],[1W Return vs Nifty]]-AVERAGE(Table2[1W Return vs Nifty]))/_xlfn.STDEV.P(Table2[1W Return vs Nifty])</f>
        <v>-0.19805654132861492</v>
      </c>
      <c r="O438">
        <v>748.11</v>
      </c>
      <c r="P438">
        <v>742.50973784997598</v>
      </c>
      <c r="Q438">
        <v>725.37652921435495</v>
      </c>
      <c r="R438">
        <v>61.7817603374451</v>
      </c>
      <c r="S438" s="2">
        <f>(Table2[[#This Row],[Close Price]]-Table2[[#This Row],[20D EMA]])/Table2[[#This Row],[20D EMA]]</f>
        <v>1.2551630107871819E-2</v>
      </c>
      <c r="T438" s="2">
        <f>(Table2[[#This Row],[Close Price]]-Table2[[#This Row],[50D EMA]])/Table2[[#This Row],[50D EMA]]</f>
        <v>2.0188640479557998E-2</v>
      </c>
      <c r="U438" s="2">
        <f>(Table2[[#This Row],[Close Price]]-Table2[[#This Row],[200D EMA]])/Table2[[#This Row],[200D EMA]]</f>
        <v>4.4285236000725765E-2</v>
      </c>
      <c r="V438">
        <v>1.2199806804393301</v>
      </c>
      <c r="W438">
        <v>751</v>
      </c>
      <c r="X438">
        <v>760.9</v>
      </c>
      <c r="Y438">
        <v>746.2</v>
      </c>
      <c r="Z438">
        <v>763.2</v>
      </c>
      <c r="AA438">
        <v>746.2</v>
      </c>
      <c r="AB438">
        <v>763.2</v>
      </c>
      <c r="AC438" s="2">
        <f>(Table2[[#This Row],[Close Price]]/Table2[[#This Row],[Day Low]])-1</f>
        <v>8.6551264980025966E-3</v>
      </c>
      <c r="AD438" s="2">
        <f>(Table2[[#This Row],[Day High]]/Table2[[#This Row],[Close Price]])-1</f>
        <v>4.4884488448844184E-3</v>
      </c>
      <c r="AE438" s="2">
        <f>(Table2[[#This Row],[Close Price]]/Table2[[#This Row],[Current Week Low]])-1</f>
        <v>1.5143393192173615E-2</v>
      </c>
      <c r="AF438" s="2">
        <f>(Table2[[#This Row],[Current Week High]]/Table2[[#This Row],[Close Price]])-1</f>
        <v>7.5247524752475314E-3</v>
      </c>
      <c r="AG438" s="2">
        <f>(Table2[[#This Row],[Close Price]]/Table2[[#This Row],[Current Month Low]])-1</f>
        <v>1.5143393192173615E-2</v>
      </c>
      <c r="AH438" s="2">
        <f>(Table2[[#This Row],[Current Month High]]/Table2[[#This Row],[Close Price]])-1</f>
        <v>7.5247524752475314E-3</v>
      </c>
      <c r="AI438">
        <v>17.2937293729372</v>
      </c>
      <c r="AJ438">
        <v>22.9707792207792</v>
      </c>
      <c r="AK438" t="str">
        <f>IF(AND(Table2[[#This Row],[20D EMA]]&gt;Table2[[#This Row],[50D EMA]],Table2[[#This Row],[50D EMA]]&gt;Table2[[#This Row],[200D EMA]]),"Uptrend","Downtrend/NoTrend")</f>
        <v>Uptrend</v>
      </c>
      <c r="AL438">
        <v>-0.05</v>
      </c>
      <c r="AM438" t="s">
        <v>10464</v>
      </c>
      <c r="AN438">
        <v>0.97</v>
      </c>
      <c r="AO438" t="s">
        <v>10463</v>
      </c>
      <c r="AP438">
        <v>0.123212750237532</v>
      </c>
      <c r="AQ438">
        <f>(Table2[[#This Row],[Sharpe Ratio]]-AVERAGE(Table2[Sharpe Ratio]))/_xlfn.STDEV.P(Table2[Sharpe Ratio])</f>
        <v>0.79385122577986367</v>
      </c>
      <c r="AR4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-1.2412651595126176</v>
      </c>
      <c r="AS438">
        <f>_xlfn.RANK.AVG(Table2[[#This Row],[1Y Return vs Nifty Z-Score]],Table2[1Y Return vs Nifty Z-Score])</f>
        <v>675</v>
      </c>
      <c r="AT438">
        <f>_xlfn.RANK.AVG(Table2[[#This Row],[6M Return vs Nifty Z-Score]],Table2[6M Return vs Nifty Z-Score])</f>
        <v>443</v>
      </c>
      <c r="AU438">
        <f>_xlfn.RANK.AVG(Table2[[#This Row],[Sharpe Ratio Z-Score]],Table2[Sharpe Ratio Z-Score])</f>
        <v>159</v>
      </c>
      <c r="AV438">
        <f>(Table2[[#This Row],[Rank 1Y]]+Table2[[#This Row],[Rank 6M]]+Table2[[#This Row],[Rank Sharpe]])/3</f>
        <v>425.66666666666669</v>
      </c>
    </row>
    <row r="439" spans="1:48" x14ac:dyDescent="0.3">
      <c r="A439" t="s">
        <v>1365</v>
      </c>
      <c r="B439" t="s">
        <v>1366</v>
      </c>
      <c r="C439" t="s">
        <v>10424</v>
      </c>
      <c r="D439" t="s">
        <v>61</v>
      </c>
      <c r="E439">
        <v>7684.6359647999998</v>
      </c>
      <c r="F439">
        <v>470.6</v>
      </c>
      <c r="G439">
        <v>26.2896293590426</v>
      </c>
      <c r="H439">
        <f>(Table2[[#This Row],[1Y Return vs Nifty]]-AVERAGE(Table2[1Y Return vs Nifty]))/_xlfn.STDEV.P(Table2[1Y Return vs Nifty])</f>
        <v>-0.23277245467036886</v>
      </c>
      <c r="I439">
        <v>0.94027651517843502</v>
      </c>
      <c r="J439">
        <f>(Table2[[#This Row],[1M Return vs Nifty]]-AVERAGE(Table2[1M Return vs Nifty]))/_xlfn.STDEV.P(Table2[1M Return vs Nifty])</f>
        <v>-4.0932301559604409E-2</v>
      </c>
      <c r="K439">
        <v>6.7458455025066497</v>
      </c>
      <c r="L439">
        <f>(Table2[[#This Row],[6M Return vs Nifty]]-AVERAGE(Table2[6M Return vs Nifty]))/_xlfn.STDEV.P(Table2[6M Return vs Nifty])</f>
        <v>-0.15802753762007751</v>
      </c>
      <c r="M439">
        <v>0.18435452720468601</v>
      </c>
      <c r="N439">
        <f>(Table2[[#This Row],[1W Return vs Nifty]]-AVERAGE(Table2[1W Return vs Nifty]))/_xlfn.STDEV.P(Table2[1W Return vs Nifty])</f>
        <v>0.11890572676610305</v>
      </c>
      <c r="O439">
        <v>459.75</v>
      </c>
      <c r="P439">
        <v>455.04335356764199</v>
      </c>
      <c r="Q439">
        <v>420.65562973007297</v>
      </c>
      <c r="R439">
        <v>70.709351692469198</v>
      </c>
      <c r="S439" s="2">
        <f>(Table2[[#This Row],[Close Price]]-Table2[[#This Row],[20D EMA]])/Table2[[#This Row],[20D EMA]]</f>
        <v>2.3599782490484007E-2</v>
      </c>
      <c r="T439" s="2">
        <f>(Table2[[#This Row],[Close Price]]-Table2[[#This Row],[50D EMA]])/Table2[[#This Row],[50D EMA]]</f>
        <v>3.4187174277770321E-2</v>
      </c>
      <c r="U439" s="2">
        <f>(Table2[[#This Row],[Close Price]]-Table2[[#This Row],[200D EMA]])/Table2[[#This Row],[200D EMA]]</f>
        <v>0.11872982729834244</v>
      </c>
      <c r="V439">
        <v>1.27298537426488</v>
      </c>
      <c r="W439">
        <v>468.05</v>
      </c>
      <c r="X439">
        <v>483</v>
      </c>
      <c r="Y439">
        <v>464.35</v>
      </c>
      <c r="Z439">
        <v>483</v>
      </c>
      <c r="AA439">
        <v>464.35</v>
      </c>
      <c r="AB439">
        <v>483</v>
      </c>
      <c r="AC439" s="2">
        <f>(Table2[[#This Row],[Close Price]]/Table2[[#This Row],[Day Low]])-1</f>
        <v>5.4481358829185922E-3</v>
      </c>
      <c r="AD439" s="2">
        <f>(Table2[[#This Row],[Day High]]/Table2[[#This Row],[Close Price]])-1</f>
        <v>2.6349341266468373E-2</v>
      </c>
      <c r="AE439" s="2">
        <f>(Table2[[#This Row],[Close Price]]/Table2[[#This Row],[Current Week Low]])-1</f>
        <v>1.3459674814256584E-2</v>
      </c>
      <c r="AF439" s="2">
        <f>(Table2[[#This Row],[Current Week High]]/Table2[[#This Row],[Close Price]])-1</f>
        <v>2.6349341266468373E-2</v>
      </c>
      <c r="AG439" s="2">
        <f>(Table2[[#This Row],[Close Price]]/Table2[[#This Row],[Current Month Low]])-1</f>
        <v>1.3459674814256584E-2</v>
      </c>
      <c r="AH439" s="2">
        <f>(Table2[[#This Row],[Current Month High]]/Table2[[#This Row],[Close Price]])-1</f>
        <v>2.6349341266468373E-2</v>
      </c>
      <c r="AI439">
        <v>4.1117722056948498</v>
      </c>
      <c r="AJ439">
        <v>53.514924155928803</v>
      </c>
      <c r="AK439" t="str">
        <f>IF(AND(Table2[[#This Row],[20D EMA]]&gt;Table2[[#This Row],[50D EMA]],Table2[[#This Row],[50D EMA]]&gt;Table2[[#This Row],[200D EMA]]),"Uptrend","Downtrend/NoTrend")</f>
        <v>Uptrend</v>
      </c>
      <c r="AL439">
        <v>0.01</v>
      </c>
      <c r="AM439" t="s">
        <v>10463</v>
      </c>
      <c r="AN439">
        <v>2.91</v>
      </c>
      <c r="AO439" t="s">
        <v>10463</v>
      </c>
      <c r="AP439">
        <v>-1.6980380167806002E-2</v>
      </c>
      <c r="AQ439">
        <f>(Table2[[#This Row],[Sharpe Ratio]]-AVERAGE(Table2[Sharpe Ratio]))/_xlfn.STDEV.P(Table2[Sharpe Ratio])</f>
        <v>-0.78380903181057149</v>
      </c>
      <c r="AR4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-1.0966355988945191</v>
      </c>
      <c r="AS439">
        <f>_xlfn.RANK.AVG(Table2[[#This Row],[1Y Return vs Nifty Z-Score]],Table2[1Y Return vs Nifty Z-Score])</f>
        <v>359</v>
      </c>
      <c r="AT439">
        <f>_xlfn.RANK.AVG(Table2[[#This Row],[6M Return vs Nifty Z-Score]],Table2[6M Return vs Nifty Z-Score])</f>
        <v>341</v>
      </c>
      <c r="AU439">
        <f>_xlfn.RANK.AVG(Table2[[#This Row],[Sharpe Ratio Z-Score]],Table2[Sharpe Ratio Z-Score])</f>
        <v>577</v>
      </c>
      <c r="AV439">
        <f>(Table2[[#This Row],[Rank 1Y]]+Table2[[#This Row],[Rank 6M]]+Table2[[#This Row],[Rank Sharpe]])/3</f>
        <v>425.66666666666669</v>
      </c>
    </row>
    <row r="440" spans="1:48" x14ac:dyDescent="0.3">
      <c r="A440" t="s">
        <v>1040</v>
      </c>
      <c r="B440" t="s">
        <v>1041</v>
      </c>
      <c r="C440" t="s">
        <v>10419</v>
      </c>
      <c r="D440" t="s">
        <v>475</v>
      </c>
      <c r="E440">
        <v>12296.117673125</v>
      </c>
      <c r="F440">
        <v>889.8</v>
      </c>
      <c r="G440">
        <v>-11.458231989087301</v>
      </c>
      <c r="H440">
        <f>(Table2[[#This Row],[1Y Return vs Nifty]]-AVERAGE(Table2[1Y Return vs Nifty]))/_xlfn.STDEV.P(Table2[1Y Return vs Nifty])</f>
        <v>-0.67363667596724131</v>
      </c>
      <c r="I440">
        <v>17.6789562323507</v>
      </c>
      <c r="J440">
        <f>(Table2[[#This Row],[1M Return vs Nifty]]-AVERAGE(Table2[1M Return vs Nifty]))/_xlfn.STDEV.P(Table2[1M Return vs Nifty])</f>
        <v>1.4087583129247674</v>
      </c>
      <c r="K440">
        <v>4.8293413668007599</v>
      </c>
      <c r="L440">
        <f>(Table2[[#This Row],[6M Return vs Nifty]]-AVERAGE(Table2[6M Return vs Nifty]))/_xlfn.STDEV.P(Table2[6M Return vs Nifty])</f>
        <v>-0.21543900247922593</v>
      </c>
      <c r="M440">
        <v>2.8148155675019901</v>
      </c>
      <c r="N440">
        <f>(Table2[[#This Row],[1W Return vs Nifty]]-AVERAGE(Table2[1W Return vs Nifty]))/_xlfn.STDEV.P(Table2[1W Return vs Nifty])</f>
        <v>0.60060998919344022</v>
      </c>
      <c r="O440">
        <v>853.59</v>
      </c>
      <c r="P440">
        <v>808.66984754919599</v>
      </c>
      <c r="Q440">
        <v>766.63514150395304</v>
      </c>
      <c r="R440">
        <v>83.326189812922706</v>
      </c>
      <c r="S440" s="2">
        <f>(Table2[[#This Row],[Close Price]]-Table2[[#This Row],[20D EMA]])/Table2[[#This Row],[20D EMA]]</f>
        <v>4.2420834358415538E-2</v>
      </c>
      <c r="T440" s="2">
        <f>(Table2[[#This Row],[Close Price]]-Table2[[#This Row],[50D EMA]])/Table2[[#This Row],[50D EMA]]</f>
        <v>0.10032543280385925</v>
      </c>
      <c r="U440" s="2">
        <f>(Table2[[#This Row],[Close Price]]-Table2[[#This Row],[200D EMA]])/Table2[[#This Row],[200D EMA]]</f>
        <v>0.16065642158592836</v>
      </c>
      <c r="V440">
        <v>1.8167476074345501</v>
      </c>
      <c r="W440">
        <v>870.35</v>
      </c>
      <c r="X440">
        <v>930.95</v>
      </c>
      <c r="Y440">
        <v>870.35</v>
      </c>
      <c r="Z440">
        <v>938</v>
      </c>
      <c r="AA440">
        <v>870.35</v>
      </c>
      <c r="AB440">
        <v>938</v>
      </c>
      <c r="AC440" s="2">
        <f>(Table2[[#This Row],[Close Price]]/Table2[[#This Row],[Day Low]])-1</f>
        <v>2.2347331533291159E-2</v>
      </c>
      <c r="AD440" s="2">
        <f>(Table2[[#This Row],[Day High]]/Table2[[#This Row],[Close Price]])-1</f>
        <v>4.624634749381884E-2</v>
      </c>
      <c r="AE440" s="2">
        <f>(Table2[[#This Row],[Close Price]]/Table2[[#This Row],[Current Week Low]])-1</f>
        <v>2.2347331533291159E-2</v>
      </c>
      <c r="AF440" s="2">
        <f>(Table2[[#This Row],[Current Week High]]/Table2[[#This Row],[Close Price]])-1</f>
        <v>5.4169476286806129E-2</v>
      </c>
      <c r="AG440" s="2">
        <f>(Table2[[#This Row],[Close Price]]/Table2[[#This Row],[Current Month Low]])-1</f>
        <v>2.2347331533291159E-2</v>
      </c>
      <c r="AH440" s="2">
        <f>(Table2[[#This Row],[Current Month High]]/Table2[[#This Row],[Close Price]])-1</f>
        <v>5.4169476286806129E-2</v>
      </c>
      <c r="AI440">
        <v>5.4169476286806102</v>
      </c>
      <c r="AJ440">
        <v>30.852941176470502</v>
      </c>
      <c r="AK440" t="str">
        <f>IF(AND(Table2[[#This Row],[20D EMA]]&gt;Table2[[#This Row],[50D EMA]],Table2[[#This Row],[50D EMA]]&gt;Table2[[#This Row],[200D EMA]]),"Uptrend","Downtrend/NoTrend")</f>
        <v>Uptrend</v>
      </c>
      <c r="AL440">
        <v>0.02</v>
      </c>
      <c r="AM440" t="s">
        <v>10463</v>
      </c>
      <c r="AN440">
        <v>8.86</v>
      </c>
      <c r="AO440" t="s">
        <v>10463</v>
      </c>
      <c r="AP440">
        <v>5.1893464942900001E-2</v>
      </c>
      <c r="AQ440">
        <f>(Table2[[#This Row],[Sharpe Ratio]]-AVERAGE(Table2[Sharpe Ratio]))/_xlfn.STDEV.P(Table2[Sharpe Ratio])</f>
        <v>-8.7387562240664185E-3</v>
      </c>
      <c r="AR4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1.1115538674476739</v>
      </c>
      <c r="AS440">
        <f>_xlfn.RANK.AVG(Table2[[#This Row],[1Y Return vs Nifty Z-Score]],Table2[1Y Return vs Nifty Z-Score])</f>
        <v>578</v>
      </c>
      <c r="AT440">
        <f>_xlfn.RANK.AVG(Table2[[#This Row],[6M Return vs Nifty Z-Score]],Table2[6M Return vs Nifty Z-Score])</f>
        <v>364</v>
      </c>
      <c r="AU440">
        <f>_xlfn.RANK.AVG(Table2[[#This Row],[Sharpe Ratio Z-Score]],Table2[Sharpe Ratio Z-Score])</f>
        <v>344</v>
      </c>
      <c r="AV440">
        <f>(Table2[[#This Row],[Rank 1Y]]+Table2[[#This Row],[Rank 6M]]+Table2[[#This Row],[Rank Sharpe]])/3</f>
        <v>428.66666666666669</v>
      </c>
    </row>
    <row r="441" spans="1:48" x14ac:dyDescent="0.3">
      <c r="A441" t="s">
        <v>1550</v>
      </c>
      <c r="B441" t="s">
        <v>1551</v>
      </c>
      <c r="C441" t="s">
        <v>10430</v>
      </c>
      <c r="D441" t="s">
        <v>86</v>
      </c>
      <c r="E441">
        <v>5915.2630134000001</v>
      </c>
      <c r="F441">
        <v>2897.35</v>
      </c>
      <c r="G441">
        <v>1.02703242926991</v>
      </c>
      <c r="H441">
        <f>(Table2[[#This Row],[1Y Return vs Nifty]]-AVERAGE(Table2[1Y Return vs Nifty]))/_xlfn.STDEV.P(Table2[1Y Return vs Nifty])</f>
        <v>-0.52781897454248772</v>
      </c>
      <c r="I441">
        <v>34.857342277976102</v>
      </c>
      <c r="J441">
        <f>(Table2[[#This Row],[1M Return vs Nifty]]-AVERAGE(Table2[1M Return vs Nifty]))/_xlfn.STDEV.P(Table2[1M Return vs Nifty])</f>
        <v>2.8965306726995963</v>
      </c>
      <c r="K441">
        <v>30.0753968410807</v>
      </c>
      <c r="L441">
        <f>(Table2[[#This Row],[6M Return vs Nifty]]-AVERAGE(Table2[6M Return vs Nifty]))/_xlfn.STDEV.P(Table2[6M Return vs Nifty])</f>
        <v>0.54084062128473953</v>
      </c>
      <c r="M441">
        <v>3.4898875039761599</v>
      </c>
      <c r="N441">
        <f>(Table2[[#This Row],[1W Return vs Nifty]]-AVERAGE(Table2[1W Return vs Nifty]))/_xlfn.STDEV.P(Table2[1W Return vs Nifty])</f>
        <v>0.72423281586261246</v>
      </c>
      <c r="O441">
        <v>2746.27</v>
      </c>
      <c r="P441">
        <v>2469.32592696454</v>
      </c>
      <c r="Q441">
        <v>2208.83143585162</v>
      </c>
      <c r="R441">
        <v>84.693860880486895</v>
      </c>
      <c r="S441" s="2">
        <f>(Table2[[#This Row],[Close Price]]-Table2[[#This Row],[20D EMA]])/Table2[[#This Row],[20D EMA]]</f>
        <v>5.5012799178522115E-2</v>
      </c>
      <c r="T441" s="2">
        <f>(Table2[[#This Row],[Close Price]]-Table2[[#This Row],[50D EMA]])/Table2[[#This Row],[50D EMA]]</f>
        <v>0.17333640260344879</v>
      </c>
      <c r="U441" s="2">
        <f>(Table2[[#This Row],[Close Price]]-Table2[[#This Row],[200D EMA]])/Table2[[#This Row],[200D EMA]]</f>
        <v>0.31171168291659163</v>
      </c>
      <c r="V441">
        <v>0.69398964250031903</v>
      </c>
      <c r="W441">
        <v>2784.1</v>
      </c>
      <c r="X441">
        <v>2991</v>
      </c>
      <c r="Y441">
        <v>2784.1</v>
      </c>
      <c r="Z441">
        <v>3000</v>
      </c>
      <c r="AA441">
        <v>2784.1</v>
      </c>
      <c r="AB441">
        <v>3000</v>
      </c>
      <c r="AC441" s="2">
        <f>(Table2[[#This Row],[Close Price]]/Table2[[#This Row],[Day Low]])-1</f>
        <v>4.0677418196185533E-2</v>
      </c>
      <c r="AD441" s="2">
        <f>(Table2[[#This Row],[Day High]]/Table2[[#This Row],[Close Price]])-1</f>
        <v>3.2322639653476593E-2</v>
      </c>
      <c r="AE441" s="2">
        <f>(Table2[[#This Row],[Close Price]]/Table2[[#This Row],[Current Week Low]])-1</f>
        <v>4.0677418196185533E-2</v>
      </c>
      <c r="AF441" s="2">
        <f>(Table2[[#This Row],[Current Week High]]/Table2[[#This Row],[Close Price]])-1</f>
        <v>3.5428926432774732E-2</v>
      </c>
      <c r="AG441" s="2">
        <f>(Table2[[#This Row],[Close Price]]/Table2[[#This Row],[Current Month Low]])-1</f>
        <v>4.0677418196185533E-2</v>
      </c>
      <c r="AH441" s="2">
        <f>(Table2[[#This Row],[Current Month High]]/Table2[[#This Row],[Close Price]])-1</f>
        <v>3.5428926432774732E-2</v>
      </c>
      <c r="AI441">
        <v>3.5428926432774701</v>
      </c>
      <c r="AJ441">
        <v>81.652037617554797</v>
      </c>
      <c r="AK441" t="str">
        <f>IF(AND(Table2[[#This Row],[20D EMA]]&gt;Table2[[#This Row],[50D EMA]],Table2[[#This Row],[50D EMA]]&gt;Table2[[#This Row],[200D EMA]]),"Uptrend","Downtrend/NoTrend")</f>
        <v>Uptrend</v>
      </c>
      <c r="AL441">
        <v>0.27</v>
      </c>
      <c r="AM441" t="s">
        <v>10463</v>
      </c>
      <c r="AN441">
        <v>2.69</v>
      </c>
      <c r="AO441" t="s">
        <v>10463</v>
      </c>
      <c r="AP441">
        <v>-4.5538630756257997E-2</v>
      </c>
      <c r="AQ441">
        <f>(Table2[[#This Row],[Sharpe Ratio]]-AVERAGE(Table2[Sharpe Ratio]))/_xlfn.STDEV.P(Table2[Sharpe Ratio])</f>
        <v>-1.1051886661010819</v>
      </c>
      <c r="AR4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2.5285964692033787</v>
      </c>
      <c r="AS441">
        <f>_xlfn.RANK.AVG(Table2[[#This Row],[1Y Return vs Nifty Z-Score]],Table2[1Y Return vs Nifty Z-Score])</f>
        <v>505</v>
      </c>
      <c r="AT441">
        <f>_xlfn.RANK.AVG(Table2[[#This Row],[6M Return vs Nifty Z-Score]],Table2[6M Return vs Nifty Z-Score])</f>
        <v>159</v>
      </c>
      <c r="AU441">
        <f>_xlfn.RANK.AVG(Table2[[#This Row],[Sharpe Ratio Z-Score]],Table2[Sharpe Ratio Z-Score])</f>
        <v>622</v>
      </c>
      <c r="AV441">
        <f>(Table2[[#This Row],[Rank 1Y]]+Table2[[#This Row],[Rank 6M]]+Table2[[#This Row],[Rank Sharpe]])/3</f>
        <v>428.66666666666669</v>
      </c>
    </row>
    <row r="442" spans="1:48" x14ac:dyDescent="0.3">
      <c r="A442" t="s">
        <v>1657</v>
      </c>
      <c r="B442" t="s">
        <v>1658</v>
      </c>
      <c r="C442" t="s">
        <v>10426</v>
      </c>
      <c r="D442" t="s">
        <v>1491</v>
      </c>
      <c r="E442">
        <v>4906.00240123</v>
      </c>
      <c r="F442">
        <v>777.9</v>
      </c>
      <c r="G442">
        <v>9.3433697124576298</v>
      </c>
      <c r="H442">
        <f>(Table2[[#This Row],[1Y Return vs Nifty]]-AVERAGE(Table2[1Y Return vs Nifty]))/_xlfn.STDEV.P(Table2[1Y Return vs Nifty])</f>
        <v>-0.43069094054391155</v>
      </c>
      <c r="I442">
        <v>7.8410695629101896</v>
      </c>
      <c r="J442">
        <f>(Table2[[#This Row],[1M Return vs Nifty]]-AVERAGE(Table2[1M Return vs Nifty]))/_xlfn.STDEV.P(Table2[1M Return vs Nifty])</f>
        <v>0.55672624038218188</v>
      </c>
      <c r="K442">
        <v>-18.322755329634699</v>
      </c>
      <c r="L442">
        <f>(Table2[[#This Row],[6M Return vs Nifty]]-AVERAGE(Table2[6M Return vs Nifty]))/_xlfn.STDEV.P(Table2[6M Return vs Nifty])</f>
        <v>-0.9089912683674698</v>
      </c>
      <c r="M442">
        <v>5.5845177632088898</v>
      </c>
      <c r="N442">
        <f>(Table2[[#This Row],[1W Return vs Nifty]]-AVERAGE(Table2[1W Return vs Nifty]))/_xlfn.STDEV.P(Table2[1W Return vs Nifty])</f>
        <v>1.1078128456081373</v>
      </c>
      <c r="O442">
        <v>712.76</v>
      </c>
      <c r="P442">
        <v>722.10061313502297</v>
      </c>
      <c r="Q442">
        <v>745.83284559786796</v>
      </c>
      <c r="R442">
        <v>79.990388483787001</v>
      </c>
      <c r="S442" s="2">
        <f>(Table2[[#This Row],[Close Price]]-Table2[[#This Row],[20D EMA]])/Table2[[#This Row],[20D EMA]]</f>
        <v>9.1391211628037469E-2</v>
      </c>
      <c r="T442" s="2">
        <f>(Table2[[#This Row],[Close Price]]-Table2[[#This Row],[50D EMA]])/Table2[[#This Row],[50D EMA]]</f>
        <v>7.7273700991226393E-2</v>
      </c>
      <c r="U442" s="2">
        <f>(Table2[[#This Row],[Close Price]]-Table2[[#This Row],[200D EMA]])/Table2[[#This Row],[200D EMA]]</f>
        <v>4.2995095471327266E-2</v>
      </c>
      <c r="V442">
        <v>0.97108651961516701</v>
      </c>
      <c r="W442">
        <v>751.4</v>
      </c>
      <c r="X442">
        <v>791.8</v>
      </c>
      <c r="Y442">
        <v>703.1</v>
      </c>
      <c r="Z442">
        <v>791.8</v>
      </c>
      <c r="AA442">
        <v>703.1</v>
      </c>
      <c r="AB442">
        <v>791.8</v>
      </c>
      <c r="AC442" s="2">
        <f>(Table2[[#This Row],[Close Price]]/Table2[[#This Row],[Day Low]])-1</f>
        <v>3.5267500665424611E-2</v>
      </c>
      <c r="AD442" s="2">
        <f>(Table2[[#This Row],[Day High]]/Table2[[#This Row],[Close Price]])-1</f>
        <v>1.7868620645327127E-2</v>
      </c>
      <c r="AE442" s="2">
        <f>(Table2[[#This Row],[Close Price]]/Table2[[#This Row],[Current Week Low]])-1</f>
        <v>0.10638600483572747</v>
      </c>
      <c r="AF442" s="2">
        <f>(Table2[[#This Row],[Current Week High]]/Table2[[#This Row],[Close Price]])-1</f>
        <v>1.7868620645327127E-2</v>
      </c>
      <c r="AG442" s="2">
        <f>(Table2[[#This Row],[Close Price]]/Table2[[#This Row],[Current Month Low]])-1</f>
        <v>0.10638600483572747</v>
      </c>
      <c r="AH442" s="2">
        <f>(Table2[[#This Row],[Current Month High]]/Table2[[#This Row],[Close Price]])-1</f>
        <v>1.7868620645327127E-2</v>
      </c>
      <c r="AI442">
        <v>39.9922869263401</v>
      </c>
      <c r="AJ442">
        <v>38.898312650656102</v>
      </c>
      <c r="AK442" t="str">
        <f>IF(AND(Table2[[#This Row],[20D EMA]]&gt;Table2[[#This Row],[50D EMA]],Table2[[#This Row],[50D EMA]]&gt;Table2[[#This Row],[200D EMA]]),"Uptrend","Downtrend/NoTrend")</f>
        <v>Downtrend/NoTrend</v>
      </c>
      <c r="AL442">
        <v>-0.11</v>
      </c>
      <c r="AM442" t="s">
        <v>10464</v>
      </c>
      <c r="AN442">
        <v>10.69</v>
      </c>
      <c r="AO442" t="s">
        <v>10463</v>
      </c>
      <c r="AP442">
        <v>9.1550930196131003E-2</v>
      </c>
      <c r="AQ442">
        <f>(Table2[[#This Row],[Sharpe Ratio]]-AVERAGE(Table2[Sharpe Ratio]))/_xlfn.STDEV.P(Table2[Sharpe Ratio])</f>
        <v>0.43754564206207019</v>
      </c>
      <c r="AR4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2">
        <f>_xlfn.RANK.AVG(Table2[[#This Row],[1Y Return vs Nifty Z-Score]],Table2[1Y Return vs Nifty Z-Score])</f>
        <v>449</v>
      </c>
      <c r="AT442">
        <f>_xlfn.RANK.AVG(Table2[[#This Row],[6M Return vs Nifty Z-Score]],Table2[6M Return vs Nifty Z-Score])</f>
        <v>619</v>
      </c>
      <c r="AU442">
        <f>_xlfn.RANK.AVG(Table2[[#This Row],[Sharpe Ratio Z-Score]],Table2[Sharpe Ratio Z-Score])</f>
        <v>222</v>
      </c>
      <c r="AV442">
        <f>(Table2[[#This Row],[Rank 1Y]]+Table2[[#This Row],[Rank 6M]]+Table2[[#This Row],[Rank Sharpe]])/3</f>
        <v>430</v>
      </c>
    </row>
    <row r="443" spans="1:48" x14ac:dyDescent="0.3">
      <c r="A443" t="s">
        <v>1803</v>
      </c>
      <c r="B443" t="s">
        <v>1804</v>
      </c>
      <c r="C443" t="s">
        <v>10429</v>
      </c>
      <c r="D443" t="s">
        <v>385</v>
      </c>
      <c r="E443">
        <v>3875.5878423899999</v>
      </c>
      <c r="F443">
        <v>545.20000000000005</v>
      </c>
      <c r="G443">
        <v>16.7234992579505</v>
      </c>
      <c r="H443">
        <f>(Table2[[#This Row],[1Y Return vs Nifty]]-AVERAGE(Table2[1Y Return vs Nifty]))/_xlfn.STDEV.P(Table2[1Y Return vs Nifty])</f>
        <v>-0.34449704905064032</v>
      </c>
      <c r="I443">
        <v>16.511593329485699</v>
      </c>
      <c r="J443">
        <f>(Table2[[#This Row],[1M Return vs Nifty]]-AVERAGE(Table2[1M Return vs Nifty]))/_xlfn.STDEV.P(Table2[1M Return vs Nifty])</f>
        <v>1.3076562503621822</v>
      </c>
      <c r="K443">
        <v>14.4641445879491</v>
      </c>
      <c r="L443">
        <f>(Table2[[#This Row],[6M Return vs Nifty]]-AVERAGE(Table2[6M Return vs Nifty]))/_xlfn.STDEV.P(Table2[6M Return vs Nifty])</f>
        <v>7.3184515858255472E-2</v>
      </c>
      <c r="M443">
        <v>8.1488412783347108</v>
      </c>
      <c r="N443">
        <f>(Table2[[#This Row],[1W Return vs Nifty]]-AVERAGE(Table2[1W Return vs Nifty]))/_xlfn.STDEV.P(Table2[1W Return vs Nifty])</f>
        <v>1.5774056464728663</v>
      </c>
      <c r="O443">
        <v>485.24</v>
      </c>
      <c r="P443">
        <v>462.71270133883797</v>
      </c>
      <c r="Q443">
        <v>428.34629506400898</v>
      </c>
      <c r="R443">
        <v>86.519643443337003</v>
      </c>
      <c r="S443" s="2">
        <f>(Table2[[#This Row],[Close Price]]-Table2[[#This Row],[20D EMA]])/Table2[[#This Row],[20D EMA]]</f>
        <v>0.12356771906685358</v>
      </c>
      <c r="T443" s="2">
        <f>(Table2[[#This Row],[Close Price]]-Table2[[#This Row],[50D EMA]])/Table2[[#This Row],[50D EMA]]</f>
        <v>0.17826893107210773</v>
      </c>
      <c r="U443" s="2">
        <f>(Table2[[#This Row],[Close Price]]-Table2[[#This Row],[200D EMA]])/Table2[[#This Row],[200D EMA]]</f>
        <v>0.27280195085737646</v>
      </c>
      <c r="V443">
        <v>1.7619743136516399</v>
      </c>
      <c r="W443">
        <v>535.6</v>
      </c>
      <c r="X443">
        <v>554.70000000000005</v>
      </c>
      <c r="Y443">
        <v>530.75</v>
      </c>
      <c r="Z443">
        <v>554.70000000000005</v>
      </c>
      <c r="AA443">
        <v>530.75</v>
      </c>
      <c r="AB443">
        <v>554.70000000000005</v>
      </c>
      <c r="AC443" s="2">
        <f>(Table2[[#This Row],[Close Price]]/Table2[[#This Row],[Day Low]])-1</f>
        <v>1.7923823749066425E-2</v>
      </c>
      <c r="AD443" s="2">
        <f>(Table2[[#This Row],[Day High]]/Table2[[#This Row],[Close Price]])-1</f>
        <v>1.7424798239178196E-2</v>
      </c>
      <c r="AE443" s="2">
        <f>(Table2[[#This Row],[Close Price]]/Table2[[#This Row],[Current Week Low]])-1</f>
        <v>2.7225624116815839E-2</v>
      </c>
      <c r="AF443" s="2">
        <f>(Table2[[#This Row],[Current Week High]]/Table2[[#This Row],[Close Price]])-1</f>
        <v>1.7424798239178196E-2</v>
      </c>
      <c r="AG443" s="2">
        <f>(Table2[[#This Row],[Close Price]]/Table2[[#This Row],[Current Month Low]])-1</f>
        <v>2.7225624116815839E-2</v>
      </c>
      <c r="AH443" s="2">
        <f>(Table2[[#This Row],[Current Month High]]/Table2[[#This Row],[Close Price]])-1</f>
        <v>1.7424798239178196E-2</v>
      </c>
      <c r="AI443">
        <v>1.7424798239178101</v>
      </c>
      <c r="AJ443">
        <v>56.644160321792803</v>
      </c>
      <c r="AK443" t="str">
        <f>IF(AND(Table2[[#This Row],[20D EMA]]&gt;Table2[[#This Row],[50D EMA]],Table2[[#This Row],[50D EMA]]&gt;Table2[[#This Row],[200D EMA]]),"Uptrend","Downtrend/NoTrend")</f>
        <v>Uptrend</v>
      </c>
      <c r="AL443">
        <v>0.09</v>
      </c>
      <c r="AM443" t="s">
        <v>10463</v>
      </c>
      <c r="AN443">
        <v>17.829999999999998</v>
      </c>
      <c r="AO443" t="s">
        <v>10463</v>
      </c>
      <c r="AP443">
        <v>-3.9728533640857003E-2</v>
      </c>
      <c r="AQ443">
        <f>(Table2[[#This Row],[Sharpe Ratio]]-AVERAGE(Table2[Sharpe Ratio]))/_xlfn.STDEV.P(Table2[Sharpe Ratio])</f>
        <v>-1.0398048681560152</v>
      </c>
      <c r="AR4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1.5739444954866486</v>
      </c>
      <c r="AS443">
        <f>_xlfn.RANK.AVG(Table2[[#This Row],[1Y Return vs Nifty Z-Score]],Table2[1Y Return vs Nifty Z-Score])</f>
        <v>407</v>
      </c>
      <c r="AT443">
        <f>_xlfn.RANK.AVG(Table2[[#This Row],[6M Return vs Nifty Z-Score]],Table2[6M Return vs Nifty Z-Score])</f>
        <v>272</v>
      </c>
      <c r="AU443">
        <f>_xlfn.RANK.AVG(Table2[[#This Row],[Sharpe Ratio Z-Score]],Table2[Sharpe Ratio Z-Score])</f>
        <v>611</v>
      </c>
      <c r="AV443">
        <f>(Table2[[#This Row],[Rank 1Y]]+Table2[[#This Row],[Rank 6M]]+Table2[[#This Row],[Rank Sharpe]])/3</f>
        <v>430</v>
      </c>
    </row>
    <row r="444" spans="1:48" x14ac:dyDescent="0.3">
      <c r="A444" t="s">
        <v>496</v>
      </c>
      <c r="B444" t="s">
        <v>497</v>
      </c>
      <c r="C444" t="s">
        <v>10434</v>
      </c>
      <c r="D444" t="s">
        <v>498</v>
      </c>
      <c r="E444">
        <v>42646.288149699998</v>
      </c>
      <c r="F444">
        <v>38908.699999999997</v>
      </c>
      <c r="G444">
        <v>17.118663715769799</v>
      </c>
      <c r="H444">
        <f>(Table2[[#This Row],[1Y Return vs Nifty]]-AVERAGE(Table2[1Y Return vs Nifty]))/_xlfn.STDEV.P(Table2[1Y Return vs Nifty])</f>
        <v>-0.33988185060604453</v>
      </c>
      <c r="I444">
        <v>4.7267830279616598</v>
      </c>
      <c r="J444">
        <f>(Table2[[#This Row],[1M Return vs Nifty]]-AVERAGE(Table2[1M Return vs Nifty]))/_xlfn.STDEV.P(Table2[1M Return vs Nifty])</f>
        <v>0.28700652312764596</v>
      </c>
      <c r="K444">
        <v>-2.1274038491107099</v>
      </c>
      <c r="L444">
        <f>(Table2[[#This Row],[6M Return vs Nifty]]-AVERAGE(Table2[6M Return vs Nifty]))/_xlfn.STDEV.P(Table2[6M Return vs Nifty])</f>
        <v>-0.42383768321061066</v>
      </c>
      <c r="M444">
        <v>-2.9004858202933002</v>
      </c>
      <c r="N444">
        <f>(Table2[[#This Row],[1W Return vs Nifty]]-AVERAGE(Table2[1W Return vs Nifty]))/_xlfn.STDEV.P(Table2[1W Return vs Nifty])</f>
        <v>-0.44600693361287641</v>
      </c>
      <c r="O444">
        <v>36339.870000000003</v>
      </c>
      <c r="P444">
        <v>34071.343660580998</v>
      </c>
      <c r="Q444">
        <v>31418.8667201875</v>
      </c>
      <c r="R444">
        <v>64.791238080861703</v>
      </c>
      <c r="S444" s="2">
        <f>(Table2[[#This Row],[Close Price]]-Table2[[#This Row],[20D EMA]])/Table2[[#This Row],[20D EMA]]</f>
        <v>7.0689025579893219E-2</v>
      </c>
      <c r="T444" s="2">
        <f>(Table2[[#This Row],[Close Price]]-Table2[[#This Row],[50D EMA]])/Table2[[#This Row],[50D EMA]]</f>
        <v>0.14197726944991609</v>
      </c>
      <c r="U444" s="2">
        <f>(Table2[[#This Row],[Close Price]]-Table2[[#This Row],[200D EMA]])/Table2[[#This Row],[200D EMA]]</f>
        <v>0.23838648753680444</v>
      </c>
      <c r="V444">
        <v>0.93934396441597301</v>
      </c>
      <c r="W444">
        <v>37956</v>
      </c>
      <c r="X444">
        <v>40856.5</v>
      </c>
      <c r="Y444">
        <v>37050</v>
      </c>
      <c r="Z444">
        <v>40856.5</v>
      </c>
      <c r="AA444">
        <v>37050</v>
      </c>
      <c r="AB444">
        <v>40856.5</v>
      </c>
      <c r="AC444" s="2">
        <f>(Table2[[#This Row],[Close Price]]/Table2[[#This Row],[Day Low]])-1</f>
        <v>2.5100115923700983E-2</v>
      </c>
      <c r="AD444" s="2">
        <f>(Table2[[#This Row],[Day High]]/Table2[[#This Row],[Close Price]])-1</f>
        <v>5.0060783320954094E-2</v>
      </c>
      <c r="AE444" s="2">
        <f>(Table2[[#This Row],[Close Price]]/Table2[[#This Row],[Current Week Low]])-1</f>
        <v>5.0167341430499279E-2</v>
      </c>
      <c r="AF444" s="2">
        <f>(Table2[[#This Row],[Current Week High]]/Table2[[#This Row],[Close Price]])-1</f>
        <v>5.0060783320954094E-2</v>
      </c>
      <c r="AG444" s="2">
        <f>(Table2[[#This Row],[Close Price]]/Table2[[#This Row],[Current Month Low]])-1</f>
        <v>5.0167341430499279E-2</v>
      </c>
      <c r="AH444" s="2">
        <f>(Table2[[#This Row],[Current Month High]]/Table2[[#This Row],[Close Price]])-1</f>
        <v>5.0060783320954094E-2</v>
      </c>
      <c r="AI444">
        <v>5.0060783320953997</v>
      </c>
      <c r="AJ444">
        <v>46.1194982724951</v>
      </c>
      <c r="AK444" t="str">
        <f>IF(AND(Table2[[#This Row],[20D EMA]]&gt;Table2[[#This Row],[50D EMA]],Table2[[#This Row],[50D EMA]]&gt;Table2[[#This Row],[200D EMA]]),"Uptrend","Downtrend/NoTrend")</f>
        <v>Uptrend</v>
      </c>
      <c r="AL444">
        <v>0</v>
      </c>
      <c r="AM444">
        <v>0</v>
      </c>
      <c r="AN444">
        <v>5.46</v>
      </c>
      <c r="AO444" t="s">
        <v>10463</v>
      </c>
      <c r="AP444">
        <v>2.1041565450301999E-2</v>
      </c>
      <c r="AQ444">
        <f>(Table2[[#This Row],[Sharpe Ratio]]-AVERAGE(Table2[Sharpe Ratio]))/_xlfn.STDEV.P(Table2[Sharpe Ratio])</f>
        <v>-0.35592991715981709</v>
      </c>
      <c r="AR4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-1.2786498614617028</v>
      </c>
      <c r="AS444">
        <f>_xlfn.RANK.AVG(Table2[[#This Row],[1Y Return vs Nifty Z-Score]],Table2[1Y Return vs Nifty Z-Score])</f>
        <v>404</v>
      </c>
      <c r="AT444">
        <f>_xlfn.RANK.AVG(Table2[[#This Row],[6M Return vs Nifty Z-Score]],Table2[6M Return vs Nifty Z-Score])</f>
        <v>452</v>
      </c>
      <c r="AU444">
        <f>_xlfn.RANK.AVG(Table2[[#This Row],[Sharpe Ratio Z-Score]],Table2[Sharpe Ratio Z-Score])</f>
        <v>435</v>
      </c>
      <c r="AV444">
        <f>(Table2[[#This Row],[Rank 1Y]]+Table2[[#This Row],[Rank 6M]]+Table2[[#This Row],[Rank Sharpe]])/3</f>
        <v>430.33333333333331</v>
      </c>
    </row>
    <row r="445" spans="1:48" x14ac:dyDescent="0.3">
      <c r="A445" t="s">
        <v>493</v>
      </c>
      <c r="B445" t="s">
        <v>494</v>
      </c>
      <c r="C445" t="s">
        <v>10424</v>
      </c>
      <c r="D445" t="s">
        <v>495</v>
      </c>
      <c r="E445">
        <v>42803.730181229999</v>
      </c>
      <c r="F445">
        <v>356.7</v>
      </c>
      <c r="G445">
        <v>9.4191428068111591</v>
      </c>
      <c r="H445">
        <f>(Table2[[#This Row],[1Y Return vs Nifty]]-AVERAGE(Table2[1Y Return vs Nifty]))/_xlfn.STDEV.P(Table2[1Y Return vs Nifty])</f>
        <v>-0.42980597262667408</v>
      </c>
      <c r="I445">
        <v>6.73028882100557</v>
      </c>
      <c r="J445">
        <f>(Table2[[#This Row],[1M Return vs Nifty]]-AVERAGE(Table2[1M Return vs Nifty]))/_xlfn.STDEV.P(Table2[1M Return vs Nifty])</f>
        <v>0.46052460181225841</v>
      </c>
      <c r="K445">
        <v>22.679618968842401</v>
      </c>
      <c r="L445">
        <f>(Table2[[#This Row],[6M Return vs Nifty]]-AVERAGE(Table2[6M Return vs Nifty]))/_xlfn.STDEV.P(Table2[6M Return vs Nifty])</f>
        <v>0.31929012551099245</v>
      </c>
      <c r="M445">
        <v>2.5085239252166298</v>
      </c>
      <c r="N445">
        <f>(Table2[[#This Row],[1W Return vs Nifty]]-AVERAGE(Table2[1W Return vs Nifty]))/_xlfn.STDEV.P(Table2[1W Return vs Nifty])</f>
        <v>0.54452020592941908</v>
      </c>
      <c r="O445">
        <v>339.03</v>
      </c>
      <c r="P445">
        <v>320.12409906229101</v>
      </c>
      <c r="Q445">
        <v>284.55969172849598</v>
      </c>
      <c r="R445">
        <v>69.500932893124599</v>
      </c>
      <c r="S445" s="2">
        <f>(Table2[[#This Row],[Close Price]]-Table2[[#This Row],[20D EMA]])/Table2[[#This Row],[20D EMA]]</f>
        <v>5.2119281479515139E-2</v>
      </c>
      <c r="T445" s="2">
        <f>(Table2[[#This Row],[Close Price]]-Table2[[#This Row],[50D EMA]])/Table2[[#This Row],[50D EMA]]</f>
        <v>0.11425538110016484</v>
      </c>
      <c r="U445" s="2">
        <f>(Table2[[#This Row],[Close Price]]-Table2[[#This Row],[200D EMA]])/Table2[[#This Row],[200D EMA]]</f>
        <v>0.25351555532445019</v>
      </c>
      <c r="V445">
        <v>0.73754759334697295</v>
      </c>
      <c r="W445">
        <v>354.5</v>
      </c>
      <c r="X445">
        <v>361.9</v>
      </c>
      <c r="Y445">
        <v>348.25</v>
      </c>
      <c r="Z445">
        <v>361.9</v>
      </c>
      <c r="AA445">
        <v>348.25</v>
      </c>
      <c r="AB445">
        <v>361.9</v>
      </c>
      <c r="AC445" s="2">
        <f>(Table2[[#This Row],[Close Price]]/Table2[[#This Row],[Day Low]])-1</f>
        <v>6.2059238363891822E-3</v>
      </c>
      <c r="AD445" s="2">
        <f>(Table2[[#This Row],[Day High]]/Table2[[#This Row],[Close Price]])-1</f>
        <v>1.4578076815250807E-2</v>
      </c>
      <c r="AE445" s="2">
        <f>(Table2[[#This Row],[Close Price]]/Table2[[#This Row],[Current Week Low]])-1</f>
        <v>2.4264178033022166E-2</v>
      </c>
      <c r="AF445" s="2">
        <f>(Table2[[#This Row],[Current Week High]]/Table2[[#This Row],[Close Price]])-1</f>
        <v>1.4578076815250807E-2</v>
      </c>
      <c r="AG445" s="2">
        <f>(Table2[[#This Row],[Close Price]]/Table2[[#This Row],[Current Month Low]])-1</f>
        <v>2.4264178033022166E-2</v>
      </c>
      <c r="AH445" s="2">
        <f>(Table2[[#This Row],[Current Month High]]/Table2[[#This Row],[Close Price]])-1</f>
        <v>1.4578076815250807E-2</v>
      </c>
      <c r="AI445">
        <v>1.45780768152508</v>
      </c>
      <c r="AJ445">
        <v>63.999999999999901</v>
      </c>
      <c r="AK445" t="str">
        <f>IF(AND(Table2[[#This Row],[20D EMA]]&gt;Table2[[#This Row],[50D EMA]],Table2[[#This Row],[50D EMA]]&gt;Table2[[#This Row],[200D EMA]]),"Uptrend","Downtrend/NoTrend")</f>
        <v>Uptrend</v>
      </c>
      <c r="AL445">
        <v>0.24</v>
      </c>
      <c r="AM445" t="s">
        <v>10463</v>
      </c>
      <c r="AN445">
        <v>5.49</v>
      </c>
      <c r="AO445" t="s">
        <v>10463</v>
      </c>
      <c r="AP445">
        <v>-5.9321005131387002E-2</v>
      </c>
      <c r="AQ445">
        <f>(Table2[[#This Row],[Sharpe Ratio]]-AVERAGE(Table2[Sharpe Ratio]))/_xlfn.STDEV.P(Table2[Sharpe Ratio])</f>
        <v>-1.2602883078881371</v>
      </c>
      <c r="AR4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-0.36575934726214121</v>
      </c>
      <c r="AS445">
        <f>_xlfn.RANK.AVG(Table2[[#This Row],[1Y Return vs Nifty Z-Score]],Table2[1Y Return vs Nifty Z-Score])</f>
        <v>447</v>
      </c>
      <c r="AT445">
        <f>_xlfn.RANK.AVG(Table2[[#This Row],[6M Return vs Nifty Z-Score]],Table2[6M Return vs Nifty Z-Score])</f>
        <v>210</v>
      </c>
      <c r="AU445">
        <f>_xlfn.RANK.AVG(Table2[[#This Row],[Sharpe Ratio Z-Score]],Table2[Sharpe Ratio Z-Score])</f>
        <v>640</v>
      </c>
      <c r="AV445">
        <f>(Table2[[#This Row],[Rank 1Y]]+Table2[[#This Row],[Rank 6M]]+Table2[[#This Row],[Rank Sharpe]])/3</f>
        <v>432.33333333333331</v>
      </c>
    </row>
    <row r="446" spans="1:48" x14ac:dyDescent="0.3">
      <c r="A446" t="s">
        <v>348</v>
      </c>
      <c r="B446" t="s">
        <v>349</v>
      </c>
      <c r="C446" t="s">
        <v>10419</v>
      </c>
      <c r="D446" t="s">
        <v>49</v>
      </c>
      <c r="E446">
        <v>71805.83154426</v>
      </c>
      <c r="F446">
        <v>1797</v>
      </c>
      <c r="G446">
        <v>18.686674009998001</v>
      </c>
      <c r="H446">
        <f>(Table2[[#This Row],[1Y Return vs Nifty]]-AVERAGE(Table2[1Y Return vs Nifty]))/_xlfn.STDEV.P(Table2[1Y Return vs Nifty])</f>
        <v>-0.32156876974101051</v>
      </c>
      <c r="I446">
        <v>-2.2300786780811701</v>
      </c>
      <c r="J446">
        <f>(Table2[[#This Row],[1M Return vs Nifty]]-AVERAGE(Table2[1M Return vs Nifty]))/_xlfn.STDEV.P(Table2[1M Return vs Nifty])</f>
        <v>-0.31550796976688539</v>
      </c>
      <c r="K446">
        <v>12.2132490991534</v>
      </c>
      <c r="L446">
        <f>(Table2[[#This Row],[6M Return vs Nifty]]-AVERAGE(Table2[6M Return vs Nifty]))/_xlfn.STDEV.P(Table2[6M Return vs Nifty])</f>
        <v>5.7559072531334831E-3</v>
      </c>
      <c r="M446">
        <v>0.79477782357578097</v>
      </c>
      <c r="N446">
        <f>(Table2[[#This Row],[1W Return vs Nifty]]-AVERAGE(Table2[1W Return vs Nifty]))/_xlfn.STDEV.P(Table2[1W Return vs Nifty])</f>
        <v>0.2306897445646211</v>
      </c>
      <c r="O446">
        <v>1761.13</v>
      </c>
      <c r="P446">
        <v>1704.6478829868499</v>
      </c>
      <c r="Q446">
        <v>1502.11459677468</v>
      </c>
      <c r="R446">
        <v>56.7990620804432</v>
      </c>
      <c r="S446" s="2">
        <f>(Table2[[#This Row],[Close Price]]-Table2[[#This Row],[20D EMA]])/Table2[[#This Row],[20D EMA]]</f>
        <v>2.0367604890042124E-2</v>
      </c>
      <c r="T446" s="2">
        <f>(Table2[[#This Row],[Close Price]]-Table2[[#This Row],[50D EMA]])/Table2[[#This Row],[50D EMA]]</f>
        <v>5.4176653099367672E-2</v>
      </c>
      <c r="U446" s="2">
        <f>(Table2[[#This Row],[Close Price]]-Table2[[#This Row],[200D EMA]])/Table2[[#This Row],[200D EMA]]</f>
        <v>0.19631351952673515</v>
      </c>
      <c r="V446">
        <v>0.97532381253332501</v>
      </c>
      <c r="W446">
        <v>1756</v>
      </c>
      <c r="X446">
        <v>1805.95</v>
      </c>
      <c r="Y446">
        <v>1756</v>
      </c>
      <c r="Z446">
        <v>1819.85</v>
      </c>
      <c r="AA446">
        <v>1756</v>
      </c>
      <c r="AB446">
        <v>1819.85</v>
      </c>
      <c r="AC446" s="2">
        <f>(Table2[[#This Row],[Close Price]]/Table2[[#This Row],[Day Low]])-1</f>
        <v>2.3348519362186737E-2</v>
      </c>
      <c r="AD446" s="2">
        <f>(Table2[[#This Row],[Day High]]/Table2[[#This Row],[Close Price]])-1</f>
        <v>4.9805230940456191E-3</v>
      </c>
      <c r="AE446" s="2">
        <f>(Table2[[#This Row],[Close Price]]/Table2[[#This Row],[Current Week Low]])-1</f>
        <v>2.3348519362186737E-2</v>
      </c>
      <c r="AF446" s="2">
        <f>(Table2[[#This Row],[Current Week High]]/Table2[[#This Row],[Close Price]])-1</f>
        <v>1.2715637173066119E-2</v>
      </c>
      <c r="AG446" s="2">
        <f>(Table2[[#This Row],[Close Price]]/Table2[[#This Row],[Current Month Low]])-1</f>
        <v>2.3348519362186737E-2</v>
      </c>
      <c r="AH446" s="2">
        <f>(Table2[[#This Row],[Current Month High]]/Table2[[#This Row],[Close Price]])-1</f>
        <v>1.2715637173066119E-2</v>
      </c>
      <c r="AI446">
        <v>3.3305509181969799</v>
      </c>
      <c r="AJ446">
        <v>51.985452700131098</v>
      </c>
      <c r="AK446" t="str">
        <f>IF(AND(Table2[[#This Row],[20D EMA]]&gt;Table2[[#This Row],[50D EMA]],Table2[[#This Row],[50D EMA]]&gt;Table2[[#This Row],[200D EMA]]),"Uptrend","Downtrend/NoTrend")</f>
        <v>Uptrend</v>
      </c>
      <c r="AL446">
        <v>0.01</v>
      </c>
      <c r="AM446" t="s">
        <v>10463</v>
      </c>
      <c r="AN446">
        <v>0.24</v>
      </c>
      <c r="AO446" t="s">
        <v>10463</v>
      </c>
      <c r="AP446">
        <v>-3.6810911633519003E-2</v>
      </c>
      <c r="AQ446">
        <f>(Table2[[#This Row],[Sharpe Ratio]]-AVERAGE(Table2[Sharpe Ratio]))/_xlfn.STDEV.P(Table2[Sharpe Ratio])</f>
        <v>-1.0069714741491922</v>
      </c>
      <c r="AR4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-1.4076025618393335</v>
      </c>
      <c r="AS446">
        <f>_xlfn.RANK.AVG(Table2[[#This Row],[1Y Return vs Nifty Z-Score]],Table2[1Y Return vs Nifty Z-Score])</f>
        <v>399</v>
      </c>
      <c r="AT446">
        <f>_xlfn.RANK.AVG(Table2[[#This Row],[6M Return vs Nifty Z-Score]],Table2[6M Return vs Nifty Z-Score])</f>
        <v>293</v>
      </c>
      <c r="AU446">
        <f>_xlfn.RANK.AVG(Table2[[#This Row],[Sharpe Ratio Z-Score]],Table2[Sharpe Ratio Z-Score])</f>
        <v>606</v>
      </c>
      <c r="AV446">
        <f>(Table2[[#This Row],[Rank 1Y]]+Table2[[#This Row],[Rank 6M]]+Table2[[#This Row],[Rank Sharpe]])/3</f>
        <v>432.66666666666669</v>
      </c>
    </row>
    <row r="447" spans="1:48" x14ac:dyDescent="0.3">
      <c r="A447" t="s">
        <v>826</v>
      </c>
      <c r="B447" t="s">
        <v>827</v>
      </c>
      <c r="C447" t="s">
        <v>10424</v>
      </c>
      <c r="D447" t="s">
        <v>61</v>
      </c>
      <c r="E447">
        <v>18152.604501400001</v>
      </c>
      <c r="F447">
        <v>973.8</v>
      </c>
      <c r="G447">
        <v>29.911167391516301</v>
      </c>
      <c r="H447">
        <f>(Table2[[#This Row],[1Y Return vs Nifty]]-AVERAGE(Table2[1Y Return vs Nifty]))/_xlfn.STDEV.P(Table2[1Y Return vs Nifty])</f>
        <v>-0.190475845337755</v>
      </c>
      <c r="I447">
        <v>-7.31952950540642</v>
      </c>
      <c r="J447">
        <f>(Table2[[#This Row],[1M Return vs Nifty]]-AVERAGE(Table2[1M Return vs Nifty]))/_xlfn.STDEV.P(Table2[1M Return vs Nifty])</f>
        <v>-0.75629118695718078</v>
      </c>
      <c r="K447">
        <v>11.567348816348099</v>
      </c>
      <c r="L447">
        <f>(Table2[[#This Row],[6M Return vs Nifty]]-AVERAGE(Table2[6M Return vs Nifty]))/_xlfn.STDEV.P(Table2[6M Return vs Nifty])</f>
        <v>-1.3592906400812734E-2</v>
      </c>
      <c r="M447">
        <v>-7.07454362503845E-2</v>
      </c>
      <c r="N447">
        <f>(Table2[[#This Row],[1W Return vs Nifty]]-AVERAGE(Table2[1W Return vs Nifty]))/_xlfn.STDEV.P(Table2[1W Return vs Nifty])</f>
        <v>7.2190440791946683E-2</v>
      </c>
      <c r="O447">
        <v>905.92</v>
      </c>
      <c r="P447">
        <v>925.72259479414299</v>
      </c>
      <c r="Q447">
        <v>878.51445720204504</v>
      </c>
      <c r="R447">
        <v>62.952594313231501</v>
      </c>
      <c r="S447" s="2">
        <f>(Table2[[#This Row],[Close Price]]-Table2[[#This Row],[20D EMA]])/Table2[[#This Row],[20D EMA]]</f>
        <v>7.4929353585305544E-2</v>
      </c>
      <c r="T447" s="2">
        <f>(Table2[[#This Row],[Close Price]]-Table2[[#This Row],[50D EMA]])/Table2[[#This Row],[50D EMA]]</f>
        <v>5.1935002425373605E-2</v>
      </c>
      <c r="U447" s="2">
        <f>(Table2[[#This Row],[Close Price]]-Table2[[#This Row],[200D EMA]])/Table2[[#This Row],[200D EMA]]</f>
        <v>0.10846212263987898</v>
      </c>
      <c r="V447">
        <v>2.3450447733117898</v>
      </c>
      <c r="W447">
        <v>927.05</v>
      </c>
      <c r="X447">
        <v>984</v>
      </c>
      <c r="Y447">
        <v>880.45</v>
      </c>
      <c r="Z447">
        <v>984</v>
      </c>
      <c r="AA447">
        <v>880.45</v>
      </c>
      <c r="AB447">
        <v>984</v>
      </c>
      <c r="AC447" s="2">
        <f>(Table2[[#This Row],[Close Price]]/Table2[[#This Row],[Day Low]])-1</f>
        <v>5.0428779461733519E-2</v>
      </c>
      <c r="AD447" s="2">
        <f>(Table2[[#This Row],[Day High]]/Table2[[#This Row],[Close Price]])-1</f>
        <v>1.0474430067775709E-2</v>
      </c>
      <c r="AE447" s="2">
        <f>(Table2[[#This Row],[Close Price]]/Table2[[#This Row],[Current Week Low]])-1</f>
        <v>0.10602532795729447</v>
      </c>
      <c r="AF447" s="2">
        <f>(Table2[[#This Row],[Current Week High]]/Table2[[#This Row],[Close Price]])-1</f>
        <v>1.0474430067775709E-2</v>
      </c>
      <c r="AG447" s="2">
        <f>(Table2[[#This Row],[Close Price]]/Table2[[#This Row],[Current Month Low]])-1</f>
        <v>0.10602532795729447</v>
      </c>
      <c r="AH447" s="2">
        <f>(Table2[[#This Row],[Current Month High]]/Table2[[#This Row],[Close Price]])-1</f>
        <v>1.0474430067775709E-2</v>
      </c>
      <c r="AI447">
        <v>12.3433970014376</v>
      </c>
      <c r="AJ447">
        <v>56.647631303788202</v>
      </c>
      <c r="AK447" t="str">
        <f>IF(AND(Table2[[#This Row],[20D EMA]]&gt;Table2[[#This Row],[50D EMA]],Table2[[#This Row],[50D EMA]]&gt;Table2[[#This Row],[200D EMA]]),"Uptrend","Downtrend/NoTrend")</f>
        <v>Downtrend/NoTrend</v>
      </c>
      <c r="AL447">
        <v>-0.05</v>
      </c>
      <c r="AM447" t="s">
        <v>10464</v>
      </c>
      <c r="AN447">
        <v>10.29</v>
      </c>
      <c r="AO447" t="s">
        <v>10463</v>
      </c>
      <c r="AP447">
        <v>-7.3012468440434006E-2</v>
      </c>
      <c r="AQ447">
        <f>(Table2[[#This Row],[Sharpe Ratio]]-AVERAGE(Table2[Sharpe Ratio]))/_xlfn.STDEV.P(Table2[Sharpe Ratio])</f>
        <v>-1.4143648840262686</v>
      </c>
      <c r="AR4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7">
        <f>_xlfn.RANK.AVG(Table2[[#This Row],[1Y Return vs Nifty Z-Score]],Table2[1Y Return vs Nifty Z-Score])</f>
        <v>339</v>
      </c>
      <c r="AT447">
        <f>_xlfn.RANK.AVG(Table2[[#This Row],[6M Return vs Nifty Z-Score]],Table2[6M Return vs Nifty Z-Score])</f>
        <v>297</v>
      </c>
      <c r="AU447">
        <f>_xlfn.RANK.AVG(Table2[[#This Row],[Sharpe Ratio Z-Score]],Table2[Sharpe Ratio Z-Score])</f>
        <v>664</v>
      </c>
      <c r="AV447">
        <f>(Table2[[#This Row],[Rank 1Y]]+Table2[[#This Row],[Rank 6M]]+Table2[[#This Row],[Rank Sharpe]])/3</f>
        <v>433.33333333333331</v>
      </c>
    </row>
    <row r="448" spans="1:48" x14ac:dyDescent="0.3">
      <c r="A448" t="s">
        <v>1778</v>
      </c>
      <c r="B448" t="s">
        <v>1779</v>
      </c>
      <c r="C448" t="s">
        <v>10422</v>
      </c>
      <c r="D448" t="s">
        <v>46</v>
      </c>
      <c r="E448">
        <v>4003.0922093499998</v>
      </c>
      <c r="F448">
        <v>571.25</v>
      </c>
      <c r="G448">
        <v>20.959160069532899</v>
      </c>
      <c r="H448">
        <f>(Table2[[#This Row],[1Y Return vs Nifty]]-AVERAGE(Table2[1Y Return vs Nifty]))/_xlfn.STDEV.P(Table2[1Y Return vs Nifty])</f>
        <v>-0.2950279867333267</v>
      </c>
      <c r="I448">
        <v>4.1203224506651299</v>
      </c>
      <c r="J448">
        <f>(Table2[[#This Row],[1M Return vs Nifty]]-AVERAGE(Table2[1M Return vs Nifty]))/_xlfn.STDEV.P(Table2[1M Return vs Nifty])</f>
        <v>0.23448265494826978</v>
      </c>
      <c r="K448">
        <v>-40.827494231973603</v>
      </c>
      <c r="L448">
        <f>(Table2[[#This Row],[6M Return vs Nifty]]-AVERAGE(Table2[6M Return vs Nifty]))/_xlfn.STDEV.P(Table2[6M Return vs Nifty])</f>
        <v>-1.5831510588862925</v>
      </c>
      <c r="M448">
        <v>-2.1017861511756499</v>
      </c>
      <c r="N448">
        <f>(Table2[[#This Row],[1W Return vs Nifty]]-AVERAGE(Table2[1W Return vs Nifty]))/_xlfn.STDEV.P(Table2[1W Return vs Nifty])</f>
        <v>-0.29974472743711356</v>
      </c>
      <c r="O448">
        <v>551.24</v>
      </c>
      <c r="P448">
        <v>544.46098521199997</v>
      </c>
      <c r="Q448">
        <v>568.15839295575404</v>
      </c>
      <c r="R448">
        <v>62.382953964480201</v>
      </c>
      <c r="S448" s="2">
        <f>(Table2[[#This Row],[Close Price]]-Table2[[#This Row],[20D EMA]])/Table2[[#This Row],[20D EMA]]</f>
        <v>3.6299978230897596E-2</v>
      </c>
      <c r="T448" s="2">
        <f>(Table2[[#This Row],[Close Price]]-Table2[[#This Row],[50D EMA]])/Table2[[#This Row],[50D EMA]]</f>
        <v>4.9202818045023071E-2</v>
      </c>
      <c r="U448" s="2">
        <f>(Table2[[#This Row],[Close Price]]-Table2[[#This Row],[200D EMA]])/Table2[[#This Row],[200D EMA]]</f>
        <v>5.4414527402514732E-3</v>
      </c>
      <c r="V448">
        <v>1.87534219466242</v>
      </c>
      <c r="W448">
        <v>562.04999999999995</v>
      </c>
      <c r="X448">
        <v>587.04999999999995</v>
      </c>
      <c r="Y448">
        <v>562.04999999999995</v>
      </c>
      <c r="Z448">
        <v>589.85</v>
      </c>
      <c r="AA448">
        <v>562.04999999999995</v>
      </c>
      <c r="AB448">
        <v>589.85</v>
      </c>
      <c r="AC448" s="2">
        <f>(Table2[[#This Row],[Close Price]]/Table2[[#This Row],[Day Low]])-1</f>
        <v>1.6368650475936386E-2</v>
      </c>
      <c r="AD448" s="2">
        <f>(Table2[[#This Row],[Day High]]/Table2[[#This Row],[Close Price]])-1</f>
        <v>2.7658643326039289E-2</v>
      </c>
      <c r="AE448" s="2">
        <f>(Table2[[#This Row],[Close Price]]/Table2[[#This Row],[Current Week Low]])-1</f>
        <v>1.6368650475936386E-2</v>
      </c>
      <c r="AF448" s="2">
        <f>(Table2[[#This Row],[Current Week High]]/Table2[[#This Row],[Close Price]])-1</f>
        <v>3.2560175054704654E-2</v>
      </c>
      <c r="AG448" s="2">
        <f>(Table2[[#This Row],[Close Price]]/Table2[[#This Row],[Current Month Low]])-1</f>
        <v>1.6368650475936386E-2</v>
      </c>
      <c r="AH448" s="2">
        <f>(Table2[[#This Row],[Current Month High]]/Table2[[#This Row],[Close Price]])-1</f>
        <v>3.2560175054704654E-2</v>
      </c>
      <c r="AI448">
        <v>76.638949671772394</v>
      </c>
      <c r="AJ448">
        <v>51.324503311258198</v>
      </c>
      <c r="AK448" t="str">
        <f>IF(AND(Table2[[#This Row],[20D EMA]]&gt;Table2[[#This Row],[50D EMA]],Table2[[#This Row],[50D EMA]]&gt;Table2[[#This Row],[200D EMA]]),"Uptrend","Downtrend/NoTrend")</f>
        <v>Downtrend/NoTrend</v>
      </c>
      <c r="AL448">
        <v>-0.14000000000000001</v>
      </c>
      <c r="AM448" t="s">
        <v>10464</v>
      </c>
      <c r="AN448">
        <v>11.63</v>
      </c>
      <c r="AO448" t="s">
        <v>10463</v>
      </c>
      <c r="AP448">
        <v>0.104491805721505</v>
      </c>
      <c r="AQ448">
        <f>(Table2[[#This Row],[Sharpe Ratio]]-AVERAGE(Table2[Sharpe Ratio]))/_xlfn.STDEV.P(Table2[Sharpe Ratio])</f>
        <v>0.58317549536356927</v>
      </c>
      <c r="AR4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8">
        <f>_xlfn.RANK.AVG(Table2[[#This Row],[1Y Return vs Nifty Z-Score]],Table2[1Y Return vs Nifty Z-Score])</f>
        <v>387</v>
      </c>
      <c r="AT448">
        <f>_xlfn.RANK.AVG(Table2[[#This Row],[6M Return vs Nifty Z-Score]],Table2[6M Return vs Nifty Z-Score])</f>
        <v>716</v>
      </c>
      <c r="AU448">
        <f>_xlfn.RANK.AVG(Table2[[#This Row],[Sharpe Ratio Z-Score]],Table2[Sharpe Ratio Z-Score])</f>
        <v>197</v>
      </c>
      <c r="AV448">
        <f>(Table2[[#This Row],[Rank 1Y]]+Table2[[#This Row],[Rank 6M]]+Table2[[#This Row],[Rank Sharpe]])/3</f>
        <v>433.33333333333331</v>
      </c>
    </row>
    <row r="449" spans="1:48" x14ac:dyDescent="0.3">
      <c r="A449" t="s">
        <v>621</v>
      </c>
      <c r="B449" t="s">
        <v>622</v>
      </c>
      <c r="C449" t="s">
        <v>10433</v>
      </c>
      <c r="D449" t="s">
        <v>371</v>
      </c>
      <c r="E449">
        <v>30082.88812204</v>
      </c>
      <c r="F449">
        <v>6538.15</v>
      </c>
      <c r="G449">
        <v>21.5763684083303</v>
      </c>
      <c r="H449">
        <f>(Table2[[#This Row],[1Y Return vs Nifty]]-AVERAGE(Table2[1Y Return vs Nifty]))/_xlfn.STDEV.P(Table2[1Y Return vs Nifty])</f>
        <v>-0.28781949692903391</v>
      </c>
      <c r="I449">
        <v>21.768773198936099</v>
      </c>
      <c r="J449">
        <f>(Table2[[#This Row],[1M Return vs Nifty]]-AVERAGE(Table2[1M Return vs Nifty]))/_xlfn.STDEV.P(Table2[1M Return vs Nifty])</f>
        <v>1.7629660145832946</v>
      </c>
      <c r="K449">
        <v>7.9136038764521803</v>
      </c>
      <c r="L449">
        <f>(Table2[[#This Row],[6M Return vs Nifty]]-AVERAGE(Table2[6M Return vs Nifty]))/_xlfn.STDEV.P(Table2[6M Return vs Nifty])</f>
        <v>-0.123045761374102</v>
      </c>
      <c r="M449">
        <v>0.36661620388920502</v>
      </c>
      <c r="N449">
        <f>(Table2[[#This Row],[1W Return vs Nifty]]-AVERAGE(Table2[1W Return vs Nifty]))/_xlfn.STDEV.P(Table2[1W Return vs Nifty])</f>
        <v>0.15228247144739396</v>
      </c>
      <c r="O449">
        <v>6220.2</v>
      </c>
      <c r="P449">
        <v>5860.7136729270396</v>
      </c>
      <c r="Q449">
        <v>5471.7864220012898</v>
      </c>
      <c r="R449">
        <v>76.246103631235201</v>
      </c>
      <c r="S449" s="2">
        <f>(Table2[[#This Row],[Close Price]]-Table2[[#This Row],[20D EMA]])/Table2[[#This Row],[20D EMA]]</f>
        <v>5.1115719751776444E-2</v>
      </c>
      <c r="T449" s="2">
        <f>(Table2[[#This Row],[Close Price]]-Table2[[#This Row],[50D EMA]])/Table2[[#This Row],[50D EMA]]</f>
        <v>0.11558939147672527</v>
      </c>
      <c r="U449" s="2">
        <f>(Table2[[#This Row],[Close Price]]-Table2[[#This Row],[200D EMA]])/Table2[[#This Row],[200D EMA]]</f>
        <v>0.19488399139831383</v>
      </c>
      <c r="V449">
        <v>1.9826073295186899</v>
      </c>
      <c r="W449">
        <v>6502.3</v>
      </c>
      <c r="X449">
        <v>6730.75</v>
      </c>
      <c r="Y449">
        <v>6502.3</v>
      </c>
      <c r="Z449">
        <v>6976.9</v>
      </c>
      <c r="AA449">
        <v>6502.3</v>
      </c>
      <c r="AB449">
        <v>6976.9</v>
      </c>
      <c r="AC449" s="2">
        <f>(Table2[[#This Row],[Close Price]]/Table2[[#This Row],[Day Low]])-1</f>
        <v>5.513433708072446E-3</v>
      </c>
      <c r="AD449" s="2">
        <f>(Table2[[#This Row],[Day High]]/Table2[[#This Row],[Close Price]])-1</f>
        <v>2.9457874169298792E-2</v>
      </c>
      <c r="AE449" s="2">
        <f>(Table2[[#This Row],[Close Price]]/Table2[[#This Row],[Current Week Low]])-1</f>
        <v>5.513433708072446E-3</v>
      </c>
      <c r="AF449" s="2">
        <f>(Table2[[#This Row],[Current Week High]]/Table2[[#This Row],[Close Price]])-1</f>
        <v>6.7106138586603192E-2</v>
      </c>
      <c r="AG449" s="2">
        <f>(Table2[[#This Row],[Close Price]]/Table2[[#This Row],[Current Month Low]])-1</f>
        <v>5.513433708072446E-3</v>
      </c>
      <c r="AH449" s="2">
        <f>(Table2[[#This Row],[Current Month High]]/Table2[[#This Row],[Close Price]])-1</f>
        <v>6.7106138586603192E-2</v>
      </c>
      <c r="AI449">
        <v>6.7106138586603103</v>
      </c>
      <c r="AJ449">
        <v>50.272935173586703</v>
      </c>
      <c r="AK449" t="str">
        <f>IF(AND(Table2[[#This Row],[20D EMA]]&gt;Table2[[#This Row],[50D EMA]],Table2[[#This Row],[50D EMA]]&gt;Table2[[#This Row],[200D EMA]]),"Uptrend","Downtrend/NoTrend")</f>
        <v>Uptrend</v>
      </c>
      <c r="AL449">
        <v>0.14000000000000001</v>
      </c>
      <c r="AM449" t="s">
        <v>10463</v>
      </c>
      <c r="AN449">
        <v>6.59</v>
      </c>
      <c r="AO449" t="s">
        <v>10463</v>
      </c>
      <c r="AP449">
        <v>-3.1998940562979999E-2</v>
      </c>
      <c r="AQ449">
        <f>(Table2[[#This Row],[Sharpe Ratio]]-AVERAGE(Table2[Sharpe Ratio]))/_xlfn.STDEV.P(Table2[Sharpe Ratio])</f>
        <v>-0.95282006532684382</v>
      </c>
      <c r="AR4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0.55156316240070891</v>
      </c>
      <c r="AS449">
        <f>_xlfn.RANK.AVG(Table2[[#This Row],[1Y Return vs Nifty Z-Score]],Table2[1Y Return vs Nifty Z-Score])</f>
        <v>385</v>
      </c>
      <c r="AT449">
        <f>_xlfn.RANK.AVG(Table2[[#This Row],[6M Return vs Nifty Z-Score]],Table2[6M Return vs Nifty Z-Score])</f>
        <v>326</v>
      </c>
      <c r="AU449">
        <f>_xlfn.RANK.AVG(Table2[[#This Row],[Sharpe Ratio Z-Score]],Table2[Sharpe Ratio Z-Score])</f>
        <v>595</v>
      </c>
      <c r="AV449">
        <f>(Table2[[#This Row],[Rank 1Y]]+Table2[[#This Row],[Rank 6M]]+Table2[[#This Row],[Rank Sharpe]])/3</f>
        <v>435.33333333333331</v>
      </c>
    </row>
    <row r="450" spans="1:48" x14ac:dyDescent="0.3">
      <c r="A450" t="s">
        <v>1599</v>
      </c>
      <c r="B450" t="s">
        <v>1600</v>
      </c>
      <c r="C450" t="s">
        <v>10429</v>
      </c>
      <c r="D450" t="s">
        <v>385</v>
      </c>
      <c r="E450">
        <v>5396.1534288000003</v>
      </c>
      <c r="F450">
        <v>106.36</v>
      </c>
      <c r="G450">
        <v>23.7281863016645</v>
      </c>
      <c r="H450">
        <f>(Table2[[#This Row],[1Y Return vs Nifty]]-AVERAGE(Table2[1Y Return vs Nifty]))/_xlfn.STDEV.P(Table2[1Y Return vs Nifty])</f>
        <v>-0.26268801964695848</v>
      </c>
      <c r="I450">
        <v>-0.27204579111094901</v>
      </c>
      <c r="J450">
        <f>(Table2[[#This Row],[1M Return vs Nifty]]-AVERAGE(Table2[1M Return vs Nifty]))/_xlfn.STDEV.P(Table2[1M Return vs Nifty])</f>
        <v>-0.14592817332807795</v>
      </c>
      <c r="K450">
        <v>-8.8017131213515398</v>
      </c>
      <c r="L450">
        <f>(Table2[[#This Row],[6M Return vs Nifty]]-AVERAGE(Table2[6M Return vs Nifty]))/_xlfn.STDEV.P(Table2[6M Return vs Nifty])</f>
        <v>-0.62377561452178343</v>
      </c>
      <c r="M450">
        <v>2.5756106948959001</v>
      </c>
      <c r="N450">
        <f>(Table2[[#This Row],[1W Return vs Nifty]]-AVERAGE(Table2[1W Return vs Nifty]))/_xlfn.STDEV.P(Table2[1W Return vs Nifty])</f>
        <v>0.55680549828384729</v>
      </c>
      <c r="O450">
        <v>103.22</v>
      </c>
      <c r="P450">
        <v>103.339517340146</v>
      </c>
      <c r="Q450">
        <v>99.250533683934705</v>
      </c>
      <c r="R450">
        <v>71.538464335870898</v>
      </c>
      <c r="S450" s="2">
        <f>(Table2[[#This Row],[Close Price]]-Table2[[#This Row],[20D EMA]])/Table2[[#This Row],[20D EMA]]</f>
        <v>3.0420461150939746E-2</v>
      </c>
      <c r="T450" s="2">
        <f>(Table2[[#This Row],[Close Price]]-Table2[[#This Row],[50D EMA]])/Table2[[#This Row],[50D EMA]]</f>
        <v>2.922872815354809E-2</v>
      </c>
      <c r="U450" s="2">
        <f>(Table2[[#This Row],[Close Price]]-Table2[[#This Row],[200D EMA]])/Table2[[#This Row],[200D EMA]]</f>
        <v>7.1631517254159366E-2</v>
      </c>
      <c r="V450">
        <v>1.01010318822276</v>
      </c>
      <c r="W450">
        <v>106</v>
      </c>
      <c r="X450">
        <v>109.37</v>
      </c>
      <c r="Y450">
        <v>103.2</v>
      </c>
      <c r="Z450">
        <v>109.37</v>
      </c>
      <c r="AA450">
        <v>103.2</v>
      </c>
      <c r="AB450">
        <v>109.37</v>
      </c>
      <c r="AC450" s="2">
        <f>(Table2[[#This Row],[Close Price]]/Table2[[#This Row],[Day Low]])-1</f>
        <v>3.3962264150944055E-3</v>
      </c>
      <c r="AD450" s="2">
        <f>(Table2[[#This Row],[Day High]]/Table2[[#This Row],[Close Price]])-1</f>
        <v>2.8300112824370061E-2</v>
      </c>
      <c r="AE450" s="2">
        <f>(Table2[[#This Row],[Close Price]]/Table2[[#This Row],[Current Week Low]])-1</f>
        <v>3.06201550387597E-2</v>
      </c>
      <c r="AF450" s="2">
        <f>(Table2[[#This Row],[Current Week High]]/Table2[[#This Row],[Close Price]])-1</f>
        <v>2.8300112824370061E-2</v>
      </c>
      <c r="AG450" s="2">
        <f>(Table2[[#This Row],[Close Price]]/Table2[[#This Row],[Current Month Low]])-1</f>
        <v>3.06201550387597E-2</v>
      </c>
      <c r="AH450" s="2">
        <f>(Table2[[#This Row],[Current Month High]]/Table2[[#This Row],[Close Price]])-1</f>
        <v>2.8300112824370061E-2</v>
      </c>
      <c r="AI450">
        <v>14.2816848439262</v>
      </c>
      <c r="AJ450">
        <v>51.186922530206097</v>
      </c>
      <c r="AK450" t="str">
        <f>IF(AND(Table2[[#This Row],[20D EMA]]&gt;Table2[[#This Row],[50D EMA]],Table2[[#This Row],[50D EMA]]&gt;Table2[[#This Row],[200D EMA]]),"Uptrend","Downtrend/NoTrend")</f>
        <v>Downtrend/NoTrend</v>
      </c>
      <c r="AL450">
        <v>-0.1</v>
      </c>
      <c r="AM450" t="s">
        <v>10464</v>
      </c>
      <c r="AN450">
        <v>1.8</v>
      </c>
      <c r="AO450" t="s">
        <v>10463</v>
      </c>
      <c r="AP450">
        <v>2.9557121593536999E-2</v>
      </c>
      <c r="AQ450">
        <f>(Table2[[#This Row],[Sharpe Ratio]]-AVERAGE(Table2[Sharpe Ratio]))/_xlfn.STDEV.P(Table2[Sharpe Ratio])</f>
        <v>-0.26010029655274053</v>
      </c>
      <c r="AR4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0">
        <f>_xlfn.RANK.AVG(Table2[[#This Row],[1Y Return vs Nifty Z-Score]],Table2[1Y Return vs Nifty Z-Score])</f>
        <v>371</v>
      </c>
      <c r="AT450">
        <f>_xlfn.RANK.AVG(Table2[[#This Row],[6M Return vs Nifty Z-Score]],Table2[6M Return vs Nifty Z-Score])</f>
        <v>528</v>
      </c>
      <c r="AU450">
        <f>_xlfn.RANK.AVG(Table2[[#This Row],[Sharpe Ratio Z-Score]],Table2[Sharpe Ratio Z-Score])</f>
        <v>407</v>
      </c>
      <c r="AV450">
        <f>(Table2[[#This Row],[Rank 1Y]]+Table2[[#This Row],[Rank 6M]]+Table2[[#This Row],[Rank Sharpe]])/3</f>
        <v>435.33333333333331</v>
      </c>
    </row>
    <row r="451" spans="1:48" x14ac:dyDescent="0.3">
      <c r="A451" t="s">
        <v>409</v>
      </c>
      <c r="B451" t="s">
        <v>410</v>
      </c>
      <c r="C451" t="s">
        <v>10424</v>
      </c>
      <c r="D451" t="s">
        <v>61</v>
      </c>
      <c r="E451">
        <v>58700.878035469897</v>
      </c>
      <c r="F451">
        <v>27614.9</v>
      </c>
      <c r="G451">
        <v>-6.6299218812896399</v>
      </c>
      <c r="H451">
        <f>(Table2[[#This Row],[1Y Return vs Nifty]]-AVERAGE(Table2[1Y Return vs Nifty]))/_xlfn.STDEV.P(Table2[1Y Return vs Nifty])</f>
        <v>-0.61724595342477095</v>
      </c>
      <c r="I451">
        <v>-0.81517197991280899</v>
      </c>
      <c r="J451">
        <f>(Table2[[#This Row],[1M Return vs Nifty]]-AVERAGE(Table2[1M Return vs Nifty]))/_xlfn.STDEV.P(Table2[1M Return vs Nifty])</f>
        <v>-0.19296682581982513</v>
      </c>
      <c r="K451">
        <v>7.06305912714474</v>
      </c>
      <c r="L451">
        <f>(Table2[[#This Row],[6M Return vs Nifty]]-AVERAGE(Table2[6M Return vs Nifty]))/_xlfn.STDEV.P(Table2[6M Return vs Nifty])</f>
        <v>-0.14852497588569072</v>
      </c>
      <c r="M451">
        <v>1.0953203058554899</v>
      </c>
      <c r="N451">
        <f>(Table2[[#This Row],[1W Return vs Nifty]]-AVERAGE(Table2[1W Return vs Nifty]))/_xlfn.STDEV.P(Table2[1W Return vs Nifty])</f>
        <v>0.28572671053248255</v>
      </c>
      <c r="O451">
        <v>27191.15</v>
      </c>
      <c r="P451">
        <v>26909.424447646899</v>
      </c>
      <c r="Q451">
        <v>25603.243100058098</v>
      </c>
      <c r="R451">
        <v>63.158482689746997</v>
      </c>
      <c r="S451" s="2">
        <f>(Table2[[#This Row],[Close Price]]-Table2[[#This Row],[20D EMA]])/Table2[[#This Row],[20D EMA]]</f>
        <v>1.5584114684373408E-2</v>
      </c>
      <c r="T451" s="2">
        <f>(Table2[[#This Row],[Close Price]]-Table2[[#This Row],[50D EMA]])/Table2[[#This Row],[50D EMA]]</f>
        <v>2.6216671921973887E-2</v>
      </c>
      <c r="U451" s="2">
        <f>(Table2[[#This Row],[Close Price]]-Table2[[#This Row],[200D EMA]])/Table2[[#This Row],[200D EMA]]</f>
        <v>7.8570394073918651E-2</v>
      </c>
      <c r="V451">
        <v>1.0932039839946499</v>
      </c>
      <c r="W451">
        <v>27561.95</v>
      </c>
      <c r="X451">
        <v>28099</v>
      </c>
      <c r="Y451">
        <v>27529.55</v>
      </c>
      <c r="Z451">
        <v>28099</v>
      </c>
      <c r="AA451">
        <v>27529.55</v>
      </c>
      <c r="AB451">
        <v>28099</v>
      </c>
      <c r="AC451" s="2">
        <f>(Table2[[#This Row],[Close Price]]/Table2[[#This Row],[Day Low]])-1</f>
        <v>1.9211267707837099E-3</v>
      </c>
      <c r="AD451" s="2">
        <f>(Table2[[#This Row],[Day High]]/Table2[[#This Row],[Close Price]])-1</f>
        <v>1.7530391201851181E-2</v>
      </c>
      <c r="AE451" s="2">
        <f>(Table2[[#This Row],[Close Price]]/Table2[[#This Row],[Current Week Low]])-1</f>
        <v>3.1003049450499809E-3</v>
      </c>
      <c r="AF451" s="2">
        <f>(Table2[[#This Row],[Current Week High]]/Table2[[#This Row],[Close Price]])-1</f>
        <v>1.7530391201851181E-2</v>
      </c>
      <c r="AG451" s="2">
        <f>(Table2[[#This Row],[Close Price]]/Table2[[#This Row],[Current Month Low]])-1</f>
        <v>3.1003049450499809E-3</v>
      </c>
      <c r="AH451" s="2">
        <f>(Table2[[#This Row],[Current Month High]]/Table2[[#This Row],[Close Price]])-1</f>
        <v>1.7530391201851181E-2</v>
      </c>
      <c r="AI451">
        <v>7.3295575939076301</v>
      </c>
      <c r="AJ451">
        <v>25.5222727272727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-0.01</v>
      </c>
      <c r="AM451" t="s">
        <v>10464</v>
      </c>
      <c r="AN451">
        <v>-0.01</v>
      </c>
      <c r="AO451" t="s">
        <v>10464</v>
      </c>
      <c r="AP451">
        <v>2.4941710764444E-2</v>
      </c>
      <c r="AQ451">
        <f>(Table2[[#This Row],[Sharpe Ratio]]-AVERAGE(Table2[Sharpe Ratio]))/_xlfn.STDEV.P(Table2[Sharpe Ratio])</f>
        <v>-0.31203971909405565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-0.98505076369185995</v>
      </c>
      <c r="AS451">
        <f>_xlfn.RANK.AVG(Table2[[#This Row],[1Y Return vs Nifty Z-Score]],Table2[1Y Return vs Nifty Z-Score])</f>
        <v>553</v>
      </c>
      <c r="AT451">
        <f>_xlfn.RANK.AVG(Table2[[#This Row],[6M Return vs Nifty Z-Score]],Table2[6M Return vs Nifty Z-Score])</f>
        <v>334</v>
      </c>
      <c r="AU451">
        <f>_xlfn.RANK.AVG(Table2[[#This Row],[Sharpe Ratio Z-Score]],Table2[Sharpe Ratio Z-Score])</f>
        <v>422</v>
      </c>
      <c r="AV451">
        <f>(Table2[[#This Row],[Rank 1Y]]+Table2[[#This Row],[Rank 6M]]+Table2[[#This Row],[Rank Sharpe]])/3</f>
        <v>436.33333333333331</v>
      </c>
    </row>
    <row r="452" spans="1:48" x14ac:dyDescent="0.3">
      <c r="A452" t="s">
        <v>1240</v>
      </c>
      <c r="B452" t="s">
        <v>1241</v>
      </c>
      <c r="C452" t="s">
        <v>10428</v>
      </c>
      <c r="D452" t="s">
        <v>80</v>
      </c>
      <c r="E452">
        <v>8770.0907883</v>
      </c>
      <c r="F452">
        <v>284.45</v>
      </c>
      <c r="G452">
        <v>8.7942662679621399</v>
      </c>
      <c r="H452">
        <f>(Table2[[#This Row],[1Y Return vs Nifty]]-AVERAGE(Table2[1Y Return vs Nifty]))/_xlfn.STDEV.P(Table2[1Y Return vs Nifty])</f>
        <v>-0.43710402075092913</v>
      </c>
      <c r="I452">
        <v>27.7819412662571</v>
      </c>
      <c r="J452">
        <f>(Table2[[#This Row],[1M Return vs Nifty]]-AVERAGE(Table2[1M Return vs Nifty]))/_xlfn.STDEV.P(Table2[1M Return vs Nifty])</f>
        <v>2.2837498193877646</v>
      </c>
      <c r="K452">
        <v>-2.3535757336471201</v>
      </c>
      <c r="L452">
        <f>(Table2[[#This Row],[6M Return vs Nifty]]-AVERAGE(Table2[6M Return vs Nifty]))/_xlfn.STDEV.P(Table2[6M Return vs Nifty])</f>
        <v>-0.43061296689472689</v>
      </c>
      <c r="M452">
        <v>18.4728494747498</v>
      </c>
      <c r="N452">
        <f>(Table2[[#This Row],[1W Return vs Nifty]]-AVERAGE(Table2[1W Return vs Nifty]))/_xlfn.STDEV.P(Table2[1W Return vs Nifty])</f>
        <v>3.4679939035739236</v>
      </c>
      <c r="O452">
        <v>245.1</v>
      </c>
      <c r="P452">
        <v>229.86565093274899</v>
      </c>
      <c r="Q452">
        <v>227.04915887655599</v>
      </c>
      <c r="R452">
        <v>75.638020515941605</v>
      </c>
      <c r="S452" s="2">
        <f>(Table2[[#This Row],[Close Price]]-Table2[[#This Row],[20D EMA]])/Table2[[#This Row],[20D EMA]]</f>
        <v>0.16054671562627498</v>
      </c>
      <c r="T452" s="2">
        <f>(Table2[[#This Row],[Close Price]]-Table2[[#This Row],[50D EMA]])/Table2[[#This Row],[50D EMA]]</f>
        <v>0.23746196461175731</v>
      </c>
      <c r="U452" s="2">
        <f>(Table2[[#This Row],[Close Price]]-Table2[[#This Row],[200D EMA]])/Table2[[#This Row],[200D EMA]]</f>
        <v>0.25281239273232531</v>
      </c>
      <c r="V452">
        <v>4.0777338559015002</v>
      </c>
      <c r="W452">
        <v>282</v>
      </c>
      <c r="X452">
        <v>289.75</v>
      </c>
      <c r="Y452">
        <v>282</v>
      </c>
      <c r="Z452">
        <v>293.35000000000002</v>
      </c>
      <c r="AA452">
        <v>282</v>
      </c>
      <c r="AB452">
        <v>293.35000000000002</v>
      </c>
      <c r="AC452" s="2">
        <f>(Table2[[#This Row],[Close Price]]/Table2[[#This Row],[Day Low]])-1</f>
        <v>8.6879432624114017E-3</v>
      </c>
      <c r="AD452" s="2">
        <f>(Table2[[#This Row],[Day High]]/Table2[[#This Row],[Close Price]])-1</f>
        <v>1.8632448584988692E-2</v>
      </c>
      <c r="AE452" s="2">
        <f>(Table2[[#This Row],[Close Price]]/Table2[[#This Row],[Current Week Low]])-1</f>
        <v>8.6879432624114017E-3</v>
      </c>
      <c r="AF452" s="2">
        <f>(Table2[[#This Row],[Current Week High]]/Table2[[#This Row],[Close Price]])-1</f>
        <v>3.1288451397433859E-2</v>
      </c>
      <c r="AG452" s="2">
        <f>(Table2[[#This Row],[Close Price]]/Table2[[#This Row],[Current Month Low]])-1</f>
        <v>8.6879432624114017E-3</v>
      </c>
      <c r="AH452" s="2">
        <f>(Table2[[#This Row],[Current Month High]]/Table2[[#This Row],[Close Price]])-1</f>
        <v>3.1288451397433859E-2</v>
      </c>
      <c r="AI452">
        <v>8.2439796097732305</v>
      </c>
      <c r="AJ452">
        <v>64.850767893364207</v>
      </c>
      <c r="AK452" t="str">
        <f>IF(AND(Table2[[#This Row],[20D EMA]]&gt;Table2[[#This Row],[50D EMA]],Table2[[#This Row],[50D EMA]]&gt;Table2[[#This Row],[200D EMA]]),"Uptrend","Downtrend/NoTrend")</f>
        <v>Uptrend</v>
      </c>
      <c r="AL452">
        <v>0.16</v>
      </c>
      <c r="AM452" t="s">
        <v>10463</v>
      </c>
      <c r="AN452">
        <v>30.05</v>
      </c>
      <c r="AO452" t="s">
        <v>10463</v>
      </c>
      <c r="AP452">
        <v>3.1179636784496E-2</v>
      </c>
      <c r="AQ452">
        <f>(Table2[[#This Row],[Sharpe Ratio]]-AVERAGE(Table2[Sharpe Ratio]))/_xlfn.STDEV.P(Table2[Sharpe Ratio])</f>
        <v>-0.24184135813891292</v>
      </c>
      <c r="AR4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4.6421853771771193</v>
      </c>
      <c r="AS452">
        <f>_xlfn.RANK.AVG(Table2[[#This Row],[1Y Return vs Nifty Z-Score]],Table2[1Y Return vs Nifty Z-Score])</f>
        <v>452</v>
      </c>
      <c r="AT452">
        <f>_xlfn.RANK.AVG(Table2[[#This Row],[6M Return vs Nifty Z-Score]],Table2[6M Return vs Nifty Z-Score])</f>
        <v>456</v>
      </c>
      <c r="AU452">
        <f>_xlfn.RANK.AVG(Table2[[#This Row],[Sharpe Ratio Z-Score]],Table2[Sharpe Ratio Z-Score])</f>
        <v>403</v>
      </c>
      <c r="AV452">
        <f>(Table2[[#This Row],[Rank 1Y]]+Table2[[#This Row],[Rank 6M]]+Table2[[#This Row],[Rank Sharpe]])/3</f>
        <v>437</v>
      </c>
    </row>
    <row r="453" spans="1:48" x14ac:dyDescent="0.3">
      <c r="A453" t="s">
        <v>1954</v>
      </c>
      <c r="B453" t="s">
        <v>1955</v>
      </c>
      <c r="C453" t="s">
        <v>10433</v>
      </c>
      <c r="D453" t="s">
        <v>278</v>
      </c>
      <c r="E453">
        <v>3197.8312110000002</v>
      </c>
      <c r="F453">
        <v>130.78</v>
      </c>
      <c r="G453">
        <v>24.257108353561101</v>
      </c>
      <c r="H453">
        <f>(Table2[[#This Row],[1Y Return vs Nifty]]-AVERAGE(Table2[1Y Return vs Nifty]))/_xlfn.STDEV.P(Table2[1Y Return vs Nifty])</f>
        <v>-0.25651064163908649</v>
      </c>
      <c r="I453">
        <v>26.8100002626046</v>
      </c>
      <c r="J453">
        <f>(Table2[[#This Row],[1M Return vs Nifty]]-AVERAGE(Table2[1M Return vs Nifty]))/_xlfn.STDEV.P(Table2[1M Return vs Nifty])</f>
        <v>2.1995727053838428</v>
      </c>
      <c r="K453">
        <v>3.20101301963973</v>
      </c>
      <c r="L453">
        <f>(Table2[[#This Row],[6M Return vs Nifty]]-AVERAGE(Table2[6M Return vs Nifty]))/_xlfn.STDEV.P(Table2[6M Return vs Nifty])</f>
        <v>-0.26421777312756489</v>
      </c>
      <c r="M453">
        <v>-4.90944535943727</v>
      </c>
      <c r="N453">
        <f>(Table2[[#This Row],[1W Return vs Nifty]]-AVERAGE(Table2[1W Return vs Nifty]))/_xlfn.STDEV.P(Table2[1W Return vs Nifty])</f>
        <v>-0.81389847742389343</v>
      </c>
      <c r="O453">
        <v>117.54</v>
      </c>
      <c r="P453">
        <v>107.95098002728599</v>
      </c>
      <c r="Q453">
        <v>98.887085031502906</v>
      </c>
      <c r="R453">
        <v>66.020155827936193</v>
      </c>
      <c r="S453" s="2">
        <f>(Table2[[#This Row],[Close Price]]-Table2[[#This Row],[20D EMA]])/Table2[[#This Row],[20D EMA]]</f>
        <v>0.11264250467925807</v>
      </c>
      <c r="T453" s="2">
        <f>(Table2[[#This Row],[Close Price]]-Table2[[#This Row],[50D EMA]])/Table2[[#This Row],[50D EMA]]</f>
        <v>0.21147580102509195</v>
      </c>
      <c r="U453" s="2">
        <f>(Table2[[#This Row],[Close Price]]-Table2[[#This Row],[200D EMA]])/Table2[[#This Row],[200D EMA]]</f>
        <v>0.3225185064190822</v>
      </c>
      <c r="V453">
        <v>3.3744632195267199</v>
      </c>
      <c r="W453">
        <v>126.93</v>
      </c>
      <c r="X453">
        <v>132.13</v>
      </c>
      <c r="Y453">
        <v>125.35</v>
      </c>
      <c r="Z453">
        <v>132.4</v>
      </c>
      <c r="AA453">
        <v>125.35</v>
      </c>
      <c r="AB453">
        <v>132.4</v>
      </c>
      <c r="AC453" s="2">
        <f>(Table2[[#This Row],[Close Price]]/Table2[[#This Row],[Day Low]])-1</f>
        <v>3.0331678878121826E-2</v>
      </c>
      <c r="AD453" s="2">
        <f>(Table2[[#This Row],[Day High]]/Table2[[#This Row],[Close Price]])-1</f>
        <v>1.0322679308762739E-2</v>
      </c>
      <c r="AE453" s="2">
        <f>(Table2[[#This Row],[Close Price]]/Table2[[#This Row],[Current Week Low]])-1</f>
        <v>4.3318707618667851E-2</v>
      </c>
      <c r="AF453" s="2">
        <f>(Table2[[#This Row],[Current Week High]]/Table2[[#This Row],[Close Price]])-1</f>
        <v>1.2387215170515331E-2</v>
      </c>
      <c r="AG453" s="2">
        <f>(Table2[[#This Row],[Close Price]]/Table2[[#This Row],[Current Month Low]])-1</f>
        <v>4.3318707618667851E-2</v>
      </c>
      <c r="AH453" s="2">
        <f>(Table2[[#This Row],[Current Month High]]/Table2[[#This Row],[Close Price]])-1</f>
        <v>1.2387215170515331E-2</v>
      </c>
      <c r="AI453">
        <v>5.2148646582046201</v>
      </c>
      <c r="AJ453">
        <v>60.269607843137202</v>
      </c>
      <c r="AK453" t="str">
        <f>IF(AND(Table2[[#This Row],[20D EMA]]&gt;Table2[[#This Row],[50D EMA]],Table2[[#This Row],[50D EMA]]&gt;Table2[[#This Row],[200D EMA]]),"Uptrend","Downtrend/NoTrend")</f>
        <v>Uptrend</v>
      </c>
      <c r="AL453">
        <v>0.17</v>
      </c>
      <c r="AM453" t="s">
        <v>10463</v>
      </c>
      <c r="AN453">
        <v>26.26</v>
      </c>
      <c r="AO453" t="s">
        <v>10463</v>
      </c>
      <c r="AP453">
        <v>-7.9736143064100002E-3</v>
      </c>
      <c r="AQ453">
        <f>(Table2[[#This Row],[Sharpe Ratio]]-AVERAGE(Table2[Sharpe Ratio]))/_xlfn.STDEV.P(Table2[Sharpe Ratio])</f>
        <v>-0.68245159362609886</v>
      </c>
      <c r="AR4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0.18249421956719902</v>
      </c>
      <c r="AS453">
        <f>_xlfn.RANK.AVG(Table2[[#This Row],[1Y Return vs Nifty Z-Score]],Table2[1Y Return vs Nifty Z-Score])</f>
        <v>370</v>
      </c>
      <c r="AT453">
        <f>_xlfn.RANK.AVG(Table2[[#This Row],[6M Return vs Nifty Z-Score]],Table2[6M Return vs Nifty Z-Score])</f>
        <v>389</v>
      </c>
      <c r="AU453">
        <f>_xlfn.RANK.AVG(Table2[[#This Row],[Sharpe Ratio Z-Score]],Table2[Sharpe Ratio Z-Score])</f>
        <v>552</v>
      </c>
      <c r="AV453">
        <f>(Table2[[#This Row],[Rank 1Y]]+Table2[[#This Row],[Rank 6M]]+Table2[[#This Row],[Rank Sharpe]])/3</f>
        <v>437</v>
      </c>
    </row>
    <row r="454" spans="1:48" x14ac:dyDescent="0.3">
      <c r="A454" t="s">
        <v>681</v>
      </c>
      <c r="B454" t="s">
        <v>682</v>
      </c>
      <c r="C454" t="s">
        <v>10431</v>
      </c>
      <c r="D454" t="s">
        <v>327</v>
      </c>
      <c r="E454">
        <v>24828.817131</v>
      </c>
      <c r="F454">
        <v>1941.35</v>
      </c>
      <c r="G454">
        <v>4.1306758129625001</v>
      </c>
      <c r="H454">
        <f>(Table2[[#This Row],[1Y Return vs Nifty]]-AVERAGE(Table2[1Y Return vs Nifty]))/_xlfn.STDEV.P(Table2[1Y Return vs Nifty])</f>
        <v>-0.49157095214683982</v>
      </c>
      <c r="I454">
        <v>22.301504448548599</v>
      </c>
      <c r="J454">
        <f>(Table2[[#This Row],[1M Return vs Nifty]]-AVERAGE(Table2[1M Return vs Nifty]))/_xlfn.STDEV.P(Table2[1M Return vs Nifty])</f>
        <v>1.8091043902291033</v>
      </c>
      <c r="K454">
        <v>31.950400324869001</v>
      </c>
      <c r="L454">
        <f>(Table2[[#This Row],[6M Return vs Nifty]]-AVERAGE(Table2[6M Return vs Nifty]))/_xlfn.STDEV.P(Table2[6M Return vs Nifty])</f>
        <v>0.5970088781722438</v>
      </c>
      <c r="M454">
        <v>4.8637959221921401</v>
      </c>
      <c r="N454">
        <f>(Table2[[#This Row],[1W Return vs Nifty]]-AVERAGE(Table2[1W Return vs Nifty]))/_xlfn.STDEV.P(Table2[1W Return vs Nifty])</f>
        <v>0.97583036135016599</v>
      </c>
      <c r="O454">
        <v>1805.56</v>
      </c>
      <c r="P454">
        <v>1635.38391960021</v>
      </c>
      <c r="Q454">
        <v>1492.39081725961</v>
      </c>
      <c r="R454">
        <v>74.251704146642794</v>
      </c>
      <c r="S454" s="2">
        <f>(Table2[[#This Row],[Close Price]]-Table2[[#This Row],[20D EMA]])/Table2[[#This Row],[20D EMA]]</f>
        <v>7.5206584106869867E-2</v>
      </c>
      <c r="T454" s="2">
        <f>(Table2[[#This Row],[Close Price]]-Table2[[#This Row],[50D EMA]])/Table2[[#This Row],[50D EMA]]</f>
        <v>0.18709128586429244</v>
      </c>
      <c r="U454" s="2">
        <f>(Table2[[#This Row],[Close Price]]-Table2[[#This Row],[200D EMA]])/Table2[[#This Row],[200D EMA]]</f>
        <v>0.30083217984735888</v>
      </c>
      <c r="V454">
        <v>1.45783785520082</v>
      </c>
      <c r="W454">
        <v>1925</v>
      </c>
      <c r="X454">
        <v>1976.45</v>
      </c>
      <c r="Y454">
        <v>1925</v>
      </c>
      <c r="Z454">
        <v>2045.75</v>
      </c>
      <c r="AA454">
        <v>1925</v>
      </c>
      <c r="AB454">
        <v>2045.75</v>
      </c>
      <c r="AC454" s="2">
        <f>(Table2[[#This Row],[Close Price]]/Table2[[#This Row],[Day Low]])-1</f>
        <v>8.493506493506553E-3</v>
      </c>
      <c r="AD454" s="2">
        <f>(Table2[[#This Row],[Day High]]/Table2[[#This Row],[Close Price]])-1</f>
        <v>1.8080201921343519E-2</v>
      </c>
      <c r="AE454" s="2">
        <f>(Table2[[#This Row],[Close Price]]/Table2[[#This Row],[Current Week Low]])-1</f>
        <v>8.493506493506553E-3</v>
      </c>
      <c r="AF454" s="2">
        <f>(Table2[[#This Row],[Current Week High]]/Table2[[#This Row],[Close Price]])-1</f>
        <v>5.3777010842970041E-2</v>
      </c>
      <c r="AG454" s="2">
        <f>(Table2[[#This Row],[Close Price]]/Table2[[#This Row],[Current Month Low]])-1</f>
        <v>8.493506493506553E-3</v>
      </c>
      <c r="AH454" s="2">
        <f>(Table2[[#This Row],[Current Month High]]/Table2[[#This Row],[Close Price]])-1</f>
        <v>5.3777010842970041E-2</v>
      </c>
      <c r="AI454">
        <v>13.2716923790145</v>
      </c>
      <c r="AJ454">
        <v>63.675069555686697</v>
      </c>
      <c r="AK454" t="str">
        <f>IF(AND(Table2[[#This Row],[20D EMA]]&gt;Table2[[#This Row],[50D EMA]],Table2[[#This Row],[50D EMA]]&gt;Table2[[#This Row],[200D EMA]]),"Uptrend","Downtrend/NoTrend")</f>
        <v>Uptrend</v>
      </c>
      <c r="AL454">
        <v>0.27</v>
      </c>
      <c r="AM454" t="s">
        <v>10463</v>
      </c>
      <c r="AN454">
        <v>8.17</v>
      </c>
      <c r="AO454" t="s">
        <v>10463</v>
      </c>
      <c r="AP454">
        <v>-8.1865048330028001E-2</v>
      </c>
      <c r="AQ454">
        <f>(Table2[[#This Row],[Sharpe Ratio]]-AVERAGE(Table2[Sharpe Ratio]))/_xlfn.STDEV.P(Table2[Sharpe Ratio])</f>
        <v>-1.5139871938254441</v>
      </c>
      <c r="AR4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1.3763854837792293</v>
      </c>
      <c r="AS454">
        <f>_xlfn.RANK.AVG(Table2[[#This Row],[1Y Return vs Nifty Z-Score]],Table2[1Y Return vs Nifty Z-Score])</f>
        <v>484</v>
      </c>
      <c r="AT454">
        <f>_xlfn.RANK.AVG(Table2[[#This Row],[6M Return vs Nifty Z-Score]],Table2[6M Return vs Nifty Z-Score])</f>
        <v>149</v>
      </c>
      <c r="AU454">
        <f>_xlfn.RANK.AVG(Table2[[#This Row],[Sharpe Ratio Z-Score]],Table2[Sharpe Ratio Z-Score])</f>
        <v>679</v>
      </c>
      <c r="AV454">
        <f>(Table2[[#This Row],[Rank 1Y]]+Table2[[#This Row],[Rank 6M]]+Table2[[#This Row],[Rank Sharpe]])/3</f>
        <v>437.33333333333331</v>
      </c>
    </row>
    <row r="455" spans="1:48" x14ac:dyDescent="0.3">
      <c r="A455" t="s">
        <v>1515</v>
      </c>
      <c r="B455" t="s">
        <v>1516</v>
      </c>
      <c r="C455" t="s">
        <v>10433</v>
      </c>
      <c r="D455" t="s">
        <v>371</v>
      </c>
      <c r="E455">
        <v>6169.5255352499998</v>
      </c>
      <c r="F455">
        <v>311.8</v>
      </c>
      <c r="G455">
        <v>26.7958344569692</v>
      </c>
      <c r="H455">
        <f>(Table2[[#This Row],[1Y Return vs Nifty]]-AVERAGE(Table2[1Y Return vs Nifty]))/_xlfn.STDEV.P(Table2[1Y Return vs Nifty])</f>
        <v>-0.22686039214964082</v>
      </c>
      <c r="I455">
        <v>13.928188219388799</v>
      </c>
      <c r="J455">
        <f>(Table2[[#This Row],[1M Return vs Nifty]]-AVERAGE(Table2[1M Return vs Nifty]))/_xlfn.STDEV.P(Table2[1M Return vs Nifty])</f>
        <v>1.0839147005626308</v>
      </c>
      <c r="K455">
        <v>7.0352528103197196</v>
      </c>
      <c r="L455">
        <f>(Table2[[#This Row],[6M Return vs Nifty]]-AVERAGE(Table2[6M Return vs Nifty]))/_xlfn.STDEV.P(Table2[6M Return vs Nifty])</f>
        <v>-0.14935795158948384</v>
      </c>
      <c r="M455">
        <v>-2.46886691055732</v>
      </c>
      <c r="N455">
        <f>(Table2[[#This Row],[1W Return vs Nifty]]-AVERAGE(Table2[1W Return vs Nifty]))/_xlfn.STDEV.P(Table2[1W Return vs Nifty])</f>
        <v>-0.36696654283006414</v>
      </c>
      <c r="O455">
        <v>307.47000000000003</v>
      </c>
      <c r="P455">
        <v>290.88607763999403</v>
      </c>
      <c r="Q455">
        <v>259.82824498020699</v>
      </c>
      <c r="R455">
        <v>56.265388433526503</v>
      </c>
      <c r="S455" s="2">
        <f>(Table2[[#This Row],[Close Price]]-Table2[[#This Row],[20D EMA]])/Table2[[#This Row],[20D EMA]]</f>
        <v>1.4082674732494175E-2</v>
      </c>
      <c r="T455" s="2">
        <f>(Table2[[#This Row],[Close Price]]-Table2[[#This Row],[50D EMA]])/Table2[[#This Row],[50D EMA]]</f>
        <v>7.1897295771884417E-2</v>
      </c>
      <c r="U455" s="2">
        <f>(Table2[[#This Row],[Close Price]]-Table2[[#This Row],[200D EMA]])/Table2[[#This Row],[200D EMA]]</f>
        <v>0.20002350023090096</v>
      </c>
      <c r="V455">
        <v>1.2377003587995099</v>
      </c>
      <c r="W455">
        <v>310.85000000000002</v>
      </c>
      <c r="X455">
        <v>321</v>
      </c>
      <c r="Y455">
        <v>310.85000000000002</v>
      </c>
      <c r="Z455">
        <v>321</v>
      </c>
      <c r="AA455">
        <v>310.85000000000002</v>
      </c>
      <c r="AB455">
        <v>321</v>
      </c>
      <c r="AC455" s="2">
        <f>(Table2[[#This Row],[Close Price]]/Table2[[#This Row],[Day Low]])-1</f>
        <v>3.056136400193088E-3</v>
      </c>
      <c r="AD455" s="2">
        <f>(Table2[[#This Row],[Day High]]/Table2[[#This Row],[Close Price]])-1</f>
        <v>2.9506093649775522E-2</v>
      </c>
      <c r="AE455" s="2">
        <f>(Table2[[#This Row],[Close Price]]/Table2[[#This Row],[Current Week Low]])-1</f>
        <v>3.056136400193088E-3</v>
      </c>
      <c r="AF455" s="2">
        <f>(Table2[[#This Row],[Current Week High]]/Table2[[#This Row],[Close Price]])-1</f>
        <v>2.9506093649775522E-2</v>
      </c>
      <c r="AG455" s="2">
        <f>(Table2[[#This Row],[Close Price]]/Table2[[#This Row],[Current Month Low]])-1</f>
        <v>3.056136400193088E-3</v>
      </c>
      <c r="AH455" s="2">
        <f>(Table2[[#This Row],[Current Month High]]/Table2[[#This Row],[Close Price]])-1</f>
        <v>2.9506093649775522E-2</v>
      </c>
      <c r="AI455">
        <v>11.6901860166773</v>
      </c>
      <c r="AJ455">
        <v>58.757637474541703</v>
      </c>
      <c r="AK455" t="str">
        <f>IF(AND(Table2[[#This Row],[20D EMA]]&gt;Table2[[#This Row],[50D EMA]],Table2[[#This Row],[50D EMA]]&gt;Table2[[#This Row],[200D EMA]]),"Uptrend","Downtrend/NoTrend")</f>
        <v>Uptrend</v>
      </c>
      <c r="AL455">
        <v>0.04</v>
      </c>
      <c r="AM455" t="s">
        <v>10463</v>
      </c>
      <c r="AN455">
        <v>-0.49</v>
      </c>
      <c r="AO455" t="s">
        <v>10464</v>
      </c>
      <c r="AP455">
        <v>-4.4415905713866E-2</v>
      </c>
      <c r="AQ455">
        <f>(Table2[[#This Row],[Sharpe Ratio]]-AVERAGE(Table2[Sharpe Ratio]))/_xlfn.STDEV.P(Table2[Sharpe Ratio])</f>
        <v>-1.0925541049463225</v>
      </c>
      <c r="AR4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-0.7518242909528805</v>
      </c>
      <c r="AS455">
        <f>_xlfn.RANK.AVG(Table2[[#This Row],[1Y Return vs Nifty Z-Score]],Table2[1Y Return vs Nifty Z-Score])</f>
        <v>356</v>
      </c>
      <c r="AT455">
        <f>_xlfn.RANK.AVG(Table2[[#This Row],[6M Return vs Nifty Z-Score]],Table2[6M Return vs Nifty Z-Score])</f>
        <v>335</v>
      </c>
      <c r="AU455">
        <f>_xlfn.RANK.AVG(Table2[[#This Row],[Sharpe Ratio Z-Score]],Table2[Sharpe Ratio Z-Score])</f>
        <v>621</v>
      </c>
      <c r="AV455">
        <f>(Table2[[#This Row],[Rank 1Y]]+Table2[[#This Row],[Rank 6M]]+Table2[[#This Row],[Rank Sharpe]])/3</f>
        <v>437.33333333333331</v>
      </c>
    </row>
    <row r="456" spans="1:48" x14ac:dyDescent="0.3">
      <c r="A456" t="s">
        <v>1924</v>
      </c>
      <c r="B456" t="s">
        <v>1925</v>
      </c>
      <c r="C456" t="s">
        <v>10431</v>
      </c>
      <c r="D456" t="s">
        <v>46</v>
      </c>
      <c r="E456">
        <v>3300.2109835000001</v>
      </c>
      <c r="F456">
        <v>1959.3</v>
      </c>
      <c r="G456">
        <v>0.29792004641091502</v>
      </c>
      <c r="H456">
        <f>(Table2[[#This Row],[1Y Return vs Nifty]]-AVERAGE(Table2[1Y Return vs Nifty]))/_xlfn.STDEV.P(Table2[1Y Return vs Nifty])</f>
        <v>-0.53633441227663003</v>
      </c>
      <c r="I456">
        <v>15.1285600131039</v>
      </c>
      <c r="J456">
        <f>(Table2[[#This Row],[1M Return vs Nifty]]-AVERAGE(Table2[1M Return vs Nifty]))/_xlfn.STDEV.P(Table2[1M Return vs Nifty])</f>
        <v>1.1878755715897114</v>
      </c>
      <c r="K456">
        <v>4.1087045249619996</v>
      </c>
      <c r="L456">
        <f>(Table2[[#This Row],[6M Return vs Nifty]]-AVERAGE(Table2[6M Return vs Nifty]))/_xlfn.STDEV.P(Table2[6M Return vs Nifty])</f>
        <v>-0.23702665050493454</v>
      </c>
      <c r="M456">
        <v>14.4539798055755</v>
      </c>
      <c r="N456">
        <f>(Table2[[#This Row],[1W Return vs Nifty]]-AVERAGE(Table2[1W Return vs Nifty]))/_xlfn.STDEV.P(Table2[1W Return vs Nifty])</f>
        <v>2.7320367386039379</v>
      </c>
      <c r="O456">
        <v>1751.54</v>
      </c>
      <c r="P456">
        <v>1676.3668047378801</v>
      </c>
      <c r="Q456">
        <v>1622.49231072579</v>
      </c>
      <c r="R456">
        <v>78.286969697707406</v>
      </c>
      <c r="S456" s="2">
        <f>(Table2[[#This Row],[Close Price]]-Table2[[#This Row],[20D EMA]])/Table2[[#This Row],[20D EMA]]</f>
        <v>0.11861561825593478</v>
      </c>
      <c r="T456" s="2">
        <f>(Table2[[#This Row],[Close Price]]-Table2[[#This Row],[50D EMA]])/Table2[[#This Row],[50D EMA]]</f>
        <v>0.16877761744176259</v>
      </c>
      <c r="U456" s="2">
        <f>(Table2[[#This Row],[Close Price]]-Table2[[#This Row],[200D EMA]])/Table2[[#This Row],[200D EMA]]</f>
        <v>0.20758661661918484</v>
      </c>
      <c r="V456">
        <v>2.4951388594333799</v>
      </c>
      <c r="W456">
        <v>1942.35</v>
      </c>
      <c r="X456">
        <v>2025</v>
      </c>
      <c r="Y456">
        <v>1903.3</v>
      </c>
      <c r="Z456">
        <v>2025</v>
      </c>
      <c r="AA456">
        <v>1903.3</v>
      </c>
      <c r="AB456">
        <v>2025</v>
      </c>
      <c r="AC456" s="2">
        <f>(Table2[[#This Row],[Close Price]]/Table2[[#This Row],[Day Low]])-1</f>
        <v>8.726542590161479E-3</v>
      </c>
      <c r="AD456" s="2">
        <f>(Table2[[#This Row],[Day High]]/Table2[[#This Row],[Close Price]])-1</f>
        <v>3.3532384014699046E-2</v>
      </c>
      <c r="AE456" s="2">
        <f>(Table2[[#This Row],[Close Price]]/Table2[[#This Row],[Current Week Low]])-1</f>
        <v>2.9422581831555661E-2</v>
      </c>
      <c r="AF456" s="2">
        <f>(Table2[[#This Row],[Current Week High]]/Table2[[#This Row],[Close Price]])-1</f>
        <v>3.3532384014699046E-2</v>
      </c>
      <c r="AG456" s="2">
        <f>(Table2[[#This Row],[Close Price]]/Table2[[#This Row],[Current Month Low]])-1</f>
        <v>2.9422581831555661E-2</v>
      </c>
      <c r="AH456" s="2">
        <f>(Table2[[#This Row],[Current Month High]]/Table2[[#This Row],[Close Price]])-1</f>
        <v>3.3532384014699046E-2</v>
      </c>
      <c r="AI456">
        <v>3.3532384014699002</v>
      </c>
      <c r="AJ456">
        <v>38.564356435643496</v>
      </c>
      <c r="AK456" t="str">
        <f>IF(AND(Table2[[#This Row],[20D EMA]]&gt;Table2[[#This Row],[50D EMA]],Table2[[#This Row],[50D EMA]]&gt;Table2[[#This Row],[200D EMA]]),"Uptrend","Downtrend/NoTrend")</f>
        <v>Uptrend</v>
      </c>
      <c r="AL456">
        <v>7.0000000000000007E-2</v>
      </c>
      <c r="AM456" t="s">
        <v>10463</v>
      </c>
      <c r="AN456">
        <v>21.62</v>
      </c>
      <c r="AO456" t="s">
        <v>10463</v>
      </c>
      <c r="AP456">
        <v>2.2243102006671001E-2</v>
      </c>
      <c r="AQ456">
        <f>(Table2[[#This Row],[Sharpe Ratio]]-AVERAGE(Table2[Sharpe Ratio]))/_xlfn.STDEV.P(Table2[Sharpe Ratio])</f>
        <v>-0.34240845239514073</v>
      </c>
      <c r="AR4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2.804142795016944</v>
      </c>
      <c r="AS456">
        <f>_xlfn.RANK.AVG(Table2[[#This Row],[1Y Return vs Nifty Z-Score]],Table2[1Y Return vs Nifty Z-Score])</f>
        <v>510</v>
      </c>
      <c r="AT456">
        <f>_xlfn.RANK.AVG(Table2[[#This Row],[6M Return vs Nifty Z-Score]],Table2[6M Return vs Nifty Z-Score])</f>
        <v>372</v>
      </c>
      <c r="AU456">
        <f>_xlfn.RANK.AVG(Table2[[#This Row],[Sharpe Ratio Z-Score]],Table2[Sharpe Ratio Z-Score])</f>
        <v>430</v>
      </c>
      <c r="AV456">
        <f>(Table2[[#This Row],[Rank 1Y]]+Table2[[#This Row],[Rank 6M]]+Table2[[#This Row],[Rank Sharpe]])/3</f>
        <v>437.33333333333331</v>
      </c>
    </row>
    <row r="457" spans="1:48" x14ac:dyDescent="0.3">
      <c r="A457" t="s">
        <v>478</v>
      </c>
      <c r="B457" t="s">
        <v>479</v>
      </c>
      <c r="C457" t="s">
        <v>10417</v>
      </c>
      <c r="D457" t="s">
        <v>177</v>
      </c>
      <c r="E457">
        <v>44535.399136874999</v>
      </c>
      <c r="F457">
        <v>650.85</v>
      </c>
      <c r="G457">
        <v>11.293286697881699</v>
      </c>
      <c r="H457">
        <f>(Table2[[#This Row],[1Y Return vs Nifty]]-AVERAGE(Table2[1Y Return vs Nifty]))/_xlfn.STDEV.P(Table2[1Y Return vs Nifty])</f>
        <v>-0.40791750113116149</v>
      </c>
      <c r="I457">
        <v>8.4826193102237095</v>
      </c>
      <c r="J457">
        <f>(Table2[[#This Row],[1M Return vs Nifty]]-AVERAGE(Table2[1M Return vs Nifty]))/_xlfn.STDEV.P(Table2[1M Return vs Nifty])</f>
        <v>0.61228908423366502</v>
      </c>
      <c r="K457">
        <v>19.283607472753499</v>
      </c>
      <c r="L457">
        <f>(Table2[[#This Row],[6M Return vs Nifty]]-AVERAGE(Table2[6M Return vs Nifty]))/_xlfn.STDEV.P(Table2[6M Return vs Nifty])</f>
        <v>0.21755802327518883</v>
      </c>
      <c r="M457">
        <v>4.0565665883374997</v>
      </c>
      <c r="N457">
        <f>(Table2[[#This Row],[1W Return vs Nifty]]-AVERAGE(Table2[1W Return vs Nifty]))/_xlfn.STDEV.P(Table2[1W Return vs Nifty])</f>
        <v>0.8280061568030378</v>
      </c>
      <c r="O457">
        <v>610.87</v>
      </c>
      <c r="P457">
        <v>584.57704613652595</v>
      </c>
      <c r="Q457">
        <v>534.192342683623</v>
      </c>
      <c r="R457">
        <v>75.484171903564501</v>
      </c>
      <c r="S457" s="2">
        <f>(Table2[[#This Row],[Close Price]]-Table2[[#This Row],[20D EMA]])/Table2[[#This Row],[20D EMA]]</f>
        <v>6.544764025078989E-2</v>
      </c>
      <c r="T457" s="2">
        <f>(Table2[[#This Row],[Close Price]]-Table2[[#This Row],[50D EMA]])/Table2[[#This Row],[50D EMA]]</f>
        <v>0.11336906623596071</v>
      </c>
      <c r="U457" s="2">
        <f>(Table2[[#This Row],[Close Price]]-Table2[[#This Row],[200D EMA]])/Table2[[#This Row],[200D EMA]]</f>
        <v>0.21838137314047548</v>
      </c>
      <c r="V457">
        <v>1.0644887557695599</v>
      </c>
      <c r="W457">
        <v>647.54999999999995</v>
      </c>
      <c r="X457">
        <v>663.4</v>
      </c>
      <c r="Y457">
        <v>627.45000000000005</v>
      </c>
      <c r="Z457">
        <v>663.4</v>
      </c>
      <c r="AA457">
        <v>627.45000000000005</v>
      </c>
      <c r="AB457">
        <v>663.4</v>
      </c>
      <c r="AC457" s="2">
        <f>(Table2[[#This Row],[Close Price]]/Table2[[#This Row],[Day Low]])-1</f>
        <v>5.0961315728517143E-3</v>
      </c>
      <c r="AD457" s="2">
        <f>(Table2[[#This Row],[Day High]]/Table2[[#This Row],[Close Price]])-1</f>
        <v>1.9282476761158351E-2</v>
      </c>
      <c r="AE457" s="2">
        <f>(Table2[[#This Row],[Close Price]]/Table2[[#This Row],[Current Week Low]])-1</f>
        <v>3.7293808271575468E-2</v>
      </c>
      <c r="AF457" s="2">
        <f>(Table2[[#This Row],[Current Week High]]/Table2[[#This Row],[Close Price]])-1</f>
        <v>1.9282476761158351E-2</v>
      </c>
      <c r="AG457" s="2">
        <f>(Table2[[#This Row],[Close Price]]/Table2[[#This Row],[Current Month Low]])-1</f>
        <v>3.7293808271575468E-2</v>
      </c>
      <c r="AH457" s="2">
        <f>(Table2[[#This Row],[Current Month High]]/Table2[[#This Row],[Close Price]])-1</f>
        <v>1.9282476761158351E-2</v>
      </c>
      <c r="AI457">
        <v>1.92824767611583</v>
      </c>
      <c r="AJ457">
        <v>63.921420476010503</v>
      </c>
      <c r="AK457" t="str">
        <f>IF(AND(Table2[[#This Row],[20D EMA]]&gt;Table2[[#This Row],[50D EMA]],Table2[[#This Row],[50D EMA]]&gt;Table2[[#This Row],[200D EMA]]),"Uptrend","Downtrend/NoTrend")</f>
        <v>Uptrend</v>
      </c>
      <c r="AL457">
        <v>0.11</v>
      </c>
      <c r="AM457" t="s">
        <v>10463</v>
      </c>
      <c r="AN457">
        <v>2.2999999999999998</v>
      </c>
      <c r="AO457" t="s">
        <v>10463</v>
      </c>
      <c r="AP457">
        <v>-6.2404027897874997E-2</v>
      </c>
      <c r="AQ457">
        <f>(Table2[[#This Row],[Sharpe Ratio]]-AVERAGE(Table2[Sharpe Ratio]))/_xlfn.STDEV.P(Table2[Sharpe Ratio])</f>
        <v>-1.2949830356388587</v>
      </c>
      <c r="AR4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-4.5047272458128673E-2</v>
      </c>
      <c r="AS457">
        <f>_xlfn.RANK.AVG(Table2[[#This Row],[1Y Return vs Nifty Z-Score]],Table2[1Y Return vs Nifty Z-Score])</f>
        <v>435</v>
      </c>
      <c r="AT457">
        <f>_xlfn.RANK.AVG(Table2[[#This Row],[6M Return vs Nifty Z-Score]],Table2[6M Return vs Nifty Z-Score])</f>
        <v>236</v>
      </c>
      <c r="AU457">
        <f>_xlfn.RANK.AVG(Table2[[#This Row],[Sharpe Ratio Z-Score]],Table2[Sharpe Ratio Z-Score])</f>
        <v>643</v>
      </c>
      <c r="AV457">
        <f>(Table2[[#This Row],[Rank 1Y]]+Table2[[#This Row],[Rank 6M]]+Table2[[#This Row],[Rank Sharpe]])/3</f>
        <v>438</v>
      </c>
    </row>
    <row r="458" spans="1:48" x14ac:dyDescent="0.3">
      <c r="A458" t="s">
        <v>180</v>
      </c>
      <c r="B458" t="s">
        <v>181</v>
      </c>
      <c r="C458" t="s">
        <v>10418</v>
      </c>
      <c r="D458" t="s">
        <v>21</v>
      </c>
      <c r="E458">
        <v>143954.06236280999</v>
      </c>
      <c r="F458">
        <v>1472.15</v>
      </c>
      <c r="G458">
        <v>5.5555827962765401</v>
      </c>
      <c r="H458">
        <f>(Table2[[#This Row],[1Y Return vs Nifty]]-AVERAGE(Table2[1Y Return vs Nifty]))/_xlfn.STDEV.P(Table2[1Y Return vs Nifty])</f>
        <v>-0.47492920119237575</v>
      </c>
      <c r="I458">
        <v>10.7285445043743</v>
      </c>
      <c r="J458">
        <f>(Table2[[#This Row],[1M Return vs Nifty]]-AVERAGE(Table2[1M Return vs Nifty]))/_xlfn.STDEV.P(Table2[1M Return vs Nifty])</f>
        <v>0.8068024347372813</v>
      </c>
      <c r="K458">
        <v>3.8653172880570099</v>
      </c>
      <c r="L458">
        <f>(Table2[[#This Row],[6M Return vs Nifty]]-AVERAGE(Table2[6M Return vs Nifty]))/_xlfn.STDEV.P(Table2[6M Return vs Nifty])</f>
        <v>-0.24431764327578467</v>
      </c>
      <c r="M458">
        <v>3.4935300225880401</v>
      </c>
      <c r="N458">
        <f>(Table2[[#This Row],[1W Return vs Nifty]]-AVERAGE(Table2[1W Return vs Nifty]))/_xlfn.STDEV.P(Table2[1W Return vs Nifty])</f>
        <v>0.72489985358506259</v>
      </c>
      <c r="O458">
        <v>1391.37</v>
      </c>
      <c r="P458">
        <v>1339.5757446544701</v>
      </c>
      <c r="Q458">
        <v>1268.66001414363</v>
      </c>
      <c r="R458">
        <v>80.377371064695595</v>
      </c>
      <c r="S458" s="2">
        <f>(Table2[[#This Row],[Close Price]]-Table2[[#This Row],[20D EMA]])/Table2[[#This Row],[20D EMA]]</f>
        <v>5.805788539353314E-2</v>
      </c>
      <c r="T458" s="2">
        <f>(Table2[[#This Row],[Close Price]]-Table2[[#This Row],[50D EMA]])/Table2[[#This Row],[50D EMA]]</f>
        <v>9.8967345351364339E-2</v>
      </c>
      <c r="U458" s="2">
        <f>(Table2[[#This Row],[Close Price]]-Table2[[#This Row],[200D EMA]])/Table2[[#This Row],[200D EMA]]</f>
        <v>0.16039757191664136</v>
      </c>
      <c r="V458">
        <v>1.0487053237767501</v>
      </c>
      <c r="W458">
        <v>1470</v>
      </c>
      <c r="X458">
        <v>1498</v>
      </c>
      <c r="Y458">
        <v>1424.15</v>
      </c>
      <c r="Z458">
        <v>1498</v>
      </c>
      <c r="AA458">
        <v>1424.15</v>
      </c>
      <c r="AB458">
        <v>1498</v>
      </c>
      <c r="AC458" s="2">
        <f>(Table2[[#This Row],[Close Price]]/Table2[[#This Row],[Day Low]])-1</f>
        <v>1.4625850340137525E-3</v>
      </c>
      <c r="AD458" s="2">
        <f>(Table2[[#This Row],[Day High]]/Table2[[#This Row],[Close Price]])-1</f>
        <v>1.7559351968209791E-2</v>
      </c>
      <c r="AE458" s="2">
        <f>(Table2[[#This Row],[Close Price]]/Table2[[#This Row],[Current Week Low]])-1</f>
        <v>3.3704314854474671E-2</v>
      </c>
      <c r="AF458" s="2">
        <f>(Table2[[#This Row],[Current Week High]]/Table2[[#This Row],[Close Price]])-1</f>
        <v>1.7559351968209791E-2</v>
      </c>
      <c r="AG458" s="2">
        <f>(Table2[[#This Row],[Close Price]]/Table2[[#This Row],[Current Month Low]])-1</f>
        <v>3.3704314854474671E-2</v>
      </c>
      <c r="AH458" s="2">
        <f>(Table2[[#This Row],[Current Month High]]/Table2[[#This Row],[Close Price]])-1</f>
        <v>1.7559351968209791E-2</v>
      </c>
      <c r="AI458">
        <v>1.75593519682097</v>
      </c>
      <c r="AJ458">
        <v>36.020511872863302</v>
      </c>
      <c r="AK458" t="str">
        <f>IF(AND(Table2[[#This Row],[20D EMA]]&gt;Table2[[#This Row],[50D EMA]],Table2[[#This Row],[50D EMA]]&gt;Table2[[#This Row],[200D EMA]]),"Uptrend","Downtrend/NoTrend")</f>
        <v>Uptrend</v>
      </c>
      <c r="AL458">
        <v>0.1</v>
      </c>
      <c r="AM458" t="s">
        <v>10463</v>
      </c>
      <c r="AN458">
        <v>5.99</v>
      </c>
      <c r="AO458" t="s">
        <v>10463</v>
      </c>
      <c r="AP458">
        <v>1.0007436390212E-2</v>
      </c>
      <c r="AQ458">
        <f>(Table2[[#This Row],[Sharpe Ratio]]-AVERAGE(Table2[Sharpe Ratio]))/_xlfn.STDEV.P(Table2[Sharpe Ratio])</f>
        <v>-0.48010224175871802</v>
      </c>
      <c r="AR4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0.33235320209546548</v>
      </c>
      <c r="AS458">
        <f>_xlfn.RANK.AVG(Table2[[#This Row],[1Y Return vs Nifty Z-Score]],Table2[1Y Return vs Nifty Z-Score])</f>
        <v>470</v>
      </c>
      <c r="AT458">
        <f>_xlfn.RANK.AVG(Table2[[#This Row],[6M Return vs Nifty Z-Score]],Table2[6M Return vs Nifty Z-Score])</f>
        <v>378</v>
      </c>
      <c r="AU458">
        <f>_xlfn.RANK.AVG(Table2[[#This Row],[Sharpe Ratio Z-Score]],Table2[Sharpe Ratio Z-Score])</f>
        <v>467</v>
      </c>
      <c r="AV458">
        <f>(Table2[[#This Row],[Rank 1Y]]+Table2[[#This Row],[Rank 6M]]+Table2[[#This Row],[Rank Sharpe]])/3</f>
        <v>438.33333333333331</v>
      </c>
    </row>
    <row r="459" spans="1:48" x14ac:dyDescent="0.3">
      <c r="A459" t="s">
        <v>182</v>
      </c>
      <c r="B459" t="s">
        <v>183</v>
      </c>
      <c r="C459" t="s">
        <v>10421</v>
      </c>
      <c r="D459" t="s">
        <v>184</v>
      </c>
      <c r="E459">
        <v>142995.396095845</v>
      </c>
      <c r="F459">
        <v>1371.15</v>
      </c>
      <c r="G459">
        <v>3.4443321823064101</v>
      </c>
      <c r="H459">
        <f>(Table2[[#This Row],[1Y Return vs Nifty]]-AVERAGE(Table2[1Y Return vs Nifty]))/_xlfn.STDEV.P(Table2[1Y Return vs Nifty])</f>
        <v>-0.49958688575114868</v>
      </c>
      <c r="I459">
        <v>1.55067591378791</v>
      </c>
      <c r="J459">
        <f>(Table2[[#This Row],[1M Return vs Nifty]]-AVERAGE(Table2[1M Return vs Nifty]))/_xlfn.STDEV.P(Table2[1M Return vs Nifty])</f>
        <v>1.1932697006754978E-2</v>
      </c>
      <c r="K459">
        <v>6.9718879126425097</v>
      </c>
      <c r="L459">
        <f>(Table2[[#This Row],[6M Return vs Nifty]]-AVERAGE(Table2[6M Return vs Nifty]))/_xlfn.STDEV.P(Table2[6M Return vs Nifty])</f>
        <v>-0.15125613251616299</v>
      </c>
      <c r="M459">
        <v>-0.61250844305699603</v>
      </c>
      <c r="N459">
        <f>(Table2[[#This Row],[1W Return vs Nifty]]-AVERAGE(Table2[1W Return vs Nifty]))/_xlfn.STDEV.P(Table2[1W Return vs Nifty])</f>
        <v>-2.7020133174470835E-2</v>
      </c>
      <c r="O459">
        <v>1374.44</v>
      </c>
      <c r="P459">
        <v>1333.16892121163</v>
      </c>
      <c r="Q459">
        <v>1196.95875556946</v>
      </c>
      <c r="R459">
        <v>55.654513521542</v>
      </c>
      <c r="S459" s="2">
        <f>(Table2[[#This Row],[Close Price]]-Table2[[#This Row],[20D EMA]])/Table2[[#This Row],[20D EMA]]</f>
        <v>-2.3937021623351789E-3</v>
      </c>
      <c r="T459" s="2">
        <f>(Table2[[#This Row],[Close Price]]-Table2[[#This Row],[50D EMA]])/Table2[[#This Row],[50D EMA]]</f>
        <v>2.8489322083694781E-2</v>
      </c>
      <c r="U459" s="2">
        <f>(Table2[[#This Row],[Close Price]]-Table2[[#This Row],[200D EMA]])/Table2[[#This Row],[200D EMA]]</f>
        <v>0.14552819269672132</v>
      </c>
      <c r="V459">
        <v>1.1559915362286599</v>
      </c>
      <c r="W459">
        <v>1365.3</v>
      </c>
      <c r="X459">
        <v>1419.75</v>
      </c>
      <c r="Y459">
        <v>1365.3</v>
      </c>
      <c r="Z459">
        <v>1419.75</v>
      </c>
      <c r="AA459">
        <v>1365.3</v>
      </c>
      <c r="AB459">
        <v>1419.75</v>
      </c>
      <c r="AC459" s="2">
        <f>(Table2[[#This Row],[Close Price]]/Table2[[#This Row],[Day Low]])-1</f>
        <v>4.2847725774555201E-3</v>
      </c>
      <c r="AD459" s="2">
        <f>(Table2[[#This Row],[Day High]]/Table2[[#This Row],[Close Price]])-1</f>
        <v>3.544469970462738E-2</v>
      </c>
      <c r="AE459" s="2">
        <f>(Table2[[#This Row],[Close Price]]/Table2[[#This Row],[Current Week Low]])-1</f>
        <v>4.2847725774555201E-3</v>
      </c>
      <c r="AF459" s="2">
        <f>(Table2[[#This Row],[Current Week High]]/Table2[[#This Row],[Close Price]])-1</f>
        <v>3.544469970462738E-2</v>
      </c>
      <c r="AG459" s="2">
        <f>(Table2[[#This Row],[Close Price]]/Table2[[#This Row],[Current Month Low]])-1</f>
        <v>4.2847725774555201E-3</v>
      </c>
      <c r="AH459" s="2">
        <f>(Table2[[#This Row],[Current Month High]]/Table2[[#This Row],[Close Price]])-1</f>
        <v>3.544469970462738E-2</v>
      </c>
      <c r="AI459">
        <v>6.9977755898333402</v>
      </c>
      <c r="AJ459">
        <v>42.857887059804099</v>
      </c>
      <c r="AK459" t="str">
        <f>IF(AND(Table2[[#This Row],[20D EMA]]&gt;Table2[[#This Row],[50D EMA]],Table2[[#This Row],[50D EMA]]&gt;Table2[[#This Row],[200D EMA]]),"Uptrend","Downtrend/NoTrend")</f>
        <v>Uptrend</v>
      </c>
      <c r="AL459">
        <v>7.0000000000000007E-2</v>
      </c>
      <c r="AM459" t="s">
        <v>10463</v>
      </c>
      <c r="AN459">
        <v>-2.71</v>
      </c>
      <c r="AO459" t="s">
        <v>10464</v>
      </c>
      <c r="AP459">
        <v>3.4797201881629999E-3</v>
      </c>
      <c r="AQ459">
        <f>(Table2[[#This Row],[Sharpe Ratio]]-AVERAGE(Table2[Sharpe Ratio]))/_xlfn.STDEV.P(Table2[Sharpe Ratio])</f>
        <v>-0.55356175004579289</v>
      </c>
      <c r="AR4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-1.2194922044808203</v>
      </c>
      <c r="AS459">
        <f>_xlfn.RANK.AVG(Table2[[#This Row],[1Y Return vs Nifty Z-Score]],Table2[1Y Return vs Nifty Z-Score])</f>
        <v>490</v>
      </c>
      <c r="AT459">
        <f>_xlfn.RANK.AVG(Table2[[#This Row],[6M Return vs Nifty Z-Score]],Table2[6M Return vs Nifty Z-Score])</f>
        <v>337</v>
      </c>
      <c r="AU459">
        <f>_xlfn.RANK.AVG(Table2[[#This Row],[Sharpe Ratio Z-Score]],Table2[Sharpe Ratio Z-Score])</f>
        <v>489</v>
      </c>
      <c r="AV459">
        <f>(Table2[[#This Row],[Rank 1Y]]+Table2[[#This Row],[Rank 6M]]+Table2[[#This Row],[Rank Sharpe]])/3</f>
        <v>438.66666666666669</v>
      </c>
    </row>
    <row r="460" spans="1:48" x14ac:dyDescent="0.3">
      <c r="A460" t="s">
        <v>1226</v>
      </c>
      <c r="B460" t="s">
        <v>1227</v>
      </c>
      <c r="C460" t="s">
        <v>10430</v>
      </c>
      <c r="D460" t="s">
        <v>151</v>
      </c>
      <c r="E460">
        <v>8949.2140762700001</v>
      </c>
      <c r="F460">
        <v>1025.7</v>
      </c>
      <c r="G460">
        <v>12.3769455628978</v>
      </c>
      <c r="H460">
        <f>(Table2[[#This Row],[1Y Return vs Nifty]]-AVERAGE(Table2[1Y Return vs Nifty]))/_xlfn.STDEV.P(Table2[1Y Return vs Nifty])</f>
        <v>-0.39526124976712368</v>
      </c>
      <c r="I460">
        <v>3.3286900645519499</v>
      </c>
      <c r="J460">
        <f>(Table2[[#This Row],[1M Return vs Nifty]]-AVERAGE(Table2[1M Return vs Nifty]))/_xlfn.STDEV.P(Table2[1M Return vs Nifty])</f>
        <v>0.16592157010399763</v>
      </c>
      <c r="K460">
        <v>16.170039553383202</v>
      </c>
      <c r="L460">
        <f>(Table2[[#This Row],[6M Return vs Nifty]]-AVERAGE(Table2[6M Return vs Nifty]))/_xlfn.STDEV.P(Table2[6M Return vs Nifty])</f>
        <v>0.1242868991178384</v>
      </c>
      <c r="M460">
        <v>1.5405503865911601</v>
      </c>
      <c r="N460">
        <f>(Table2[[#This Row],[1W Return vs Nifty]]-AVERAGE(Table2[1W Return vs Nifty]))/_xlfn.STDEV.P(Table2[1W Return vs Nifty])</f>
        <v>0.3672596526158976</v>
      </c>
      <c r="O460">
        <v>1015.26</v>
      </c>
      <c r="P460">
        <v>989.09718612478605</v>
      </c>
      <c r="Q460">
        <v>881.14103876856302</v>
      </c>
      <c r="R460">
        <v>60.9719437089961</v>
      </c>
      <c r="S460" s="2">
        <f>(Table2[[#This Row],[Close Price]]-Table2[[#This Row],[20D EMA]])/Table2[[#This Row],[20D EMA]]</f>
        <v>1.0283080196205953E-2</v>
      </c>
      <c r="T460" s="2">
        <f>(Table2[[#This Row],[Close Price]]-Table2[[#This Row],[50D EMA]])/Table2[[#This Row],[50D EMA]]</f>
        <v>3.7006286529457512E-2</v>
      </c>
      <c r="U460" s="2">
        <f>(Table2[[#This Row],[Close Price]]-Table2[[#This Row],[200D EMA]])/Table2[[#This Row],[200D EMA]]</f>
        <v>0.16405882244852099</v>
      </c>
      <c r="V460">
        <v>0.40554787103171902</v>
      </c>
      <c r="W460">
        <v>1020.55</v>
      </c>
      <c r="X460">
        <v>1050</v>
      </c>
      <c r="Y460">
        <v>1020.55</v>
      </c>
      <c r="Z460">
        <v>1058</v>
      </c>
      <c r="AA460">
        <v>1020.55</v>
      </c>
      <c r="AB460">
        <v>1058</v>
      </c>
      <c r="AC460" s="2">
        <f>(Table2[[#This Row],[Close Price]]/Table2[[#This Row],[Day Low]])-1</f>
        <v>5.0462985644996738E-3</v>
      </c>
      <c r="AD460" s="2">
        <f>(Table2[[#This Row],[Day High]]/Table2[[#This Row],[Close Price]])-1</f>
        <v>2.3691137759578762E-2</v>
      </c>
      <c r="AE460" s="2">
        <f>(Table2[[#This Row],[Close Price]]/Table2[[#This Row],[Current Week Low]])-1</f>
        <v>5.0462985644996738E-3</v>
      </c>
      <c r="AF460" s="2">
        <f>(Table2[[#This Row],[Current Week High]]/Table2[[#This Row],[Close Price]])-1</f>
        <v>3.1490689285366136E-2</v>
      </c>
      <c r="AG460" s="2">
        <f>(Table2[[#This Row],[Close Price]]/Table2[[#This Row],[Current Month Low]])-1</f>
        <v>5.0462985644996738E-3</v>
      </c>
      <c r="AH460" s="2">
        <f>(Table2[[#This Row],[Current Month High]]/Table2[[#This Row],[Close Price]])-1</f>
        <v>3.1490689285366136E-2</v>
      </c>
      <c r="AI460">
        <v>13.288485912060001</v>
      </c>
      <c r="AJ460">
        <v>47.997979943727003</v>
      </c>
      <c r="AK460" t="str">
        <f>IF(AND(Table2[[#This Row],[20D EMA]]&gt;Table2[[#This Row],[50D EMA]],Table2[[#This Row],[50D EMA]]&gt;Table2[[#This Row],[200D EMA]]),"Uptrend","Downtrend/NoTrend")</f>
        <v>Uptrend</v>
      </c>
      <c r="AL460">
        <v>0.12</v>
      </c>
      <c r="AM460" t="s">
        <v>10463</v>
      </c>
      <c r="AN460">
        <v>-2.4900000000000002</v>
      </c>
      <c r="AO460" t="s">
        <v>10464</v>
      </c>
      <c r="AP460">
        <v>-4.6946492939748001E-2</v>
      </c>
      <c r="AQ460">
        <f>(Table2[[#This Row],[Sharpe Ratio]]-AVERAGE(Table2[Sharpe Ratio]))/_xlfn.STDEV.P(Table2[Sharpe Ratio])</f>
        <v>-1.1210320116960819</v>
      </c>
      <c r="AR4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-0.85882513962547224</v>
      </c>
      <c r="AS460">
        <f>_xlfn.RANK.AVG(Table2[[#This Row],[1Y Return vs Nifty Z-Score]],Table2[1Y Return vs Nifty Z-Score])</f>
        <v>428</v>
      </c>
      <c r="AT460">
        <f>_xlfn.RANK.AVG(Table2[[#This Row],[6M Return vs Nifty Z-Score]],Table2[6M Return vs Nifty Z-Score])</f>
        <v>262</v>
      </c>
      <c r="AU460">
        <f>_xlfn.RANK.AVG(Table2[[#This Row],[Sharpe Ratio Z-Score]],Table2[Sharpe Ratio Z-Score])</f>
        <v>626</v>
      </c>
      <c r="AV460">
        <f>(Table2[[#This Row],[Rank 1Y]]+Table2[[#This Row],[Rank 6M]]+Table2[[#This Row],[Rank Sharpe]])/3</f>
        <v>438.66666666666669</v>
      </c>
    </row>
    <row r="461" spans="1:48" x14ac:dyDescent="0.3">
      <c r="A461" t="s">
        <v>1056</v>
      </c>
      <c r="B461" t="s">
        <v>1057</v>
      </c>
      <c r="C461" t="s">
        <v>10429</v>
      </c>
      <c r="D461" t="s">
        <v>924</v>
      </c>
      <c r="E461">
        <v>11786.925255885</v>
      </c>
      <c r="F461">
        <v>2457.1999999999998</v>
      </c>
      <c r="G461">
        <v>23.598472248115002</v>
      </c>
      <c r="H461">
        <f>(Table2[[#This Row],[1Y Return vs Nifty]]-AVERAGE(Table2[1Y Return vs Nifty]))/_xlfn.STDEV.P(Table2[1Y Return vs Nifty])</f>
        <v>-0.26420297395607711</v>
      </c>
      <c r="I461">
        <v>3.07925145999817</v>
      </c>
      <c r="J461">
        <f>(Table2[[#This Row],[1M Return vs Nifty]]-AVERAGE(Table2[1M Return vs Nifty]))/_xlfn.STDEV.P(Table2[1M Return vs Nifty])</f>
        <v>0.14431838454685253</v>
      </c>
      <c r="K461">
        <v>-13.237305520886199</v>
      </c>
      <c r="L461">
        <f>(Table2[[#This Row],[6M Return vs Nifty]]-AVERAGE(Table2[6M Return vs Nifty]))/_xlfn.STDEV.P(Table2[6M Return vs Nifty])</f>
        <v>-0.75664976408973905</v>
      </c>
      <c r="M461">
        <v>0.29497431282897801</v>
      </c>
      <c r="N461">
        <f>(Table2[[#This Row],[1W Return vs Nifty]]-AVERAGE(Table2[1W Return vs Nifty]))/_xlfn.STDEV.P(Table2[1W Return vs Nifty])</f>
        <v>0.13916302061220279</v>
      </c>
      <c r="O461">
        <v>2374.6799999999998</v>
      </c>
      <c r="P461">
        <v>2360.2979980529199</v>
      </c>
      <c r="Q461">
        <v>2270.9055881351101</v>
      </c>
      <c r="R461">
        <v>68.4112900934214</v>
      </c>
      <c r="S461" s="2">
        <f>(Table2[[#This Row],[Close Price]]-Table2[[#This Row],[20D EMA]])/Table2[[#This Row],[20D EMA]]</f>
        <v>3.4749945255781824E-2</v>
      </c>
      <c r="T461" s="2">
        <f>(Table2[[#This Row],[Close Price]]-Table2[[#This Row],[50D EMA]])/Table2[[#This Row],[50D EMA]]</f>
        <v>4.1054986288603094E-2</v>
      </c>
      <c r="U461" s="2">
        <f>(Table2[[#This Row],[Close Price]]-Table2[[#This Row],[200D EMA]])/Table2[[#This Row],[200D EMA]]</f>
        <v>8.2035295891748877E-2</v>
      </c>
      <c r="V461">
        <v>1.3099724119671099</v>
      </c>
      <c r="W461">
        <v>2442.0500000000002</v>
      </c>
      <c r="X461">
        <v>2470</v>
      </c>
      <c r="Y461">
        <v>2385.15</v>
      </c>
      <c r="Z461">
        <v>2470</v>
      </c>
      <c r="AA461">
        <v>2385.15</v>
      </c>
      <c r="AB461">
        <v>2470</v>
      </c>
      <c r="AC461" s="2">
        <f>(Table2[[#This Row],[Close Price]]/Table2[[#This Row],[Day Low]])-1</f>
        <v>6.2038041809133748E-3</v>
      </c>
      <c r="AD461" s="2">
        <f>(Table2[[#This Row],[Day High]]/Table2[[#This Row],[Close Price]])-1</f>
        <v>5.2091811818331113E-3</v>
      </c>
      <c r="AE461" s="2">
        <f>(Table2[[#This Row],[Close Price]]/Table2[[#This Row],[Current Week Low]])-1</f>
        <v>3.0207743747772575E-2</v>
      </c>
      <c r="AF461" s="2">
        <f>(Table2[[#This Row],[Current Week High]]/Table2[[#This Row],[Close Price]])-1</f>
        <v>5.2091811818331113E-3</v>
      </c>
      <c r="AG461" s="2">
        <f>(Table2[[#This Row],[Close Price]]/Table2[[#This Row],[Current Month Low]])-1</f>
        <v>3.0207743747772575E-2</v>
      </c>
      <c r="AH461" s="2">
        <f>(Table2[[#This Row],[Current Month High]]/Table2[[#This Row],[Close Price]])-1</f>
        <v>5.2091811818331113E-3</v>
      </c>
      <c r="AI461">
        <v>15.090346736122401</v>
      </c>
      <c r="AJ461">
        <v>55.322376738305898</v>
      </c>
      <c r="AK461" t="str">
        <f>IF(AND(Table2[[#This Row],[20D EMA]]&gt;Table2[[#This Row],[50D EMA]],Table2[[#This Row],[50D EMA]]&gt;Table2[[#This Row],[200D EMA]]),"Uptrend","Downtrend/NoTrend")</f>
        <v>Uptrend</v>
      </c>
      <c r="AL461">
        <v>-0.06</v>
      </c>
      <c r="AM461" t="s">
        <v>10464</v>
      </c>
      <c r="AN461">
        <v>1.87</v>
      </c>
      <c r="AO461" t="s">
        <v>10463</v>
      </c>
      <c r="AP461">
        <v>4.0890450236743002E-2</v>
      </c>
      <c r="AQ461">
        <f>(Table2[[#This Row],[Sharpe Ratio]]-AVERAGE(Table2[Sharpe Ratio]))/_xlfn.STDEV.P(Table2[Sharpe Ratio])</f>
        <v>-0.13256093613685646</v>
      </c>
      <c r="AR4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-0.86993226902361731</v>
      </c>
      <c r="AS461">
        <f>_xlfn.RANK.AVG(Table2[[#This Row],[1Y Return vs Nifty Z-Score]],Table2[1Y Return vs Nifty Z-Score])</f>
        <v>373</v>
      </c>
      <c r="AT461">
        <f>_xlfn.RANK.AVG(Table2[[#This Row],[6M Return vs Nifty Z-Score]],Table2[6M Return vs Nifty Z-Score])</f>
        <v>575</v>
      </c>
      <c r="AU461">
        <f>_xlfn.RANK.AVG(Table2[[#This Row],[Sharpe Ratio Z-Score]],Table2[Sharpe Ratio Z-Score])</f>
        <v>374</v>
      </c>
      <c r="AV461">
        <f>(Table2[[#This Row],[Rank 1Y]]+Table2[[#This Row],[Rank 6M]]+Table2[[#This Row],[Rank Sharpe]])/3</f>
        <v>440.66666666666669</v>
      </c>
    </row>
    <row r="462" spans="1:48" x14ac:dyDescent="0.3">
      <c r="A462" t="s">
        <v>2034</v>
      </c>
      <c r="B462" t="s">
        <v>2035</v>
      </c>
      <c r="C462" t="s">
        <v>10433</v>
      </c>
      <c r="D462" t="s">
        <v>278</v>
      </c>
      <c r="E462">
        <v>2883.7541099999999</v>
      </c>
      <c r="F462">
        <v>919.4</v>
      </c>
      <c r="G462">
        <v>20.828261805790401</v>
      </c>
      <c r="H462">
        <f>(Table2[[#This Row],[1Y Return vs Nifty]]-AVERAGE(Table2[1Y Return vs Nifty]))/_xlfn.STDEV.P(Table2[1Y Return vs Nifty])</f>
        <v>-0.29655677165127831</v>
      </c>
      <c r="I462">
        <v>13.0435076547311</v>
      </c>
      <c r="J462">
        <f>(Table2[[#This Row],[1M Return vs Nifty]]-AVERAGE(Table2[1M Return vs Nifty]))/_xlfn.STDEV.P(Table2[1M Return vs Nifty])</f>
        <v>1.0072949711053985</v>
      </c>
      <c r="K462">
        <v>-2.66693852307663</v>
      </c>
      <c r="L462">
        <f>(Table2[[#This Row],[6M Return vs Nifty]]-AVERAGE(Table2[6M Return vs Nifty]))/_xlfn.STDEV.P(Table2[6M Return vs Nifty])</f>
        <v>-0.44000017166946159</v>
      </c>
      <c r="M462">
        <v>0.68577882539480395</v>
      </c>
      <c r="N462">
        <f>(Table2[[#This Row],[1W Return vs Nifty]]-AVERAGE(Table2[1W Return vs Nifty]))/_xlfn.STDEV.P(Table2[1W Return vs Nifty])</f>
        <v>0.21072925808725748</v>
      </c>
      <c r="O462">
        <v>879.22</v>
      </c>
      <c r="P462">
        <v>848.29852626893296</v>
      </c>
      <c r="Q462">
        <v>799.47675574591096</v>
      </c>
      <c r="R462">
        <v>73.2188701427051</v>
      </c>
      <c r="S462" s="2">
        <f>(Table2[[#This Row],[Close Price]]-Table2[[#This Row],[20D EMA]])/Table2[[#This Row],[20D EMA]]</f>
        <v>4.569959737039643E-2</v>
      </c>
      <c r="T462" s="2">
        <f>(Table2[[#This Row],[Close Price]]-Table2[[#This Row],[50D EMA]])/Table2[[#This Row],[50D EMA]]</f>
        <v>8.3816571088237368E-2</v>
      </c>
      <c r="U462" s="2">
        <f>(Table2[[#This Row],[Close Price]]-Table2[[#This Row],[200D EMA]])/Table2[[#This Row],[200D EMA]]</f>
        <v>0.1500021650313032</v>
      </c>
      <c r="V462">
        <v>1.6857576896853601</v>
      </c>
      <c r="W462">
        <v>904.05</v>
      </c>
      <c r="X462">
        <v>949</v>
      </c>
      <c r="Y462">
        <v>904.05</v>
      </c>
      <c r="Z462">
        <v>949</v>
      </c>
      <c r="AA462">
        <v>904.05</v>
      </c>
      <c r="AB462">
        <v>949</v>
      </c>
      <c r="AC462" s="2">
        <f>(Table2[[#This Row],[Close Price]]/Table2[[#This Row],[Day Low]])-1</f>
        <v>1.6979149383330672E-2</v>
      </c>
      <c r="AD462" s="2">
        <f>(Table2[[#This Row],[Day High]]/Table2[[#This Row],[Close Price]])-1</f>
        <v>3.2194909723732845E-2</v>
      </c>
      <c r="AE462" s="2">
        <f>(Table2[[#This Row],[Close Price]]/Table2[[#This Row],[Current Week Low]])-1</f>
        <v>1.6979149383330672E-2</v>
      </c>
      <c r="AF462" s="2">
        <f>(Table2[[#This Row],[Current Week High]]/Table2[[#This Row],[Close Price]])-1</f>
        <v>3.2194909723732845E-2</v>
      </c>
      <c r="AG462" s="2">
        <f>(Table2[[#This Row],[Close Price]]/Table2[[#This Row],[Current Month Low]])-1</f>
        <v>1.6979149383330672E-2</v>
      </c>
      <c r="AH462" s="2">
        <f>(Table2[[#This Row],[Current Month High]]/Table2[[#This Row],[Close Price]])-1</f>
        <v>3.2194909723732845E-2</v>
      </c>
      <c r="AI462">
        <v>6.1561888187948703</v>
      </c>
      <c r="AJ462">
        <v>55.685378037422701</v>
      </c>
      <c r="AK462" t="str">
        <f>IF(AND(Table2[[#This Row],[20D EMA]]&gt;Table2[[#This Row],[50D EMA]],Table2[[#This Row],[50D EMA]]&gt;Table2[[#This Row],[200D EMA]]),"Uptrend","Downtrend/NoTrend")</f>
        <v>Uptrend</v>
      </c>
      <c r="AL462">
        <v>0.01</v>
      </c>
      <c r="AM462" t="s">
        <v>10463</v>
      </c>
      <c r="AN462">
        <v>1.35</v>
      </c>
      <c r="AO462" t="s">
        <v>10463</v>
      </c>
      <c r="AP462">
        <v>7.721877649589E-3</v>
      </c>
      <c r="AQ462">
        <f>(Table2[[#This Row],[Sharpe Ratio]]-AVERAGE(Table2[Sharpe Ratio]))/_xlfn.STDEV.P(Table2[Sharpe Ratio])</f>
        <v>-0.50582272592968891</v>
      </c>
      <c r="AR4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-2.4355440057772931E-2</v>
      </c>
      <c r="AS462">
        <f>_xlfn.RANK.AVG(Table2[[#This Row],[1Y Return vs Nifty Z-Score]],Table2[1Y Return vs Nifty Z-Score])</f>
        <v>388</v>
      </c>
      <c r="AT462">
        <f>_xlfn.RANK.AVG(Table2[[#This Row],[6M Return vs Nifty Z-Score]],Table2[6M Return vs Nifty Z-Score])</f>
        <v>462</v>
      </c>
      <c r="AU462">
        <f>_xlfn.RANK.AVG(Table2[[#This Row],[Sharpe Ratio Z-Score]],Table2[Sharpe Ratio Z-Score])</f>
        <v>472</v>
      </c>
      <c r="AV462">
        <f>(Table2[[#This Row],[Rank 1Y]]+Table2[[#This Row],[Rank 6M]]+Table2[[#This Row],[Rank Sharpe]])/3</f>
        <v>440.66666666666669</v>
      </c>
    </row>
    <row r="463" spans="1:48" x14ac:dyDescent="0.3">
      <c r="A463" t="s">
        <v>643</v>
      </c>
      <c r="B463" t="s">
        <v>644</v>
      </c>
      <c r="C463" t="s">
        <v>10424</v>
      </c>
      <c r="D463" t="s">
        <v>61</v>
      </c>
      <c r="E463">
        <v>28410.574867650001</v>
      </c>
      <c r="F463">
        <v>2238.9499999999998</v>
      </c>
      <c r="G463">
        <v>26.857151361791299</v>
      </c>
      <c r="H463">
        <f>(Table2[[#This Row],[1Y Return vs Nifty]]-AVERAGE(Table2[1Y Return vs Nifty]))/_xlfn.STDEV.P(Table2[1Y Return vs Nifty])</f>
        <v>-0.22614426073103083</v>
      </c>
      <c r="I463">
        <v>-11.2352492066097</v>
      </c>
      <c r="J463">
        <f>(Table2[[#This Row],[1M Return vs Nifty]]-AVERAGE(Table2[1M Return vs Nifty]))/_xlfn.STDEV.P(Table2[1M Return vs Nifty])</f>
        <v>-1.0954208074350922</v>
      </c>
      <c r="K463">
        <v>-9.0705439418363696</v>
      </c>
      <c r="L463">
        <f>(Table2[[#This Row],[6M Return vs Nifty]]-AVERAGE(Table2[6M Return vs Nifty]))/_xlfn.STDEV.P(Table2[6M Return vs Nifty])</f>
        <v>-0.63182880413707021</v>
      </c>
      <c r="M463">
        <v>-5.2484166291314196</v>
      </c>
      <c r="N463">
        <f>(Table2[[#This Row],[1W Return vs Nifty]]-AVERAGE(Table2[1W Return vs Nifty]))/_xlfn.STDEV.P(Table2[1W Return vs Nifty])</f>
        <v>-0.875972730929516</v>
      </c>
      <c r="O463">
        <v>2327.36</v>
      </c>
      <c r="P463">
        <v>2314.5095473952501</v>
      </c>
      <c r="Q463">
        <v>2084.77207250124</v>
      </c>
      <c r="R463">
        <v>25.882314968078401</v>
      </c>
      <c r="S463" s="2">
        <f>(Table2[[#This Row],[Close Price]]-Table2[[#This Row],[20D EMA]])/Table2[[#This Row],[20D EMA]]</f>
        <v>-3.7987247353224382E-2</v>
      </c>
      <c r="T463" s="2">
        <f>(Table2[[#This Row],[Close Price]]-Table2[[#This Row],[50D EMA]])/Table2[[#This Row],[50D EMA]]</f>
        <v>-3.2646029687060513E-2</v>
      </c>
      <c r="U463" s="2">
        <f>(Table2[[#This Row],[Close Price]]-Table2[[#This Row],[200D EMA]])/Table2[[#This Row],[200D EMA]]</f>
        <v>7.3954332721745578E-2</v>
      </c>
      <c r="V463">
        <v>0.49683035182649998</v>
      </c>
      <c r="W463">
        <v>2225</v>
      </c>
      <c r="X463">
        <v>2280</v>
      </c>
      <c r="Y463">
        <v>2225</v>
      </c>
      <c r="Z463">
        <v>2306.85</v>
      </c>
      <c r="AA463">
        <v>2225</v>
      </c>
      <c r="AB463">
        <v>2306.85</v>
      </c>
      <c r="AC463" s="2">
        <f>(Table2[[#This Row],[Close Price]]/Table2[[#This Row],[Day Low]])-1</f>
        <v>6.2696629213483401E-3</v>
      </c>
      <c r="AD463" s="2">
        <f>(Table2[[#This Row],[Day High]]/Table2[[#This Row],[Close Price]])-1</f>
        <v>1.8334487147993572E-2</v>
      </c>
      <c r="AE463" s="2">
        <f>(Table2[[#This Row],[Close Price]]/Table2[[#This Row],[Current Week Low]])-1</f>
        <v>6.2696629213483401E-3</v>
      </c>
      <c r="AF463" s="2">
        <f>(Table2[[#This Row],[Current Week High]]/Table2[[#This Row],[Close Price]])-1</f>
        <v>3.0326715647960079E-2</v>
      </c>
      <c r="AG463" s="2">
        <f>(Table2[[#This Row],[Close Price]]/Table2[[#This Row],[Current Month Low]])-1</f>
        <v>6.2696629213483401E-3</v>
      </c>
      <c r="AH463" s="2">
        <f>(Table2[[#This Row],[Current Month High]]/Table2[[#This Row],[Close Price]])-1</f>
        <v>3.0326715647960079E-2</v>
      </c>
      <c r="AI463">
        <v>13.4460349717501</v>
      </c>
      <c r="AJ463">
        <v>61.470503389586</v>
      </c>
      <c r="AK463" t="str">
        <f>IF(AND(Table2[[#This Row],[20D EMA]]&gt;Table2[[#This Row],[50D EMA]],Table2[[#This Row],[50D EMA]]&gt;Table2[[#This Row],[200D EMA]]),"Uptrend","Downtrend/NoTrend")</f>
        <v>Uptrend</v>
      </c>
      <c r="AL463">
        <v>0.01</v>
      </c>
      <c r="AM463" t="s">
        <v>10463</v>
      </c>
      <c r="AN463">
        <v>-7.49</v>
      </c>
      <c r="AO463" t="s">
        <v>10464</v>
      </c>
      <c r="AP463">
        <v>2.1323666408990999E-2</v>
      </c>
      <c r="AQ463">
        <f>(Table2[[#This Row],[Sharpe Ratio]]-AVERAGE(Table2[Sharpe Ratio]))/_xlfn.STDEV.P(Table2[Sharpe Ratio])</f>
        <v>-0.35275530033041175</v>
      </c>
      <c r="AR4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-3.1821219035631212</v>
      </c>
      <c r="AS463">
        <f>_xlfn.RANK.AVG(Table2[[#This Row],[1Y Return vs Nifty Z-Score]],Table2[1Y Return vs Nifty Z-Score])</f>
        <v>355</v>
      </c>
      <c r="AT463">
        <f>_xlfn.RANK.AVG(Table2[[#This Row],[6M Return vs Nifty Z-Score]],Table2[6M Return vs Nifty Z-Score])</f>
        <v>536</v>
      </c>
      <c r="AU463">
        <f>_xlfn.RANK.AVG(Table2[[#This Row],[Sharpe Ratio Z-Score]],Table2[Sharpe Ratio Z-Score])</f>
        <v>433</v>
      </c>
      <c r="AV463">
        <f>(Table2[[#This Row],[Rank 1Y]]+Table2[[#This Row],[Rank 6M]]+Table2[[#This Row],[Rank Sharpe]])/3</f>
        <v>441.33333333333331</v>
      </c>
    </row>
    <row r="464" spans="1:48" x14ac:dyDescent="0.3">
      <c r="A464" t="s">
        <v>1346</v>
      </c>
      <c r="B464" t="s">
        <v>1347</v>
      </c>
      <c r="C464" t="s">
        <v>10419</v>
      </c>
      <c r="D464" t="s">
        <v>24</v>
      </c>
      <c r="E464">
        <v>7853.4547066300001</v>
      </c>
      <c r="F464">
        <v>221.77</v>
      </c>
      <c r="G464">
        <v>-10.3446078950195</v>
      </c>
      <c r="H464">
        <f>(Table2[[#This Row],[1Y Return vs Nifty]]-AVERAGE(Table2[1Y Return vs Nifty]))/_xlfn.STDEV.P(Table2[1Y Return vs Nifty])</f>
        <v>-0.66063045517712071</v>
      </c>
      <c r="I464">
        <v>-5.1407055661749297</v>
      </c>
      <c r="J464">
        <f>(Table2[[#This Row],[1M Return vs Nifty]]-AVERAGE(Table2[1M Return vs Nifty]))/_xlfn.STDEV.P(Table2[1M Return vs Nifty])</f>
        <v>-0.56758928999231328</v>
      </c>
      <c r="K464">
        <v>-16.604584825979099</v>
      </c>
      <c r="L464">
        <f>(Table2[[#This Row],[6M Return vs Nifty]]-AVERAGE(Table2[6M Return vs Nifty]))/_xlfn.STDEV.P(Table2[6M Return vs Nifty])</f>
        <v>-0.85752115481286662</v>
      </c>
      <c r="M464">
        <v>-3.3066583873731799</v>
      </c>
      <c r="N464">
        <f>(Table2[[#This Row],[1W Return vs Nifty]]-AVERAGE(Table2[1W Return vs Nifty]))/_xlfn.STDEV.P(Table2[1W Return vs Nifty])</f>
        <v>-0.52038745240638717</v>
      </c>
      <c r="O464">
        <v>222.81</v>
      </c>
      <c r="P464">
        <v>223.42504773918901</v>
      </c>
      <c r="Q464">
        <v>221.12036268542099</v>
      </c>
      <c r="R464">
        <v>50.234775979958897</v>
      </c>
      <c r="S464" s="2">
        <f>(Table2[[#This Row],[Close Price]]-Table2[[#This Row],[20D EMA]])/Table2[[#This Row],[20D EMA]]</f>
        <v>-4.6676540550244245E-3</v>
      </c>
      <c r="T464" s="2">
        <f>(Table2[[#This Row],[Close Price]]-Table2[[#This Row],[50D EMA]])/Table2[[#This Row],[50D EMA]]</f>
        <v>-7.4076194944847447E-3</v>
      </c>
      <c r="U464" s="2">
        <f>(Table2[[#This Row],[Close Price]]-Table2[[#This Row],[200D EMA]])/Table2[[#This Row],[200D EMA]]</f>
        <v>2.9379352796342741E-3</v>
      </c>
      <c r="V464">
        <v>1.0634517604184599</v>
      </c>
      <c r="W464">
        <v>221.1</v>
      </c>
      <c r="X464">
        <v>224.35</v>
      </c>
      <c r="Y464">
        <v>221.1</v>
      </c>
      <c r="Z464">
        <v>224.9</v>
      </c>
      <c r="AA464">
        <v>221.1</v>
      </c>
      <c r="AB464">
        <v>224.9</v>
      </c>
      <c r="AC464" s="2">
        <f>(Table2[[#This Row],[Close Price]]/Table2[[#This Row],[Day Low]])-1</f>
        <v>3.0303030303031608E-3</v>
      </c>
      <c r="AD464" s="2">
        <f>(Table2[[#This Row],[Day High]]/Table2[[#This Row],[Close Price]])-1</f>
        <v>1.1633674527663729E-2</v>
      </c>
      <c r="AE464" s="2">
        <f>(Table2[[#This Row],[Close Price]]/Table2[[#This Row],[Current Week Low]])-1</f>
        <v>3.0303030303031608E-3</v>
      </c>
      <c r="AF464" s="2">
        <f>(Table2[[#This Row],[Current Week High]]/Table2[[#This Row],[Close Price]])-1</f>
        <v>1.4113721423095971E-2</v>
      </c>
      <c r="AG464" s="2">
        <f>(Table2[[#This Row],[Close Price]]/Table2[[#This Row],[Current Month Low]])-1</f>
        <v>3.0303030303031608E-3</v>
      </c>
      <c r="AH464" s="2">
        <f>(Table2[[#This Row],[Current Month High]]/Table2[[#This Row],[Close Price]])-1</f>
        <v>1.4113721423095971E-2</v>
      </c>
      <c r="AI464">
        <v>29.2104432520178</v>
      </c>
      <c r="AJ464">
        <v>19.843285598486801</v>
      </c>
      <c r="AK464" t="str">
        <f>IF(AND(Table2[[#This Row],[20D EMA]]&gt;Table2[[#This Row],[50D EMA]],Table2[[#This Row],[50D EMA]]&gt;Table2[[#This Row],[200D EMA]]),"Uptrend","Downtrend/NoTrend")</f>
        <v>Downtrend/NoTrend</v>
      </c>
      <c r="AL464">
        <v>-0.1</v>
      </c>
      <c r="AM464" t="s">
        <v>10464</v>
      </c>
      <c r="AN464">
        <v>1.1599999999999999</v>
      </c>
      <c r="AO464" t="s">
        <v>10463</v>
      </c>
      <c r="AP464">
        <v>0.123670876816748</v>
      </c>
      <c r="AQ464">
        <f>(Table2[[#This Row],[Sharpe Ratio]]-AVERAGE(Table2[Sharpe Ratio]))/_xlfn.STDEV.P(Table2[Sharpe Ratio])</f>
        <v>0.79900674299304819</v>
      </c>
      <c r="AR4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4">
        <f>_xlfn.RANK.AVG(Table2[[#This Row],[1Y Return vs Nifty Z-Score]],Table2[1Y Return vs Nifty Z-Score])</f>
        <v>567</v>
      </c>
      <c r="AT464">
        <f>_xlfn.RANK.AVG(Table2[[#This Row],[6M Return vs Nifty Z-Score]],Table2[6M Return vs Nifty Z-Score])</f>
        <v>602</v>
      </c>
      <c r="AU464">
        <f>_xlfn.RANK.AVG(Table2[[#This Row],[Sharpe Ratio Z-Score]],Table2[Sharpe Ratio Z-Score])</f>
        <v>158</v>
      </c>
      <c r="AV464">
        <f>(Table2[[#This Row],[Rank 1Y]]+Table2[[#This Row],[Rank 6M]]+Table2[[#This Row],[Rank Sharpe]])/3</f>
        <v>442.33333333333331</v>
      </c>
    </row>
    <row r="465" spans="1:48" x14ac:dyDescent="0.3">
      <c r="A465" t="s">
        <v>1472</v>
      </c>
      <c r="B465" t="s">
        <v>1473</v>
      </c>
      <c r="C465" t="s">
        <v>10426</v>
      </c>
      <c r="D465" t="s">
        <v>1474</v>
      </c>
      <c r="E465">
        <v>6629.3619190749996</v>
      </c>
      <c r="F465">
        <v>510.7</v>
      </c>
      <c r="G465">
        <v>-24.136373227269001</v>
      </c>
      <c r="H465">
        <f>(Table2[[#This Row],[1Y Return vs Nifty]]-AVERAGE(Table2[1Y Return vs Nifty]))/_xlfn.STDEV.P(Table2[1Y Return vs Nifty])</f>
        <v>-0.82170702127541717</v>
      </c>
      <c r="I465">
        <v>-3.0830609792922901</v>
      </c>
      <c r="J465">
        <f>(Table2[[#This Row],[1M Return vs Nifty]]-AVERAGE(Table2[1M Return vs Nifty]))/_xlfn.STDEV.P(Table2[1M Return vs Nifty])</f>
        <v>-0.38938240056314771</v>
      </c>
      <c r="K465">
        <v>7.00977900098394</v>
      </c>
      <c r="L465">
        <f>(Table2[[#This Row],[6M Return vs Nifty]]-AVERAGE(Table2[6M Return vs Nifty]))/_xlfn.STDEV.P(Table2[6M Return vs Nifty])</f>
        <v>-0.15012105388718436</v>
      </c>
      <c r="M465">
        <v>-2.5401252133443899</v>
      </c>
      <c r="N465">
        <f>(Table2[[#This Row],[1W Return vs Nifty]]-AVERAGE(Table2[1W Return vs Nifty]))/_xlfn.STDEV.P(Table2[1W Return vs Nifty])</f>
        <v>-0.38001574890459694</v>
      </c>
      <c r="O465">
        <v>500.27</v>
      </c>
      <c r="P465">
        <v>501.850974291981</v>
      </c>
      <c r="Q465">
        <v>498.884132012301</v>
      </c>
      <c r="R465">
        <v>57.327545978303498</v>
      </c>
      <c r="S465" s="2">
        <f>(Table2[[#This Row],[Close Price]]-Table2[[#This Row],[20D EMA]])/Table2[[#This Row],[20D EMA]]</f>
        <v>2.0848741679493087E-2</v>
      </c>
      <c r="T465" s="2">
        <f>(Table2[[#This Row],[Close Price]]-Table2[[#This Row],[50D EMA]])/Table2[[#This Row],[50D EMA]]</f>
        <v>1.7632775786683139E-2</v>
      </c>
      <c r="U465" s="2">
        <f>(Table2[[#This Row],[Close Price]]-Table2[[#This Row],[200D EMA]])/Table2[[#This Row],[200D EMA]]</f>
        <v>2.3684593735299742E-2</v>
      </c>
      <c r="V465">
        <v>1.3089814278438701</v>
      </c>
      <c r="W465">
        <v>507.65</v>
      </c>
      <c r="X465">
        <v>517.70000000000005</v>
      </c>
      <c r="Y465">
        <v>504</v>
      </c>
      <c r="Z465">
        <v>517.70000000000005</v>
      </c>
      <c r="AA465">
        <v>504</v>
      </c>
      <c r="AB465">
        <v>517.70000000000005</v>
      </c>
      <c r="AC465" s="2">
        <f>(Table2[[#This Row],[Close Price]]/Table2[[#This Row],[Day Low]])-1</f>
        <v>6.0080764306116308E-3</v>
      </c>
      <c r="AD465" s="2">
        <f>(Table2[[#This Row],[Day High]]/Table2[[#This Row],[Close Price]])-1</f>
        <v>1.3706677109849297E-2</v>
      </c>
      <c r="AE465" s="2">
        <f>(Table2[[#This Row],[Close Price]]/Table2[[#This Row],[Current Week Low]])-1</f>
        <v>1.3293650793650746E-2</v>
      </c>
      <c r="AF465" s="2">
        <f>(Table2[[#This Row],[Current Week High]]/Table2[[#This Row],[Close Price]])-1</f>
        <v>1.3706677109849297E-2</v>
      </c>
      <c r="AG465" s="2">
        <f>(Table2[[#This Row],[Close Price]]/Table2[[#This Row],[Current Month Low]])-1</f>
        <v>1.3293650793650746E-2</v>
      </c>
      <c r="AH465" s="2">
        <f>(Table2[[#This Row],[Current Month High]]/Table2[[#This Row],[Close Price]])-1</f>
        <v>1.3706677109849297E-2</v>
      </c>
      <c r="AI465">
        <v>31.065204621108201</v>
      </c>
      <c r="AJ465">
        <v>30.597110343945701</v>
      </c>
      <c r="AK465" t="str">
        <f>IF(AND(Table2[[#This Row],[20D EMA]]&gt;Table2[[#This Row],[50D EMA]],Table2[[#This Row],[50D EMA]]&gt;Table2[[#This Row],[200D EMA]]),"Uptrend","Downtrend/NoTrend")</f>
        <v>Downtrend/NoTrend</v>
      </c>
      <c r="AL465">
        <v>-0.11</v>
      </c>
      <c r="AM465" t="s">
        <v>10464</v>
      </c>
      <c r="AN465">
        <v>0.92</v>
      </c>
      <c r="AO465" t="s">
        <v>10463</v>
      </c>
      <c r="AP465">
        <v>4.8753085647241998E-2</v>
      </c>
      <c r="AQ465">
        <f>(Table2[[#This Row],[Sharpe Ratio]]-AVERAGE(Table2[Sharpe Ratio]))/_xlfn.STDEV.P(Table2[Sharpe Ratio])</f>
        <v>-4.4078944393021305E-2</v>
      </c>
      <c r="AR4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5">
        <f>_xlfn.RANK.AVG(Table2[[#This Row],[1Y Return vs Nifty Z-Score]],Table2[1Y Return vs Nifty Z-Score])</f>
        <v>639</v>
      </c>
      <c r="AT465">
        <f>_xlfn.RANK.AVG(Table2[[#This Row],[6M Return vs Nifty Z-Score]],Table2[6M Return vs Nifty Z-Score])</f>
        <v>336</v>
      </c>
      <c r="AU465">
        <f>_xlfn.RANK.AVG(Table2[[#This Row],[Sharpe Ratio Z-Score]],Table2[Sharpe Ratio Z-Score])</f>
        <v>352</v>
      </c>
      <c r="AV465">
        <f>(Table2[[#This Row],[Rank 1Y]]+Table2[[#This Row],[Rank 6M]]+Table2[[#This Row],[Rank Sharpe]])/3</f>
        <v>442.33333333333331</v>
      </c>
    </row>
    <row r="466" spans="1:48" x14ac:dyDescent="0.3">
      <c r="A466" t="s">
        <v>1460</v>
      </c>
      <c r="B466" t="s">
        <v>1461</v>
      </c>
      <c r="C466" t="s">
        <v>10429</v>
      </c>
      <c r="D466" t="s">
        <v>140</v>
      </c>
      <c r="E466">
        <v>6705.3220934000001</v>
      </c>
      <c r="F466">
        <v>944.15</v>
      </c>
      <c r="G466">
        <v>24.788995424724899</v>
      </c>
      <c r="H466">
        <f>(Table2[[#This Row],[1Y Return vs Nifty]]-AVERAGE(Table2[1Y Return vs Nifty]))/_xlfn.STDEV.P(Table2[1Y Return vs Nifty])</f>
        <v>-0.25029863462539331</v>
      </c>
      <c r="I466">
        <v>2.8271030065481599</v>
      </c>
      <c r="J466">
        <f>(Table2[[#This Row],[1M Return vs Nifty]]-AVERAGE(Table2[1M Return vs Nifty]))/_xlfn.STDEV.P(Table2[1M Return vs Nifty])</f>
        <v>0.12248050649436651</v>
      </c>
      <c r="K466">
        <v>-3.64831430542413</v>
      </c>
      <c r="L466">
        <f>(Table2[[#This Row],[6M Return vs Nifty]]-AVERAGE(Table2[6M Return vs Nifty]))/_xlfn.STDEV.P(Table2[6M Return vs Nifty])</f>
        <v>-0.4693986061378071</v>
      </c>
      <c r="M466">
        <v>-0.64707741632725102</v>
      </c>
      <c r="N466">
        <f>(Table2[[#This Row],[1W Return vs Nifty]]-AVERAGE(Table2[1W Return vs Nifty]))/_xlfn.STDEV.P(Table2[1W Return vs Nifty])</f>
        <v>-3.3350590655846966E-2</v>
      </c>
      <c r="O466">
        <v>925.51</v>
      </c>
      <c r="P466">
        <v>895.92800358607803</v>
      </c>
      <c r="Q466">
        <v>820.60871076965202</v>
      </c>
      <c r="R466">
        <v>58.628751431777602</v>
      </c>
      <c r="S466" s="2">
        <f>(Table2[[#This Row],[Close Price]]-Table2[[#This Row],[20D EMA]])/Table2[[#This Row],[20D EMA]]</f>
        <v>2.0140246998951915E-2</v>
      </c>
      <c r="T466" s="2">
        <f>(Table2[[#This Row],[Close Price]]-Table2[[#This Row],[50D EMA]])/Table2[[#This Row],[50D EMA]]</f>
        <v>5.3823517314903216E-2</v>
      </c>
      <c r="U466" s="2">
        <f>(Table2[[#This Row],[Close Price]]-Table2[[#This Row],[200D EMA]])/Table2[[#This Row],[200D EMA]]</f>
        <v>0.15054835222804072</v>
      </c>
      <c r="V466">
        <v>1.25742640211714</v>
      </c>
      <c r="W466">
        <v>935</v>
      </c>
      <c r="X466">
        <v>957.25</v>
      </c>
      <c r="Y466">
        <v>925.3</v>
      </c>
      <c r="Z466">
        <v>979.8</v>
      </c>
      <c r="AA466">
        <v>925.3</v>
      </c>
      <c r="AB466">
        <v>979.8</v>
      </c>
      <c r="AC466" s="2">
        <f>(Table2[[#This Row],[Close Price]]/Table2[[#This Row],[Day Low]])-1</f>
        <v>9.7860962566844734E-3</v>
      </c>
      <c r="AD466" s="2">
        <f>(Table2[[#This Row],[Day High]]/Table2[[#This Row],[Close Price]])-1</f>
        <v>1.387491394375906E-2</v>
      </c>
      <c r="AE466" s="2">
        <f>(Table2[[#This Row],[Close Price]]/Table2[[#This Row],[Current Week Low]])-1</f>
        <v>2.0371771317410525E-2</v>
      </c>
      <c r="AF466" s="2">
        <f>(Table2[[#This Row],[Current Week High]]/Table2[[#This Row],[Close Price]])-1</f>
        <v>3.7758830694275325E-2</v>
      </c>
      <c r="AG466" s="2">
        <f>(Table2[[#This Row],[Close Price]]/Table2[[#This Row],[Current Month Low]])-1</f>
        <v>2.0371771317410525E-2</v>
      </c>
      <c r="AH466" s="2">
        <f>(Table2[[#This Row],[Current Month High]]/Table2[[#This Row],[Close Price]])-1</f>
        <v>3.7758830694275325E-2</v>
      </c>
      <c r="AI466">
        <v>6.2331197373298703</v>
      </c>
      <c r="AJ466">
        <v>53.883139108467098</v>
      </c>
      <c r="AK466" t="str">
        <f>IF(AND(Table2[[#This Row],[20D EMA]]&gt;Table2[[#This Row],[50D EMA]],Table2[[#This Row],[50D EMA]]&gt;Table2[[#This Row],[200D EMA]]),"Uptrend","Downtrend/NoTrend")</f>
        <v>Uptrend</v>
      </c>
      <c r="AL466">
        <v>0.05</v>
      </c>
      <c r="AM466" t="s">
        <v>10463</v>
      </c>
      <c r="AN466">
        <v>-3.81</v>
      </c>
      <c r="AO466" t="s">
        <v>10464</v>
      </c>
      <c r="AP466">
        <v>5.1450057618270002E-3</v>
      </c>
      <c r="AQ466">
        <f>(Table2[[#This Row],[Sharpe Ratio]]-AVERAGE(Table2[Sharpe Ratio]))/_xlfn.STDEV.P(Table2[Sharpe Ratio])</f>
        <v>-0.53482149608675622</v>
      </c>
      <c r="AR4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-1.1653888210114371</v>
      </c>
      <c r="AS466">
        <f>_xlfn.RANK.AVG(Table2[[#This Row],[1Y Return vs Nifty Z-Score]],Table2[1Y Return vs Nifty Z-Score])</f>
        <v>366</v>
      </c>
      <c r="AT466">
        <f>_xlfn.RANK.AVG(Table2[[#This Row],[6M Return vs Nifty Z-Score]],Table2[6M Return vs Nifty Z-Score])</f>
        <v>479</v>
      </c>
      <c r="AU466">
        <f>_xlfn.RANK.AVG(Table2[[#This Row],[Sharpe Ratio Z-Score]],Table2[Sharpe Ratio Z-Score])</f>
        <v>484</v>
      </c>
      <c r="AV466">
        <f>(Table2[[#This Row],[Rank 1Y]]+Table2[[#This Row],[Rank 6M]]+Table2[[#This Row],[Rank Sharpe]])/3</f>
        <v>443</v>
      </c>
    </row>
    <row r="467" spans="1:48" x14ac:dyDescent="0.3">
      <c r="A467" t="s">
        <v>581</v>
      </c>
      <c r="B467" t="s">
        <v>582</v>
      </c>
      <c r="C467" t="s">
        <v>10419</v>
      </c>
      <c r="D467" t="s">
        <v>49</v>
      </c>
      <c r="E467">
        <v>32535.9504714</v>
      </c>
      <c r="F467">
        <v>419.65</v>
      </c>
      <c r="G467">
        <v>-3.4208503494448999</v>
      </c>
      <c r="H467">
        <f>(Table2[[#This Row],[1Y Return vs Nifty]]-AVERAGE(Table2[1Y Return vs Nifty]))/_xlfn.STDEV.P(Table2[1Y Return vs Nifty])</f>
        <v>-0.57976661627968029</v>
      </c>
      <c r="I467">
        <v>-15.8896140765968</v>
      </c>
      <c r="J467">
        <f>(Table2[[#This Row],[1M Return vs Nifty]]-AVERAGE(Table2[1M Return vs Nifty]))/_xlfn.STDEV.P(Table2[1M Return vs Nifty])</f>
        <v>-1.4985224368595387</v>
      </c>
      <c r="K467">
        <v>-13.950786444807701</v>
      </c>
      <c r="L467">
        <f>(Table2[[#This Row],[6M Return vs Nifty]]-AVERAGE(Table2[6M Return vs Nifty]))/_xlfn.STDEV.P(Table2[6M Return vs Nifty])</f>
        <v>-0.77802304694795987</v>
      </c>
      <c r="M467">
        <v>-1.35056166108746</v>
      </c>
      <c r="N467">
        <f>(Table2[[#This Row],[1W Return vs Nifty]]-AVERAGE(Table2[1W Return vs Nifty]))/_xlfn.STDEV.P(Table2[1W Return vs Nifty])</f>
        <v>-0.16217643299303983</v>
      </c>
      <c r="O467">
        <v>428.22</v>
      </c>
      <c r="P467">
        <v>444.63714112425902</v>
      </c>
      <c r="Q467">
        <v>434.39573088820902</v>
      </c>
      <c r="R467">
        <v>47.867155260224301</v>
      </c>
      <c r="S467" s="2">
        <f>(Table2[[#This Row],[Close Price]]-Table2[[#This Row],[20D EMA]])/Table2[[#This Row],[20D EMA]]</f>
        <v>-2.0013077390126685E-2</v>
      </c>
      <c r="T467" s="2">
        <f>(Table2[[#This Row],[Close Price]]-Table2[[#This Row],[50D EMA]])/Table2[[#This Row],[50D EMA]]</f>
        <v>-5.6196702464124768E-2</v>
      </c>
      <c r="U467" s="2">
        <f>(Table2[[#This Row],[Close Price]]-Table2[[#This Row],[200D EMA]])/Table2[[#This Row],[200D EMA]]</f>
        <v>-3.3945386291109353E-2</v>
      </c>
      <c r="V467">
        <v>1.1505666433205</v>
      </c>
      <c r="W467">
        <v>418.2</v>
      </c>
      <c r="X467">
        <v>425.5</v>
      </c>
      <c r="Y467">
        <v>413</v>
      </c>
      <c r="Z467">
        <v>425.5</v>
      </c>
      <c r="AA467">
        <v>413</v>
      </c>
      <c r="AB467">
        <v>425.5</v>
      </c>
      <c r="AC467" s="2">
        <f>(Table2[[#This Row],[Close Price]]/Table2[[#This Row],[Day Low]])-1</f>
        <v>3.4672405547584439E-3</v>
      </c>
      <c r="AD467" s="2">
        <f>(Table2[[#This Row],[Day High]]/Table2[[#This Row],[Close Price]])-1</f>
        <v>1.3940188252114849E-2</v>
      </c>
      <c r="AE467" s="2">
        <f>(Table2[[#This Row],[Close Price]]/Table2[[#This Row],[Current Week Low]])-1</f>
        <v>1.610169491525415E-2</v>
      </c>
      <c r="AF467" s="2">
        <f>(Table2[[#This Row],[Current Week High]]/Table2[[#This Row],[Close Price]])-1</f>
        <v>1.3940188252114849E-2</v>
      </c>
      <c r="AG467" s="2">
        <f>(Table2[[#This Row],[Close Price]]/Table2[[#This Row],[Current Month Low]])-1</f>
        <v>1.610169491525415E-2</v>
      </c>
      <c r="AH467" s="2">
        <f>(Table2[[#This Row],[Current Month High]]/Table2[[#This Row],[Close Price]])-1</f>
        <v>1.3940188252114849E-2</v>
      </c>
      <c r="AI467">
        <v>23.841296318360499</v>
      </c>
      <c r="AJ467">
        <v>24.784418673803099</v>
      </c>
      <c r="AK467" t="str">
        <f>IF(AND(Table2[[#This Row],[20D EMA]]&gt;Table2[[#This Row],[50D EMA]],Table2[[#This Row],[50D EMA]]&gt;Table2[[#This Row],[200D EMA]]),"Uptrend","Downtrend/NoTrend")</f>
        <v>Downtrend/NoTrend</v>
      </c>
      <c r="AL467">
        <v>-0.22</v>
      </c>
      <c r="AM467" t="s">
        <v>10464</v>
      </c>
      <c r="AN467">
        <v>-3.77</v>
      </c>
      <c r="AO467" t="s">
        <v>10464</v>
      </c>
      <c r="AP467">
        <v>9.3752897019970999E-2</v>
      </c>
      <c r="AQ467">
        <f>(Table2[[#This Row],[Sharpe Ratio]]-AVERAGE(Table2[Sharpe Ratio]))/_xlfn.STDEV.P(Table2[Sharpe Ratio])</f>
        <v>0.46232542646706071</v>
      </c>
      <c r="AR4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7">
        <f>_xlfn.RANK.AVG(Table2[[#This Row],[1Y Return vs Nifty Z-Score]],Table2[1Y Return vs Nifty Z-Score])</f>
        <v>531</v>
      </c>
      <c r="AT467">
        <f>_xlfn.RANK.AVG(Table2[[#This Row],[6M Return vs Nifty Z-Score]],Table2[6M Return vs Nifty Z-Score])</f>
        <v>582</v>
      </c>
      <c r="AU467">
        <f>_xlfn.RANK.AVG(Table2[[#This Row],[Sharpe Ratio Z-Score]],Table2[Sharpe Ratio Z-Score])</f>
        <v>217</v>
      </c>
      <c r="AV467">
        <f>(Table2[[#This Row],[Rank 1Y]]+Table2[[#This Row],[Rank 6M]]+Table2[[#This Row],[Rank Sharpe]])/3</f>
        <v>443.33333333333331</v>
      </c>
    </row>
    <row r="468" spans="1:48" x14ac:dyDescent="0.3">
      <c r="A468" t="s">
        <v>394</v>
      </c>
      <c r="B468" t="s">
        <v>395</v>
      </c>
      <c r="C468" t="s">
        <v>10421</v>
      </c>
      <c r="D468" t="s">
        <v>396</v>
      </c>
      <c r="E468">
        <v>61502.629134119998</v>
      </c>
      <c r="F468">
        <v>1660.95</v>
      </c>
      <c r="G468">
        <v>14.4758928548585</v>
      </c>
      <c r="H468">
        <f>(Table2[[#This Row],[1Y Return vs Nifty]]-AVERAGE(Table2[1Y Return vs Nifty]))/_xlfn.STDEV.P(Table2[1Y Return vs Nifty])</f>
        <v>-0.37074725797088975</v>
      </c>
      <c r="I468">
        <v>9.0633766404856804</v>
      </c>
      <c r="J468">
        <f>(Table2[[#This Row],[1M Return vs Nifty]]-AVERAGE(Table2[1M Return vs Nifty]))/_xlfn.STDEV.P(Table2[1M Return vs Nifty])</f>
        <v>0.66258686549236567</v>
      </c>
      <c r="K468">
        <v>-5.0777697850024399</v>
      </c>
      <c r="L468">
        <f>(Table2[[#This Row],[6M Return vs Nifty]]-AVERAGE(Table2[6M Return vs Nifty]))/_xlfn.STDEV.P(Table2[6M Return vs Nifty])</f>
        <v>-0.51221987195432994</v>
      </c>
      <c r="M468">
        <v>15.5614408067306</v>
      </c>
      <c r="N468">
        <f>(Table2[[#This Row],[1W Return vs Nifty]]-AVERAGE(Table2[1W Return vs Nifty]))/_xlfn.STDEV.P(Table2[1W Return vs Nifty])</f>
        <v>2.9348409909977176</v>
      </c>
      <c r="O468">
        <v>1515.62</v>
      </c>
      <c r="P468">
        <v>1472.2945547691399</v>
      </c>
      <c r="Q468">
        <v>1424.0052892910501</v>
      </c>
      <c r="R468">
        <v>81.017189519351803</v>
      </c>
      <c r="S468" s="2">
        <f>(Table2[[#This Row],[Close Price]]-Table2[[#This Row],[20D EMA]])/Table2[[#This Row],[20D EMA]]</f>
        <v>9.5888151383592302E-2</v>
      </c>
      <c r="T468" s="2">
        <f>(Table2[[#This Row],[Close Price]]-Table2[[#This Row],[50D EMA]])/Table2[[#This Row],[50D EMA]]</f>
        <v>0.12813702571931457</v>
      </c>
      <c r="U468" s="2">
        <f>(Table2[[#This Row],[Close Price]]-Table2[[#This Row],[200D EMA]])/Table2[[#This Row],[200D EMA]]</f>
        <v>0.16639313947135292</v>
      </c>
      <c r="V468">
        <v>1.6119121394593501</v>
      </c>
      <c r="W468">
        <v>1626</v>
      </c>
      <c r="X468">
        <v>1764.4</v>
      </c>
      <c r="Y468">
        <v>1616</v>
      </c>
      <c r="Z468">
        <v>1764.4</v>
      </c>
      <c r="AA468">
        <v>1616</v>
      </c>
      <c r="AB468">
        <v>1764.4</v>
      </c>
      <c r="AC468" s="2">
        <f>(Table2[[#This Row],[Close Price]]/Table2[[#This Row],[Day Low]])-1</f>
        <v>2.1494464944649572E-2</v>
      </c>
      <c r="AD468" s="2">
        <f>(Table2[[#This Row],[Day High]]/Table2[[#This Row],[Close Price]])-1</f>
        <v>6.2283632860712368E-2</v>
      </c>
      <c r="AE468" s="2">
        <f>(Table2[[#This Row],[Close Price]]/Table2[[#This Row],[Current Week Low]])-1</f>
        <v>2.7815594059406035E-2</v>
      </c>
      <c r="AF468" s="2">
        <f>(Table2[[#This Row],[Current Week High]]/Table2[[#This Row],[Close Price]])-1</f>
        <v>6.2283632860712368E-2</v>
      </c>
      <c r="AG468" s="2">
        <f>(Table2[[#This Row],[Close Price]]/Table2[[#This Row],[Current Month Low]])-1</f>
        <v>2.7815594059406035E-2</v>
      </c>
      <c r="AH468" s="2">
        <f>(Table2[[#This Row],[Current Month High]]/Table2[[#This Row],[Close Price]])-1</f>
        <v>6.2283632860712368E-2</v>
      </c>
      <c r="AI468">
        <v>6.2283632860712297</v>
      </c>
      <c r="AJ468">
        <v>42.558578662775702</v>
      </c>
      <c r="AK468" t="str">
        <f>IF(AND(Table2[[#This Row],[20D EMA]]&gt;Table2[[#This Row],[50D EMA]],Table2[[#This Row],[50D EMA]]&gt;Table2[[#This Row],[200D EMA]]),"Uptrend","Downtrend/NoTrend")</f>
        <v>Uptrend</v>
      </c>
      <c r="AL468">
        <v>0.18</v>
      </c>
      <c r="AM468" t="s">
        <v>10463</v>
      </c>
      <c r="AN468">
        <v>12.14</v>
      </c>
      <c r="AO468" t="s">
        <v>10463</v>
      </c>
      <c r="AP468">
        <v>2.1584716517492001E-2</v>
      </c>
      <c r="AQ468">
        <f>(Table2[[#This Row],[Sharpe Ratio]]-AVERAGE(Table2[Sharpe Ratio]))/_xlfn.STDEV.P(Table2[Sharpe Ratio])</f>
        <v>-0.34981757877279379</v>
      </c>
      <c r="AR4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2.3646431477920697</v>
      </c>
      <c r="AS468">
        <f>_xlfn.RANK.AVG(Table2[[#This Row],[1Y Return vs Nifty Z-Score]],Table2[1Y Return vs Nifty Z-Score])</f>
        <v>419</v>
      </c>
      <c r="AT468">
        <f>_xlfn.RANK.AVG(Table2[[#This Row],[6M Return vs Nifty Z-Score]],Table2[6M Return vs Nifty Z-Score])</f>
        <v>489</v>
      </c>
      <c r="AU468">
        <f>_xlfn.RANK.AVG(Table2[[#This Row],[Sharpe Ratio Z-Score]],Table2[Sharpe Ratio Z-Score])</f>
        <v>432</v>
      </c>
      <c r="AV468">
        <f>(Table2[[#This Row],[Rank 1Y]]+Table2[[#This Row],[Rank 6M]]+Table2[[#This Row],[Rank Sharpe]])/3</f>
        <v>446.66666666666669</v>
      </c>
    </row>
    <row r="469" spans="1:48" x14ac:dyDescent="0.3">
      <c r="A469" t="s">
        <v>2136</v>
      </c>
      <c r="B469" t="s">
        <v>2137</v>
      </c>
      <c r="C469" t="s">
        <v>10418</v>
      </c>
      <c r="D469" t="s">
        <v>293</v>
      </c>
      <c r="E469">
        <v>2580.974420815</v>
      </c>
      <c r="F469">
        <v>1727.25</v>
      </c>
      <c r="G469">
        <v>3.4204270160002999</v>
      </c>
      <c r="H469">
        <f>(Table2[[#This Row],[1Y Return vs Nifty]]-AVERAGE(Table2[1Y Return vs Nifty]))/_xlfn.STDEV.P(Table2[1Y Return vs Nifty])</f>
        <v>-0.49986607858889176</v>
      </c>
      <c r="I469">
        <v>-1.5342051507441199</v>
      </c>
      <c r="J469">
        <f>(Table2[[#This Row],[1M Return vs Nifty]]-AVERAGE(Table2[1M Return vs Nifty]))/_xlfn.STDEV.P(Table2[1M Return vs Nifty])</f>
        <v>-0.25524029403056536</v>
      </c>
      <c r="K469">
        <v>10.4442822591341</v>
      </c>
      <c r="L469">
        <f>(Table2[[#This Row],[6M Return vs Nifty]]-AVERAGE(Table2[6M Return vs Nifty]))/_xlfn.STDEV.P(Table2[6M Return vs Nifty])</f>
        <v>-4.7235879031408211E-2</v>
      </c>
      <c r="M469">
        <v>-3.42154326952986</v>
      </c>
      <c r="N469">
        <f>(Table2[[#This Row],[1W Return vs Nifty]]-AVERAGE(Table2[1W Return vs Nifty]))/_xlfn.STDEV.P(Table2[1W Return vs Nifty])</f>
        <v>-0.54142579381329148</v>
      </c>
      <c r="O469">
        <v>1711.47</v>
      </c>
      <c r="P469">
        <v>1704.21540338351</v>
      </c>
      <c r="Q469">
        <v>1636.41275113142</v>
      </c>
      <c r="R469">
        <v>54.089565260132403</v>
      </c>
      <c r="S469" s="2">
        <f>(Table2[[#This Row],[Close Price]]-Table2[[#This Row],[20D EMA]])/Table2[[#This Row],[20D EMA]]</f>
        <v>9.2201440866623262E-3</v>
      </c>
      <c r="T469" s="2">
        <f>(Table2[[#This Row],[Close Price]]-Table2[[#This Row],[50D EMA]])/Table2[[#This Row],[50D EMA]]</f>
        <v>1.3516247166149114E-2</v>
      </c>
      <c r="U469" s="2">
        <f>(Table2[[#This Row],[Close Price]]-Table2[[#This Row],[200D EMA]])/Table2[[#This Row],[200D EMA]]</f>
        <v>5.550998597742219E-2</v>
      </c>
      <c r="V469">
        <v>0.80613241654026102</v>
      </c>
      <c r="W469">
        <v>1713.1</v>
      </c>
      <c r="X469">
        <v>1758.95</v>
      </c>
      <c r="Y469">
        <v>1713.1</v>
      </c>
      <c r="Z469">
        <v>1758.95</v>
      </c>
      <c r="AA469">
        <v>1713.1</v>
      </c>
      <c r="AB469">
        <v>1758.95</v>
      </c>
      <c r="AC469" s="2">
        <f>(Table2[[#This Row],[Close Price]]/Table2[[#This Row],[Day Low]])-1</f>
        <v>8.2598797501605148E-3</v>
      </c>
      <c r="AD469" s="2">
        <f>(Table2[[#This Row],[Day High]]/Table2[[#This Row],[Close Price]])-1</f>
        <v>1.8352873064119368E-2</v>
      </c>
      <c r="AE469" s="2">
        <f>(Table2[[#This Row],[Close Price]]/Table2[[#This Row],[Current Week Low]])-1</f>
        <v>8.2598797501605148E-3</v>
      </c>
      <c r="AF469" s="2">
        <f>(Table2[[#This Row],[Current Week High]]/Table2[[#This Row],[Close Price]])-1</f>
        <v>1.8352873064119368E-2</v>
      </c>
      <c r="AG469" s="2">
        <f>(Table2[[#This Row],[Close Price]]/Table2[[#This Row],[Current Month Low]])-1</f>
        <v>8.2598797501605148E-3</v>
      </c>
      <c r="AH469" s="2">
        <f>(Table2[[#This Row],[Current Month High]]/Table2[[#This Row],[Close Price]])-1</f>
        <v>1.8352873064119368E-2</v>
      </c>
      <c r="AI469">
        <v>23.166883774786498</v>
      </c>
      <c r="AJ469">
        <v>34.941406249999901</v>
      </c>
      <c r="AK469" t="str">
        <f>IF(AND(Table2[[#This Row],[20D EMA]]&gt;Table2[[#This Row],[50D EMA]],Table2[[#This Row],[50D EMA]]&gt;Table2[[#This Row],[200D EMA]]),"Uptrend","Downtrend/NoTrend")</f>
        <v>Uptrend</v>
      </c>
      <c r="AL469">
        <v>-0.12</v>
      </c>
      <c r="AM469" t="s">
        <v>10464</v>
      </c>
      <c r="AN469">
        <v>-2.42</v>
      </c>
      <c r="AO469" t="s">
        <v>10464</v>
      </c>
      <c r="AP469">
        <v>-1.640388395393E-3</v>
      </c>
      <c r="AQ469">
        <f>(Table2[[#This Row],[Sharpe Ratio]]-AVERAGE(Table2[Sharpe Ratio]))/_xlfn.STDEV.P(Table2[Sharpe Ratio])</f>
        <v>-0.61118077747936805</v>
      </c>
      <c r="AR4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-1.9549488229435248</v>
      </c>
      <c r="AS469">
        <f>_xlfn.RANK.AVG(Table2[[#This Row],[1Y Return vs Nifty Z-Score]],Table2[1Y Return vs Nifty Z-Score])</f>
        <v>491</v>
      </c>
      <c r="AT469">
        <f>_xlfn.RANK.AVG(Table2[[#This Row],[6M Return vs Nifty Z-Score]],Table2[6M Return vs Nifty Z-Score])</f>
        <v>312</v>
      </c>
      <c r="AU469">
        <f>_xlfn.RANK.AVG(Table2[[#This Row],[Sharpe Ratio Z-Score]],Table2[Sharpe Ratio Z-Score])</f>
        <v>537</v>
      </c>
      <c r="AV469">
        <f>(Table2[[#This Row],[Rank 1Y]]+Table2[[#This Row],[Rank 6M]]+Table2[[#This Row],[Rank Sharpe]])/3</f>
        <v>446.66666666666669</v>
      </c>
    </row>
    <row r="470" spans="1:48" x14ac:dyDescent="0.3">
      <c r="A470" t="s">
        <v>284</v>
      </c>
      <c r="B470" t="s">
        <v>285</v>
      </c>
      <c r="C470" t="s">
        <v>10419</v>
      </c>
      <c r="D470" t="s">
        <v>37</v>
      </c>
      <c r="E470">
        <v>89130.148162130004</v>
      </c>
      <c r="F470">
        <v>1807.8</v>
      </c>
      <c r="G470">
        <v>9.43173535959248</v>
      </c>
      <c r="H470">
        <f>(Table2[[#This Row],[1Y Return vs Nifty]]-AVERAGE(Table2[1Y Return vs Nifty]))/_xlfn.STDEV.P(Table2[1Y Return vs Nifty])</f>
        <v>-0.42965890188470868</v>
      </c>
      <c r="I470">
        <v>5.8114151728310404</v>
      </c>
      <c r="J470">
        <f>(Table2[[#This Row],[1M Return vs Nifty]]-AVERAGE(Table2[1M Return vs Nifty]))/_xlfn.STDEV.P(Table2[1M Return vs Nifty])</f>
        <v>0.38094350424880835</v>
      </c>
      <c r="K470">
        <v>16.046299020211698</v>
      </c>
      <c r="L470">
        <f>(Table2[[#This Row],[6M Return vs Nifty]]-AVERAGE(Table2[6M Return vs Nifty]))/_xlfn.STDEV.P(Table2[6M Return vs Nifty])</f>
        <v>0.12058008464273608</v>
      </c>
      <c r="M470">
        <v>0.21732016001537199</v>
      </c>
      <c r="N470">
        <f>(Table2[[#This Row],[1W Return vs Nifty]]-AVERAGE(Table2[1W Return vs Nifty]))/_xlfn.STDEV.P(Table2[1W Return vs Nifty])</f>
        <v>0.12494257186483415</v>
      </c>
      <c r="O470">
        <v>1739.28</v>
      </c>
      <c r="P470">
        <v>1696.3313608226599</v>
      </c>
      <c r="Q470">
        <v>1560.1992943821799</v>
      </c>
      <c r="R470">
        <v>79.201365096247898</v>
      </c>
      <c r="S470" s="2">
        <f>(Table2[[#This Row],[Close Price]]-Table2[[#This Row],[20D EMA]])/Table2[[#This Row],[20D EMA]]</f>
        <v>3.9395611977369939E-2</v>
      </c>
      <c r="T470" s="2">
        <f>(Table2[[#This Row],[Close Price]]-Table2[[#This Row],[50D EMA]])/Table2[[#This Row],[50D EMA]]</f>
        <v>6.5711594887499891E-2</v>
      </c>
      <c r="U470" s="2">
        <f>(Table2[[#This Row],[Close Price]]-Table2[[#This Row],[200D EMA]])/Table2[[#This Row],[200D EMA]]</f>
        <v>0.15869812690555468</v>
      </c>
      <c r="V470">
        <v>1.4842579661966799</v>
      </c>
      <c r="W470">
        <v>1800</v>
      </c>
      <c r="X470">
        <v>1848</v>
      </c>
      <c r="Y470">
        <v>1782.15</v>
      </c>
      <c r="Z470">
        <v>1848</v>
      </c>
      <c r="AA470">
        <v>1782.15</v>
      </c>
      <c r="AB470">
        <v>1848</v>
      </c>
      <c r="AC470" s="2">
        <f>(Table2[[#This Row],[Close Price]]/Table2[[#This Row],[Day Low]])-1</f>
        <v>4.3333333333333002E-3</v>
      </c>
      <c r="AD470" s="2">
        <f>(Table2[[#This Row],[Day High]]/Table2[[#This Row],[Close Price]])-1</f>
        <v>2.2236973116495307E-2</v>
      </c>
      <c r="AE470" s="2">
        <f>(Table2[[#This Row],[Close Price]]/Table2[[#This Row],[Current Week Low]])-1</f>
        <v>1.4392727884858125E-2</v>
      </c>
      <c r="AF470" s="2">
        <f>(Table2[[#This Row],[Current Week High]]/Table2[[#This Row],[Close Price]])-1</f>
        <v>2.2236973116495307E-2</v>
      </c>
      <c r="AG470" s="2">
        <f>(Table2[[#This Row],[Close Price]]/Table2[[#This Row],[Current Month Low]])-1</f>
        <v>1.4392727884858125E-2</v>
      </c>
      <c r="AH470" s="2">
        <f>(Table2[[#This Row],[Current Month High]]/Table2[[#This Row],[Close Price]])-1</f>
        <v>2.2236973116495307E-2</v>
      </c>
      <c r="AI470">
        <v>2.2236973116495302</v>
      </c>
      <c r="AJ470">
        <v>42.7962085308056</v>
      </c>
      <c r="AK470" t="str">
        <f>IF(AND(Table2[[#This Row],[20D EMA]]&gt;Table2[[#This Row],[50D EMA]],Table2[[#This Row],[50D EMA]]&gt;Table2[[#This Row],[200D EMA]]),"Uptrend","Downtrend/NoTrend")</f>
        <v>Uptrend</v>
      </c>
      <c r="AL470">
        <v>-0.01</v>
      </c>
      <c r="AM470" t="s">
        <v>10464</v>
      </c>
      <c r="AN470">
        <v>8.73</v>
      </c>
      <c r="AO470" t="s">
        <v>10463</v>
      </c>
      <c r="AP470">
        <v>-5.2421125917720003E-2</v>
      </c>
      <c r="AQ470">
        <f>(Table2[[#This Row],[Sharpe Ratio]]-AVERAGE(Table2[Sharpe Ratio]))/_xlfn.STDEV.P(Table2[Sharpe Ratio])</f>
        <v>-1.1826406714732627</v>
      </c>
      <c r="AR4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-0.98583341260159296</v>
      </c>
      <c r="AS470">
        <f>_xlfn.RANK.AVG(Table2[[#This Row],[1Y Return vs Nifty Z-Score]],Table2[1Y Return vs Nifty Z-Score])</f>
        <v>446</v>
      </c>
      <c r="AT470">
        <f>_xlfn.RANK.AVG(Table2[[#This Row],[6M Return vs Nifty Z-Score]],Table2[6M Return vs Nifty Z-Score])</f>
        <v>263</v>
      </c>
      <c r="AU470">
        <f>_xlfn.RANK.AVG(Table2[[#This Row],[Sharpe Ratio Z-Score]],Table2[Sharpe Ratio Z-Score])</f>
        <v>635</v>
      </c>
      <c r="AV470">
        <f>(Table2[[#This Row],[Rank 1Y]]+Table2[[#This Row],[Rank 6M]]+Table2[[#This Row],[Rank Sharpe]])/3</f>
        <v>448</v>
      </c>
    </row>
    <row r="471" spans="1:48" x14ac:dyDescent="0.3">
      <c r="A471" t="s">
        <v>614</v>
      </c>
      <c r="B471" t="s">
        <v>615</v>
      </c>
      <c r="C471" t="s">
        <v>10423</v>
      </c>
      <c r="D471" t="s">
        <v>193</v>
      </c>
      <c r="E471">
        <v>30363.782656799998</v>
      </c>
      <c r="F471">
        <v>16001.9</v>
      </c>
      <c r="G471">
        <v>4.4230529601039903</v>
      </c>
      <c r="H471">
        <f>(Table2[[#This Row],[1Y Return vs Nifty]]-AVERAGE(Table2[1Y Return vs Nifty]))/_xlfn.STDEV.P(Table2[1Y Return vs Nifty])</f>
        <v>-0.48815622562469957</v>
      </c>
      <c r="I471">
        <v>-16.6151039243627</v>
      </c>
      <c r="J471">
        <f>(Table2[[#This Row],[1M Return vs Nifty]]-AVERAGE(Table2[1M Return vs Nifty]))/_xlfn.STDEV.P(Table2[1M Return vs Nifty])</f>
        <v>-1.5613550999477117</v>
      </c>
      <c r="K471">
        <v>-12.826568181676301</v>
      </c>
      <c r="L471">
        <f>(Table2[[#This Row],[6M Return vs Nifty]]-AVERAGE(Table2[6M Return vs Nifty]))/_xlfn.STDEV.P(Table2[6M Return vs Nifty])</f>
        <v>-0.74434557341409313</v>
      </c>
      <c r="M471">
        <v>-1.0232758365627801</v>
      </c>
      <c r="N471">
        <f>(Table2[[#This Row],[1W Return vs Nifty]]-AVERAGE(Table2[1W Return vs Nifty]))/_xlfn.STDEV.P(Table2[1W Return vs Nifty])</f>
        <v>-0.10224208145146933</v>
      </c>
      <c r="O471">
        <v>16042.79</v>
      </c>
      <c r="P471">
        <v>15515.606861297299</v>
      </c>
      <c r="Q471">
        <v>14708.1881739854</v>
      </c>
      <c r="R471">
        <v>48.350715453001797</v>
      </c>
      <c r="S471" s="2">
        <f>(Table2[[#This Row],[Close Price]]-Table2[[#This Row],[20D EMA]])/Table2[[#This Row],[20D EMA]]</f>
        <v>-2.5488085301871577E-3</v>
      </c>
      <c r="T471" s="2">
        <f>(Table2[[#This Row],[Close Price]]-Table2[[#This Row],[50D EMA]])/Table2[[#This Row],[50D EMA]]</f>
        <v>3.134219260967018E-2</v>
      </c>
      <c r="U471" s="2">
        <f>(Table2[[#This Row],[Close Price]]-Table2[[#This Row],[200D EMA]])/Table2[[#This Row],[200D EMA]]</f>
        <v>8.7958612625231983E-2</v>
      </c>
      <c r="V471">
        <v>4.2859747881927799</v>
      </c>
      <c r="W471">
        <v>15825</v>
      </c>
      <c r="X471">
        <v>16267</v>
      </c>
      <c r="Y471">
        <v>15590.1</v>
      </c>
      <c r="Z471">
        <v>16267</v>
      </c>
      <c r="AA471">
        <v>15590.1</v>
      </c>
      <c r="AB471">
        <v>16267</v>
      </c>
      <c r="AC471" s="2">
        <f>(Table2[[#This Row],[Close Price]]/Table2[[#This Row],[Day Low]])-1</f>
        <v>1.1178515007898904E-2</v>
      </c>
      <c r="AD471" s="2">
        <f>(Table2[[#This Row],[Day High]]/Table2[[#This Row],[Close Price]])-1</f>
        <v>1.6566782694555027E-2</v>
      </c>
      <c r="AE471" s="2">
        <f>(Table2[[#This Row],[Close Price]]/Table2[[#This Row],[Current Week Low]])-1</f>
        <v>2.6414198754337592E-2</v>
      </c>
      <c r="AF471" s="2">
        <f>(Table2[[#This Row],[Current Week High]]/Table2[[#This Row],[Close Price]])-1</f>
        <v>1.6566782694555027E-2</v>
      </c>
      <c r="AG471" s="2">
        <f>(Table2[[#This Row],[Close Price]]/Table2[[#This Row],[Current Month Low]])-1</f>
        <v>2.6414198754337592E-2</v>
      </c>
      <c r="AH471" s="2">
        <f>(Table2[[#This Row],[Current Month High]]/Table2[[#This Row],[Close Price]])-1</f>
        <v>1.6566782694555027E-2</v>
      </c>
      <c r="AI471">
        <v>14.048956686393399</v>
      </c>
      <c r="AJ471">
        <v>36.955079788258303</v>
      </c>
      <c r="AK471" t="str">
        <f>IF(AND(Table2[[#This Row],[20D EMA]]&gt;Table2[[#This Row],[50D EMA]],Table2[[#This Row],[50D EMA]]&gt;Table2[[#This Row],[200D EMA]]),"Uptrend","Downtrend/NoTrend")</f>
        <v>Uptrend</v>
      </c>
      <c r="AL471">
        <v>-0.04</v>
      </c>
      <c r="AM471" t="s">
        <v>10464</v>
      </c>
      <c r="AN471">
        <v>-7.89</v>
      </c>
      <c r="AO471" t="s">
        <v>10464</v>
      </c>
      <c r="AP471">
        <v>6.6778976703684004E-2</v>
      </c>
      <c r="AQ471">
        <f>(Table2[[#This Row],[Sharpe Ratio]]-AVERAGE(Table2[Sharpe Ratio]))/_xlfn.STDEV.P(Table2[Sharpe Ratio])</f>
        <v>0.15877501746073713</v>
      </c>
      <c r="AR4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-2.737323962977237</v>
      </c>
      <c r="AS471">
        <f>_xlfn.RANK.AVG(Table2[[#This Row],[1Y Return vs Nifty Z-Score]],Table2[1Y Return vs Nifty Z-Score])</f>
        <v>480</v>
      </c>
      <c r="AT471">
        <f>_xlfn.RANK.AVG(Table2[[#This Row],[6M Return vs Nifty Z-Score]],Table2[6M Return vs Nifty Z-Score])</f>
        <v>572</v>
      </c>
      <c r="AU471">
        <f>_xlfn.RANK.AVG(Table2[[#This Row],[Sharpe Ratio Z-Score]],Table2[Sharpe Ratio Z-Score])</f>
        <v>294</v>
      </c>
      <c r="AV471">
        <f>(Table2[[#This Row],[Rank 1Y]]+Table2[[#This Row],[Rank 6M]]+Table2[[#This Row],[Rank Sharpe]])/3</f>
        <v>448.66666666666669</v>
      </c>
    </row>
    <row r="472" spans="1:48" x14ac:dyDescent="0.3">
      <c r="A472" t="s">
        <v>1175</v>
      </c>
      <c r="B472" t="s">
        <v>1176</v>
      </c>
      <c r="C472" t="s">
        <v>10433</v>
      </c>
      <c r="D472" t="s">
        <v>371</v>
      </c>
      <c r="E472">
        <v>9792.1868222199992</v>
      </c>
      <c r="F472">
        <v>242.55</v>
      </c>
      <c r="G472">
        <v>22.454100203625099</v>
      </c>
      <c r="H472">
        <f>(Table2[[#This Row],[1Y Return vs Nifty]]-AVERAGE(Table2[1Y Return vs Nifty]))/_xlfn.STDEV.P(Table2[1Y Return vs Nifty])</f>
        <v>-0.27756830571924851</v>
      </c>
      <c r="I472">
        <v>5.1658792580384496</v>
      </c>
      <c r="J472">
        <f>(Table2[[#This Row],[1M Return vs Nifty]]-AVERAGE(Table2[1M Return vs Nifty]))/_xlfn.STDEV.P(Table2[1M Return vs Nifty])</f>
        <v>0.32503542949023978</v>
      </c>
      <c r="K472">
        <v>-26.6724621443148</v>
      </c>
      <c r="L472">
        <f>(Table2[[#This Row],[6M Return vs Nifty]]-AVERAGE(Table2[6M Return vs Nifty]))/_xlfn.STDEV.P(Table2[6M Return vs Nifty])</f>
        <v>-1.1591179915214673</v>
      </c>
      <c r="M472">
        <v>-1.0408629215777101</v>
      </c>
      <c r="N472">
        <f>(Table2[[#This Row],[1W Return vs Nifty]]-AVERAGE(Table2[1W Return vs Nifty]))/_xlfn.STDEV.P(Table2[1W Return vs Nifty])</f>
        <v>-0.10546272364520669</v>
      </c>
      <c r="O472">
        <v>235.8</v>
      </c>
      <c r="P472">
        <v>231.159385501674</v>
      </c>
      <c r="Q472">
        <v>218.52971840304099</v>
      </c>
      <c r="R472">
        <v>60.812681593751499</v>
      </c>
      <c r="S472" s="2">
        <f>(Table2[[#This Row],[Close Price]]-Table2[[#This Row],[20D EMA]])/Table2[[#This Row],[20D EMA]]</f>
        <v>2.8625954198473282E-2</v>
      </c>
      <c r="T472" s="2">
        <f>(Table2[[#This Row],[Close Price]]-Table2[[#This Row],[50D EMA]])/Table2[[#This Row],[50D EMA]]</f>
        <v>4.9276019979052628E-2</v>
      </c>
      <c r="U472" s="2">
        <f>(Table2[[#This Row],[Close Price]]-Table2[[#This Row],[200D EMA]])/Table2[[#This Row],[200D EMA]]</f>
        <v>0.1099176888731339</v>
      </c>
      <c r="V472">
        <v>2.6046334843021399</v>
      </c>
      <c r="W472">
        <v>241.4</v>
      </c>
      <c r="X472">
        <v>247.1</v>
      </c>
      <c r="Y472">
        <v>241.4</v>
      </c>
      <c r="Z472">
        <v>249.9</v>
      </c>
      <c r="AA472">
        <v>241.4</v>
      </c>
      <c r="AB472">
        <v>249.9</v>
      </c>
      <c r="AC472" s="2">
        <f>(Table2[[#This Row],[Close Price]]/Table2[[#This Row],[Day Low]])-1</f>
        <v>4.7638773819387303E-3</v>
      </c>
      <c r="AD472" s="2">
        <f>(Table2[[#This Row],[Day High]]/Table2[[#This Row],[Close Price]])-1</f>
        <v>1.8759018759018753E-2</v>
      </c>
      <c r="AE472" s="2">
        <f>(Table2[[#This Row],[Close Price]]/Table2[[#This Row],[Current Week Low]])-1</f>
        <v>4.7638773819387303E-3</v>
      </c>
      <c r="AF472" s="2">
        <f>(Table2[[#This Row],[Current Week High]]/Table2[[#This Row],[Close Price]])-1</f>
        <v>3.0303030303030276E-2</v>
      </c>
      <c r="AG472" s="2">
        <f>(Table2[[#This Row],[Close Price]]/Table2[[#This Row],[Current Month Low]])-1</f>
        <v>4.7638773819387303E-3</v>
      </c>
      <c r="AH472" s="2">
        <f>(Table2[[#This Row],[Current Month High]]/Table2[[#This Row],[Close Price]])-1</f>
        <v>3.0303030303030276E-2</v>
      </c>
      <c r="AI472">
        <v>32.859204287775697</v>
      </c>
      <c r="AJ472">
        <v>65.959630516592497</v>
      </c>
      <c r="AK472" t="str">
        <f>IF(AND(Table2[[#This Row],[20D EMA]]&gt;Table2[[#This Row],[50D EMA]],Table2[[#This Row],[50D EMA]]&gt;Table2[[#This Row],[200D EMA]]),"Uptrend","Downtrend/NoTrend")</f>
        <v>Uptrend</v>
      </c>
      <c r="AL472">
        <v>-0.05</v>
      </c>
      <c r="AM472" t="s">
        <v>10464</v>
      </c>
      <c r="AN472">
        <v>8.2899999999999991</v>
      </c>
      <c r="AO472" t="s">
        <v>10463</v>
      </c>
      <c r="AP472">
        <v>6.9029540130069997E-2</v>
      </c>
      <c r="AQ472">
        <f>(Table2[[#This Row],[Sharpe Ratio]]-AVERAGE(Table2[Sharpe Ratio]))/_xlfn.STDEV.P(Table2[Sharpe Ratio])</f>
        <v>0.18410168264561372</v>
      </c>
      <c r="AR4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-1.0330119087500689</v>
      </c>
      <c r="AS472">
        <f>_xlfn.RANK.AVG(Table2[[#This Row],[1Y Return vs Nifty Z-Score]],Table2[1Y Return vs Nifty Z-Score])</f>
        <v>379</v>
      </c>
      <c r="AT472">
        <f>_xlfn.RANK.AVG(Table2[[#This Row],[6M Return vs Nifty Z-Score]],Table2[6M Return vs Nifty Z-Score])</f>
        <v>683</v>
      </c>
      <c r="AU472">
        <f>_xlfn.RANK.AVG(Table2[[#This Row],[Sharpe Ratio Z-Score]],Table2[Sharpe Ratio Z-Score])</f>
        <v>287</v>
      </c>
      <c r="AV472">
        <f>(Table2[[#This Row],[Rank 1Y]]+Table2[[#This Row],[Rank 6M]]+Table2[[#This Row],[Rank Sharpe]])/3</f>
        <v>449.66666666666669</v>
      </c>
    </row>
    <row r="473" spans="1:48" x14ac:dyDescent="0.3">
      <c r="A473" t="s">
        <v>641</v>
      </c>
      <c r="B473" t="s">
        <v>642</v>
      </c>
      <c r="C473" t="s">
        <v>10423</v>
      </c>
      <c r="D473" t="s">
        <v>193</v>
      </c>
      <c r="E473">
        <v>28518.622376399999</v>
      </c>
      <c r="F473">
        <v>1392.7</v>
      </c>
      <c r="G473">
        <v>-10.515544340215101</v>
      </c>
      <c r="H473">
        <f>(Table2[[#This Row],[1Y Return vs Nifty]]-AVERAGE(Table2[1Y Return vs Nifty]))/_xlfn.STDEV.P(Table2[1Y Return vs Nifty])</f>
        <v>-0.66262685338647642</v>
      </c>
      <c r="I473">
        <v>4.5630865871801296</v>
      </c>
      <c r="J473">
        <f>(Table2[[#This Row],[1M Return vs Nifty]]-AVERAGE(Table2[1M Return vs Nifty]))/_xlfn.STDEV.P(Table2[1M Return vs Nifty])</f>
        <v>0.27282922851210795</v>
      </c>
      <c r="K473">
        <v>1.9194727523163</v>
      </c>
      <c r="L473">
        <f>(Table2[[#This Row],[6M Return vs Nifty]]-AVERAGE(Table2[6M Return vs Nifty]))/_xlfn.STDEV.P(Table2[6M Return vs Nifty])</f>
        <v>-0.30260803936924113</v>
      </c>
      <c r="M473">
        <v>-0.74567090859429397</v>
      </c>
      <c r="N473">
        <f>(Table2[[#This Row],[1W Return vs Nifty]]-AVERAGE(Table2[1W Return vs Nifty]))/_xlfn.STDEV.P(Table2[1W Return vs Nifty])</f>
        <v>-5.1405564572990968E-2</v>
      </c>
      <c r="O473">
        <v>1299.9100000000001</v>
      </c>
      <c r="P473">
        <v>1231.84550013886</v>
      </c>
      <c r="Q473">
        <v>1177.2925649598701</v>
      </c>
      <c r="R473">
        <v>77.144051948888901</v>
      </c>
      <c r="S473" s="2">
        <f>(Table2[[#This Row],[Close Price]]-Table2[[#This Row],[20D EMA]])/Table2[[#This Row],[20D EMA]]</f>
        <v>7.1381864898339087E-2</v>
      </c>
      <c r="T473" s="2">
        <f>(Table2[[#This Row],[Close Price]]-Table2[[#This Row],[50D EMA]])/Table2[[#This Row],[50D EMA]]</f>
        <v>0.13058009291182029</v>
      </c>
      <c r="U473" s="2">
        <f>(Table2[[#This Row],[Close Price]]-Table2[[#This Row],[200D EMA]])/Table2[[#This Row],[200D EMA]]</f>
        <v>0.18296848332468016</v>
      </c>
      <c r="V473">
        <v>1.10145687003922</v>
      </c>
      <c r="W473">
        <v>1353.2</v>
      </c>
      <c r="X473">
        <v>1408.4</v>
      </c>
      <c r="Y473">
        <v>1322.35</v>
      </c>
      <c r="Z473">
        <v>1408.4</v>
      </c>
      <c r="AA473">
        <v>1322.35</v>
      </c>
      <c r="AB473">
        <v>1408.4</v>
      </c>
      <c r="AC473" s="2">
        <f>(Table2[[#This Row],[Close Price]]/Table2[[#This Row],[Day Low]])-1</f>
        <v>2.9190067986993862E-2</v>
      </c>
      <c r="AD473" s="2">
        <f>(Table2[[#This Row],[Day High]]/Table2[[#This Row],[Close Price]])-1</f>
        <v>1.1273066704961643E-2</v>
      </c>
      <c r="AE473" s="2">
        <f>(Table2[[#This Row],[Close Price]]/Table2[[#This Row],[Current Week Low]])-1</f>
        <v>5.3200741104851401E-2</v>
      </c>
      <c r="AF473" s="2">
        <f>(Table2[[#This Row],[Current Week High]]/Table2[[#This Row],[Close Price]])-1</f>
        <v>1.1273066704961643E-2</v>
      </c>
      <c r="AG473" s="2">
        <f>(Table2[[#This Row],[Close Price]]/Table2[[#This Row],[Current Month Low]])-1</f>
        <v>5.3200741104851401E-2</v>
      </c>
      <c r="AH473" s="2">
        <f>(Table2[[#This Row],[Current Month High]]/Table2[[#This Row],[Close Price]])-1</f>
        <v>1.1273066704961643E-2</v>
      </c>
      <c r="AI473">
        <v>1.1273066704961601</v>
      </c>
      <c r="AJ473">
        <v>38.846518119734803</v>
      </c>
      <c r="AK473" t="str">
        <f>IF(AND(Table2[[#This Row],[20D EMA]]&gt;Table2[[#This Row],[50D EMA]],Table2[[#This Row],[50D EMA]]&gt;Table2[[#This Row],[200D EMA]]),"Uptrend","Downtrend/NoTrend")</f>
        <v>Uptrend</v>
      </c>
      <c r="AL473">
        <v>0.08</v>
      </c>
      <c r="AM473" t="s">
        <v>10463</v>
      </c>
      <c r="AN473">
        <v>7.84</v>
      </c>
      <c r="AO473" t="s">
        <v>10463</v>
      </c>
      <c r="AP473">
        <v>4.0088648927364003E-2</v>
      </c>
      <c r="AQ473">
        <f>(Table2[[#This Row],[Sharpe Ratio]]-AVERAGE(Table2[Sharpe Ratio]))/_xlfn.STDEV.P(Table2[Sharpe Ratio])</f>
        <v>-0.14158398923962856</v>
      </c>
      <c r="AR4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-0.88539521805622923</v>
      </c>
      <c r="AS473">
        <f>_xlfn.RANK.AVG(Table2[[#This Row],[1Y Return vs Nifty Z-Score]],Table2[1Y Return vs Nifty Z-Score])</f>
        <v>569</v>
      </c>
      <c r="AT473">
        <f>_xlfn.RANK.AVG(Table2[[#This Row],[6M Return vs Nifty Z-Score]],Table2[6M Return vs Nifty Z-Score])</f>
        <v>405</v>
      </c>
      <c r="AU473">
        <f>_xlfn.RANK.AVG(Table2[[#This Row],[Sharpe Ratio Z-Score]],Table2[Sharpe Ratio Z-Score])</f>
        <v>377</v>
      </c>
      <c r="AV473">
        <f>(Table2[[#This Row],[Rank 1Y]]+Table2[[#This Row],[Rank 6M]]+Table2[[#This Row],[Rank Sharpe]])/3</f>
        <v>450.33333333333331</v>
      </c>
    </row>
    <row r="474" spans="1:48" x14ac:dyDescent="0.3">
      <c r="A474" t="s">
        <v>476</v>
      </c>
      <c r="B474" t="s">
        <v>477</v>
      </c>
      <c r="C474" t="s">
        <v>10426</v>
      </c>
      <c r="D474" t="s">
        <v>380</v>
      </c>
      <c r="E474">
        <v>44792.464629599999</v>
      </c>
      <c r="F474">
        <v>1593.7</v>
      </c>
      <c r="G474">
        <v>-5.7529798481924299</v>
      </c>
      <c r="H474">
        <f>(Table2[[#This Row],[1Y Return vs Nifty]]-AVERAGE(Table2[1Y Return vs Nifty]))/_xlfn.STDEV.P(Table2[1Y Return vs Nifty])</f>
        <v>-0.60700398599307026</v>
      </c>
      <c r="I474">
        <v>-2.86808688427887</v>
      </c>
      <c r="J474">
        <f>(Table2[[#This Row],[1M Return vs Nifty]]-AVERAGE(Table2[1M Return vs Nifty]))/_xlfn.STDEV.P(Table2[1M Return vs Nifty])</f>
        <v>-0.37076409056713838</v>
      </c>
      <c r="K474">
        <v>-5.3779334879110001</v>
      </c>
      <c r="L474">
        <f>(Table2[[#This Row],[6M Return vs Nifty]]-AVERAGE(Table2[6M Return vs Nifty]))/_xlfn.STDEV.P(Table2[6M Return vs Nifty])</f>
        <v>-0.52121168029977838</v>
      </c>
      <c r="M474">
        <v>-2.8259167999040899</v>
      </c>
      <c r="N474">
        <f>(Table2[[#This Row],[1W Return vs Nifty]]-AVERAGE(Table2[1W Return vs Nifty]))/_xlfn.STDEV.P(Table2[1W Return vs Nifty])</f>
        <v>-0.43235145101258904</v>
      </c>
      <c r="O474">
        <v>1588.06</v>
      </c>
      <c r="P474">
        <v>1580.88287222895</v>
      </c>
      <c r="Q474">
        <v>1530.6229263683599</v>
      </c>
      <c r="R474">
        <v>55.8788186910446</v>
      </c>
      <c r="S474" s="2">
        <f>(Table2[[#This Row],[Close Price]]-Table2[[#This Row],[20D EMA]])/Table2[[#This Row],[20D EMA]]</f>
        <v>3.5515030918227904E-3</v>
      </c>
      <c r="T474" s="2">
        <f>(Table2[[#This Row],[Close Price]]-Table2[[#This Row],[50D EMA]])/Table2[[#This Row],[50D EMA]]</f>
        <v>8.1075758338621899E-3</v>
      </c>
      <c r="U474" s="2">
        <f>(Table2[[#This Row],[Close Price]]-Table2[[#This Row],[200D EMA]])/Table2[[#This Row],[200D EMA]]</f>
        <v>4.1210067185717819E-2</v>
      </c>
      <c r="V474">
        <v>1.1268110852497899</v>
      </c>
      <c r="W474">
        <v>1580.1</v>
      </c>
      <c r="X474">
        <v>1654</v>
      </c>
      <c r="Y474">
        <v>1559.95</v>
      </c>
      <c r="Z474">
        <v>1654</v>
      </c>
      <c r="AA474">
        <v>1559.95</v>
      </c>
      <c r="AB474">
        <v>1654</v>
      </c>
      <c r="AC474" s="2">
        <f>(Table2[[#This Row],[Close Price]]/Table2[[#This Row],[Day Low]])-1</f>
        <v>8.6070501866970517E-3</v>
      </c>
      <c r="AD474" s="2">
        <f>(Table2[[#This Row],[Day High]]/Table2[[#This Row],[Close Price]])-1</f>
        <v>3.783648114450644E-2</v>
      </c>
      <c r="AE474" s="2">
        <f>(Table2[[#This Row],[Close Price]]/Table2[[#This Row],[Current Week Low]])-1</f>
        <v>2.1635308824000665E-2</v>
      </c>
      <c r="AF474" s="2">
        <f>(Table2[[#This Row],[Current Week High]]/Table2[[#This Row],[Close Price]])-1</f>
        <v>3.783648114450644E-2</v>
      </c>
      <c r="AG474" s="2">
        <f>(Table2[[#This Row],[Close Price]]/Table2[[#This Row],[Current Month Low]])-1</f>
        <v>2.1635308824000665E-2</v>
      </c>
      <c r="AH474" s="2">
        <f>(Table2[[#This Row],[Current Month High]]/Table2[[#This Row],[Close Price]])-1</f>
        <v>3.783648114450644E-2</v>
      </c>
      <c r="AI474">
        <v>12.944719834347699</v>
      </c>
      <c r="AJ474">
        <v>22.498078401229801</v>
      </c>
      <c r="AK474" t="str">
        <f>IF(AND(Table2[[#This Row],[20D EMA]]&gt;Table2[[#This Row],[50D EMA]],Table2[[#This Row],[50D EMA]]&gt;Table2[[#This Row],[200D EMA]]),"Uptrend","Downtrend/NoTrend")</f>
        <v>Uptrend</v>
      </c>
      <c r="AL474">
        <v>-7.0000000000000007E-2</v>
      </c>
      <c r="AM474" t="s">
        <v>10464</v>
      </c>
      <c r="AN474">
        <v>3.53</v>
      </c>
      <c r="AO474" t="s">
        <v>10463</v>
      </c>
      <c r="AP474">
        <v>6.3038746551900005E-2</v>
      </c>
      <c r="AQ474">
        <f>(Table2[[#This Row],[Sharpe Ratio]]-AVERAGE(Table2[Sharpe Ratio]))/_xlfn.STDEV.P(Table2[Sharpe Ratio])</f>
        <v>0.11668442109806131</v>
      </c>
      <c r="AR4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-1.8146467867745146</v>
      </c>
      <c r="AS474">
        <f>_xlfn.RANK.AVG(Table2[[#This Row],[1Y Return vs Nifty Z-Score]],Table2[1Y Return vs Nifty Z-Score])</f>
        <v>550</v>
      </c>
      <c r="AT474">
        <f>_xlfn.RANK.AVG(Table2[[#This Row],[6M Return vs Nifty Z-Score]],Table2[6M Return vs Nifty Z-Score])</f>
        <v>493</v>
      </c>
      <c r="AU474">
        <f>_xlfn.RANK.AVG(Table2[[#This Row],[Sharpe Ratio Z-Score]],Table2[Sharpe Ratio Z-Score])</f>
        <v>309</v>
      </c>
      <c r="AV474">
        <f>(Table2[[#This Row],[Rank 1Y]]+Table2[[#This Row],[Rank 6M]]+Table2[[#This Row],[Rank Sharpe]])/3</f>
        <v>450.66666666666669</v>
      </c>
    </row>
    <row r="475" spans="1:48" x14ac:dyDescent="0.3">
      <c r="A475" t="s">
        <v>556</v>
      </c>
      <c r="B475" t="s">
        <v>557</v>
      </c>
      <c r="C475" t="s">
        <v>10428</v>
      </c>
      <c r="D475" t="s">
        <v>80</v>
      </c>
      <c r="E475">
        <v>34532.726736919998</v>
      </c>
      <c r="F475">
        <v>4335.75</v>
      </c>
      <c r="G475">
        <v>4.4897404127795104</v>
      </c>
      <c r="H475">
        <f>(Table2[[#This Row],[1Y Return vs Nifty]]-AVERAGE(Table2[1Y Return vs Nifty]))/_xlfn.STDEV.P(Table2[1Y Return vs Nifty])</f>
        <v>-0.48737737058910102</v>
      </c>
      <c r="I475">
        <v>5.81014467001346</v>
      </c>
      <c r="J475">
        <f>(Table2[[#This Row],[1M Return vs Nifty]]-AVERAGE(Table2[1M Return vs Nifty]))/_xlfn.STDEV.P(Table2[1M Return vs Nifty])</f>
        <v>0.38083346952435909</v>
      </c>
      <c r="K475">
        <v>1.2585706371440299</v>
      </c>
      <c r="L475">
        <f>(Table2[[#This Row],[6M Return vs Nifty]]-AVERAGE(Table2[6M Return vs Nifty]))/_xlfn.STDEV.P(Table2[6M Return vs Nifty])</f>
        <v>-0.3224062531344174</v>
      </c>
      <c r="M475">
        <v>3.2959771479349098</v>
      </c>
      <c r="N475">
        <f>(Table2[[#This Row],[1W Return vs Nifty]]-AVERAGE(Table2[1W Return vs Nifty]))/_xlfn.STDEV.P(Table2[1W Return vs Nifty])</f>
        <v>0.68872290197188424</v>
      </c>
      <c r="O475">
        <v>4275.74</v>
      </c>
      <c r="P475">
        <v>4170.9908638614397</v>
      </c>
      <c r="Q475">
        <v>3902.6325603073601</v>
      </c>
      <c r="R475">
        <v>64.690087639411303</v>
      </c>
      <c r="S475" s="2">
        <f>(Table2[[#This Row],[Close Price]]-Table2[[#This Row],[20D EMA]])/Table2[[#This Row],[20D EMA]]</f>
        <v>1.4034997450733725E-2</v>
      </c>
      <c r="T475" s="2">
        <f>(Table2[[#This Row],[Close Price]]-Table2[[#This Row],[50D EMA]])/Table2[[#This Row],[50D EMA]]</f>
        <v>3.9501198040512796E-2</v>
      </c>
      <c r="U475" s="2">
        <f>(Table2[[#This Row],[Close Price]]-Table2[[#This Row],[200D EMA]])/Table2[[#This Row],[200D EMA]]</f>
        <v>0.11098083998421025</v>
      </c>
      <c r="V475">
        <v>1.2498477836767801</v>
      </c>
      <c r="W475">
        <v>4324.1000000000004</v>
      </c>
      <c r="X475">
        <v>4511.2</v>
      </c>
      <c r="Y475">
        <v>4324.1000000000004</v>
      </c>
      <c r="Z475">
        <v>4511.6499999999996</v>
      </c>
      <c r="AA475">
        <v>4324.1000000000004</v>
      </c>
      <c r="AB475">
        <v>4511.6499999999996</v>
      </c>
      <c r="AC475" s="2">
        <f>(Table2[[#This Row],[Close Price]]/Table2[[#This Row],[Day Low]])-1</f>
        <v>2.6942022617422179E-3</v>
      </c>
      <c r="AD475" s="2">
        <f>(Table2[[#This Row],[Day High]]/Table2[[#This Row],[Close Price]])-1</f>
        <v>4.0465894020642379E-2</v>
      </c>
      <c r="AE475" s="2">
        <f>(Table2[[#This Row],[Close Price]]/Table2[[#This Row],[Current Week Low]])-1</f>
        <v>2.6942022617422179E-3</v>
      </c>
      <c r="AF475" s="2">
        <f>(Table2[[#This Row],[Current Week High]]/Table2[[#This Row],[Close Price]])-1</f>
        <v>4.0569682292567633E-2</v>
      </c>
      <c r="AG475" s="2">
        <f>(Table2[[#This Row],[Close Price]]/Table2[[#This Row],[Current Month Low]])-1</f>
        <v>2.6942022617422179E-3</v>
      </c>
      <c r="AH475" s="2">
        <f>(Table2[[#This Row],[Current Month High]]/Table2[[#This Row],[Close Price]])-1</f>
        <v>4.0569682292567633E-2</v>
      </c>
      <c r="AI475">
        <v>6.0935247650348803</v>
      </c>
      <c r="AJ475">
        <v>43.082253939443902</v>
      </c>
      <c r="AK475" t="str">
        <f>IF(AND(Table2[[#This Row],[20D EMA]]&gt;Table2[[#This Row],[50D EMA]],Table2[[#This Row],[50D EMA]]&gt;Table2[[#This Row],[200D EMA]]),"Uptrend","Downtrend/NoTrend")</f>
        <v>Uptrend</v>
      </c>
      <c r="AL475">
        <v>-7.0000000000000007E-2</v>
      </c>
      <c r="AM475" t="s">
        <v>10464</v>
      </c>
      <c r="AN475">
        <v>2.21</v>
      </c>
      <c r="AO475" t="s">
        <v>10463</v>
      </c>
      <c r="AP475">
        <v>1.2202514798154001E-2</v>
      </c>
      <c r="AQ475">
        <f>(Table2[[#This Row],[Sharpe Ratio]]-AVERAGE(Table2[Sharpe Ratio]))/_xlfn.STDEV.P(Table2[Sharpe Ratio])</f>
        <v>-0.45539997598797588</v>
      </c>
      <c r="AR4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-0.19562722821525103</v>
      </c>
      <c r="AS475">
        <f>_xlfn.RANK.AVG(Table2[[#This Row],[1Y Return vs Nifty Z-Score]],Table2[1Y Return vs Nifty Z-Score])</f>
        <v>479</v>
      </c>
      <c r="AT475">
        <f>_xlfn.RANK.AVG(Table2[[#This Row],[6M Return vs Nifty Z-Score]],Table2[6M Return vs Nifty Z-Score])</f>
        <v>415</v>
      </c>
      <c r="AU475">
        <f>_xlfn.RANK.AVG(Table2[[#This Row],[Sharpe Ratio Z-Score]],Table2[Sharpe Ratio Z-Score])</f>
        <v>459</v>
      </c>
      <c r="AV475">
        <f>(Table2[[#This Row],[Rank 1Y]]+Table2[[#This Row],[Rank 6M]]+Table2[[#This Row],[Rank Sharpe]])/3</f>
        <v>451</v>
      </c>
    </row>
    <row r="476" spans="1:48" x14ac:dyDescent="0.3">
      <c r="A476" t="s">
        <v>1199</v>
      </c>
      <c r="B476" t="s">
        <v>1200</v>
      </c>
      <c r="C476" t="s">
        <v>10429</v>
      </c>
      <c r="D476" t="s">
        <v>1201</v>
      </c>
      <c r="E476">
        <v>9428.1182432400001</v>
      </c>
      <c r="F476">
        <v>640.45000000000005</v>
      </c>
      <c r="G476">
        <v>18.762972878005399</v>
      </c>
      <c r="H476">
        <f>(Table2[[#This Row],[1Y Return vs Nifty]]-AVERAGE(Table2[1Y Return vs Nifty]))/_xlfn.STDEV.P(Table2[1Y Return vs Nifty])</f>
        <v>-0.32067766121648528</v>
      </c>
      <c r="I476">
        <v>1.7841527868182501</v>
      </c>
      <c r="J476">
        <f>(Table2[[#This Row],[1M Return vs Nifty]]-AVERAGE(Table2[1M Return vs Nifty]))/_xlfn.STDEV.P(Table2[1M Return vs Nifty])</f>
        <v>3.2153481277094206E-2</v>
      </c>
      <c r="K476">
        <v>15.041507526852399</v>
      </c>
      <c r="L476">
        <f>(Table2[[#This Row],[6M Return vs Nifty]]-AVERAGE(Table2[6M Return vs Nifty]))/_xlfn.STDEV.P(Table2[6M Return vs Nifty])</f>
        <v>9.0480200986329862E-2</v>
      </c>
      <c r="M476">
        <v>3.03739643624621</v>
      </c>
      <c r="N476">
        <f>(Table2[[#This Row],[1W Return vs Nifty]]-AVERAGE(Table2[1W Return vs Nifty]))/_xlfn.STDEV.P(Table2[1W Return vs Nifty])</f>
        <v>0.64137020254248578</v>
      </c>
      <c r="O476">
        <v>609.4</v>
      </c>
      <c r="P476">
        <v>599.24621076096605</v>
      </c>
      <c r="Q476">
        <v>537.73203788225601</v>
      </c>
      <c r="R476">
        <v>74.033574622590805</v>
      </c>
      <c r="S476" s="2">
        <f>(Table2[[#This Row],[Close Price]]-Table2[[#This Row],[20D EMA]])/Table2[[#This Row],[20D EMA]]</f>
        <v>5.0951755825402151E-2</v>
      </c>
      <c r="T476" s="2">
        <f>(Table2[[#This Row],[Close Price]]-Table2[[#This Row],[50D EMA]])/Table2[[#This Row],[50D EMA]]</f>
        <v>6.875936551473634E-2</v>
      </c>
      <c r="U476" s="2">
        <f>(Table2[[#This Row],[Close Price]]-Table2[[#This Row],[200D EMA]])/Table2[[#This Row],[200D EMA]]</f>
        <v>0.19102072199803646</v>
      </c>
      <c r="V476">
        <v>0.49159344400242799</v>
      </c>
      <c r="W476">
        <v>628.5</v>
      </c>
      <c r="X476">
        <v>644.70000000000005</v>
      </c>
      <c r="Y476">
        <v>599.04999999999995</v>
      </c>
      <c r="Z476">
        <v>651</v>
      </c>
      <c r="AA476">
        <v>599.04999999999995</v>
      </c>
      <c r="AB476">
        <v>651</v>
      </c>
      <c r="AC476" s="2">
        <f>(Table2[[#This Row],[Close Price]]/Table2[[#This Row],[Day Low]])-1</f>
        <v>1.9013524264120951E-2</v>
      </c>
      <c r="AD476" s="2">
        <f>(Table2[[#This Row],[Day High]]/Table2[[#This Row],[Close Price]])-1</f>
        <v>6.6359590912639099E-3</v>
      </c>
      <c r="AE476" s="2">
        <f>(Table2[[#This Row],[Close Price]]/Table2[[#This Row],[Current Week Low]])-1</f>
        <v>6.9109423253484792E-2</v>
      </c>
      <c r="AF476" s="2">
        <f>(Table2[[#This Row],[Current Week High]]/Table2[[#This Row],[Close Price]])-1</f>
        <v>1.6472792567725714E-2</v>
      </c>
      <c r="AG476" s="2">
        <f>(Table2[[#This Row],[Close Price]]/Table2[[#This Row],[Current Month Low]])-1</f>
        <v>6.9109423253484792E-2</v>
      </c>
      <c r="AH476" s="2">
        <f>(Table2[[#This Row],[Current Month High]]/Table2[[#This Row],[Close Price]])-1</f>
        <v>1.6472792567725714E-2</v>
      </c>
      <c r="AI476">
        <v>4.6763994066671701</v>
      </c>
      <c r="AJ476">
        <v>61.0384712094543</v>
      </c>
      <c r="AK476" t="str">
        <f>IF(AND(Table2[[#This Row],[20D EMA]]&gt;Table2[[#This Row],[50D EMA]],Table2[[#This Row],[50D EMA]]&gt;Table2[[#This Row],[200D EMA]]),"Uptrend","Downtrend/NoTrend")</f>
        <v>Uptrend</v>
      </c>
      <c r="AL476">
        <v>0.05</v>
      </c>
      <c r="AM476" t="s">
        <v>10463</v>
      </c>
      <c r="AN476">
        <v>3.42</v>
      </c>
      <c r="AO476" t="s">
        <v>10463</v>
      </c>
      <c r="AP476">
        <v>-8.9173425675943996E-2</v>
      </c>
      <c r="AQ476">
        <f>(Table2[[#This Row],[Sharpe Ratio]]-AVERAGE(Table2[Sharpe Ratio]))/_xlfn.STDEV.P(Table2[Sharpe Ratio])</f>
        <v>-1.5962318548355026</v>
      </c>
      <c r="AR4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-1.1529056312460777</v>
      </c>
      <c r="AS476">
        <f>_xlfn.RANK.AVG(Table2[[#This Row],[1Y Return vs Nifty Z-Score]],Table2[1Y Return vs Nifty Z-Score])</f>
        <v>398</v>
      </c>
      <c r="AT476">
        <f>_xlfn.RANK.AVG(Table2[[#This Row],[6M Return vs Nifty Z-Score]],Table2[6M Return vs Nifty Z-Score])</f>
        <v>268</v>
      </c>
      <c r="AU476">
        <f>_xlfn.RANK.AVG(Table2[[#This Row],[Sharpe Ratio Z-Score]],Table2[Sharpe Ratio Z-Score])</f>
        <v>687</v>
      </c>
      <c r="AV476">
        <f>(Table2[[#This Row],[Rank 1Y]]+Table2[[#This Row],[Rank 6M]]+Table2[[#This Row],[Rank Sharpe]])/3</f>
        <v>451</v>
      </c>
    </row>
    <row r="477" spans="1:48" x14ac:dyDescent="0.3">
      <c r="A477" t="s">
        <v>848</v>
      </c>
      <c r="B477" t="s">
        <v>849</v>
      </c>
      <c r="C477" t="s">
        <v>10429</v>
      </c>
      <c r="D477" t="s">
        <v>850</v>
      </c>
      <c r="E477">
        <v>17414.025450525001</v>
      </c>
      <c r="F477">
        <v>218.73</v>
      </c>
      <c r="G477">
        <v>-11.645555548792</v>
      </c>
      <c r="H477">
        <f>(Table2[[#This Row],[1Y Return vs Nifty]]-AVERAGE(Table2[1Y Return vs Nifty]))/_xlfn.STDEV.P(Table2[1Y Return vs Nifty])</f>
        <v>-0.67582446230348259</v>
      </c>
      <c r="I477">
        <v>3.20082246008052</v>
      </c>
      <c r="J477">
        <f>(Table2[[#This Row],[1M Return vs Nifty]]-AVERAGE(Table2[1M Return vs Nifty]))/_xlfn.STDEV.P(Table2[1M Return vs Nifty])</f>
        <v>0.15484731160625828</v>
      </c>
      <c r="K477">
        <v>12.4336850484137</v>
      </c>
      <c r="L477">
        <f>(Table2[[#This Row],[6M Return vs Nifty]]-AVERAGE(Table2[6M Return vs Nifty]))/_xlfn.STDEV.P(Table2[6M Return vs Nifty])</f>
        <v>1.2359363263933828E-2</v>
      </c>
      <c r="M477">
        <v>0.29692027246549002</v>
      </c>
      <c r="N477">
        <f>(Table2[[#This Row],[1W Return vs Nifty]]-AVERAGE(Table2[1W Return vs Nifty]))/_xlfn.STDEV.P(Table2[1W Return vs Nifty])</f>
        <v>0.13951937527287225</v>
      </c>
      <c r="O477">
        <v>214.82</v>
      </c>
      <c r="P477">
        <v>212.19423050744999</v>
      </c>
      <c r="Q477">
        <v>195.13275780656801</v>
      </c>
      <c r="R477">
        <v>68.147857324022198</v>
      </c>
      <c r="S477" s="2">
        <f>(Table2[[#This Row],[Close Price]]-Table2[[#This Row],[20D EMA]])/Table2[[#This Row],[20D EMA]]</f>
        <v>1.8201284796573861E-2</v>
      </c>
      <c r="T477" s="2">
        <f>(Table2[[#This Row],[Close Price]]-Table2[[#This Row],[50D EMA]])/Table2[[#This Row],[50D EMA]]</f>
        <v>3.0800882177239669E-2</v>
      </c>
      <c r="U477" s="2">
        <f>(Table2[[#This Row],[Close Price]]-Table2[[#This Row],[200D EMA]])/Table2[[#This Row],[200D EMA]]</f>
        <v>0.12092916872944291</v>
      </c>
      <c r="V477">
        <v>0.67376814791592199</v>
      </c>
      <c r="W477">
        <v>218.1</v>
      </c>
      <c r="X477">
        <v>225.9</v>
      </c>
      <c r="Y477">
        <v>215</v>
      </c>
      <c r="Z477">
        <v>225.9</v>
      </c>
      <c r="AA477">
        <v>215</v>
      </c>
      <c r="AB477">
        <v>225.9</v>
      </c>
      <c r="AC477" s="2">
        <f>(Table2[[#This Row],[Close Price]]/Table2[[#This Row],[Day Low]])-1</f>
        <v>2.8885832187068861E-3</v>
      </c>
      <c r="AD477" s="2">
        <f>(Table2[[#This Row],[Day High]]/Table2[[#This Row],[Close Price]])-1</f>
        <v>3.2780139898505034E-2</v>
      </c>
      <c r="AE477" s="2">
        <f>(Table2[[#This Row],[Close Price]]/Table2[[#This Row],[Current Week Low]])-1</f>
        <v>1.7348837209302248E-2</v>
      </c>
      <c r="AF477" s="2">
        <f>(Table2[[#This Row],[Current Week High]]/Table2[[#This Row],[Close Price]])-1</f>
        <v>3.2780139898505034E-2</v>
      </c>
      <c r="AG477" s="2">
        <f>(Table2[[#This Row],[Close Price]]/Table2[[#This Row],[Current Month Low]])-1</f>
        <v>1.7348837209302248E-2</v>
      </c>
      <c r="AH477" s="2">
        <f>(Table2[[#This Row],[Current Month High]]/Table2[[#This Row],[Close Price]])-1</f>
        <v>3.2780139898505034E-2</v>
      </c>
      <c r="AI477">
        <v>8.6042152425364709</v>
      </c>
      <c r="AJ477">
        <v>60.594713656387597</v>
      </c>
      <c r="AK477" t="str">
        <f>IF(AND(Table2[[#This Row],[20D EMA]]&gt;Table2[[#This Row],[50D EMA]],Table2[[#This Row],[50D EMA]]&gt;Table2[[#This Row],[200D EMA]]),"Uptrend","Downtrend/NoTrend")</f>
        <v>Uptrend</v>
      </c>
      <c r="AL477">
        <v>-7.0000000000000007E-2</v>
      </c>
      <c r="AM477" t="s">
        <v>10464</v>
      </c>
      <c r="AN477">
        <v>-1.5</v>
      </c>
      <c r="AO477" t="s">
        <v>10464</v>
      </c>
      <c r="AP477">
        <v>4.8517199823579996E-3</v>
      </c>
      <c r="AQ477">
        <f>(Table2[[#This Row],[Sharpe Ratio]]-AVERAGE(Table2[Sharpe Ratio]))/_xlfn.STDEV.P(Table2[Sharpe Ratio])</f>
        <v>-0.5381219810466602</v>
      </c>
      <c r="AR4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-0.90722039320707837</v>
      </c>
      <c r="AS477">
        <f>_xlfn.RANK.AVG(Table2[[#This Row],[1Y Return vs Nifty Z-Score]],Table2[1Y Return vs Nifty Z-Score])</f>
        <v>579</v>
      </c>
      <c r="AT477">
        <f>_xlfn.RANK.AVG(Table2[[#This Row],[6M Return vs Nifty Z-Score]],Table2[6M Return vs Nifty Z-Score])</f>
        <v>290</v>
      </c>
      <c r="AU477">
        <f>_xlfn.RANK.AVG(Table2[[#This Row],[Sharpe Ratio Z-Score]],Table2[Sharpe Ratio Z-Score])</f>
        <v>485</v>
      </c>
      <c r="AV477">
        <f>(Table2[[#This Row],[Rank 1Y]]+Table2[[#This Row],[Rank 6M]]+Table2[[#This Row],[Rank Sharpe]])/3</f>
        <v>451.33333333333331</v>
      </c>
    </row>
    <row r="478" spans="1:48" x14ac:dyDescent="0.3">
      <c r="A478" t="s">
        <v>84</v>
      </c>
      <c r="B478" t="s">
        <v>85</v>
      </c>
      <c r="C478" t="s">
        <v>10430</v>
      </c>
      <c r="D478" t="s">
        <v>86</v>
      </c>
      <c r="E478">
        <v>308180.67367411999</v>
      </c>
      <c r="F478">
        <v>4773.8500000000004</v>
      </c>
      <c r="G478">
        <v>-2.0746130307055202</v>
      </c>
      <c r="H478">
        <f>(Table2[[#This Row],[1Y Return vs Nifty]]-AVERAGE(Table2[1Y Return vs Nifty]))/_xlfn.STDEV.P(Table2[1Y Return vs Nifty])</f>
        <v>-0.56404366281926588</v>
      </c>
      <c r="I478">
        <v>1.5176344395103301</v>
      </c>
      <c r="J478">
        <f>(Table2[[#This Row],[1M Return vs Nifty]]-AVERAGE(Table2[1M Return vs Nifty]))/_xlfn.STDEV.P(Table2[1M Return vs Nifty])</f>
        <v>9.071066581997295E-3</v>
      </c>
      <c r="K478">
        <v>5.0229315379269899</v>
      </c>
      <c r="L478">
        <f>(Table2[[#This Row],[6M Return vs Nifty]]-AVERAGE(Table2[6M Return vs Nifty]))/_xlfn.STDEV.P(Table2[6M Return vs Nifty])</f>
        <v>-0.20963974794091184</v>
      </c>
      <c r="M478">
        <v>-4.07940659120686</v>
      </c>
      <c r="N478">
        <f>(Table2[[#This Row],[1W Return vs Nifty]]-AVERAGE(Table2[1W Return vs Nifty]))/_xlfn.STDEV.P(Table2[1W Return vs Nifty])</f>
        <v>-0.66189728580338025</v>
      </c>
      <c r="O478">
        <v>4760.13</v>
      </c>
      <c r="P478">
        <v>4656.5531395854696</v>
      </c>
      <c r="Q478">
        <v>4236.04110025926</v>
      </c>
      <c r="R478">
        <v>46.095332720599103</v>
      </c>
      <c r="S478" s="2">
        <f>(Table2[[#This Row],[Close Price]]-Table2[[#This Row],[20D EMA]])/Table2[[#This Row],[20D EMA]]</f>
        <v>2.8822742236031904E-3</v>
      </c>
      <c r="T478" s="2">
        <f>(Table2[[#This Row],[Close Price]]-Table2[[#This Row],[50D EMA]])/Table2[[#This Row],[50D EMA]]</f>
        <v>2.5189632094475067E-2</v>
      </c>
      <c r="U478" s="2">
        <f>(Table2[[#This Row],[Close Price]]-Table2[[#This Row],[200D EMA]])/Table2[[#This Row],[200D EMA]]</f>
        <v>0.12696026478775777</v>
      </c>
      <c r="V478">
        <v>1.4858271039247799</v>
      </c>
      <c r="W478">
        <v>4719.55</v>
      </c>
      <c r="X478">
        <v>4825.25</v>
      </c>
      <c r="Y478">
        <v>4612.5</v>
      </c>
      <c r="Z478">
        <v>4825.25</v>
      </c>
      <c r="AA478">
        <v>4612.5</v>
      </c>
      <c r="AB478">
        <v>4825.25</v>
      </c>
      <c r="AC478" s="2">
        <f>(Table2[[#This Row],[Close Price]]/Table2[[#This Row],[Day Low]])-1</f>
        <v>1.1505334194997552E-2</v>
      </c>
      <c r="AD478" s="2">
        <f>(Table2[[#This Row],[Day High]]/Table2[[#This Row],[Close Price]])-1</f>
        <v>1.0766991003068771E-2</v>
      </c>
      <c r="AE478" s="2">
        <f>(Table2[[#This Row],[Close Price]]/Table2[[#This Row],[Current Week Low]])-1</f>
        <v>3.4981029810298159E-2</v>
      </c>
      <c r="AF478" s="2">
        <f>(Table2[[#This Row],[Current Week High]]/Table2[[#This Row],[Close Price]])-1</f>
        <v>1.0766991003068771E-2</v>
      </c>
      <c r="AG478" s="2">
        <f>(Table2[[#This Row],[Close Price]]/Table2[[#This Row],[Current Month Low]])-1</f>
        <v>3.4981029810298159E-2</v>
      </c>
      <c r="AH478" s="2">
        <f>(Table2[[#This Row],[Current Month High]]/Table2[[#This Row],[Close Price]])-1</f>
        <v>1.0766991003068771E-2</v>
      </c>
      <c r="AI478">
        <v>9.3247588424437193</v>
      </c>
      <c r="AJ478">
        <v>36.737558181167202</v>
      </c>
      <c r="AK478" t="str">
        <f>IF(AND(Table2[[#This Row],[20D EMA]]&gt;Table2[[#This Row],[50D EMA]],Table2[[#This Row],[50D EMA]]&gt;Table2[[#This Row],[200D EMA]]),"Uptrend","Downtrend/NoTrend")</f>
        <v>Uptrend</v>
      </c>
      <c r="AL478">
        <v>-7.0000000000000007E-2</v>
      </c>
      <c r="AM478" t="s">
        <v>10464</v>
      </c>
      <c r="AN478">
        <v>2.52</v>
      </c>
      <c r="AO478" t="s">
        <v>10463</v>
      </c>
      <c r="AP478">
        <v>7.6813547899209998E-3</v>
      </c>
      <c r="AQ478">
        <f>(Table2[[#This Row],[Sharpe Ratio]]-AVERAGE(Table2[Sharpe Ratio]))/_xlfn.STDEV.P(Table2[Sharpe Ratio])</f>
        <v>-0.50627874902466707</v>
      </c>
      <c r="AR4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-1.9327883790062277</v>
      </c>
      <c r="AS478">
        <f>_xlfn.RANK.AVG(Table2[[#This Row],[1Y Return vs Nifty Z-Score]],Table2[1Y Return vs Nifty Z-Score])</f>
        <v>524</v>
      </c>
      <c r="AT478">
        <f>_xlfn.RANK.AVG(Table2[[#This Row],[6M Return vs Nifty Z-Score]],Table2[6M Return vs Nifty Z-Score])</f>
        <v>360</v>
      </c>
      <c r="AU478">
        <f>_xlfn.RANK.AVG(Table2[[#This Row],[Sharpe Ratio Z-Score]],Table2[Sharpe Ratio Z-Score])</f>
        <v>475</v>
      </c>
      <c r="AV478">
        <f>(Table2[[#This Row],[Rank 1Y]]+Table2[[#This Row],[Rank 6M]]+Table2[[#This Row],[Rank Sharpe]])/3</f>
        <v>453</v>
      </c>
    </row>
    <row r="479" spans="1:48" x14ac:dyDescent="0.3">
      <c r="A479" t="s">
        <v>1385</v>
      </c>
      <c r="B479" t="s">
        <v>1386</v>
      </c>
      <c r="C479" t="s">
        <v>10427</v>
      </c>
      <c r="D479" t="s">
        <v>227</v>
      </c>
      <c r="E479">
        <v>7475.6047982419996</v>
      </c>
      <c r="F479">
        <v>187.55</v>
      </c>
      <c r="G479">
        <v>8.7938332602421205</v>
      </c>
      <c r="H479">
        <f>(Table2[[#This Row],[1Y Return vs Nifty]]-AVERAGE(Table2[1Y Return vs Nifty]))/_xlfn.STDEV.P(Table2[1Y Return vs Nifty])</f>
        <v>-0.43710907792779913</v>
      </c>
      <c r="I479">
        <v>1.13218630134881</v>
      </c>
      <c r="J479">
        <f>(Table2[[#This Row],[1M Return vs Nifty]]-AVERAGE(Table2[1M Return vs Nifty]))/_xlfn.STDEV.P(Table2[1M Return vs Nifty])</f>
        <v>-2.4311527368347321E-2</v>
      </c>
      <c r="K479">
        <v>-21.127426264860802</v>
      </c>
      <c r="L479">
        <f>(Table2[[#This Row],[6M Return vs Nifty]]-AVERAGE(Table2[6M Return vs Nifty]))/_xlfn.STDEV.P(Table2[6M Return vs Nifty])</f>
        <v>-0.99300896696737451</v>
      </c>
      <c r="M479">
        <v>-13.349301976311899</v>
      </c>
      <c r="N479">
        <f>(Table2[[#This Row],[1W Return vs Nifty]]-AVERAGE(Table2[1W Return vs Nifty]))/_xlfn.STDEV.P(Table2[1W Return vs Nifty])</f>
        <v>-2.3594506997691354</v>
      </c>
      <c r="O479">
        <v>194.47</v>
      </c>
      <c r="P479">
        <v>193.47490958804499</v>
      </c>
      <c r="Q479">
        <v>195.07240570173201</v>
      </c>
      <c r="R479">
        <v>36.505320223682901</v>
      </c>
      <c r="S479" s="2">
        <f>(Table2[[#This Row],[Close Price]]-Table2[[#This Row],[20D EMA]])/Table2[[#This Row],[20D EMA]]</f>
        <v>-3.5583894688126637E-2</v>
      </c>
      <c r="T479" s="2">
        <f>(Table2[[#This Row],[Close Price]]-Table2[[#This Row],[50D EMA]])/Table2[[#This Row],[50D EMA]]</f>
        <v>-3.0623658647317899E-2</v>
      </c>
      <c r="U479" s="2">
        <f>(Table2[[#This Row],[Close Price]]-Table2[[#This Row],[200D EMA]])/Table2[[#This Row],[200D EMA]]</f>
        <v>-3.8562120945152253E-2</v>
      </c>
      <c r="V479">
        <v>0.92355035161656096</v>
      </c>
      <c r="W479">
        <v>187</v>
      </c>
      <c r="X479">
        <v>192</v>
      </c>
      <c r="Y479">
        <v>186.02</v>
      </c>
      <c r="Z479">
        <v>194.85</v>
      </c>
      <c r="AA479">
        <v>186.02</v>
      </c>
      <c r="AB479">
        <v>194.85</v>
      </c>
      <c r="AC479" s="2">
        <f>(Table2[[#This Row],[Close Price]]/Table2[[#This Row],[Day Low]])-1</f>
        <v>2.9411764705882248E-3</v>
      </c>
      <c r="AD479" s="2">
        <f>(Table2[[#This Row],[Day High]]/Table2[[#This Row],[Close Price]])-1</f>
        <v>2.3727006131698092E-2</v>
      </c>
      <c r="AE479" s="2">
        <f>(Table2[[#This Row],[Close Price]]/Table2[[#This Row],[Current Week Low]])-1</f>
        <v>8.2249220513923582E-3</v>
      </c>
      <c r="AF479" s="2">
        <f>(Table2[[#This Row],[Current Week High]]/Table2[[#This Row],[Close Price]])-1</f>
        <v>3.8922953878965494E-2</v>
      </c>
      <c r="AG479" s="2">
        <f>(Table2[[#This Row],[Close Price]]/Table2[[#This Row],[Current Month Low]])-1</f>
        <v>8.2249220513923582E-3</v>
      </c>
      <c r="AH479" s="2">
        <f>(Table2[[#This Row],[Current Month High]]/Table2[[#This Row],[Close Price]])-1</f>
        <v>3.8922953878965494E-2</v>
      </c>
      <c r="AI479">
        <v>64.222873900293195</v>
      </c>
      <c r="AJ479">
        <v>39.183673469387699</v>
      </c>
      <c r="AK479" t="str">
        <f>IF(AND(Table2[[#This Row],[20D EMA]]&gt;Table2[[#This Row],[50D EMA]],Table2[[#This Row],[50D EMA]]&gt;Table2[[#This Row],[200D EMA]]),"Uptrend","Downtrend/NoTrend")</f>
        <v>Downtrend/NoTrend</v>
      </c>
      <c r="AL479">
        <v>-0.21</v>
      </c>
      <c r="AM479" t="s">
        <v>10464</v>
      </c>
      <c r="AN479">
        <v>-7.68</v>
      </c>
      <c r="AO479" t="s">
        <v>10464</v>
      </c>
      <c r="AP479">
        <v>7.7238236690663001E-2</v>
      </c>
      <c r="AQ479">
        <f>(Table2[[#This Row],[Sharpe Ratio]]-AVERAGE(Table2[Sharpe Ratio]))/_xlfn.STDEV.P(Table2[Sharpe Ratio])</f>
        <v>0.27647806580235768</v>
      </c>
      <c r="AR4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9">
        <f>_xlfn.RANK.AVG(Table2[[#This Row],[1Y Return vs Nifty Z-Score]],Table2[1Y Return vs Nifty Z-Score])</f>
        <v>453</v>
      </c>
      <c r="AT479">
        <f>_xlfn.RANK.AVG(Table2[[#This Row],[6M Return vs Nifty Z-Score]],Table2[6M Return vs Nifty Z-Score])</f>
        <v>649</v>
      </c>
      <c r="AU479">
        <f>_xlfn.RANK.AVG(Table2[[#This Row],[Sharpe Ratio Z-Score]],Table2[Sharpe Ratio Z-Score])</f>
        <v>261</v>
      </c>
      <c r="AV479">
        <f>(Table2[[#This Row],[Rank 1Y]]+Table2[[#This Row],[Rank 6M]]+Table2[[#This Row],[Rank Sharpe]])/3</f>
        <v>454.33333333333331</v>
      </c>
    </row>
    <row r="480" spans="1:48" x14ac:dyDescent="0.3">
      <c r="A480" t="s">
        <v>908</v>
      </c>
      <c r="B480" t="s">
        <v>909</v>
      </c>
      <c r="C480" t="s">
        <v>10424</v>
      </c>
      <c r="D480" t="s">
        <v>61</v>
      </c>
      <c r="E480">
        <v>15985.355971200001</v>
      </c>
      <c r="F480">
        <v>1542.5</v>
      </c>
      <c r="G480">
        <v>38.188346575471499</v>
      </c>
      <c r="H480">
        <f>(Table2[[#This Row],[1Y Return vs Nifty]]-AVERAGE(Table2[1Y Return vs Nifty]))/_xlfn.STDEV.P(Table2[1Y Return vs Nifty])</f>
        <v>-9.3805145988323541E-2</v>
      </c>
      <c r="I480">
        <v>-3.9437311960730601</v>
      </c>
      <c r="J480">
        <f>(Table2[[#This Row],[1M Return vs Nifty]]-AVERAGE(Table2[1M Return vs Nifty]))/_xlfn.STDEV.P(Table2[1M Return vs Nifty])</f>
        <v>-0.46392266039936925</v>
      </c>
      <c r="K480">
        <v>-9.3541288126731406</v>
      </c>
      <c r="L480">
        <f>(Table2[[#This Row],[6M Return vs Nifty]]-AVERAGE(Table2[6M Return vs Nifty]))/_xlfn.STDEV.P(Table2[6M Return vs Nifty])</f>
        <v>-0.64032397121931328</v>
      </c>
      <c r="M480">
        <v>-0.87661245454682302</v>
      </c>
      <c r="N480">
        <f>(Table2[[#This Row],[1W Return vs Nifty]]-AVERAGE(Table2[1W Return vs Nifty]))/_xlfn.STDEV.P(Table2[1W Return vs Nifty])</f>
        <v>-7.5384289156963255E-2</v>
      </c>
      <c r="O480">
        <v>1519.11</v>
      </c>
      <c r="P480">
        <v>1506.43588141081</v>
      </c>
      <c r="Q480">
        <v>1368.6860707215999</v>
      </c>
      <c r="R480">
        <v>50.984223208831096</v>
      </c>
      <c r="S480" s="2">
        <f>(Table2[[#This Row],[Close Price]]-Table2[[#This Row],[20D EMA]])/Table2[[#This Row],[20D EMA]]</f>
        <v>1.5397173344919132E-2</v>
      </c>
      <c r="T480" s="2">
        <f>(Table2[[#This Row],[Close Price]]-Table2[[#This Row],[50D EMA]])/Table2[[#This Row],[50D EMA]]</f>
        <v>2.3940028934663432E-2</v>
      </c>
      <c r="U480" s="2">
        <f>(Table2[[#This Row],[Close Price]]-Table2[[#This Row],[200D EMA]])/Table2[[#This Row],[200D EMA]]</f>
        <v>0.12699327698042676</v>
      </c>
      <c r="V480">
        <v>0.29266445002108099</v>
      </c>
      <c r="W480">
        <v>1513.8</v>
      </c>
      <c r="X480">
        <v>1547.65</v>
      </c>
      <c r="Y480">
        <v>1513.8</v>
      </c>
      <c r="Z480">
        <v>1547.65</v>
      </c>
      <c r="AA480">
        <v>1513.8</v>
      </c>
      <c r="AB480">
        <v>1547.65</v>
      </c>
      <c r="AC480" s="2">
        <f>(Table2[[#This Row],[Close Price]]/Table2[[#This Row],[Day Low]])-1</f>
        <v>1.8958911348923246E-2</v>
      </c>
      <c r="AD480" s="2">
        <f>(Table2[[#This Row],[Day High]]/Table2[[#This Row],[Close Price]])-1</f>
        <v>3.3387358184766569E-3</v>
      </c>
      <c r="AE480" s="2">
        <f>(Table2[[#This Row],[Close Price]]/Table2[[#This Row],[Current Week Low]])-1</f>
        <v>1.8958911348923246E-2</v>
      </c>
      <c r="AF480" s="2">
        <f>(Table2[[#This Row],[Current Week High]]/Table2[[#This Row],[Close Price]])-1</f>
        <v>3.3387358184766569E-3</v>
      </c>
      <c r="AG480" s="2">
        <f>(Table2[[#This Row],[Close Price]]/Table2[[#This Row],[Current Month Low]])-1</f>
        <v>1.8958911348923246E-2</v>
      </c>
      <c r="AH480" s="2">
        <f>(Table2[[#This Row],[Current Month High]]/Table2[[#This Row],[Close Price]])-1</f>
        <v>3.3387358184766569E-3</v>
      </c>
      <c r="AI480">
        <v>11.8314424635332</v>
      </c>
      <c r="AJ480">
        <v>71.379367812899204</v>
      </c>
      <c r="AK480" t="str">
        <f>IF(AND(Table2[[#This Row],[20D EMA]]&gt;Table2[[#This Row],[50D EMA]],Table2[[#This Row],[50D EMA]]&gt;Table2[[#This Row],[200D EMA]]),"Uptrend","Downtrend/NoTrend")</f>
        <v>Uptrend</v>
      </c>
      <c r="AL480">
        <v>-0.01</v>
      </c>
      <c r="AM480" t="s">
        <v>10464</v>
      </c>
      <c r="AN480">
        <v>6.77</v>
      </c>
      <c r="AO480" t="s">
        <v>10463</v>
      </c>
      <c r="AQ480">
        <f>(Table2[[#This Row],[Sharpe Ratio]]-AVERAGE(Table2[Sharpe Ratio]))/_xlfn.STDEV.P(Table2[Sharpe Ratio])</f>
        <v>-0.59272070335917748</v>
      </c>
      <c r="AR4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-1.866156770123147</v>
      </c>
      <c r="AS480">
        <f>_xlfn.RANK.AVG(Table2[[#This Row],[1Y Return vs Nifty Z-Score]],Table2[1Y Return vs Nifty Z-Score])</f>
        <v>309</v>
      </c>
      <c r="AT480">
        <f>_xlfn.RANK.AVG(Table2[[#This Row],[6M Return vs Nifty Z-Score]],Table2[6M Return vs Nifty Z-Score])</f>
        <v>539</v>
      </c>
      <c r="AU480">
        <f>_xlfn.RANK.AVG(Table2[[#This Row],[Sharpe Ratio Z-Score]],Table2[Sharpe Ratio Z-Score])</f>
        <v>515.5</v>
      </c>
      <c r="AV480">
        <f>(Table2[[#This Row],[Rank 1Y]]+Table2[[#This Row],[Rank 6M]]+Table2[[#This Row],[Rank Sharpe]])/3</f>
        <v>454.5</v>
      </c>
    </row>
    <row r="481" spans="1:48" x14ac:dyDescent="0.3">
      <c r="A481" t="s">
        <v>976</v>
      </c>
      <c r="B481" t="s">
        <v>977</v>
      </c>
      <c r="C481" t="s">
        <v>10424</v>
      </c>
      <c r="D481" t="s">
        <v>61</v>
      </c>
      <c r="E481">
        <v>14289.916965120001</v>
      </c>
      <c r="F481">
        <v>1040.0999999999999</v>
      </c>
      <c r="G481">
        <v>23.5252666739745</v>
      </c>
      <c r="H481">
        <f>(Table2[[#This Row],[1Y Return vs Nifty]]-AVERAGE(Table2[1Y Return vs Nifty]))/_xlfn.STDEV.P(Table2[1Y Return vs Nifty])</f>
        <v>-0.26505795533211846</v>
      </c>
      <c r="I481">
        <v>7.7012444350988298</v>
      </c>
      <c r="J481">
        <f>(Table2[[#This Row],[1M Return vs Nifty]]-AVERAGE(Table2[1M Return vs Nifty]))/_xlfn.STDEV.P(Table2[1M Return vs Nifty])</f>
        <v>0.54461637396008566</v>
      </c>
      <c r="K481">
        <v>0.35922271411464302</v>
      </c>
      <c r="L481">
        <f>(Table2[[#This Row],[6M Return vs Nifty]]-AVERAGE(Table2[6M Return vs Nifty]))/_xlfn.STDEV.P(Table2[6M Return vs Nifty])</f>
        <v>-0.34934743250220013</v>
      </c>
      <c r="M481">
        <v>-1.1786705857011599</v>
      </c>
      <c r="N481">
        <f>(Table2[[#This Row],[1W Return vs Nifty]]-AVERAGE(Table2[1W Return vs Nifty]))/_xlfn.STDEV.P(Table2[1W Return vs Nifty])</f>
        <v>-0.13069880894982605</v>
      </c>
      <c r="O481">
        <v>1008.85</v>
      </c>
      <c r="P481">
        <v>958.04539951773495</v>
      </c>
      <c r="Q481">
        <v>881.59668916998805</v>
      </c>
      <c r="R481">
        <v>64.151319166955901</v>
      </c>
      <c r="S481" s="2">
        <f>(Table2[[#This Row],[Close Price]]-Table2[[#This Row],[20D EMA]])/Table2[[#This Row],[20D EMA]]</f>
        <v>3.0975863607077252E-2</v>
      </c>
      <c r="T481" s="2">
        <f>(Table2[[#This Row],[Close Price]]-Table2[[#This Row],[50D EMA]])/Table2[[#This Row],[50D EMA]]</f>
        <v>8.5647924955925853E-2</v>
      </c>
      <c r="U481" s="2">
        <f>(Table2[[#This Row],[Close Price]]-Table2[[#This Row],[200D EMA]])/Table2[[#This Row],[200D EMA]]</f>
        <v>0.17979118204180269</v>
      </c>
      <c r="V481">
        <v>0.75251838634722501</v>
      </c>
      <c r="W481">
        <v>1028.1500000000001</v>
      </c>
      <c r="X481">
        <v>1090</v>
      </c>
      <c r="Y481">
        <v>1025</v>
      </c>
      <c r="Z481">
        <v>1090</v>
      </c>
      <c r="AA481">
        <v>1025</v>
      </c>
      <c r="AB481">
        <v>1090</v>
      </c>
      <c r="AC481" s="2">
        <f>(Table2[[#This Row],[Close Price]]/Table2[[#This Row],[Day Low]])-1</f>
        <v>1.1622817682244602E-2</v>
      </c>
      <c r="AD481" s="2">
        <f>(Table2[[#This Row],[Day High]]/Table2[[#This Row],[Close Price]])-1</f>
        <v>4.7976156138832993E-2</v>
      </c>
      <c r="AE481" s="2">
        <f>(Table2[[#This Row],[Close Price]]/Table2[[#This Row],[Current Week Low]])-1</f>
        <v>1.4731707317073184E-2</v>
      </c>
      <c r="AF481" s="2">
        <f>(Table2[[#This Row],[Current Week High]]/Table2[[#This Row],[Close Price]])-1</f>
        <v>4.7976156138832993E-2</v>
      </c>
      <c r="AG481" s="2">
        <f>(Table2[[#This Row],[Close Price]]/Table2[[#This Row],[Current Month Low]])-1</f>
        <v>1.4731707317073184E-2</v>
      </c>
      <c r="AH481" s="2">
        <f>(Table2[[#This Row],[Current Month High]]/Table2[[#This Row],[Close Price]])-1</f>
        <v>4.7976156138832993E-2</v>
      </c>
      <c r="AI481">
        <v>4.7976156138832904</v>
      </c>
      <c r="AJ481">
        <v>52.317492860803902</v>
      </c>
      <c r="AK481" t="str">
        <f>IF(AND(Table2[[#This Row],[20D EMA]]&gt;Table2[[#This Row],[50D EMA]],Table2[[#This Row],[50D EMA]]&gt;Table2[[#This Row],[200D EMA]]),"Uptrend","Downtrend/NoTrend")</f>
        <v>Uptrend</v>
      </c>
      <c r="AL481">
        <v>0.19</v>
      </c>
      <c r="AM481" t="s">
        <v>10463</v>
      </c>
      <c r="AN481">
        <v>1.65</v>
      </c>
      <c r="AO481" t="s">
        <v>10463</v>
      </c>
      <c r="AP481">
        <v>-1.0384436153141999E-2</v>
      </c>
      <c r="AQ481">
        <f>(Table2[[#This Row],[Sharpe Ratio]]-AVERAGE(Table2[Sharpe Ratio]))/_xlfn.STDEV.P(Table2[Sharpe Ratio])</f>
        <v>-0.70958172336015202</v>
      </c>
      <c r="AR4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-0.91006954618421099</v>
      </c>
      <c r="AS481">
        <f>_xlfn.RANK.AVG(Table2[[#This Row],[1Y Return vs Nifty Z-Score]],Table2[1Y Return vs Nifty Z-Score])</f>
        <v>375</v>
      </c>
      <c r="AT481">
        <f>_xlfn.RANK.AVG(Table2[[#This Row],[6M Return vs Nifty Z-Score]],Table2[6M Return vs Nifty Z-Score])</f>
        <v>428</v>
      </c>
      <c r="AU481">
        <f>_xlfn.RANK.AVG(Table2[[#This Row],[Sharpe Ratio Z-Score]],Table2[Sharpe Ratio Z-Score])</f>
        <v>562</v>
      </c>
      <c r="AV481">
        <f>(Table2[[#This Row],[Rank 1Y]]+Table2[[#This Row],[Rank 6M]]+Table2[[#This Row],[Rank Sharpe]])/3</f>
        <v>455</v>
      </c>
    </row>
    <row r="482" spans="1:48" x14ac:dyDescent="0.3">
      <c r="A482" t="s">
        <v>1823</v>
      </c>
      <c r="B482" t="s">
        <v>1824</v>
      </c>
      <c r="C482" t="s">
        <v>10418</v>
      </c>
      <c r="D482" t="s">
        <v>293</v>
      </c>
      <c r="E482">
        <v>3776.10961696</v>
      </c>
      <c r="F482">
        <v>1409.6</v>
      </c>
      <c r="G482">
        <v>4.9663680624170796</v>
      </c>
      <c r="H482">
        <f>(Table2[[#This Row],[1Y Return vs Nifty]]-AVERAGE(Table2[1Y Return vs Nifty]))/_xlfn.STDEV.P(Table2[1Y Return vs Nifty])</f>
        <v>-0.48181074853154604</v>
      </c>
      <c r="I482">
        <v>9.3831078241037496</v>
      </c>
      <c r="J482">
        <f>(Table2[[#This Row],[1M Return vs Nifty]]-AVERAGE(Table2[1M Return vs Nifty]))/_xlfn.STDEV.P(Table2[1M Return vs Nifty])</f>
        <v>0.6902778963192221</v>
      </c>
      <c r="K482">
        <v>-13.312787021345599</v>
      </c>
      <c r="L482">
        <f>(Table2[[#This Row],[6M Return vs Nifty]]-AVERAGE(Table2[6M Return vs Nifty]))/_xlfn.STDEV.P(Table2[6M Return vs Nifty])</f>
        <v>-0.75891091418610679</v>
      </c>
      <c r="M482">
        <v>-6.3741962549110402</v>
      </c>
      <c r="N482">
        <f>(Table2[[#This Row],[1W Return vs Nifty]]-AVERAGE(Table2[1W Return vs Nifty]))/_xlfn.STDEV.P(Table2[1W Return vs Nifty])</f>
        <v>-1.0821315890096204</v>
      </c>
      <c r="O482">
        <v>1347.09</v>
      </c>
      <c r="P482">
        <v>1326.0649454679301</v>
      </c>
      <c r="Q482">
        <v>1280.8497156004801</v>
      </c>
      <c r="R482">
        <v>65.297855594715799</v>
      </c>
      <c r="S482" s="2">
        <f>(Table2[[#This Row],[Close Price]]-Table2[[#This Row],[20D EMA]])/Table2[[#This Row],[20D EMA]]</f>
        <v>4.6403729520670477E-2</v>
      </c>
      <c r="T482" s="2">
        <f>(Table2[[#This Row],[Close Price]]-Table2[[#This Row],[50D EMA]])/Table2[[#This Row],[50D EMA]]</f>
        <v>6.2994693297312596E-2</v>
      </c>
      <c r="U482" s="2">
        <f>(Table2[[#This Row],[Close Price]]-Table2[[#This Row],[200D EMA]])/Table2[[#This Row],[200D EMA]]</f>
        <v>0.10051943083670821</v>
      </c>
      <c r="V482">
        <v>0.999180884665825</v>
      </c>
      <c r="W482">
        <v>1400.4</v>
      </c>
      <c r="X482">
        <v>1439.9</v>
      </c>
      <c r="Y482">
        <v>1400</v>
      </c>
      <c r="Z482">
        <v>1439.9</v>
      </c>
      <c r="AA482">
        <v>1400</v>
      </c>
      <c r="AB482">
        <v>1439.9</v>
      </c>
      <c r="AC482" s="2">
        <f>(Table2[[#This Row],[Close Price]]/Table2[[#This Row],[Day Low]])-1</f>
        <v>6.5695515566979168E-3</v>
      </c>
      <c r="AD482" s="2">
        <f>(Table2[[#This Row],[Day High]]/Table2[[#This Row],[Close Price]])-1</f>
        <v>2.149545970488087E-2</v>
      </c>
      <c r="AE482" s="2">
        <f>(Table2[[#This Row],[Close Price]]/Table2[[#This Row],[Current Week Low]])-1</f>
        <v>6.857142857142895E-3</v>
      </c>
      <c r="AF482" s="2">
        <f>(Table2[[#This Row],[Current Week High]]/Table2[[#This Row],[Close Price]])-1</f>
        <v>2.149545970488087E-2</v>
      </c>
      <c r="AG482" s="2">
        <f>(Table2[[#This Row],[Close Price]]/Table2[[#This Row],[Current Month Low]])-1</f>
        <v>6.857142857142895E-3</v>
      </c>
      <c r="AH482" s="2">
        <f>(Table2[[#This Row],[Current Month High]]/Table2[[#This Row],[Close Price]])-1</f>
        <v>2.149545970488087E-2</v>
      </c>
      <c r="AI482">
        <v>29.323921679909201</v>
      </c>
      <c r="AJ482">
        <v>49.164021164021101</v>
      </c>
      <c r="AK482" t="str">
        <f>IF(AND(Table2[[#This Row],[20D EMA]]&gt;Table2[[#This Row],[50D EMA]],Table2[[#This Row],[50D EMA]]&gt;Table2[[#This Row],[200D EMA]]),"Uptrend","Downtrend/NoTrend")</f>
        <v>Uptrend</v>
      </c>
      <c r="AL482">
        <v>-0.02</v>
      </c>
      <c r="AM482" t="s">
        <v>10464</v>
      </c>
      <c r="AN482">
        <v>11.94</v>
      </c>
      <c r="AO482" t="s">
        <v>10463</v>
      </c>
      <c r="AP482">
        <v>6.1033681588767999E-2</v>
      </c>
      <c r="AQ482">
        <f>(Table2[[#This Row],[Sharpe Ratio]]-AVERAGE(Table2[Sharpe Ratio]))/_xlfn.STDEV.P(Table2[Sharpe Ratio])</f>
        <v>9.4120467378828648E-2</v>
      </c>
      <c r="AR4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-1.5384548880292224</v>
      </c>
      <c r="AS482">
        <f>_xlfn.RANK.AVG(Table2[[#This Row],[1Y Return vs Nifty Z-Score]],Table2[1Y Return vs Nifty Z-Score])</f>
        <v>476</v>
      </c>
      <c r="AT482">
        <f>_xlfn.RANK.AVG(Table2[[#This Row],[6M Return vs Nifty Z-Score]],Table2[6M Return vs Nifty Z-Score])</f>
        <v>576</v>
      </c>
      <c r="AU482">
        <f>_xlfn.RANK.AVG(Table2[[#This Row],[Sharpe Ratio Z-Score]],Table2[Sharpe Ratio Z-Score])</f>
        <v>315</v>
      </c>
      <c r="AV482">
        <f>(Table2[[#This Row],[Rank 1Y]]+Table2[[#This Row],[Rank 6M]]+Table2[[#This Row],[Rank Sharpe]])/3</f>
        <v>455.66666666666669</v>
      </c>
    </row>
    <row r="483" spans="1:48" x14ac:dyDescent="0.3">
      <c r="A483" t="s">
        <v>790</v>
      </c>
      <c r="B483" t="s">
        <v>791</v>
      </c>
      <c r="C483" t="s">
        <v>607</v>
      </c>
      <c r="D483" t="s">
        <v>607</v>
      </c>
      <c r="E483">
        <v>19580.139735029999</v>
      </c>
      <c r="F483">
        <v>38.659999999999997</v>
      </c>
      <c r="G483">
        <v>-9.8231525540473008</v>
      </c>
      <c r="H483">
        <f>(Table2[[#This Row],[1Y Return vs Nifty]]-AVERAGE(Table2[1Y Return vs Nifty]))/_xlfn.STDEV.P(Table2[1Y Return vs Nifty])</f>
        <v>-0.65454028226060412</v>
      </c>
      <c r="I483">
        <v>-3.1456350288951298</v>
      </c>
      <c r="J483">
        <f>(Table2[[#This Row],[1M Return vs Nifty]]-AVERAGE(Table2[1M Return vs Nifty]))/_xlfn.STDEV.P(Table2[1M Return vs Nifty])</f>
        <v>-0.39480176540865902</v>
      </c>
      <c r="K483">
        <v>-7.9483918147347001</v>
      </c>
      <c r="L483">
        <f>(Table2[[#This Row],[6M Return vs Nifty]]-AVERAGE(Table2[6M Return vs Nifty]))/_xlfn.STDEV.P(Table2[6M Return vs Nifty])</f>
        <v>-0.59821322449315395</v>
      </c>
      <c r="M483">
        <v>-1.90226278297759</v>
      </c>
      <c r="N483">
        <f>(Table2[[#This Row],[1W Return vs Nifty]]-AVERAGE(Table2[1W Return vs Nifty]))/_xlfn.STDEV.P(Table2[1W Return vs Nifty])</f>
        <v>-0.26320692838117254</v>
      </c>
      <c r="O483">
        <v>38.42</v>
      </c>
      <c r="P483">
        <v>38.598395396124502</v>
      </c>
      <c r="Q483">
        <v>38.622529630132902</v>
      </c>
      <c r="R483">
        <v>56.653210809419598</v>
      </c>
      <c r="S483" s="2">
        <f>(Table2[[#This Row],[Close Price]]-Table2[[#This Row],[20D EMA]])/Table2[[#This Row],[20D EMA]]</f>
        <v>6.2467464862049678E-3</v>
      </c>
      <c r="T483" s="2">
        <f>(Table2[[#This Row],[Close Price]]-Table2[[#This Row],[50D EMA]])/Table2[[#This Row],[50D EMA]]</f>
        <v>1.5960405411485044E-3</v>
      </c>
      <c r="U483" s="2">
        <f>(Table2[[#This Row],[Close Price]]-Table2[[#This Row],[200D EMA]])/Table2[[#This Row],[200D EMA]]</f>
        <v>9.7016871307829041E-4</v>
      </c>
      <c r="V483">
        <v>0.88936288568705502</v>
      </c>
      <c r="W483">
        <v>38.51</v>
      </c>
      <c r="X483">
        <v>40.19</v>
      </c>
      <c r="Y483">
        <v>38.119999999999997</v>
      </c>
      <c r="Z483">
        <v>40.19</v>
      </c>
      <c r="AA483">
        <v>38.119999999999997</v>
      </c>
      <c r="AB483">
        <v>40.19</v>
      </c>
      <c r="AC483" s="2">
        <f>(Table2[[#This Row],[Close Price]]/Table2[[#This Row],[Day Low]])-1</f>
        <v>3.8950921838483143E-3</v>
      </c>
      <c r="AD483" s="2">
        <f>(Table2[[#This Row],[Day High]]/Table2[[#This Row],[Close Price]])-1</f>
        <v>3.9575788929125721E-2</v>
      </c>
      <c r="AE483" s="2">
        <f>(Table2[[#This Row],[Close Price]]/Table2[[#This Row],[Current Week Low]])-1</f>
        <v>1.4165792235047103E-2</v>
      </c>
      <c r="AF483" s="2">
        <f>(Table2[[#This Row],[Current Week High]]/Table2[[#This Row],[Close Price]])-1</f>
        <v>3.9575788929125721E-2</v>
      </c>
      <c r="AG483" s="2">
        <f>(Table2[[#This Row],[Close Price]]/Table2[[#This Row],[Current Month Low]])-1</f>
        <v>1.4165792235047103E-2</v>
      </c>
      <c r="AH483" s="2">
        <f>(Table2[[#This Row],[Current Month High]]/Table2[[#This Row],[Close Price]])-1</f>
        <v>3.9575788929125721E-2</v>
      </c>
      <c r="AI483">
        <v>36.8339368856699</v>
      </c>
      <c r="AJ483">
        <v>22.341772151898699</v>
      </c>
      <c r="AK483" t="str">
        <f>IF(AND(Table2[[#This Row],[20D EMA]]&gt;Table2[[#This Row],[50D EMA]],Table2[[#This Row],[50D EMA]]&gt;Table2[[#This Row],[200D EMA]]),"Uptrend","Downtrend/NoTrend")</f>
        <v>Downtrend/NoTrend</v>
      </c>
      <c r="AL483">
        <v>-0.11</v>
      </c>
      <c r="AM483" t="s">
        <v>10464</v>
      </c>
      <c r="AN483">
        <v>-3.42</v>
      </c>
      <c r="AO483" t="s">
        <v>10464</v>
      </c>
      <c r="AP483">
        <v>6.8135232863313994E-2</v>
      </c>
      <c r="AQ483">
        <f>(Table2[[#This Row],[Sharpe Ratio]]-AVERAGE(Table2[Sharpe Ratio]))/_xlfn.STDEV.P(Table2[Sharpe Ratio])</f>
        <v>0.17403761582039964</v>
      </c>
      <c r="AR4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3">
        <f>_xlfn.RANK.AVG(Table2[[#This Row],[1Y Return vs Nifty Z-Score]],Table2[1Y Return vs Nifty Z-Score])</f>
        <v>565</v>
      </c>
      <c r="AT483">
        <f>_xlfn.RANK.AVG(Table2[[#This Row],[6M Return vs Nifty Z-Score]],Table2[6M Return vs Nifty Z-Score])</f>
        <v>514</v>
      </c>
      <c r="AU483">
        <f>_xlfn.RANK.AVG(Table2[[#This Row],[Sharpe Ratio Z-Score]],Table2[Sharpe Ratio Z-Score])</f>
        <v>290</v>
      </c>
      <c r="AV483">
        <f>(Table2[[#This Row],[Rank 1Y]]+Table2[[#This Row],[Rank 6M]]+Table2[[#This Row],[Rank Sharpe]])/3</f>
        <v>456.33333333333331</v>
      </c>
    </row>
    <row r="484" spans="1:48" x14ac:dyDescent="0.3">
      <c r="A484" t="s">
        <v>999</v>
      </c>
      <c r="B484" t="s">
        <v>1000</v>
      </c>
      <c r="C484" t="s">
        <v>10419</v>
      </c>
      <c r="D484" t="s">
        <v>267</v>
      </c>
      <c r="E484">
        <v>13106.627622374999</v>
      </c>
      <c r="F484">
        <v>1027</v>
      </c>
      <c r="G484">
        <v>5.2968243560983597</v>
      </c>
      <c r="H484">
        <f>(Table2[[#This Row],[1Y Return vs Nifty]]-AVERAGE(Table2[1Y Return vs Nifty]))/_xlfn.STDEV.P(Table2[1Y Return vs Nifty])</f>
        <v>-0.47795128864737263</v>
      </c>
      <c r="I484">
        <v>3.87246435854032</v>
      </c>
      <c r="J484">
        <f>(Table2[[#This Row],[1M Return vs Nifty]]-AVERAGE(Table2[1M Return vs Nifty]))/_xlfn.STDEV.P(Table2[1M Return vs Nifty])</f>
        <v>0.21301635318799925</v>
      </c>
      <c r="K484">
        <v>6.95971739860921</v>
      </c>
      <c r="L484">
        <f>(Table2[[#This Row],[6M Return vs Nifty]]-AVERAGE(Table2[6M Return vs Nifty]))/_xlfn.STDEV.P(Table2[6M Return vs Nifty])</f>
        <v>-0.15162071667005173</v>
      </c>
      <c r="M484">
        <v>-1.6860580730356201</v>
      </c>
      <c r="N484">
        <f>(Table2[[#This Row],[1W Return vs Nifty]]-AVERAGE(Table2[1W Return vs Nifty]))/_xlfn.STDEV.P(Table2[1W Return vs Nifty])</f>
        <v>-0.22361435174139763</v>
      </c>
      <c r="O484">
        <v>996.59</v>
      </c>
      <c r="P484">
        <v>956.661862296614</v>
      </c>
      <c r="Q484">
        <v>879.29401247585497</v>
      </c>
      <c r="R484">
        <v>67.318949484280495</v>
      </c>
      <c r="S484" s="2">
        <f>(Table2[[#This Row],[Close Price]]-Table2[[#This Row],[20D EMA]])/Table2[[#This Row],[20D EMA]]</f>
        <v>3.051405292045873E-2</v>
      </c>
      <c r="T484" s="2">
        <f>(Table2[[#This Row],[Close Price]]-Table2[[#This Row],[50D EMA]])/Table2[[#This Row],[50D EMA]]</f>
        <v>7.3524554992218952E-2</v>
      </c>
      <c r="U484" s="2">
        <f>(Table2[[#This Row],[Close Price]]-Table2[[#This Row],[200D EMA]])/Table2[[#This Row],[200D EMA]]</f>
        <v>0.16798247847525399</v>
      </c>
      <c r="V484">
        <v>1.06831056793673</v>
      </c>
      <c r="W484">
        <v>1018.95</v>
      </c>
      <c r="X484">
        <v>1045.5999999999999</v>
      </c>
      <c r="Y484">
        <v>1008</v>
      </c>
      <c r="Z484">
        <v>1048</v>
      </c>
      <c r="AA484">
        <v>1008</v>
      </c>
      <c r="AB484">
        <v>1048</v>
      </c>
      <c r="AC484" s="2">
        <f>(Table2[[#This Row],[Close Price]]/Table2[[#This Row],[Day Low]])-1</f>
        <v>7.9002895137150198E-3</v>
      </c>
      <c r="AD484" s="2">
        <f>(Table2[[#This Row],[Day High]]/Table2[[#This Row],[Close Price]])-1</f>
        <v>1.8111002921129327E-2</v>
      </c>
      <c r="AE484" s="2">
        <f>(Table2[[#This Row],[Close Price]]/Table2[[#This Row],[Current Week Low]])-1</f>
        <v>1.8849206349206282E-2</v>
      </c>
      <c r="AF484" s="2">
        <f>(Table2[[#This Row],[Current Week High]]/Table2[[#This Row],[Close Price]])-1</f>
        <v>2.0447906523855863E-2</v>
      </c>
      <c r="AG484" s="2">
        <f>(Table2[[#This Row],[Close Price]]/Table2[[#This Row],[Current Month Low]])-1</f>
        <v>1.8849206349206282E-2</v>
      </c>
      <c r="AH484" s="2">
        <f>(Table2[[#This Row],[Current Month High]]/Table2[[#This Row],[Close Price]])-1</f>
        <v>2.0447906523855863E-2</v>
      </c>
      <c r="AI484">
        <v>3.9922103213242401</v>
      </c>
      <c r="AJ484">
        <v>40.454048140043703</v>
      </c>
      <c r="AK484" t="str">
        <f>IF(AND(Table2[[#This Row],[20D EMA]]&gt;Table2[[#This Row],[50D EMA]],Table2[[#This Row],[50D EMA]]&gt;Table2[[#This Row],[200D EMA]]),"Uptrend","Downtrend/NoTrend")</f>
        <v>Uptrend</v>
      </c>
      <c r="AL484">
        <v>0.05</v>
      </c>
      <c r="AM484" t="s">
        <v>10463</v>
      </c>
      <c r="AN484">
        <v>3.82</v>
      </c>
      <c r="AO484" t="s">
        <v>10463</v>
      </c>
      <c r="AP484">
        <v>-9.4657802702210001E-3</v>
      </c>
      <c r="AQ484">
        <f>(Table2[[#This Row],[Sharpe Ratio]]-AVERAGE(Table2[Sharpe Ratio]))/_xlfn.STDEV.P(Table2[Sharpe Ratio])</f>
        <v>-0.69924364992748311</v>
      </c>
      <c r="AR4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-1.3394136537983057</v>
      </c>
      <c r="AS484">
        <f>_xlfn.RANK.AVG(Table2[[#This Row],[1Y Return vs Nifty Z-Score]],Table2[1Y Return vs Nifty Z-Score])</f>
        <v>473</v>
      </c>
      <c r="AT484">
        <f>_xlfn.RANK.AVG(Table2[[#This Row],[6M Return vs Nifty Z-Score]],Table2[6M Return vs Nifty Z-Score])</f>
        <v>338</v>
      </c>
      <c r="AU484">
        <f>_xlfn.RANK.AVG(Table2[[#This Row],[Sharpe Ratio Z-Score]],Table2[Sharpe Ratio Z-Score])</f>
        <v>558</v>
      </c>
      <c r="AV484">
        <f>(Table2[[#This Row],[Rank 1Y]]+Table2[[#This Row],[Rank 6M]]+Table2[[#This Row],[Rank Sharpe]])/3</f>
        <v>456.33333333333331</v>
      </c>
    </row>
    <row r="485" spans="1:48" x14ac:dyDescent="0.3">
      <c r="A485" t="s">
        <v>1260</v>
      </c>
      <c r="B485" t="s">
        <v>1261</v>
      </c>
      <c r="C485" t="s">
        <v>10435</v>
      </c>
      <c r="D485" t="s">
        <v>1125</v>
      </c>
      <c r="E485">
        <v>8604.8698776609999</v>
      </c>
      <c r="F485">
        <v>87.67</v>
      </c>
      <c r="G485">
        <v>16.0889720288225</v>
      </c>
      <c r="H485">
        <f>(Table2[[#This Row],[1Y Return vs Nifty]]-AVERAGE(Table2[1Y Return vs Nifty]))/_xlfn.STDEV.P(Table2[1Y Return vs Nifty])</f>
        <v>-0.35190780936315896</v>
      </c>
      <c r="I485">
        <v>-6.1975406371908397</v>
      </c>
      <c r="J485">
        <f>(Table2[[#This Row],[1M Return vs Nifty]]-AVERAGE(Table2[1M Return vs Nifty]))/_xlfn.STDEV.P(Table2[1M Return vs Nifty])</f>
        <v>-0.65911884366063045</v>
      </c>
      <c r="K485">
        <v>-13.416761589932699</v>
      </c>
      <c r="L485">
        <f>(Table2[[#This Row],[6M Return vs Nifty]]-AVERAGE(Table2[6M Return vs Nifty]))/_xlfn.STDEV.P(Table2[6M Return vs Nifty])</f>
        <v>-0.76202561254728973</v>
      </c>
      <c r="M485">
        <v>-2.6473971666661802</v>
      </c>
      <c r="N485">
        <f>(Table2[[#This Row],[1W Return vs Nifty]]-AVERAGE(Table2[1W Return vs Nifty]))/_xlfn.STDEV.P(Table2[1W Return vs Nifty])</f>
        <v>-0.39965996958013766</v>
      </c>
      <c r="O485">
        <v>82.17</v>
      </c>
      <c r="P485">
        <v>83.671763860961505</v>
      </c>
      <c r="Q485">
        <v>85.258888134028695</v>
      </c>
      <c r="R485">
        <v>54.021451143148198</v>
      </c>
      <c r="S485" s="2">
        <f>(Table2[[#This Row],[Close Price]]-Table2[[#This Row],[20D EMA]])/Table2[[#This Row],[20D EMA]]</f>
        <v>6.6934404283801874E-2</v>
      </c>
      <c r="T485" s="2">
        <f>(Table2[[#This Row],[Close Price]]-Table2[[#This Row],[50D EMA]])/Table2[[#This Row],[50D EMA]]</f>
        <v>4.7784771762220998E-2</v>
      </c>
      <c r="U485" s="2">
        <f>(Table2[[#This Row],[Close Price]]-Table2[[#This Row],[200D EMA]])/Table2[[#This Row],[200D EMA]]</f>
        <v>2.8279888686572954E-2</v>
      </c>
      <c r="V485">
        <v>1.56704323237844</v>
      </c>
      <c r="W485">
        <v>82.3</v>
      </c>
      <c r="X485">
        <v>88.4</v>
      </c>
      <c r="Y485">
        <v>80.239999999999995</v>
      </c>
      <c r="Z485">
        <v>88.4</v>
      </c>
      <c r="AA485">
        <v>80.239999999999995</v>
      </c>
      <c r="AB485">
        <v>88.4</v>
      </c>
      <c r="AC485" s="2">
        <f>(Table2[[#This Row],[Close Price]]/Table2[[#This Row],[Day Low]])-1</f>
        <v>6.5249088699878444E-2</v>
      </c>
      <c r="AD485" s="2">
        <f>(Table2[[#This Row],[Day High]]/Table2[[#This Row],[Close Price]])-1</f>
        <v>8.3266795939318516E-3</v>
      </c>
      <c r="AE485" s="2">
        <f>(Table2[[#This Row],[Close Price]]/Table2[[#This Row],[Current Week Low]])-1</f>
        <v>9.2597208374875395E-2</v>
      </c>
      <c r="AF485" s="2">
        <f>(Table2[[#This Row],[Current Week High]]/Table2[[#This Row],[Close Price]])-1</f>
        <v>8.3266795939318516E-3</v>
      </c>
      <c r="AG485" s="2">
        <f>(Table2[[#This Row],[Close Price]]/Table2[[#This Row],[Current Month Low]])-1</f>
        <v>9.2597208374875395E-2</v>
      </c>
      <c r="AH485" s="2">
        <f>(Table2[[#This Row],[Current Month High]]/Table2[[#This Row],[Close Price]])-1</f>
        <v>8.3266795939318516E-3</v>
      </c>
      <c r="AI485">
        <v>54.784989163910097</v>
      </c>
      <c r="AJ485">
        <v>53.403324584426898</v>
      </c>
      <c r="AK485" t="str">
        <f>IF(AND(Table2[[#This Row],[20D EMA]]&gt;Table2[[#This Row],[50D EMA]],Table2[[#This Row],[50D EMA]]&gt;Table2[[#This Row],[200D EMA]]),"Uptrend","Downtrend/NoTrend")</f>
        <v>Downtrend/NoTrend</v>
      </c>
      <c r="AL485">
        <v>-0.09</v>
      </c>
      <c r="AM485" t="s">
        <v>10464</v>
      </c>
      <c r="AN485">
        <v>4.2300000000000004</v>
      </c>
      <c r="AO485" t="s">
        <v>10463</v>
      </c>
      <c r="AP485">
        <v>3.6381999668107998E-2</v>
      </c>
      <c r="AQ485">
        <f>(Table2[[#This Row],[Sharpe Ratio]]-AVERAGE(Table2[Sharpe Ratio]))/_xlfn.STDEV.P(Table2[Sharpe Ratio])</f>
        <v>-0.18329668377927885</v>
      </c>
      <c r="AR4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5">
        <f>_xlfn.RANK.AVG(Table2[[#This Row],[1Y Return vs Nifty Z-Score]],Table2[1Y Return vs Nifty Z-Score])</f>
        <v>408</v>
      </c>
      <c r="AT485">
        <f>_xlfn.RANK.AVG(Table2[[#This Row],[6M Return vs Nifty Z-Score]],Table2[6M Return vs Nifty Z-Score])</f>
        <v>577</v>
      </c>
      <c r="AU485">
        <f>_xlfn.RANK.AVG(Table2[[#This Row],[Sharpe Ratio Z-Score]],Table2[Sharpe Ratio Z-Score])</f>
        <v>389</v>
      </c>
      <c r="AV485">
        <f>(Table2[[#This Row],[Rank 1Y]]+Table2[[#This Row],[Rank 6M]]+Table2[[#This Row],[Rank Sharpe]])/3</f>
        <v>458</v>
      </c>
    </row>
    <row r="486" spans="1:48" x14ac:dyDescent="0.3">
      <c r="A486" t="s">
        <v>868</v>
      </c>
      <c r="B486" t="s">
        <v>869</v>
      </c>
      <c r="C486" t="s">
        <v>10424</v>
      </c>
      <c r="D486" t="s">
        <v>272</v>
      </c>
      <c r="E486">
        <v>17074.328495385002</v>
      </c>
      <c r="F486">
        <v>2093.9</v>
      </c>
      <c r="G486">
        <v>-6.2864855405176696</v>
      </c>
      <c r="H486">
        <f>(Table2[[#This Row],[1Y Return vs Nifty]]-AVERAGE(Table2[1Y Return vs Nifty]))/_xlfn.STDEV.P(Table2[1Y Return vs Nifty])</f>
        <v>-0.61323489718126312</v>
      </c>
      <c r="I486">
        <v>7.8202983190799404</v>
      </c>
      <c r="J486">
        <f>(Table2[[#This Row],[1M Return vs Nifty]]-AVERAGE(Table2[1M Return vs Nifty]))/_xlfn.STDEV.P(Table2[1M Return vs Nifty])</f>
        <v>0.55492730057685269</v>
      </c>
      <c r="K486">
        <v>-3.5898458033373899</v>
      </c>
      <c r="L486">
        <f>(Table2[[#This Row],[6M Return vs Nifty]]-AVERAGE(Table2[6M Return vs Nifty]))/_xlfn.STDEV.P(Table2[6M Return vs Nifty])</f>
        <v>-0.46764710334144943</v>
      </c>
      <c r="M486">
        <v>-3.5817505518865098</v>
      </c>
      <c r="N486">
        <f>(Table2[[#This Row],[1W Return vs Nifty]]-AVERAGE(Table2[1W Return vs Nifty]))/_xlfn.STDEV.P(Table2[1W Return vs Nifty])</f>
        <v>-0.57076381844123869</v>
      </c>
      <c r="O486">
        <v>2037.22</v>
      </c>
      <c r="P486">
        <v>2001.38439736636</v>
      </c>
      <c r="Q486">
        <v>1959.0645610464601</v>
      </c>
      <c r="R486">
        <v>70.595125451870501</v>
      </c>
      <c r="S486" s="2">
        <f>(Table2[[#This Row],[Close Price]]-Table2[[#This Row],[20D EMA]])/Table2[[#This Row],[20D EMA]]</f>
        <v>2.7822228330764504E-2</v>
      </c>
      <c r="T486" s="2">
        <f>(Table2[[#This Row],[Close Price]]-Table2[[#This Row],[50D EMA]])/Table2[[#This Row],[50D EMA]]</f>
        <v>4.6225803876247987E-2</v>
      </c>
      <c r="U486" s="2">
        <f>(Table2[[#This Row],[Close Price]]-Table2[[#This Row],[200D EMA]])/Table2[[#This Row],[200D EMA]]</f>
        <v>6.8826439737910361E-2</v>
      </c>
      <c r="V486">
        <v>1.22063946455618</v>
      </c>
      <c r="W486">
        <v>2080</v>
      </c>
      <c r="X486">
        <v>2137.8000000000002</v>
      </c>
      <c r="Y486">
        <v>2080</v>
      </c>
      <c r="Z486">
        <v>2140</v>
      </c>
      <c r="AA486">
        <v>2080</v>
      </c>
      <c r="AB486">
        <v>2140</v>
      </c>
      <c r="AC486" s="2">
        <f>(Table2[[#This Row],[Close Price]]/Table2[[#This Row],[Day Low]])-1</f>
        <v>6.6826923076923617E-3</v>
      </c>
      <c r="AD486" s="2">
        <f>(Table2[[#This Row],[Day High]]/Table2[[#This Row],[Close Price]])-1</f>
        <v>2.0965662161516851E-2</v>
      </c>
      <c r="AE486" s="2">
        <f>(Table2[[#This Row],[Close Price]]/Table2[[#This Row],[Current Week Low]])-1</f>
        <v>6.6826923076923617E-3</v>
      </c>
      <c r="AF486" s="2">
        <f>(Table2[[#This Row],[Current Week High]]/Table2[[#This Row],[Close Price]])-1</f>
        <v>2.2016333158221491E-2</v>
      </c>
      <c r="AG486" s="2">
        <f>(Table2[[#This Row],[Close Price]]/Table2[[#This Row],[Current Month Low]])-1</f>
        <v>6.6826923076923617E-3</v>
      </c>
      <c r="AH486" s="2">
        <f>(Table2[[#This Row],[Current Month High]]/Table2[[#This Row],[Close Price]])-1</f>
        <v>2.2016333158221491E-2</v>
      </c>
      <c r="AI486">
        <v>12.536415301590299</v>
      </c>
      <c r="AJ486">
        <v>21.738372093023202</v>
      </c>
      <c r="AK486" t="str">
        <f>IF(AND(Table2[[#This Row],[20D EMA]]&gt;Table2[[#This Row],[50D EMA]],Table2[[#This Row],[50D EMA]]&gt;Table2[[#This Row],[200D EMA]]),"Uptrend","Downtrend/NoTrend")</f>
        <v>Uptrend</v>
      </c>
      <c r="AL486">
        <v>0</v>
      </c>
      <c r="AM486" t="s">
        <v>10465</v>
      </c>
      <c r="AN486">
        <v>4.3499999999999996</v>
      </c>
      <c r="AO486" t="s">
        <v>10463</v>
      </c>
      <c r="AP486">
        <v>4.9002912359319001E-2</v>
      </c>
      <c r="AQ486">
        <f>(Table2[[#This Row],[Sharpe Ratio]]-AVERAGE(Table2[Sharpe Ratio]))/_xlfn.STDEV.P(Table2[Sharpe Ratio])</f>
        <v>-4.1267525076049055E-2</v>
      </c>
      <c r="AR4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-1.1379860434631475</v>
      </c>
      <c r="AS486">
        <f>_xlfn.RANK.AVG(Table2[[#This Row],[1Y Return vs Nifty Z-Score]],Table2[1Y Return vs Nifty Z-Score])</f>
        <v>552</v>
      </c>
      <c r="AT486">
        <f>_xlfn.RANK.AVG(Table2[[#This Row],[6M Return vs Nifty Z-Score]],Table2[6M Return vs Nifty Z-Score])</f>
        <v>477</v>
      </c>
      <c r="AU486">
        <f>_xlfn.RANK.AVG(Table2[[#This Row],[Sharpe Ratio Z-Score]],Table2[Sharpe Ratio Z-Score])</f>
        <v>350</v>
      </c>
      <c r="AV486">
        <f>(Table2[[#This Row],[Rank 1Y]]+Table2[[#This Row],[Rank 6M]]+Table2[[#This Row],[Rank Sharpe]])/3</f>
        <v>459.66666666666669</v>
      </c>
    </row>
    <row r="487" spans="1:48" x14ac:dyDescent="0.3">
      <c r="A487" t="s">
        <v>1266</v>
      </c>
      <c r="B487" t="s">
        <v>1267</v>
      </c>
      <c r="C487" t="s">
        <v>10426</v>
      </c>
      <c r="D487" t="s">
        <v>218</v>
      </c>
      <c r="E487">
        <v>8559.1323880899999</v>
      </c>
      <c r="F487">
        <v>2212.9</v>
      </c>
      <c r="G487">
        <v>9.6706318553819095</v>
      </c>
      <c r="H487">
        <f>(Table2[[#This Row],[1Y Return vs Nifty]]-AVERAGE(Table2[1Y Return vs Nifty]))/_xlfn.STDEV.P(Table2[1Y Return vs Nifty])</f>
        <v>-0.42686878573440723</v>
      </c>
      <c r="I487">
        <v>-11.9802946619495</v>
      </c>
      <c r="J487">
        <f>(Table2[[#This Row],[1M Return vs Nifty]]-AVERAGE(Table2[1M Return vs Nifty]))/_xlfn.STDEV.P(Table2[1M Return vs Nifty])</f>
        <v>-1.1599471274448048</v>
      </c>
      <c r="K487">
        <v>6.0311592936698002</v>
      </c>
      <c r="L487">
        <f>(Table2[[#This Row],[6M Return vs Nifty]]-AVERAGE(Table2[6M Return vs Nifty]))/_xlfn.STDEV.P(Table2[6M Return vs Nifty])</f>
        <v>-0.17943692641267833</v>
      </c>
      <c r="M487">
        <v>-3.69278894851479</v>
      </c>
      <c r="N487">
        <f>(Table2[[#This Row],[1W Return vs Nifty]]-AVERAGE(Table2[1W Return vs Nifty]))/_xlfn.STDEV.P(Table2[1W Return vs Nifty])</f>
        <v>-0.59109777060001867</v>
      </c>
      <c r="O487">
        <v>2226.15</v>
      </c>
      <c r="P487">
        <v>2223.293026975</v>
      </c>
      <c r="Q487">
        <v>1951.29501805365</v>
      </c>
      <c r="R487">
        <v>50.010730776184097</v>
      </c>
      <c r="S487" s="2">
        <f>(Table2[[#This Row],[Close Price]]-Table2[[#This Row],[20D EMA]])/Table2[[#This Row],[20D EMA]]</f>
        <v>-5.9519798755699295E-3</v>
      </c>
      <c r="T487" s="2">
        <f>(Table2[[#This Row],[Close Price]]-Table2[[#This Row],[50D EMA]])/Table2[[#This Row],[50D EMA]]</f>
        <v>-4.6746096213599779E-3</v>
      </c>
      <c r="U487" s="2">
        <f>(Table2[[#This Row],[Close Price]]-Table2[[#This Row],[200D EMA]])/Table2[[#This Row],[200D EMA]]</f>
        <v>0.13406736527585261</v>
      </c>
      <c r="V487">
        <v>0.37651493673866498</v>
      </c>
      <c r="W487">
        <v>2205.1999999999998</v>
      </c>
      <c r="X487">
        <v>2257.1</v>
      </c>
      <c r="Y487">
        <v>2165</v>
      </c>
      <c r="Z487">
        <v>2257.1</v>
      </c>
      <c r="AA487">
        <v>2165</v>
      </c>
      <c r="AB487">
        <v>2257.1</v>
      </c>
      <c r="AC487" s="2">
        <f>(Table2[[#This Row],[Close Price]]/Table2[[#This Row],[Day Low]])-1</f>
        <v>3.4917467803374791E-3</v>
      </c>
      <c r="AD487" s="2">
        <f>(Table2[[#This Row],[Day High]]/Table2[[#This Row],[Close Price]])-1</f>
        <v>1.9973790049256479E-2</v>
      </c>
      <c r="AE487" s="2">
        <f>(Table2[[#This Row],[Close Price]]/Table2[[#This Row],[Current Week Low]])-1</f>
        <v>2.2124711316397372E-2</v>
      </c>
      <c r="AF487" s="2">
        <f>(Table2[[#This Row],[Current Week High]]/Table2[[#This Row],[Close Price]])-1</f>
        <v>1.9973790049256479E-2</v>
      </c>
      <c r="AG487" s="2">
        <f>(Table2[[#This Row],[Close Price]]/Table2[[#This Row],[Current Month Low]])-1</f>
        <v>2.2124711316397372E-2</v>
      </c>
      <c r="AH487" s="2">
        <f>(Table2[[#This Row],[Current Month High]]/Table2[[#This Row],[Close Price]])-1</f>
        <v>1.9973790049256479E-2</v>
      </c>
      <c r="AI487">
        <v>23.954991188033699</v>
      </c>
      <c r="AJ487">
        <v>51.371502838771399</v>
      </c>
      <c r="AK487" t="str">
        <f>IF(AND(Table2[[#This Row],[20D EMA]]&gt;Table2[[#This Row],[50D EMA]],Table2[[#This Row],[50D EMA]]&gt;Table2[[#This Row],[200D EMA]]),"Uptrend","Downtrend/NoTrend")</f>
        <v>Uptrend</v>
      </c>
      <c r="AL487">
        <v>-0.13</v>
      </c>
      <c r="AM487" t="s">
        <v>10464</v>
      </c>
      <c r="AN487">
        <v>-0.05</v>
      </c>
      <c r="AO487" t="s">
        <v>10464</v>
      </c>
      <c r="AP487">
        <v>-2.6389286731457001E-2</v>
      </c>
      <c r="AQ487">
        <f>(Table2[[#This Row],[Sharpe Ratio]]-AVERAGE(Table2[Sharpe Ratio]))/_xlfn.STDEV.P(Table2[Sharpe Ratio])</f>
        <v>-0.88969195139397461</v>
      </c>
      <c r="AR4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-3.247042561585884</v>
      </c>
      <c r="AS487">
        <f>_xlfn.RANK.AVG(Table2[[#This Row],[1Y Return vs Nifty Z-Score]],Table2[1Y Return vs Nifty Z-Score])</f>
        <v>443</v>
      </c>
      <c r="AT487">
        <f>_xlfn.RANK.AVG(Table2[[#This Row],[6M Return vs Nifty Z-Score]],Table2[6M Return vs Nifty Z-Score])</f>
        <v>348</v>
      </c>
      <c r="AU487">
        <f>_xlfn.RANK.AVG(Table2[[#This Row],[Sharpe Ratio Z-Score]],Table2[Sharpe Ratio Z-Score])</f>
        <v>591</v>
      </c>
      <c r="AV487">
        <f>(Table2[[#This Row],[Rank 1Y]]+Table2[[#This Row],[Rank 6M]]+Table2[[#This Row],[Rank Sharpe]])/3</f>
        <v>460.66666666666669</v>
      </c>
    </row>
    <row r="488" spans="1:48" x14ac:dyDescent="0.3">
      <c r="A488" t="s">
        <v>1291</v>
      </c>
      <c r="B488" t="s">
        <v>1292</v>
      </c>
      <c r="C488" t="s">
        <v>10433</v>
      </c>
      <c r="D488" t="s">
        <v>278</v>
      </c>
      <c r="E488">
        <v>8402.0996192099992</v>
      </c>
      <c r="F488">
        <v>728.1</v>
      </c>
      <c r="G488">
        <v>8.0394414172418394</v>
      </c>
      <c r="H488">
        <f>(Table2[[#This Row],[1Y Return vs Nifty]]-AVERAGE(Table2[1Y Return vs Nifty]))/_xlfn.STDEV.P(Table2[1Y Return vs Nifty])</f>
        <v>-0.44591975913036497</v>
      </c>
      <c r="I488">
        <v>0.98375680710728097</v>
      </c>
      <c r="J488">
        <f>(Table2[[#This Row],[1M Return vs Nifty]]-AVERAGE(Table2[1M Return vs Nifty]))/_xlfn.STDEV.P(Table2[1M Return vs Nifty])</f>
        <v>-3.7166594097048519E-2</v>
      </c>
      <c r="K488">
        <v>1.61011550373429</v>
      </c>
      <c r="L488">
        <f>(Table2[[#This Row],[6M Return vs Nifty]]-AVERAGE(Table2[6M Return vs Nifty]))/_xlfn.STDEV.P(Table2[6M Return vs Nifty])</f>
        <v>-0.31187525276836447</v>
      </c>
      <c r="M488">
        <v>-2.5521981158592801</v>
      </c>
      <c r="N488">
        <f>(Table2[[#This Row],[1W Return vs Nifty]]-AVERAGE(Table2[1W Return vs Nifty]))/_xlfn.STDEV.P(Table2[1W Return vs Nifty])</f>
        <v>-0.38222660415476062</v>
      </c>
      <c r="O488">
        <v>666.9</v>
      </c>
      <c r="P488">
        <v>652.68180446981103</v>
      </c>
      <c r="Q488">
        <v>632.10082833379897</v>
      </c>
      <c r="R488">
        <v>58.432092451767602</v>
      </c>
      <c r="S488" s="2">
        <f>(Table2[[#This Row],[Close Price]]-Table2[[#This Row],[20D EMA]])/Table2[[#This Row],[20D EMA]]</f>
        <v>9.1767881241565527E-2</v>
      </c>
      <c r="T488" s="2">
        <f>(Table2[[#This Row],[Close Price]]-Table2[[#This Row],[50D EMA]])/Table2[[#This Row],[50D EMA]]</f>
        <v>0.11555124566625997</v>
      </c>
      <c r="U488" s="2">
        <f>(Table2[[#This Row],[Close Price]]-Table2[[#This Row],[200D EMA]])/Table2[[#This Row],[200D EMA]]</f>
        <v>0.15187319390049261</v>
      </c>
      <c r="V488">
        <v>2.6769317408624702</v>
      </c>
      <c r="W488">
        <v>684.75</v>
      </c>
      <c r="X488">
        <v>742</v>
      </c>
      <c r="Y488">
        <v>673.3</v>
      </c>
      <c r="Z488">
        <v>742</v>
      </c>
      <c r="AA488">
        <v>673.3</v>
      </c>
      <c r="AB488">
        <v>742</v>
      </c>
      <c r="AC488" s="2">
        <f>(Table2[[#This Row],[Close Price]]/Table2[[#This Row],[Day Low]])-1</f>
        <v>6.3307776560788565E-2</v>
      </c>
      <c r="AD488" s="2">
        <f>(Table2[[#This Row],[Day High]]/Table2[[#This Row],[Close Price]])-1</f>
        <v>1.9090784232935087E-2</v>
      </c>
      <c r="AE488" s="2">
        <f>(Table2[[#This Row],[Close Price]]/Table2[[#This Row],[Current Week Low]])-1</f>
        <v>8.1390167830090787E-2</v>
      </c>
      <c r="AF488" s="2">
        <f>(Table2[[#This Row],[Current Week High]]/Table2[[#This Row],[Close Price]])-1</f>
        <v>1.9090784232935087E-2</v>
      </c>
      <c r="AG488" s="2">
        <f>(Table2[[#This Row],[Close Price]]/Table2[[#This Row],[Current Month Low]])-1</f>
        <v>8.1390167830090787E-2</v>
      </c>
      <c r="AH488" s="2">
        <f>(Table2[[#This Row],[Current Month High]]/Table2[[#This Row],[Close Price]])-1</f>
        <v>1.9090784232935087E-2</v>
      </c>
      <c r="AI488">
        <v>15.052877352012001</v>
      </c>
      <c r="AJ488">
        <v>47.343923909743999</v>
      </c>
      <c r="AK488" t="str">
        <f>IF(AND(Table2[[#This Row],[20D EMA]]&gt;Table2[[#This Row],[50D EMA]],Table2[[#This Row],[50D EMA]]&gt;Table2[[#This Row],[200D EMA]]),"Uptrend","Downtrend/NoTrend")</f>
        <v>Uptrend</v>
      </c>
      <c r="AL488">
        <v>0.05</v>
      </c>
      <c r="AM488" t="s">
        <v>10463</v>
      </c>
      <c r="AN488">
        <v>10.49</v>
      </c>
      <c r="AO488" t="s">
        <v>10463</v>
      </c>
      <c r="AQ488">
        <f>(Table2[[#This Row],[Sharpe Ratio]]-AVERAGE(Table2[Sharpe Ratio]))/_xlfn.STDEV.P(Table2[Sharpe Ratio])</f>
        <v>-0.59272070335917748</v>
      </c>
      <c r="AR4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-1.7699089135097159</v>
      </c>
      <c r="AS488">
        <f>_xlfn.RANK.AVG(Table2[[#This Row],[1Y Return vs Nifty Z-Score]],Table2[1Y Return vs Nifty Z-Score])</f>
        <v>458</v>
      </c>
      <c r="AT488">
        <f>_xlfn.RANK.AVG(Table2[[#This Row],[6M Return vs Nifty Z-Score]],Table2[6M Return vs Nifty Z-Score])</f>
        <v>409</v>
      </c>
      <c r="AU488">
        <f>_xlfn.RANK.AVG(Table2[[#This Row],[Sharpe Ratio Z-Score]],Table2[Sharpe Ratio Z-Score])</f>
        <v>515.5</v>
      </c>
      <c r="AV488">
        <f>(Table2[[#This Row],[Rank 1Y]]+Table2[[#This Row],[Rank 6M]]+Table2[[#This Row],[Rank Sharpe]])/3</f>
        <v>460.83333333333331</v>
      </c>
    </row>
    <row r="489" spans="1:48" x14ac:dyDescent="0.3">
      <c r="A489" t="s">
        <v>846</v>
      </c>
      <c r="B489" t="s">
        <v>847</v>
      </c>
      <c r="C489" t="s">
        <v>10424</v>
      </c>
      <c r="D489" t="s">
        <v>272</v>
      </c>
      <c r="E489">
        <v>17451.921134579999</v>
      </c>
      <c r="F489">
        <v>349.8</v>
      </c>
      <c r="G489">
        <v>-4.4794365396028599</v>
      </c>
      <c r="H489">
        <f>(Table2[[#This Row],[1Y Return vs Nifty]]-AVERAGE(Table2[1Y Return vs Nifty]))/_xlfn.STDEV.P(Table2[1Y Return vs Nifty])</f>
        <v>-0.59213003925868135</v>
      </c>
      <c r="I489">
        <v>-10.4601443654945</v>
      </c>
      <c r="J489">
        <f>(Table2[[#This Row],[1M Return vs Nifty]]-AVERAGE(Table2[1M Return vs Nifty]))/_xlfn.STDEV.P(Table2[1M Return vs Nifty])</f>
        <v>-1.0282911274129973</v>
      </c>
      <c r="K489">
        <v>-24.636667061756899</v>
      </c>
      <c r="L489">
        <f>(Table2[[#This Row],[6M Return vs Nifty]]-AVERAGE(Table2[6M Return vs Nifty]))/_xlfn.STDEV.P(Table2[6M Return vs Nifty])</f>
        <v>-1.098133005543521</v>
      </c>
      <c r="M489">
        <v>-4.7403351336294097</v>
      </c>
      <c r="N489">
        <f>(Table2[[#This Row],[1W Return vs Nifty]]-AVERAGE(Table2[1W Return vs Nifty]))/_xlfn.STDEV.P(Table2[1W Return vs Nifty])</f>
        <v>-0.78293009760615295</v>
      </c>
      <c r="O489">
        <v>355.3</v>
      </c>
      <c r="P489">
        <v>369.28695590506697</v>
      </c>
      <c r="Q489">
        <v>374.78376286938999</v>
      </c>
      <c r="R489">
        <v>44.099606577479399</v>
      </c>
      <c r="S489" s="2">
        <f>(Table2[[#This Row],[Close Price]]-Table2[[#This Row],[20D EMA]])/Table2[[#This Row],[20D EMA]]</f>
        <v>-1.5479876160990712E-2</v>
      </c>
      <c r="T489" s="2">
        <f>(Table2[[#This Row],[Close Price]]-Table2[[#This Row],[50D EMA]])/Table2[[#This Row],[50D EMA]]</f>
        <v>-5.2769142244159031E-2</v>
      </c>
      <c r="U489" s="2">
        <f>(Table2[[#This Row],[Close Price]]-Table2[[#This Row],[200D EMA]])/Table2[[#This Row],[200D EMA]]</f>
        <v>-6.6661807006021964E-2</v>
      </c>
      <c r="V489">
        <v>1.4491450468309499</v>
      </c>
      <c r="W489">
        <v>345.3</v>
      </c>
      <c r="X489">
        <v>353.65</v>
      </c>
      <c r="Y489">
        <v>344.05</v>
      </c>
      <c r="Z489">
        <v>353.95</v>
      </c>
      <c r="AA489">
        <v>344.05</v>
      </c>
      <c r="AB489">
        <v>353.95</v>
      </c>
      <c r="AC489" s="2">
        <f>(Table2[[#This Row],[Close Price]]/Table2[[#This Row],[Day Low]])-1</f>
        <v>1.3032145960034658E-2</v>
      </c>
      <c r="AD489" s="2">
        <f>(Table2[[#This Row],[Day High]]/Table2[[#This Row],[Close Price]])-1</f>
        <v>1.1006289308175932E-2</v>
      </c>
      <c r="AE489" s="2">
        <f>(Table2[[#This Row],[Close Price]]/Table2[[#This Row],[Current Week Low]])-1</f>
        <v>1.6712687109431856E-2</v>
      </c>
      <c r="AF489" s="2">
        <f>(Table2[[#This Row],[Current Week High]]/Table2[[#This Row],[Close Price]])-1</f>
        <v>1.1863922241280633E-2</v>
      </c>
      <c r="AG489" s="2">
        <f>(Table2[[#This Row],[Close Price]]/Table2[[#This Row],[Current Month Low]])-1</f>
        <v>1.6712687109431856E-2</v>
      </c>
      <c r="AH489" s="2">
        <f>(Table2[[#This Row],[Current Month High]]/Table2[[#This Row],[Close Price]])-1</f>
        <v>1.1863922241280633E-2</v>
      </c>
      <c r="AI489">
        <v>59.519725557461399</v>
      </c>
      <c r="AJ489">
        <v>24.4618395303326</v>
      </c>
      <c r="AK489" t="str">
        <f>IF(AND(Table2[[#This Row],[20D EMA]]&gt;Table2[[#This Row],[50D EMA]],Table2[[#This Row],[50D EMA]]&gt;Table2[[#This Row],[200D EMA]]),"Uptrend","Downtrend/NoTrend")</f>
        <v>Downtrend/NoTrend</v>
      </c>
      <c r="AL489">
        <v>-0.28999999999999998</v>
      </c>
      <c r="AM489" t="s">
        <v>10464</v>
      </c>
      <c r="AN489">
        <v>-3.61</v>
      </c>
      <c r="AO489" t="s">
        <v>10464</v>
      </c>
      <c r="AP489">
        <v>0.10932489543104</v>
      </c>
      <c r="AQ489">
        <f>(Table2[[#This Row],[Sharpe Ratio]]-AVERAGE(Table2[Sharpe Ratio]))/_xlfn.STDEV.P(Table2[Sharpe Ratio])</f>
        <v>0.63756456231753988</v>
      </c>
      <c r="AR4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9">
        <f>_xlfn.RANK.AVG(Table2[[#This Row],[1Y Return vs Nifty Z-Score]],Table2[1Y Return vs Nifty Z-Score])</f>
        <v>539</v>
      </c>
      <c r="AT489">
        <f>_xlfn.RANK.AVG(Table2[[#This Row],[6M Return vs Nifty Z-Score]],Table2[6M Return vs Nifty Z-Score])</f>
        <v>673</v>
      </c>
      <c r="AU489">
        <f>_xlfn.RANK.AVG(Table2[[#This Row],[Sharpe Ratio Z-Score]],Table2[Sharpe Ratio Z-Score])</f>
        <v>183</v>
      </c>
      <c r="AV489">
        <f>(Table2[[#This Row],[Rank 1Y]]+Table2[[#This Row],[Rank 6M]]+Table2[[#This Row],[Rank Sharpe]])/3</f>
        <v>465</v>
      </c>
    </row>
    <row r="490" spans="1:48" x14ac:dyDescent="0.3">
      <c r="A490" t="s">
        <v>698</v>
      </c>
      <c r="B490" t="s">
        <v>699</v>
      </c>
      <c r="C490" t="s">
        <v>10421</v>
      </c>
      <c r="D490" t="s">
        <v>184</v>
      </c>
      <c r="E490">
        <v>23814.091214025</v>
      </c>
      <c r="F490">
        <v>7317.7</v>
      </c>
      <c r="G490">
        <v>16.924935058573102</v>
      </c>
      <c r="H490">
        <f>(Table2[[#This Row],[1Y Return vs Nifty]]-AVERAGE(Table2[1Y Return vs Nifty]))/_xlfn.STDEV.P(Table2[1Y Return vs Nifty])</f>
        <v>-0.34214444325494286</v>
      </c>
      <c r="I490">
        <v>-5.2586635175918497</v>
      </c>
      <c r="J490">
        <f>(Table2[[#This Row],[1M Return vs Nifty]]-AVERAGE(Table2[1M Return vs Nifty]))/_xlfn.STDEV.P(Table2[1M Return vs Nifty])</f>
        <v>-0.57780530092999083</v>
      </c>
      <c r="K490">
        <v>1.67548274956698</v>
      </c>
      <c r="L490">
        <f>(Table2[[#This Row],[6M Return vs Nifty]]-AVERAGE(Table2[6M Return vs Nifty]))/_xlfn.STDEV.P(Table2[6M Return vs Nifty])</f>
        <v>-0.30991708880349489</v>
      </c>
      <c r="M490">
        <v>-4.3449520686552798</v>
      </c>
      <c r="N490">
        <f>(Table2[[#This Row],[1W Return vs Nifty]]-AVERAGE(Table2[1W Return vs Nifty]))/_xlfn.STDEV.P(Table2[1W Return vs Nifty])</f>
        <v>-0.71052541083379273</v>
      </c>
      <c r="O490">
        <v>7390.82</v>
      </c>
      <c r="P490">
        <v>7165.5002054977804</v>
      </c>
      <c r="Q490">
        <v>6542.9064468876004</v>
      </c>
      <c r="R490">
        <v>40.649734149526097</v>
      </c>
      <c r="S490" s="2">
        <f>(Table2[[#This Row],[Close Price]]-Table2[[#This Row],[20D EMA]])/Table2[[#This Row],[20D EMA]]</f>
        <v>-9.8933541880332487E-3</v>
      </c>
      <c r="T490" s="2">
        <f>(Table2[[#This Row],[Close Price]]-Table2[[#This Row],[50D EMA]])/Table2[[#This Row],[50D EMA]]</f>
        <v>2.1240637797406394E-2</v>
      </c>
      <c r="U490" s="2">
        <f>(Table2[[#This Row],[Close Price]]-Table2[[#This Row],[200D EMA]])/Table2[[#This Row],[200D EMA]]</f>
        <v>0.11841733630181454</v>
      </c>
      <c r="V490">
        <v>0.74556568994322503</v>
      </c>
      <c r="W490">
        <v>7202</v>
      </c>
      <c r="X490">
        <v>7422.6</v>
      </c>
      <c r="Y490">
        <v>7202</v>
      </c>
      <c r="Z490">
        <v>7460</v>
      </c>
      <c r="AA490">
        <v>7202</v>
      </c>
      <c r="AB490">
        <v>7460</v>
      </c>
      <c r="AC490" s="2">
        <f>(Table2[[#This Row],[Close Price]]/Table2[[#This Row],[Day Low]])-1</f>
        <v>1.606498194945849E-2</v>
      </c>
      <c r="AD490" s="2">
        <f>(Table2[[#This Row],[Day High]]/Table2[[#This Row],[Close Price]])-1</f>
        <v>1.4335105292646588E-2</v>
      </c>
      <c r="AE490" s="2">
        <f>(Table2[[#This Row],[Close Price]]/Table2[[#This Row],[Current Week Low]])-1</f>
        <v>1.606498194945849E-2</v>
      </c>
      <c r="AF490" s="2">
        <f>(Table2[[#This Row],[Current Week High]]/Table2[[#This Row],[Close Price]])-1</f>
        <v>1.9446000792598728E-2</v>
      </c>
      <c r="AG490" s="2">
        <f>(Table2[[#This Row],[Close Price]]/Table2[[#This Row],[Current Month Low]])-1</f>
        <v>1.606498194945849E-2</v>
      </c>
      <c r="AH490" s="2">
        <f>(Table2[[#This Row],[Current Month High]]/Table2[[#This Row],[Close Price]])-1</f>
        <v>1.9446000792598728E-2</v>
      </c>
      <c r="AI490">
        <v>9.3103024174262501</v>
      </c>
      <c r="AJ490">
        <v>44.7616221562809</v>
      </c>
      <c r="AK490" t="str">
        <f>IF(AND(Table2[[#This Row],[20D EMA]]&gt;Table2[[#This Row],[50D EMA]],Table2[[#This Row],[50D EMA]]&gt;Table2[[#This Row],[200D EMA]]),"Uptrend","Downtrend/NoTrend")</f>
        <v>Uptrend</v>
      </c>
      <c r="AL490">
        <v>7.0000000000000007E-2</v>
      </c>
      <c r="AM490" t="s">
        <v>10463</v>
      </c>
      <c r="AN490">
        <v>-5.92</v>
      </c>
      <c r="AO490" t="s">
        <v>10464</v>
      </c>
      <c r="AP490">
        <v>-2.5379550534235001E-2</v>
      </c>
      <c r="AQ490">
        <f>(Table2[[#This Row],[Sharpe Ratio]]-AVERAGE(Table2[Sharpe Ratio]))/_xlfn.STDEV.P(Table2[Sharpe Ratio])</f>
        <v>-0.87832890768133498</v>
      </c>
      <c r="AR4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-2.8187211515035564</v>
      </c>
      <c r="AS490">
        <f>_xlfn.RANK.AVG(Table2[[#This Row],[1Y Return vs Nifty Z-Score]],Table2[1Y Return vs Nifty Z-Score])</f>
        <v>406</v>
      </c>
      <c r="AT490">
        <f>_xlfn.RANK.AVG(Table2[[#This Row],[6M Return vs Nifty Z-Score]],Table2[6M Return vs Nifty Z-Score])</f>
        <v>407</v>
      </c>
      <c r="AU490">
        <f>_xlfn.RANK.AVG(Table2[[#This Row],[Sharpe Ratio Z-Score]],Table2[Sharpe Ratio Z-Score])</f>
        <v>586</v>
      </c>
      <c r="AV490">
        <f>(Table2[[#This Row],[Rank 1Y]]+Table2[[#This Row],[Rank 6M]]+Table2[[#This Row],[Rank Sharpe]])/3</f>
        <v>466.33333333333331</v>
      </c>
    </row>
    <row r="491" spans="1:48" x14ac:dyDescent="0.3">
      <c r="A491" t="s">
        <v>706</v>
      </c>
      <c r="B491" t="s">
        <v>707</v>
      </c>
      <c r="C491" t="s">
        <v>10419</v>
      </c>
      <c r="D491" t="s">
        <v>544</v>
      </c>
      <c r="E491">
        <v>23230.104573000001</v>
      </c>
      <c r="F491">
        <v>2353.25</v>
      </c>
      <c r="G491">
        <v>9.3223583551529998</v>
      </c>
      <c r="H491">
        <f>(Table2[[#This Row],[1Y Return vs Nifty]]-AVERAGE(Table2[1Y Return vs Nifty]))/_xlfn.STDEV.P(Table2[1Y Return vs Nifty])</f>
        <v>-0.43093633605363502</v>
      </c>
      <c r="I491">
        <v>-8.1885241644177693</v>
      </c>
      <c r="J491">
        <f>(Table2[[#This Row],[1M Return vs Nifty]]-AVERAGE(Table2[1M Return vs Nifty]))/_xlfn.STDEV.P(Table2[1M Return vs Nifty])</f>
        <v>-0.83155240364163618</v>
      </c>
      <c r="K491">
        <v>-44.765246923978097</v>
      </c>
      <c r="L491">
        <f>(Table2[[#This Row],[6M Return vs Nifty]]-AVERAGE(Table2[6M Return vs Nifty]))/_xlfn.STDEV.P(Table2[6M Return vs Nifty])</f>
        <v>-1.7011117489203715</v>
      </c>
      <c r="M491">
        <v>-2.03470838992087</v>
      </c>
      <c r="N491">
        <f>(Table2[[#This Row],[1W Return vs Nifty]]-AVERAGE(Table2[1W Return vs Nifty]))/_xlfn.STDEV.P(Table2[1W Return vs Nifty])</f>
        <v>-0.28746108475413396</v>
      </c>
      <c r="O491">
        <v>2566.17</v>
      </c>
      <c r="P491">
        <v>2628.2922963024598</v>
      </c>
      <c r="Q491">
        <v>2602.9931437251098</v>
      </c>
      <c r="R491">
        <v>47.8402773109663</v>
      </c>
      <c r="S491" s="2">
        <f>(Table2[[#This Row],[Close Price]]-Table2[[#This Row],[20D EMA]])/Table2[[#This Row],[20D EMA]]</f>
        <v>-8.297189975722577E-2</v>
      </c>
      <c r="T491" s="2">
        <f>(Table2[[#This Row],[Close Price]]-Table2[[#This Row],[50D EMA]])/Table2[[#This Row],[50D EMA]]</f>
        <v>-0.10464676881235602</v>
      </c>
      <c r="U491" s="2">
        <f>(Table2[[#This Row],[Close Price]]-Table2[[#This Row],[200D EMA]])/Table2[[#This Row],[200D EMA]]</f>
        <v>-9.5944602976443347E-2</v>
      </c>
      <c r="V491">
        <v>1.4846684862905799</v>
      </c>
      <c r="W491">
        <v>2312.5500000000002</v>
      </c>
      <c r="X491">
        <v>2448.85</v>
      </c>
      <c r="Y491">
        <v>2312.5500000000002</v>
      </c>
      <c r="Z491">
        <v>2599</v>
      </c>
      <c r="AA491">
        <v>2312.5500000000002</v>
      </c>
      <c r="AB491">
        <v>2599</v>
      </c>
      <c r="AC491" s="2">
        <f>(Table2[[#This Row],[Close Price]]/Table2[[#This Row],[Day Low]])-1</f>
        <v>1.7599619467687067E-2</v>
      </c>
      <c r="AD491" s="2">
        <f>(Table2[[#This Row],[Day High]]/Table2[[#This Row],[Close Price]])-1</f>
        <v>4.062466801232345E-2</v>
      </c>
      <c r="AE491" s="2">
        <f>(Table2[[#This Row],[Close Price]]/Table2[[#This Row],[Current Week Low]])-1</f>
        <v>1.7599619467687067E-2</v>
      </c>
      <c r="AF491" s="2">
        <f>(Table2[[#This Row],[Current Week High]]/Table2[[#This Row],[Close Price]])-1</f>
        <v>0.10443004355678309</v>
      </c>
      <c r="AG491" s="2">
        <f>(Table2[[#This Row],[Close Price]]/Table2[[#This Row],[Current Month Low]])-1</f>
        <v>1.7599619467687067E-2</v>
      </c>
      <c r="AH491" s="2">
        <f>(Table2[[#This Row],[Current Month High]]/Table2[[#This Row],[Close Price]])-1</f>
        <v>0.10443004355678309</v>
      </c>
      <c r="AI491">
        <v>65.558270476999894</v>
      </c>
      <c r="AJ491">
        <v>62.0695592286501</v>
      </c>
      <c r="AK491" t="str">
        <f>IF(AND(Table2[[#This Row],[20D EMA]]&gt;Table2[[#This Row],[50D EMA]],Table2[[#This Row],[50D EMA]]&gt;Table2[[#This Row],[200D EMA]]),"Uptrend","Downtrend/NoTrend")</f>
        <v>Downtrend/NoTrend</v>
      </c>
      <c r="AL491">
        <v>-0.25</v>
      </c>
      <c r="AM491" t="s">
        <v>10464</v>
      </c>
      <c r="AN491">
        <v>-10.48</v>
      </c>
      <c r="AO491" t="s">
        <v>10464</v>
      </c>
      <c r="AP491">
        <v>9.0191818685670999E-2</v>
      </c>
      <c r="AQ491">
        <f>(Table2[[#This Row],[Sharpe Ratio]]-AVERAGE(Table2[Sharpe Ratio]))/_xlfn.STDEV.P(Table2[Sharpe Ratio])</f>
        <v>0.42225091107570217</v>
      </c>
      <c r="AR4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1">
        <f>_xlfn.RANK.AVG(Table2[[#This Row],[1Y Return vs Nifty Z-Score]],Table2[1Y Return vs Nifty Z-Score])</f>
        <v>450</v>
      </c>
      <c r="AT491">
        <f>_xlfn.RANK.AVG(Table2[[#This Row],[6M Return vs Nifty Z-Score]],Table2[6M Return vs Nifty Z-Score])</f>
        <v>720</v>
      </c>
      <c r="AU491">
        <f>_xlfn.RANK.AVG(Table2[[#This Row],[Sharpe Ratio Z-Score]],Table2[Sharpe Ratio Z-Score])</f>
        <v>230</v>
      </c>
      <c r="AV491">
        <f>(Table2[[#This Row],[Rank 1Y]]+Table2[[#This Row],[Rank 6M]]+Table2[[#This Row],[Rank Sharpe]])/3</f>
        <v>466.66666666666669</v>
      </c>
    </row>
    <row r="492" spans="1:48" x14ac:dyDescent="0.3">
      <c r="A492" t="s">
        <v>802</v>
      </c>
      <c r="B492" t="s">
        <v>803</v>
      </c>
      <c r="C492" t="s">
        <v>10419</v>
      </c>
      <c r="D492" t="s">
        <v>388</v>
      </c>
      <c r="E492">
        <v>19220.613029667998</v>
      </c>
      <c r="F492">
        <v>116.99</v>
      </c>
      <c r="G492">
        <v>-18.762144596487602</v>
      </c>
      <c r="H492">
        <f>(Table2[[#This Row],[1Y Return vs Nifty]]-AVERAGE(Table2[1Y Return vs Nifty]))/_xlfn.STDEV.P(Table2[1Y Return vs Nifty])</f>
        <v>-0.75894041581054428</v>
      </c>
      <c r="I492">
        <v>-3.6620665761790501</v>
      </c>
      <c r="J492">
        <f>(Table2[[#This Row],[1M Return vs Nifty]]-AVERAGE(Table2[1M Return vs Nifty]))/_xlfn.STDEV.P(Table2[1M Return vs Nifty])</f>
        <v>-0.43952846905381465</v>
      </c>
      <c r="K492">
        <v>-16.550263580783401</v>
      </c>
      <c r="L492">
        <f>(Table2[[#This Row],[6M Return vs Nifty]]-AVERAGE(Table2[6M Return vs Nifty]))/_xlfn.STDEV.P(Table2[6M Return vs Nifty])</f>
        <v>-0.8558938886872397</v>
      </c>
      <c r="M492">
        <v>-3.6621927445066298</v>
      </c>
      <c r="N492">
        <f>(Table2[[#This Row],[1W Return vs Nifty]]-AVERAGE(Table2[1W Return vs Nifty]))/_xlfn.STDEV.P(Table2[1W Return vs Nifty])</f>
        <v>-0.58549482812756093</v>
      </c>
      <c r="O492">
        <v>119.07</v>
      </c>
      <c r="P492">
        <v>117.750792060447</v>
      </c>
      <c r="Q492">
        <v>115.42061956024099</v>
      </c>
      <c r="R492">
        <v>49.8168691502242</v>
      </c>
      <c r="S492" s="2">
        <f>(Table2[[#This Row],[Close Price]]-Table2[[#This Row],[20D EMA]])/Table2[[#This Row],[20D EMA]]</f>
        <v>-1.7468715881414281E-2</v>
      </c>
      <c r="T492" s="2">
        <f>(Table2[[#This Row],[Close Price]]-Table2[[#This Row],[50D EMA]])/Table2[[#This Row],[50D EMA]]</f>
        <v>-6.4610356086305751E-3</v>
      </c>
      <c r="U492" s="2">
        <f>(Table2[[#This Row],[Close Price]]-Table2[[#This Row],[200D EMA]])/Table2[[#This Row],[200D EMA]]</f>
        <v>1.3597054371553615E-2</v>
      </c>
      <c r="V492">
        <v>1.2690009338713599</v>
      </c>
      <c r="W492">
        <v>116.26</v>
      </c>
      <c r="X492">
        <v>120.9</v>
      </c>
      <c r="Y492">
        <v>116.26</v>
      </c>
      <c r="Z492">
        <v>122.9</v>
      </c>
      <c r="AA492">
        <v>116.26</v>
      </c>
      <c r="AB492">
        <v>122.9</v>
      </c>
      <c r="AC492" s="2">
        <f>(Table2[[#This Row],[Close Price]]/Table2[[#This Row],[Day Low]])-1</f>
        <v>6.2790297608807943E-3</v>
      </c>
      <c r="AD492" s="2">
        <f>(Table2[[#This Row],[Day High]]/Table2[[#This Row],[Close Price]])-1</f>
        <v>3.3421659970937823E-2</v>
      </c>
      <c r="AE492" s="2">
        <f>(Table2[[#This Row],[Close Price]]/Table2[[#This Row],[Current Week Low]])-1</f>
        <v>6.2790297608807943E-3</v>
      </c>
      <c r="AF492" s="2">
        <f>(Table2[[#This Row],[Current Week High]]/Table2[[#This Row],[Close Price]])-1</f>
        <v>5.0517138216941815E-2</v>
      </c>
      <c r="AG492" s="2">
        <f>(Table2[[#This Row],[Close Price]]/Table2[[#This Row],[Current Month Low]])-1</f>
        <v>6.2790297608807943E-3</v>
      </c>
      <c r="AH492" s="2">
        <f>(Table2[[#This Row],[Current Month High]]/Table2[[#This Row],[Close Price]])-1</f>
        <v>5.0517138216941815E-2</v>
      </c>
      <c r="AI492">
        <v>17.104025985126899</v>
      </c>
      <c r="AJ492">
        <v>12.7071290944123</v>
      </c>
      <c r="AK492" t="str">
        <f>IF(AND(Table2[[#This Row],[20D EMA]]&gt;Table2[[#This Row],[50D EMA]],Table2[[#This Row],[50D EMA]]&gt;Table2[[#This Row],[200D EMA]]),"Uptrend","Downtrend/NoTrend")</f>
        <v>Uptrend</v>
      </c>
      <c r="AL492">
        <v>-0.13</v>
      </c>
      <c r="AM492" t="s">
        <v>10464</v>
      </c>
      <c r="AN492">
        <v>2.42</v>
      </c>
      <c r="AO492" t="s">
        <v>10463</v>
      </c>
      <c r="AP492">
        <v>0.107297211327229</v>
      </c>
      <c r="AQ492">
        <f>(Table2[[#This Row],[Sharpe Ratio]]-AVERAGE(Table2[Sharpe Ratio]))/_xlfn.STDEV.P(Table2[Sharpe Ratio])</f>
        <v>0.61474606460455428</v>
      </c>
      <c r="AR4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-2.0251115370746051</v>
      </c>
      <c r="AS492">
        <f>_xlfn.RANK.AVG(Table2[[#This Row],[1Y Return vs Nifty Z-Score]],Table2[1Y Return vs Nifty Z-Score])</f>
        <v>612</v>
      </c>
      <c r="AT492">
        <f>_xlfn.RANK.AVG(Table2[[#This Row],[6M Return vs Nifty Z-Score]],Table2[6M Return vs Nifty Z-Score])</f>
        <v>601</v>
      </c>
      <c r="AU492">
        <f>_xlfn.RANK.AVG(Table2[[#This Row],[Sharpe Ratio Z-Score]],Table2[Sharpe Ratio Z-Score])</f>
        <v>189</v>
      </c>
      <c r="AV492">
        <f>(Table2[[#This Row],[Rank 1Y]]+Table2[[#This Row],[Rank 6M]]+Table2[[#This Row],[Rank Sharpe]])/3</f>
        <v>467.33333333333331</v>
      </c>
    </row>
    <row r="493" spans="1:48" x14ac:dyDescent="0.3">
      <c r="A493" t="s">
        <v>1643</v>
      </c>
      <c r="B493" t="s">
        <v>1644</v>
      </c>
      <c r="C493" t="s">
        <v>10423</v>
      </c>
      <c r="D493" t="s">
        <v>193</v>
      </c>
      <c r="E493">
        <v>5010.304854215</v>
      </c>
      <c r="F493">
        <v>124.25</v>
      </c>
      <c r="G493">
        <v>-4.9785419455083897</v>
      </c>
      <c r="H493">
        <f>(Table2[[#This Row],[1Y Return vs Nifty]]-AVERAGE(Table2[1Y Return vs Nifty]))/_xlfn.STDEV.P(Table2[1Y Return vs Nifty])</f>
        <v>-0.59795918316938668</v>
      </c>
      <c r="I493">
        <v>-5.5572977171933102</v>
      </c>
      <c r="J493">
        <f>(Table2[[#This Row],[1M Return vs Nifty]]-AVERAGE(Table2[1M Return vs Nifty]))/_xlfn.STDEV.P(Table2[1M Return vs Nifty])</f>
        <v>-0.60366918049763374</v>
      </c>
      <c r="K493">
        <v>1.7914089344638899</v>
      </c>
      <c r="L493">
        <f>(Table2[[#This Row],[6M Return vs Nifty]]-AVERAGE(Table2[6M Return vs Nifty]))/_xlfn.STDEV.P(Table2[6M Return vs Nifty])</f>
        <v>-0.30644436366480754</v>
      </c>
      <c r="M493">
        <v>-3.1695327678946201</v>
      </c>
      <c r="N493">
        <f>(Table2[[#This Row],[1W Return vs Nifty]]-AVERAGE(Table2[1W Return vs Nifty]))/_xlfn.STDEV.P(Table2[1W Return vs Nifty])</f>
        <v>-0.4952762668085402</v>
      </c>
      <c r="O493">
        <v>126.18</v>
      </c>
      <c r="P493">
        <v>127.187156132692</v>
      </c>
      <c r="Q493">
        <v>121.453787542741</v>
      </c>
      <c r="R493">
        <v>47.665770470231102</v>
      </c>
      <c r="S493" s="2">
        <f>(Table2[[#This Row],[Close Price]]-Table2[[#This Row],[20D EMA]])/Table2[[#This Row],[20D EMA]]</f>
        <v>-1.5295609446822053E-2</v>
      </c>
      <c r="T493" s="2">
        <f>(Table2[[#This Row],[Close Price]]-Table2[[#This Row],[50D EMA]])/Table2[[#This Row],[50D EMA]]</f>
        <v>-2.3093181906101552E-2</v>
      </c>
      <c r="U493" s="2">
        <f>(Table2[[#This Row],[Close Price]]-Table2[[#This Row],[200D EMA]])/Table2[[#This Row],[200D EMA]]</f>
        <v>2.3022851026979981E-2</v>
      </c>
      <c r="V493">
        <v>0.579651019965984</v>
      </c>
      <c r="W493">
        <v>124.02</v>
      </c>
      <c r="X493">
        <v>126.49</v>
      </c>
      <c r="Y493">
        <v>122.01</v>
      </c>
      <c r="Z493">
        <v>126.49</v>
      </c>
      <c r="AA493">
        <v>122.01</v>
      </c>
      <c r="AB493">
        <v>126.49</v>
      </c>
      <c r="AC493" s="2">
        <f>(Table2[[#This Row],[Close Price]]/Table2[[#This Row],[Day Low]])-1</f>
        <v>1.8545395903886153E-3</v>
      </c>
      <c r="AD493" s="2">
        <f>(Table2[[#This Row],[Day High]]/Table2[[#This Row],[Close Price]])-1</f>
        <v>1.8028169014084439E-2</v>
      </c>
      <c r="AE493" s="2">
        <f>(Table2[[#This Row],[Close Price]]/Table2[[#This Row],[Current Week Low]])-1</f>
        <v>1.8359150889271314E-2</v>
      </c>
      <c r="AF493" s="2">
        <f>(Table2[[#This Row],[Current Week High]]/Table2[[#This Row],[Close Price]])-1</f>
        <v>1.8028169014084439E-2</v>
      </c>
      <c r="AG493" s="2">
        <f>(Table2[[#This Row],[Close Price]]/Table2[[#This Row],[Current Month Low]])-1</f>
        <v>1.8359150889271314E-2</v>
      </c>
      <c r="AH493" s="2">
        <f>(Table2[[#This Row],[Current Month High]]/Table2[[#This Row],[Close Price]])-1</f>
        <v>1.8028169014084439E-2</v>
      </c>
      <c r="AI493">
        <v>15.8953722334004</v>
      </c>
      <c r="AJ493">
        <v>21.754042136207701</v>
      </c>
      <c r="AK493" t="str">
        <f>IF(AND(Table2[[#This Row],[20D EMA]]&gt;Table2[[#This Row],[50D EMA]],Table2[[#This Row],[50D EMA]]&gt;Table2[[#This Row],[200D EMA]]),"Uptrend","Downtrend/NoTrend")</f>
        <v>Downtrend/NoTrend</v>
      </c>
      <c r="AL493">
        <v>-0.19</v>
      </c>
      <c r="AM493" t="s">
        <v>10464</v>
      </c>
      <c r="AN493">
        <v>-3.07</v>
      </c>
      <c r="AO493" t="s">
        <v>10464</v>
      </c>
      <c r="AP493">
        <v>1.3663559298332E-2</v>
      </c>
      <c r="AQ493">
        <f>(Table2[[#This Row],[Sharpe Ratio]]-AVERAGE(Table2[Sharpe Ratio]))/_xlfn.STDEV.P(Table2[Sharpe Ratio])</f>
        <v>-0.43895814438155262</v>
      </c>
      <c r="AR4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3">
        <f>_xlfn.RANK.AVG(Table2[[#This Row],[1Y Return vs Nifty Z-Score]],Table2[1Y Return vs Nifty Z-Score])</f>
        <v>544</v>
      </c>
      <c r="AT493">
        <f>_xlfn.RANK.AVG(Table2[[#This Row],[6M Return vs Nifty Z-Score]],Table2[6M Return vs Nifty Z-Score])</f>
        <v>406</v>
      </c>
      <c r="AU493">
        <f>_xlfn.RANK.AVG(Table2[[#This Row],[Sharpe Ratio Z-Score]],Table2[Sharpe Ratio Z-Score])</f>
        <v>455</v>
      </c>
      <c r="AV493">
        <f>(Table2[[#This Row],[Rank 1Y]]+Table2[[#This Row],[Rank 6M]]+Table2[[#This Row],[Rank Sharpe]])/3</f>
        <v>468.33333333333331</v>
      </c>
    </row>
    <row r="494" spans="1:48" x14ac:dyDescent="0.3">
      <c r="A494" t="s">
        <v>2118</v>
      </c>
      <c r="B494" t="s">
        <v>2119</v>
      </c>
      <c r="C494" t="s">
        <v>10417</v>
      </c>
      <c r="D494" t="s">
        <v>77</v>
      </c>
      <c r="E494">
        <v>2611.5404711719998</v>
      </c>
      <c r="F494">
        <v>203.33</v>
      </c>
      <c r="G494">
        <v>-27.658747392007299</v>
      </c>
      <c r="H494">
        <f>(Table2[[#This Row],[1Y Return vs Nifty]]-AVERAGE(Table2[1Y Return vs Nifty]))/_xlfn.STDEV.P(Table2[1Y Return vs Nifty])</f>
        <v>-0.86284547754270202</v>
      </c>
      <c r="I494">
        <v>-5.1453015949804897</v>
      </c>
      <c r="J494">
        <f>(Table2[[#This Row],[1M Return vs Nifty]]-AVERAGE(Table2[1M Return vs Nifty]))/_xlfn.STDEV.P(Table2[1M Return vs Nifty])</f>
        <v>-0.56798733929703138</v>
      </c>
      <c r="K494">
        <v>2.4973457505761298</v>
      </c>
      <c r="L494">
        <f>(Table2[[#This Row],[6M Return vs Nifty]]-AVERAGE(Table2[6M Return vs Nifty]))/_xlfn.STDEV.P(Table2[6M Return vs Nifty])</f>
        <v>-0.28529707472557481</v>
      </c>
      <c r="M494">
        <v>-4.4529635467931001</v>
      </c>
      <c r="N494">
        <f>(Table2[[#This Row],[1W Return vs Nifty]]-AVERAGE(Table2[1W Return vs Nifty]))/_xlfn.STDEV.P(Table2[1W Return vs Nifty])</f>
        <v>-0.73030505729614237</v>
      </c>
      <c r="O494">
        <v>195.39</v>
      </c>
      <c r="P494">
        <v>192.95779462160201</v>
      </c>
      <c r="Q494">
        <v>184.59296185871901</v>
      </c>
      <c r="R494">
        <v>53.677114897412103</v>
      </c>
      <c r="S494" s="2">
        <f>(Table2[[#This Row],[Close Price]]-Table2[[#This Row],[20D EMA]])/Table2[[#This Row],[20D EMA]]</f>
        <v>4.0636675367214423E-2</v>
      </c>
      <c r="T494" s="2">
        <f>(Table2[[#This Row],[Close Price]]-Table2[[#This Row],[50D EMA]])/Table2[[#This Row],[50D EMA]]</f>
        <v>5.3753751688229642E-2</v>
      </c>
      <c r="U494" s="2">
        <f>(Table2[[#This Row],[Close Price]]-Table2[[#This Row],[200D EMA]])/Table2[[#This Row],[200D EMA]]</f>
        <v>0.10150461833762479</v>
      </c>
      <c r="V494">
        <v>1.43734168957053</v>
      </c>
      <c r="W494">
        <v>198</v>
      </c>
      <c r="X494">
        <v>208.2</v>
      </c>
      <c r="Y494">
        <v>195.32</v>
      </c>
      <c r="Z494">
        <v>208.2</v>
      </c>
      <c r="AA494">
        <v>195.32</v>
      </c>
      <c r="AB494">
        <v>208.2</v>
      </c>
      <c r="AC494" s="2">
        <f>(Table2[[#This Row],[Close Price]]/Table2[[#This Row],[Day Low]])-1</f>
        <v>2.6919191919192009E-2</v>
      </c>
      <c r="AD494" s="2">
        <f>(Table2[[#This Row],[Day High]]/Table2[[#This Row],[Close Price]])-1</f>
        <v>2.3951212314955894E-2</v>
      </c>
      <c r="AE494" s="2">
        <f>(Table2[[#This Row],[Close Price]]/Table2[[#This Row],[Current Week Low]])-1</f>
        <v>4.1009625230391311E-2</v>
      </c>
      <c r="AF494" s="2">
        <f>(Table2[[#This Row],[Current Week High]]/Table2[[#This Row],[Close Price]])-1</f>
        <v>2.3951212314955894E-2</v>
      </c>
      <c r="AG494" s="2">
        <f>(Table2[[#This Row],[Close Price]]/Table2[[#This Row],[Current Month Low]])-1</f>
        <v>4.1009625230391311E-2</v>
      </c>
      <c r="AH494" s="2">
        <f>(Table2[[#This Row],[Current Month High]]/Table2[[#This Row],[Close Price]])-1</f>
        <v>2.3951212314955894E-2</v>
      </c>
      <c r="AI494">
        <v>26.862735454679498</v>
      </c>
      <c r="AJ494">
        <v>31.435035552682599</v>
      </c>
      <c r="AK494" t="str">
        <f>IF(AND(Table2[[#This Row],[20D EMA]]&gt;Table2[[#This Row],[50D EMA]],Table2[[#This Row],[50D EMA]]&gt;Table2[[#This Row],[200D EMA]]),"Uptrend","Downtrend/NoTrend")</f>
        <v>Uptrend</v>
      </c>
      <c r="AL494">
        <v>0</v>
      </c>
      <c r="AM494" t="s">
        <v>10465</v>
      </c>
      <c r="AN494">
        <v>8.0399999999999991</v>
      </c>
      <c r="AO494" t="s">
        <v>10463</v>
      </c>
      <c r="AP494">
        <v>4.7906259880290999E-2</v>
      </c>
      <c r="AQ494">
        <f>(Table2[[#This Row],[Sharpe Ratio]]-AVERAGE(Table2[Sharpe Ratio]))/_xlfn.STDEV.P(Table2[Sharpe Ratio])</f>
        <v>-5.3608679222105764E-2</v>
      </c>
      <c r="AR4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-2.5000436280835561</v>
      </c>
      <c r="AS494">
        <f>_xlfn.RANK.AVG(Table2[[#This Row],[1Y Return vs Nifty Z-Score]],Table2[1Y Return vs Nifty Z-Score])</f>
        <v>653</v>
      </c>
      <c r="AT494">
        <f>_xlfn.RANK.AVG(Table2[[#This Row],[6M Return vs Nifty Z-Score]],Table2[6M Return vs Nifty Z-Score])</f>
        <v>398</v>
      </c>
      <c r="AU494">
        <f>_xlfn.RANK.AVG(Table2[[#This Row],[Sharpe Ratio Z-Score]],Table2[Sharpe Ratio Z-Score])</f>
        <v>355</v>
      </c>
      <c r="AV494">
        <f>(Table2[[#This Row],[Rank 1Y]]+Table2[[#This Row],[Rank 6M]]+Table2[[#This Row],[Rank Sharpe]])/3</f>
        <v>468.66666666666669</v>
      </c>
    </row>
    <row r="495" spans="1:48" x14ac:dyDescent="0.3">
      <c r="A495" t="s">
        <v>514</v>
      </c>
      <c r="B495" t="s">
        <v>515</v>
      </c>
      <c r="C495" t="s">
        <v>10423</v>
      </c>
      <c r="D495" t="s">
        <v>193</v>
      </c>
      <c r="E495">
        <v>39269.398160159901</v>
      </c>
      <c r="F495">
        <v>670.95</v>
      </c>
      <c r="G495">
        <v>4.2264032255068296</v>
      </c>
      <c r="H495">
        <f>(Table2[[#This Row],[1Y Return vs Nifty]]-AVERAGE(Table2[1Y Return vs Nifty]))/_xlfn.STDEV.P(Table2[1Y Return vs Nifty])</f>
        <v>-0.49045293407426865</v>
      </c>
      <c r="I495">
        <v>-5.4819033978432703</v>
      </c>
      <c r="J495">
        <f>(Table2[[#This Row],[1M Return vs Nifty]]-AVERAGE(Table2[1M Return vs Nifty]))/_xlfn.STDEV.P(Table2[1M Return vs Nifty])</f>
        <v>-0.59713948765483071</v>
      </c>
      <c r="K495">
        <v>-6.7591710033704997</v>
      </c>
      <c r="L495">
        <f>(Table2[[#This Row],[6M Return vs Nifty]]-AVERAGE(Table2[6M Return vs Nifty]))/_xlfn.STDEV.P(Table2[6M Return vs Nifty])</f>
        <v>-0.56258851200263982</v>
      </c>
      <c r="M495">
        <v>3.1418429117503202</v>
      </c>
      <c r="N495">
        <f>(Table2[[#This Row],[1W Return vs Nifty]]-AVERAGE(Table2[1W Return vs Nifty]))/_xlfn.STDEV.P(Table2[1W Return vs Nifty])</f>
        <v>0.66049700642784415</v>
      </c>
      <c r="O495">
        <v>646.82000000000005</v>
      </c>
      <c r="P495">
        <v>642.52829816814801</v>
      </c>
      <c r="Q495">
        <v>613.995750557772</v>
      </c>
      <c r="R495">
        <v>68.407554890257899</v>
      </c>
      <c r="S495" s="2">
        <f>(Table2[[#This Row],[Close Price]]-Table2[[#This Row],[20D EMA]])/Table2[[#This Row],[20D EMA]]</f>
        <v>3.7305587334961803E-2</v>
      </c>
      <c r="T495" s="2">
        <f>(Table2[[#This Row],[Close Price]]-Table2[[#This Row],[50D EMA]])/Table2[[#This Row],[50D EMA]]</f>
        <v>4.4234163558060362E-2</v>
      </c>
      <c r="U495" s="2">
        <f>(Table2[[#This Row],[Close Price]]-Table2[[#This Row],[200D EMA]])/Table2[[#This Row],[200D EMA]]</f>
        <v>9.2760005896602896E-2</v>
      </c>
      <c r="V495">
        <v>0.73557918667551003</v>
      </c>
      <c r="W495">
        <v>667</v>
      </c>
      <c r="X495">
        <v>684.3</v>
      </c>
      <c r="Y495">
        <v>641.85</v>
      </c>
      <c r="Z495">
        <v>684.3</v>
      </c>
      <c r="AA495">
        <v>641.85</v>
      </c>
      <c r="AB495">
        <v>684.3</v>
      </c>
      <c r="AC495" s="2">
        <f>(Table2[[#This Row],[Close Price]]/Table2[[#This Row],[Day Low]])-1</f>
        <v>5.9220389805099138E-3</v>
      </c>
      <c r="AD495" s="2">
        <f>(Table2[[#This Row],[Day High]]/Table2[[#This Row],[Close Price]])-1</f>
        <v>1.9897160742231135E-2</v>
      </c>
      <c r="AE495" s="2">
        <f>(Table2[[#This Row],[Close Price]]/Table2[[#This Row],[Current Week Low]])-1</f>
        <v>4.533769572329982E-2</v>
      </c>
      <c r="AF495" s="2">
        <f>(Table2[[#This Row],[Current Week High]]/Table2[[#This Row],[Close Price]])-1</f>
        <v>1.9897160742231135E-2</v>
      </c>
      <c r="AG495" s="2">
        <f>(Table2[[#This Row],[Close Price]]/Table2[[#This Row],[Current Month Low]])-1</f>
        <v>4.533769572329982E-2</v>
      </c>
      <c r="AH495" s="2">
        <f>(Table2[[#This Row],[Current Month High]]/Table2[[#This Row],[Close Price]])-1</f>
        <v>1.9897160742231135E-2</v>
      </c>
      <c r="AI495">
        <v>7.1391310827930399</v>
      </c>
      <c r="AJ495">
        <v>37.461585740626901</v>
      </c>
      <c r="AK495" t="str">
        <f>IF(AND(Table2[[#This Row],[20D EMA]]&gt;Table2[[#This Row],[50D EMA]],Table2[[#This Row],[50D EMA]]&gt;Table2[[#This Row],[200D EMA]]),"Uptrend","Downtrend/NoTrend")</f>
        <v>Uptrend</v>
      </c>
      <c r="AL495">
        <v>-0.1</v>
      </c>
      <c r="AM495" t="s">
        <v>10464</v>
      </c>
      <c r="AN495">
        <v>2.92</v>
      </c>
      <c r="AO495" t="s">
        <v>10463</v>
      </c>
      <c r="AP495">
        <v>2.4906951787161E-2</v>
      </c>
      <c r="AQ495">
        <f>(Table2[[#This Row],[Sharpe Ratio]]-AVERAGE(Table2[Sharpe Ratio]))/_xlfn.STDEV.P(Table2[Sharpe Ratio])</f>
        <v>-0.31243087846752371</v>
      </c>
      <c r="AR4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-1.3021148057714187</v>
      </c>
      <c r="AS495">
        <f>_xlfn.RANK.AVG(Table2[[#This Row],[1Y Return vs Nifty Z-Score]],Table2[1Y Return vs Nifty Z-Score])</f>
        <v>482</v>
      </c>
      <c r="AT495">
        <f>_xlfn.RANK.AVG(Table2[[#This Row],[6M Return vs Nifty Z-Score]],Table2[6M Return vs Nifty Z-Score])</f>
        <v>507</v>
      </c>
      <c r="AU495">
        <f>_xlfn.RANK.AVG(Table2[[#This Row],[Sharpe Ratio Z-Score]],Table2[Sharpe Ratio Z-Score])</f>
        <v>423</v>
      </c>
      <c r="AV495">
        <f>(Table2[[#This Row],[Rank 1Y]]+Table2[[#This Row],[Rank 6M]]+Table2[[#This Row],[Rank Sharpe]])/3</f>
        <v>470.66666666666669</v>
      </c>
    </row>
    <row r="496" spans="1:48" x14ac:dyDescent="0.3">
      <c r="A496" t="s">
        <v>1817</v>
      </c>
      <c r="B496" t="s">
        <v>1818</v>
      </c>
      <c r="C496" t="s">
        <v>10418</v>
      </c>
      <c r="D496" t="s">
        <v>21</v>
      </c>
      <c r="E496">
        <v>3806.3540216000001</v>
      </c>
      <c r="F496">
        <v>646.45000000000005</v>
      </c>
      <c r="G496">
        <v>-9.8413434229685706</v>
      </c>
      <c r="H496">
        <f>(Table2[[#This Row],[1Y Return vs Nifty]]-AVERAGE(Table2[1Y Return vs Nifty]))/_xlfn.STDEV.P(Table2[1Y Return vs Nifty])</f>
        <v>-0.65475273676730394</v>
      </c>
      <c r="I496">
        <v>8.0370400924577101</v>
      </c>
      <c r="J496">
        <f>(Table2[[#This Row],[1M Return vs Nifty]]-AVERAGE(Table2[1M Return vs Nifty]))/_xlfn.STDEV.P(Table2[1M Return vs Nifty])</f>
        <v>0.57369870429217096</v>
      </c>
      <c r="K496">
        <v>-22.817136193611798</v>
      </c>
      <c r="L496">
        <f>(Table2[[#This Row],[6M Return vs Nifty]]-AVERAGE(Table2[6M Return vs Nifty]))/_xlfn.STDEV.P(Table2[6M Return vs Nifty])</f>
        <v>-1.0436265056354617</v>
      </c>
      <c r="M496">
        <v>2.4124451080014802</v>
      </c>
      <c r="N496">
        <f>(Table2[[#This Row],[1W Return vs Nifty]]-AVERAGE(Table2[1W Return vs Nifty]))/_xlfn.STDEV.P(Table2[1W Return vs Nifty])</f>
        <v>0.5269257329178425</v>
      </c>
      <c r="O496">
        <v>603.55999999999995</v>
      </c>
      <c r="P496">
        <v>590.92987284676303</v>
      </c>
      <c r="Q496">
        <v>586.53885756964905</v>
      </c>
      <c r="R496">
        <v>72.926141692188907</v>
      </c>
      <c r="S496" s="2">
        <f>(Table2[[#This Row],[Close Price]]-Table2[[#This Row],[20D EMA]])/Table2[[#This Row],[20D EMA]]</f>
        <v>7.1061700576579137E-2</v>
      </c>
      <c r="T496" s="2">
        <f>(Table2[[#This Row],[Close Price]]-Table2[[#This Row],[50D EMA]])/Table2[[#This Row],[50D EMA]]</f>
        <v>9.3953833956257296E-2</v>
      </c>
      <c r="U496" s="2">
        <f>(Table2[[#This Row],[Close Price]]-Table2[[#This Row],[200D EMA]])/Table2[[#This Row],[200D EMA]]</f>
        <v>0.10214351812699263</v>
      </c>
      <c r="V496">
        <v>2.2362171820761598</v>
      </c>
      <c r="W496">
        <v>638.1</v>
      </c>
      <c r="X496">
        <v>664.05</v>
      </c>
      <c r="Y496">
        <v>621</v>
      </c>
      <c r="Z496">
        <v>674.9</v>
      </c>
      <c r="AA496">
        <v>621</v>
      </c>
      <c r="AB496">
        <v>674.9</v>
      </c>
      <c r="AC496" s="2">
        <f>(Table2[[#This Row],[Close Price]]/Table2[[#This Row],[Day Low]])-1</f>
        <v>1.3085723240871427E-2</v>
      </c>
      <c r="AD496" s="2">
        <f>(Table2[[#This Row],[Day High]]/Table2[[#This Row],[Close Price]])-1</f>
        <v>2.7225616830381272E-2</v>
      </c>
      <c r="AE496" s="2">
        <f>(Table2[[#This Row],[Close Price]]/Table2[[#This Row],[Current Week Low]])-1</f>
        <v>4.0982286634460685E-2</v>
      </c>
      <c r="AF496" s="2">
        <f>(Table2[[#This Row],[Current Week High]]/Table2[[#This Row],[Close Price]])-1</f>
        <v>4.400959084229239E-2</v>
      </c>
      <c r="AG496" s="2">
        <f>(Table2[[#This Row],[Close Price]]/Table2[[#This Row],[Current Month Low]])-1</f>
        <v>4.0982286634460685E-2</v>
      </c>
      <c r="AH496" s="2">
        <f>(Table2[[#This Row],[Current Month High]]/Table2[[#This Row],[Close Price]])-1</f>
        <v>4.400959084229239E-2</v>
      </c>
      <c r="AI496">
        <v>22.437930234356799</v>
      </c>
      <c r="AJ496">
        <v>43.655555555555502</v>
      </c>
      <c r="AK496" t="str">
        <f>IF(AND(Table2[[#This Row],[20D EMA]]&gt;Table2[[#This Row],[50D EMA]],Table2[[#This Row],[50D EMA]]&gt;Table2[[#This Row],[200D EMA]]),"Uptrend","Downtrend/NoTrend")</f>
        <v>Uptrend</v>
      </c>
      <c r="AL496">
        <v>-0.01</v>
      </c>
      <c r="AM496" t="s">
        <v>10464</v>
      </c>
      <c r="AN496">
        <v>7.06</v>
      </c>
      <c r="AO496" t="s">
        <v>10463</v>
      </c>
      <c r="AP496">
        <v>0.109058088594486</v>
      </c>
      <c r="AQ496">
        <f>(Table2[[#This Row],[Sharpe Ratio]]-AVERAGE(Table2[Sharpe Ratio]))/_xlfn.STDEV.P(Table2[Sharpe Ratio])</f>
        <v>0.63456205754952699</v>
      </c>
      <c r="AR4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3.6807252356774844E-2</v>
      </c>
      <c r="AS496">
        <f>_xlfn.RANK.AVG(Table2[[#This Row],[1Y Return vs Nifty Z-Score]],Table2[1Y Return vs Nifty Z-Score])</f>
        <v>566</v>
      </c>
      <c r="AT496">
        <f>_xlfn.RANK.AVG(Table2[[#This Row],[6M Return vs Nifty Z-Score]],Table2[6M Return vs Nifty Z-Score])</f>
        <v>662</v>
      </c>
      <c r="AU496">
        <f>_xlfn.RANK.AVG(Table2[[#This Row],[Sharpe Ratio Z-Score]],Table2[Sharpe Ratio Z-Score])</f>
        <v>184</v>
      </c>
      <c r="AV496">
        <f>(Table2[[#This Row],[Rank 1Y]]+Table2[[#This Row],[Rank 6M]]+Table2[[#This Row],[Rank Sharpe]])/3</f>
        <v>470.66666666666669</v>
      </c>
    </row>
    <row r="497" spans="1:48" x14ac:dyDescent="0.3">
      <c r="A497" t="s">
        <v>431</v>
      </c>
      <c r="B497" t="s">
        <v>432</v>
      </c>
      <c r="C497" t="s">
        <v>10421</v>
      </c>
      <c r="D497" t="s">
        <v>275</v>
      </c>
      <c r="E497">
        <v>53134.85874304</v>
      </c>
      <c r="F497">
        <v>2031.5</v>
      </c>
      <c r="G497">
        <v>9.4051698452457408</v>
      </c>
      <c r="H497">
        <f>(Table2[[#This Row],[1Y Return vs Nifty]]-AVERAGE(Table2[1Y Return vs Nifty]))/_xlfn.STDEV.P(Table2[1Y Return vs Nifty])</f>
        <v>-0.42996916541693403</v>
      </c>
      <c r="I497">
        <v>-0.15054938278541499</v>
      </c>
      <c r="J497">
        <f>(Table2[[#This Row],[1M Return vs Nifty]]-AVERAGE(Table2[1M Return vs Nifty]))/_xlfn.STDEV.P(Table2[1M Return vs Nifty])</f>
        <v>-0.13540570645380035</v>
      </c>
      <c r="K497">
        <v>0.75919931355857295</v>
      </c>
      <c r="L497">
        <f>(Table2[[#This Row],[6M Return vs Nifty]]-AVERAGE(Table2[6M Return vs Nifty]))/_xlfn.STDEV.P(Table2[6M Return vs Nifty])</f>
        <v>-0.33736559429186985</v>
      </c>
      <c r="M497">
        <v>-5.0561089368237404</v>
      </c>
      <c r="N497">
        <f>(Table2[[#This Row],[1W Return vs Nifty]]-AVERAGE(Table2[1W Return vs Nifty]))/_xlfn.STDEV.P(Table2[1W Return vs Nifty])</f>
        <v>-0.84075630549570535</v>
      </c>
      <c r="O497">
        <v>2020.98</v>
      </c>
      <c r="P497">
        <v>1962.45366167166</v>
      </c>
      <c r="Q497">
        <v>1796.62605672264</v>
      </c>
      <c r="R497">
        <v>45.161745416566397</v>
      </c>
      <c r="S497" s="2">
        <f>(Table2[[#This Row],[Close Price]]-Table2[[#This Row],[20D EMA]])/Table2[[#This Row],[20D EMA]]</f>
        <v>5.2053954022305915E-3</v>
      </c>
      <c r="T497" s="2">
        <f>(Table2[[#This Row],[Close Price]]-Table2[[#This Row],[50D EMA]])/Table2[[#This Row],[50D EMA]]</f>
        <v>3.5183678308880334E-2</v>
      </c>
      <c r="U497" s="2">
        <f>(Table2[[#This Row],[Close Price]]-Table2[[#This Row],[200D EMA]])/Table2[[#This Row],[200D EMA]]</f>
        <v>0.13073056710855632</v>
      </c>
      <c r="V497">
        <v>0.65647824588940396</v>
      </c>
      <c r="W497">
        <v>2001.3</v>
      </c>
      <c r="X497">
        <v>2044</v>
      </c>
      <c r="Y497">
        <v>1972.8</v>
      </c>
      <c r="Z497">
        <v>2044</v>
      </c>
      <c r="AA497">
        <v>1972.8</v>
      </c>
      <c r="AB497">
        <v>2044</v>
      </c>
      <c r="AC497" s="2">
        <f>(Table2[[#This Row],[Close Price]]/Table2[[#This Row],[Day Low]])-1</f>
        <v>1.5090191375605855E-2</v>
      </c>
      <c r="AD497" s="2">
        <f>(Table2[[#This Row],[Day High]]/Table2[[#This Row],[Close Price]])-1</f>
        <v>6.1530888506029502E-3</v>
      </c>
      <c r="AE497" s="2">
        <f>(Table2[[#This Row],[Close Price]]/Table2[[#This Row],[Current Week Low]])-1</f>
        <v>2.9754663422546734E-2</v>
      </c>
      <c r="AF497" s="2">
        <f>(Table2[[#This Row],[Current Week High]]/Table2[[#This Row],[Close Price]])-1</f>
        <v>6.1530888506029502E-3</v>
      </c>
      <c r="AG497" s="2">
        <f>(Table2[[#This Row],[Close Price]]/Table2[[#This Row],[Current Month Low]])-1</f>
        <v>2.9754663422546734E-2</v>
      </c>
      <c r="AH497" s="2">
        <f>(Table2[[#This Row],[Current Month High]]/Table2[[#This Row],[Close Price]])-1</f>
        <v>6.1530888506029502E-3</v>
      </c>
      <c r="AI497">
        <v>7.4304700959881798</v>
      </c>
      <c r="AJ497">
        <v>38.192578483725001</v>
      </c>
      <c r="AK497" t="str">
        <f>IF(AND(Table2[[#This Row],[20D EMA]]&gt;Table2[[#This Row],[50D EMA]],Table2[[#This Row],[50D EMA]]&gt;Table2[[#This Row],[200D EMA]]),"Uptrend","Downtrend/NoTrend")</f>
        <v>Uptrend</v>
      </c>
      <c r="AL497">
        <v>0.02</v>
      </c>
      <c r="AM497" t="s">
        <v>10463</v>
      </c>
      <c r="AN497">
        <v>-4.0999999999999996</v>
      </c>
      <c r="AO497" t="s">
        <v>10464</v>
      </c>
      <c r="AP497">
        <v>-4.0841545983669996E-3</v>
      </c>
      <c r="AQ497">
        <f>(Table2[[#This Row],[Sharpe Ratio]]-AVERAGE(Table2[Sharpe Ratio]))/_xlfn.STDEV.P(Table2[Sharpe Ratio])</f>
        <v>-0.63868164578958853</v>
      </c>
      <c r="AR4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-2.3821784174478982</v>
      </c>
      <c r="AS497">
        <f>_xlfn.RANK.AVG(Table2[[#This Row],[1Y Return vs Nifty Z-Score]],Table2[1Y Return vs Nifty Z-Score])</f>
        <v>448</v>
      </c>
      <c r="AT497">
        <f>_xlfn.RANK.AVG(Table2[[#This Row],[6M Return vs Nifty Z-Score]],Table2[6M Return vs Nifty Z-Score])</f>
        <v>422</v>
      </c>
      <c r="AU497">
        <f>_xlfn.RANK.AVG(Table2[[#This Row],[Sharpe Ratio Z-Score]],Table2[Sharpe Ratio Z-Score])</f>
        <v>544</v>
      </c>
      <c r="AV497">
        <f>(Table2[[#This Row],[Rank 1Y]]+Table2[[#This Row],[Rank 6M]]+Table2[[#This Row],[Rank Sharpe]])/3</f>
        <v>471.33333333333331</v>
      </c>
    </row>
    <row r="498" spans="1:48" x14ac:dyDescent="0.3">
      <c r="A498" t="s">
        <v>844</v>
      </c>
      <c r="B498" t="s">
        <v>845</v>
      </c>
      <c r="C498" t="s">
        <v>10419</v>
      </c>
      <c r="D498" t="s">
        <v>49</v>
      </c>
      <c r="E498">
        <v>17553.072724215999</v>
      </c>
      <c r="F498">
        <v>214.62</v>
      </c>
      <c r="G498">
        <v>-12.2721823492098</v>
      </c>
      <c r="H498">
        <f>(Table2[[#This Row],[1Y Return vs Nifty]]-AVERAGE(Table2[1Y Return vs Nifty]))/_xlfn.STDEV.P(Table2[1Y Return vs Nifty])</f>
        <v>-0.68314295205478692</v>
      </c>
      <c r="I498">
        <v>-8.0767245435968906</v>
      </c>
      <c r="J498">
        <f>(Table2[[#This Row],[1M Return vs Nifty]]-AVERAGE(Table2[1M Return vs Nifty]))/_xlfn.STDEV.P(Table2[1M Return vs Nifty])</f>
        <v>-0.82186974863267115</v>
      </c>
      <c r="K498">
        <v>-7.2073193231659602E-2</v>
      </c>
      <c r="L498">
        <f>(Table2[[#This Row],[6M Return vs Nifty]]-AVERAGE(Table2[6M Return vs Nifty]))/_xlfn.STDEV.P(Table2[6M Return vs Nifty])</f>
        <v>-0.36226748279960619</v>
      </c>
      <c r="M498">
        <v>-7.9358107328250904</v>
      </c>
      <c r="N498">
        <f>(Table2[[#This Row],[1W Return vs Nifty]]-AVERAGE(Table2[1W Return vs Nifty]))/_xlfn.STDEV.P(Table2[1W Return vs Nifty])</f>
        <v>-1.3681028840623</v>
      </c>
      <c r="O498">
        <v>216.46</v>
      </c>
      <c r="P498">
        <v>218.78843303715601</v>
      </c>
      <c r="Q498">
        <v>212.26769185119201</v>
      </c>
      <c r="R498">
        <v>39.756949854548701</v>
      </c>
      <c r="S498" s="2">
        <f>(Table2[[#This Row],[Close Price]]-Table2[[#This Row],[20D EMA]])/Table2[[#This Row],[20D EMA]]</f>
        <v>-8.5004157812067042E-3</v>
      </c>
      <c r="T498" s="2">
        <f>(Table2[[#This Row],[Close Price]]-Table2[[#This Row],[50D EMA]])/Table2[[#This Row],[50D EMA]]</f>
        <v>-1.9052346503382549E-2</v>
      </c>
      <c r="U498" s="2">
        <f>(Table2[[#This Row],[Close Price]]-Table2[[#This Row],[200D EMA]])/Table2[[#This Row],[200D EMA]]</f>
        <v>1.1081800194336936E-2</v>
      </c>
      <c r="V498">
        <v>0.74038799717299397</v>
      </c>
      <c r="W498">
        <v>212.18</v>
      </c>
      <c r="X498">
        <v>217.7</v>
      </c>
      <c r="Y498">
        <v>210.77</v>
      </c>
      <c r="Z498">
        <v>218.5</v>
      </c>
      <c r="AA498">
        <v>210.77</v>
      </c>
      <c r="AB498">
        <v>218.5</v>
      </c>
      <c r="AC498" s="2">
        <f>(Table2[[#This Row],[Close Price]]/Table2[[#This Row],[Day Low]])-1</f>
        <v>1.1499670091431824E-2</v>
      </c>
      <c r="AD498" s="2">
        <f>(Table2[[#This Row],[Day High]]/Table2[[#This Row],[Close Price]])-1</f>
        <v>1.4350945857795061E-2</v>
      </c>
      <c r="AE498" s="2">
        <f>(Table2[[#This Row],[Close Price]]/Table2[[#This Row],[Current Week Low]])-1</f>
        <v>1.8266356692128838E-2</v>
      </c>
      <c r="AF498" s="2">
        <f>(Table2[[#This Row],[Current Week High]]/Table2[[#This Row],[Close Price]])-1</f>
        <v>1.8078464262417215E-2</v>
      </c>
      <c r="AG498" s="2">
        <f>(Table2[[#This Row],[Close Price]]/Table2[[#This Row],[Current Month Low]])-1</f>
        <v>1.8266356692128838E-2</v>
      </c>
      <c r="AH498" s="2">
        <f>(Table2[[#This Row],[Current Month High]]/Table2[[#This Row],[Close Price]])-1</f>
        <v>1.8078464262417215E-2</v>
      </c>
      <c r="AI498">
        <v>34.773087317118602</v>
      </c>
      <c r="AJ498">
        <v>17.262669034284901</v>
      </c>
      <c r="AK498" t="str">
        <f>IF(AND(Table2[[#This Row],[20D EMA]]&gt;Table2[[#This Row],[50D EMA]],Table2[[#This Row],[50D EMA]]&gt;Table2[[#This Row],[200D EMA]]),"Uptrend","Downtrend/NoTrend")</f>
        <v>Downtrend/NoTrend</v>
      </c>
      <c r="AL498">
        <v>-0.09</v>
      </c>
      <c r="AM498" t="s">
        <v>10464</v>
      </c>
      <c r="AN498">
        <v>0.27</v>
      </c>
      <c r="AO498" t="s">
        <v>10463</v>
      </c>
      <c r="AP498">
        <v>3.2350402893767997E-2</v>
      </c>
      <c r="AQ498">
        <f>(Table2[[#This Row],[Sharpe Ratio]]-AVERAGE(Table2[Sharpe Ratio]))/_xlfn.STDEV.P(Table2[Sharpe Ratio])</f>
        <v>-0.22866616791246025</v>
      </c>
      <c r="AR4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8">
        <f>_xlfn.RANK.AVG(Table2[[#This Row],[1Y Return vs Nifty Z-Score]],Table2[1Y Return vs Nifty Z-Score])</f>
        <v>584</v>
      </c>
      <c r="AT498">
        <f>_xlfn.RANK.AVG(Table2[[#This Row],[6M Return vs Nifty Z-Score]],Table2[6M Return vs Nifty Z-Score])</f>
        <v>433</v>
      </c>
      <c r="AU498">
        <f>_xlfn.RANK.AVG(Table2[[#This Row],[Sharpe Ratio Z-Score]],Table2[Sharpe Ratio Z-Score])</f>
        <v>399</v>
      </c>
      <c r="AV498">
        <f>(Table2[[#This Row],[Rank 1Y]]+Table2[[#This Row],[Rank 6M]]+Table2[[#This Row],[Rank Sharpe]])/3</f>
        <v>472</v>
      </c>
    </row>
    <row r="499" spans="1:48" x14ac:dyDescent="0.3">
      <c r="A499" t="s">
        <v>872</v>
      </c>
      <c r="B499" t="s">
        <v>873</v>
      </c>
      <c r="C499" t="s">
        <v>10425</v>
      </c>
      <c r="D499" t="s">
        <v>124</v>
      </c>
      <c r="E499">
        <v>16897.8733311</v>
      </c>
      <c r="F499">
        <v>57.04</v>
      </c>
      <c r="G499">
        <v>4.0420512077081803</v>
      </c>
      <c r="H499">
        <f>(Table2[[#This Row],[1Y Return vs Nifty]]-AVERAGE(Table2[1Y Return vs Nifty]))/_xlfn.STDEV.P(Table2[1Y Return vs Nifty])</f>
        <v>-0.49260601522558894</v>
      </c>
      <c r="I499">
        <v>-15.301922967307799</v>
      </c>
      <c r="J499">
        <f>(Table2[[#This Row],[1M Return vs Nifty]]-AVERAGE(Table2[1M Return vs Nifty]))/_xlfn.STDEV.P(Table2[1M Return vs Nifty])</f>
        <v>-1.4476241402347376</v>
      </c>
      <c r="K499">
        <v>1.0767128979967799</v>
      </c>
      <c r="L499">
        <f>(Table2[[#This Row],[6M Return vs Nifty]]-AVERAGE(Table2[6M Return vs Nifty]))/_xlfn.STDEV.P(Table2[6M Return vs Nifty])</f>
        <v>-0.32785404685732061</v>
      </c>
      <c r="M499">
        <v>-2.6503704198023699</v>
      </c>
      <c r="N499">
        <f>(Table2[[#This Row],[1W Return vs Nifty]]-AVERAGE(Table2[1W Return vs Nifty]))/_xlfn.STDEV.P(Table2[1W Return vs Nifty])</f>
        <v>-0.40020444778644337</v>
      </c>
      <c r="O499">
        <v>58.58</v>
      </c>
      <c r="P499">
        <v>59.939676844429599</v>
      </c>
      <c r="Q499">
        <v>55.629958786347999</v>
      </c>
      <c r="R499">
        <v>44.098490758148301</v>
      </c>
      <c r="S499" s="2">
        <f>(Table2[[#This Row],[Close Price]]-Table2[[#This Row],[20D EMA]])/Table2[[#This Row],[20D EMA]]</f>
        <v>-2.6288835780129725E-2</v>
      </c>
      <c r="T499" s="2">
        <f>(Table2[[#This Row],[Close Price]]-Table2[[#This Row],[50D EMA]])/Table2[[#This Row],[50D EMA]]</f>
        <v>-4.8376584544417282E-2</v>
      </c>
      <c r="U499" s="2">
        <f>(Table2[[#This Row],[Close Price]]-Table2[[#This Row],[200D EMA]])/Table2[[#This Row],[200D EMA]]</f>
        <v>2.5346795942585439E-2</v>
      </c>
      <c r="V499">
        <v>0.388719371856459</v>
      </c>
      <c r="W499">
        <v>56.8</v>
      </c>
      <c r="X499">
        <v>58.25</v>
      </c>
      <c r="Y499">
        <v>56.8</v>
      </c>
      <c r="Z499">
        <v>58.25</v>
      </c>
      <c r="AA499">
        <v>56.8</v>
      </c>
      <c r="AB499">
        <v>58.25</v>
      </c>
      <c r="AC499" s="2">
        <f>(Table2[[#This Row],[Close Price]]/Table2[[#This Row],[Day Low]])-1</f>
        <v>4.2253521126760507E-3</v>
      </c>
      <c r="AD499" s="2">
        <f>(Table2[[#This Row],[Day High]]/Table2[[#This Row],[Close Price]])-1</f>
        <v>2.1213183730715235E-2</v>
      </c>
      <c r="AE499" s="2">
        <f>(Table2[[#This Row],[Close Price]]/Table2[[#This Row],[Current Week Low]])-1</f>
        <v>4.2253521126760507E-3</v>
      </c>
      <c r="AF499" s="2">
        <f>(Table2[[#This Row],[Current Week High]]/Table2[[#This Row],[Close Price]])-1</f>
        <v>2.1213183730715235E-2</v>
      </c>
      <c r="AG499" s="2">
        <f>(Table2[[#This Row],[Close Price]]/Table2[[#This Row],[Current Month Low]])-1</f>
        <v>4.2253521126760507E-3</v>
      </c>
      <c r="AH499" s="2">
        <f>(Table2[[#This Row],[Current Month High]]/Table2[[#This Row],[Close Price]])-1</f>
        <v>2.1213183730715235E-2</v>
      </c>
      <c r="AI499">
        <v>29.207573632538502</v>
      </c>
      <c r="AJ499">
        <v>45.696040868454602</v>
      </c>
      <c r="AK499" t="str">
        <f>IF(AND(Table2[[#This Row],[20D EMA]]&gt;Table2[[#This Row],[50D EMA]],Table2[[#This Row],[50D EMA]]&gt;Table2[[#This Row],[200D EMA]]),"Uptrend","Downtrend/NoTrend")</f>
        <v>Downtrend/NoTrend</v>
      </c>
      <c r="AL499">
        <v>-0.21</v>
      </c>
      <c r="AM499" t="s">
        <v>10464</v>
      </c>
      <c r="AN499">
        <v>-4.62</v>
      </c>
      <c r="AO499" t="s">
        <v>10464</v>
      </c>
      <c r="AQ499">
        <f>(Table2[[#This Row],[Sharpe Ratio]]-AVERAGE(Table2[Sharpe Ratio]))/_xlfn.STDEV.P(Table2[Sharpe Ratio])</f>
        <v>-0.59272070335917748</v>
      </c>
      <c r="AR4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9">
        <f>_xlfn.RANK.AVG(Table2[[#This Row],[1Y Return vs Nifty Z-Score]],Table2[1Y Return vs Nifty Z-Score])</f>
        <v>485</v>
      </c>
      <c r="AT499">
        <f>_xlfn.RANK.AVG(Table2[[#This Row],[6M Return vs Nifty Z-Score]],Table2[6M Return vs Nifty Z-Score])</f>
        <v>418</v>
      </c>
      <c r="AU499">
        <f>_xlfn.RANK.AVG(Table2[[#This Row],[Sharpe Ratio Z-Score]],Table2[Sharpe Ratio Z-Score])</f>
        <v>515.5</v>
      </c>
      <c r="AV499">
        <f>(Table2[[#This Row],[Rank 1Y]]+Table2[[#This Row],[Rank 6M]]+Table2[[#This Row],[Rank Sharpe]])/3</f>
        <v>472.83333333333331</v>
      </c>
    </row>
    <row r="500" spans="1:48" x14ac:dyDescent="0.3">
      <c r="A500" t="s">
        <v>1252</v>
      </c>
      <c r="B500" t="s">
        <v>1253</v>
      </c>
      <c r="C500" t="s">
        <v>10433</v>
      </c>
      <c r="D500" t="s">
        <v>371</v>
      </c>
      <c r="E500">
        <v>8666.2266862500001</v>
      </c>
      <c r="F500">
        <v>715.4</v>
      </c>
      <c r="G500">
        <v>6.2754545201375495E-2</v>
      </c>
      <c r="H500">
        <f>(Table2[[#This Row],[1Y Return vs Nifty]]-AVERAGE(Table2[1Y Return vs Nifty]))/_xlfn.STDEV.P(Table2[1Y Return vs Nifty])</f>
        <v>-0.53908095345443297</v>
      </c>
      <c r="I500">
        <v>13.1729774537437</v>
      </c>
      <c r="J500">
        <f>(Table2[[#This Row],[1M Return vs Nifty]]-AVERAGE(Table2[1M Return vs Nifty]))/_xlfn.STDEV.P(Table2[1M Return vs Nifty])</f>
        <v>1.0185079912276003</v>
      </c>
      <c r="K500">
        <v>-7.9732082024342699</v>
      </c>
      <c r="L500">
        <f>(Table2[[#This Row],[6M Return vs Nifty]]-AVERAGE(Table2[6M Return vs Nifty]))/_xlfn.STDEV.P(Table2[6M Return vs Nifty])</f>
        <v>-0.59895663283952849</v>
      </c>
      <c r="M500">
        <v>-0.56692801465312403</v>
      </c>
      <c r="N500">
        <f>(Table2[[#This Row],[1W Return vs Nifty]]-AVERAGE(Table2[1W Return vs Nifty]))/_xlfn.STDEV.P(Table2[1W Return vs Nifty])</f>
        <v>-1.867319843221454E-2</v>
      </c>
      <c r="O500">
        <v>647.16</v>
      </c>
      <c r="P500">
        <v>605.23304943269</v>
      </c>
      <c r="Q500">
        <v>591.11790396672598</v>
      </c>
      <c r="R500">
        <v>61.158597358593298</v>
      </c>
      <c r="S500" s="2">
        <f>(Table2[[#This Row],[Close Price]]-Table2[[#This Row],[20D EMA]])/Table2[[#This Row],[20D EMA]]</f>
        <v>0.10544533036652452</v>
      </c>
      <c r="T500" s="2">
        <f>(Table2[[#This Row],[Close Price]]-Table2[[#This Row],[50D EMA]])/Table2[[#This Row],[50D EMA]]</f>
        <v>0.18202401648517713</v>
      </c>
      <c r="U500" s="2">
        <f>(Table2[[#This Row],[Close Price]]-Table2[[#This Row],[200D EMA]])/Table2[[#This Row],[200D EMA]]</f>
        <v>0.21024925010606654</v>
      </c>
      <c r="V500">
        <v>3.0665355657361202</v>
      </c>
      <c r="W500">
        <v>688.35</v>
      </c>
      <c r="X500">
        <v>722.4</v>
      </c>
      <c r="Y500">
        <v>677.2</v>
      </c>
      <c r="Z500">
        <v>722.4</v>
      </c>
      <c r="AA500">
        <v>677.2</v>
      </c>
      <c r="AB500">
        <v>722.4</v>
      </c>
      <c r="AC500" s="2">
        <f>(Table2[[#This Row],[Close Price]]/Table2[[#This Row],[Day Low]])-1</f>
        <v>3.9296869325197825E-2</v>
      </c>
      <c r="AD500" s="2">
        <f>(Table2[[#This Row],[Day High]]/Table2[[#This Row],[Close Price]])-1</f>
        <v>9.7847358121330164E-3</v>
      </c>
      <c r="AE500" s="2">
        <f>(Table2[[#This Row],[Close Price]]/Table2[[#This Row],[Current Week Low]])-1</f>
        <v>5.6408741878322344E-2</v>
      </c>
      <c r="AF500" s="2">
        <f>(Table2[[#This Row],[Current Week High]]/Table2[[#This Row],[Close Price]])-1</f>
        <v>9.7847358121330164E-3</v>
      </c>
      <c r="AG500" s="2">
        <f>(Table2[[#This Row],[Close Price]]/Table2[[#This Row],[Current Month Low]])-1</f>
        <v>5.6408741878322344E-2</v>
      </c>
      <c r="AH500" s="2">
        <f>(Table2[[#This Row],[Current Month High]]/Table2[[#This Row],[Close Price]])-1</f>
        <v>9.7847358121330164E-3</v>
      </c>
      <c r="AI500">
        <v>4.8364551299971899</v>
      </c>
      <c r="AJ500">
        <v>58.977777777777703</v>
      </c>
      <c r="AK500" t="str">
        <f>IF(AND(Table2[[#This Row],[20D EMA]]&gt;Table2[[#This Row],[50D EMA]],Table2[[#This Row],[50D EMA]]&gt;Table2[[#This Row],[200D EMA]]),"Uptrend","Downtrend/NoTrend")</f>
        <v>Uptrend</v>
      </c>
      <c r="AL500">
        <v>0.19</v>
      </c>
      <c r="AM500" t="s">
        <v>10463</v>
      </c>
      <c r="AN500">
        <v>19.309999999999999</v>
      </c>
      <c r="AO500" t="s">
        <v>10463</v>
      </c>
      <c r="AP500">
        <v>3.4811039062275999E-2</v>
      </c>
      <c r="AQ500">
        <f>(Table2[[#This Row],[Sharpe Ratio]]-AVERAGE(Table2[Sharpe Ratio]))/_xlfn.STDEV.P(Table2[Sharpe Ratio])</f>
        <v>-0.20097545382240051</v>
      </c>
      <c r="AR5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-0.33917824732097618</v>
      </c>
      <c r="AS500">
        <f>_xlfn.RANK.AVG(Table2[[#This Row],[1Y Return vs Nifty Z-Score]],Table2[1Y Return vs Nifty Z-Score])</f>
        <v>512</v>
      </c>
      <c r="AT500">
        <f>_xlfn.RANK.AVG(Table2[[#This Row],[6M Return vs Nifty Z-Score]],Table2[6M Return vs Nifty Z-Score])</f>
        <v>515</v>
      </c>
      <c r="AU500">
        <f>_xlfn.RANK.AVG(Table2[[#This Row],[Sharpe Ratio Z-Score]],Table2[Sharpe Ratio Z-Score])</f>
        <v>393</v>
      </c>
      <c r="AV500">
        <f>(Table2[[#This Row],[Rank 1Y]]+Table2[[#This Row],[Rank 6M]]+Table2[[#This Row],[Rank Sharpe]])/3</f>
        <v>473.33333333333331</v>
      </c>
    </row>
    <row r="501" spans="1:48" x14ac:dyDescent="0.3">
      <c r="A501" t="s">
        <v>695</v>
      </c>
      <c r="B501" t="s">
        <v>696</v>
      </c>
      <c r="C501" t="s">
        <v>10431</v>
      </c>
      <c r="D501" t="s">
        <v>697</v>
      </c>
      <c r="E501">
        <v>23829.0231375</v>
      </c>
      <c r="F501">
        <v>1479.55</v>
      </c>
      <c r="G501">
        <v>-6.7189420291903499</v>
      </c>
      <c r="H501">
        <f>(Table2[[#This Row],[1Y Return vs Nifty]]-AVERAGE(Table2[1Y Return vs Nifty]))/_xlfn.STDEV.P(Table2[1Y Return vs Nifty])</f>
        <v>-0.61828563611889853</v>
      </c>
      <c r="I501">
        <v>14.25209236129</v>
      </c>
      <c r="J501">
        <f>(Table2[[#This Row],[1M Return vs Nifty]]-AVERAGE(Table2[1M Return vs Nifty]))/_xlfn.STDEV.P(Table2[1M Return vs Nifty])</f>
        <v>1.1119671397299244</v>
      </c>
      <c r="K501">
        <v>2.7178471653461198</v>
      </c>
      <c r="L501">
        <f>(Table2[[#This Row],[6M Return vs Nifty]]-AVERAGE(Table2[6M Return vs Nifty]))/_xlfn.STDEV.P(Table2[6M Return vs Nifty])</f>
        <v>-0.27869165760718334</v>
      </c>
      <c r="M501">
        <v>4.0817665106958403</v>
      </c>
      <c r="N501">
        <f>(Table2[[#This Row],[1W Return vs Nifty]]-AVERAGE(Table2[1W Return vs Nifty]))/_xlfn.STDEV.P(Table2[1W Return vs Nifty])</f>
        <v>0.83262090297372371</v>
      </c>
      <c r="O501">
        <v>1363.77</v>
      </c>
      <c r="P501">
        <v>1301.3606147226601</v>
      </c>
      <c r="Q501">
        <v>1276.3614539334701</v>
      </c>
      <c r="R501">
        <v>77.909762041005607</v>
      </c>
      <c r="S501" s="2">
        <f>(Table2[[#This Row],[Close Price]]-Table2[[#This Row],[20D EMA]])/Table2[[#This Row],[20D EMA]]</f>
        <v>8.4897013426017562E-2</v>
      </c>
      <c r="T501" s="2">
        <f>(Table2[[#This Row],[Close Price]]-Table2[[#This Row],[50D EMA]])/Table2[[#This Row],[50D EMA]]</f>
        <v>0.1369254480744484</v>
      </c>
      <c r="U501" s="2">
        <f>(Table2[[#This Row],[Close Price]]-Table2[[#This Row],[200D EMA]])/Table2[[#This Row],[200D EMA]]</f>
        <v>0.1591935775248827</v>
      </c>
      <c r="V501">
        <v>1.3974461198354899</v>
      </c>
      <c r="W501">
        <v>1466.05</v>
      </c>
      <c r="X501">
        <v>1512.25</v>
      </c>
      <c r="Y501">
        <v>1409.5</v>
      </c>
      <c r="Z501">
        <v>1512.25</v>
      </c>
      <c r="AA501">
        <v>1409.5</v>
      </c>
      <c r="AB501">
        <v>1512.25</v>
      </c>
      <c r="AC501" s="2">
        <f>(Table2[[#This Row],[Close Price]]/Table2[[#This Row],[Day Low]])-1</f>
        <v>9.2084171754032162E-3</v>
      </c>
      <c r="AD501" s="2">
        <f>(Table2[[#This Row],[Day High]]/Table2[[#This Row],[Close Price]])-1</f>
        <v>2.2101314588895304E-2</v>
      </c>
      <c r="AE501" s="2">
        <f>(Table2[[#This Row],[Close Price]]/Table2[[#This Row],[Current Week Low]])-1</f>
        <v>4.9698474636395762E-2</v>
      </c>
      <c r="AF501" s="2">
        <f>(Table2[[#This Row],[Current Week High]]/Table2[[#This Row],[Close Price]])-1</f>
        <v>2.2101314588895304E-2</v>
      </c>
      <c r="AG501" s="2">
        <f>(Table2[[#This Row],[Close Price]]/Table2[[#This Row],[Current Month Low]])-1</f>
        <v>4.9698474636395762E-2</v>
      </c>
      <c r="AH501" s="2">
        <f>(Table2[[#This Row],[Current Month High]]/Table2[[#This Row],[Close Price]])-1</f>
        <v>2.2101314588895304E-2</v>
      </c>
      <c r="AI501">
        <v>2.9907742218918001</v>
      </c>
      <c r="AJ501">
        <v>33.250776782095699</v>
      </c>
      <c r="AK501" t="str">
        <f>IF(AND(Table2[[#This Row],[20D EMA]]&gt;Table2[[#This Row],[50D EMA]],Table2[[#This Row],[50D EMA]]&gt;Table2[[#This Row],[200D EMA]]),"Uptrend","Downtrend/NoTrend")</f>
        <v>Uptrend</v>
      </c>
      <c r="AL501">
        <v>0.11</v>
      </c>
      <c r="AM501" t="s">
        <v>10463</v>
      </c>
      <c r="AN501">
        <v>14.33</v>
      </c>
      <c r="AO501" t="s">
        <v>10463</v>
      </c>
      <c r="AP501">
        <v>7.743274016821E-3</v>
      </c>
      <c r="AQ501">
        <f>(Table2[[#This Row],[Sharpe Ratio]]-AVERAGE(Table2[Sharpe Ratio]))/_xlfn.STDEV.P(Table2[Sharpe Ratio])</f>
        <v>-0.50558194238957443</v>
      </c>
      <c r="AR5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0.54202880658799191</v>
      </c>
      <c r="AS501">
        <f>_xlfn.RANK.AVG(Table2[[#This Row],[1Y Return vs Nifty Z-Score]],Table2[1Y Return vs Nifty Z-Score])</f>
        <v>555</v>
      </c>
      <c r="AT501">
        <f>_xlfn.RANK.AVG(Table2[[#This Row],[6M Return vs Nifty Z-Score]],Table2[6M Return vs Nifty Z-Score])</f>
        <v>396</v>
      </c>
      <c r="AU501">
        <f>_xlfn.RANK.AVG(Table2[[#This Row],[Sharpe Ratio Z-Score]],Table2[Sharpe Ratio Z-Score])</f>
        <v>471</v>
      </c>
      <c r="AV501">
        <f>(Table2[[#This Row],[Rank 1Y]]+Table2[[#This Row],[Rank 6M]]+Table2[[#This Row],[Rank Sharpe]])/3</f>
        <v>474</v>
      </c>
    </row>
    <row r="502" spans="1:48" x14ac:dyDescent="0.3">
      <c r="A502" t="s">
        <v>747</v>
      </c>
      <c r="B502" t="s">
        <v>748</v>
      </c>
      <c r="C502" t="s">
        <v>10419</v>
      </c>
      <c r="D502" t="s">
        <v>475</v>
      </c>
      <c r="E502">
        <v>20784.755687025001</v>
      </c>
      <c r="F502">
        <v>796.4</v>
      </c>
      <c r="G502">
        <v>14.783597587025399</v>
      </c>
      <c r="H502">
        <f>(Table2[[#This Row],[1Y Return vs Nifty]]-AVERAGE(Table2[1Y Return vs Nifty]))/_xlfn.STDEV.P(Table2[1Y Return vs Nifty])</f>
        <v>-0.36715351776174165</v>
      </c>
      <c r="I502">
        <v>1.9075013971633099</v>
      </c>
      <c r="J502">
        <f>(Table2[[#This Row],[1M Return vs Nifty]]-AVERAGE(Table2[1M Return vs Nifty]))/_xlfn.STDEV.P(Table2[1M Return vs Nifty])</f>
        <v>4.28363622299733E-2</v>
      </c>
      <c r="K502">
        <v>-9.0180822587876097</v>
      </c>
      <c r="L502">
        <f>(Table2[[#This Row],[6M Return vs Nifty]]-AVERAGE(Table2[6M Return vs Nifty]))/_xlfn.STDEV.P(Table2[6M Return vs Nifty])</f>
        <v>-0.63025724370227032</v>
      </c>
      <c r="M502">
        <v>2.1222807668577901</v>
      </c>
      <c r="N502">
        <f>(Table2[[#This Row],[1W Return vs Nifty]]-AVERAGE(Table2[1W Return vs Nifty]))/_xlfn.STDEV.P(Table2[1W Return vs Nifty])</f>
        <v>0.47378926832396362</v>
      </c>
      <c r="O502">
        <v>787.27</v>
      </c>
      <c r="P502">
        <v>771.56475660172498</v>
      </c>
      <c r="Q502">
        <v>726.14312559135203</v>
      </c>
      <c r="R502">
        <v>55.116529902004601</v>
      </c>
      <c r="S502" s="2">
        <f>(Table2[[#This Row],[Close Price]]-Table2[[#This Row],[20D EMA]])/Table2[[#This Row],[20D EMA]]</f>
        <v>1.159703786502724E-2</v>
      </c>
      <c r="T502" s="2">
        <f>(Table2[[#This Row],[Close Price]]-Table2[[#This Row],[50D EMA]])/Table2[[#This Row],[50D EMA]]</f>
        <v>3.218815165645874E-2</v>
      </c>
      <c r="U502" s="2">
        <f>(Table2[[#This Row],[Close Price]]-Table2[[#This Row],[200D EMA]])/Table2[[#This Row],[200D EMA]]</f>
        <v>9.6753480040773748E-2</v>
      </c>
      <c r="V502">
        <v>2.4994755003046598</v>
      </c>
      <c r="W502">
        <v>783.2</v>
      </c>
      <c r="X502">
        <v>802.25</v>
      </c>
      <c r="Y502">
        <v>780.5</v>
      </c>
      <c r="Z502">
        <v>802.5</v>
      </c>
      <c r="AA502">
        <v>780.5</v>
      </c>
      <c r="AB502">
        <v>802.5</v>
      </c>
      <c r="AC502" s="2">
        <f>(Table2[[#This Row],[Close Price]]/Table2[[#This Row],[Day Low]])-1</f>
        <v>1.6853932584269593E-2</v>
      </c>
      <c r="AD502" s="2">
        <f>(Table2[[#This Row],[Day High]]/Table2[[#This Row],[Close Price]])-1</f>
        <v>7.3455549974887901E-3</v>
      </c>
      <c r="AE502" s="2">
        <f>(Table2[[#This Row],[Close Price]]/Table2[[#This Row],[Current Week Low]])-1</f>
        <v>2.0371556694426696E-2</v>
      </c>
      <c r="AF502" s="2">
        <f>(Table2[[#This Row],[Current Week High]]/Table2[[#This Row],[Close Price]])-1</f>
        <v>7.6594676042189835E-3</v>
      </c>
      <c r="AG502" s="2">
        <f>(Table2[[#This Row],[Close Price]]/Table2[[#This Row],[Current Month Low]])-1</f>
        <v>2.0371556694426696E-2</v>
      </c>
      <c r="AH502" s="2">
        <f>(Table2[[#This Row],[Current Month High]]/Table2[[#This Row],[Close Price]])-1</f>
        <v>7.6594676042189835E-3</v>
      </c>
      <c r="AI502">
        <v>14.728779507784999</v>
      </c>
      <c r="AJ502">
        <v>42.468694096600998</v>
      </c>
      <c r="AK502" t="str">
        <f>IF(AND(Table2[[#This Row],[20D EMA]]&gt;Table2[[#This Row],[50D EMA]],Table2[[#This Row],[50D EMA]]&gt;Table2[[#This Row],[200D EMA]]),"Uptrend","Downtrend/NoTrend")</f>
        <v>Uptrend</v>
      </c>
      <c r="AL502">
        <v>-0.04</v>
      </c>
      <c r="AM502" t="s">
        <v>10464</v>
      </c>
      <c r="AN502">
        <v>-4.3099999999999996</v>
      </c>
      <c r="AO502" t="s">
        <v>10464</v>
      </c>
      <c r="AP502">
        <v>6.1237080764100001E-3</v>
      </c>
      <c r="AQ502">
        <f>(Table2[[#This Row],[Sharpe Ratio]]-AVERAGE(Table2[Sharpe Ratio]))/_xlfn.STDEV.P(Table2[Sharpe Ratio])</f>
        <v>-0.52380769147832018</v>
      </c>
      <c r="AR5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-1.0045928223883953</v>
      </c>
      <c r="AS502">
        <f>_xlfn.RANK.AVG(Table2[[#This Row],[1Y Return vs Nifty Z-Score]],Table2[1Y Return vs Nifty Z-Score])</f>
        <v>416</v>
      </c>
      <c r="AT502">
        <f>_xlfn.RANK.AVG(Table2[[#This Row],[6M Return vs Nifty Z-Score]],Table2[6M Return vs Nifty Z-Score])</f>
        <v>534</v>
      </c>
      <c r="AU502">
        <f>_xlfn.RANK.AVG(Table2[[#This Row],[Sharpe Ratio Z-Score]],Table2[Sharpe Ratio Z-Score])</f>
        <v>480</v>
      </c>
      <c r="AV502">
        <f>(Table2[[#This Row],[Rank 1Y]]+Table2[[#This Row],[Rank 6M]]+Table2[[#This Row],[Rank Sharpe]])/3</f>
        <v>476.66666666666669</v>
      </c>
    </row>
    <row r="503" spans="1:48" x14ac:dyDescent="0.3">
      <c r="A503" t="s">
        <v>691</v>
      </c>
      <c r="B503" t="s">
        <v>692</v>
      </c>
      <c r="C503" t="s">
        <v>10419</v>
      </c>
      <c r="D503" t="s">
        <v>49</v>
      </c>
      <c r="E503">
        <v>24057.84186</v>
      </c>
      <c r="F503">
        <v>828.35</v>
      </c>
      <c r="G503">
        <v>-1.56766244089269</v>
      </c>
      <c r="H503">
        <f>(Table2[[#This Row],[1Y Return vs Nifty]]-AVERAGE(Table2[1Y Return vs Nifty]))/_xlfn.STDEV.P(Table2[1Y Return vs Nifty])</f>
        <v>-0.55812289356156863</v>
      </c>
      <c r="I503">
        <v>-0.19912159304758301</v>
      </c>
      <c r="J503">
        <f>(Table2[[#This Row],[1M Return vs Nifty]]-AVERAGE(Table2[1M Return vs Nifty]))/_xlfn.STDEV.P(Table2[1M Return vs Nifty])</f>
        <v>-0.13961241083739565</v>
      </c>
      <c r="K503">
        <v>2.8905381946805502</v>
      </c>
      <c r="L503">
        <f>(Table2[[#This Row],[6M Return vs Nifty]]-AVERAGE(Table2[6M Return vs Nifty]))/_xlfn.STDEV.P(Table2[6M Return vs Nifty])</f>
        <v>-0.27351846503357474</v>
      </c>
      <c r="M503">
        <v>0.88429749628933996</v>
      </c>
      <c r="N503">
        <f>(Table2[[#This Row],[1W Return vs Nifty]]-AVERAGE(Table2[1W Return vs Nifty]))/_xlfn.STDEV.P(Table2[1W Return vs Nifty])</f>
        <v>0.24708307153529835</v>
      </c>
      <c r="O503">
        <v>794.52</v>
      </c>
      <c r="P503">
        <v>767.23745415316603</v>
      </c>
      <c r="Q503">
        <v>723.95891767199396</v>
      </c>
      <c r="R503">
        <v>65.547499767180199</v>
      </c>
      <c r="S503" s="2">
        <f>(Table2[[#This Row],[Close Price]]-Table2[[#This Row],[20D EMA]])/Table2[[#This Row],[20D EMA]]</f>
        <v>4.2579167295977501E-2</v>
      </c>
      <c r="T503" s="2">
        <f>(Table2[[#This Row],[Close Price]]-Table2[[#This Row],[50D EMA]])/Table2[[#This Row],[50D EMA]]</f>
        <v>7.9652714444560874E-2</v>
      </c>
      <c r="U503" s="2">
        <f>(Table2[[#This Row],[Close Price]]-Table2[[#This Row],[200D EMA]])/Table2[[#This Row],[200D EMA]]</f>
        <v>0.14419475992324585</v>
      </c>
      <c r="V503">
        <v>0.51149588086203301</v>
      </c>
      <c r="W503">
        <v>817.9</v>
      </c>
      <c r="X503">
        <v>839.95</v>
      </c>
      <c r="Y503">
        <v>796.8</v>
      </c>
      <c r="Z503">
        <v>839.95</v>
      </c>
      <c r="AA503">
        <v>796.8</v>
      </c>
      <c r="AB503">
        <v>839.95</v>
      </c>
      <c r="AC503" s="2">
        <f>(Table2[[#This Row],[Close Price]]/Table2[[#This Row],[Day Low]])-1</f>
        <v>1.2776623059053804E-2</v>
      </c>
      <c r="AD503" s="2">
        <f>(Table2[[#This Row],[Day High]]/Table2[[#This Row],[Close Price]])-1</f>
        <v>1.4003742379429029E-2</v>
      </c>
      <c r="AE503" s="2">
        <f>(Table2[[#This Row],[Close Price]]/Table2[[#This Row],[Current Week Low]])-1</f>
        <v>3.9595883534136567E-2</v>
      </c>
      <c r="AF503" s="2">
        <f>(Table2[[#This Row],[Current Week High]]/Table2[[#This Row],[Close Price]])-1</f>
        <v>1.4003742379429029E-2</v>
      </c>
      <c r="AG503" s="2">
        <f>(Table2[[#This Row],[Close Price]]/Table2[[#This Row],[Current Month Low]])-1</f>
        <v>3.9595883534136567E-2</v>
      </c>
      <c r="AH503" s="2">
        <f>(Table2[[#This Row],[Current Month High]]/Table2[[#This Row],[Close Price]])-1</f>
        <v>1.4003742379429029E-2</v>
      </c>
      <c r="AI503">
        <v>5.8187964024868499</v>
      </c>
      <c r="AJ503">
        <v>38.046829430880699</v>
      </c>
      <c r="AK503" t="str">
        <f>IF(AND(Table2[[#This Row],[20D EMA]]&gt;Table2[[#This Row],[50D EMA]],Table2[[#This Row],[50D EMA]]&gt;Table2[[#This Row],[200D EMA]]),"Uptrend","Downtrend/NoTrend")</f>
        <v>Uptrend</v>
      </c>
      <c r="AL503">
        <v>0.06</v>
      </c>
      <c r="AM503" t="s">
        <v>10463</v>
      </c>
      <c r="AN503">
        <v>3.93</v>
      </c>
      <c r="AO503" t="s">
        <v>10463</v>
      </c>
      <c r="AQ503">
        <f>(Table2[[#This Row],[Sharpe Ratio]]-AVERAGE(Table2[Sharpe Ratio]))/_xlfn.STDEV.P(Table2[Sharpe Ratio])</f>
        <v>-0.59272070335917748</v>
      </c>
      <c r="AR5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-1.3168914012564183</v>
      </c>
      <c r="AS503">
        <f>_xlfn.RANK.AVG(Table2[[#This Row],[1Y Return vs Nifty Z-Score]],Table2[1Y Return vs Nifty Z-Score])</f>
        <v>521</v>
      </c>
      <c r="AT503">
        <f>_xlfn.RANK.AVG(Table2[[#This Row],[6M Return vs Nifty Z-Score]],Table2[6M Return vs Nifty Z-Score])</f>
        <v>394</v>
      </c>
      <c r="AU503">
        <f>_xlfn.RANK.AVG(Table2[[#This Row],[Sharpe Ratio Z-Score]],Table2[Sharpe Ratio Z-Score])</f>
        <v>515.5</v>
      </c>
      <c r="AV503">
        <f>(Table2[[#This Row],[Rank 1Y]]+Table2[[#This Row],[Rank 6M]]+Table2[[#This Row],[Rank Sharpe]])/3</f>
        <v>476.83333333333331</v>
      </c>
    </row>
    <row r="504" spans="1:48" x14ac:dyDescent="0.3">
      <c r="A504" t="s">
        <v>1853</v>
      </c>
      <c r="B504" t="s">
        <v>1854</v>
      </c>
      <c r="C504" t="s">
        <v>10424</v>
      </c>
      <c r="D504" t="s">
        <v>272</v>
      </c>
      <c r="E504">
        <v>3587.2519859049999</v>
      </c>
      <c r="F504">
        <v>417.15</v>
      </c>
      <c r="G504">
        <v>0.119780726953347</v>
      </c>
      <c r="H504">
        <f>(Table2[[#This Row],[1Y Return vs Nifty]]-AVERAGE(Table2[1Y Return vs Nifty]))/_xlfn.STDEV.P(Table2[1Y Return vs Nifty])</f>
        <v>-0.53841493418039366</v>
      </c>
      <c r="I504">
        <v>-9.2900431147883999</v>
      </c>
      <c r="J504">
        <f>(Table2[[#This Row],[1M Return vs Nifty]]-AVERAGE(Table2[1M Return vs Nifty]))/_xlfn.STDEV.P(Table2[1M Return vs Nifty])</f>
        <v>-0.92695190414051687</v>
      </c>
      <c r="K504">
        <v>1.6548652571591</v>
      </c>
      <c r="L504">
        <f>(Table2[[#This Row],[6M Return vs Nifty]]-AVERAGE(Table2[6M Return vs Nifty]))/_xlfn.STDEV.P(Table2[6M Return vs Nifty])</f>
        <v>-0.3105347135812378</v>
      </c>
      <c r="M504">
        <v>-4.0885883677151096</v>
      </c>
      <c r="N504">
        <f>(Table2[[#This Row],[1W Return vs Nifty]]-AVERAGE(Table2[1W Return vs Nifty]))/_xlfn.STDEV.P(Table2[1W Return vs Nifty])</f>
        <v>-0.66357870241169437</v>
      </c>
      <c r="O504">
        <v>419.5</v>
      </c>
      <c r="P504">
        <v>425.08946465719703</v>
      </c>
      <c r="Q504">
        <v>404.22712543505497</v>
      </c>
      <c r="R504">
        <v>48.917540938308903</v>
      </c>
      <c r="S504" s="2">
        <f>(Table2[[#This Row],[Close Price]]-Table2[[#This Row],[20D EMA]])/Table2[[#This Row],[20D EMA]]</f>
        <v>-5.6019070321812227E-3</v>
      </c>
      <c r="T504" s="2">
        <f>(Table2[[#This Row],[Close Price]]-Table2[[#This Row],[50D EMA]])/Table2[[#This Row],[50D EMA]]</f>
        <v>-1.8677161673718818E-2</v>
      </c>
      <c r="U504" s="2">
        <f>(Table2[[#This Row],[Close Price]]-Table2[[#This Row],[200D EMA]])/Table2[[#This Row],[200D EMA]]</f>
        <v>3.1969340382678638E-2</v>
      </c>
      <c r="V504">
        <v>0.99059358500794004</v>
      </c>
      <c r="W504">
        <v>413</v>
      </c>
      <c r="X504">
        <v>425</v>
      </c>
      <c r="Y504">
        <v>413</v>
      </c>
      <c r="Z504">
        <v>425</v>
      </c>
      <c r="AA504">
        <v>413</v>
      </c>
      <c r="AB504">
        <v>425</v>
      </c>
      <c r="AC504" s="2">
        <f>(Table2[[#This Row],[Close Price]]/Table2[[#This Row],[Day Low]])-1</f>
        <v>1.0048426150121026E-2</v>
      </c>
      <c r="AD504" s="2">
        <f>(Table2[[#This Row],[Day High]]/Table2[[#This Row],[Close Price]])-1</f>
        <v>1.881817092173077E-2</v>
      </c>
      <c r="AE504" s="2">
        <f>(Table2[[#This Row],[Close Price]]/Table2[[#This Row],[Current Week Low]])-1</f>
        <v>1.0048426150121026E-2</v>
      </c>
      <c r="AF504" s="2">
        <f>(Table2[[#This Row],[Current Week High]]/Table2[[#This Row],[Close Price]])-1</f>
        <v>1.881817092173077E-2</v>
      </c>
      <c r="AG504" s="2">
        <f>(Table2[[#This Row],[Close Price]]/Table2[[#This Row],[Current Month Low]])-1</f>
        <v>1.0048426150121026E-2</v>
      </c>
      <c r="AH504" s="2">
        <f>(Table2[[#This Row],[Current Month High]]/Table2[[#This Row],[Close Price]])-1</f>
        <v>1.881817092173077E-2</v>
      </c>
      <c r="AI504">
        <v>21.035598705501599</v>
      </c>
      <c r="AJ504">
        <v>36.278993792878097</v>
      </c>
      <c r="AK504" t="str">
        <f>IF(AND(Table2[[#This Row],[20D EMA]]&gt;Table2[[#This Row],[50D EMA]],Table2[[#This Row],[50D EMA]]&gt;Table2[[#This Row],[200D EMA]]),"Uptrend","Downtrend/NoTrend")</f>
        <v>Downtrend/NoTrend</v>
      </c>
      <c r="AL504">
        <v>-0.15</v>
      </c>
      <c r="AM504" t="s">
        <v>10464</v>
      </c>
      <c r="AN504">
        <v>-3.29</v>
      </c>
      <c r="AO504" t="s">
        <v>10464</v>
      </c>
      <c r="AQ504">
        <f>(Table2[[#This Row],[Sharpe Ratio]]-AVERAGE(Table2[Sharpe Ratio]))/_xlfn.STDEV.P(Table2[Sharpe Ratio])</f>
        <v>-0.59272070335917748</v>
      </c>
      <c r="AR5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4">
        <f>_xlfn.RANK.AVG(Table2[[#This Row],[1Y Return vs Nifty Z-Score]],Table2[1Y Return vs Nifty Z-Score])</f>
        <v>511</v>
      </c>
      <c r="AT504">
        <f>_xlfn.RANK.AVG(Table2[[#This Row],[6M Return vs Nifty Z-Score]],Table2[6M Return vs Nifty Z-Score])</f>
        <v>408</v>
      </c>
      <c r="AU504">
        <f>_xlfn.RANK.AVG(Table2[[#This Row],[Sharpe Ratio Z-Score]],Table2[Sharpe Ratio Z-Score])</f>
        <v>515.5</v>
      </c>
      <c r="AV504">
        <f>(Table2[[#This Row],[Rank 1Y]]+Table2[[#This Row],[Rank 6M]]+Table2[[#This Row],[Rank Sharpe]])/3</f>
        <v>478.16666666666669</v>
      </c>
    </row>
    <row r="505" spans="1:48" x14ac:dyDescent="0.3">
      <c r="A505" t="s">
        <v>294</v>
      </c>
      <c r="B505" t="s">
        <v>295</v>
      </c>
      <c r="C505" t="s">
        <v>10424</v>
      </c>
      <c r="D505" t="s">
        <v>272</v>
      </c>
      <c r="E505">
        <v>88290.968630849995</v>
      </c>
      <c r="F505">
        <v>6097.6</v>
      </c>
      <c r="G505">
        <v>-5.2383437450750403</v>
      </c>
      <c r="H505">
        <f>(Table2[[#This Row],[1Y Return vs Nifty]]-AVERAGE(Table2[1Y Return vs Nifty]))/_xlfn.STDEV.P(Table2[1Y Return vs Nifty])</f>
        <v>-0.60099345621074274</v>
      </c>
      <c r="I505">
        <v>-4.6128723551024997</v>
      </c>
      <c r="J505">
        <f>(Table2[[#This Row],[1M Return vs Nifty]]-AVERAGE(Table2[1M Return vs Nifty]))/_xlfn.STDEV.P(Table2[1M Return vs Nifty])</f>
        <v>-0.52187511987650459</v>
      </c>
      <c r="K505">
        <v>-5.2047999629621602</v>
      </c>
      <c r="L505">
        <f>(Table2[[#This Row],[6M Return vs Nifty]]-AVERAGE(Table2[6M Return vs Nifty]))/_xlfn.STDEV.P(Table2[6M Return vs Nifty])</f>
        <v>-0.5160252321735499</v>
      </c>
      <c r="M505">
        <v>-3.7891818686580998</v>
      </c>
      <c r="N505">
        <f>(Table2[[#This Row],[1W Return vs Nifty]]-AVERAGE(Table2[1W Return vs Nifty]))/_xlfn.STDEV.P(Table2[1W Return vs Nifty])</f>
        <v>-0.60874976383980528</v>
      </c>
      <c r="O505">
        <v>6125.7</v>
      </c>
      <c r="P505">
        <v>6091.1723291028402</v>
      </c>
      <c r="Q505">
        <v>5813.5396866655901</v>
      </c>
      <c r="R505">
        <v>47.762440868702598</v>
      </c>
      <c r="S505" s="2">
        <f>(Table2[[#This Row],[Close Price]]-Table2[[#This Row],[20D EMA]])/Table2[[#This Row],[20D EMA]]</f>
        <v>-4.5872308470867743E-3</v>
      </c>
      <c r="T505" s="2">
        <f>(Table2[[#This Row],[Close Price]]-Table2[[#This Row],[50D EMA]])/Table2[[#This Row],[50D EMA]]</f>
        <v>1.0552436460301053E-3</v>
      </c>
      <c r="U505" s="2">
        <f>(Table2[[#This Row],[Close Price]]-Table2[[#This Row],[200D EMA]])/Table2[[#This Row],[200D EMA]]</f>
        <v>4.8861851581740154E-2</v>
      </c>
      <c r="V505">
        <v>0.80032141581010596</v>
      </c>
      <c r="W505">
        <v>6077</v>
      </c>
      <c r="X505">
        <v>6163.75</v>
      </c>
      <c r="Y505">
        <v>6077</v>
      </c>
      <c r="Z505">
        <v>6180</v>
      </c>
      <c r="AA505">
        <v>6077</v>
      </c>
      <c r="AB505">
        <v>6180</v>
      </c>
      <c r="AC505" s="2">
        <f>(Table2[[#This Row],[Close Price]]/Table2[[#This Row],[Day Low]])-1</f>
        <v>3.3898305084747449E-3</v>
      </c>
      <c r="AD505" s="2">
        <f>(Table2[[#This Row],[Day High]]/Table2[[#This Row],[Close Price]])-1</f>
        <v>1.084853056940438E-2</v>
      </c>
      <c r="AE505" s="2">
        <f>(Table2[[#This Row],[Close Price]]/Table2[[#This Row],[Current Week Low]])-1</f>
        <v>3.3898305084747449E-3</v>
      </c>
      <c r="AF505" s="2">
        <f>(Table2[[#This Row],[Current Week High]]/Table2[[#This Row],[Close Price]])-1</f>
        <v>1.3513513513513375E-2</v>
      </c>
      <c r="AG505" s="2">
        <f>(Table2[[#This Row],[Close Price]]/Table2[[#This Row],[Current Month Low]])-1</f>
        <v>3.3898305084747449E-3</v>
      </c>
      <c r="AH505" s="2">
        <f>(Table2[[#This Row],[Current Month High]]/Table2[[#This Row],[Close Price]])-1</f>
        <v>1.3513513513513375E-2</v>
      </c>
      <c r="AI505">
        <v>12.7402584623458</v>
      </c>
      <c r="AJ505">
        <v>29.0224291155311</v>
      </c>
      <c r="AK505" t="str">
        <f>IF(AND(Table2[[#This Row],[20D EMA]]&gt;Table2[[#This Row],[50D EMA]],Table2[[#This Row],[50D EMA]]&gt;Table2[[#This Row],[200D EMA]]),"Uptrend","Downtrend/NoTrend")</f>
        <v>Uptrend</v>
      </c>
      <c r="AL505">
        <v>-0.09</v>
      </c>
      <c r="AM505" t="s">
        <v>10464</v>
      </c>
      <c r="AN505">
        <v>-1.75</v>
      </c>
      <c r="AO505" t="s">
        <v>10464</v>
      </c>
      <c r="AP505">
        <v>3.1322793502387002E-2</v>
      </c>
      <c r="AQ505">
        <f>(Table2[[#This Row],[Sharpe Ratio]]-AVERAGE(Table2[Sharpe Ratio]))/_xlfn.STDEV.P(Table2[Sharpe Ratio])</f>
        <v>-0.24023034721583333</v>
      </c>
      <c r="AR5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-2.4878739193164359</v>
      </c>
      <c r="AS505">
        <f>_xlfn.RANK.AVG(Table2[[#This Row],[1Y Return vs Nifty Z-Score]],Table2[1Y Return vs Nifty Z-Score])</f>
        <v>546</v>
      </c>
      <c r="AT505">
        <f>_xlfn.RANK.AVG(Table2[[#This Row],[6M Return vs Nifty Z-Score]],Table2[6M Return vs Nifty Z-Score])</f>
        <v>491</v>
      </c>
      <c r="AU505">
        <f>_xlfn.RANK.AVG(Table2[[#This Row],[Sharpe Ratio Z-Score]],Table2[Sharpe Ratio Z-Score])</f>
        <v>402</v>
      </c>
      <c r="AV505">
        <f>(Table2[[#This Row],[Rank 1Y]]+Table2[[#This Row],[Rank 6M]]+Table2[[#This Row],[Rank Sharpe]])/3</f>
        <v>479.66666666666669</v>
      </c>
    </row>
    <row r="506" spans="1:48" x14ac:dyDescent="0.3">
      <c r="A506" t="s">
        <v>860</v>
      </c>
      <c r="B506" t="s">
        <v>861</v>
      </c>
      <c r="C506" t="s">
        <v>10418</v>
      </c>
      <c r="D506" t="s">
        <v>21</v>
      </c>
      <c r="E506">
        <v>17249.8863834</v>
      </c>
      <c r="F506">
        <v>630.20000000000005</v>
      </c>
      <c r="G506">
        <v>0.51670155735853696</v>
      </c>
      <c r="H506">
        <f>(Table2[[#This Row],[1Y Return vs Nifty]]-AVERAGE(Table2[1Y Return vs Nifty]))/_xlfn.STDEV.P(Table2[1Y Return vs Nifty])</f>
        <v>-0.5337792227370548</v>
      </c>
      <c r="I506">
        <v>10.4527614719187</v>
      </c>
      <c r="J506">
        <f>(Table2[[#This Row],[1M Return vs Nifty]]-AVERAGE(Table2[1M Return vs Nifty]))/_xlfn.STDEV.P(Table2[1M Return vs Nifty])</f>
        <v>0.78291763136328729</v>
      </c>
      <c r="K506">
        <v>-22.5130356042656</v>
      </c>
      <c r="L506">
        <f>(Table2[[#This Row],[6M Return vs Nifty]]-AVERAGE(Table2[6M Return vs Nifty]))/_xlfn.STDEV.P(Table2[6M Return vs Nifty])</f>
        <v>-1.0345167625497966</v>
      </c>
      <c r="M506">
        <v>3.6317934691403302</v>
      </c>
      <c r="N506">
        <f>(Table2[[#This Row],[1W Return vs Nifty]]-AVERAGE(Table2[1W Return vs Nifty]))/_xlfn.STDEV.P(Table2[1W Return vs Nifty])</f>
        <v>0.75021940423486233</v>
      </c>
      <c r="O506">
        <v>583.78</v>
      </c>
      <c r="P506">
        <v>597.56967309117101</v>
      </c>
      <c r="Q506">
        <v>626.60512558891196</v>
      </c>
      <c r="R506">
        <v>72.983239490896906</v>
      </c>
      <c r="S506" s="2">
        <f>(Table2[[#This Row],[Close Price]]-Table2[[#This Row],[20D EMA]])/Table2[[#This Row],[20D EMA]]</f>
        <v>7.9516256123882412E-2</v>
      </c>
      <c r="T506" s="2">
        <f>(Table2[[#This Row],[Close Price]]-Table2[[#This Row],[50D EMA]])/Table2[[#This Row],[50D EMA]]</f>
        <v>5.460505841943996E-2</v>
      </c>
      <c r="U506" s="2">
        <f>(Table2[[#This Row],[Close Price]]-Table2[[#This Row],[200D EMA]])/Table2[[#This Row],[200D EMA]]</f>
        <v>5.737065121689611E-3</v>
      </c>
      <c r="V506">
        <v>0.99147994835227404</v>
      </c>
      <c r="W506">
        <v>613.6</v>
      </c>
      <c r="X506">
        <v>634.9</v>
      </c>
      <c r="Y506">
        <v>592.35</v>
      </c>
      <c r="Z506">
        <v>634.9</v>
      </c>
      <c r="AA506">
        <v>592.35</v>
      </c>
      <c r="AB506">
        <v>634.9</v>
      </c>
      <c r="AC506" s="2">
        <f>(Table2[[#This Row],[Close Price]]/Table2[[#This Row],[Day Low]])-1</f>
        <v>2.7053455019556694E-2</v>
      </c>
      <c r="AD506" s="2">
        <f>(Table2[[#This Row],[Day High]]/Table2[[#This Row],[Close Price]])-1</f>
        <v>7.457949857188062E-3</v>
      </c>
      <c r="AE506" s="2">
        <f>(Table2[[#This Row],[Close Price]]/Table2[[#This Row],[Current Week Low]])-1</f>
        <v>6.3898033257364872E-2</v>
      </c>
      <c r="AF506" s="2">
        <f>(Table2[[#This Row],[Current Week High]]/Table2[[#This Row],[Close Price]])-1</f>
        <v>7.457949857188062E-3</v>
      </c>
      <c r="AG506" s="2">
        <f>(Table2[[#This Row],[Close Price]]/Table2[[#This Row],[Current Month Low]])-1</f>
        <v>6.3898033257364872E-2</v>
      </c>
      <c r="AH506" s="2">
        <f>(Table2[[#This Row],[Current Month High]]/Table2[[#This Row],[Close Price]])-1</f>
        <v>7.457949857188062E-3</v>
      </c>
      <c r="AI506">
        <v>38.051412250079302</v>
      </c>
      <c r="AJ506">
        <v>34.199318568994897</v>
      </c>
      <c r="AK506" t="str">
        <f>IF(AND(Table2[[#This Row],[20D EMA]]&gt;Table2[[#This Row],[50D EMA]],Table2[[#This Row],[50D EMA]]&gt;Table2[[#This Row],[200D EMA]]),"Uptrend","Downtrend/NoTrend")</f>
        <v>Downtrend/NoTrend</v>
      </c>
      <c r="AL506">
        <v>-0.19</v>
      </c>
      <c r="AM506" t="s">
        <v>10464</v>
      </c>
      <c r="AN506">
        <v>9.84</v>
      </c>
      <c r="AO506" t="s">
        <v>10463</v>
      </c>
      <c r="AP506">
        <v>7.3196919465704002E-2</v>
      </c>
      <c r="AQ506">
        <f>(Table2[[#This Row],[Sharpe Ratio]]-AVERAGE(Table2[Sharpe Ratio]))/_xlfn.STDEV.P(Table2[Sharpe Ratio])</f>
        <v>0.23099919279553374</v>
      </c>
      <c r="AR5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6">
        <f>_xlfn.RANK.AVG(Table2[[#This Row],[1Y Return vs Nifty Z-Score]],Table2[1Y Return vs Nifty Z-Score])</f>
        <v>509</v>
      </c>
      <c r="AT506">
        <f>_xlfn.RANK.AVG(Table2[[#This Row],[6M Return vs Nifty Z-Score]],Table2[6M Return vs Nifty Z-Score])</f>
        <v>657</v>
      </c>
      <c r="AU506">
        <f>_xlfn.RANK.AVG(Table2[[#This Row],[Sharpe Ratio Z-Score]],Table2[Sharpe Ratio Z-Score])</f>
        <v>274</v>
      </c>
      <c r="AV506">
        <f>(Table2[[#This Row],[Rank 1Y]]+Table2[[#This Row],[Rank 6M]]+Table2[[#This Row],[Rank Sharpe]])/3</f>
        <v>480</v>
      </c>
    </row>
    <row r="507" spans="1:48" x14ac:dyDescent="0.3">
      <c r="A507" t="s">
        <v>1254</v>
      </c>
      <c r="B507" t="s">
        <v>1255</v>
      </c>
      <c r="C507" t="s">
        <v>10418</v>
      </c>
      <c r="D507" t="s">
        <v>21</v>
      </c>
      <c r="E507">
        <v>8655.1895011399993</v>
      </c>
      <c r="F507">
        <v>2757.05</v>
      </c>
      <c r="G507">
        <v>17.305384179298699</v>
      </c>
      <c r="H507">
        <f>(Table2[[#This Row],[1Y Return vs Nifty]]-AVERAGE(Table2[1Y Return vs Nifty]))/_xlfn.STDEV.P(Table2[1Y Return vs Nifty])</f>
        <v>-0.33770110794105812</v>
      </c>
      <c r="I507">
        <v>6.99880194895331</v>
      </c>
      <c r="J507">
        <f>(Table2[[#This Row],[1M Return vs Nifty]]-AVERAGE(Table2[1M Return vs Nifty]))/_xlfn.STDEV.P(Table2[1M Return vs Nifty])</f>
        <v>0.48377977892472418</v>
      </c>
      <c r="K507">
        <v>-9.8153049021886396</v>
      </c>
      <c r="L507">
        <f>(Table2[[#This Row],[6M Return vs Nifty]]-AVERAGE(Table2[6M Return vs Nifty]))/_xlfn.STDEV.P(Table2[6M Return vs Nifty])</f>
        <v>-0.65413912265249641</v>
      </c>
      <c r="M507">
        <v>0.82759303894985203</v>
      </c>
      <c r="N507">
        <f>(Table2[[#This Row],[1W Return vs Nifty]]-AVERAGE(Table2[1W Return vs Nifty]))/_xlfn.STDEV.P(Table2[1W Return vs Nifty])</f>
        <v>0.23669904440826162</v>
      </c>
      <c r="O507">
        <v>2682.75</v>
      </c>
      <c r="P507">
        <v>2637.31832894637</v>
      </c>
      <c r="Q507">
        <v>2541.8365377748401</v>
      </c>
      <c r="R507">
        <v>69.820136888352394</v>
      </c>
      <c r="S507" s="2">
        <f>(Table2[[#This Row],[Close Price]]-Table2[[#This Row],[20D EMA]])/Table2[[#This Row],[20D EMA]]</f>
        <v>2.769546174634244E-2</v>
      </c>
      <c r="T507" s="2">
        <f>(Table2[[#This Row],[Close Price]]-Table2[[#This Row],[50D EMA]])/Table2[[#This Row],[50D EMA]]</f>
        <v>4.5399021323855114E-2</v>
      </c>
      <c r="U507" s="2">
        <f>(Table2[[#This Row],[Close Price]]-Table2[[#This Row],[200D EMA]])/Table2[[#This Row],[200D EMA]]</f>
        <v>8.4668490293070164E-2</v>
      </c>
      <c r="V507">
        <v>1.01686273626557</v>
      </c>
      <c r="W507">
        <v>2739.4</v>
      </c>
      <c r="X507">
        <v>2834.7</v>
      </c>
      <c r="Y507">
        <v>2714.05</v>
      </c>
      <c r="Z507">
        <v>2842</v>
      </c>
      <c r="AA507">
        <v>2714.05</v>
      </c>
      <c r="AB507">
        <v>2842</v>
      </c>
      <c r="AC507" s="2">
        <f>(Table2[[#This Row],[Close Price]]/Table2[[#This Row],[Day Low]])-1</f>
        <v>6.4430167189895027E-3</v>
      </c>
      <c r="AD507" s="2">
        <f>(Table2[[#This Row],[Day High]]/Table2[[#This Row],[Close Price]])-1</f>
        <v>2.8164160969151641E-2</v>
      </c>
      <c r="AE507" s="2">
        <f>(Table2[[#This Row],[Close Price]]/Table2[[#This Row],[Current Week Low]])-1</f>
        <v>1.584348114441525E-2</v>
      </c>
      <c r="AF507" s="2">
        <f>(Table2[[#This Row],[Current Week High]]/Table2[[#This Row],[Close Price]])-1</f>
        <v>3.0811918536116423E-2</v>
      </c>
      <c r="AG507" s="2">
        <f>(Table2[[#This Row],[Close Price]]/Table2[[#This Row],[Current Month Low]])-1</f>
        <v>1.584348114441525E-2</v>
      </c>
      <c r="AH507" s="2">
        <f>(Table2[[#This Row],[Current Month High]]/Table2[[#This Row],[Close Price]])-1</f>
        <v>3.0811918536116423E-2</v>
      </c>
      <c r="AI507">
        <v>14.071199289095199</v>
      </c>
      <c r="AJ507">
        <v>45.138450200042101</v>
      </c>
      <c r="AK507" t="str">
        <f>IF(AND(Table2[[#This Row],[20D EMA]]&gt;Table2[[#This Row],[50D EMA]],Table2[[#This Row],[50D EMA]]&gt;Table2[[#This Row],[200D EMA]]),"Uptrend","Downtrend/NoTrend")</f>
        <v>Uptrend</v>
      </c>
      <c r="AL507">
        <v>-0.01</v>
      </c>
      <c r="AM507" t="s">
        <v>10464</v>
      </c>
      <c r="AN507">
        <v>0.09</v>
      </c>
      <c r="AO507" t="s">
        <v>10463</v>
      </c>
      <c r="AP507">
        <v>2.083776747479E-3</v>
      </c>
      <c r="AQ507">
        <f>(Table2[[#This Row],[Sharpe Ratio]]-AVERAGE(Table2[Sharpe Ratio]))/_xlfn.STDEV.P(Table2[Sharpe Ratio])</f>
        <v>-0.56927096833518875</v>
      </c>
      <c r="AR5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-0.84063237559575754</v>
      </c>
      <c r="AS507">
        <f>_xlfn.RANK.AVG(Table2[[#This Row],[1Y Return vs Nifty Z-Score]],Table2[1Y Return vs Nifty Z-Score])</f>
        <v>403</v>
      </c>
      <c r="AT507">
        <f>_xlfn.RANK.AVG(Table2[[#This Row],[6M Return vs Nifty Z-Score]],Table2[6M Return vs Nifty Z-Score])</f>
        <v>545</v>
      </c>
      <c r="AU507">
        <f>_xlfn.RANK.AVG(Table2[[#This Row],[Sharpe Ratio Z-Score]],Table2[Sharpe Ratio Z-Score])</f>
        <v>494</v>
      </c>
      <c r="AV507">
        <f>(Table2[[#This Row],[Rank 1Y]]+Table2[[#This Row],[Rank 6M]]+Table2[[#This Row],[Rank Sharpe]])/3</f>
        <v>480.66666666666669</v>
      </c>
    </row>
    <row r="508" spans="1:48" x14ac:dyDescent="0.3">
      <c r="A508" t="s">
        <v>1805</v>
      </c>
      <c r="B508" t="s">
        <v>1806</v>
      </c>
      <c r="C508" t="s">
        <v>10421</v>
      </c>
      <c r="D508" t="s">
        <v>184</v>
      </c>
      <c r="E508">
        <v>3863.2863401650002</v>
      </c>
      <c r="F508">
        <v>263.95</v>
      </c>
      <c r="G508">
        <v>11.958156999726301</v>
      </c>
      <c r="H508">
        <f>(Table2[[#This Row],[1Y Return vs Nifty]]-AVERAGE(Table2[1Y Return vs Nifty]))/_xlfn.STDEV.P(Table2[1Y Return vs Nifty])</f>
        <v>-0.40015235848684427</v>
      </c>
      <c r="I508">
        <v>8.1079936299877993</v>
      </c>
      <c r="J508">
        <f>(Table2[[#This Row],[1M Return vs Nifty]]-AVERAGE(Table2[1M Return vs Nifty]))/_xlfn.STDEV.P(Table2[1M Return vs Nifty])</f>
        <v>0.579843793340999</v>
      </c>
      <c r="K508">
        <v>5.6298993720424999</v>
      </c>
      <c r="L508">
        <f>(Table2[[#This Row],[6M Return vs Nifty]]-AVERAGE(Table2[6M Return vs Nifty]))/_xlfn.STDEV.P(Table2[6M Return vs Nifty])</f>
        <v>-0.19145720826894752</v>
      </c>
      <c r="M508">
        <v>-0.832880059849053</v>
      </c>
      <c r="N508">
        <f>(Table2[[#This Row],[1W Return vs Nifty]]-AVERAGE(Table2[1W Return vs Nifty]))/_xlfn.STDEV.P(Table2[1W Return vs Nifty])</f>
        <v>-6.737577634899955E-2</v>
      </c>
      <c r="O508">
        <v>259.13</v>
      </c>
      <c r="P508">
        <v>248.887630261856</v>
      </c>
      <c r="Q508">
        <v>229.67167670251899</v>
      </c>
      <c r="R508">
        <v>67.050678492789601</v>
      </c>
      <c r="S508" s="2">
        <f>(Table2[[#This Row],[Close Price]]-Table2[[#This Row],[20D EMA]])/Table2[[#This Row],[20D EMA]]</f>
        <v>1.8600702350171701E-2</v>
      </c>
      <c r="T508" s="2">
        <f>(Table2[[#This Row],[Close Price]]-Table2[[#This Row],[50D EMA]])/Table2[[#This Row],[50D EMA]]</f>
        <v>6.0518755883113944E-2</v>
      </c>
      <c r="U508" s="2">
        <f>(Table2[[#This Row],[Close Price]]-Table2[[#This Row],[200D EMA]])/Table2[[#This Row],[200D EMA]]</f>
        <v>0.14924924043585841</v>
      </c>
      <c r="V508">
        <v>1.07962098729532</v>
      </c>
      <c r="W508">
        <v>262.60000000000002</v>
      </c>
      <c r="X508">
        <v>270.55</v>
      </c>
      <c r="Y508">
        <v>262.60000000000002</v>
      </c>
      <c r="Z508">
        <v>275</v>
      </c>
      <c r="AA508">
        <v>262.60000000000002</v>
      </c>
      <c r="AB508">
        <v>275</v>
      </c>
      <c r="AC508" s="2">
        <f>(Table2[[#This Row],[Close Price]]/Table2[[#This Row],[Day Low]])-1</f>
        <v>5.1408987052550259E-3</v>
      </c>
      <c r="AD508" s="2">
        <f>(Table2[[#This Row],[Day High]]/Table2[[#This Row],[Close Price]])-1</f>
        <v>2.5004735745406403E-2</v>
      </c>
      <c r="AE508" s="2">
        <f>(Table2[[#This Row],[Close Price]]/Table2[[#This Row],[Current Week Low]])-1</f>
        <v>5.1408987052550259E-3</v>
      </c>
      <c r="AF508" s="2">
        <f>(Table2[[#This Row],[Current Week High]]/Table2[[#This Row],[Close Price]])-1</f>
        <v>4.1863989391930367E-2</v>
      </c>
      <c r="AG508" s="2">
        <f>(Table2[[#This Row],[Close Price]]/Table2[[#This Row],[Current Month Low]])-1</f>
        <v>5.1408987052550259E-3</v>
      </c>
      <c r="AH508" s="2">
        <f>(Table2[[#This Row],[Current Month High]]/Table2[[#This Row],[Close Price]])-1</f>
        <v>4.1863989391930367E-2</v>
      </c>
      <c r="AI508">
        <v>4.1863989391930296</v>
      </c>
      <c r="AJ508">
        <v>40.249734325185898</v>
      </c>
      <c r="AK508" t="str">
        <f>IF(AND(Table2[[#This Row],[20D EMA]]&gt;Table2[[#This Row],[50D EMA]],Table2[[#This Row],[50D EMA]]&gt;Table2[[#This Row],[200D EMA]]),"Uptrend","Downtrend/NoTrend")</f>
        <v>Uptrend</v>
      </c>
      <c r="AL508">
        <v>0.12</v>
      </c>
      <c r="AM508" t="s">
        <v>10463</v>
      </c>
      <c r="AN508">
        <v>0.66</v>
      </c>
      <c r="AO508" t="s">
        <v>10463</v>
      </c>
      <c r="AP508">
        <v>-7.1254818825058006E-2</v>
      </c>
      <c r="AQ508">
        <f>(Table2[[#This Row],[Sharpe Ratio]]-AVERAGE(Table2[Sharpe Ratio]))/_xlfn.STDEV.P(Table2[Sharpe Ratio])</f>
        <v>-1.3945852133895522</v>
      </c>
      <c r="AR5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-1.4737267631533446</v>
      </c>
      <c r="AS508">
        <f>_xlfn.RANK.AVG(Table2[[#This Row],[1Y Return vs Nifty Z-Score]],Table2[1Y Return vs Nifty Z-Score])</f>
        <v>429</v>
      </c>
      <c r="AT508">
        <f>_xlfn.RANK.AVG(Table2[[#This Row],[6M Return vs Nifty Z-Score]],Table2[6M Return vs Nifty Z-Score])</f>
        <v>353</v>
      </c>
      <c r="AU508">
        <f>_xlfn.RANK.AVG(Table2[[#This Row],[Sharpe Ratio Z-Score]],Table2[Sharpe Ratio Z-Score])</f>
        <v>660</v>
      </c>
      <c r="AV508">
        <f>(Table2[[#This Row],[Rank 1Y]]+Table2[[#This Row],[Rank 6M]]+Table2[[#This Row],[Rank Sharpe]])/3</f>
        <v>480.66666666666669</v>
      </c>
    </row>
    <row r="509" spans="1:48" x14ac:dyDescent="0.3">
      <c r="A509" t="s">
        <v>2132</v>
      </c>
      <c r="B509" t="s">
        <v>2133</v>
      </c>
      <c r="C509" t="s">
        <v>10428</v>
      </c>
      <c r="D509" t="s">
        <v>80</v>
      </c>
      <c r="E509">
        <v>2585.3266079999999</v>
      </c>
      <c r="F509">
        <v>101.93</v>
      </c>
      <c r="G509">
        <v>17.073882121892002</v>
      </c>
      <c r="H509">
        <f>(Table2[[#This Row],[1Y Return vs Nifty]]-AVERAGE(Table2[1Y Return vs Nifty]))/_xlfn.STDEV.P(Table2[1Y Return vs Nifty])</f>
        <v>-0.34040486308432222</v>
      </c>
      <c r="I509">
        <v>-1.3072408890065399</v>
      </c>
      <c r="J509">
        <f>(Table2[[#This Row],[1M Return vs Nifty]]-AVERAGE(Table2[1M Return vs Nifty]))/_xlfn.STDEV.P(Table2[1M Return vs Nifty])</f>
        <v>-0.23558354895724914</v>
      </c>
      <c r="K509">
        <v>-30.867494161851301</v>
      </c>
      <c r="L509">
        <f>(Table2[[#This Row],[6M Return vs Nifty]]-AVERAGE(Table2[6M Return vs Nifty]))/_xlfn.STDEV.P(Table2[6M Return vs Nifty])</f>
        <v>-1.2847858305679467</v>
      </c>
      <c r="M509">
        <v>-5.90115862397868</v>
      </c>
      <c r="N509">
        <f>(Table2[[#This Row],[1W Return vs Nifty]]-AVERAGE(Table2[1W Return vs Nifty]))/_xlfn.STDEV.P(Table2[1W Return vs Nifty])</f>
        <v>-0.99550637783261187</v>
      </c>
      <c r="O509">
        <v>98.75</v>
      </c>
      <c r="P509">
        <v>97.128699584605698</v>
      </c>
      <c r="Q509">
        <v>100.875805918772</v>
      </c>
      <c r="R509">
        <v>52.239358857384403</v>
      </c>
      <c r="S509" s="2">
        <f>(Table2[[#This Row],[Close Price]]-Table2[[#This Row],[20D EMA]])/Table2[[#This Row],[20D EMA]]</f>
        <v>3.2202531645569688E-2</v>
      </c>
      <c r="T509" s="2">
        <f>(Table2[[#This Row],[Close Price]]-Table2[[#This Row],[50D EMA]])/Table2[[#This Row],[50D EMA]]</f>
        <v>4.9432355585200129E-2</v>
      </c>
      <c r="U509" s="2">
        <f>(Table2[[#This Row],[Close Price]]-Table2[[#This Row],[200D EMA]])/Table2[[#This Row],[200D EMA]]</f>
        <v>1.0450415455187252E-2</v>
      </c>
      <c r="V509">
        <v>2.0997208351996401</v>
      </c>
      <c r="W509">
        <v>99.35</v>
      </c>
      <c r="X509">
        <v>102.35</v>
      </c>
      <c r="Y509">
        <v>97.92</v>
      </c>
      <c r="Z509">
        <v>102.35</v>
      </c>
      <c r="AA509">
        <v>97.92</v>
      </c>
      <c r="AB509">
        <v>102.35</v>
      </c>
      <c r="AC509" s="2">
        <f>(Table2[[#This Row],[Close Price]]/Table2[[#This Row],[Day Low]])-1</f>
        <v>2.5968797181681103E-2</v>
      </c>
      <c r="AD509" s="2">
        <f>(Table2[[#This Row],[Day High]]/Table2[[#This Row],[Close Price]])-1</f>
        <v>4.1204748356713505E-3</v>
      </c>
      <c r="AE509" s="2">
        <f>(Table2[[#This Row],[Close Price]]/Table2[[#This Row],[Current Week Low]])-1</f>
        <v>4.0951797385621047E-2</v>
      </c>
      <c r="AF509" s="2">
        <f>(Table2[[#This Row],[Current Week High]]/Table2[[#This Row],[Close Price]])-1</f>
        <v>4.1204748356713505E-3</v>
      </c>
      <c r="AG509" s="2">
        <f>(Table2[[#This Row],[Close Price]]/Table2[[#This Row],[Current Month Low]])-1</f>
        <v>4.0951797385621047E-2</v>
      </c>
      <c r="AH509" s="2">
        <f>(Table2[[#This Row],[Current Month High]]/Table2[[#This Row],[Close Price]])-1</f>
        <v>4.1204748356713505E-3</v>
      </c>
      <c r="AI509">
        <v>53.046208182085699</v>
      </c>
      <c r="AJ509">
        <v>48.586005830903801</v>
      </c>
      <c r="AK509" t="str">
        <f>IF(AND(Table2[[#This Row],[20D EMA]]&gt;Table2[[#This Row],[50D EMA]],Table2[[#This Row],[50D EMA]]&gt;Table2[[#This Row],[200D EMA]]),"Uptrend","Downtrend/NoTrend")</f>
        <v>Downtrend/NoTrend</v>
      </c>
      <c r="AL509">
        <v>-0.04</v>
      </c>
      <c r="AM509" t="s">
        <v>10464</v>
      </c>
      <c r="AN509">
        <v>-1.26</v>
      </c>
      <c r="AO509" t="s">
        <v>10464</v>
      </c>
      <c r="AP509">
        <v>5.2675775422693E-2</v>
      </c>
      <c r="AQ509">
        <f>(Table2[[#This Row],[Sharpe Ratio]]-AVERAGE(Table2[Sharpe Ratio]))/_xlfn.STDEV.P(Table2[Sharpe Ratio])</f>
        <v>6.4957263872962185E-5</v>
      </c>
      <c r="AR5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9">
        <f>_xlfn.RANK.AVG(Table2[[#This Row],[1Y Return vs Nifty Z-Score]],Table2[1Y Return vs Nifty Z-Score])</f>
        <v>405</v>
      </c>
      <c r="AT509">
        <f>_xlfn.RANK.AVG(Table2[[#This Row],[6M Return vs Nifty Z-Score]],Table2[6M Return vs Nifty Z-Score])</f>
        <v>695</v>
      </c>
      <c r="AU509">
        <f>_xlfn.RANK.AVG(Table2[[#This Row],[Sharpe Ratio Z-Score]],Table2[Sharpe Ratio Z-Score])</f>
        <v>342</v>
      </c>
      <c r="AV509">
        <f>(Table2[[#This Row],[Rank 1Y]]+Table2[[#This Row],[Rank 6M]]+Table2[[#This Row],[Rank Sharpe]])/3</f>
        <v>480.66666666666669</v>
      </c>
    </row>
    <row r="510" spans="1:48" x14ac:dyDescent="0.3">
      <c r="A510" t="s">
        <v>1877</v>
      </c>
      <c r="B510" t="s">
        <v>1878</v>
      </c>
      <c r="C510" t="s">
        <v>10435</v>
      </c>
      <c r="D510" t="s">
        <v>1533</v>
      </c>
      <c r="E510">
        <v>3496.350925536</v>
      </c>
      <c r="F510">
        <v>155.52000000000001</v>
      </c>
      <c r="G510">
        <v>1.9420362801070401</v>
      </c>
      <c r="H510">
        <f>(Table2[[#This Row],[1Y Return vs Nifty]]-AVERAGE(Table2[1Y Return vs Nifty]))/_xlfn.STDEV.P(Table2[1Y Return vs Nifty])</f>
        <v>-0.51713247613499758</v>
      </c>
      <c r="I510">
        <v>-3.9698082846888698</v>
      </c>
      <c r="J510">
        <f>(Table2[[#This Row],[1M Return vs Nifty]]-AVERAGE(Table2[1M Return vs Nifty]))/_xlfn.STDEV.P(Table2[1M Return vs Nifty])</f>
        <v>-0.46618112470229955</v>
      </c>
      <c r="K510">
        <v>-9.6370880962429197</v>
      </c>
      <c r="L510">
        <f>(Table2[[#This Row],[6M Return vs Nifty]]-AVERAGE(Table2[6M Return vs Nifty]))/_xlfn.STDEV.P(Table2[6M Return vs Nifty])</f>
        <v>-0.64880039799167333</v>
      </c>
      <c r="M510">
        <v>-1.3078571885719801</v>
      </c>
      <c r="N510">
        <f>(Table2[[#This Row],[1W Return vs Nifty]]-AVERAGE(Table2[1W Return vs Nifty]))/_xlfn.STDEV.P(Table2[1W Return vs Nifty])</f>
        <v>-0.1543561588584749</v>
      </c>
      <c r="O510">
        <v>152.43</v>
      </c>
      <c r="P510">
        <v>151.02130531426801</v>
      </c>
      <c r="Q510">
        <v>146.80541378108501</v>
      </c>
      <c r="R510">
        <v>56.941918020627298</v>
      </c>
      <c r="S510" s="2">
        <f>(Table2[[#This Row],[Close Price]]-Table2[[#This Row],[20D EMA]])/Table2[[#This Row],[20D EMA]]</f>
        <v>2.027160007872468E-2</v>
      </c>
      <c r="T510" s="2">
        <f>(Table2[[#This Row],[Close Price]]-Table2[[#This Row],[50D EMA]])/Table2[[#This Row],[50D EMA]]</f>
        <v>2.9788477038855146E-2</v>
      </c>
      <c r="U510" s="2">
        <f>(Table2[[#This Row],[Close Price]]-Table2[[#This Row],[200D EMA]])/Table2[[#This Row],[200D EMA]]</f>
        <v>5.9361477172157423E-2</v>
      </c>
      <c r="V510">
        <v>0.96306802142245795</v>
      </c>
      <c r="W510">
        <v>153.30000000000001</v>
      </c>
      <c r="X510">
        <v>156.61000000000001</v>
      </c>
      <c r="Y510">
        <v>152.96</v>
      </c>
      <c r="Z510">
        <v>157.25</v>
      </c>
      <c r="AA510">
        <v>152.96</v>
      </c>
      <c r="AB510">
        <v>157.25</v>
      </c>
      <c r="AC510" s="2">
        <f>(Table2[[#This Row],[Close Price]]/Table2[[#This Row],[Day Low]])-1</f>
        <v>1.4481409001956935E-2</v>
      </c>
      <c r="AD510" s="2">
        <f>(Table2[[#This Row],[Day High]]/Table2[[#This Row],[Close Price]])-1</f>
        <v>7.0087448559670307E-3</v>
      </c>
      <c r="AE510" s="2">
        <f>(Table2[[#This Row],[Close Price]]/Table2[[#This Row],[Current Week Low]])-1</f>
        <v>1.6736401673640211E-2</v>
      </c>
      <c r="AF510" s="2">
        <f>(Table2[[#This Row],[Current Week High]]/Table2[[#This Row],[Close Price]])-1</f>
        <v>1.1123971193415461E-2</v>
      </c>
      <c r="AG510" s="2">
        <f>(Table2[[#This Row],[Close Price]]/Table2[[#This Row],[Current Month Low]])-1</f>
        <v>1.6736401673640211E-2</v>
      </c>
      <c r="AH510" s="2">
        <f>(Table2[[#This Row],[Current Month High]]/Table2[[#This Row],[Close Price]])-1</f>
        <v>1.1123971193415461E-2</v>
      </c>
      <c r="AI510">
        <v>13.104423868312701</v>
      </c>
      <c r="AJ510">
        <v>29.6</v>
      </c>
      <c r="AK510" t="str">
        <f>IF(AND(Table2[[#This Row],[20D EMA]]&gt;Table2[[#This Row],[50D EMA]],Table2[[#This Row],[50D EMA]]&gt;Table2[[#This Row],[200D EMA]]),"Uptrend","Downtrend/NoTrend")</f>
        <v>Uptrend</v>
      </c>
      <c r="AL510">
        <v>0.01</v>
      </c>
      <c r="AM510" t="s">
        <v>10463</v>
      </c>
      <c r="AN510">
        <v>3.81</v>
      </c>
      <c r="AO510" t="s">
        <v>10463</v>
      </c>
      <c r="AP510">
        <v>2.8784358947081999E-2</v>
      </c>
      <c r="AQ510">
        <f>(Table2[[#This Row],[Sharpe Ratio]]-AVERAGE(Table2[Sharpe Ratio]))/_xlfn.STDEV.P(Table2[Sharpe Ratio])</f>
        <v>-0.26879656371174848</v>
      </c>
      <c r="AR5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-2.0552667213991938</v>
      </c>
      <c r="AS510">
        <f>_xlfn.RANK.AVG(Table2[[#This Row],[1Y Return vs Nifty Z-Score]],Table2[1Y Return vs Nifty Z-Score])</f>
        <v>500</v>
      </c>
      <c r="AT510">
        <f>_xlfn.RANK.AVG(Table2[[#This Row],[6M Return vs Nifty Z-Score]],Table2[6M Return vs Nifty Z-Score])</f>
        <v>542</v>
      </c>
      <c r="AU510">
        <f>_xlfn.RANK.AVG(Table2[[#This Row],[Sharpe Ratio Z-Score]],Table2[Sharpe Ratio Z-Score])</f>
        <v>411</v>
      </c>
      <c r="AV510">
        <f>(Table2[[#This Row],[Rank 1Y]]+Table2[[#This Row],[Rank 6M]]+Table2[[#This Row],[Rank Sharpe]])/3</f>
        <v>484.33333333333331</v>
      </c>
    </row>
    <row r="511" spans="1:48" x14ac:dyDescent="0.3">
      <c r="A511" t="s">
        <v>1843</v>
      </c>
      <c r="B511" t="s">
        <v>1844</v>
      </c>
      <c r="C511" t="s">
        <v>10430</v>
      </c>
      <c r="D511" t="s">
        <v>151</v>
      </c>
      <c r="E511">
        <v>3649.7343613500002</v>
      </c>
      <c r="F511">
        <v>776.7</v>
      </c>
      <c r="G511">
        <v>32.111078541423403</v>
      </c>
      <c r="H511">
        <f>(Table2[[#This Row],[1Y Return vs Nifty]]-AVERAGE(Table2[1Y Return vs Nifty]))/_xlfn.STDEV.P(Table2[1Y Return vs Nifty])</f>
        <v>-0.16478267805917618</v>
      </c>
      <c r="I511">
        <v>-19.574573147287602</v>
      </c>
      <c r="J511">
        <f>(Table2[[#This Row],[1M Return vs Nifty]]-AVERAGE(Table2[1M Return vs Nifty]))/_xlfn.STDEV.P(Table2[1M Return vs Nifty])</f>
        <v>-1.8176665192962842</v>
      </c>
      <c r="K511">
        <v>-2.7411543418847502</v>
      </c>
      <c r="L511">
        <f>(Table2[[#This Row],[6M Return vs Nifty]]-AVERAGE(Table2[6M Return vs Nifty]))/_xlfn.STDEV.P(Table2[6M Return vs Nifty])</f>
        <v>-0.44222340656580889</v>
      </c>
      <c r="M511">
        <v>-9.1511488896904005</v>
      </c>
      <c r="N511">
        <f>(Table2[[#This Row],[1W Return vs Nifty]]-AVERAGE(Table2[1W Return vs Nifty]))/_xlfn.STDEV.P(Table2[1W Return vs Nifty])</f>
        <v>-1.5906621850684979</v>
      </c>
      <c r="O511">
        <v>809.11</v>
      </c>
      <c r="P511">
        <v>807.31279326318997</v>
      </c>
      <c r="Q511">
        <v>727.97208750226298</v>
      </c>
      <c r="R511">
        <v>35.9523030955773</v>
      </c>
      <c r="S511" s="2">
        <f>(Table2[[#This Row],[Close Price]]-Table2[[#This Row],[20D EMA]])/Table2[[#This Row],[20D EMA]]</f>
        <v>-4.0056358220761042E-2</v>
      </c>
      <c r="T511" s="2">
        <f>(Table2[[#This Row],[Close Price]]-Table2[[#This Row],[50D EMA]])/Table2[[#This Row],[50D EMA]]</f>
        <v>-3.7919370928648138E-2</v>
      </c>
      <c r="U511" s="2">
        <f>(Table2[[#This Row],[Close Price]]-Table2[[#This Row],[200D EMA]])/Table2[[#This Row],[200D EMA]]</f>
        <v>6.6936512174425353E-2</v>
      </c>
      <c r="V511">
        <v>1.4492370577203799</v>
      </c>
      <c r="W511">
        <v>773</v>
      </c>
      <c r="X511">
        <v>784.4</v>
      </c>
      <c r="Y511">
        <v>771</v>
      </c>
      <c r="Z511">
        <v>789.7</v>
      </c>
      <c r="AA511">
        <v>771</v>
      </c>
      <c r="AB511">
        <v>789.7</v>
      </c>
      <c r="AC511" s="2">
        <f>(Table2[[#This Row],[Close Price]]/Table2[[#This Row],[Day Low]])-1</f>
        <v>4.7865459249676334E-3</v>
      </c>
      <c r="AD511" s="2">
        <f>(Table2[[#This Row],[Day High]]/Table2[[#This Row],[Close Price]])-1</f>
        <v>9.9137376078279882E-3</v>
      </c>
      <c r="AE511" s="2">
        <f>(Table2[[#This Row],[Close Price]]/Table2[[#This Row],[Current Week Low]])-1</f>
        <v>7.3929961089493901E-3</v>
      </c>
      <c r="AF511" s="2">
        <f>(Table2[[#This Row],[Current Week High]]/Table2[[#This Row],[Close Price]])-1</f>
        <v>1.6737479078151152E-2</v>
      </c>
      <c r="AG511" s="2">
        <f>(Table2[[#This Row],[Close Price]]/Table2[[#This Row],[Current Month Low]])-1</f>
        <v>7.3929961089493901E-3</v>
      </c>
      <c r="AH511" s="2">
        <f>(Table2[[#This Row],[Current Month High]]/Table2[[#This Row],[Close Price]])-1</f>
        <v>1.6737479078151152E-2</v>
      </c>
      <c r="AI511">
        <v>25.3508433114458</v>
      </c>
      <c r="AJ511">
        <v>60.442057426151599</v>
      </c>
      <c r="AK511" t="str">
        <f>IF(AND(Table2[[#This Row],[20D EMA]]&gt;Table2[[#This Row],[50D EMA]],Table2[[#This Row],[50D EMA]]&gt;Table2[[#This Row],[200D EMA]]),"Uptrend","Downtrend/NoTrend")</f>
        <v>Uptrend</v>
      </c>
      <c r="AL511">
        <v>0.02</v>
      </c>
      <c r="AM511" t="s">
        <v>10463</v>
      </c>
      <c r="AN511">
        <v>-3.81</v>
      </c>
      <c r="AO511" t="s">
        <v>10464</v>
      </c>
      <c r="AP511">
        <v>-7.1318116434679002E-2</v>
      </c>
      <c r="AQ511">
        <f>(Table2[[#This Row],[Sharpe Ratio]]-AVERAGE(Table2[Sharpe Ratio]))/_xlfn.STDEV.P(Table2[Sharpe Ratio])</f>
        <v>-1.3952975316237681</v>
      </c>
      <c r="AR5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-5.4106323206135354</v>
      </c>
      <c r="AS511">
        <f>_xlfn.RANK.AVG(Table2[[#This Row],[1Y Return vs Nifty Z-Score]],Table2[1Y Return vs Nifty Z-Score])</f>
        <v>329</v>
      </c>
      <c r="AT511">
        <f>_xlfn.RANK.AVG(Table2[[#This Row],[6M Return vs Nifty Z-Score]],Table2[6M Return vs Nifty Z-Score])</f>
        <v>465</v>
      </c>
      <c r="AU511">
        <f>_xlfn.RANK.AVG(Table2[[#This Row],[Sharpe Ratio Z-Score]],Table2[Sharpe Ratio Z-Score])</f>
        <v>661</v>
      </c>
      <c r="AV511">
        <f>(Table2[[#This Row],[Rank 1Y]]+Table2[[#This Row],[Rank 6M]]+Table2[[#This Row],[Rank Sharpe]])/3</f>
        <v>485</v>
      </c>
    </row>
    <row r="512" spans="1:48" x14ac:dyDescent="0.3">
      <c r="A512" t="s">
        <v>806</v>
      </c>
      <c r="B512" t="s">
        <v>807</v>
      </c>
      <c r="C512" t="s">
        <v>10418</v>
      </c>
      <c r="D512" t="s">
        <v>808</v>
      </c>
      <c r="E512">
        <v>19112.344727129999</v>
      </c>
      <c r="F512">
        <v>1347.55</v>
      </c>
      <c r="G512">
        <v>-0.23939575246485101</v>
      </c>
      <c r="H512">
        <f>(Table2[[#This Row],[1Y Return vs Nifty]]-AVERAGE(Table2[1Y Return vs Nifty]))/_xlfn.STDEV.P(Table2[1Y Return vs Nifty])</f>
        <v>-0.54260982240058953</v>
      </c>
      <c r="I512">
        <v>11.171527516818401</v>
      </c>
      <c r="J512">
        <f>(Table2[[#This Row],[1M Return vs Nifty]]-AVERAGE(Table2[1M Return vs Nifty]))/_xlfn.STDEV.P(Table2[1M Return vs Nifty])</f>
        <v>0.84516796453814147</v>
      </c>
      <c r="K512">
        <v>-8.4195443730535207</v>
      </c>
      <c r="L512">
        <f>(Table2[[#This Row],[6M Return vs Nifty]]-AVERAGE(Table2[6M Return vs Nifty]))/_xlfn.STDEV.P(Table2[6M Return vs Nifty])</f>
        <v>-0.6123272344977585</v>
      </c>
      <c r="M512">
        <v>0.79601940505147795</v>
      </c>
      <c r="N512">
        <f>(Table2[[#This Row],[1W Return vs Nifty]]-AVERAGE(Table2[1W Return vs Nifty]))/_xlfn.STDEV.P(Table2[1W Return vs Nifty])</f>
        <v>0.23091710968420728</v>
      </c>
      <c r="O512">
        <v>1275.0999999999999</v>
      </c>
      <c r="P512">
        <v>1208.6135993661301</v>
      </c>
      <c r="Q512">
        <v>1143.38009878153</v>
      </c>
      <c r="R512">
        <v>70.334690611073995</v>
      </c>
      <c r="S512" s="2">
        <f>(Table2[[#This Row],[Close Price]]-Table2[[#This Row],[20D EMA]])/Table2[[#This Row],[20D EMA]]</f>
        <v>5.6819073013881304E-2</v>
      </c>
      <c r="T512" s="2">
        <f>(Table2[[#This Row],[Close Price]]-Table2[[#This Row],[50D EMA]])/Table2[[#This Row],[50D EMA]]</f>
        <v>0.11495518560004332</v>
      </c>
      <c r="U512" s="2">
        <f>(Table2[[#This Row],[Close Price]]-Table2[[#This Row],[200D EMA]])/Table2[[#This Row],[200D EMA]]</f>
        <v>0.178566953750593</v>
      </c>
      <c r="V512">
        <v>2.2567445587564898</v>
      </c>
      <c r="W512">
        <v>1338</v>
      </c>
      <c r="X512">
        <v>1383.25</v>
      </c>
      <c r="Y512">
        <v>1338</v>
      </c>
      <c r="Z512">
        <v>1388</v>
      </c>
      <c r="AA512">
        <v>1338</v>
      </c>
      <c r="AB512">
        <v>1388</v>
      </c>
      <c r="AC512" s="2">
        <f>(Table2[[#This Row],[Close Price]]/Table2[[#This Row],[Day Low]])-1</f>
        <v>7.1375186846038829E-3</v>
      </c>
      <c r="AD512" s="2">
        <f>(Table2[[#This Row],[Day High]]/Table2[[#This Row],[Close Price]])-1</f>
        <v>2.6492523468516938E-2</v>
      </c>
      <c r="AE512" s="2">
        <f>(Table2[[#This Row],[Close Price]]/Table2[[#This Row],[Current Week Low]])-1</f>
        <v>7.1375186846038829E-3</v>
      </c>
      <c r="AF512" s="2">
        <f>(Table2[[#This Row],[Current Week High]]/Table2[[#This Row],[Close Price]])-1</f>
        <v>3.0017439056064799E-2</v>
      </c>
      <c r="AG512" s="2">
        <f>(Table2[[#This Row],[Close Price]]/Table2[[#This Row],[Current Month Low]])-1</f>
        <v>7.1375186846038829E-3</v>
      </c>
      <c r="AH512" s="2">
        <f>(Table2[[#This Row],[Current Month High]]/Table2[[#This Row],[Close Price]])-1</f>
        <v>3.0017439056064799E-2</v>
      </c>
      <c r="AI512">
        <v>3.4469964008756602</v>
      </c>
      <c r="AJ512">
        <v>36.370996306228797</v>
      </c>
      <c r="AK512" t="str">
        <f>IF(AND(Table2[[#This Row],[20D EMA]]&gt;Table2[[#This Row],[50D EMA]],Table2[[#This Row],[50D EMA]]&gt;Table2[[#This Row],[200D EMA]]),"Uptrend","Downtrend/NoTrend")</f>
        <v>Uptrend</v>
      </c>
      <c r="AL512">
        <v>0.17</v>
      </c>
      <c r="AM512" t="s">
        <v>10463</v>
      </c>
      <c r="AN512">
        <v>7.7</v>
      </c>
      <c r="AO512" t="s">
        <v>10463</v>
      </c>
      <c r="AP512">
        <v>2.5821366847390999E-2</v>
      </c>
      <c r="AQ512">
        <f>(Table2[[#This Row],[Sharpe Ratio]]-AVERAGE(Table2[Sharpe Ratio]))/_xlfn.STDEV.P(Table2[Sharpe Ratio])</f>
        <v>-0.3021405290381618</v>
      </c>
      <c r="AR5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-0.38099251171416104</v>
      </c>
      <c r="AS512">
        <f>_xlfn.RANK.AVG(Table2[[#This Row],[1Y Return vs Nifty Z-Score]],Table2[1Y Return vs Nifty Z-Score])</f>
        <v>513</v>
      </c>
      <c r="AT512">
        <f>_xlfn.RANK.AVG(Table2[[#This Row],[6M Return vs Nifty Z-Score]],Table2[6M Return vs Nifty Z-Score])</f>
        <v>523</v>
      </c>
      <c r="AU512">
        <f>_xlfn.RANK.AVG(Table2[[#This Row],[Sharpe Ratio Z-Score]],Table2[Sharpe Ratio Z-Score])</f>
        <v>420</v>
      </c>
      <c r="AV512">
        <f>(Table2[[#This Row],[Rank 1Y]]+Table2[[#This Row],[Rank 6M]]+Table2[[#This Row],[Rank Sharpe]])/3</f>
        <v>485.33333333333331</v>
      </c>
    </row>
    <row r="513" spans="1:48" x14ac:dyDescent="0.3">
      <c r="A513" t="s">
        <v>693</v>
      </c>
      <c r="B513" t="s">
        <v>694</v>
      </c>
      <c r="C513" t="s">
        <v>10433</v>
      </c>
      <c r="D513" t="s">
        <v>278</v>
      </c>
      <c r="E513">
        <v>23896.602111</v>
      </c>
      <c r="F513">
        <v>512.6</v>
      </c>
      <c r="G513">
        <v>-8.03074484869442</v>
      </c>
      <c r="H513">
        <f>(Table2[[#This Row],[1Y Return vs Nifty]]-AVERAGE(Table2[1Y Return vs Nifty]))/_xlfn.STDEV.P(Table2[1Y Return vs Nifty])</f>
        <v>-0.63360642272405421</v>
      </c>
      <c r="I513">
        <v>-5.1391004185362501</v>
      </c>
      <c r="J513">
        <f>(Table2[[#This Row],[1M Return vs Nifty]]-AVERAGE(Table2[1M Return vs Nifty]))/_xlfn.STDEV.P(Table2[1M Return vs Nifty])</f>
        <v>-0.56745027260826786</v>
      </c>
      <c r="K513">
        <v>12.394462046315599</v>
      </c>
      <c r="L513">
        <f>(Table2[[#This Row],[6M Return vs Nifty]]-AVERAGE(Table2[6M Return vs Nifty]))/_xlfn.STDEV.P(Table2[6M Return vs Nifty])</f>
        <v>1.1184385362935964E-2</v>
      </c>
      <c r="M513">
        <v>-4.4535018779266897</v>
      </c>
      <c r="N513">
        <f>(Table2[[#This Row],[1W Return vs Nifty]]-AVERAGE(Table2[1W Return vs Nifty]))/_xlfn.STDEV.P(Table2[1W Return vs Nifty])</f>
        <v>-0.73040363940691111</v>
      </c>
      <c r="O513">
        <v>479.57</v>
      </c>
      <c r="P513">
        <v>451.71392029579403</v>
      </c>
      <c r="Q513">
        <v>417.70758082838603</v>
      </c>
      <c r="R513">
        <v>47.734170415832999</v>
      </c>
      <c r="S513" s="2">
        <f>(Table2[[#This Row],[Close Price]]-Table2[[#This Row],[20D EMA]])/Table2[[#This Row],[20D EMA]]</f>
        <v>6.8874199803991135E-2</v>
      </c>
      <c r="T513" s="2">
        <f>(Table2[[#This Row],[Close Price]]-Table2[[#This Row],[50D EMA]])/Table2[[#This Row],[50D EMA]]</f>
        <v>0.13478902679008919</v>
      </c>
      <c r="U513" s="2">
        <f>(Table2[[#This Row],[Close Price]]-Table2[[#This Row],[200D EMA]])/Table2[[#This Row],[200D EMA]]</f>
        <v>0.22717428058984707</v>
      </c>
      <c r="V513">
        <v>1.1992368029306499</v>
      </c>
      <c r="W513">
        <v>479.8</v>
      </c>
      <c r="X513">
        <v>515</v>
      </c>
      <c r="Y513">
        <v>477</v>
      </c>
      <c r="Z513">
        <v>515</v>
      </c>
      <c r="AA513">
        <v>477</v>
      </c>
      <c r="AB513">
        <v>515</v>
      </c>
      <c r="AC513" s="2">
        <f>(Table2[[#This Row],[Close Price]]/Table2[[#This Row],[Day Low]])-1</f>
        <v>6.8361817423926663E-2</v>
      </c>
      <c r="AD513" s="2">
        <f>(Table2[[#This Row],[Day High]]/Table2[[#This Row],[Close Price]])-1</f>
        <v>4.6820132657041658E-3</v>
      </c>
      <c r="AE513" s="2">
        <f>(Table2[[#This Row],[Close Price]]/Table2[[#This Row],[Current Week Low]])-1</f>
        <v>7.4633123689727521E-2</v>
      </c>
      <c r="AF513" s="2">
        <f>(Table2[[#This Row],[Current Week High]]/Table2[[#This Row],[Close Price]])-1</f>
        <v>4.6820132657041658E-3</v>
      </c>
      <c r="AG513" s="2">
        <f>(Table2[[#This Row],[Close Price]]/Table2[[#This Row],[Current Month Low]])-1</f>
        <v>7.4633123689727521E-2</v>
      </c>
      <c r="AH513" s="2">
        <f>(Table2[[#This Row],[Current Month High]]/Table2[[#This Row],[Close Price]])-1</f>
        <v>4.6820132657041658E-3</v>
      </c>
      <c r="AI513">
        <v>0.46820132657041602</v>
      </c>
      <c r="AJ513">
        <v>52.5141326986016</v>
      </c>
      <c r="AK513" t="str">
        <f>IF(AND(Table2[[#This Row],[20D EMA]]&gt;Table2[[#This Row],[50D EMA]],Table2[[#This Row],[50D EMA]]&gt;Table2[[#This Row],[200D EMA]]),"Uptrend","Downtrend/NoTrend")</f>
        <v>Uptrend</v>
      </c>
      <c r="AL513">
        <v>0.19</v>
      </c>
      <c r="AM513" t="s">
        <v>10463</v>
      </c>
      <c r="AN513">
        <v>4.8499999999999996</v>
      </c>
      <c r="AO513" t="s">
        <v>10463</v>
      </c>
      <c r="AP513">
        <v>-3.6271081062387002E-2</v>
      </c>
      <c r="AQ513">
        <f>(Table2[[#This Row],[Sharpe Ratio]]-AVERAGE(Table2[Sharpe Ratio]))/_xlfn.STDEV.P(Table2[Sharpe Ratio])</f>
        <v>-1.0008965028902947</v>
      </c>
      <c r="AR5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-2.9211724522665925</v>
      </c>
      <c r="AS513">
        <f>_xlfn.RANK.AVG(Table2[[#This Row],[1Y Return vs Nifty Z-Score]],Table2[1Y Return vs Nifty Z-Score])</f>
        <v>562</v>
      </c>
      <c r="AT513">
        <f>_xlfn.RANK.AVG(Table2[[#This Row],[6M Return vs Nifty Z-Score]],Table2[6M Return vs Nifty Z-Score])</f>
        <v>291</v>
      </c>
      <c r="AU513">
        <f>_xlfn.RANK.AVG(Table2[[#This Row],[Sharpe Ratio Z-Score]],Table2[Sharpe Ratio Z-Score])</f>
        <v>604</v>
      </c>
      <c r="AV513">
        <f>(Table2[[#This Row],[Rank 1Y]]+Table2[[#This Row],[Rank 6M]]+Table2[[#This Row],[Rank Sharpe]])/3</f>
        <v>485.66666666666669</v>
      </c>
    </row>
    <row r="514" spans="1:48" x14ac:dyDescent="0.3">
      <c r="A514" t="s">
        <v>1798</v>
      </c>
      <c r="B514" t="s">
        <v>1799</v>
      </c>
      <c r="C514" t="s">
        <v>10435</v>
      </c>
      <c r="D514" t="s">
        <v>1800</v>
      </c>
      <c r="E514">
        <v>3892.4597954999999</v>
      </c>
      <c r="F514">
        <v>23.66</v>
      </c>
      <c r="G514">
        <v>35.748225579411503</v>
      </c>
      <c r="H514">
        <f>(Table2[[#This Row],[1Y Return vs Nifty]]-AVERAGE(Table2[1Y Return vs Nifty]))/_xlfn.STDEV.P(Table2[1Y Return vs Nifty])</f>
        <v>-0.1223037682778598</v>
      </c>
      <c r="I514">
        <v>-2.5786082092876699</v>
      </c>
      <c r="J514">
        <f>(Table2[[#This Row],[1M Return vs Nifty]]-AVERAGE(Table2[1M Return vs Nifty]))/_xlfn.STDEV.P(Table2[1M Return vs Nifty])</f>
        <v>-0.34569314558707587</v>
      </c>
      <c r="K514">
        <v>-3.2808460915886499</v>
      </c>
      <c r="L514">
        <f>(Table2[[#This Row],[6M Return vs Nifty]]-AVERAGE(Table2[6M Return vs Nifty]))/_xlfn.STDEV.P(Table2[6M Return vs Nifty])</f>
        <v>-0.4583906004401313</v>
      </c>
      <c r="M514">
        <v>-5.3086539378350004</v>
      </c>
      <c r="N514">
        <f>(Table2[[#This Row],[1W Return vs Nifty]]-AVERAGE(Table2[1W Return vs Nifty]))/_xlfn.STDEV.P(Table2[1W Return vs Nifty])</f>
        <v>-0.88700371291904079</v>
      </c>
      <c r="O514">
        <v>22.03</v>
      </c>
      <c r="P514">
        <v>21.706511889138898</v>
      </c>
      <c r="Q514">
        <v>20.843797072326598</v>
      </c>
      <c r="R514">
        <v>50.397753102353903</v>
      </c>
      <c r="S514" s="2">
        <f>(Table2[[#This Row],[Close Price]]-Table2[[#This Row],[20D EMA]])/Table2[[#This Row],[20D EMA]]</f>
        <v>7.3990013617793865E-2</v>
      </c>
      <c r="T514" s="2">
        <f>(Table2[[#This Row],[Close Price]]-Table2[[#This Row],[50D EMA]])/Table2[[#This Row],[50D EMA]]</f>
        <v>8.9995487107191643E-2</v>
      </c>
      <c r="U514" s="2">
        <f>(Table2[[#This Row],[Close Price]]-Table2[[#This Row],[200D EMA]])/Table2[[#This Row],[200D EMA]]</f>
        <v>0.13510988031121987</v>
      </c>
      <c r="V514">
        <v>1.3126410089685401</v>
      </c>
      <c r="W514">
        <v>22.26</v>
      </c>
      <c r="X514">
        <v>24.55</v>
      </c>
      <c r="Y514">
        <v>21.7</v>
      </c>
      <c r="Z514">
        <v>24.55</v>
      </c>
      <c r="AA514">
        <v>21.7</v>
      </c>
      <c r="AB514">
        <v>24.55</v>
      </c>
      <c r="AC514" s="2">
        <f>(Table2[[#This Row],[Close Price]]/Table2[[#This Row],[Day Low]])-1</f>
        <v>6.2893081761006275E-2</v>
      </c>
      <c r="AD514" s="2">
        <f>(Table2[[#This Row],[Day High]]/Table2[[#This Row],[Close Price]])-1</f>
        <v>3.7616229923922218E-2</v>
      </c>
      <c r="AE514" s="2">
        <f>(Table2[[#This Row],[Close Price]]/Table2[[#This Row],[Current Week Low]])-1</f>
        <v>9.0322580645161299E-2</v>
      </c>
      <c r="AF514" s="2">
        <f>(Table2[[#This Row],[Current Week High]]/Table2[[#This Row],[Close Price]])-1</f>
        <v>3.7616229923922218E-2</v>
      </c>
      <c r="AG514" s="2">
        <f>(Table2[[#This Row],[Close Price]]/Table2[[#This Row],[Current Month Low]])-1</f>
        <v>9.0322580645161299E-2</v>
      </c>
      <c r="AH514" s="2">
        <f>(Table2[[#This Row],[Current Month High]]/Table2[[#This Row],[Close Price]])-1</f>
        <v>3.7616229923922218E-2</v>
      </c>
      <c r="AI514">
        <v>18.131868131868099</v>
      </c>
      <c r="AJ514">
        <v>62.054794520547901</v>
      </c>
      <c r="AK514" t="str">
        <f>IF(AND(Table2[[#This Row],[20D EMA]]&gt;Table2[[#This Row],[50D EMA]],Table2[[#This Row],[50D EMA]]&gt;Table2[[#This Row],[200D EMA]]),"Uptrend","Downtrend/NoTrend")</f>
        <v>Uptrend</v>
      </c>
      <c r="AL514">
        <v>0.02</v>
      </c>
      <c r="AM514" t="s">
        <v>10463</v>
      </c>
      <c r="AN514">
        <v>6.24</v>
      </c>
      <c r="AO514" t="s">
        <v>10463</v>
      </c>
      <c r="AP514">
        <v>-7.7057424232609001E-2</v>
      </c>
      <c r="AQ514">
        <f>(Table2[[#This Row],[Sharpe Ratio]]-AVERAGE(Table2[Sharpe Ratio]))/_xlfn.STDEV.P(Table2[Sharpe Ratio])</f>
        <v>-1.4598847035678812</v>
      </c>
      <c r="AR5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-3.2732759307919892</v>
      </c>
      <c r="AS514">
        <f>_xlfn.RANK.AVG(Table2[[#This Row],[1Y Return vs Nifty Z-Score]],Table2[1Y Return vs Nifty Z-Score])</f>
        <v>319</v>
      </c>
      <c r="AT514">
        <f>_xlfn.RANK.AVG(Table2[[#This Row],[6M Return vs Nifty Z-Score]],Table2[6M Return vs Nifty Z-Score])</f>
        <v>470</v>
      </c>
      <c r="AU514">
        <f>_xlfn.RANK.AVG(Table2[[#This Row],[Sharpe Ratio Z-Score]],Table2[Sharpe Ratio Z-Score])</f>
        <v>671</v>
      </c>
      <c r="AV514">
        <f>(Table2[[#This Row],[Rank 1Y]]+Table2[[#This Row],[Rank 6M]]+Table2[[#This Row],[Rank Sharpe]])/3</f>
        <v>486.66666666666669</v>
      </c>
    </row>
    <row r="515" spans="1:48" x14ac:dyDescent="0.3">
      <c r="A515" t="s">
        <v>429</v>
      </c>
      <c r="B515" t="s">
        <v>430</v>
      </c>
      <c r="C515" t="s">
        <v>10418</v>
      </c>
      <c r="D515" t="s">
        <v>293</v>
      </c>
      <c r="E515">
        <v>53352.761478740002</v>
      </c>
      <c r="F515">
        <v>5025.25</v>
      </c>
      <c r="G515">
        <v>3.26258593138061</v>
      </c>
      <c r="H515">
        <f>(Table2[[#This Row],[1Y Return vs Nifty]]-AVERAGE(Table2[1Y Return vs Nifty]))/_xlfn.STDEV.P(Table2[1Y Return vs Nifty])</f>
        <v>-0.50170953367149229</v>
      </c>
      <c r="I515">
        <v>4.0631492178044102</v>
      </c>
      <c r="J515">
        <f>(Table2[[#This Row],[1M Return vs Nifty]]-AVERAGE(Table2[1M Return vs Nifty]))/_xlfn.STDEV.P(Table2[1M Return vs Nifty])</f>
        <v>0.22953103985804948</v>
      </c>
      <c r="K515">
        <v>-14.3703322685296</v>
      </c>
      <c r="L515">
        <f>(Table2[[#This Row],[6M Return vs Nifty]]-AVERAGE(Table2[6M Return vs Nifty]))/_xlfn.STDEV.P(Table2[6M Return vs Nifty])</f>
        <v>-0.79059110765112173</v>
      </c>
      <c r="M515">
        <v>2.32301953593291</v>
      </c>
      <c r="N515">
        <f>(Table2[[#This Row],[1W Return vs Nifty]]-AVERAGE(Table2[1W Return vs Nifty]))/_xlfn.STDEV.P(Table2[1W Return vs Nifty])</f>
        <v>0.51054963816657239</v>
      </c>
      <c r="O515">
        <v>4847.5</v>
      </c>
      <c r="P515">
        <v>4848.5390390242301</v>
      </c>
      <c r="Q515">
        <v>4831.0160373281597</v>
      </c>
      <c r="R515">
        <v>80.758940585719301</v>
      </c>
      <c r="S515" s="2">
        <f>(Table2[[#This Row],[Close Price]]-Table2[[#This Row],[20D EMA]])/Table2[[#This Row],[20D EMA]]</f>
        <v>3.6668385765858687E-2</v>
      </c>
      <c r="T515" s="2">
        <f>(Table2[[#This Row],[Close Price]]-Table2[[#This Row],[50D EMA]])/Table2[[#This Row],[50D EMA]]</f>
        <v>3.6446228349093182E-2</v>
      </c>
      <c r="U515" s="2">
        <f>(Table2[[#This Row],[Close Price]]-Table2[[#This Row],[200D EMA]])/Table2[[#This Row],[200D EMA]]</f>
        <v>4.0205613305987556E-2</v>
      </c>
      <c r="V515">
        <v>0.75461252818375602</v>
      </c>
      <c r="W515">
        <v>4992.1000000000004</v>
      </c>
      <c r="X515">
        <v>5109.5</v>
      </c>
      <c r="Y515">
        <v>4892.3500000000004</v>
      </c>
      <c r="Z515">
        <v>5109.5</v>
      </c>
      <c r="AA515">
        <v>4892.3500000000004</v>
      </c>
      <c r="AB515">
        <v>5109.5</v>
      </c>
      <c r="AC515" s="2">
        <f>(Table2[[#This Row],[Close Price]]/Table2[[#This Row],[Day Low]])-1</f>
        <v>6.6404919773241922E-3</v>
      </c>
      <c r="AD515" s="2">
        <f>(Table2[[#This Row],[Day High]]/Table2[[#This Row],[Close Price]])-1</f>
        <v>1.6765335057957298E-2</v>
      </c>
      <c r="AE515" s="2">
        <f>(Table2[[#This Row],[Close Price]]/Table2[[#This Row],[Current Week Low]])-1</f>
        <v>2.7164859423385312E-2</v>
      </c>
      <c r="AF515" s="2">
        <f>(Table2[[#This Row],[Current Week High]]/Table2[[#This Row],[Close Price]])-1</f>
        <v>1.6765335057957298E-2</v>
      </c>
      <c r="AG515" s="2">
        <f>(Table2[[#This Row],[Close Price]]/Table2[[#This Row],[Current Month Low]])-1</f>
        <v>2.7164859423385312E-2</v>
      </c>
      <c r="AH515" s="2">
        <f>(Table2[[#This Row],[Current Month High]]/Table2[[#This Row],[Close Price]])-1</f>
        <v>1.6765335057957298E-2</v>
      </c>
      <c r="AI515">
        <v>16.876772299885499</v>
      </c>
      <c r="AJ515">
        <v>31.492529502577302</v>
      </c>
      <c r="AK515" t="str">
        <f>IF(AND(Table2[[#This Row],[20D EMA]]&gt;Table2[[#This Row],[50D EMA]],Table2[[#This Row],[50D EMA]]&gt;Table2[[#This Row],[200D EMA]]),"Uptrend","Downtrend/NoTrend")</f>
        <v>Downtrend/NoTrend</v>
      </c>
      <c r="AL515">
        <v>-0.16</v>
      </c>
      <c r="AM515" t="s">
        <v>10464</v>
      </c>
      <c r="AN515">
        <v>2.4500000000000002</v>
      </c>
      <c r="AO515" t="s">
        <v>10463</v>
      </c>
      <c r="AP515">
        <v>3.8231135129380998E-2</v>
      </c>
      <c r="AQ515">
        <f>(Table2[[#This Row],[Sharpe Ratio]]-AVERAGE(Table2[Sharpe Ratio]))/_xlfn.STDEV.P(Table2[Sharpe Ratio])</f>
        <v>-0.16248747922184578</v>
      </c>
      <c r="AR5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5">
        <f>_xlfn.RANK.AVG(Table2[[#This Row],[1Y Return vs Nifty Z-Score]],Table2[1Y Return vs Nifty Z-Score])</f>
        <v>493</v>
      </c>
      <c r="AT515">
        <f>_xlfn.RANK.AVG(Table2[[#This Row],[6M Return vs Nifty Z-Score]],Table2[6M Return vs Nifty Z-Score])</f>
        <v>583</v>
      </c>
      <c r="AU515">
        <f>_xlfn.RANK.AVG(Table2[[#This Row],[Sharpe Ratio Z-Score]],Table2[Sharpe Ratio Z-Score])</f>
        <v>386</v>
      </c>
      <c r="AV515">
        <f>(Table2[[#This Row],[Rank 1Y]]+Table2[[#This Row],[Rank 6M]]+Table2[[#This Row],[Rank Sharpe]])/3</f>
        <v>487.33333333333331</v>
      </c>
    </row>
    <row r="516" spans="1:48" x14ac:dyDescent="0.3">
      <c r="A516" t="s">
        <v>1542</v>
      </c>
      <c r="B516" t="s">
        <v>1543</v>
      </c>
      <c r="C516" t="s">
        <v>10419</v>
      </c>
      <c r="D516" t="s">
        <v>544</v>
      </c>
      <c r="E516">
        <v>5996.8088444000005</v>
      </c>
      <c r="F516">
        <v>287.45</v>
      </c>
      <c r="G516">
        <v>-12.047956114652401</v>
      </c>
      <c r="H516">
        <f>(Table2[[#This Row],[1Y Return vs Nifty]]-AVERAGE(Table2[1Y Return vs Nifty]))/_xlfn.STDEV.P(Table2[1Y Return vs Nifty])</f>
        <v>-0.68052417258591047</v>
      </c>
      <c r="I516">
        <v>-9.1633674556473999</v>
      </c>
      <c r="J516">
        <f>(Table2[[#This Row],[1M Return vs Nifty]]-AVERAGE(Table2[1M Return vs Nifty]))/_xlfn.STDEV.P(Table2[1M Return vs Nifty])</f>
        <v>-0.91598087672119588</v>
      </c>
      <c r="K516">
        <v>-32.1518566312213</v>
      </c>
      <c r="L516">
        <f>(Table2[[#This Row],[6M Return vs Nifty]]-AVERAGE(Table2[6M Return vs Nifty]))/_xlfn.STDEV.P(Table2[6M Return vs Nifty])</f>
        <v>-1.3232606396762951</v>
      </c>
      <c r="M516">
        <v>-1.22073186366164</v>
      </c>
      <c r="N516">
        <f>(Table2[[#This Row],[1W Return vs Nifty]]-AVERAGE(Table2[1W Return vs Nifty]))/_xlfn.STDEV.P(Table2[1W Return vs Nifty])</f>
        <v>-0.13840129781634594</v>
      </c>
      <c r="O516">
        <v>303.83999999999997</v>
      </c>
      <c r="P516">
        <v>314.62567259531801</v>
      </c>
      <c r="Q516">
        <v>320.69667848107201</v>
      </c>
      <c r="R516">
        <v>52.786700571242797</v>
      </c>
      <c r="S516" s="2">
        <f>(Table2[[#This Row],[Close Price]]-Table2[[#This Row],[20D EMA]])/Table2[[#This Row],[20D EMA]]</f>
        <v>-5.3942864665613439E-2</v>
      </c>
      <c r="T516" s="2">
        <f>(Table2[[#This Row],[Close Price]]-Table2[[#This Row],[50D EMA]])/Table2[[#This Row],[50D EMA]]</f>
        <v>-8.6374618991350627E-2</v>
      </c>
      <c r="U516" s="2">
        <f>(Table2[[#This Row],[Close Price]]-Table2[[#This Row],[200D EMA]])/Table2[[#This Row],[200D EMA]]</f>
        <v>-0.10367016783129636</v>
      </c>
      <c r="V516">
        <v>1.53971713934577</v>
      </c>
      <c r="W516">
        <v>285.10000000000002</v>
      </c>
      <c r="X516">
        <v>302.75</v>
      </c>
      <c r="Y516">
        <v>285.10000000000002</v>
      </c>
      <c r="Z516">
        <v>307.3</v>
      </c>
      <c r="AA516">
        <v>285.10000000000002</v>
      </c>
      <c r="AB516">
        <v>307.3</v>
      </c>
      <c r="AC516" s="2">
        <f>(Table2[[#This Row],[Close Price]]/Table2[[#This Row],[Day Low]])-1</f>
        <v>8.2427218519816048E-3</v>
      </c>
      <c r="AD516" s="2">
        <f>(Table2[[#This Row],[Day High]]/Table2[[#This Row],[Close Price]])-1</f>
        <v>5.3226648112715269E-2</v>
      </c>
      <c r="AE516" s="2">
        <f>(Table2[[#This Row],[Close Price]]/Table2[[#This Row],[Current Week Low]])-1</f>
        <v>8.2427218519816048E-3</v>
      </c>
      <c r="AF516" s="2">
        <f>(Table2[[#This Row],[Current Week High]]/Table2[[#This Row],[Close Price]])-1</f>
        <v>6.9055487910941071E-2</v>
      </c>
      <c r="AG516" s="2">
        <f>(Table2[[#This Row],[Close Price]]/Table2[[#This Row],[Current Month Low]])-1</f>
        <v>8.2427218519816048E-3</v>
      </c>
      <c r="AH516" s="2">
        <f>(Table2[[#This Row],[Current Month High]]/Table2[[#This Row],[Close Price]])-1</f>
        <v>6.9055487910941071E-2</v>
      </c>
      <c r="AI516">
        <v>40.991476778570203</v>
      </c>
      <c r="AJ516">
        <v>22.841880341880302</v>
      </c>
      <c r="AK516" t="str">
        <f>IF(AND(Table2[[#This Row],[20D EMA]]&gt;Table2[[#This Row],[50D EMA]],Table2[[#This Row],[50D EMA]]&gt;Table2[[#This Row],[200D EMA]]),"Uptrend","Downtrend/NoTrend")</f>
        <v>Downtrend/NoTrend</v>
      </c>
      <c r="AL516">
        <v>-0.23</v>
      </c>
      <c r="AM516" t="s">
        <v>10464</v>
      </c>
      <c r="AN516">
        <v>-5.79</v>
      </c>
      <c r="AO516" t="s">
        <v>10464</v>
      </c>
      <c r="AP516">
        <v>0.113252227142725</v>
      </c>
      <c r="AQ516">
        <f>(Table2[[#This Row],[Sharpe Ratio]]-AVERAGE(Table2[Sharpe Ratio]))/_xlfn.STDEV.P(Table2[Sharpe Ratio])</f>
        <v>0.68176070190002624</v>
      </c>
      <c r="AR5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6">
        <f>_xlfn.RANK.AVG(Table2[[#This Row],[1Y Return vs Nifty Z-Score]],Table2[1Y Return vs Nifty Z-Score])</f>
        <v>582</v>
      </c>
      <c r="AT516">
        <f>_xlfn.RANK.AVG(Table2[[#This Row],[6M Return vs Nifty Z-Score]],Table2[6M Return vs Nifty Z-Score])</f>
        <v>703</v>
      </c>
      <c r="AU516">
        <f>_xlfn.RANK.AVG(Table2[[#This Row],[Sharpe Ratio Z-Score]],Table2[Sharpe Ratio Z-Score])</f>
        <v>180</v>
      </c>
      <c r="AV516">
        <f>(Table2[[#This Row],[Rank 1Y]]+Table2[[#This Row],[Rank 6M]]+Table2[[#This Row],[Rank Sharpe]])/3</f>
        <v>488.33333333333331</v>
      </c>
    </row>
    <row r="517" spans="1:48" x14ac:dyDescent="0.3">
      <c r="A517" t="s">
        <v>1032</v>
      </c>
      <c r="B517" t="s">
        <v>1033</v>
      </c>
      <c r="C517" t="s">
        <v>10428</v>
      </c>
      <c r="D517" t="s">
        <v>80</v>
      </c>
      <c r="E517">
        <v>12366.673701464901</v>
      </c>
      <c r="F517">
        <v>1583.3</v>
      </c>
      <c r="G517">
        <v>2.3302955128030201</v>
      </c>
      <c r="H517">
        <f>(Table2[[#This Row],[1Y Return vs Nifty]]-AVERAGE(Table2[1Y Return vs Nifty]))/_xlfn.STDEV.P(Table2[1Y Return vs Nifty])</f>
        <v>-0.51259792508572821</v>
      </c>
      <c r="I517">
        <v>1.9668300662067899</v>
      </c>
      <c r="J517">
        <f>(Table2[[#This Row],[1M Return vs Nifty]]-AVERAGE(Table2[1M Return vs Nifty]))/_xlfn.STDEV.P(Table2[1M Return vs Nifty])</f>
        <v>4.7974653668451946E-2</v>
      </c>
      <c r="K517">
        <v>-3.58424203262827</v>
      </c>
      <c r="L517">
        <f>(Table2[[#This Row],[6M Return vs Nifty]]-AVERAGE(Table2[6M Return vs Nifty]))/_xlfn.STDEV.P(Table2[6M Return vs Nifty])</f>
        <v>-0.46747923483589732</v>
      </c>
      <c r="M517">
        <v>2.6719539170918898</v>
      </c>
      <c r="N517">
        <f>(Table2[[#This Row],[1W Return vs Nifty]]-AVERAGE(Table2[1W Return vs Nifty]))/_xlfn.STDEV.P(Table2[1W Return vs Nifty])</f>
        <v>0.57444839056654262</v>
      </c>
      <c r="O517">
        <v>1542.43</v>
      </c>
      <c r="P517">
        <v>1511.21767311433</v>
      </c>
      <c r="Q517">
        <v>1423.8488944307401</v>
      </c>
      <c r="R517">
        <v>69.315647184049197</v>
      </c>
      <c r="S517" s="2">
        <f>(Table2[[#This Row],[Close Price]]-Table2[[#This Row],[20D EMA]])/Table2[[#This Row],[20D EMA]]</f>
        <v>2.6497150600027157E-2</v>
      </c>
      <c r="T517" s="2">
        <f>(Table2[[#This Row],[Close Price]]-Table2[[#This Row],[50D EMA]])/Table2[[#This Row],[50D EMA]]</f>
        <v>4.7698176224423142E-2</v>
      </c>
      <c r="U517" s="2">
        <f>(Table2[[#This Row],[Close Price]]-Table2[[#This Row],[200D EMA]])/Table2[[#This Row],[200D EMA]]</f>
        <v>0.11198597420901817</v>
      </c>
      <c r="V517">
        <v>0.93065641471035898</v>
      </c>
      <c r="W517">
        <v>1570.05</v>
      </c>
      <c r="X517">
        <v>1628.95</v>
      </c>
      <c r="Y517">
        <v>1570.05</v>
      </c>
      <c r="Z517">
        <v>1628.95</v>
      </c>
      <c r="AA517">
        <v>1570.05</v>
      </c>
      <c r="AB517">
        <v>1628.95</v>
      </c>
      <c r="AC517" s="2">
        <f>(Table2[[#This Row],[Close Price]]/Table2[[#This Row],[Day Low]])-1</f>
        <v>8.4392216808382159E-3</v>
      </c>
      <c r="AD517" s="2">
        <f>(Table2[[#This Row],[Day High]]/Table2[[#This Row],[Close Price]])-1</f>
        <v>2.883218594075676E-2</v>
      </c>
      <c r="AE517" s="2">
        <f>(Table2[[#This Row],[Close Price]]/Table2[[#This Row],[Current Week Low]])-1</f>
        <v>8.4392216808382159E-3</v>
      </c>
      <c r="AF517" s="2">
        <f>(Table2[[#This Row],[Current Week High]]/Table2[[#This Row],[Close Price]])-1</f>
        <v>2.883218594075676E-2</v>
      </c>
      <c r="AG517" s="2">
        <f>(Table2[[#This Row],[Close Price]]/Table2[[#This Row],[Current Month Low]])-1</f>
        <v>8.4392216808382159E-3</v>
      </c>
      <c r="AH517" s="2">
        <f>(Table2[[#This Row],[Current Month High]]/Table2[[#This Row],[Close Price]])-1</f>
        <v>2.883218594075676E-2</v>
      </c>
      <c r="AI517">
        <v>13.8129223773132</v>
      </c>
      <c r="AJ517">
        <v>49.290462495874699</v>
      </c>
      <c r="AK517" t="str">
        <f>IF(AND(Table2[[#This Row],[20D EMA]]&gt;Table2[[#This Row],[50D EMA]],Table2[[#This Row],[50D EMA]]&gt;Table2[[#This Row],[200D EMA]]),"Uptrend","Downtrend/NoTrend")</f>
        <v>Uptrend</v>
      </c>
      <c r="AL517">
        <v>-0.05</v>
      </c>
      <c r="AM517" t="s">
        <v>10464</v>
      </c>
      <c r="AN517">
        <v>2.16</v>
      </c>
      <c r="AO517" t="s">
        <v>10463</v>
      </c>
      <c r="AP517">
        <v>2.0430993460030002E-3</v>
      </c>
      <c r="AQ517">
        <f>(Table2[[#This Row],[Sharpe Ratio]]-AVERAGE(Table2[Sharpe Ratio]))/_xlfn.STDEV.P(Table2[Sharpe Ratio])</f>
        <v>-0.56972873056294682</v>
      </c>
      <c r="AR5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-0.92738284624957779</v>
      </c>
      <c r="AS517">
        <f>_xlfn.RANK.AVG(Table2[[#This Row],[1Y Return vs Nifty Z-Score]],Table2[1Y Return vs Nifty Z-Score])</f>
        <v>497</v>
      </c>
      <c r="AT517">
        <f>_xlfn.RANK.AVG(Table2[[#This Row],[6M Return vs Nifty Z-Score]],Table2[6M Return vs Nifty Z-Score])</f>
        <v>476</v>
      </c>
      <c r="AU517">
        <f>_xlfn.RANK.AVG(Table2[[#This Row],[Sharpe Ratio Z-Score]],Table2[Sharpe Ratio Z-Score])</f>
        <v>495</v>
      </c>
      <c r="AV517">
        <f>(Table2[[#This Row],[Rank 1Y]]+Table2[[#This Row],[Rank 6M]]+Table2[[#This Row],[Rank Sharpe]])/3</f>
        <v>489.33333333333331</v>
      </c>
    </row>
    <row r="518" spans="1:48" x14ac:dyDescent="0.3">
      <c r="A518" t="s">
        <v>1801</v>
      </c>
      <c r="B518" t="s">
        <v>1802</v>
      </c>
      <c r="C518" t="s">
        <v>10426</v>
      </c>
      <c r="D518" t="s">
        <v>124</v>
      </c>
      <c r="E518">
        <v>3888.5372426899999</v>
      </c>
      <c r="F518">
        <v>218.88</v>
      </c>
      <c r="G518">
        <v>-3.9194507355511798</v>
      </c>
      <c r="H518">
        <f>(Table2[[#This Row],[1Y Return vs Nifty]]-AVERAGE(Table2[1Y Return vs Nifty]))/_xlfn.STDEV.P(Table2[1Y Return vs Nifty])</f>
        <v>-0.58558986197118645</v>
      </c>
      <c r="I518">
        <v>-4.9837012877829299</v>
      </c>
      <c r="J518">
        <f>(Table2[[#This Row],[1M Return vs Nifty]]-AVERAGE(Table2[1M Return vs Nifty]))/_xlfn.STDEV.P(Table2[1M Return vs Nifty])</f>
        <v>-0.55399158499618562</v>
      </c>
      <c r="K518">
        <v>-22.737853311411602</v>
      </c>
      <c r="L518">
        <f>(Table2[[#This Row],[6M Return vs Nifty]]-AVERAGE(Table2[6M Return vs Nifty]))/_xlfn.STDEV.P(Table2[6M Return vs Nifty])</f>
        <v>-1.0412514800247334</v>
      </c>
      <c r="M518">
        <v>-8.3530589245386797E-2</v>
      </c>
      <c r="N518">
        <f>(Table2[[#This Row],[1W Return vs Nifty]]-AVERAGE(Table2[1W Return vs Nifty]))/_xlfn.STDEV.P(Table2[1W Return vs Nifty])</f>
        <v>6.984915437898305E-2</v>
      </c>
      <c r="O518">
        <v>219.35</v>
      </c>
      <c r="P518">
        <v>219.355508934592</v>
      </c>
      <c r="Q518">
        <v>216.94766304388901</v>
      </c>
      <c r="R518">
        <v>49.162188894360703</v>
      </c>
      <c r="S518" s="2">
        <f>(Table2[[#This Row],[Close Price]]-Table2[[#This Row],[20D EMA]])/Table2[[#This Row],[20D EMA]]</f>
        <v>-2.1426943241394979E-3</v>
      </c>
      <c r="T518" s="2">
        <f>(Table2[[#This Row],[Close Price]]-Table2[[#This Row],[50D EMA]])/Table2[[#This Row],[50D EMA]]</f>
        <v>-2.1677546960253836E-3</v>
      </c>
      <c r="U518" s="2">
        <f>(Table2[[#This Row],[Close Price]]-Table2[[#This Row],[200D EMA]])/Table2[[#This Row],[200D EMA]]</f>
        <v>8.9069268089791362E-3</v>
      </c>
      <c r="V518">
        <v>0.75342799252904402</v>
      </c>
      <c r="W518">
        <v>218</v>
      </c>
      <c r="X518">
        <v>224.7</v>
      </c>
      <c r="Y518">
        <v>218</v>
      </c>
      <c r="Z518">
        <v>224.7</v>
      </c>
      <c r="AA518">
        <v>218</v>
      </c>
      <c r="AB518">
        <v>224.7</v>
      </c>
      <c r="AC518" s="2">
        <f>(Table2[[#This Row],[Close Price]]/Table2[[#This Row],[Day Low]])-1</f>
        <v>4.0366972477063889E-3</v>
      </c>
      <c r="AD518" s="2">
        <f>(Table2[[#This Row],[Day High]]/Table2[[#This Row],[Close Price]])-1</f>
        <v>2.6589912280701622E-2</v>
      </c>
      <c r="AE518" s="2">
        <f>(Table2[[#This Row],[Close Price]]/Table2[[#This Row],[Current Week Low]])-1</f>
        <v>4.0366972477063889E-3</v>
      </c>
      <c r="AF518" s="2">
        <f>(Table2[[#This Row],[Current Week High]]/Table2[[#This Row],[Close Price]])-1</f>
        <v>2.6589912280701622E-2</v>
      </c>
      <c r="AG518" s="2">
        <f>(Table2[[#This Row],[Close Price]]/Table2[[#This Row],[Current Month Low]])-1</f>
        <v>4.0366972477063889E-3</v>
      </c>
      <c r="AH518" s="2">
        <f>(Table2[[#This Row],[Current Month High]]/Table2[[#This Row],[Close Price]])-1</f>
        <v>2.6589912280701622E-2</v>
      </c>
      <c r="AI518">
        <v>27.010233918128598</v>
      </c>
      <c r="AJ518">
        <v>31.1443978430197</v>
      </c>
      <c r="AK518" t="str">
        <f>IF(AND(Table2[[#This Row],[20D EMA]]&gt;Table2[[#This Row],[50D EMA]],Table2[[#This Row],[50D EMA]]&gt;Table2[[#This Row],[200D EMA]]),"Uptrend","Downtrend/NoTrend")</f>
        <v>Downtrend/NoTrend</v>
      </c>
      <c r="AL518">
        <v>-0.09</v>
      </c>
      <c r="AM518" t="s">
        <v>10464</v>
      </c>
      <c r="AN518">
        <v>-1.5</v>
      </c>
      <c r="AO518" t="s">
        <v>10464</v>
      </c>
      <c r="AP518">
        <v>7.3799150897877003E-2</v>
      </c>
      <c r="AQ518">
        <f>(Table2[[#This Row],[Sharpe Ratio]]-AVERAGE(Table2[Sharpe Ratio]))/_xlfn.STDEV.P(Table2[Sharpe Ratio])</f>
        <v>0.23777639074855794</v>
      </c>
      <c r="AR5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8">
        <f>_xlfn.RANK.AVG(Table2[[#This Row],[1Y Return vs Nifty Z-Score]],Table2[1Y Return vs Nifty Z-Score])</f>
        <v>536</v>
      </c>
      <c r="AT518">
        <f>_xlfn.RANK.AVG(Table2[[#This Row],[6M Return vs Nifty Z-Score]],Table2[6M Return vs Nifty Z-Score])</f>
        <v>661</v>
      </c>
      <c r="AU518">
        <f>_xlfn.RANK.AVG(Table2[[#This Row],[Sharpe Ratio Z-Score]],Table2[Sharpe Ratio Z-Score])</f>
        <v>271</v>
      </c>
      <c r="AV518">
        <f>(Table2[[#This Row],[Rank 1Y]]+Table2[[#This Row],[Rank 6M]]+Table2[[#This Row],[Rank Sharpe]])/3</f>
        <v>489.33333333333331</v>
      </c>
    </row>
    <row r="519" spans="1:48" x14ac:dyDescent="0.3">
      <c r="A519" t="s">
        <v>520</v>
      </c>
      <c r="B519" t="s">
        <v>521</v>
      </c>
      <c r="C519" t="s">
        <v>10419</v>
      </c>
      <c r="D519" t="s">
        <v>49</v>
      </c>
      <c r="E519">
        <v>37846.278193919999</v>
      </c>
      <c r="F519">
        <v>302.45</v>
      </c>
      <c r="G519">
        <v>-37.728857883200902</v>
      </c>
      <c r="H519">
        <f>(Table2[[#This Row],[1Y Return vs Nifty]]-AVERAGE(Table2[1Y Return vs Nifty]))/_xlfn.STDEV.P(Table2[1Y Return vs Nifty])</f>
        <v>-0.9804561516714887</v>
      </c>
      <c r="I519">
        <v>5.8632171348810997</v>
      </c>
      <c r="J519">
        <f>(Table2[[#This Row],[1M Return vs Nifty]]-AVERAGE(Table2[1M Return vs Nifty]))/_xlfn.STDEV.P(Table2[1M Return vs Nifty])</f>
        <v>0.3854299284748961</v>
      </c>
      <c r="K519">
        <v>-1.2154463944512199</v>
      </c>
      <c r="L519">
        <f>(Table2[[#This Row],[6M Return vs Nifty]]-AVERAGE(Table2[6M Return vs Nifty]))/_xlfn.STDEV.P(Table2[6M Return vs Nifty])</f>
        <v>-0.39651876832502519</v>
      </c>
      <c r="M519">
        <v>-1.3770872715410201</v>
      </c>
      <c r="N519">
        <f>(Table2[[#This Row],[1W Return vs Nifty]]-AVERAGE(Table2[1W Return vs Nifty]))/_xlfn.STDEV.P(Table2[1W Return vs Nifty])</f>
        <v>-0.16703394634268551</v>
      </c>
      <c r="O519">
        <v>296.01</v>
      </c>
      <c r="P519">
        <v>285.68458550667401</v>
      </c>
      <c r="Q519">
        <v>278.97765774964301</v>
      </c>
      <c r="R519">
        <v>66.310684760018304</v>
      </c>
      <c r="S519" s="2">
        <f>(Table2[[#This Row],[Close Price]]-Table2[[#This Row],[20D EMA]])/Table2[[#This Row],[20D EMA]]</f>
        <v>2.1756021756021749E-2</v>
      </c>
      <c r="T519" s="2">
        <f>(Table2[[#This Row],[Close Price]]-Table2[[#This Row],[50D EMA]])/Table2[[#This Row],[50D EMA]]</f>
        <v>5.8685051080343685E-2</v>
      </c>
      <c r="U519" s="2">
        <f>(Table2[[#This Row],[Close Price]]-Table2[[#This Row],[200D EMA]])/Table2[[#This Row],[200D EMA]]</f>
        <v>8.4136996631541214E-2</v>
      </c>
      <c r="V519">
        <v>0.99601037023410899</v>
      </c>
      <c r="W519">
        <v>300.10000000000002</v>
      </c>
      <c r="X519">
        <v>308.3</v>
      </c>
      <c r="Y519">
        <v>300.10000000000002</v>
      </c>
      <c r="Z519">
        <v>308.8</v>
      </c>
      <c r="AA519">
        <v>300.10000000000002</v>
      </c>
      <c r="AB519">
        <v>308.8</v>
      </c>
      <c r="AC519" s="2">
        <f>(Table2[[#This Row],[Close Price]]/Table2[[#This Row],[Day Low]])-1</f>
        <v>7.8307230923024829E-3</v>
      </c>
      <c r="AD519" s="2">
        <f>(Table2[[#This Row],[Day High]]/Table2[[#This Row],[Close Price]])-1</f>
        <v>1.934204000661266E-2</v>
      </c>
      <c r="AE519" s="2">
        <f>(Table2[[#This Row],[Close Price]]/Table2[[#This Row],[Current Week Low]])-1</f>
        <v>7.8307230923024829E-3</v>
      </c>
      <c r="AF519" s="2">
        <f>(Table2[[#This Row],[Current Week High]]/Table2[[#This Row],[Close Price]])-1</f>
        <v>2.0995205819143825E-2</v>
      </c>
      <c r="AG519" s="2">
        <f>(Table2[[#This Row],[Close Price]]/Table2[[#This Row],[Current Month Low]])-1</f>
        <v>7.8307230923024829E-3</v>
      </c>
      <c r="AH519" s="2">
        <f>(Table2[[#This Row],[Current Month High]]/Table2[[#This Row],[Close Price]])-1</f>
        <v>2.0995205819143825E-2</v>
      </c>
      <c r="AI519">
        <v>14.580922466523401</v>
      </c>
      <c r="AJ519">
        <v>27.427849167895499</v>
      </c>
      <c r="AK519" t="str">
        <f>IF(AND(Table2[[#This Row],[20D EMA]]&gt;Table2[[#This Row],[50D EMA]],Table2[[#This Row],[50D EMA]]&gt;Table2[[#This Row],[200D EMA]]),"Uptrend","Downtrend/NoTrend")</f>
        <v>Uptrend</v>
      </c>
      <c r="AL519">
        <v>-7.0000000000000007E-2</v>
      </c>
      <c r="AM519" t="s">
        <v>10464</v>
      </c>
      <c r="AN519">
        <v>3.12</v>
      </c>
      <c r="AO519" t="s">
        <v>10463</v>
      </c>
      <c r="AP519">
        <v>5.6308249535017001E-2</v>
      </c>
      <c r="AQ519">
        <f>(Table2[[#This Row],[Sharpe Ratio]]-AVERAGE(Table2[Sharpe Ratio]))/_xlfn.STDEV.P(Table2[Sharpe Ratio])</f>
        <v>4.0942923446454643E-2</v>
      </c>
      <c r="AR5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-1.1176360144178485</v>
      </c>
      <c r="AS519">
        <f>_xlfn.RANK.AVG(Table2[[#This Row],[1Y Return vs Nifty Z-Score]],Table2[1Y Return vs Nifty Z-Score])</f>
        <v>692</v>
      </c>
      <c r="AT519">
        <f>_xlfn.RANK.AVG(Table2[[#This Row],[6M Return vs Nifty Z-Score]],Table2[6M Return vs Nifty Z-Score])</f>
        <v>448</v>
      </c>
      <c r="AU519">
        <f>_xlfn.RANK.AVG(Table2[[#This Row],[Sharpe Ratio Z-Score]],Table2[Sharpe Ratio Z-Score])</f>
        <v>331</v>
      </c>
      <c r="AV519">
        <f>(Table2[[#This Row],[Rank 1Y]]+Table2[[#This Row],[Rank 6M]]+Table2[[#This Row],[Rank Sharpe]])/3</f>
        <v>490.33333333333331</v>
      </c>
    </row>
    <row r="520" spans="1:48" x14ac:dyDescent="0.3">
      <c r="A520" t="s">
        <v>1132</v>
      </c>
      <c r="B520" t="s">
        <v>1133</v>
      </c>
      <c r="C520" t="s">
        <v>10424</v>
      </c>
      <c r="D520" t="s">
        <v>272</v>
      </c>
      <c r="E520">
        <v>10525.726624789901</v>
      </c>
      <c r="F520">
        <v>2013.25</v>
      </c>
      <c r="G520">
        <v>11.3197079381951</v>
      </c>
      <c r="H520">
        <f>(Table2[[#This Row],[1Y Return vs Nifty]]-AVERAGE(Table2[1Y Return vs Nifty]))/_xlfn.STDEV.P(Table2[1Y Return vs Nifty])</f>
        <v>-0.40760892260192927</v>
      </c>
      <c r="I520">
        <v>-0.203648490276962</v>
      </c>
      <c r="J520">
        <f>(Table2[[#This Row],[1M Return vs Nifty]]-AVERAGE(Table2[1M Return vs Nifty]))/_xlfn.STDEV.P(Table2[1M Return vs Nifty])</f>
        <v>-0.14000447284808298</v>
      </c>
      <c r="K520">
        <v>5.7184340176053903</v>
      </c>
      <c r="L520">
        <f>(Table2[[#This Row],[6M Return vs Nifty]]-AVERAGE(Table2[6M Return vs Nifty]))/_xlfn.STDEV.P(Table2[6M Return vs Nifty])</f>
        <v>-0.18880503361518458</v>
      </c>
      <c r="M520">
        <v>4.23830026222464</v>
      </c>
      <c r="N520">
        <f>(Table2[[#This Row],[1W Return vs Nifty]]-AVERAGE(Table2[1W Return vs Nifty]))/_xlfn.STDEV.P(Table2[1W Return vs Nifty])</f>
        <v>0.86128621075438649</v>
      </c>
      <c r="O520">
        <v>1961.86</v>
      </c>
      <c r="P520">
        <v>1902.2735869836199</v>
      </c>
      <c r="Q520">
        <v>1716.3139331521299</v>
      </c>
      <c r="R520">
        <v>77.504608602606893</v>
      </c>
      <c r="S520" s="2">
        <f>(Table2[[#This Row],[Close Price]]-Table2[[#This Row],[20D EMA]])/Table2[[#This Row],[20D EMA]]</f>
        <v>2.6194529681017046E-2</v>
      </c>
      <c r="T520" s="2">
        <f>(Table2[[#This Row],[Close Price]]-Table2[[#This Row],[50D EMA]])/Table2[[#This Row],[50D EMA]]</f>
        <v>5.8338828744582516E-2</v>
      </c>
      <c r="U520" s="2">
        <f>(Table2[[#This Row],[Close Price]]-Table2[[#This Row],[200D EMA]])/Table2[[#This Row],[200D EMA]]</f>
        <v>0.17300801509111233</v>
      </c>
      <c r="V520">
        <v>0.466406413713086</v>
      </c>
      <c r="W520">
        <v>2005</v>
      </c>
      <c r="X520">
        <v>2080</v>
      </c>
      <c r="Y520">
        <v>1979.25</v>
      </c>
      <c r="Z520">
        <v>2080</v>
      </c>
      <c r="AA520">
        <v>1979.25</v>
      </c>
      <c r="AB520">
        <v>2080</v>
      </c>
      <c r="AC520" s="2">
        <f>(Table2[[#This Row],[Close Price]]/Table2[[#This Row],[Day Low]])-1</f>
        <v>4.1147132169576661E-3</v>
      </c>
      <c r="AD520" s="2">
        <f>(Table2[[#This Row],[Day High]]/Table2[[#This Row],[Close Price]])-1</f>
        <v>3.3155345833850713E-2</v>
      </c>
      <c r="AE520" s="2">
        <f>(Table2[[#This Row],[Close Price]]/Table2[[#This Row],[Current Week Low]])-1</f>
        <v>1.7178224074775761E-2</v>
      </c>
      <c r="AF520" s="2">
        <f>(Table2[[#This Row],[Current Week High]]/Table2[[#This Row],[Close Price]])-1</f>
        <v>3.3155345833850713E-2</v>
      </c>
      <c r="AG520" s="2">
        <f>(Table2[[#This Row],[Close Price]]/Table2[[#This Row],[Current Month Low]])-1</f>
        <v>1.7178224074775761E-2</v>
      </c>
      <c r="AH520" s="2">
        <f>(Table2[[#This Row],[Current Month High]]/Table2[[#This Row],[Close Price]])-1</f>
        <v>3.3155345833850713E-2</v>
      </c>
      <c r="AI520">
        <v>3.31553458338507</v>
      </c>
      <c r="AJ520">
        <v>55.343364197530803</v>
      </c>
      <c r="AK520" t="str">
        <f>IF(AND(Table2[[#This Row],[20D EMA]]&gt;Table2[[#This Row],[50D EMA]],Table2[[#This Row],[50D EMA]]&gt;Table2[[#This Row],[200D EMA]]),"Uptrend","Downtrend/NoTrend")</f>
        <v>Uptrend</v>
      </c>
      <c r="AL520">
        <v>0.08</v>
      </c>
      <c r="AM520" t="s">
        <v>10463</v>
      </c>
      <c r="AN520">
        <v>1.1599999999999999</v>
      </c>
      <c r="AO520" t="s">
        <v>10463</v>
      </c>
      <c r="AP520">
        <v>-8.5562930733179998E-2</v>
      </c>
      <c r="AQ520">
        <f>(Table2[[#This Row],[Sharpe Ratio]]-AVERAGE(Table2[Sharpe Ratio]))/_xlfn.STDEV.P(Table2[Sharpe Ratio])</f>
        <v>-1.5556012307459992</v>
      </c>
      <c r="AR5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-1.4307334490568095</v>
      </c>
      <c r="AS520">
        <f>_xlfn.RANK.AVG(Table2[[#This Row],[1Y Return vs Nifty Z-Score]],Table2[1Y Return vs Nifty Z-Score])</f>
        <v>434</v>
      </c>
      <c r="AT520">
        <f>_xlfn.RANK.AVG(Table2[[#This Row],[6M Return vs Nifty Z-Score]],Table2[6M Return vs Nifty Z-Score])</f>
        <v>352</v>
      </c>
      <c r="AU520">
        <f>_xlfn.RANK.AVG(Table2[[#This Row],[Sharpe Ratio Z-Score]],Table2[Sharpe Ratio Z-Score])</f>
        <v>685</v>
      </c>
      <c r="AV520">
        <f>(Table2[[#This Row],[Rank 1Y]]+Table2[[#This Row],[Rank 6M]]+Table2[[#This Row],[Rank Sharpe]])/3</f>
        <v>490.33333333333331</v>
      </c>
    </row>
    <row r="521" spans="1:48" x14ac:dyDescent="0.3">
      <c r="A521" t="s">
        <v>1160</v>
      </c>
      <c r="B521" t="s">
        <v>1161</v>
      </c>
      <c r="C521" t="s">
        <v>10430</v>
      </c>
      <c r="D521" t="s">
        <v>526</v>
      </c>
      <c r="E521">
        <v>10016.787171419999</v>
      </c>
      <c r="F521">
        <v>1561.15</v>
      </c>
      <c r="G521">
        <v>-12.2560873741126</v>
      </c>
      <c r="H521">
        <f>(Table2[[#This Row],[1Y Return vs Nifty]]-AVERAGE(Table2[1Y Return vs Nifty]))/_xlfn.STDEV.P(Table2[1Y Return vs Nifty])</f>
        <v>-0.6829549758778698</v>
      </c>
      <c r="I521">
        <v>0.19815441505061401</v>
      </c>
      <c r="J521">
        <f>(Table2[[#This Row],[1M Return vs Nifty]]-AVERAGE(Table2[1M Return vs Nifty]))/_xlfn.STDEV.P(Table2[1M Return vs Nifty])</f>
        <v>-0.10520543788427032</v>
      </c>
      <c r="K521">
        <v>-0.290421785750968</v>
      </c>
      <c r="L521">
        <f>(Table2[[#This Row],[6M Return vs Nifty]]-AVERAGE(Table2[6M Return vs Nifty]))/_xlfn.STDEV.P(Table2[6M Return vs Nifty])</f>
        <v>-0.36880840922544433</v>
      </c>
      <c r="M521">
        <v>-2.56722306712666</v>
      </c>
      <c r="N521">
        <f>(Table2[[#This Row],[1W Return vs Nifty]]-AVERAGE(Table2[1W Return vs Nifty]))/_xlfn.STDEV.P(Table2[1W Return vs Nifty])</f>
        <v>-0.38497805454972328</v>
      </c>
      <c r="O521">
        <v>1529.34</v>
      </c>
      <c r="P521">
        <v>1488.4850177374001</v>
      </c>
      <c r="Q521">
        <v>1436.86152195298</v>
      </c>
      <c r="R521">
        <v>67.869801745511893</v>
      </c>
      <c r="S521" s="2">
        <f>(Table2[[#This Row],[Close Price]]-Table2[[#This Row],[20D EMA]])/Table2[[#This Row],[20D EMA]]</f>
        <v>2.0799822145500788E-2</v>
      </c>
      <c r="T521" s="2">
        <f>(Table2[[#This Row],[Close Price]]-Table2[[#This Row],[50D EMA]])/Table2[[#This Row],[50D EMA]]</f>
        <v>4.8818081066785472E-2</v>
      </c>
      <c r="U521" s="2">
        <f>(Table2[[#This Row],[Close Price]]-Table2[[#This Row],[200D EMA]])/Table2[[#This Row],[200D EMA]]</f>
        <v>8.6499969654756592E-2</v>
      </c>
      <c r="V521">
        <v>1.4805798357979201</v>
      </c>
      <c r="W521">
        <v>1554.25</v>
      </c>
      <c r="X521">
        <v>1581.9</v>
      </c>
      <c r="Y521">
        <v>1515</v>
      </c>
      <c r="Z521">
        <v>1584.95</v>
      </c>
      <c r="AA521">
        <v>1515</v>
      </c>
      <c r="AB521">
        <v>1584.95</v>
      </c>
      <c r="AC521" s="2">
        <f>(Table2[[#This Row],[Close Price]]/Table2[[#This Row],[Day Low]])-1</f>
        <v>4.4394402444909442E-3</v>
      </c>
      <c r="AD521" s="2">
        <f>(Table2[[#This Row],[Day High]]/Table2[[#This Row],[Close Price]])-1</f>
        <v>1.3291483842039487E-2</v>
      </c>
      <c r="AE521" s="2">
        <f>(Table2[[#This Row],[Close Price]]/Table2[[#This Row],[Current Week Low]])-1</f>
        <v>3.0462046204620563E-2</v>
      </c>
      <c r="AF521" s="2">
        <f>(Table2[[#This Row],[Current Week High]]/Table2[[#This Row],[Close Price]])-1</f>
        <v>1.5245171828459858E-2</v>
      </c>
      <c r="AG521" s="2">
        <f>(Table2[[#This Row],[Close Price]]/Table2[[#This Row],[Current Month Low]])-1</f>
        <v>3.0462046204620563E-2</v>
      </c>
      <c r="AH521" s="2">
        <f>(Table2[[#This Row],[Current Month High]]/Table2[[#This Row],[Close Price]])-1</f>
        <v>1.5245171828459858E-2</v>
      </c>
      <c r="AI521">
        <v>7.6129776126573301</v>
      </c>
      <c r="AJ521">
        <v>28.701566364385801</v>
      </c>
      <c r="AK521" t="str">
        <f>IF(AND(Table2[[#This Row],[20D EMA]]&gt;Table2[[#This Row],[50D EMA]],Table2[[#This Row],[50D EMA]]&gt;Table2[[#This Row],[200D EMA]]),"Uptrend","Downtrend/NoTrend")</f>
        <v>Uptrend</v>
      </c>
      <c r="AL521">
        <v>-0.01</v>
      </c>
      <c r="AM521" t="s">
        <v>10464</v>
      </c>
      <c r="AN521">
        <v>3.51</v>
      </c>
      <c r="AO521" t="s">
        <v>10463</v>
      </c>
      <c r="AP521">
        <v>1.5985435104645E-2</v>
      </c>
      <c r="AQ521">
        <f>(Table2[[#This Row],[Sharpe Ratio]]-AVERAGE(Table2[Sharpe Ratio]))/_xlfn.STDEV.P(Table2[Sharpe Ratio])</f>
        <v>-0.41282896692407217</v>
      </c>
      <c r="AR5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-1.9547758444613801</v>
      </c>
      <c r="AS521">
        <f>_xlfn.RANK.AVG(Table2[[#This Row],[1Y Return vs Nifty Z-Score]],Table2[1Y Return vs Nifty Z-Score])</f>
        <v>583</v>
      </c>
      <c r="AT521">
        <f>_xlfn.RANK.AVG(Table2[[#This Row],[6M Return vs Nifty Z-Score]],Table2[6M Return vs Nifty Z-Score])</f>
        <v>439</v>
      </c>
      <c r="AU521">
        <f>_xlfn.RANK.AVG(Table2[[#This Row],[Sharpe Ratio Z-Score]],Table2[Sharpe Ratio Z-Score])</f>
        <v>451</v>
      </c>
      <c r="AV521">
        <f>(Table2[[#This Row],[Rank 1Y]]+Table2[[#This Row],[Rank 6M]]+Table2[[#This Row],[Rank Sharpe]])/3</f>
        <v>491</v>
      </c>
    </row>
    <row r="522" spans="1:48" x14ac:dyDescent="0.3">
      <c r="A522" t="s">
        <v>401</v>
      </c>
      <c r="B522" t="s">
        <v>402</v>
      </c>
      <c r="C522" t="s">
        <v>10424</v>
      </c>
      <c r="D522" t="s">
        <v>61</v>
      </c>
      <c r="E522">
        <v>59287.500899999999</v>
      </c>
      <c r="F522">
        <v>4919.75</v>
      </c>
      <c r="G522">
        <v>15.698332674888601</v>
      </c>
      <c r="H522">
        <f>(Table2[[#This Row],[1Y Return vs Nifty]]-AVERAGE(Table2[1Y Return vs Nifty]))/_xlfn.STDEV.P(Table2[1Y Return vs Nifty])</f>
        <v>-0.35647015828649775</v>
      </c>
      <c r="I522">
        <v>-5.0153598196998503</v>
      </c>
      <c r="J522">
        <f>(Table2[[#This Row],[1M Return vs Nifty]]-AVERAGE(Table2[1M Return vs Nifty]))/_xlfn.STDEV.P(Table2[1M Return vs Nifty])</f>
        <v>-0.55673344261959368</v>
      </c>
      <c r="K522">
        <v>-16.4513904267939</v>
      </c>
      <c r="L522">
        <f>(Table2[[#This Row],[6M Return vs Nifty]]-AVERAGE(Table2[6M Return vs Nifty]))/_xlfn.STDEV.P(Table2[6M Return vs Nifty])</f>
        <v>-0.85293201007710528</v>
      </c>
      <c r="M522">
        <v>-3.1321163538219898</v>
      </c>
      <c r="N522">
        <f>(Table2[[#This Row],[1W Return vs Nifty]]-AVERAGE(Table2[1W Return vs Nifty]))/_xlfn.STDEV.P(Table2[1W Return vs Nifty])</f>
        <v>-0.48842437055635501</v>
      </c>
      <c r="O522">
        <v>5032.34</v>
      </c>
      <c r="P522">
        <v>5042.3478111248396</v>
      </c>
      <c r="Q522">
        <v>4711.0665251148903</v>
      </c>
      <c r="R522">
        <v>41.164240326746203</v>
      </c>
      <c r="S522" s="2">
        <f>(Table2[[#This Row],[Close Price]]-Table2[[#This Row],[20D EMA]])/Table2[[#This Row],[20D EMA]]</f>
        <v>-2.2373289563105858E-2</v>
      </c>
      <c r="T522" s="2">
        <f>(Table2[[#This Row],[Close Price]]-Table2[[#This Row],[50D EMA]])/Table2[[#This Row],[50D EMA]]</f>
        <v>-2.4313636368826899E-2</v>
      </c>
      <c r="U522" s="2">
        <f>(Table2[[#This Row],[Close Price]]-Table2[[#This Row],[200D EMA]])/Table2[[#This Row],[200D EMA]]</f>
        <v>4.4296439834294314E-2</v>
      </c>
      <c r="V522">
        <v>1.3017829541549799</v>
      </c>
      <c r="W522">
        <v>4872</v>
      </c>
      <c r="X522">
        <v>4979.8999999999996</v>
      </c>
      <c r="Y522">
        <v>4872</v>
      </c>
      <c r="Z522">
        <v>5010.8</v>
      </c>
      <c r="AA522">
        <v>4872</v>
      </c>
      <c r="AB522">
        <v>5010.8</v>
      </c>
      <c r="AC522" s="2">
        <f>(Table2[[#This Row],[Close Price]]/Table2[[#This Row],[Day Low]])-1</f>
        <v>9.800903119868698E-3</v>
      </c>
      <c r="AD522" s="2">
        <f>(Table2[[#This Row],[Day High]]/Table2[[#This Row],[Close Price]])-1</f>
        <v>1.2226231007673061E-2</v>
      </c>
      <c r="AE522" s="2">
        <f>(Table2[[#This Row],[Close Price]]/Table2[[#This Row],[Current Week Low]])-1</f>
        <v>9.800903119868698E-3</v>
      </c>
      <c r="AF522" s="2">
        <f>(Table2[[#This Row],[Current Week High]]/Table2[[#This Row],[Close Price]])-1</f>
        <v>1.850703795924602E-2</v>
      </c>
      <c r="AG522" s="2">
        <f>(Table2[[#This Row],[Close Price]]/Table2[[#This Row],[Current Month Low]])-1</f>
        <v>9.800903119868698E-3</v>
      </c>
      <c r="AH522" s="2">
        <f>(Table2[[#This Row],[Current Month High]]/Table2[[#This Row],[Close Price]])-1</f>
        <v>1.850703795924602E-2</v>
      </c>
      <c r="AI522">
        <v>13.3960058946084</v>
      </c>
      <c r="AJ522">
        <v>42.932887855897697</v>
      </c>
      <c r="AK522" t="str">
        <f>IF(AND(Table2[[#This Row],[20D EMA]]&gt;Table2[[#This Row],[50D EMA]],Table2[[#This Row],[50D EMA]]&gt;Table2[[#This Row],[200D EMA]]),"Uptrend","Downtrend/NoTrend")</f>
        <v>Downtrend/NoTrend</v>
      </c>
      <c r="AL522">
        <v>-0.01</v>
      </c>
      <c r="AM522" t="s">
        <v>10464</v>
      </c>
      <c r="AN522">
        <v>-3.34</v>
      </c>
      <c r="AO522" t="s">
        <v>10464</v>
      </c>
      <c r="AP522">
        <v>1.0314663778416999E-2</v>
      </c>
      <c r="AQ522">
        <f>(Table2[[#This Row],[Sharpe Ratio]]-AVERAGE(Table2[Sharpe Ratio]))/_xlfn.STDEV.P(Table2[Sharpe Ratio])</f>
        <v>-0.47664486521670829</v>
      </c>
      <c r="AR5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2">
        <f>_xlfn.RANK.AVG(Table2[[#This Row],[1Y Return vs Nifty Z-Score]],Table2[1Y Return vs Nifty Z-Score])</f>
        <v>409</v>
      </c>
      <c r="AT522">
        <f>_xlfn.RANK.AVG(Table2[[#This Row],[6M Return vs Nifty Z-Score]],Table2[6M Return vs Nifty Z-Score])</f>
        <v>600</v>
      </c>
      <c r="AU522">
        <f>_xlfn.RANK.AVG(Table2[[#This Row],[Sharpe Ratio Z-Score]],Table2[Sharpe Ratio Z-Score])</f>
        <v>466</v>
      </c>
      <c r="AV522">
        <f>(Table2[[#This Row],[Rank 1Y]]+Table2[[#This Row],[Rank 6M]]+Table2[[#This Row],[Rank Sharpe]])/3</f>
        <v>491.66666666666669</v>
      </c>
    </row>
    <row r="523" spans="1:48" x14ac:dyDescent="0.3">
      <c r="A523" t="s">
        <v>421</v>
      </c>
      <c r="B523" t="s">
        <v>422</v>
      </c>
      <c r="C523" t="s">
        <v>10423</v>
      </c>
      <c r="D523" t="s">
        <v>391</v>
      </c>
      <c r="E523">
        <v>54994.031846685</v>
      </c>
      <c r="F523">
        <v>128687.1</v>
      </c>
      <c r="G523">
        <v>3.11473683856455</v>
      </c>
      <c r="H523">
        <f>(Table2[[#This Row],[1Y Return vs Nifty]]-AVERAGE(Table2[1Y Return vs Nifty]))/_xlfn.STDEV.P(Table2[1Y Return vs Nifty])</f>
        <v>-0.50343629044249638</v>
      </c>
      <c r="I523">
        <v>-5.7501019691757298</v>
      </c>
      <c r="J523">
        <f>(Table2[[#This Row],[1M Return vs Nifty]]-AVERAGE(Table2[1M Return vs Nifty]))/_xlfn.STDEV.P(Table2[1M Return vs Nifty])</f>
        <v>-0.62036742189147842</v>
      </c>
      <c r="K523">
        <v>-12.3214352431687</v>
      </c>
      <c r="L523">
        <f>(Table2[[#This Row],[6M Return vs Nifty]]-AVERAGE(Table2[6M Return vs Nifty]))/_xlfn.STDEV.P(Table2[6M Return vs Nifty])</f>
        <v>-0.72921363531491135</v>
      </c>
      <c r="M523">
        <v>1.1944311649594199</v>
      </c>
      <c r="N523">
        <f>(Table2[[#This Row],[1W Return vs Nifty]]-AVERAGE(Table2[1W Return vs Nifty]))/_xlfn.STDEV.P(Table2[1W Return vs Nifty])</f>
        <v>0.303876427464919</v>
      </c>
      <c r="O523">
        <v>127093.39</v>
      </c>
      <c r="P523">
        <v>128445.58264224201</v>
      </c>
      <c r="Q523">
        <v>124619.15366885401</v>
      </c>
      <c r="R523">
        <v>66.866125152711504</v>
      </c>
      <c r="S523" s="2">
        <f>(Table2[[#This Row],[Close Price]]-Table2[[#This Row],[20D EMA]])/Table2[[#This Row],[20D EMA]]</f>
        <v>1.2539676532351576E-2</v>
      </c>
      <c r="T523" s="2">
        <f>(Table2[[#This Row],[Close Price]]-Table2[[#This Row],[50D EMA]])/Table2[[#This Row],[50D EMA]]</f>
        <v>1.8803087875018207E-3</v>
      </c>
      <c r="U523" s="2">
        <f>(Table2[[#This Row],[Close Price]]-Table2[[#This Row],[200D EMA]])/Table2[[#This Row],[200D EMA]]</f>
        <v>3.264302646409882E-2</v>
      </c>
      <c r="V523">
        <v>0.94510043779366204</v>
      </c>
      <c r="W523">
        <v>128125.1</v>
      </c>
      <c r="X523">
        <v>129959.95</v>
      </c>
      <c r="Y523">
        <v>127701.5</v>
      </c>
      <c r="Z523">
        <v>130500</v>
      </c>
      <c r="AA523">
        <v>127701.5</v>
      </c>
      <c r="AB523">
        <v>130500</v>
      </c>
      <c r="AC523" s="2">
        <f>(Table2[[#This Row],[Close Price]]/Table2[[#This Row],[Day Low]])-1</f>
        <v>4.3863380399313812E-3</v>
      </c>
      <c r="AD523" s="2">
        <f>(Table2[[#This Row],[Day High]]/Table2[[#This Row],[Close Price]])-1</f>
        <v>9.891045800239473E-3</v>
      </c>
      <c r="AE523" s="2">
        <f>(Table2[[#This Row],[Close Price]]/Table2[[#This Row],[Current Week Low]])-1</f>
        <v>7.7179986139552792E-3</v>
      </c>
      <c r="AF523" s="2">
        <f>(Table2[[#This Row],[Current Week High]]/Table2[[#This Row],[Close Price]])-1</f>
        <v>1.4087659135997299E-2</v>
      </c>
      <c r="AG523" s="2">
        <f>(Table2[[#This Row],[Close Price]]/Table2[[#This Row],[Current Month Low]])-1</f>
        <v>7.7179986139552792E-3</v>
      </c>
      <c r="AH523" s="2">
        <f>(Table2[[#This Row],[Current Month High]]/Table2[[#This Row],[Close Price]])-1</f>
        <v>1.4087659135997299E-2</v>
      </c>
      <c r="AI523">
        <v>17.684678573065899</v>
      </c>
      <c r="AJ523">
        <v>29.986969696969702</v>
      </c>
      <c r="AK523" t="str">
        <f>IF(AND(Table2[[#This Row],[20D EMA]]&gt;Table2[[#This Row],[50D EMA]],Table2[[#This Row],[50D EMA]]&gt;Table2[[#This Row],[200D EMA]]),"Uptrend","Downtrend/NoTrend")</f>
        <v>Downtrend/NoTrend</v>
      </c>
      <c r="AL523">
        <v>-0.15</v>
      </c>
      <c r="AM523" t="s">
        <v>10464</v>
      </c>
      <c r="AN523">
        <v>2.0699999999999998</v>
      </c>
      <c r="AO523" t="s">
        <v>10463</v>
      </c>
      <c r="AP523">
        <v>2.6644621261057998E-2</v>
      </c>
      <c r="AQ523">
        <f>(Table2[[#This Row],[Sharpe Ratio]]-AVERAGE(Table2[Sharpe Ratio]))/_xlfn.STDEV.P(Table2[Sharpe Ratio])</f>
        <v>-0.29287605390608434</v>
      </c>
      <c r="AR5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3">
        <f>_xlfn.RANK.AVG(Table2[[#This Row],[1Y Return vs Nifty Z-Score]],Table2[1Y Return vs Nifty Z-Score])</f>
        <v>495</v>
      </c>
      <c r="AT523">
        <f>_xlfn.RANK.AVG(Table2[[#This Row],[6M Return vs Nifty Z-Score]],Table2[6M Return vs Nifty Z-Score])</f>
        <v>567</v>
      </c>
      <c r="AU523">
        <f>_xlfn.RANK.AVG(Table2[[#This Row],[Sharpe Ratio Z-Score]],Table2[Sharpe Ratio Z-Score])</f>
        <v>416</v>
      </c>
      <c r="AV523">
        <f>(Table2[[#This Row],[Rank 1Y]]+Table2[[#This Row],[Rank 6M]]+Table2[[#This Row],[Rank Sharpe]])/3</f>
        <v>492.66666666666669</v>
      </c>
    </row>
    <row r="524" spans="1:48" x14ac:dyDescent="0.3">
      <c r="A524" t="s">
        <v>90</v>
      </c>
      <c r="B524" t="s">
        <v>91</v>
      </c>
      <c r="C524" t="s">
        <v>10431</v>
      </c>
      <c r="D524" t="s">
        <v>92</v>
      </c>
      <c r="E524">
        <v>304390.73900619999</v>
      </c>
      <c r="F524">
        <v>3399.65</v>
      </c>
      <c r="G524">
        <v>-13.778892322316</v>
      </c>
      <c r="H524">
        <f>(Table2[[#This Row],[1Y Return vs Nifty]]-AVERAGE(Table2[1Y Return vs Nifty]))/_xlfn.STDEV.P(Table2[1Y Return vs Nifty])</f>
        <v>-0.70074009518529712</v>
      </c>
      <c r="I524">
        <v>-3.4610406022357298</v>
      </c>
      <c r="J524">
        <f>(Table2[[#This Row],[1M Return vs Nifty]]-AVERAGE(Table2[1M Return vs Nifty]))/_xlfn.STDEV.P(Table2[1M Return vs Nifty])</f>
        <v>-0.42211816712933031</v>
      </c>
      <c r="K524">
        <v>-19.391464868148098</v>
      </c>
      <c r="L524">
        <f>(Table2[[#This Row],[6M Return vs Nifty]]-AVERAGE(Table2[6M Return vs Nifty]))/_xlfn.STDEV.P(Table2[6M Return vs Nifty])</f>
        <v>-0.9410059032288759</v>
      </c>
      <c r="M524">
        <v>-1.1603629136611899</v>
      </c>
      <c r="N524">
        <f>(Table2[[#This Row],[1W Return vs Nifty]]-AVERAGE(Table2[1W Return vs Nifty]))/_xlfn.STDEV.P(Table2[1W Return vs Nifty])</f>
        <v>-0.12734620896006207</v>
      </c>
      <c r="O524">
        <v>3409.06</v>
      </c>
      <c r="P524">
        <v>3436.8777882875902</v>
      </c>
      <c r="Q524">
        <v>3404.8782732698701</v>
      </c>
      <c r="R524">
        <v>54.418035609563702</v>
      </c>
      <c r="S524" s="2">
        <f>(Table2[[#This Row],[Close Price]]-Table2[[#This Row],[20D EMA]])/Table2[[#This Row],[20D EMA]]</f>
        <v>-2.7602916933113101E-3</v>
      </c>
      <c r="T524" s="2">
        <f>(Table2[[#This Row],[Close Price]]-Table2[[#This Row],[50D EMA]])/Table2[[#This Row],[50D EMA]]</f>
        <v>-1.083186269074138E-2</v>
      </c>
      <c r="U524" s="2">
        <f>(Table2[[#This Row],[Close Price]]-Table2[[#This Row],[200D EMA]])/Table2[[#This Row],[200D EMA]]</f>
        <v>-1.5355242831776839E-3</v>
      </c>
      <c r="V524">
        <v>1.0506990372660101</v>
      </c>
      <c r="W524">
        <v>3385.3</v>
      </c>
      <c r="X524">
        <v>3450</v>
      </c>
      <c r="Y524">
        <v>3381.5</v>
      </c>
      <c r="Z524">
        <v>3450</v>
      </c>
      <c r="AA524">
        <v>3381.5</v>
      </c>
      <c r="AB524">
        <v>3450</v>
      </c>
      <c r="AC524" s="2">
        <f>(Table2[[#This Row],[Close Price]]/Table2[[#This Row],[Day Low]])-1</f>
        <v>4.2389153103121746E-3</v>
      </c>
      <c r="AD524" s="2">
        <f>(Table2[[#This Row],[Day High]]/Table2[[#This Row],[Close Price]])-1</f>
        <v>1.481034812407156E-2</v>
      </c>
      <c r="AE524" s="2">
        <f>(Table2[[#This Row],[Close Price]]/Table2[[#This Row],[Current Week Low]])-1</f>
        <v>5.3674404849919366E-3</v>
      </c>
      <c r="AF524" s="2">
        <f>(Table2[[#This Row],[Current Week High]]/Table2[[#This Row],[Close Price]])-1</f>
        <v>1.481034812407156E-2</v>
      </c>
      <c r="AG524" s="2">
        <f>(Table2[[#This Row],[Close Price]]/Table2[[#This Row],[Current Month Low]])-1</f>
        <v>5.3674404849919366E-3</v>
      </c>
      <c r="AH524" s="2">
        <f>(Table2[[#This Row],[Current Month High]]/Table2[[#This Row],[Close Price]])-1</f>
        <v>1.481034812407156E-2</v>
      </c>
      <c r="AI524">
        <v>14.3338284823437</v>
      </c>
      <c r="AJ524">
        <v>17.943069263994101</v>
      </c>
      <c r="AK524" t="str">
        <f>IF(AND(Table2[[#This Row],[20D EMA]]&gt;Table2[[#This Row],[50D EMA]],Table2[[#This Row],[50D EMA]]&gt;Table2[[#This Row],[200D EMA]]),"Uptrend","Downtrend/NoTrend")</f>
        <v>Downtrend/NoTrend</v>
      </c>
      <c r="AL524">
        <v>-0.15</v>
      </c>
      <c r="AM524" t="s">
        <v>10464</v>
      </c>
      <c r="AN524">
        <v>-2.09</v>
      </c>
      <c r="AO524" t="s">
        <v>10464</v>
      </c>
      <c r="AP524">
        <v>7.8964655069480999E-2</v>
      </c>
      <c r="AQ524">
        <f>(Table2[[#This Row],[Sharpe Ratio]]-AVERAGE(Table2[Sharpe Ratio]))/_xlfn.STDEV.P(Table2[Sharpe Ratio])</f>
        <v>0.29590627641695677</v>
      </c>
      <c r="AR5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4">
        <f>_xlfn.RANK.AVG(Table2[[#This Row],[1Y Return vs Nifty Z-Score]],Table2[1Y Return vs Nifty Z-Score])</f>
        <v>596</v>
      </c>
      <c r="AT524">
        <f>_xlfn.RANK.AVG(Table2[[#This Row],[6M Return vs Nifty Z-Score]],Table2[6M Return vs Nifty Z-Score])</f>
        <v>629</v>
      </c>
      <c r="AU524">
        <f>_xlfn.RANK.AVG(Table2[[#This Row],[Sharpe Ratio Z-Score]],Table2[Sharpe Ratio Z-Score])</f>
        <v>255</v>
      </c>
      <c r="AV524">
        <f>(Table2[[#This Row],[Rank 1Y]]+Table2[[#This Row],[Rank 6M]]+Table2[[#This Row],[Rank Sharpe]])/3</f>
        <v>493.33333333333331</v>
      </c>
    </row>
    <row r="525" spans="1:48" x14ac:dyDescent="0.3">
      <c r="A525" t="s">
        <v>110</v>
      </c>
      <c r="B525" t="s">
        <v>111</v>
      </c>
      <c r="C525" t="s">
        <v>10418</v>
      </c>
      <c r="D525" t="s">
        <v>21</v>
      </c>
      <c r="E525">
        <v>275498.610092905</v>
      </c>
      <c r="F525">
        <v>538.20000000000005</v>
      </c>
      <c r="G525">
        <v>11.7637059574528</v>
      </c>
      <c r="H525">
        <f>(Table2[[#This Row],[1Y Return vs Nifty]]-AVERAGE(Table2[1Y Return vs Nifty]))/_xlfn.STDEV.P(Table2[1Y Return vs Nifty])</f>
        <v>-0.40242338800403088</v>
      </c>
      <c r="I525">
        <v>11.755112712856199</v>
      </c>
      <c r="J525">
        <f>(Table2[[#This Row],[1M Return vs Nifty]]-AVERAGE(Table2[1M Return vs Nifty]))/_xlfn.STDEV.P(Table2[1M Return vs Nifty])</f>
        <v>0.89571065940672701</v>
      </c>
      <c r="K525">
        <v>3.3885065809872299</v>
      </c>
      <c r="L525">
        <f>(Table2[[#This Row],[6M Return vs Nifty]]-AVERAGE(Table2[6M Return vs Nifty]))/_xlfn.STDEV.P(Table2[6M Return vs Nifty])</f>
        <v>-0.25860115075348694</v>
      </c>
      <c r="M525">
        <v>5.8522091697816601</v>
      </c>
      <c r="N525">
        <f>(Table2[[#This Row],[1W Return vs Nifty]]-AVERAGE(Table2[1W Return vs Nifty]))/_xlfn.STDEV.P(Table2[1W Return vs Nifty])</f>
        <v>1.1568339447941183</v>
      </c>
      <c r="O525">
        <v>493.99</v>
      </c>
      <c r="P525">
        <v>479.45657695495498</v>
      </c>
      <c r="Q525">
        <v>459.65779702670801</v>
      </c>
      <c r="R525">
        <v>85.384845395354503</v>
      </c>
      <c r="S525" s="2">
        <f>(Table2[[#This Row],[Close Price]]-Table2[[#This Row],[20D EMA]])/Table2[[#This Row],[20D EMA]]</f>
        <v>8.9495738780137321E-2</v>
      </c>
      <c r="T525" s="2">
        <f>(Table2[[#This Row],[Close Price]]-Table2[[#This Row],[50D EMA]])/Table2[[#This Row],[50D EMA]]</f>
        <v>0.12252084102824606</v>
      </c>
      <c r="U525" s="2">
        <f>(Table2[[#This Row],[Close Price]]-Table2[[#This Row],[200D EMA]])/Table2[[#This Row],[200D EMA]]</f>
        <v>0.1708710338024102</v>
      </c>
      <c r="V525">
        <v>1.44571731125183</v>
      </c>
      <c r="W525">
        <v>528.29999999999995</v>
      </c>
      <c r="X525">
        <v>545</v>
      </c>
      <c r="Y525">
        <v>514.1</v>
      </c>
      <c r="Z525">
        <v>545</v>
      </c>
      <c r="AA525">
        <v>514.1</v>
      </c>
      <c r="AB525">
        <v>545</v>
      </c>
      <c r="AC525" s="2">
        <f>(Table2[[#This Row],[Close Price]]/Table2[[#This Row],[Day Low]])-1</f>
        <v>1.873935264054527E-2</v>
      </c>
      <c r="AD525" s="2">
        <f>(Table2[[#This Row],[Day High]]/Table2[[#This Row],[Close Price]])-1</f>
        <v>1.2634708286882068E-2</v>
      </c>
      <c r="AE525" s="2">
        <f>(Table2[[#This Row],[Close Price]]/Table2[[#This Row],[Current Week Low]])-1</f>
        <v>4.6878039291966545E-2</v>
      </c>
      <c r="AF525" s="2">
        <f>(Table2[[#This Row],[Current Week High]]/Table2[[#This Row],[Close Price]])-1</f>
        <v>1.2634708286882068E-2</v>
      </c>
      <c r="AG525" s="2">
        <f>(Table2[[#This Row],[Close Price]]/Table2[[#This Row],[Current Month Low]])-1</f>
        <v>4.6878039291966545E-2</v>
      </c>
      <c r="AH525" s="2">
        <f>(Table2[[#This Row],[Current Month High]]/Table2[[#This Row],[Close Price]])-1</f>
        <v>1.2634708286882068E-2</v>
      </c>
      <c r="AI525">
        <v>1.4306949089557699</v>
      </c>
      <c r="AJ525">
        <v>43.500866551126499</v>
      </c>
      <c r="AK525" t="str">
        <f>IF(AND(Table2[[#This Row],[20D EMA]]&gt;Table2[[#This Row],[50D EMA]],Table2[[#This Row],[50D EMA]]&gt;Table2[[#This Row],[200D EMA]]),"Uptrend","Downtrend/NoTrend")</f>
        <v>Uptrend</v>
      </c>
      <c r="AL525">
        <v>7.0000000000000007E-2</v>
      </c>
      <c r="AM525" t="s">
        <v>10463</v>
      </c>
      <c r="AN525">
        <v>11.52</v>
      </c>
      <c r="AO525" t="s">
        <v>10463</v>
      </c>
      <c r="AP525">
        <v>-8.3442262408565004E-2</v>
      </c>
      <c r="AQ525">
        <f>(Table2[[#This Row],[Sharpe Ratio]]-AVERAGE(Table2[Sharpe Ratio]))/_xlfn.STDEV.P(Table2[Sharpe Ratio])</f>
        <v>-1.5317363371837924</v>
      </c>
      <c r="AR5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-0.14021627174046492</v>
      </c>
      <c r="AS525">
        <f>_xlfn.RANK.AVG(Table2[[#This Row],[1Y Return vs Nifty Z-Score]],Table2[1Y Return vs Nifty Z-Score])</f>
        <v>432</v>
      </c>
      <c r="AT525">
        <f>_xlfn.RANK.AVG(Table2[[#This Row],[6M Return vs Nifty Z-Score]],Table2[6M Return vs Nifty Z-Score])</f>
        <v>384</v>
      </c>
      <c r="AU525">
        <f>_xlfn.RANK.AVG(Table2[[#This Row],[Sharpe Ratio Z-Score]],Table2[Sharpe Ratio Z-Score])</f>
        <v>681</v>
      </c>
      <c r="AV525">
        <f>(Table2[[#This Row],[Rank 1Y]]+Table2[[#This Row],[Rank 6M]]+Table2[[#This Row],[Rank Sharpe]])/3</f>
        <v>499</v>
      </c>
    </row>
    <row r="526" spans="1:48" x14ac:dyDescent="0.3">
      <c r="A526" t="s">
        <v>433</v>
      </c>
      <c r="B526" t="s">
        <v>434</v>
      </c>
      <c r="C526" t="s">
        <v>10420</v>
      </c>
      <c r="D526" t="s">
        <v>27</v>
      </c>
      <c r="E526">
        <v>52891.724999999999</v>
      </c>
      <c r="F526">
        <v>1889.5</v>
      </c>
      <c r="G526">
        <v>-7.2724432526798699</v>
      </c>
      <c r="H526">
        <f>(Table2[[#This Row],[1Y Return vs Nifty]]-AVERAGE(Table2[1Y Return vs Nifty]))/_xlfn.STDEV.P(Table2[1Y Return vs Nifty])</f>
        <v>-0.62475007879632882</v>
      </c>
      <c r="I526">
        <v>-3.1971516874820698</v>
      </c>
      <c r="J526">
        <f>(Table2[[#This Row],[1M Return vs Nifty]]-AVERAGE(Table2[1M Return vs Nifty]))/_xlfn.STDEV.P(Table2[1M Return vs Nifty])</f>
        <v>-0.39926348029328429</v>
      </c>
      <c r="K526">
        <v>-2.7098172146899802</v>
      </c>
      <c r="L526">
        <f>(Table2[[#This Row],[6M Return vs Nifty]]-AVERAGE(Table2[6M Return vs Nifty]))/_xlfn.STDEV.P(Table2[6M Return vs Nifty])</f>
        <v>-0.44128466067780875</v>
      </c>
      <c r="M526">
        <v>-1.5663098853439099</v>
      </c>
      <c r="N526">
        <f>(Table2[[#This Row],[1W Return vs Nifty]]-AVERAGE(Table2[1W Return vs Nifty]))/_xlfn.STDEV.P(Table2[1W Return vs Nifty])</f>
        <v>-0.20168541550346497</v>
      </c>
      <c r="O526">
        <v>1844.13</v>
      </c>
      <c r="P526">
        <v>1831.9783698813701</v>
      </c>
      <c r="Q526">
        <v>1767.6518925222099</v>
      </c>
      <c r="R526">
        <v>55.384978159671398</v>
      </c>
      <c r="S526" s="2">
        <f>(Table2[[#This Row],[Close Price]]-Table2[[#This Row],[20D EMA]])/Table2[[#This Row],[20D EMA]]</f>
        <v>2.4602387033452029E-2</v>
      </c>
      <c r="T526" s="2">
        <f>(Table2[[#This Row],[Close Price]]-Table2[[#This Row],[50D EMA]])/Table2[[#This Row],[50D EMA]]</f>
        <v>3.1398640433923201E-2</v>
      </c>
      <c r="U526" s="2">
        <f>(Table2[[#This Row],[Close Price]]-Table2[[#This Row],[200D EMA]])/Table2[[#This Row],[200D EMA]]</f>
        <v>6.8932185117019096E-2</v>
      </c>
      <c r="V526">
        <v>0.79268061687393399</v>
      </c>
      <c r="W526">
        <v>1836.55</v>
      </c>
      <c r="X526">
        <v>1905.5</v>
      </c>
      <c r="Y526">
        <v>1836.55</v>
      </c>
      <c r="Z526">
        <v>1905.5</v>
      </c>
      <c r="AA526">
        <v>1836.55</v>
      </c>
      <c r="AB526">
        <v>1905.5</v>
      </c>
      <c r="AC526" s="2">
        <f>(Table2[[#This Row],[Close Price]]/Table2[[#This Row],[Day Low]])-1</f>
        <v>2.8831232473932156E-2</v>
      </c>
      <c r="AD526" s="2">
        <f>(Table2[[#This Row],[Day High]]/Table2[[#This Row],[Close Price]])-1</f>
        <v>8.4678486372056216E-3</v>
      </c>
      <c r="AE526" s="2">
        <f>(Table2[[#This Row],[Close Price]]/Table2[[#This Row],[Current Week Low]])-1</f>
        <v>2.8831232473932156E-2</v>
      </c>
      <c r="AF526" s="2">
        <f>(Table2[[#This Row],[Current Week High]]/Table2[[#This Row],[Close Price]])-1</f>
        <v>8.4678486372056216E-3</v>
      </c>
      <c r="AG526" s="2">
        <f>(Table2[[#This Row],[Close Price]]/Table2[[#This Row],[Current Month Low]])-1</f>
        <v>2.8831232473932156E-2</v>
      </c>
      <c r="AH526" s="2">
        <f>(Table2[[#This Row],[Current Month High]]/Table2[[#This Row],[Close Price]])-1</f>
        <v>8.4678486372056216E-3</v>
      </c>
      <c r="AI526">
        <v>10.3281291346917</v>
      </c>
      <c r="AJ526">
        <v>23.8975771286187</v>
      </c>
      <c r="AK526" t="str">
        <f>IF(AND(Table2[[#This Row],[20D EMA]]&gt;Table2[[#This Row],[50D EMA]],Table2[[#This Row],[50D EMA]]&gt;Table2[[#This Row],[200D EMA]]),"Uptrend","Downtrend/NoTrend")</f>
        <v>Uptrend</v>
      </c>
      <c r="AL526">
        <v>-0.1</v>
      </c>
      <c r="AM526" t="s">
        <v>10464</v>
      </c>
      <c r="AN526">
        <v>0.67</v>
      </c>
      <c r="AO526" t="s">
        <v>10463</v>
      </c>
      <c r="AP526">
        <v>4.3777905582330001E-3</v>
      </c>
      <c r="AQ526">
        <f>(Table2[[#This Row],[Sharpe Ratio]]-AVERAGE(Table2[Sharpe Ratio]))/_xlfn.STDEV.P(Table2[Sharpe Ratio])</f>
        <v>-0.54345533522159672</v>
      </c>
      <c r="AR5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-2.2104389704924836</v>
      </c>
      <c r="AS526">
        <f>_xlfn.RANK.AVG(Table2[[#This Row],[1Y Return vs Nifty Z-Score]],Table2[1Y Return vs Nifty Z-Score])</f>
        <v>557</v>
      </c>
      <c r="AT526">
        <f>_xlfn.RANK.AVG(Table2[[#This Row],[6M Return vs Nifty Z-Score]],Table2[6M Return vs Nifty Z-Score])</f>
        <v>463</v>
      </c>
      <c r="AU526">
        <f>_xlfn.RANK.AVG(Table2[[#This Row],[Sharpe Ratio Z-Score]],Table2[Sharpe Ratio Z-Score])</f>
        <v>487</v>
      </c>
      <c r="AV526">
        <f>(Table2[[#This Row],[Rank 1Y]]+Table2[[#This Row],[Rank 6M]]+Table2[[#This Row],[Rank Sharpe]])/3</f>
        <v>502.33333333333331</v>
      </c>
    </row>
    <row r="527" spans="1:48" x14ac:dyDescent="0.3">
      <c r="A527" t="s">
        <v>762</v>
      </c>
      <c r="B527" t="s">
        <v>763</v>
      </c>
      <c r="C527" t="s">
        <v>10418</v>
      </c>
      <c r="D527" t="s">
        <v>293</v>
      </c>
      <c r="E527">
        <v>20262.236990490001</v>
      </c>
      <c r="F527">
        <v>1845.65</v>
      </c>
      <c r="G527">
        <v>-3.87683393240038</v>
      </c>
      <c r="H527">
        <f>(Table2[[#This Row],[1Y Return vs Nifty]]-AVERAGE(Table2[1Y Return vs Nifty]))/_xlfn.STDEV.P(Table2[1Y Return vs Nifty])</f>
        <v>-0.58509213248230318</v>
      </c>
      <c r="I527">
        <v>-2.14064315288095</v>
      </c>
      <c r="J527">
        <f>(Table2[[#This Row],[1M Return vs Nifty]]-AVERAGE(Table2[1M Return vs Nifty]))/_xlfn.STDEV.P(Table2[1M Return vs Nifty])</f>
        <v>-0.30776220703798707</v>
      </c>
      <c r="K527">
        <v>-31.355068296269899</v>
      </c>
      <c r="L527">
        <f>(Table2[[#This Row],[6M Return vs Nifty]]-AVERAGE(Table2[6M Return vs Nifty]))/_xlfn.STDEV.P(Table2[6M Return vs Nifty])</f>
        <v>-1.2993917710211316</v>
      </c>
      <c r="M527">
        <v>-4.1478805670507901</v>
      </c>
      <c r="N527">
        <f>(Table2[[#This Row],[1W Return vs Nifty]]-AVERAGE(Table2[1W Return vs Nifty]))/_xlfn.STDEV.P(Table2[1W Return vs Nifty])</f>
        <v>-0.67443661085859552</v>
      </c>
      <c r="O527">
        <v>1847.18</v>
      </c>
      <c r="P527">
        <v>1857.50308436603</v>
      </c>
      <c r="Q527">
        <v>1834.1928112119399</v>
      </c>
      <c r="R527">
        <v>46.044094554010002</v>
      </c>
      <c r="S527" s="2">
        <f>(Table2[[#This Row],[Close Price]]-Table2[[#This Row],[20D EMA]])/Table2[[#This Row],[20D EMA]]</f>
        <v>-8.2828960902563511E-4</v>
      </c>
      <c r="T527" s="2">
        <f>(Table2[[#This Row],[Close Price]]-Table2[[#This Row],[50D EMA]])/Table2[[#This Row],[50D EMA]]</f>
        <v>-6.3811922929190431E-3</v>
      </c>
      <c r="U527" s="2">
        <f>(Table2[[#This Row],[Close Price]]-Table2[[#This Row],[200D EMA]])/Table2[[#This Row],[200D EMA]]</f>
        <v>6.2464473298692487E-3</v>
      </c>
      <c r="V527">
        <v>0.95912274573900602</v>
      </c>
      <c r="W527">
        <v>1836.05</v>
      </c>
      <c r="X527">
        <v>1896</v>
      </c>
      <c r="Y527">
        <v>1826.5</v>
      </c>
      <c r="Z527">
        <v>1896</v>
      </c>
      <c r="AA527">
        <v>1826.5</v>
      </c>
      <c r="AB527">
        <v>1896</v>
      </c>
      <c r="AC527" s="2">
        <f>(Table2[[#This Row],[Close Price]]/Table2[[#This Row],[Day Low]])-1</f>
        <v>5.2286157784375842E-3</v>
      </c>
      <c r="AD527" s="2">
        <f>(Table2[[#This Row],[Day High]]/Table2[[#This Row],[Close Price]])-1</f>
        <v>2.7280361932110697E-2</v>
      </c>
      <c r="AE527" s="2">
        <f>(Table2[[#This Row],[Close Price]]/Table2[[#This Row],[Current Week Low]])-1</f>
        <v>1.048453326033405E-2</v>
      </c>
      <c r="AF527" s="2">
        <f>(Table2[[#This Row],[Current Week High]]/Table2[[#This Row],[Close Price]])-1</f>
        <v>2.7280361932110697E-2</v>
      </c>
      <c r="AG527" s="2">
        <f>(Table2[[#This Row],[Close Price]]/Table2[[#This Row],[Current Month Low]])-1</f>
        <v>1.048453326033405E-2</v>
      </c>
      <c r="AH527" s="2">
        <f>(Table2[[#This Row],[Current Month High]]/Table2[[#This Row],[Close Price]])-1</f>
        <v>2.7280361932110697E-2</v>
      </c>
      <c r="AI527">
        <v>33.229485547097198</v>
      </c>
      <c r="AJ527">
        <v>32.580274405574301</v>
      </c>
      <c r="AK527" t="str">
        <f>IF(AND(Table2[[#This Row],[20D EMA]]&gt;Table2[[#This Row],[50D EMA]],Table2[[#This Row],[50D EMA]]&gt;Table2[[#This Row],[200D EMA]]),"Uptrend","Downtrend/NoTrend")</f>
        <v>Downtrend/NoTrend</v>
      </c>
      <c r="AL527">
        <v>-0.17</v>
      </c>
      <c r="AM527" t="s">
        <v>10464</v>
      </c>
      <c r="AN527">
        <v>-3.18</v>
      </c>
      <c r="AO527" t="s">
        <v>10464</v>
      </c>
      <c r="AP527">
        <v>7.2665501315233999E-2</v>
      </c>
      <c r="AQ527">
        <f>(Table2[[#This Row],[Sharpe Ratio]]-AVERAGE(Table2[Sharpe Ratio]))/_xlfn.STDEV.P(Table2[Sharpe Ratio])</f>
        <v>0.22501889052441179</v>
      </c>
      <c r="AR5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7">
        <f>_xlfn.RANK.AVG(Table2[[#This Row],[1Y Return vs Nifty Z-Score]],Table2[1Y Return vs Nifty Z-Score])</f>
        <v>534</v>
      </c>
      <c r="AT527">
        <f>_xlfn.RANK.AVG(Table2[[#This Row],[6M Return vs Nifty Z-Score]],Table2[6M Return vs Nifty Z-Score])</f>
        <v>699</v>
      </c>
      <c r="AU527">
        <f>_xlfn.RANK.AVG(Table2[[#This Row],[Sharpe Ratio Z-Score]],Table2[Sharpe Ratio Z-Score])</f>
        <v>276</v>
      </c>
      <c r="AV527">
        <f>(Table2[[#This Row],[Rank 1Y]]+Table2[[#This Row],[Rank 6M]]+Table2[[#This Row],[Rank Sharpe]])/3</f>
        <v>503</v>
      </c>
    </row>
    <row r="528" spans="1:48" x14ac:dyDescent="0.3">
      <c r="A528" t="s">
        <v>1453</v>
      </c>
      <c r="B528" t="s">
        <v>1454</v>
      </c>
      <c r="C528" t="s">
        <v>10435</v>
      </c>
      <c r="D528" t="s">
        <v>1455</v>
      </c>
      <c r="E528">
        <v>6781.5893040000001</v>
      </c>
      <c r="F528">
        <v>924.7</v>
      </c>
      <c r="G528">
        <v>4.7434304826915099</v>
      </c>
      <c r="H528">
        <f>(Table2[[#This Row],[1Y Return vs Nifty]]-AVERAGE(Table2[1Y Return vs Nifty]))/_xlfn.STDEV.P(Table2[1Y Return vs Nifty])</f>
        <v>-0.48441447756342654</v>
      </c>
      <c r="I528">
        <v>17.210794678610998</v>
      </c>
      <c r="J528">
        <f>(Table2[[#This Row],[1M Return vs Nifty]]-AVERAGE(Table2[1M Return vs Nifty]))/_xlfn.STDEV.P(Table2[1M Return vs Nifty])</f>
        <v>1.3682121395116638</v>
      </c>
      <c r="K528">
        <v>-2.3689221637065199</v>
      </c>
      <c r="L528">
        <f>(Table2[[#This Row],[6M Return vs Nifty]]-AVERAGE(Table2[6M Return vs Nifty]))/_xlfn.STDEV.P(Table2[6M Return vs Nifty])</f>
        <v>-0.43107268989435621</v>
      </c>
      <c r="M528">
        <v>2.2093834556471998</v>
      </c>
      <c r="N528">
        <f>(Table2[[#This Row],[1W Return vs Nifty]]-AVERAGE(Table2[1W Return vs Nifty]))/_xlfn.STDEV.P(Table2[1W Return vs Nifty])</f>
        <v>0.48973998411711539</v>
      </c>
      <c r="O528">
        <v>829</v>
      </c>
      <c r="P528">
        <v>766.31246891830006</v>
      </c>
      <c r="Q528">
        <v>747.63959828695295</v>
      </c>
      <c r="R528">
        <v>67.147960093673902</v>
      </c>
      <c r="S528" s="2">
        <f>(Table2[[#This Row],[Close Price]]-Table2[[#This Row],[20D EMA]])/Table2[[#This Row],[20D EMA]]</f>
        <v>0.11544028950542828</v>
      </c>
      <c r="T528" s="2">
        <f>(Table2[[#This Row],[Close Price]]-Table2[[#This Row],[50D EMA]])/Table2[[#This Row],[50D EMA]]</f>
        <v>0.20668792105820005</v>
      </c>
      <c r="U528" s="2">
        <f>(Table2[[#This Row],[Close Price]]-Table2[[#This Row],[200D EMA]])/Table2[[#This Row],[200D EMA]]</f>
        <v>0.23682587455070728</v>
      </c>
      <c r="V528">
        <v>1.2708657676864901</v>
      </c>
      <c r="W528">
        <v>881.1</v>
      </c>
      <c r="X528">
        <v>932.9</v>
      </c>
      <c r="Y528">
        <v>861.5</v>
      </c>
      <c r="Z528">
        <v>932.9</v>
      </c>
      <c r="AA528">
        <v>861.5</v>
      </c>
      <c r="AB528">
        <v>932.9</v>
      </c>
      <c r="AC528" s="2">
        <f>(Table2[[#This Row],[Close Price]]/Table2[[#This Row],[Day Low]])-1</f>
        <v>4.9483600045397758E-2</v>
      </c>
      <c r="AD528" s="2">
        <f>(Table2[[#This Row],[Day High]]/Table2[[#This Row],[Close Price]])-1</f>
        <v>8.8677408889368259E-3</v>
      </c>
      <c r="AE528" s="2">
        <f>(Table2[[#This Row],[Close Price]]/Table2[[#This Row],[Current Week Low]])-1</f>
        <v>7.3360417875798056E-2</v>
      </c>
      <c r="AF528" s="2">
        <f>(Table2[[#This Row],[Current Week High]]/Table2[[#This Row],[Close Price]])-1</f>
        <v>8.8677408889368259E-3</v>
      </c>
      <c r="AG528" s="2">
        <f>(Table2[[#This Row],[Close Price]]/Table2[[#This Row],[Current Month Low]])-1</f>
        <v>7.3360417875798056E-2</v>
      </c>
      <c r="AH528" s="2">
        <f>(Table2[[#This Row],[Current Month High]]/Table2[[#This Row],[Close Price]])-1</f>
        <v>8.8677408889368259E-3</v>
      </c>
      <c r="AI528">
        <v>6.9968638477343896</v>
      </c>
      <c r="AJ528">
        <v>56.331360946745498</v>
      </c>
      <c r="AK528" t="str">
        <f>IF(AND(Table2[[#This Row],[20D EMA]]&gt;Table2[[#This Row],[50D EMA]],Table2[[#This Row],[50D EMA]]&gt;Table2[[#This Row],[200D EMA]]),"Uptrend","Downtrend/NoTrend")</f>
        <v>Uptrend</v>
      </c>
      <c r="AL528">
        <v>0.35</v>
      </c>
      <c r="AM528" t="s">
        <v>10463</v>
      </c>
      <c r="AN528">
        <v>8.5500000000000007</v>
      </c>
      <c r="AO528" t="s">
        <v>10463</v>
      </c>
      <c r="AP528">
        <v>-1.5404979066125001E-2</v>
      </c>
      <c r="AQ528">
        <f>(Table2[[#This Row],[Sharpe Ratio]]-AVERAGE(Table2[Sharpe Ratio]))/_xlfn.STDEV.P(Table2[Sharpe Ratio])</f>
        <v>-0.7660802907467249</v>
      </c>
      <c r="AR5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0.17638466542427145</v>
      </c>
      <c r="AS528">
        <f>_xlfn.RANK.AVG(Table2[[#This Row],[1Y Return vs Nifty Z-Score]],Table2[1Y Return vs Nifty Z-Score])</f>
        <v>478</v>
      </c>
      <c r="AT528">
        <f>_xlfn.RANK.AVG(Table2[[#This Row],[6M Return vs Nifty Z-Score]],Table2[6M Return vs Nifty Z-Score])</f>
        <v>457</v>
      </c>
      <c r="AU528">
        <f>_xlfn.RANK.AVG(Table2[[#This Row],[Sharpe Ratio Z-Score]],Table2[Sharpe Ratio Z-Score])</f>
        <v>574</v>
      </c>
      <c r="AV528">
        <f>(Table2[[#This Row],[Rank 1Y]]+Table2[[#This Row],[Rank 6M]]+Table2[[#This Row],[Rank Sharpe]])/3</f>
        <v>503</v>
      </c>
    </row>
    <row r="529" spans="1:48" x14ac:dyDescent="0.3">
      <c r="A529" t="s">
        <v>2140</v>
      </c>
      <c r="B529" t="s">
        <v>2141</v>
      </c>
      <c r="C529" t="s">
        <v>10435</v>
      </c>
      <c r="D529" t="s">
        <v>1800</v>
      </c>
      <c r="E529">
        <v>2573.1056378580001</v>
      </c>
      <c r="F529">
        <v>55.96</v>
      </c>
      <c r="G529">
        <v>35.438697788792702</v>
      </c>
      <c r="H529">
        <f>(Table2[[#This Row],[1Y Return vs Nifty]]-AVERAGE(Table2[1Y Return vs Nifty]))/_xlfn.STDEV.P(Table2[1Y Return vs Nifty])</f>
        <v>-0.12591880032225561</v>
      </c>
      <c r="I529">
        <v>-0.38408735267861099</v>
      </c>
      <c r="J529">
        <f>(Table2[[#This Row],[1M Return vs Nifty]]-AVERAGE(Table2[1M Return vs Nifty]))/_xlfn.STDEV.P(Table2[1M Return vs Nifty])</f>
        <v>-0.15563178215393889</v>
      </c>
      <c r="K529">
        <v>-13.5706508811242</v>
      </c>
      <c r="L529">
        <f>(Table2[[#This Row],[6M Return vs Nifty]]-AVERAGE(Table2[6M Return vs Nifty]))/_xlfn.STDEV.P(Table2[6M Return vs Nifty])</f>
        <v>-0.76663557370982383</v>
      </c>
      <c r="M529">
        <v>-6.2338277697149804</v>
      </c>
      <c r="N529">
        <f>(Table2[[#This Row],[1W Return vs Nifty]]-AVERAGE(Table2[1W Return vs Nifty]))/_xlfn.STDEV.P(Table2[1W Return vs Nifty])</f>
        <v>-1.056426552290366</v>
      </c>
      <c r="O529">
        <v>53.54</v>
      </c>
      <c r="P529">
        <v>52.592452758571199</v>
      </c>
      <c r="Q529">
        <v>51.102846894700598</v>
      </c>
      <c r="R529">
        <v>52.1091615039118</v>
      </c>
      <c r="S529" s="2">
        <f>(Table2[[#This Row],[Close Price]]-Table2[[#This Row],[20D EMA]])/Table2[[#This Row],[20D EMA]]</f>
        <v>4.5199850579006384E-2</v>
      </c>
      <c r="T529" s="2">
        <f>(Table2[[#This Row],[Close Price]]-Table2[[#This Row],[50D EMA]])/Table2[[#This Row],[50D EMA]]</f>
        <v>6.4030998076620035E-2</v>
      </c>
      <c r="U529" s="2">
        <f>(Table2[[#This Row],[Close Price]]-Table2[[#This Row],[200D EMA]])/Table2[[#This Row],[200D EMA]]</f>
        <v>9.5046624609931338E-2</v>
      </c>
      <c r="V529">
        <v>1.7380379809170501</v>
      </c>
      <c r="W529">
        <v>54</v>
      </c>
      <c r="X529">
        <v>57.45</v>
      </c>
      <c r="Y529">
        <v>53.14</v>
      </c>
      <c r="Z529">
        <v>57.45</v>
      </c>
      <c r="AA529">
        <v>53.14</v>
      </c>
      <c r="AB529">
        <v>57.45</v>
      </c>
      <c r="AC529" s="2">
        <f>(Table2[[#This Row],[Close Price]]/Table2[[#This Row],[Day Low]])-1</f>
        <v>3.6296296296296271E-2</v>
      </c>
      <c r="AD529" s="2">
        <f>(Table2[[#This Row],[Day High]]/Table2[[#This Row],[Close Price]])-1</f>
        <v>2.6626161543960025E-2</v>
      </c>
      <c r="AE529" s="2">
        <f>(Table2[[#This Row],[Close Price]]/Table2[[#This Row],[Current Week Low]])-1</f>
        <v>5.3067369213398496E-2</v>
      </c>
      <c r="AF529" s="2">
        <f>(Table2[[#This Row],[Current Week High]]/Table2[[#This Row],[Close Price]])-1</f>
        <v>2.6626161543960025E-2</v>
      </c>
      <c r="AG529" s="2">
        <f>(Table2[[#This Row],[Close Price]]/Table2[[#This Row],[Current Month Low]])-1</f>
        <v>5.3067369213398496E-2</v>
      </c>
      <c r="AH529" s="2">
        <f>(Table2[[#This Row],[Current Month High]]/Table2[[#This Row],[Close Price]])-1</f>
        <v>2.6626161543960025E-2</v>
      </c>
      <c r="AI529">
        <v>24.0171551107934</v>
      </c>
      <c r="AJ529">
        <v>69.833080424886106</v>
      </c>
      <c r="AK529" t="str">
        <f>IF(AND(Table2[[#This Row],[20D EMA]]&gt;Table2[[#This Row],[50D EMA]],Table2[[#This Row],[50D EMA]]&gt;Table2[[#This Row],[200D EMA]]),"Uptrend","Downtrend/NoTrend")</f>
        <v>Uptrend</v>
      </c>
      <c r="AL529">
        <v>-0.01</v>
      </c>
      <c r="AM529" t="s">
        <v>10464</v>
      </c>
      <c r="AN529">
        <v>5.13</v>
      </c>
      <c r="AO529" t="s">
        <v>10463</v>
      </c>
      <c r="AP529">
        <v>-3.9378180163964001E-2</v>
      </c>
      <c r="AQ529">
        <f>(Table2[[#This Row],[Sharpe Ratio]]-AVERAGE(Table2[Sharpe Ratio]))/_xlfn.STDEV.P(Table2[Sharpe Ratio])</f>
        <v>-1.0358621731394722</v>
      </c>
      <c r="AR5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-3.1404748816158565</v>
      </c>
      <c r="AS529">
        <f>_xlfn.RANK.AVG(Table2[[#This Row],[1Y Return vs Nifty Z-Score]],Table2[1Y Return vs Nifty Z-Score])</f>
        <v>320</v>
      </c>
      <c r="AT529">
        <f>_xlfn.RANK.AVG(Table2[[#This Row],[6M Return vs Nifty Z-Score]],Table2[6M Return vs Nifty Z-Score])</f>
        <v>579</v>
      </c>
      <c r="AU529">
        <f>_xlfn.RANK.AVG(Table2[[#This Row],[Sharpe Ratio Z-Score]],Table2[Sharpe Ratio Z-Score])</f>
        <v>610</v>
      </c>
      <c r="AV529">
        <f>(Table2[[#This Row],[Rank 1Y]]+Table2[[#This Row],[Rank 6M]]+Table2[[#This Row],[Rank Sharpe]])/3</f>
        <v>503</v>
      </c>
    </row>
    <row r="530" spans="1:48" x14ac:dyDescent="0.3">
      <c r="A530" t="s">
        <v>531</v>
      </c>
      <c r="B530" t="s">
        <v>532</v>
      </c>
      <c r="C530" t="s">
        <v>10433</v>
      </c>
      <c r="D530" t="s">
        <v>533</v>
      </c>
      <c r="E530">
        <v>36067.050499999998</v>
      </c>
      <c r="F530">
        <v>3231.3</v>
      </c>
      <c r="G530">
        <v>-17.4823118334164</v>
      </c>
      <c r="H530">
        <f>(Table2[[#This Row],[1Y Return vs Nifty]]-AVERAGE(Table2[1Y Return vs Nifty]))/_xlfn.STDEV.P(Table2[1Y Return vs Nifty])</f>
        <v>-0.74399301337950385</v>
      </c>
      <c r="I530">
        <v>-3.1849945443840202</v>
      </c>
      <c r="J530">
        <f>(Table2[[#This Row],[1M Return vs Nifty]]-AVERAGE(Table2[1M Return vs Nifty]))/_xlfn.STDEV.P(Table2[1M Return vs Nifty])</f>
        <v>-0.39821058385545438</v>
      </c>
      <c r="K530">
        <v>-27.853602040841899</v>
      </c>
      <c r="L530">
        <f>(Table2[[#This Row],[6M Return vs Nifty]]-AVERAGE(Table2[6M Return vs Nifty]))/_xlfn.STDEV.P(Table2[6M Return vs Nifty])</f>
        <v>-1.1945006293148512</v>
      </c>
      <c r="M530">
        <v>-2.5066013007397299</v>
      </c>
      <c r="N530">
        <f>(Table2[[#This Row],[1W Return vs Nifty]]-AVERAGE(Table2[1W Return vs Nifty]))/_xlfn.STDEV.P(Table2[1W Return vs Nifty])</f>
        <v>-0.37387666858844021</v>
      </c>
      <c r="O530">
        <v>3234.77</v>
      </c>
      <c r="P530">
        <v>3257.5369367169601</v>
      </c>
      <c r="Q530">
        <v>3254.8885943325399</v>
      </c>
      <c r="R530">
        <v>54.442797391355001</v>
      </c>
      <c r="S530" s="2">
        <f>(Table2[[#This Row],[Close Price]]-Table2[[#This Row],[20D EMA]])/Table2[[#This Row],[20D EMA]]</f>
        <v>-1.0727192350614726E-3</v>
      </c>
      <c r="T530" s="2">
        <f>(Table2[[#This Row],[Close Price]]-Table2[[#This Row],[50D EMA]])/Table2[[#This Row],[50D EMA]]</f>
        <v>-8.0542253938039026E-3</v>
      </c>
      <c r="U530" s="2">
        <f>(Table2[[#This Row],[Close Price]]-Table2[[#This Row],[200D EMA]])/Table2[[#This Row],[200D EMA]]</f>
        <v>-7.2471280195618836E-3</v>
      </c>
      <c r="V530">
        <v>2.1274037422185299</v>
      </c>
      <c r="W530">
        <v>3200</v>
      </c>
      <c r="X530">
        <v>3315</v>
      </c>
      <c r="Y530">
        <v>3200</v>
      </c>
      <c r="Z530">
        <v>3315</v>
      </c>
      <c r="AA530">
        <v>3200</v>
      </c>
      <c r="AB530">
        <v>3315</v>
      </c>
      <c r="AC530" s="2">
        <f>(Table2[[#This Row],[Close Price]]/Table2[[#This Row],[Day Low]])-1</f>
        <v>9.7812500000000746E-3</v>
      </c>
      <c r="AD530" s="2">
        <f>(Table2[[#This Row],[Day High]]/Table2[[#This Row],[Close Price]])-1</f>
        <v>2.5902887382787121E-2</v>
      </c>
      <c r="AE530" s="2">
        <f>(Table2[[#This Row],[Close Price]]/Table2[[#This Row],[Current Week Low]])-1</f>
        <v>9.7812500000000746E-3</v>
      </c>
      <c r="AF530" s="2">
        <f>(Table2[[#This Row],[Current Week High]]/Table2[[#This Row],[Close Price]])-1</f>
        <v>2.5902887382787121E-2</v>
      </c>
      <c r="AG530" s="2">
        <f>(Table2[[#This Row],[Close Price]]/Table2[[#This Row],[Current Month Low]])-1</f>
        <v>9.7812500000000746E-3</v>
      </c>
      <c r="AH530" s="2">
        <f>(Table2[[#This Row],[Current Month High]]/Table2[[#This Row],[Close Price]])-1</f>
        <v>2.5902887382787121E-2</v>
      </c>
      <c r="AI530">
        <v>21.313403274223901</v>
      </c>
      <c r="AJ530">
        <v>30.5048465266559</v>
      </c>
      <c r="AK530" t="str">
        <f>IF(AND(Table2[[#This Row],[20D EMA]]&gt;Table2[[#This Row],[50D EMA]],Table2[[#This Row],[50D EMA]]&gt;Table2[[#This Row],[200D EMA]]),"Uptrend","Downtrend/NoTrend")</f>
        <v>Downtrend/NoTrend</v>
      </c>
      <c r="AL530">
        <v>-0.13</v>
      </c>
      <c r="AM530" t="s">
        <v>10464</v>
      </c>
      <c r="AN530">
        <v>-1.81</v>
      </c>
      <c r="AO530" t="s">
        <v>10464</v>
      </c>
      <c r="AP530">
        <v>9.3301730286914006E-2</v>
      </c>
      <c r="AQ530">
        <f>(Table2[[#This Row],[Sharpe Ratio]]-AVERAGE(Table2[Sharpe Ratio]))/_xlfn.STDEV.P(Table2[Sharpe Ratio])</f>
        <v>0.45724823172696932</v>
      </c>
      <c r="AR5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0">
        <f>_xlfn.RANK.AVG(Table2[[#This Row],[1Y Return vs Nifty Z-Score]],Table2[1Y Return vs Nifty Z-Score])</f>
        <v>605</v>
      </c>
      <c r="AT530">
        <f>_xlfn.RANK.AVG(Table2[[#This Row],[6M Return vs Nifty Z-Score]],Table2[6M Return vs Nifty Z-Score])</f>
        <v>688</v>
      </c>
      <c r="AU530">
        <f>_xlfn.RANK.AVG(Table2[[#This Row],[Sharpe Ratio Z-Score]],Table2[Sharpe Ratio Z-Score])</f>
        <v>218</v>
      </c>
      <c r="AV530">
        <f>(Table2[[#This Row],[Rank 1Y]]+Table2[[#This Row],[Rank 6M]]+Table2[[#This Row],[Rank Sharpe]])/3</f>
        <v>503.66666666666669</v>
      </c>
    </row>
    <row r="531" spans="1:48" x14ac:dyDescent="0.3">
      <c r="A531" t="s">
        <v>906</v>
      </c>
      <c r="B531" t="s">
        <v>907</v>
      </c>
      <c r="C531" t="s">
        <v>10419</v>
      </c>
      <c r="D531" t="s">
        <v>24</v>
      </c>
      <c r="E531">
        <v>16042.243999320001</v>
      </c>
      <c r="F531">
        <v>258.25</v>
      </c>
      <c r="G531">
        <v>14.37992506024</v>
      </c>
      <c r="H531">
        <f>(Table2[[#This Row],[1Y Return vs Nifty]]-AVERAGE(Table2[1Y Return vs Nifty]))/_xlfn.STDEV.P(Table2[1Y Return vs Nifty])</f>
        <v>-0.37186808350995465</v>
      </c>
      <c r="I531">
        <v>-3.8862716672198898</v>
      </c>
      <c r="J531">
        <f>(Table2[[#This Row],[1M Return vs Nifty]]-AVERAGE(Table2[1M Return vs Nifty]))/_xlfn.STDEV.P(Table2[1M Return vs Nifty])</f>
        <v>-0.45894625000747447</v>
      </c>
      <c r="K531">
        <v>-19.380743518482898</v>
      </c>
      <c r="L531">
        <f>(Table2[[#This Row],[6M Return vs Nifty]]-AVERAGE(Table2[6M Return vs Nifty]))/_xlfn.STDEV.P(Table2[6M Return vs Nifty])</f>
        <v>-0.94068473074712722</v>
      </c>
      <c r="M531">
        <v>1.5605329464159099E-2</v>
      </c>
      <c r="N531">
        <f>(Table2[[#This Row],[1W Return vs Nifty]]-AVERAGE(Table2[1W Return vs Nifty]))/_xlfn.STDEV.P(Table2[1W Return vs Nifty])</f>
        <v>8.8003460362028871E-2</v>
      </c>
      <c r="O531">
        <v>257.92</v>
      </c>
      <c r="P531">
        <v>255.167910405616</v>
      </c>
      <c r="Q531">
        <v>244.316414533976</v>
      </c>
      <c r="R531">
        <v>61.119651934738499</v>
      </c>
      <c r="S531" s="2">
        <f>(Table2[[#This Row],[Close Price]]-Table2[[#This Row],[20D EMA]])/Table2[[#This Row],[20D EMA]]</f>
        <v>1.2794665012406329E-3</v>
      </c>
      <c r="T531" s="2">
        <f>(Table2[[#This Row],[Close Price]]-Table2[[#This Row],[50D EMA]])/Table2[[#This Row],[50D EMA]]</f>
        <v>1.2078672390602323E-2</v>
      </c>
      <c r="U531" s="2">
        <f>(Table2[[#This Row],[Close Price]]-Table2[[#This Row],[200D EMA]])/Table2[[#This Row],[200D EMA]]</f>
        <v>5.7030901884352586E-2</v>
      </c>
      <c r="V531">
        <v>0.91835007714955197</v>
      </c>
      <c r="W531">
        <v>257.5</v>
      </c>
      <c r="X531">
        <v>265.25</v>
      </c>
      <c r="Y531">
        <v>257.5</v>
      </c>
      <c r="Z531">
        <v>266</v>
      </c>
      <c r="AA531">
        <v>257.5</v>
      </c>
      <c r="AB531">
        <v>266</v>
      </c>
      <c r="AC531" s="2">
        <f>(Table2[[#This Row],[Close Price]]/Table2[[#This Row],[Day Low]])-1</f>
        <v>2.9126213592232109E-3</v>
      </c>
      <c r="AD531" s="2">
        <f>(Table2[[#This Row],[Day High]]/Table2[[#This Row],[Close Price]])-1</f>
        <v>2.7105517909002952E-2</v>
      </c>
      <c r="AE531" s="2">
        <f>(Table2[[#This Row],[Close Price]]/Table2[[#This Row],[Current Week Low]])-1</f>
        <v>2.9126213592232109E-3</v>
      </c>
      <c r="AF531" s="2">
        <f>(Table2[[#This Row],[Current Week High]]/Table2[[#This Row],[Close Price]])-1</f>
        <v>3.0009680542110395E-2</v>
      </c>
      <c r="AG531" s="2">
        <f>(Table2[[#This Row],[Close Price]]/Table2[[#This Row],[Current Month Low]])-1</f>
        <v>2.9126213592232109E-3</v>
      </c>
      <c r="AH531" s="2">
        <f>(Table2[[#This Row],[Current Month High]]/Table2[[#This Row],[Close Price]])-1</f>
        <v>3.0009680542110395E-2</v>
      </c>
      <c r="AI531">
        <v>16.437560503388099</v>
      </c>
      <c r="AJ531">
        <v>42.837389380530901</v>
      </c>
      <c r="AK531" t="str">
        <f>IF(AND(Table2[[#This Row],[20D EMA]]&gt;Table2[[#This Row],[50D EMA]],Table2[[#This Row],[50D EMA]]&gt;Table2[[#This Row],[200D EMA]]),"Uptrend","Downtrend/NoTrend")</f>
        <v>Uptrend</v>
      </c>
      <c r="AL531">
        <v>-7.0000000000000007E-2</v>
      </c>
      <c r="AM531" t="s">
        <v>10464</v>
      </c>
      <c r="AN531">
        <v>-0.61</v>
      </c>
      <c r="AO531" t="s">
        <v>10464</v>
      </c>
      <c r="AP531">
        <v>1.1496681448553E-2</v>
      </c>
      <c r="AQ531">
        <f>(Table2[[#This Row],[Sharpe Ratio]]-AVERAGE(Table2[Sharpe Ratio]))/_xlfn.STDEV.P(Table2[Sharpe Ratio])</f>
        <v>-0.46334305580171425</v>
      </c>
      <c r="AR5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-2.1468386597042417</v>
      </c>
      <c r="AS531">
        <f>_xlfn.RANK.AVG(Table2[[#This Row],[1Y Return vs Nifty Z-Score]],Table2[1Y Return vs Nifty Z-Score])</f>
        <v>421</v>
      </c>
      <c r="AT531">
        <f>_xlfn.RANK.AVG(Table2[[#This Row],[6M Return vs Nifty Z-Score]],Table2[6M Return vs Nifty Z-Score])</f>
        <v>628</v>
      </c>
      <c r="AU531">
        <f>_xlfn.RANK.AVG(Table2[[#This Row],[Sharpe Ratio Z-Score]],Table2[Sharpe Ratio Z-Score])</f>
        <v>462</v>
      </c>
      <c r="AV531">
        <f>(Table2[[#This Row],[Rank 1Y]]+Table2[[#This Row],[Rank 6M]]+Table2[[#This Row],[Rank Sharpe]])/3</f>
        <v>503.66666666666669</v>
      </c>
    </row>
    <row r="532" spans="1:48" x14ac:dyDescent="0.3">
      <c r="A532" t="s">
        <v>585</v>
      </c>
      <c r="B532" t="s">
        <v>586</v>
      </c>
      <c r="C532" t="s">
        <v>10419</v>
      </c>
      <c r="D532" t="s">
        <v>549</v>
      </c>
      <c r="E532">
        <v>32435.539934519998</v>
      </c>
      <c r="F532">
        <v>4359</v>
      </c>
      <c r="G532">
        <v>-13.162570730022701</v>
      </c>
      <c r="H532">
        <f>(Table2[[#This Row],[1Y Return vs Nifty]]-AVERAGE(Table2[1Y Return vs Nifty]))/_xlfn.STDEV.P(Table2[1Y Return vs Nifty])</f>
        <v>-0.69354196185665762</v>
      </c>
      <c r="I532">
        <v>-2.76553838610117</v>
      </c>
      <c r="J532">
        <f>(Table2[[#This Row],[1M Return vs Nifty]]-AVERAGE(Table2[1M Return vs Nifty]))/_xlfn.STDEV.P(Table2[1M Return vs Nifty])</f>
        <v>-0.36188264962618022</v>
      </c>
      <c r="K532">
        <v>-8.0259845726932806</v>
      </c>
      <c r="L532">
        <f>(Table2[[#This Row],[6M Return vs Nifty]]-AVERAGE(Table2[6M Return vs Nifty]))/_xlfn.STDEV.P(Table2[6M Return vs Nifty])</f>
        <v>-0.6005376201539141</v>
      </c>
      <c r="M532">
        <v>3.4598109604954699</v>
      </c>
      <c r="N532">
        <f>(Table2[[#This Row],[1W Return vs Nifty]]-AVERAGE(Table2[1W Return vs Nifty]))/_xlfn.STDEV.P(Table2[1W Return vs Nifty])</f>
        <v>0.71872503643848074</v>
      </c>
      <c r="O532">
        <v>4213.68</v>
      </c>
      <c r="P532">
        <v>4289.79782198271</v>
      </c>
      <c r="Q532">
        <v>4265.2549234280395</v>
      </c>
      <c r="R532">
        <v>73.551753854281102</v>
      </c>
      <c r="S532" s="2">
        <f>(Table2[[#This Row],[Close Price]]-Table2[[#This Row],[20D EMA]])/Table2[[#This Row],[20D EMA]]</f>
        <v>3.4487668736116577E-2</v>
      </c>
      <c r="T532" s="2">
        <f>(Table2[[#This Row],[Close Price]]-Table2[[#This Row],[50D EMA]])/Table2[[#This Row],[50D EMA]]</f>
        <v>1.6131804082390358E-2</v>
      </c>
      <c r="U532" s="2">
        <f>(Table2[[#This Row],[Close Price]]-Table2[[#This Row],[200D EMA]])/Table2[[#This Row],[200D EMA]]</f>
        <v>2.1978774599623777E-2</v>
      </c>
      <c r="V532">
        <v>1.2288865589481599</v>
      </c>
      <c r="W532">
        <v>4314.25</v>
      </c>
      <c r="X532">
        <v>4463.1499999999996</v>
      </c>
      <c r="Y532">
        <v>4275</v>
      </c>
      <c r="Z532">
        <v>4468</v>
      </c>
      <c r="AA532">
        <v>4275</v>
      </c>
      <c r="AB532">
        <v>4468</v>
      </c>
      <c r="AC532" s="2">
        <f>(Table2[[#This Row],[Close Price]]/Table2[[#This Row],[Day Low]])-1</f>
        <v>1.0372602422205501E-2</v>
      </c>
      <c r="AD532" s="2">
        <f>(Table2[[#This Row],[Day High]]/Table2[[#This Row],[Close Price]])-1</f>
        <v>2.3893094746501475E-2</v>
      </c>
      <c r="AE532" s="2">
        <f>(Table2[[#This Row],[Close Price]]/Table2[[#This Row],[Current Week Low]])-1</f>
        <v>1.9649122807017472E-2</v>
      </c>
      <c r="AF532" s="2">
        <f>(Table2[[#This Row],[Current Week High]]/Table2[[#This Row],[Close Price]])-1</f>
        <v>2.5005735260380746E-2</v>
      </c>
      <c r="AG532" s="2">
        <f>(Table2[[#This Row],[Close Price]]/Table2[[#This Row],[Current Month Low]])-1</f>
        <v>1.9649122807017472E-2</v>
      </c>
      <c r="AH532" s="2">
        <f>(Table2[[#This Row],[Current Month High]]/Table2[[#This Row],[Close Price]])-1</f>
        <v>2.5005735260380746E-2</v>
      </c>
      <c r="AI532">
        <v>20.864877265427801</v>
      </c>
      <c r="AJ532">
        <v>19.075586636435599</v>
      </c>
      <c r="AK532" t="str">
        <f>IF(AND(Table2[[#This Row],[20D EMA]]&gt;Table2[[#This Row],[50D EMA]],Table2[[#This Row],[50D EMA]]&gt;Table2[[#This Row],[200D EMA]]),"Uptrend","Downtrend/NoTrend")</f>
        <v>Downtrend/NoTrend</v>
      </c>
      <c r="AL532">
        <v>-0.17</v>
      </c>
      <c r="AM532" t="s">
        <v>10464</v>
      </c>
      <c r="AN532">
        <v>4.9800000000000004</v>
      </c>
      <c r="AO532" t="s">
        <v>10463</v>
      </c>
      <c r="AP532">
        <v>2.9595168294465998E-2</v>
      </c>
      <c r="AQ532">
        <f>(Table2[[#This Row],[Sharpe Ratio]]-AVERAGE(Table2[Sharpe Ratio]))/_xlfn.STDEV.P(Table2[Sharpe Ratio])</f>
        <v>-0.25967213885475232</v>
      </c>
      <c r="AR5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2">
        <f>_xlfn.RANK.AVG(Table2[[#This Row],[1Y Return vs Nifty Z-Score]],Table2[1Y Return vs Nifty Z-Score])</f>
        <v>590</v>
      </c>
      <c r="AT532">
        <f>_xlfn.RANK.AVG(Table2[[#This Row],[6M Return vs Nifty Z-Score]],Table2[6M Return vs Nifty Z-Score])</f>
        <v>516</v>
      </c>
      <c r="AU532">
        <f>_xlfn.RANK.AVG(Table2[[#This Row],[Sharpe Ratio Z-Score]],Table2[Sharpe Ratio Z-Score])</f>
        <v>406</v>
      </c>
      <c r="AV532">
        <f>(Table2[[#This Row],[Rank 1Y]]+Table2[[#This Row],[Rank 6M]]+Table2[[#This Row],[Rank Sharpe]])/3</f>
        <v>504</v>
      </c>
    </row>
    <row r="533" spans="1:48" x14ac:dyDescent="0.3">
      <c r="A533" t="s">
        <v>1095</v>
      </c>
      <c r="B533" t="s">
        <v>1096</v>
      </c>
      <c r="C533" t="s">
        <v>10426</v>
      </c>
      <c r="D533" t="s">
        <v>218</v>
      </c>
      <c r="E533">
        <v>11200.882804020001</v>
      </c>
      <c r="F533">
        <v>578.04999999999995</v>
      </c>
      <c r="G533">
        <v>18.796718237965699</v>
      </c>
      <c r="H533">
        <f>(Table2[[#This Row],[1Y Return vs Nifty]]-AVERAGE(Table2[1Y Return vs Nifty]))/_xlfn.STDEV.P(Table2[1Y Return vs Nifty])</f>
        <v>-0.32028354294567585</v>
      </c>
      <c r="I533">
        <v>-7.9772923760682399</v>
      </c>
      <c r="J533">
        <f>(Table2[[#This Row],[1M Return vs Nifty]]-AVERAGE(Table2[1M Return vs Nifty]))/_xlfn.STDEV.P(Table2[1M Return vs Nifty])</f>
        <v>-0.81325820444401908</v>
      </c>
      <c r="K533">
        <v>-4.9799953451695602</v>
      </c>
      <c r="L533">
        <f>(Table2[[#This Row],[6M Return vs Nifty]]-AVERAGE(Table2[6M Return vs Nifty]))/_xlfn.STDEV.P(Table2[6M Return vs Nifty])</f>
        <v>-0.50929090680783895</v>
      </c>
      <c r="M533">
        <v>-3.8387290470889002</v>
      </c>
      <c r="N533">
        <f>(Table2[[#This Row],[1W Return vs Nifty]]-AVERAGE(Table2[1W Return vs Nifty]))/_xlfn.STDEV.P(Table2[1W Return vs Nifty])</f>
        <v>-0.61782311131605872</v>
      </c>
      <c r="O533">
        <v>577.4</v>
      </c>
      <c r="P533">
        <v>588.44284214819595</v>
      </c>
      <c r="Q533">
        <v>553.06144535385999</v>
      </c>
      <c r="R533">
        <v>47.745111395815201</v>
      </c>
      <c r="S533" s="2">
        <f>(Table2[[#This Row],[Close Price]]-Table2[[#This Row],[20D EMA]])/Table2[[#This Row],[20D EMA]]</f>
        <v>1.1257360581918554E-3</v>
      </c>
      <c r="T533" s="2">
        <f>(Table2[[#This Row],[Close Price]]-Table2[[#This Row],[50D EMA]])/Table2[[#This Row],[50D EMA]]</f>
        <v>-1.7661600080401043E-2</v>
      </c>
      <c r="U533" s="2">
        <f>(Table2[[#This Row],[Close Price]]-Table2[[#This Row],[200D EMA]])/Table2[[#This Row],[200D EMA]]</f>
        <v>4.5182239434809583E-2</v>
      </c>
      <c r="V533">
        <v>0.63625652465424998</v>
      </c>
      <c r="W533">
        <v>574</v>
      </c>
      <c r="X533">
        <v>583.54999999999995</v>
      </c>
      <c r="Y533">
        <v>560</v>
      </c>
      <c r="Z533">
        <v>583.54999999999995</v>
      </c>
      <c r="AA533">
        <v>560</v>
      </c>
      <c r="AB533">
        <v>583.54999999999995</v>
      </c>
      <c r="AC533" s="2">
        <f>(Table2[[#This Row],[Close Price]]/Table2[[#This Row],[Day Low]])-1</f>
        <v>7.0557491289198193E-3</v>
      </c>
      <c r="AD533" s="2">
        <f>(Table2[[#This Row],[Day High]]/Table2[[#This Row],[Close Price]])-1</f>
        <v>9.5147478591817158E-3</v>
      </c>
      <c r="AE533" s="2">
        <f>(Table2[[#This Row],[Close Price]]/Table2[[#This Row],[Current Week Low]])-1</f>
        <v>3.223214285714282E-2</v>
      </c>
      <c r="AF533" s="2">
        <f>(Table2[[#This Row],[Current Week High]]/Table2[[#This Row],[Close Price]])-1</f>
        <v>9.5147478591817158E-3</v>
      </c>
      <c r="AG533" s="2">
        <f>(Table2[[#This Row],[Close Price]]/Table2[[#This Row],[Current Month Low]])-1</f>
        <v>3.223214285714282E-2</v>
      </c>
      <c r="AH533" s="2">
        <f>(Table2[[#This Row],[Current Month High]]/Table2[[#This Row],[Close Price]])-1</f>
        <v>9.5147478591817158E-3</v>
      </c>
      <c r="AI533">
        <v>22.722947841882199</v>
      </c>
      <c r="AJ533">
        <v>47.123950114532903</v>
      </c>
      <c r="AK533" t="str">
        <f>IF(AND(Table2[[#This Row],[20D EMA]]&gt;Table2[[#This Row],[50D EMA]],Table2[[#This Row],[50D EMA]]&gt;Table2[[#This Row],[200D EMA]]),"Uptrend","Downtrend/NoTrend")</f>
        <v>Downtrend/NoTrend</v>
      </c>
      <c r="AL533">
        <v>-0.21</v>
      </c>
      <c r="AM533" t="s">
        <v>10464</v>
      </c>
      <c r="AN533">
        <v>0.18</v>
      </c>
      <c r="AO533" t="s">
        <v>10463</v>
      </c>
      <c r="AP533">
        <v>-4.8931830155196997E-2</v>
      </c>
      <c r="AQ533">
        <f>(Table2[[#This Row],[Sharpe Ratio]]-AVERAGE(Table2[Sharpe Ratio]))/_xlfn.STDEV.P(Table2[Sharpe Ratio])</f>
        <v>-1.1433739596479757</v>
      </c>
      <c r="AR5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3">
        <f>_xlfn.RANK.AVG(Table2[[#This Row],[1Y Return vs Nifty Z-Score]],Table2[1Y Return vs Nifty Z-Score])</f>
        <v>397</v>
      </c>
      <c r="AT533">
        <f>_xlfn.RANK.AVG(Table2[[#This Row],[6M Return vs Nifty Z-Score]],Table2[6M Return vs Nifty Z-Score])</f>
        <v>488</v>
      </c>
      <c r="AU533">
        <f>_xlfn.RANK.AVG(Table2[[#This Row],[Sharpe Ratio Z-Score]],Table2[Sharpe Ratio Z-Score])</f>
        <v>629</v>
      </c>
      <c r="AV533">
        <f>(Table2[[#This Row],[Rank 1Y]]+Table2[[#This Row],[Rank 6M]]+Table2[[#This Row],[Rank Sharpe]])/3</f>
        <v>504.66666666666669</v>
      </c>
    </row>
    <row r="534" spans="1:48" x14ac:dyDescent="0.3">
      <c r="A534" t="s">
        <v>164</v>
      </c>
      <c r="B534" t="s">
        <v>165</v>
      </c>
      <c r="C534" t="s">
        <v>10433</v>
      </c>
      <c r="D534" t="s">
        <v>166</v>
      </c>
      <c r="E534">
        <v>158757.3193876</v>
      </c>
      <c r="F534">
        <v>3085.15</v>
      </c>
      <c r="G534">
        <v>-5.7139990575294899</v>
      </c>
      <c r="H534">
        <f>(Table2[[#This Row],[1Y Return vs Nifty]]-AVERAGE(Table2[1Y Return vs Nifty]))/_xlfn.STDEV.P(Table2[1Y Return vs Nifty])</f>
        <v>-0.60654872216334865</v>
      </c>
      <c r="I534">
        <v>-1.65199299014431</v>
      </c>
      <c r="J534">
        <f>(Table2[[#This Row],[1M Return vs Nifty]]-AVERAGE(Table2[1M Return vs Nifty]))/_xlfn.STDEV.P(Table2[1M Return vs Nifty])</f>
        <v>-0.2654415720383923</v>
      </c>
      <c r="K534">
        <v>1.3739344519566301</v>
      </c>
      <c r="L534">
        <f>(Table2[[#This Row],[6M Return vs Nifty]]-AVERAGE(Table2[6M Return vs Nifty]))/_xlfn.STDEV.P(Table2[6M Return vs Nifty])</f>
        <v>-0.31895037454968822</v>
      </c>
      <c r="M534">
        <v>-1.24357939243227</v>
      </c>
      <c r="N534">
        <f>(Table2[[#This Row],[1W Return vs Nifty]]-AVERAGE(Table2[1W Return vs Nifty]))/_xlfn.STDEV.P(Table2[1W Return vs Nifty])</f>
        <v>-0.14258526094149446</v>
      </c>
      <c r="O534">
        <v>3108.31</v>
      </c>
      <c r="P534">
        <v>3043.0189190494398</v>
      </c>
      <c r="Q534">
        <v>2814.1183018248198</v>
      </c>
      <c r="R534">
        <v>49.004421697424299</v>
      </c>
      <c r="S534" s="2">
        <f>(Table2[[#This Row],[Close Price]]-Table2[[#This Row],[20D EMA]])/Table2[[#This Row],[20D EMA]]</f>
        <v>-7.4509942701982282E-3</v>
      </c>
      <c r="T534" s="2">
        <f>(Table2[[#This Row],[Close Price]]-Table2[[#This Row],[50D EMA]])/Table2[[#This Row],[50D EMA]]</f>
        <v>1.3845159057940058E-2</v>
      </c>
      <c r="U534" s="2">
        <f>(Table2[[#This Row],[Close Price]]-Table2[[#This Row],[200D EMA]])/Table2[[#This Row],[200D EMA]]</f>
        <v>9.6311408798780529E-2</v>
      </c>
      <c r="V534">
        <v>0.86204051324497799</v>
      </c>
      <c r="W534">
        <v>3068.35</v>
      </c>
      <c r="X534">
        <v>3131.95</v>
      </c>
      <c r="Y534">
        <v>3068.35</v>
      </c>
      <c r="Z534">
        <v>3171.8</v>
      </c>
      <c r="AA534">
        <v>3068.35</v>
      </c>
      <c r="AB534">
        <v>3171.8</v>
      </c>
      <c r="AC534" s="2">
        <f>(Table2[[#This Row],[Close Price]]/Table2[[#This Row],[Day Low]])-1</f>
        <v>5.4752554304431378E-3</v>
      </c>
      <c r="AD534" s="2">
        <f>(Table2[[#This Row],[Day High]]/Table2[[#This Row],[Close Price]])-1</f>
        <v>1.5169440707907045E-2</v>
      </c>
      <c r="AE534" s="2">
        <f>(Table2[[#This Row],[Close Price]]/Table2[[#This Row],[Current Week Low]])-1</f>
        <v>5.4752554304431378E-3</v>
      </c>
      <c r="AF534" s="2">
        <f>(Table2[[#This Row],[Current Week High]]/Table2[[#This Row],[Close Price]])-1</f>
        <v>2.8086154644020533E-2</v>
      </c>
      <c r="AG534" s="2">
        <f>(Table2[[#This Row],[Close Price]]/Table2[[#This Row],[Current Month Low]])-1</f>
        <v>5.4752554304431378E-3</v>
      </c>
      <c r="AH534" s="2">
        <f>(Table2[[#This Row],[Current Month High]]/Table2[[#This Row],[Close Price]])-1</f>
        <v>2.8086154644020533E-2</v>
      </c>
      <c r="AI534">
        <v>4.7274848872826203</v>
      </c>
      <c r="AJ534">
        <v>34.572855553859199</v>
      </c>
      <c r="AK534" t="str">
        <f>IF(AND(Table2[[#This Row],[20D EMA]]&gt;Table2[[#This Row],[50D EMA]],Table2[[#This Row],[50D EMA]]&gt;Table2[[#This Row],[200D EMA]]),"Uptrend","Downtrend/NoTrend")</f>
        <v>Uptrend</v>
      </c>
      <c r="AL534">
        <v>-0.03</v>
      </c>
      <c r="AM534" t="s">
        <v>10464</v>
      </c>
      <c r="AN534">
        <v>0.21</v>
      </c>
      <c r="AO534" t="s">
        <v>10463</v>
      </c>
      <c r="AP534">
        <v>-8.6508009931470006E-3</v>
      </c>
      <c r="AQ534">
        <f>(Table2[[#This Row],[Sharpe Ratio]]-AVERAGE(Table2[Sharpe Ratio]))/_xlfn.STDEV.P(Table2[Sharpe Ratio])</f>
        <v>-0.69007229885998123</v>
      </c>
      <c r="AR5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-2.0235982285529048</v>
      </c>
      <c r="AS534">
        <f>_xlfn.RANK.AVG(Table2[[#This Row],[1Y Return vs Nifty Z-Score]],Table2[1Y Return vs Nifty Z-Score])</f>
        <v>549</v>
      </c>
      <c r="AT534">
        <f>_xlfn.RANK.AVG(Table2[[#This Row],[6M Return vs Nifty Z-Score]],Table2[6M Return vs Nifty Z-Score])</f>
        <v>411</v>
      </c>
      <c r="AU534">
        <f>_xlfn.RANK.AVG(Table2[[#This Row],[Sharpe Ratio Z-Score]],Table2[Sharpe Ratio Z-Score])</f>
        <v>555</v>
      </c>
      <c r="AV534">
        <f>(Table2[[#This Row],[Rank 1Y]]+Table2[[#This Row],[Rank 6M]]+Table2[[#This Row],[Rank Sharpe]])/3</f>
        <v>505</v>
      </c>
    </row>
    <row r="535" spans="1:48" x14ac:dyDescent="0.3">
      <c r="A535" t="s">
        <v>1130</v>
      </c>
      <c r="B535" t="s">
        <v>1131</v>
      </c>
      <c r="C535" t="s">
        <v>10428</v>
      </c>
      <c r="D535" t="s">
        <v>80</v>
      </c>
      <c r="E535">
        <v>10553.828219539901</v>
      </c>
      <c r="F535">
        <v>897.4</v>
      </c>
      <c r="G535">
        <v>0.75521679786211104</v>
      </c>
      <c r="H535">
        <f>(Table2[[#This Row],[1Y Return vs Nifty]]-AVERAGE(Table2[1Y Return vs Nifty]))/_xlfn.STDEV.P(Table2[1Y Return vs Nifty])</f>
        <v>-0.53099355933741821</v>
      </c>
      <c r="I535">
        <v>4.5105599640971903</v>
      </c>
      <c r="J535">
        <f>(Table2[[#This Row],[1M Return vs Nifty]]-AVERAGE(Table2[1M Return vs Nifty]))/_xlfn.STDEV.P(Table2[1M Return vs Nifty])</f>
        <v>0.26828004340428996</v>
      </c>
      <c r="K535">
        <v>-10.5651584148191</v>
      </c>
      <c r="L535">
        <f>(Table2[[#This Row],[6M Return vs Nifty]]-AVERAGE(Table2[6M Return vs Nifty]))/_xlfn.STDEV.P(Table2[6M Return vs Nifty])</f>
        <v>-0.67660199543624677</v>
      </c>
      <c r="M535">
        <v>3.95799649607806</v>
      </c>
      <c r="N535">
        <f>(Table2[[#This Row],[1W Return vs Nifty]]-AVERAGE(Table2[1W Return vs Nifty]))/_xlfn.STDEV.P(Table2[1W Return vs Nifty])</f>
        <v>0.80995546802193297</v>
      </c>
      <c r="O535">
        <v>846.79</v>
      </c>
      <c r="P535">
        <v>828.70182796748998</v>
      </c>
      <c r="Q535">
        <v>809.89042856077197</v>
      </c>
      <c r="R535">
        <v>77.827654939160496</v>
      </c>
      <c r="S535" s="2">
        <f>(Table2[[#This Row],[Close Price]]-Table2[[#This Row],[20D EMA]])/Table2[[#This Row],[20D EMA]]</f>
        <v>5.9766884351492126E-2</v>
      </c>
      <c r="T535" s="2">
        <f>(Table2[[#This Row],[Close Price]]-Table2[[#This Row],[50D EMA]])/Table2[[#This Row],[50D EMA]]</f>
        <v>8.2898540481082458E-2</v>
      </c>
      <c r="U535" s="2">
        <f>(Table2[[#This Row],[Close Price]]-Table2[[#This Row],[200D EMA]])/Table2[[#This Row],[200D EMA]]</f>
        <v>0.10805112439066383</v>
      </c>
      <c r="V535">
        <v>2.0185470653741699</v>
      </c>
      <c r="W535">
        <v>885.6</v>
      </c>
      <c r="X535">
        <v>910</v>
      </c>
      <c r="Y535">
        <v>883.95</v>
      </c>
      <c r="Z535">
        <v>910</v>
      </c>
      <c r="AA535">
        <v>883.95</v>
      </c>
      <c r="AB535">
        <v>910</v>
      </c>
      <c r="AC535" s="2">
        <f>(Table2[[#This Row],[Close Price]]/Table2[[#This Row],[Day Low]])-1</f>
        <v>1.332429990966566E-2</v>
      </c>
      <c r="AD535" s="2">
        <f>(Table2[[#This Row],[Day High]]/Table2[[#This Row],[Close Price]])-1</f>
        <v>1.4040561622465031E-2</v>
      </c>
      <c r="AE535" s="2">
        <f>(Table2[[#This Row],[Close Price]]/Table2[[#This Row],[Current Week Low]])-1</f>
        <v>1.5215792748458634E-2</v>
      </c>
      <c r="AF535" s="2">
        <f>(Table2[[#This Row],[Current Week High]]/Table2[[#This Row],[Close Price]])-1</f>
        <v>1.4040561622465031E-2</v>
      </c>
      <c r="AG535" s="2">
        <f>(Table2[[#This Row],[Close Price]]/Table2[[#This Row],[Current Month Low]])-1</f>
        <v>1.5215792748458634E-2</v>
      </c>
      <c r="AH535" s="2">
        <f>(Table2[[#This Row],[Current Month High]]/Table2[[#This Row],[Close Price]])-1</f>
        <v>1.4040561622465031E-2</v>
      </c>
      <c r="AI535">
        <v>11.4218854468464</v>
      </c>
      <c r="AJ535">
        <v>47.793148880105399</v>
      </c>
      <c r="AK535" t="str">
        <f>IF(AND(Table2[[#This Row],[20D EMA]]&gt;Table2[[#This Row],[50D EMA]],Table2[[#This Row],[50D EMA]]&gt;Table2[[#This Row],[200D EMA]]),"Uptrend","Downtrend/NoTrend")</f>
        <v>Uptrend</v>
      </c>
      <c r="AL535">
        <v>0.04</v>
      </c>
      <c r="AM535" t="s">
        <v>10463</v>
      </c>
      <c r="AN535">
        <v>8.74</v>
      </c>
      <c r="AO535" t="s">
        <v>10463</v>
      </c>
      <c r="AP535">
        <v>1.3243344257065999E-2</v>
      </c>
      <c r="AQ535">
        <f>(Table2[[#This Row],[Sharpe Ratio]]-AVERAGE(Table2[Sharpe Ratio]))/_xlfn.STDEV.P(Table2[Sharpe Ratio])</f>
        <v>-0.44368702495031009</v>
      </c>
      <c r="AR5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-0.5730470682977522</v>
      </c>
      <c r="AS535">
        <f>_xlfn.RANK.AVG(Table2[[#This Row],[1Y Return vs Nifty Z-Score]],Table2[1Y Return vs Nifty Z-Score])</f>
        <v>507</v>
      </c>
      <c r="AT535">
        <f>_xlfn.RANK.AVG(Table2[[#This Row],[6M Return vs Nifty Z-Score]],Table2[6M Return vs Nifty Z-Score])</f>
        <v>552</v>
      </c>
      <c r="AU535">
        <f>_xlfn.RANK.AVG(Table2[[#This Row],[Sharpe Ratio Z-Score]],Table2[Sharpe Ratio Z-Score])</f>
        <v>456</v>
      </c>
      <c r="AV535">
        <f>(Table2[[#This Row],[Rank 1Y]]+Table2[[#This Row],[Rank 6M]]+Table2[[#This Row],[Rank Sharpe]])/3</f>
        <v>505</v>
      </c>
    </row>
    <row r="536" spans="1:48" x14ac:dyDescent="0.3">
      <c r="A536" t="s">
        <v>1138</v>
      </c>
      <c r="B536" t="s">
        <v>1139</v>
      </c>
      <c r="C536" t="s">
        <v>10421</v>
      </c>
      <c r="D536" t="s">
        <v>988</v>
      </c>
      <c r="E536">
        <v>10455.141764975901</v>
      </c>
      <c r="F536">
        <v>49.52</v>
      </c>
      <c r="G536">
        <v>-10.83006508851</v>
      </c>
      <c r="H536">
        <f>(Table2[[#This Row],[1Y Return vs Nifty]]-AVERAGE(Table2[1Y Return vs Nifty]))/_xlfn.STDEV.P(Table2[1Y Return vs Nifty])</f>
        <v>-0.66630019910267313</v>
      </c>
      <c r="I536">
        <v>12.323998845026599</v>
      </c>
      <c r="J536">
        <f>(Table2[[#This Row],[1M Return vs Nifty]]-AVERAGE(Table2[1M Return vs Nifty]))/_xlfn.STDEV.P(Table2[1M Return vs Nifty])</f>
        <v>0.94498030913135089</v>
      </c>
      <c r="K536">
        <v>-6.4021215346658096</v>
      </c>
      <c r="L536">
        <f>(Table2[[#This Row],[6M Return vs Nifty]]-AVERAGE(Table2[6M Return vs Nifty]))/_xlfn.STDEV.P(Table2[6M Return vs Nifty])</f>
        <v>-0.55189261385996935</v>
      </c>
      <c r="M536">
        <v>-4.7687513939917396</v>
      </c>
      <c r="N536">
        <f>(Table2[[#This Row],[1W Return vs Nifty]]-AVERAGE(Table2[1W Return vs Nifty]))/_xlfn.STDEV.P(Table2[1W Return vs Nifty])</f>
        <v>-0.78813383699977357</v>
      </c>
      <c r="O536">
        <v>47.73</v>
      </c>
      <c r="P536">
        <v>45.603648279490301</v>
      </c>
      <c r="Q536">
        <v>46.006026261684603</v>
      </c>
      <c r="R536">
        <v>54.735107678509202</v>
      </c>
      <c r="S536" s="2">
        <f>(Table2[[#This Row],[Close Price]]-Table2[[#This Row],[20D EMA]])/Table2[[#This Row],[20D EMA]]</f>
        <v>3.7502618897967868E-2</v>
      </c>
      <c r="T536" s="2">
        <f>(Table2[[#This Row],[Close Price]]-Table2[[#This Row],[50D EMA]])/Table2[[#This Row],[50D EMA]]</f>
        <v>8.5878035382336612E-2</v>
      </c>
      <c r="U536" s="2">
        <f>(Table2[[#This Row],[Close Price]]-Table2[[#This Row],[200D EMA]])/Table2[[#This Row],[200D EMA]]</f>
        <v>7.6380727131870496E-2</v>
      </c>
      <c r="V536">
        <v>2.3468693539193</v>
      </c>
      <c r="W536">
        <v>47.95</v>
      </c>
      <c r="X536">
        <v>50.58</v>
      </c>
      <c r="Y536">
        <v>47.95</v>
      </c>
      <c r="Z536">
        <v>50.58</v>
      </c>
      <c r="AA536">
        <v>47.95</v>
      </c>
      <c r="AB536">
        <v>50.58</v>
      </c>
      <c r="AC536" s="2">
        <f>(Table2[[#This Row],[Close Price]]/Table2[[#This Row],[Day Low]])-1</f>
        <v>3.2742440041710008E-2</v>
      </c>
      <c r="AD536" s="2">
        <f>(Table2[[#This Row],[Day High]]/Table2[[#This Row],[Close Price]])-1</f>
        <v>2.1405492730209863E-2</v>
      </c>
      <c r="AE536" s="2">
        <f>(Table2[[#This Row],[Close Price]]/Table2[[#This Row],[Current Week Low]])-1</f>
        <v>3.2742440041710008E-2</v>
      </c>
      <c r="AF536" s="2">
        <f>(Table2[[#This Row],[Current Week High]]/Table2[[#This Row],[Close Price]])-1</f>
        <v>2.1405492730209863E-2</v>
      </c>
      <c r="AG536" s="2">
        <f>(Table2[[#This Row],[Close Price]]/Table2[[#This Row],[Current Month Low]])-1</f>
        <v>3.2742440041710008E-2</v>
      </c>
      <c r="AH536" s="2">
        <f>(Table2[[#This Row],[Current Month High]]/Table2[[#This Row],[Close Price]])-1</f>
        <v>2.1405492730209863E-2</v>
      </c>
      <c r="AI536">
        <v>15.609854604200301</v>
      </c>
      <c r="AJ536">
        <v>35.485636114911003</v>
      </c>
      <c r="AK536" t="str">
        <f>IF(AND(Table2[[#This Row],[20D EMA]]&gt;Table2[[#This Row],[50D EMA]],Table2[[#This Row],[50D EMA]]&gt;Table2[[#This Row],[200D EMA]]),"Uptrend","Downtrend/NoTrend")</f>
        <v>Downtrend/NoTrend</v>
      </c>
      <c r="AL536">
        <v>0.03</v>
      </c>
      <c r="AM536" t="s">
        <v>10463</v>
      </c>
      <c r="AN536">
        <v>0.45</v>
      </c>
      <c r="AO536" t="s">
        <v>10463</v>
      </c>
      <c r="AP536">
        <v>2.0739287643883001E-2</v>
      </c>
      <c r="AQ536">
        <f>(Table2[[#This Row],[Sharpe Ratio]]-AVERAGE(Table2[Sharpe Ratio]))/_xlfn.STDEV.P(Table2[Sharpe Ratio])</f>
        <v>-0.35933159369389567</v>
      </c>
      <c r="AR5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6">
        <f>_xlfn.RANK.AVG(Table2[[#This Row],[1Y Return vs Nifty Z-Score]],Table2[1Y Return vs Nifty Z-Score])</f>
        <v>572</v>
      </c>
      <c r="AT536">
        <f>_xlfn.RANK.AVG(Table2[[#This Row],[6M Return vs Nifty Z-Score]],Table2[6M Return vs Nifty Z-Score])</f>
        <v>505</v>
      </c>
      <c r="AU536">
        <f>_xlfn.RANK.AVG(Table2[[#This Row],[Sharpe Ratio Z-Score]],Table2[Sharpe Ratio Z-Score])</f>
        <v>438</v>
      </c>
      <c r="AV536">
        <f>(Table2[[#This Row],[Rank 1Y]]+Table2[[#This Row],[Rank 6M]]+Table2[[#This Row],[Rank Sharpe]])/3</f>
        <v>505</v>
      </c>
    </row>
    <row r="537" spans="1:48" x14ac:dyDescent="0.3">
      <c r="A537" t="s">
        <v>225</v>
      </c>
      <c r="B537" t="s">
        <v>226</v>
      </c>
      <c r="C537" t="s">
        <v>10427</v>
      </c>
      <c r="D537" t="s">
        <v>227</v>
      </c>
      <c r="E537">
        <v>111460.02888536001</v>
      </c>
      <c r="F537">
        <v>1024.75</v>
      </c>
      <c r="G537">
        <v>6.6587810669210699</v>
      </c>
      <c r="H537">
        <f>(Table2[[#This Row],[1Y Return vs Nifty]]-AVERAGE(Table2[1Y Return vs Nifty]))/_xlfn.STDEV.P(Table2[1Y Return vs Nifty])</f>
        <v>-0.46204474551319713</v>
      </c>
      <c r="I537">
        <v>-24.150521141078698</v>
      </c>
      <c r="J537">
        <f>(Table2[[#This Row],[1M Return vs Nifty]]-AVERAGE(Table2[1M Return vs Nifty]))/_xlfn.STDEV.P(Table2[1M Return vs Nifty])</f>
        <v>-2.2139766806145631</v>
      </c>
      <c r="K537">
        <v>-14.865778049708201</v>
      </c>
      <c r="L537">
        <f>(Table2[[#This Row],[6M Return vs Nifty]]-AVERAGE(Table2[6M Return vs Nifty]))/_xlfn.STDEV.P(Table2[6M Return vs Nifty])</f>
        <v>-0.80543285389409125</v>
      </c>
      <c r="M537">
        <v>-3.4217393732506198</v>
      </c>
      <c r="N537">
        <f>(Table2[[#This Row],[1W Return vs Nifty]]-AVERAGE(Table2[1W Return vs Nifty]))/_xlfn.STDEV.P(Table2[1W Return vs Nifty])</f>
        <v>-0.54146170538800042</v>
      </c>
      <c r="O537">
        <v>1020.99</v>
      </c>
      <c r="P537">
        <v>1034.7907212451</v>
      </c>
      <c r="Q537">
        <v>1055.4350970519499</v>
      </c>
      <c r="R537">
        <v>39.9274380123112</v>
      </c>
      <c r="S537" s="2">
        <f>(Table2[[#This Row],[Close Price]]-Table2[[#This Row],[20D EMA]])/Table2[[#This Row],[20D EMA]]</f>
        <v>3.6827001243890643E-3</v>
      </c>
      <c r="T537" s="2">
        <f>(Table2[[#This Row],[Close Price]]-Table2[[#This Row],[50D EMA]])/Table2[[#This Row],[50D EMA]]</f>
        <v>-9.7031419387087741E-3</v>
      </c>
      <c r="U537" s="2">
        <f>(Table2[[#This Row],[Close Price]]-Table2[[#This Row],[200D EMA]])/Table2[[#This Row],[200D EMA]]</f>
        <v>-2.9073409760258864E-2</v>
      </c>
      <c r="V537">
        <v>0.75677407201177804</v>
      </c>
      <c r="W537">
        <v>1000.4</v>
      </c>
      <c r="X537">
        <v>1063.3499999999999</v>
      </c>
      <c r="Y537">
        <v>996.05</v>
      </c>
      <c r="Z537">
        <v>1063.3499999999999</v>
      </c>
      <c r="AA537">
        <v>996.05</v>
      </c>
      <c r="AB537">
        <v>1063.3499999999999</v>
      </c>
      <c r="AC537" s="2">
        <f>(Table2[[#This Row],[Close Price]]/Table2[[#This Row],[Day Low]])-1</f>
        <v>2.4340263894442327E-2</v>
      </c>
      <c r="AD537" s="2">
        <f>(Table2[[#This Row],[Day High]]/Table2[[#This Row],[Close Price]])-1</f>
        <v>3.7667723835081546E-2</v>
      </c>
      <c r="AE537" s="2">
        <f>(Table2[[#This Row],[Close Price]]/Table2[[#This Row],[Current Week Low]])-1</f>
        <v>2.881381456754184E-2</v>
      </c>
      <c r="AF537" s="2">
        <f>(Table2[[#This Row],[Current Week High]]/Table2[[#This Row],[Close Price]])-1</f>
        <v>3.7667723835081546E-2</v>
      </c>
      <c r="AG537" s="2">
        <f>(Table2[[#This Row],[Close Price]]/Table2[[#This Row],[Current Month Low]])-1</f>
        <v>2.881381456754184E-2</v>
      </c>
      <c r="AH537" s="2">
        <f>(Table2[[#This Row],[Current Month High]]/Table2[[#This Row],[Close Price]])-1</f>
        <v>3.7667723835081546E-2</v>
      </c>
      <c r="AI537">
        <v>21.980970968528901</v>
      </c>
      <c r="AJ537">
        <v>49.380466472303198</v>
      </c>
      <c r="AK537" t="str">
        <f>IF(AND(Table2[[#This Row],[20D EMA]]&gt;Table2[[#This Row],[50D EMA]],Table2[[#This Row],[50D EMA]]&gt;Table2[[#This Row],[200D EMA]]),"Uptrend","Downtrend/NoTrend")</f>
        <v>Downtrend/NoTrend</v>
      </c>
      <c r="AL537">
        <v>-7.0000000000000007E-2</v>
      </c>
      <c r="AM537" t="s">
        <v>10464</v>
      </c>
      <c r="AN537">
        <v>0.7</v>
      </c>
      <c r="AO537" t="s">
        <v>10463</v>
      </c>
      <c r="AP537">
        <v>1.0612632017778E-2</v>
      </c>
      <c r="AQ537">
        <f>(Table2[[#This Row],[Sharpe Ratio]]-AVERAGE(Table2[Sharpe Ratio]))/_xlfn.STDEV.P(Table2[Sharpe Ratio])</f>
        <v>-0.47329168629913315</v>
      </c>
      <c r="AR5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7">
        <f>_xlfn.RANK.AVG(Table2[[#This Row],[1Y Return vs Nifty Z-Score]],Table2[1Y Return vs Nifty Z-Score])</f>
        <v>463</v>
      </c>
      <c r="AT537">
        <f>_xlfn.RANK.AVG(Table2[[#This Row],[6M Return vs Nifty Z-Score]],Table2[6M Return vs Nifty Z-Score])</f>
        <v>588</v>
      </c>
      <c r="AU537">
        <f>_xlfn.RANK.AVG(Table2[[#This Row],[Sharpe Ratio Z-Score]],Table2[Sharpe Ratio Z-Score])</f>
        <v>465</v>
      </c>
      <c r="AV537">
        <f>(Table2[[#This Row],[Rank 1Y]]+Table2[[#This Row],[Rank 6M]]+Table2[[#This Row],[Rank Sharpe]])/3</f>
        <v>505.33333333333331</v>
      </c>
    </row>
    <row r="538" spans="1:48" x14ac:dyDescent="0.3">
      <c r="A538" t="s">
        <v>916</v>
      </c>
      <c r="B538" t="s">
        <v>917</v>
      </c>
      <c r="C538" t="s">
        <v>10433</v>
      </c>
      <c r="D538" t="s">
        <v>533</v>
      </c>
      <c r="E538">
        <v>15690.242718</v>
      </c>
      <c r="F538">
        <v>5231.45</v>
      </c>
      <c r="G538">
        <v>-18.901494297881101</v>
      </c>
      <c r="H538">
        <f>(Table2[[#This Row],[1Y Return vs Nifty]]-AVERAGE(Table2[1Y Return vs Nifty]))/_xlfn.STDEV.P(Table2[1Y Return vs Nifty])</f>
        <v>-0.7605679066245592</v>
      </c>
      <c r="I538">
        <v>7.22655528225454</v>
      </c>
      <c r="J538">
        <f>(Table2[[#This Row],[1M Return vs Nifty]]-AVERAGE(Table2[1M Return vs Nifty]))/_xlfn.STDEV.P(Table2[1M Return vs Nifty])</f>
        <v>0.50350486329715527</v>
      </c>
      <c r="K538">
        <v>-4.8572618118399902</v>
      </c>
      <c r="L538">
        <f>(Table2[[#This Row],[6M Return vs Nifty]]-AVERAGE(Table2[6M Return vs Nifty]))/_xlfn.STDEV.P(Table2[6M Return vs Nifty])</f>
        <v>-0.50561425837045149</v>
      </c>
      <c r="M538">
        <v>4.9430897811249803</v>
      </c>
      <c r="N538">
        <f>(Table2[[#This Row],[1W Return vs Nifty]]-AVERAGE(Table2[1W Return vs Nifty]))/_xlfn.STDEV.P(Table2[1W Return vs Nifty])</f>
        <v>0.99035108195659771</v>
      </c>
      <c r="O538">
        <v>4781.04</v>
      </c>
      <c r="P538">
        <v>4591.0357783812397</v>
      </c>
      <c r="Q538">
        <v>4531.3819817705298</v>
      </c>
      <c r="R538">
        <v>87.442405301209007</v>
      </c>
      <c r="S538" s="2">
        <f>(Table2[[#This Row],[Close Price]]-Table2[[#This Row],[20D EMA]])/Table2[[#This Row],[20D EMA]]</f>
        <v>9.42075364355872E-2</v>
      </c>
      <c r="T538" s="2">
        <f>(Table2[[#This Row],[Close Price]]-Table2[[#This Row],[50D EMA]])/Table2[[#This Row],[50D EMA]]</f>
        <v>0.13949231775417895</v>
      </c>
      <c r="U538" s="2">
        <f>(Table2[[#This Row],[Close Price]]-Table2[[#This Row],[200D EMA]])/Table2[[#This Row],[200D EMA]]</f>
        <v>0.15449326961306736</v>
      </c>
      <c r="V538">
        <v>2.05133105819804</v>
      </c>
      <c r="W538">
        <v>5130.55</v>
      </c>
      <c r="X538">
        <v>5339</v>
      </c>
      <c r="Y538">
        <v>4914.05</v>
      </c>
      <c r="Z538">
        <v>5339</v>
      </c>
      <c r="AA538">
        <v>4914.05</v>
      </c>
      <c r="AB538">
        <v>5339</v>
      </c>
      <c r="AC538" s="2">
        <f>(Table2[[#This Row],[Close Price]]/Table2[[#This Row],[Day Low]])-1</f>
        <v>1.9666507489450424E-2</v>
      </c>
      <c r="AD538" s="2">
        <f>(Table2[[#This Row],[Day High]]/Table2[[#This Row],[Close Price]])-1</f>
        <v>2.0558353802483165E-2</v>
      </c>
      <c r="AE538" s="2">
        <f>(Table2[[#This Row],[Close Price]]/Table2[[#This Row],[Current Week Low]])-1</f>
        <v>6.4590307383929568E-2</v>
      </c>
      <c r="AF538" s="2">
        <f>(Table2[[#This Row],[Current Week High]]/Table2[[#This Row],[Close Price]])-1</f>
        <v>2.0558353802483165E-2</v>
      </c>
      <c r="AG538" s="2">
        <f>(Table2[[#This Row],[Close Price]]/Table2[[#This Row],[Current Month Low]])-1</f>
        <v>6.4590307383929568E-2</v>
      </c>
      <c r="AH538" s="2">
        <f>(Table2[[#This Row],[Current Month High]]/Table2[[#This Row],[Close Price]])-1</f>
        <v>2.0558353802483165E-2</v>
      </c>
      <c r="AI538">
        <v>2.0558353802483098</v>
      </c>
      <c r="AJ538">
        <v>30.103208157174802</v>
      </c>
      <c r="AK538" t="str">
        <f>IF(AND(Table2[[#This Row],[20D EMA]]&gt;Table2[[#This Row],[50D EMA]],Table2[[#This Row],[50D EMA]]&gt;Table2[[#This Row],[200D EMA]]),"Uptrend","Downtrend/NoTrend")</f>
        <v>Uptrend</v>
      </c>
      <c r="AL538">
        <v>0.12</v>
      </c>
      <c r="AM538" t="s">
        <v>10463</v>
      </c>
      <c r="AN538">
        <v>11.37</v>
      </c>
      <c r="AO538" t="s">
        <v>10463</v>
      </c>
      <c r="AP538">
        <v>2.6166161185749999E-2</v>
      </c>
      <c r="AQ538">
        <f>(Table2[[#This Row],[Sharpe Ratio]]-AVERAGE(Table2[Sharpe Ratio]))/_xlfn.STDEV.P(Table2[Sharpe Ratio])</f>
        <v>-0.29826039366278057</v>
      </c>
      <c r="AR5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-7.0586613404038268E-2</v>
      </c>
      <c r="AS538">
        <f>_xlfn.RANK.AVG(Table2[[#This Row],[1Y Return vs Nifty Z-Score]],Table2[1Y Return vs Nifty Z-Score])</f>
        <v>613</v>
      </c>
      <c r="AT538">
        <f>_xlfn.RANK.AVG(Table2[[#This Row],[6M Return vs Nifty Z-Score]],Table2[6M Return vs Nifty Z-Score])</f>
        <v>486</v>
      </c>
      <c r="AU538">
        <f>_xlfn.RANK.AVG(Table2[[#This Row],[Sharpe Ratio Z-Score]],Table2[Sharpe Ratio Z-Score])</f>
        <v>418</v>
      </c>
      <c r="AV538">
        <f>(Table2[[#This Row],[Rank 1Y]]+Table2[[#This Row],[Rank 6M]]+Table2[[#This Row],[Rank Sharpe]])/3</f>
        <v>505.66666666666669</v>
      </c>
    </row>
    <row r="539" spans="1:48" x14ac:dyDescent="0.3">
      <c r="A539" t="s">
        <v>263</v>
      </c>
      <c r="B539" t="s">
        <v>264</v>
      </c>
      <c r="C539" t="s">
        <v>10417</v>
      </c>
      <c r="D539" t="s">
        <v>177</v>
      </c>
      <c r="E539">
        <v>97668.634420814997</v>
      </c>
      <c r="F539">
        <v>904.6</v>
      </c>
      <c r="G539">
        <v>11.8546902943323</v>
      </c>
      <c r="H539">
        <f>(Table2[[#This Row],[1Y Return vs Nifty]]-AVERAGE(Table2[1Y Return vs Nifty]))/_xlfn.STDEV.P(Table2[1Y Return vs Nifty])</f>
        <v>-0.40136076518525282</v>
      </c>
      <c r="I539">
        <v>-28.912017890952701</v>
      </c>
      <c r="J539">
        <f>(Table2[[#This Row],[1M Return vs Nifty]]-AVERAGE(Table2[1M Return vs Nifty]))/_xlfn.STDEV.P(Table2[1M Return vs Nifty])</f>
        <v>-2.6263567049547554</v>
      </c>
      <c r="K539">
        <v>-20.938716565239901</v>
      </c>
      <c r="L539">
        <f>(Table2[[#This Row],[6M Return vs Nifty]]-AVERAGE(Table2[6M Return vs Nifty]))/_xlfn.STDEV.P(Table2[6M Return vs Nifty])</f>
        <v>-0.98735591353194563</v>
      </c>
      <c r="M539">
        <v>-4.3562779475839397</v>
      </c>
      <c r="N539">
        <f>(Table2[[#This Row],[1W Return vs Nifty]]-AVERAGE(Table2[1W Return vs Nifty]))/_xlfn.STDEV.P(Table2[1W Return vs Nifty])</f>
        <v>-0.71259946708176314</v>
      </c>
      <c r="O539">
        <v>922.31</v>
      </c>
      <c r="P539">
        <v>935.35736757253301</v>
      </c>
      <c r="Q539">
        <v>966.41208153191405</v>
      </c>
      <c r="R539">
        <v>31.786197324198199</v>
      </c>
      <c r="S539" s="2">
        <f>(Table2[[#This Row],[Close Price]]-Table2[[#This Row],[20D EMA]])/Table2[[#This Row],[20D EMA]]</f>
        <v>-1.9201786817881109E-2</v>
      </c>
      <c r="T539" s="2">
        <f>(Table2[[#This Row],[Close Price]]-Table2[[#This Row],[50D EMA]])/Table2[[#This Row],[50D EMA]]</f>
        <v>-3.2883012032454945E-2</v>
      </c>
      <c r="U539" s="2">
        <f>(Table2[[#This Row],[Close Price]]-Table2[[#This Row],[200D EMA]])/Table2[[#This Row],[200D EMA]]</f>
        <v>-6.3960377475757779E-2</v>
      </c>
      <c r="V539">
        <v>0.64707980554097999</v>
      </c>
      <c r="W539">
        <v>889.5</v>
      </c>
      <c r="X539">
        <v>938</v>
      </c>
      <c r="Y539">
        <v>883</v>
      </c>
      <c r="Z539">
        <v>938</v>
      </c>
      <c r="AA539">
        <v>883</v>
      </c>
      <c r="AB539">
        <v>938</v>
      </c>
      <c r="AC539" s="2">
        <f>(Table2[[#This Row],[Close Price]]/Table2[[#This Row],[Day Low]])-1</f>
        <v>1.6975829117481744E-2</v>
      </c>
      <c r="AD539" s="2">
        <f>(Table2[[#This Row],[Day High]]/Table2[[#This Row],[Close Price]])-1</f>
        <v>3.6922396639398558E-2</v>
      </c>
      <c r="AE539" s="2">
        <f>(Table2[[#This Row],[Close Price]]/Table2[[#This Row],[Current Week Low]])-1</f>
        <v>2.4462061155152925E-2</v>
      </c>
      <c r="AF539" s="2">
        <f>(Table2[[#This Row],[Current Week High]]/Table2[[#This Row],[Close Price]])-1</f>
        <v>3.6922396639398558E-2</v>
      </c>
      <c r="AG539" s="2">
        <f>(Table2[[#This Row],[Close Price]]/Table2[[#This Row],[Current Month Low]])-1</f>
        <v>2.4462061155152925E-2</v>
      </c>
      <c r="AH539" s="2">
        <f>(Table2[[#This Row],[Current Month High]]/Table2[[#This Row],[Close Price]])-1</f>
        <v>3.6922396639398558E-2</v>
      </c>
      <c r="AI539">
        <v>39.221755472031802</v>
      </c>
      <c r="AJ539">
        <v>73.295019157088106</v>
      </c>
      <c r="AK539" t="str">
        <f>IF(AND(Table2[[#This Row],[20D EMA]]&gt;Table2[[#This Row],[50D EMA]],Table2[[#This Row],[50D EMA]]&gt;Table2[[#This Row],[200D EMA]]),"Uptrend","Downtrend/NoTrend")</f>
        <v>Downtrend/NoTrend</v>
      </c>
      <c r="AL539">
        <v>-0.09</v>
      </c>
      <c r="AM539" t="s">
        <v>10464</v>
      </c>
      <c r="AN539">
        <v>-4.3600000000000003</v>
      </c>
      <c r="AO539" t="s">
        <v>10464</v>
      </c>
      <c r="AP539">
        <v>1.8833160704843002E-2</v>
      </c>
      <c r="AQ539">
        <f>(Table2[[#This Row],[Sharpe Ratio]]-AVERAGE(Table2[Sharpe Ratio]))/_xlfn.STDEV.P(Table2[Sharpe Ratio])</f>
        <v>-0.38078215057176262</v>
      </c>
      <c r="AR5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9">
        <f>_xlfn.RANK.AVG(Table2[[#This Row],[1Y Return vs Nifty Z-Score]],Table2[1Y Return vs Nifty Z-Score])</f>
        <v>430</v>
      </c>
      <c r="AT539">
        <f>_xlfn.RANK.AVG(Table2[[#This Row],[6M Return vs Nifty Z-Score]],Table2[6M Return vs Nifty Z-Score])</f>
        <v>646</v>
      </c>
      <c r="AU539">
        <f>_xlfn.RANK.AVG(Table2[[#This Row],[Sharpe Ratio Z-Score]],Table2[Sharpe Ratio Z-Score])</f>
        <v>444</v>
      </c>
      <c r="AV539">
        <f>(Table2[[#This Row],[Rank 1Y]]+Table2[[#This Row],[Rank 6M]]+Table2[[#This Row],[Rank Sharpe]])/3</f>
        <v>506.66666666666669</v>
      </c>
    </row>
    <row r="540" spans="1:48" x14ac:dyDescent="0.3">
      <c r="A540" t="s">
        <v>50</v>
      </c>
      <c r="B540" t="s">
        <v>51</v>
      </c>
      <c r="C540" t="s">
        <v>10418</v>
      </c>
      <c r="D540" t="s">
        <v>21</v>
      </c>
      <c r="E540">
        <v>397763.18708954501</v>
      </c>
      <c r="F540">
        <v>1480.8</v>
      </c>
      <c r="G540">
        <v>-0.51595950196128304</v>
      </c>
      <c r="H540">
        <f>(Table2[[#This Row],[1Y Return vs Nifty]]-AVERAGE(Table2[1Y Return vs Nifty]))/_xlfn.STDEV.P(Table2[1Y Return vs Nifty])</f>
        <v>-0.54583986134070894</v>
      </c>
      <c r="I540">
        <v>2.6902477007529</v>
      </c>
      <c r="J540">
        <f>(Table2[[#This Row],[1M Return vs Nifty]]-AVERAGE(Table2[1M Return vs Nifty]))/_xlfn.STDEV.P(Table2[1M Return vs Nifty])</f>
        <v>0.1106278481183155</v>
      </c>
      <c r="K540">
        <v>-10.551835300381001</v>
      </c>
      <c r="L540">
        <f>(Table2[[#This Row],[6M Return vs Nifty]]-AVERAGE(Table2[6M Return vs Nifty]))/_xlfn.STDEV.P(Table2[6M Return vs Nifty])</f>
        <v>-0.67620288358351088</v>
      </c>
      <c r="M540">
        <v>0.10228091513963999</v>
      </c>
      <c r="N540">
        <f>(Table2[[#This Row],[1W Return vs Nifty]]-AVERAGE(Table2[1W Return vs Nifty]))/_xlfn.STDEV.P(Table2[1W Return vs Nifty])</f>
        <v>0.10387596272136662</v>
      </c>
      <c r="O540">
        <v>1433.24</v>
      </c>
      <c r="P540">
        <v>1427.21702425031</v>
      </c>
      <c r="Q540">
        <v>1405.6076994457801</v>
      </c>
      <c r="R540">
        <v>75.799322122182005</v>
      </c>
      <c r="S540" s="2">
        <f>(Table2[[#This Row],[Close Price]]-Table2[[#This Row],[20D EMA]])/Table2[[#This Row],[20D EMA]]</f>
        <v>3.3183556138539218E-2</v>
      </c>
      <c r="T540" s="2">
        <f>(Table2[[#This Row],[Close Price]]-Table2[[#This Row],[50D EMA]])/Table2[[#This Row],[50D EMA]]</f>
        <v>3.7543677548154276E-2</v>
      </c>
      <c r="U540" s="2">
        <f>(Table2[[#This Row],[Close Price]]-Table2[[#This Row],[200D EMA]])/Table2[[#This Row],[200D EMA]]</f>
        <v>5.3494513856083441E-2</v>
      </c>
      <c r="V540">
        <v>0.92697754988069403</v>
      </c>
      <c r="W540">
        <v>1473</v>
      </c>
      <c r="X540">
        <v>1492.45</v>
      </c>
      <c r="Y540">
        <v>1455</v>
      </c>
      <c r="Z540">
        <v>1492.45</v>
      </c>
      <c r="AA540">
        <v>1455</v>
      </c>
      <c r="AB540">
        <v>1492.45</v>
      </c>
      <c r="AC540" s="2">
        <f>(Table2[[#This Row],[Close Price]]/Table2[[#This Row],[Day Low]])-1</f>
        <v>5.2953156822810321E-3</v>
      </c>
      <c r="AD540" s="2">
        <f>(Table2[[#This Row],[Day High]]/Table2[[#This Row],[Close Price]])-1</f>
        <v>7.8673689897352794E-3</v>
      </c>
      <c r="AE540" s="2">
        <f>(Table2[[#This Row],[Close Price]]/Table2[[#This Row],[Current Week Low]])-1</f>
        <v>1.7731958762886579E-2</v>
      </c>
      <c r="AF540" s="2">
        <f>(Table2[[#This Row],[Current Week High]]/Table2[[#This Row],[Close Price]])-1</f>
        <v>7.8673689897352794E-3</v>
      </c>
      <c r="AG540" s="2">
        <f>(Table2[[#This Row],[Close Price]]/Table2[[#This Row],[Current Month Low]])-1</f>
        <v>1.7731958762886579E-2</v>
      </c>
      <c r="AH540" s="2">
        <f>(Table2[[#This Row],[Current Month High]]/Table2[[#This Row],[Close Price]])-1</f>
        <v>7.8673689897352794E-3</v>
      </c>
      <c r="AI540">
        <v>14.623851971906999</v>
      </c>
      <c r="AJ540">
        <v>36.221884917897</v>
      </c>
      <c r="AK540" t="str">
        <f>IF(AND(Table2[[#This Row],[20D EMA]]&gt;Table2[[#This Row],[50D EMA]],Table2[[#This Row],[50D EMA]]&gt;Table2[[#This Row],[200D EMA]]),"Uptrend","Downtrend/NoTrend")</f>
        <v>Uptrend</v>
      </c>
      <c r="AL540">
        <v>-0.09</v>
      </c>
      <c r="AM540" t="s">
        <v>10464</v>
      </c>
      <c r="AN540">
        <v>2.54</v>
      </c>
      <c r="AO540" t="s">
        <v>10463</v>
      </c>
      <c r="AP540">
        <v>1.2832798404693001E-2</v>
      </c>
      <c r="AQ540">
        <f>(Table2[[#This Row],[Sharpe Ratio]]-AVERAGE(Table2[Sharpe Ratio]))/_xlfn.STDEV.P(Table2[Sharpe Ratio])</f>
        <v>-0.4483070935181121</v>
      </c>
      <c r="AR5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-1.4558460276026499</v>
      </c>
      <c r="AS540">
        <f>_xlfn.RANK.AVG(Table2[[#This Row],[1Y Return vs Nifty Z-Score]],Table2[1Y Return vs Nifty Z-Score])</f>
        <v>515</v>
      </c>
      <c r="AT540">
        <f>_xlfn.RANK.AVG(Table2[[#This Row],[6M Return vs Nifty Z-Score]],Table2[6M Return vs Nifty Z-Score])</f>
        <v>550</v>
      </c>
      <c r="AU540">
        <f>_xlfn.RANK.AVG(Table2[[#This Row],[Sharpe Ratio Z-Score]],Table2[Sharpe Ratio Z-Score])</f>
        <v>457</v>
      </c>
      <c r="AV540">
        <f>(Table2[[#This Row],[Rank 1Y]]+Table2[[#This Row],[Rank 6M]]+Table2[[#This Row],[Rank Sharpe]])/3</f>
        <v>507.33333333333331</v>
      </c>
    </row>
    <row r="541" spans="1:48" x14ac:dyDescent="0.3">
      <c r="A541" t="s">
        <v>536</v>
      </c>
      <c r="B541" t="s">
        <v>537</v>
      </c>
      <c r="C541" t="s">
        <v>10433</v>
      </c>
      <c r="D541" t="s">
        <v>278</v>
      </c>
      <c r="E541">
        <v>35680.419525600002</v>
      </c>
      <c r="F541">
        <v>2686.7</v>
      </c>
      <c r="G541">
        <v>-1.0737806752422401</v>
      </c>
      <c r="H541">
        <f>(Table2[[#This Row],[1Y Return vs Nifty]]-AVERAGE(Table2[1Y Return vs Nifty]))/_xlfn.STDEV.P(Table2[1Y Return vs Nifty])</f>
        <v>-0.55235475750696816</v>
      </c>
      <c r="I541">
        <v>10.7565270709683</v>
      </c>
      <c r="J541">
        <f>(Table2[[#This Row],[1M Return vs Nifty]]-AVERAGE(Table2[1M Return vs Nifty]))/_xlfn.STDEV.P(Table2[1M Return vs Nifty])</f>
        <v>0.80922592720179676</v>
      </c>
      <c r="K541">
        <v>-2.94774040570677</v>
      </c>
      <c r="L541">
        <f>(Table2[[#This Row],[6M Return vs Nifty]]-AVERAGE(Table2[6M Return vs Nifty]))/_xlfn.STDEV.P(Table2[6M Return vs Nifty])</f>
        <v>-0.44841197058846849</v>
      </c>
      <c r="M541">
        <v>2.0680472337693598</v>
      </c>
      <c r="N541">
        <f>(Table2[[#This Row],[1W Return vs Nifty]]-AVERAGE(Table2[1W Return vs Nifty]))/_xlfn.STDEV.P(Table2[1W Return vs Nifty])</f>
        <v>0.4638577302190548</v>
      </c>
      <c r="O541">
        <v>2475.16</v>
      </c>
      <c r="P541">
        <v>2405.02566650671</v>
      </c>
      <c r="Q541">
        <v>2276.3031826204401</v>
      </c>
      <c r="R541">
        <v>71.803915182859996</v>
      </c>
      <c r="S541" s="2">
        <f>(Table2[[#This Row],[Close Price]]-Table2[[#This Row],[20D EMA]])/Table2[[#This Row],[20D EMA]]</f>
        <v>8.546518204883724E-2</v>
      </c>
      <c r="T541" s="2">
        <f>(Table2[[#This Row],[Close Price]]-Table2[[#This Row],[50D EMA]])/Table2[[#This Row],[50D EMA]]</f>
        <v>0.11711905507537501</v>
      </c>
      <c r="U541" s="2">
        <f>(Table2[[#This Row],[Close Price]]-Table2[[#This Row],[200D EMA]])/Table2[[#This Row],[200D EMA]]</f>
        <v>0.18029092983436332</v>
      </c>
      <c r="V541">
        <v>1.4254967806929799</v>
      </c>
      <c r="W541">
        <v>2630.2</v>
      </c>
      <c r="X541">
        <v>2739</v>
      </c>
      <c r="Y541">
        <v>2510</v>
      </c>
      <c r="Z541">
        <v>2739</v>
      </c>
      <c r="AA541">
        <v>2510</v>
      </c>
      <c r="AB541">
        <v>2739</v>
      </c>
      <c r="AC541" s="2">
        <f>(Table2[[#This Row],[Close Price]]/Table2[[#This Row],[Day Low]])-1</f>
        <v>2.1481256178237373E-2</v>
      </c>
      <c r="AD541" s="2">
        <f>(Table2[[#This Row],[Day High]]/Table2[[#This Row],[Close Price]])-1</f>
        <v>1.9466259723824875E-2</v>
      </c>
      <c r="AE541" s="2">
        <f>(Table2[[#This Row],[Close Price]]/Table2[[#This Row],[Current Week Low]])-1</f>
        <v>7.0398406374502009E-2</v>
      </c>
      <c r="AF541" s="2">
        <f>(Table2[[#This Row],[Current Week High]]/Table2[[#This Row],[Close Price]])-1</f>
        <v>1.9466259723824875E-2</v>
      </c>
      <c r="AG541" s="2">
        <f>(Table2[[#This Row],[Close Price]]/Table2[[#This Row],[Current Month Low]])-1</f>
        <v>7.0398406374502009E-2</v>
      </c>
      <c r="AH541" s="2">
        <f>(Table2[[#This Row],[Current Month High]]/Table2[[#This Row],[Close Price]])-1</f>
        <v>1.9466259723824875E-2</v>
      </c>
      <c r="AI541">
        <v>1.9466259723824799</v>
      </c>
      <c r="AJ541">
        <v>41.390379960004097</v>
      </c>
      <c r="AK541" t="str">
        <f>IF(AND(Table2[[#This Row],[20D EMA]]&gt;Table2[[#This Row],[50D EMA]],Table2[[#This Row],[50D EMA]]&gt;Table2[[#This Row],[200D EMA]]),"Uptrend","Downtrend/NoTrend")</f>
        <v>Uptrend</v>
      </c>
      <c r="AL541">
        <v>0.1</v>
      </c>
      <c r="AM541" t="s">
        <v>10463</v>
      </c>
      <c r="AN541">
        <v>11.43</v>
      </c>
      <c r="AO541" t="s">
        <v>10463</v>
      </c>
      <c r="AP541">
        <v>-2.0945179044740002E-3</v>
      </c>
      <c r="AQ541">
        <f>(Table2[[#This Row],[Sharpe Ratio]]-AVERAGE(Table2[Sharpe Ratio]))/_xlfn.STDEV.P(Table2[Sharpe Ratio])</f>
        <v>-0.61629131375318302</v>
      </c>
      <c r="AR5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-0.34397438442776812</v>
      </c>
      <c r="AS541">
        <f>_xlfn.RANK.AVG(Table2[[#This Row],[1Y Return vs Nifty Z-Score]],Table2[1Y Return vs Nifty Z-Score])</f>
        <v>518</v>
      </c>
      <c r="AT541">
        <f>_xlfn.RANK.AVG(Table2[[#This Row],[6M Return vs Nifty Z-Score]],Table2[6M Return vs Nifty Z-Score])</f>
        <v>467</v>
      </c>
      <c r="AU541">
        <f>_xlfn.RANK.AVG(Table2[[#This Row],[Sharpe Ratio Z-Score]],Table2[Sharpe Ratio Z-Score])</f>
        <v>540</v>
      </c>
      <c r="AV541">
        <f>(Table2[[#This Row],[Rank 1Y]]+Table2[[#This Row],[Rank 6M]]+Table2[[#This Row],[Rank Sharpe]])/3</f>
        <v>508.33333333333331</v>
      </c>
    </row>
    <row r="542" spans="1:48" x14ac:dyDescent="0.3">
      <c r="A542" t="s">
        <v>1597</v>
      </c>
      <c r="B542" t="s">
        <v>1598</v>
      </c>
      <c r="C542" t="s">
        <v>10433</v>
      </c>
      <c r="D542" t="s">
        <v>278</v>
      </c>
      <c r="E542">
        <v>5412.0605047199997</v>
      </c>
      <c r="F542">
        <v>561.75</v>
      </c>
      <c r="G542">
        <v>-16.147000295313799</v>
      </c>
      <c r="H542">
        <f>(Table2[[#This Row],[1Y Return vs Nifty]]-AVERAGE(Table2[1Y Return vs Nifty]))/_xlfn.STDEV.P(Table2[1Y Return vs Nifty])</f>
        <v>-0.72839766412235984</v>
      </c>
      <c r="I542">
        <v>4.0625762733510102</v>
      </c>
      <c r="J542">
        <f>(Table2[[#This Row],[1M Return vs Nifty]]-AVERAGE(Table2[1M Return vs Nifty]))/_xlfn.STDEV.P(Table2[1M Return vs Nifty])</f>
        <v>0.2294814187283816</v>
      </c>
      <c r="K542">
        <v>-19.310169154969199</v>
      </c>
      <c r="L542">
        <f>(Table2[[#This Row],[6M Return vs Nifty]]-AVERAGE(Table2[6M Return vs Nifty]))/_xlfn.STDEV.P(Table2[6M Return vs Nifty])</f>
        <v>-0.93857058055285636</v>
      </c>
      <c r="M542">
        <v>-0.171987401539407</v>
      </c>
      <c r="N542">
        <f>(Table2[[#This Row],[1W Return vs Nifty]]-AVERAGE(Table2[1W Return vs Nifty]))/_xlfn.STDEV.P(Table2[1W Return vs Nifty])</f>
        <v>5.365046416080424E-2</v>
      </c>
      <c r="O542">
        <v>539.4</v>
      </c>
      <c r="P542">
        <v>522.86281776094995</v>
      </c>
      <c r="Q542">
        <v>527.17492872520802</v>
      </c>
      <c r="R542">
        <v>69.863813812971102</v>
      </c>
      <c r="S542" s="2">
        <f>(Table2[[#This Row],[Close Price]]-Table2[[#This Row],[20D EMA]])/Table2[[#This Row],[20D EMA]]</f>
        <v>4.1434927697441643E-2</v>
      </c>
      <c r="T542" s="2">
        <f>(Table2[[#This Row],[Close Price]]-Table2[[#This Row],[50D EMA]])/Table2[[#This Row],[50D EMA]]</f>
        <v>7.4373585036274392E-2</v>
      </c>
      <c r="U542" s="2">
        <f>(Table2[[#This Row],[Close Price]]-Table2[[#This Row],[200D EMA]])/Table2[[#This Row],[200D EMA]]</f>
        <v>6.5585575851264302E-2</v>
      </c>
      <c r="V542">
        <v>1.7531887758512199</v>
      </c>
      <c r="W542">
        <v>552.20000000000005</v>
      </c>
      <c r="X542">
        <v>566</v>
      </c>
      <c r="Y542">
        <v>550.79999999999995</v>
      </c>
      <c r="Z542">
        <v>570</v>
      </c>
      <c r="AA542">
        <v>550.79999999999995</v>
      </c>
      <c r="AB542">
        <v>570</v>
      </c>
      <c r="AC542" s="2">
        <f>(Table2[[#This Row],[Close Price]]/Table2[[#This Row],[Day Low]])-1</f>
        <v>1.7294458529518275E-2</v>
      </c>
      <c r="AD542" s="2">
        <f>(Table2[[#This Row],[Day High]]/Table2[[#This Row],[Close Price]])-1</f>
        <v>7.565643079661788E-3</v>
      </c>
      <c r="AE542" s="2">
        <f>(Table2[[#This Row],[Close Price]]/Table2[[#This Row],[Current Week Low]])-1</f>
        <v>1.9880174291939001E-2</v>
      </c>
      <c r="AF542" s="2">
        <f>(Table2[[#This Row],[Current Week High]]/Table2[[#This Row],[Close Price]])-1</f>
        <v>1.4686248331108098E-2</v>
      </c>
      <c r="AG542" s="2">
        <f>(Table2[[#This Row],[Close Price]]/Table2[[#This Row],[Current Month Low]])-1</f>
        <v>1.9880174291939001E-2</v>
      </c>
      <c r="AH542" s="2">
        <f>(Table2[[#This Row],[Current Month High]]/Table2[[#This Row],[Close Price]])-1</f>
        <v>1.4686248331108098E-2</v>
      </c>
      <c r="AI542">
        <v>17.472185135736499</v>
      </c>
      <c r="AJ542">
        <v>29.1527761811702</v>
      </c>
      <c r="AK542" t="str">
        <f>IF(AND(Table2[[#This Row],[20D EMA]]&gt;Table2[[#This Row],[50D EMA]],Table2[[#This Row],[50D EMA]]&gt;Table2[[#This Row],[200D EMA]]),"Uptrend","Downtrend/NoTrend")</f>
        <v>Downtrend/NoTrend</v>
      </c>
      <c r="AL542">
        <v>0.05</v>
      </c>
      <c r="AM542" t="s">
        <v>10463</v>
      </c>
      <c r="AN542">
        <v>7.86</v>
      </c>
      <c r="AO542" t="s">
        <v>10463</v>
      </c>
      <c r="AP542">
        <v>6.5396802997259001E-2</v>
      </c>
      <c r="AQ542">
        <f>(Table2[[#This Row],[Sharpe Ratio]]-AVERAGE(Table2[Sharpe Ratio]))/_xlfn.STDEV.P(Table2[Sharpe Ratio])</f>
        <v>0.14322075656786412</v>
      </c>
      <c r="AR5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2">
        <f>_xlfn.RANK.AVG(Table2[[#This Row],[1Y Return vs Nifty Z-Score]],Table2[1Y Return vs Nifty Z-Score])</f>
        <v>600</v>
      </c>
      <c r="AT542">
        <f>_xlfn.RANK.AVG(Table2[[#This Row],[6M Return vs Nifty Z-Score]],Table2[6M Return vs Nifty Z-Score])</f>
        <v>626</v>
      </c>
      <c r="AU542">
        <f>_xlfn.RANK.AVG(Table2[[#This Row],[Sharpe Ratio Z-Score]],Table2[Sharpe Ratio Z-Score])</f>
        <v>300</v>
      </c>
      <c r="AV542">
        <f>(Table2[[#This Row],[Rank 1Y]]+Table2[[#This Row],[Rank 6M]]+Table2[[#This Row],[Rank Sharpe]])/3</f>
        <v>508.66666666666669</v>
      </c>
    </row>
    <row r="543" spans="1:48" x14ac:dyDescent="0.3">
      <c r="A543" t="s">
        <v>1569</v>
      </c>
      <c r="B543" t="s">
        <v>1570</v>
      </c>
      <c r="C543" t="s">
        <v>10433</v>
      </c>
      <c r="D543" t="s">
        <v>278</v>
      </c>
      <c r="E543">
        <v>5706.78367488</v>
      </c>
      <c r="F543">
        <v>780.55</v>
      </c>
      <c r="G543">
        <v>-10.604975975595799</v>
      </c>
      <c r="H543">
        <f>(Table2[[#This Row],[1Y Return vs Nifty]]-AVERAGE(Table2[1Y Return vs Nifty]))/_xlfn.STDEV.P(Table2[1Y Return vs Nifty])</f>
        <v>-0.6636713419186292</v>
      </c>
      <c r="I543">
        <v>-6.2399116369067196</v>
      </c>
      <c r="J543">
        <f>(Table2[[#This Row],[1M Return vs Nifty]]-AVERAGE(Table2[1M Return vs Nifty]))/_xlfn.STDEV.P(Table2[1M Return vs Nifty])</f>
        <v>-0.6627884784019783</v>
      </c>
      <c r="K543">
        <v>-15.5972212560425</v>
      </c>
      <c r="L543">
        <f>(Table2[[#This Row],[6M Return vs Nifty]]-AVERAGE(Table2[6M Return vs Nifty]))/_xlfn.STDEV.P(Table2[6M Return vs Nifty])</f>
        <v>-0.82734422113539263</v>
      </c>
      <c r="M543">
        <v>-3.1672471331438201</v>
      </c>
      <c r="N543">
        <f>(Table2[[#This Row],[1W Return vs Nifty]]-AVERAGE(Table2[1W Return vs Nifty]))/_xlfn.STDEV.P(Table2[1W Return vs Nifty])</f>
        <v>-0.49485770900253367</v>
      </c>
      <c r="O543">
        <v>775.04</v>
      </c>
      <c r="P543">
        <v>773.97922635484497</v>
      </c>
      <c r="Q543">
        <v>757.74536195139899</v>
      </c>
      <c r="R543">
        <v>51.2266603476656</v>
      </c>
      <c r="S543" s="2">
        <f>(Table2[[#This Row],[Close Price]]-Table2[[#This Row],[20D EMA]])/Table2[[#This Row],[20D EMA]]</f>
        <v>7.1093104872006494E-3</v>
      </c>
      <c r="T543" s="2">
        <f>(Table2[[#This Row],[Close Price]]-Table2[[#This Row],[50D EMA]])/Table2[[#This Row],[50D EMA]]</f>
        <v>8.489599489770407E-3</v>
      </c>
      <c r="U543" s="2">
        <f>(Table2[[#This Row],[Close Price]]-Table2[[#This Row],[200D EMA]])/Table2[[#This Row],[200D EMA]]</f>
        <v>3.0095384536400014E-2</v>
      </c>
      <c r="V543">
        <v>0.88335285180053003</v>
      </c>
      <c r="W543">
        <v>775</v>
      </c>
      <c r="X543">
        <v>796.95</v>
      </c>
      <c r="Y543">
        <v>772</v>
      </c>
      <c r="Z543">
        <v>796.95</v>
      </c>
      <c r="AA543">
        <v>772</v>
      </c>
      <c r="AB543">
        <v>796.95</v>
      </c>
      <c r="AC543" s="2">
        <f>(Table2[[#This Row],[Close Price]]/Table2[[#This Row],[Day Low]])-1</f>
        <v>7.1612903225806157E-3</v>
      </c>
      <c r="AD543" s="2">
        <f>(Table2[[#This Row],[Day High]]/Table2[[#This Row],[Close Price]])-1</f>
        <v>2.1010825699827151E-2</v>
      </c>
      <c r="AE543" s="2">
        <f>(Table2[[#This Row],[Close Price]]/Table2[[#This Row],[Current Week Low]])-1</f>
        <v>1.1075129533678618E-2</v>
      </c>
      <c r="AF543" s="2">
        <f>(Table2[[#This Row],[Current Week High]]/Table2[[#This Row],[Close Price]])-1</f>
        <v>2.1010825699827151E-2</v>
      </c>
      <c r="AG543" s="2">
        <f>(Table2[[#This Row],[Close Price]]/Table2[[#This Row],[Current Month Low]])-1</f>
        <v>1.1075129533678618E-2</v>
      </c>
      <c r="AH543" s="2">
        <f>(Table2[[#This Row],[Current Month High]]/Table2[[#This Row],[Close Price]])-1</f>
        <v>2.1010825699827151E-2</v>
      </c>
      <c r="AI543">
        <v>11.306130292742299</v>
      </c>
      <c r="AJ543">
        <v>25.2889245585874</v>
      </c>
      <c r="AK543" t="str">
        <f>IF(AND(Table2[[#This Row],[20D EMA]]&gt;Table2[[#This Row],[50D EMA]],Table2[[#This Row],[50D EMA]]&gt;Table2[[#This Row],[200D EMA]]),"Uptrend","Downtrend/NoTrend")</f>
        <v>Uptrend</v>
      </c>
      <c r="AL543">
        <v>-0.1</v>
      </c>
      <c r="AM543" t="s">
        <v>10464</v>
      </c>
      <c r="AN543">
        <v>0.6</v>
      </c>
      <c r="AO543" t="s">
        <v>10463</v>
      </c>
      <c r="AP543">
        <v>4.6273736151420997E-2</v>
      </c>
      <c r="AQ543">
        <f>(Table2[[#This Row],[Sharpe Ratio]]-AVERAGE(Table2[Sharpe Ratio]))/_xlfn.STDEV.P(Table2[Sharpe Ratio])</f>
        <v>-7.1980248493473425E-2</v>
      </c>
      <c r="AR5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-2.7206419989520074</v>
      </c>
      <c r="AS543">
        <f>_xlfn.RANK.AVG(Table2[[#This Row],[1Y Return vs Nifty Z-Score]],Table2[1Y Return vs Nifty Z-Score])</f>
        <v>570</v>
      </c>
      <c r="AT543">
        <f>_xlfn.RANK.AVG(Table2[[#This Row],[6M Return vs Nifty Z-Score]],Table2[6M Return vs Nifty Z-Score])</f>
        <v>594</v>
      </c>
      <c r="AU543">
        <f>_xlfn.RANK.AVG(Table2[[#This Row],[Sharpe Ratio Z-Score]],Table2[Sharpe Ratio Z-Score])</f>
        <v>363</v>
      </c>
      <c r="AV543">
        <f>(Table2[[#This Row],[Rank 1Y]]+Table2[[#This Row],[Rank 6M]]+Table2[[#This Row],[Rank Sharpe]])/3</f>
        <v>509</v>
      </c>
    </row>
    <row r="544" spans="1:48" x14ac:dyDescent="0.3">
      <c r="A544" t="s">
        <v>634</v>
      </c>
      <c r="B544" t="s">
        <v>635</v>
      </c>
      <c r="C544" t="s">
        <v>10424</v>
      </c>
      <c r="D544" t="s">
        <v>61</v>
      </c>
      <c r="E544">
        <v>28801.771348449998</v>
      </c>
      <c r="F544">
        <v>1131.5999999999999</v>
      </c>
      <c r="G544">
        <v>25.379463092729502</v>
      </c>
      <c r="H544">
        <f>(Table2[[#This Row],[1Y Return vs Nifty]]-AVERAGE(Table2[1Y Return vs Nifty]))/_xlfn.STDEV.P(Table2[1Y Return vs Nifty])</f>
        <v>-0.24340245403770217</v>
      </c>
      <c r="I544">
        <v>-9.0933467319308594</v>
      </c>
      <c r="J544">
        <f>(Table2[[#This Row],[1M Return vs Nifty]]-AVERAGE(Table2[1M Return vs Nifty]))/_xlfn.STDEV.P(Table2[1M Return vs Nifty])</f>
        <v>-0.90991657608898213</v>
      </c>
      <c r="K544">
        <v>-9.6781787539452395</v>
      </c>
      <c r="L544">
        <f>(Table2[[#This Row],[6M Return vs Nifty]]-AVERAGE(Table2[6M Return vs Nifty]))/_xlfn.STDEV.P(Table2[6M Return vs Nifty])</f>
        <v>-0.65003132403392117</v>
      </c>
      <c r="M544">
        <v>-1.20244624923034</v>
      </c>
      <c r="N544">
        <f>(Table2[[#This Row],[1W Return vs Nifty]]-AVERAGE(Table2[1W Return vs Nifty]))/_xlfn.STDEV.P(Table2[1W Return vs Nifty])</f>
        <v>-0.13505273713526303</v>
      </c>
      <c r="O544">
        <v>1153.78</v>
      </c>
      <c r="P544">
        <v>1199.23444236158</v>
      </c>
      <c r="Q544">
        <v>1134.2382116537201</v>
      </c>
      <c r="R544">
        <v>47.836776245182399</v>
      </c>
      <c r="S544" s="2">
        <f>(Table2[[#This Row],[Close Price]]-Table2[[#This Row],[20D EMA]])/Table2[[#This Row],[20D EMA]]</f>
        <v>-1.9223768829412943E-2</v>
      </c>
      <c r="T544" s="2">
        <f>(Table2[[#This Row],[Close Price]]-Table2[[#This Row],[50D EMA]])/Table2[[#This Row],[50D EMA]]</f>
        <v>-5.6398015244118312E-2</v>
      </c>
      <c r="U544" s="2">
        <f>(Table2[[#This Row],[Close Price]]-Table2[[#This Row],[200D EMA]])/Table2[[#This Row],[200D EMA]]</f>
        <v>-2.3259767010262128E-3</v>
      </c>
      <c r="V544">
        <v>1.1613352167378901</v>
      </c>
      <c r="W544">
        <v>1113.3</v>
      </c>
      <c r="X544">
        <v>1146</v>
      </c>
      <c r="Y544">
        <v>1113.3</v>
      </c>
      <c r="Z544">
        <v>1147.9000000000001</v>
      </c>
      <c r="AA544">
        <v>1113.3</v>
      </c>
      <c r="AB544">
        <v>1147.9000000000001</v>
      </c>
      <c r="AC544" s="2">
        <f>(Table2[[#This Row],[Close Price]]/Table2[[#This Row],[Day Low]])-1</f>
        <v>1.6437617892751222E-2</v>
      </c>
      <c r="AD544" s="2">
        <f>(Table2[[#This Row],[Day High]]/Table2[[#This Row],[Close Price]])-1</f>
        <v>1.2725344644750836E-2</v>
      </c>
      <c r="AE544" s="2">
        <f>(Table2[[#This Row],[Close Price]]/Table2[[#This Row],[Current Week Low]])-1</f>
        <v>1.6437617892751222E-2</v>
      </c>
      <c r="AF544" s="2">
        <f>(Table2[[#This Row],[Current Week High]]/Table2[[#This Row],[Close Price]])-1</f>
        <v>1.4404383174266622E-2</v>
      </c>
      <c r="AG544" s="2">
        <f>(Table2[[#This Row],[Close Price]]/Table2[[#This Row],[Current Month Low]])-1</f>
        <v>1.6437617892751222E-2</v>
      </c>
      <c r="AH544" s="2">
        <f>(Table2[[#This Row],[Current Month High]]/Table2[[#This Row],[Close Price]])-1</f>
        <v>1.4404383174266622E-2</v>
      </c>
      <c r="AI544">
        <v>21.474019088016899</v>
      </c>
      <c r="AJ544">
        <v>53.437288135593199</v>
      </c>
      <c r="AK544" t="str">
        <f>IF(AND(Table2[[#This Row],[20D EMA]]&gt;Table2[[#This Row],[50D EMA]],Table2[[#This Row],[50D EMA]]&gt;Table2[[#This Row],[200D EMA]]),"Uptrend","Downtrend/NoTrend")</f>
        <v>Downtrend/NoTrend</v>
      </c>
      <c r="AL544">
        <v>-0.18</v>
      </c>
      <c r="AM544" t="s">
        <v>10464</v>
      </c>
      <c r="AN544">
        <v>-5.68</v>
      </c>
      <c r="AO544" t="s">
        <v>10464</v>
      </c>
      <c r="AP544">
        <v>-4.5785126087315997E-2</v>
      </c>
      <c r="AQ544">
        <f>(Table2[[#This Row],[Sharpe Ratio]]-AVERAGE(Table2[Sharpe Ratio]))/_xlfn.STDEV.P(Table2[Sharpe Ratio])</f>
        <v>-1.1079625957962633</v>
      </c>
      <c r="AR5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4">
        <f>_xlfn.RANK.AVG(Table2[[#This Row],[1Y Return vs Nifty Z-Score]],Table2[1Y Return vs Nifty Z-Score])</f>
        <v>362</v>
      </c>
      <c r="AT544">
        <f>_xlfn.RANK.AVG(Table2[[#This Row],[6M Return vs Nifty Z-Score]],Table2[6M Return vs Nifty Z-Score])</f>
        <v>543</v>
      </c>
      <c r="AU544">
        <f>_xlfn.RANK.AVG(Table2[[#This Row],[Sharpe Ratio Z-Score]],Table2[Sharpe Ratio Z-Score])</f>
        <v>623</v>
      </c>
      <c r="AV544">
        <f>(Table2[[#This Row],[Rank 1Y]]+Table2[[#This Row],[Rank 6M]]+Table2[[#This Row],[Rank Sharpe]])/3</f>
        <v>509.33333333333331</v>
      </c>
    </row>
    <row r="545" spans="1:48" x14ac:dyDescent="0.3">
      <c r="A545" t="s">
        <v>205</v>
      </c>
      <c r="B545" t="s">
        <v>206</v>
      </c>
      <c r="C545" t="s">
        <v>10424</v>
      </c>
      <c r="D545" t="s">
        <v>207</v>
      </c>
      <c r="E545">
        <v>122171.29520180001</v>
      </c>
      <c r="F545">
        <v>4571.45</v>
      </c>
      <c r="G545">
        <v>1.84749579447985</v>
      </c>
      <c r="H545">
        <f>(Table2[[#This Row],[1Y Return vs Nifty]]-AVERAGE(Table2[1Y Return vs Nifty]))/_xlfn.STDEV.P(Table2[1Y Return vs Nifty])</f>
        <v>-0.51823663186961444</v>
      </c>
      <c r="I545">
        <v>-1.97339014835423</v>
      </c>
      <c r="J545">
        <f>(Table2[[#This Row],[1M Return vs Nifty]]-AVERAGE(Table2[1M Return vs Nifty]))/_xlfn.STDEV.P(Table2[1M Return vs Nifty])</f>
        <v>-0.29327688830296444</v>
      </c>
      <c r="K545">
        <v>2.1181080990137802</v>
      </c>
      <c r="L545">
        <f>(Table2[[#This Row],[6M Return vs Nifty]]-AVERAGE(Table2[6M Return vs Nifty]))/_xlfn.STDEV.P(Table2[6M Return vs Nifty])</f>
        <v>-0.29665764979572384</v>
      </c>
      <c r="M545">
        <v>-0.38173895773271999</v>
      </c>
      <c r="N545">
        <f>(Table2[[#This Row],[1W Return vs Nifty]]-AVERAGE(Table2[1W Return vs Nifty]))/_xlfn.STDEV.P(Table2[1W Return vs Nifty])</f>
        <v>1.523962396160239E-2</v>
      </c>
      <c r="O545">
        <v>4484.87</v>
      </c>
      <c r="P545">
        <v>4263.9366331184101</v>
      </c>
      <c r="Q545">
        <v>3870.87810361124</v>
      </c>
      <c r="R545">
        <v>68.2558280004274</v>
      </c>
      <c r="S545" s="2">
        <f>(Table2[[#This Row],[Close Price]]-Table2[[#This Row],[20D EMA]])/Table2[[#This Row],[20D EMA]]</f>
        <v>1.9304907388619945E-2</v>
      </c>
      <c r="T545" s="2">
        <f>(Table2[[#This Row],[Close Price]]-Table2[[#This Row],[50D EMA]])/Table2[[#This Row],[50D EMA]]</f>
        <v>7.2119591199621386E-2</v>
      </c>
      <c r="U545" s="2">
        <f>(Table2[[#This Row],[Close Price]]-Table2[[#This Row],[200D EMA]])/Table2[[#This Row],[200D EMA]]</f>
        <v>0.18098526423117756</v>
      </c>
      <c r="V545">
        <v>0.59714773238223195</v>
      </c>
      <c r="W545">
        <v>4565.25</v>
      </c>
      <c r="X545">
        <v>4620.8500000000004</v>
      </c>
      <c r="Y545">
        <v>4540.2</v>
      </c>
      <c r="Z545">
        <v>4620.8500000000004</v>
      </c>
      <c r="AA545">
        <v>4540.2</v>
      </c>
      <c r="AB545">
        <v>4620.8500000000004</v>
      </c>
      <c r="AC545" s="2">
        <f>(Table2[[#This Row],[Close Price]]/Table2[[#This Row],[Day Low]])-1</f>
        <v>1.3580855374841772E-3</v>
      </c>
      <c r="AD545" s="2">
        <f>(Table2[[#This Row],[Day High]]/Table2[[#This Row],[Close Price]])-1</f>
        <v>1.0806199345940737E-2</v>
      </c>
      <c r="AE545" s="2">
        <f>(Table2[[#This Row],[Close Price]]/Table2[[#This Row],[Current Week Low]])-1</f>
        <v>6.8829566979429213E-3</v>
      </c>
      <c r="AF545" s="2">
        <f>(Table2[[#This Row],[Current Week High]]/Table2[[#This Row],[Close Price]])-1</f>
        <v>1.0806199345940737E-2</v>
      </c>
      <c r="AG545" s="2">
        <f>(Table2[[#This Row],[Close Price]]/Table2[[#This Row],[Current Month Low]])-1</f>
        <v>6.8829566979429213E-3</v>
      </c>
      <c r="AH545" s="2">
        <f>(Table2[[#This Row],[Current Month High]]/Table2[[#This Row],[Close Price]])-1</f>
        <v>1.0806199345940737E-2</v>
      </c>
      <c r="AI545">
        <v>1.6843671045291899</v>
      </c>
      <c r="AJ545">
        <v>38.726367857251198</v>
      </c>
      <c r="AK545" t="str">
        <f>IF(AND(Table2[[#This Row],[20D EMA]]&gt;Table2[[#This Row],[50D EMA]],Table2[[#This Row],[50D EMA]]&gt;Table2[[#This Row],[200D EMA]]),"Uptrend","Downtrend/NoTrend")</f>
        <v>Uptrend</v>
      </c>
      <c r="AL545">
        <v>0.18</v>
      </c>
      <c r="AM545" t="s">
        <v>10463</v>
      </c>
      <c r="AN545">
        <v>-0.48</v>
      </c>
      <c r="AO545" t="s">
        <v>10464</v>
      </c>
      <c r="AP545">
        <v>-4.8763126410413998E-2</v>
      </c>
      <c r="AQ545">
        <f>(Table2[[#This Row],[Sharpe Ratio]]-AVERAGE(Table2[Sharpe Ratio]))/_xlfn.STDEV.P(Table2[Sharpe Ratio])</f>
        <v>-1.1414754558291278</v>
      </c>
      <c r="AR5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-2.234407001835828</v>
      </c>
      <c r="AS545">
        <f>_xlfn.RANK.AVG(Table2[[#This Row],[1Y Return vs Nifty Z-Score]],Table2[1Y Return vs Nifty Z-Score])</f>
        <v>501</v>
      </c>
      <c r="AT545">
        <f>_xlfn.RANK.AVG(Table2[[#This Row],[6M Return vs Nifty Z-Score]],Table2[6M Return vs Nifty Z-Score])</f>
        <v>401</v>
      </c>
      <c r="AU545">
        <f>_xlfn.RANK.AVG(Table2[[#This Row],[Sharpe Ratio Z-Score]],Table2[Sharpe Ratio Z-Score])</f>
        <v>628</v>
      </c>
      <c r="AV545">
        <f>(Table2[[#This Row],[Rank 1Y]]+Table2[[#This Row],[Rank 6M]]+Table2[[#This Row],[Rank Sharpe]])/3</f>
        <v>510</v>
      </c>
    </row>
    <row r="546" spans="1:48" x14ac:dyDescent="0.3">
      <c r="A546" t="s">
        <v>1126</v>
      </c>
      <c r="B546" t="s">
        <v>1127</v>
      </c>
      <c r="C546" t="s">
        <v>10433</v>
      </c>
      <c r="D546" t="s">
        <v>371</v>
      </c>
      <c r="E546">
        <v>10640.709559445</v>
      </c>
      <c r="F546">
        <v>715.1</v>
      </c>
      <c r="G546">
        <v>-6.6597766501149902</v>
      </c>
      <c r="H546">
        <f>(Table2[[#This Row],[1Y Return vs Nifty]]-AVERAGE(Table2[1Y Return vs Nifty]))/_xlfn.STDEV.P(Table2[1Y Return vs Nifty])</f>
        <v>-0.61759463276553683</v>
      </c>
      <c r="I546">
        <v>4.8023082271836302</v>
      </c>
      <c r="J546">
        <f>(Table2[[#This Row],[1M Return vs Nifty]]-AVERAGE(Table2[1M Return vs Nifty]))/_xlfn.STDEV.P(Table2[1M Return vs Nifty])</f>
        <v>0.29354755111307473</v>
      </c>
      <c r="K546">
        <v>-21.1351448620605</v>
      </c>
      <c r="L546">
        <f>(Table2[[#This Row],[6M Return vs Nifty]]-AVERAGE(Table2[6M Return vs Nifty]))/_xlfn.STDEV.P(Table2[6M Return vs Nifty])</f>
        <v>-0.99324018795126723</v>
      </c>
      <c r="M546">
        <v>1.78589626134974</v>
      </c>
      <c r="N546">
        <f>(Table2[[#This Row],[1W Return vs Nifty]]-AVERAGE(Table2[1W Return vs Nifty]))/_xlfn.STDEV.P(Table2[1W Return vs Nifty])</f>
        <v>0.41218871707632926</v>
      </c>
      <c r="O546">
        <v>693.75</v>
      </c>
      <c r="P546">
        <v>681.27322226380704</v>
      </c>
      <c r="Q546">
        <v>668.15656146429001</v>
      </c>
      <c r="R546">
        <v>60.474136680890503</v>
      </c>
      <c r="S546" s="2">
        <f>(Table2[[#This Row],[Close Price]]-Table2[[#This Row],[20D EMA]])/Table2[[#This Row],[20D EMA]]</f>
        <v>3.0774774774774808E-2</v>
      </c>
      <c r="T546" s="2">
        <f>(Table2[[#This Row],[Close Price]]-Table2[[#This Row],[50D EMA]])/Table2[[#This Row],[50D EMA]]</f>
        <v>4.9652293134008367E-2</v>
      </c>
      <c r="U546" s="2">
        <f>(Table2[[#This Row],[Close Price]]-Table2[[#This Row],[200D EMA]])/Table2[[#This Row],[200D EMA]]</f>
        <v>7.0258141943306998E-2</v>
      </c>
      <c r="V546">
        <v>3.2192934951070198</v>
      </c>
      <c r="W546">
        <v>705.55</v>
      </c>
      <c r="X546">
        <v>728.45</v>
      </c>
      <c r="Y546">
        <v>705.55</v>
      </c>
      <c r="Z546">
        <v>729.55</v>
      </c>
      <c r="AA546">
        <v>705.55</v>
      </c>
      <c r="AB546">
        <v>729.55</v>
      </c>
      <c r="AC546" s="2">
        <f>(Table2[[#This Row],[Close Price]]/Table2[[#This Row],[Day Low]])-1</f>
        <v>1.3535539649918604E-2</v>
      </c>
      <c r="AD546" s="2">
        <f>(Table2[[#This Row],[Day High]]/Table2[[#This Row],[Close Price]])-1</f>
        <v>1.8668717661865397E-2</v>
      </c>
      <c r="AE546" s="2">
        <f>(Table2[[#This Row],[Close Price]]/Table2[[#This Row],[Current Week Low]])-1</f>
        <v>1.3535539649918604E-2</v>
      </c>
      <c r="AF546" s="2">
        <f>(Table2[[#This Row],[Current Week High]]/Table2[[#This Row],[Close Price]])-1</f>
        <v>2.0206964060970334E-2</v>
      </c>
      <c r="AG546" s="2">
        <f>(Table2[[#This Row],[Close Price]]/Table2[[#This Row],[Current Month Low]])-1</f>
        <v>1.3535539649918604E-2</v>
      </c>
      <c r="AH546" s="2">
        <f>(Table2[[#This Row],[Current Month High]]/Table2[[#This Row],[Close Price]])-1</f>
        <v>2.0206964060970334E-2</v>
      </c>
      <c r="AI546">
        <v>13.956090057334601</v>
      </c>
      <c r="AJ546">
        <v>34.417293233082702</v>
      </c>
      <c r="AK546" t="str">
        <f>IF(AND(Table2[[#This Row],[20D EMA]]&gt;Table2[[#This Row],[50D EMA]],Table2[[#This Row],[50D EMA]]&gt;Table2[[#This Row],[200D EMA]]),"Uptrend","Downtrend/NoTrend")</f>
        <v>Uptrend</v>
      </c>
      <c r="AL546">
        <v>-0.05</v>
      </c>
      <c r="AM546" t="s">
        <v>10464</v>
      </c>
      <c r="AN546">
        <v>3.71</v>
      </c>
      <c r="AO546" t="s">
        <v>10463</v>
      </c>
      <c r="AP546">
        <v>5.8209437551784003E-2</v>
      </c>
      <c r="AQ546">
        <f>(Table2[[#This Row],[Sharpe Ratio]]-AVERAGE(Table2[Sharpe Ratio]))/_xlfn.STDEV.P(Table2[Sharpe Ratio])</f>
        <v>6.2337900272981597E-2</v>
      </c>
      <c r="AR5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-0.84276065225441843</v>
      </c>
      <c r="AS546">
        <f>_xlfn.RANK.AVG(Table2[[#This Row],[1Y Return vs Nifty Z-Score]],Table2[1Y Return vs Nifty Z-Score])</f>
        <v>554</v>
      </c>
      <c r="AT546">
        <f>_xlfn.RANK.AVG(Table2[[#This Row],[6M Return vs Nifty Z-Score]],Table2[6M Return vs Nifty Z-Score])</f>
        <v>650</v>
      </c>
      <c r="AU546">
        <f>_xlfn.RANK.AVG(Table2[[#This Row],[Sharpe Ratio Z-Score]],Table2[Sharpe Ratio Z-Score])</f>
        <v>326</v>
      </c>
      <c r="AV546">
        <f>(Table2[[#This Row],[Rank 1Y]]+Table2[[#This Row],[Rank 6M]]+Table2[[#This Row],[Rank Sharpe]])/3</f>
        <v>510</v>
      </c>
    </row>
    <row r="547" spans="1:48" x14ac:dyDescent="0.3">
      <c r="A547" t="s">
        <v>668</v>
      </c>
      <c r="B547" t="s">
        <v>669</v>
      </c>
      <c r="C547" t="s">
        <v>10433</v>
      </c>
      <c r="D547" t="s">
        <v>533</v>
      </c>
      <c r="E547">
        <v>25551.096906974999</v>
      </c>
      <c r="F547">
        <v>711</v>
      </c>
      <c r="G547">
        <v>14.909721465066101</v>
      </c>
      <c r="H547">
        <f>(Table2[[#This Row],[1Y Return vs Nifty]]-AVERAGE(Table2[1Y Return vs Nifty]))/_xlfn.STDEV.P(Table2[1Y Return vs Nifty])</f>
        <v>-0.3656804937732685</v>
      </c>
      <c r="I547">
        <v>6.1483821747078604</v>
      </c>
      <c r="J547">
        <f>(Table2[[#This Row],[1M Return vs Nifty]]-AVERAGE(Table2[1M Return vs Nifty]))/_xlfn.STDEV.P(Table2[1M Return vs Nifty])</f>
        <v>0.41012728148009214</v>
      </c>
      <c r="K547">
        <v>-2.87537165390316</v>
      </c>
      <c r="L547">
        <f>(Table2[[#This Row],[6M Return vs Nifty]]-AVERAGE(Table2[6M Return vs Nifty]))/_xlfn.STDEV.P(Table2[6M Return vs Nifty])</f>
        <v>-0.44624406707411307</v>
      </c>
      <c r="M547">
        <v>-1.64311066708807</v>
      </c>
      <c r="N547">
        <f>(Table2[[#This Row],[1W Return vs Nifty]]-AVERAGE(Table2[1W Return vs Nifty]))/_xlfn.STDEV.P(Table2[1W Return vs Nifty])</f>
        <v>-0.21574959032193414</v>
      </c>
      <c r="O547">
        <v>682.51</v>
      </c>
      <c r="P547">
        <v>673.56215251205197</v>
      </c>
      <c r="Q547">
        <v>633.01471408766895</v>
      </c>
      <c r="R547">
        <v>66.244963588529899</v>
      </c>
      <c r="S547" s="2">
        <f>(Table2[[#This Row],[Close Price]]-Table2[[#This Row],[20D EMA]])/Table2[[#This Row],[20D EMA]]</f>
        <v>4.1742978124862655E-2</v>
      </c>
      <c r="T547" s="2">
        <f>(Table2[[#This Row],[Close Price]]-Table2[[#This Row],[50D EMA]])/Table2[[#This Row],[50D EMA]]</f>
        <v>5.5581875181560415E-2</v>
      </c>
      <c r="U547" s="2">
        <f>(Table2[[#This Row],[Close Price]]-Table2[[#This Row],[200D EMA]])/Table2[[#This Row],[200D EMA]]</f>
        <v>0.12319664010453085</v>
      </c>
      <c r="V547">
        <v>0.96072819130063203</v>
      </c>
      <c r="W547">
        <v>704.1</v>
      </c>
      <c r="X547">
        <v>722.65</v>
      </c>
      <c r="Y547">
        <v>683.1</v>
      </c>
      <c r="Z547">
        <v>722.65</v>
      </c>
      <c r="AA547">
        <v>683.1</v>
      </c>
      <c r="AB547">
        <v>722.65</v>
      </c>
      <c r="AC547" s="2">
        <f>(Table2[[#This Row],[Close Price]]/Table2[[#This Row],[Day Low]])-1</f>
        <v>9.7997443544950436E-3</v>
      </c>
      <c r="AD547" s="2">
        <f>(Table2[[#This Row],[Day High]]/Table2[[#This Row],[Close Price]])-1</f>
        <v>1.6385372714486701E-2</v>
      </c>
      <c r="AE547" s="2">
        <f>(Table2[[#This Row],[Close Price]]/Table2[[#This Row],[Current Week Low]])-1</f>
        <v>4.0843214756258295E-2</v>
      </c>
      <c r="AF547" s="2">
        <f>(Table2[[#This Row],[Current Week High]]/Table2[[#This Row],[Close Price]])-1</f>
        <v>1.6385372714486701E-2</v>
      </c>
      <c r="AG547" s="2">
        <f>(Table2[[#This Row],[Close Price]]/Table2[[#This Row],[Current Month Low]])-1</f>
        <v>4.0843214756258295E-2</v>
      </c>
      <c r="AH547" s="2">
        <f>(Table2[[#This Row],[Current Month High]]/Table2[[#This Row],[Close Price]])-1</f>
        <v>1.6385372714486701E-2</v>
      </c>
      <c r="AI547">
        <v>8.1926863572433195</v>
      </c>
      <c r="AJ547">
        <v>62.328767123287598</v>
      </c>
      <c r="AK547" t="str">
        <f>IF(AND(Table2[[#This Row],[20D EMA]]&gt;Table2[[#This Row],[50D EMA]],Table2[[#This Row],[50D EMA]]&gt;Table2[[#This Row],[200D EMA]]),"Uptrend","Downtrend/NoTrend")</f>
        <v>Uptrend</v>
      </c>
      <c r="AL547">
        <v>-0.09</v>
      </c>
      <c r="AM547" t="s">
        <v>10464</v>
      </c>
      <c r="AN547">
        <v>5.29</v>
      </c>
      <c r="AO547" t="s">
        <v>10463</v>
      </c>
      <c r="AP547">
        <v>-6.5433973702961001E-2</v>
      </c>
      <c r="AQ547">
        <f>(Table2[[#This Row],[Sharpe Ratio]]-AVERAGE(Table2[Sharpe Ratio]))/_xlfn.STDEV.P(Table2[Sharpe Ratio])</f>
        <v>-1.3290804629915121</v>
      </c>
      <c r="AR5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-1.9466273326807357</v>
      </c>
      <c r="AS547">
        <f>_xlfn.RANK.AVG(Table2[[#This Row],[1Y Return vs Nifty Z-Score]],Table2[1Y Return vs Nifty Z-Score])</f>
        <v>414</v>
      </c>
      <c r="AT547">
        <f>_xlfn.RANK.AVG(Table2[[#This Row],[6M Return vs Nifty Z-Score]],Table2[6M Return vs Nifty Z-Score])</f>
        <v>466</v>
      </c>
      <c r="AU547">
        <f>_xlfn.RANK.AVG(Table2[[#This Row],[Sharpe Ratio Z-Score]],Table2[Sharpe Ratio Z-Score])</f>
        <v>652</v>
      </c>
      <c r="AV547">
        <f>(Table2[[#This Row],[Rank 1Y]]+Table2[[#This Row],[Rank 6M]]+Table2[[#This Row],[Rank Sharpe]])/3</f>
        <v>510.66666666666669</v>
      </c>
    </row>
    <row r="548" spans="1:48" x14ac:dyDescent="0.3">
      <c r="A548" t="s">
        <v>1933</v>
      </c>
      <c r="B548" t="s">
        <v>1934</v>
      </c>
      <c r="C548" t="s">
        <v>10432</v>
      </c>
      <c r="D548" t="s">
        <v>140</v>
      </c>
      <c r="E548">
        <v>3243.86817612</v>
      </c>
      <c r="F548">
        <v>427</v>
      </c>
      <c r="G548">
        <v>-2.8247798973968399</v>
      </c>
      <c r="H548">
        <f>(Table2[[#This Row],[1Y Return vs Nifty]]-AVERAGE(Table2[1Y Return vs Nifty]))/_xlfn.STDEV.P(Table2[1Y Return vs Nifty])</f>
        <v>-0.57280499974578736</v>
      </c>
      <c r="I548">
        <v>-19.098565744676002</v>
      </c>
      <c r="J548">
        <f>(Table2[[#This Row],[1M Return vs Nifty]]-AVERAGE(Table2[1M Return vs Nifty]))/_xlfn.STDEV.P(Table2[1M Return vs Nifty])</f>
        <v>-1.7764408386780464</v>
      </c>
      <c r="K548">
        <v>-28.821239759589101</v>
      </c>
      <c r="L548">
        <f>(Table2[[#This Row],[6M Return vs Nifty]]-AVERAGE(Table2[6M Return vs Nifty]))/_xlfn.STDEV.P(Table2[6M Return vs Nifty])</f>
        <v>-1.22348752156895</v>
      </c>
      <c r="M548">
        <v>-6.6158142649032197</v>
      </c>
      <c r="N548">
        <f>(Table2[[#This Row],[1W Return vs Nifty]]-AVERAGE(Table2[1W Return vs Nifty]))/_xlfn.STDEV.P(Table2[1W Return vs Nifty])</f>
        <v>-1.1263779866978709</v>
      </c>
      <c r="O548">
        <v>447.59</v>
      </c>
      <c r="P548">
        <v>468.03215489655997</v>
      </c>
      <c r="Q548">
        <v>467.86806754492</v>
      </c>
      <c r="R548">
        <v>30.100678501886101</v>
      </c>
      <c r="S548" s="2">
        <f>(Table2[[#This Row],[Close Price]]-Table2[[#This Row],[20D EMA]])/Table2[[#This Row],[20D EMA]]</f>
        <v>-4.600192140128237E-2</v>
      </c>
      <c r="T548" s="2">
        <f>(Table2[[#This Row],[Close Price]]-Table2[[#This Row],[50D EMA]])/Table2[[#This Row],[50D EMA]]</f>
        <v>-8.7669521137128947E-2</v>
      </c>
      <c r="U548" s="2">
        <f>(Table2[[#This Row],[Close Price]]-Table2[[#This Row],[200D EMA]])/Table2[[#This Row],[200D EMA]]</f>
        <v>-8.7349555098663045E-2</v>
      </c>
      <c r="V548">
        <v>0.74625709855051403</v>
      </c>
      <c r="W548">
        <v>425</v>
      </c>
      <c r="X548">
        <v>436.55</v>
      </c>
      <c r="Y548">
        <v>424.7</v>
      </c>
      <c r="Z548">
        <v>438.25</v>
      </c>
      <c r="AA548">
        <v>424.7</v>
      </c>
      <c r="AB548">
        <v>438.25</v>
      </c>
      <c r="AC548" s="2">
        <f>(Table2[[#This Row],[Close Price]]/Table2[[#This Row],[Day Low]])-1</f>
        <v>4.7058823529411153E-3</v>
      </c>
      <c r="AD548" s="2">
        <f>(Table2[[#This Row],[Day High]]/Table2[[#This Row],[Close Price]])-1</f>
        <v>2.2365339578454435E-2</v>
      </c>
      <c r="AE548" s="2">
        <f>(Table2[[#This Row],[Close Price]]/Table2[[#This Row],[Current Week Low]])-1</f>
        <v>5.4155874735106746E-3</v>
      </c>
      <c r="AF548" s="2">
        <f>(Table2[[#This Row],[Current Week High]]/Table2[[#This Row],[Close Price]])-1</f>
        <v>2.6346604215456759E-2</v>
      </c>
      <c r="AG548" s="2">
        <f>(Table2[[#This Row],[Close Price]]/Table2[[#This Row],[Current Month Low]])-1</f>
        <v>5.4155874735106746E-3</v>
      </c>
      <c r="AH548" s="2">
        <f>(Table2[[#This Row],[Current Month High]]/Table2[[#This Row],[Close Price]])-1</f>
        <v>2.6346604215456759E-2</v>
      </c>
      <c r="AI548">
        <v>37.002341920374697</v>
      </c>
      <c r="AJ548">
        <v>26.331360946745502</v>
      </c>
      <c r="AK548" t="str">
        <f>IF(AND(Table2[[#This Row],[20D EMA]]&gt;Table2[[#This Row],[50D EMA]],Table2[[#This Row],[50D EMA]]&gt;Table2[[#This Row],[200D EMA]]),"Uptrend","Downtrend/NoTrend")</f>
        <v>Downtrend/NoTrend</v>
      </c>
      <c r="AL548">
        <v>-0.33</v>
      </c>
      <c r="AM548" t="s">
        <v>10464</v>
      </c>
      <c r="AN548">
        <v>-10.1</v>
      </c>
      <c r="AO548" t="s">
        <v>10464</v>
      </c>
      <c r="AP548">
        <v>6.0307386294075997E-2</v>
      </c>
      <c r="AQ548">
        <f>(Table2[[#This Row],[Sharpe Ratio]]-AVERAGE(Table2[Sharpe Ratio]))/_xlfn.STDEV.P(Table2[Sharpe Ratio])</f>
        <v>8.594711952364105E-2</v>
      </c>
      <c r="AR5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8">
        <f>_xlfn.RANK.AVG(Table2[[#This Row],[1Y Return vs Nifty Z-Score]],Table2[1Y Return vs Nifty Z-Score])</f>
        <v>528</v>
      </c>
      <c r="AT548">
        <f>_xlfn.RANK.AVG(Table2[[#This Row],[6M Return vs Nifty Z-Score]],Table2[6M Return vs Nifty Z-Score])</f>
        <v>691</v>
      </c>
      <c r="AU548">
        <f>_xlfn.RANK.AVG(Table2[[#This Row],[Sharpe Ratio Z-Score]],Table2[Sharpe Ratio Z-Score])</f>
        <v>316</v>
      </c>
      <c r="AV548">
        <f>(Table2[[#This Row],[Rank 1Y]]+Table2[[#This Row],[Rank 6M]]+Table2[[#This Row],[Rank Sharpe]])/3</f>
        <v>511.66666666666669</v>
      </c>
    </row>
    <row r="549" spans="1:48" x14ac:dyDescent="0.3">
      <c r="A549" t="s">
        <v>1038</v>
      </c>
      <c r="B549" t="s">
        <v>1039</v>
      </c>
      <c r="C549" t="s">
        <v>10419</v>
      </c>
      <c r="D549" t="s">
        <v>24</v>
      </c>
      <c r="E549">
        <v>12300.338309728</v>
      </c>
      <c r="F549">
        <v>166.71</v>
      </c>
      <c r="G549">
        <v>4.8942616441002897</v>
      </c>
      <c r="H549">
        <f>(Table2[[#This Row],[1Y Return vs Nifty]]-AVERAGE(Table2[1Y Return vs Nifty]))/_xlfn.STDEV.P(Table2[1Y Return vs Nifty])</f>
        <v>-0.48265289266439015</v>
      </c>
      <c r="I549">
        <v>6.4691623724246501</v>
      </c>
      <c r="J549">
        <f>(Table2[[#This Row],[1M Return vs Nifty]]-AVERAGE(Table2[1M Return vs Nifty]))/_xlfn.STDEV.P(Table2[1M Return vs Nifty])</f>
        <v>0.43790916450790307</v>
      </c>
      <c r="K549">
        <v>-1.0594392640174299</v>
      </c>
      <c r="L549">
        <f>(Table2[[#This Row],[6M Return vs Nifty]]-AVERAGE(Table2[6M Return vs Nifty]))/_xlfn.STDEV.P(Table2[6M Return vs Nifty])</f>
        <v>-0.39184536443311174</v>
      </c>
      <c r="M549">
        <v>0.43118090214146998</v>
      </c>
      <c r="N549">
        <f>(Table2[[#This Row],[1W Return vs Nifty]]-AVERAGE(Table2[1W Return vs Nifty]))/_xlfn.STDEV.P(Table2[1W Return vs Nifty])</f>
        <v>0.16410590843201309</v>
      </c>
      <c r="O549">
        <v>159.33000000000001</v>
      </c>
      <c r="P549">
        <v>153.687878119765</v>
      </c>
      <c r="Q549">
        <v>146.238674672077</v>
      </c>
      <c r="R549">
        <v>68.013426797847799</v>
      </c>
      <c r="S549" s="2">
        <f>(Table2[[#This Row],[Close Price]]-Table2[[#This Row],[20D EMA]])/Table2[[#This Row],[20D EMA]]</f>
        <v>4.6318960647712265E-2</v>
      </c>
      <c r="T549" s="2">
        <f>(Table2[[#This Row],[Close Price]]-Table2[[#This Row],[50D EMA]])/Table2[[#This Row],[50D EMA]]</f>
        <v>8.4730962776954993E-2</v>
      </c>
      <c r="U549" s="2">
        <f>(Table2[[#This Row],[Close Price]]-Table2[[#This Row],[200D EMA]])/Table2[[#This Row],[200D EMA]]</f>
        <v>0.13998571427037032</v>
      </c>
      <c r="V549">
        <v>1.82419694371198</v>
      </c>
      <c r="W549">
        <v>165.8</v>
      </c>
      <c r="X549">
        <v>169.37</v>
      </c>
      <c r="Y549">
        <v>165.61</v>
      </c>
      <c r="Z549">
        <v>169.37</v>
      </c>
      <c r="AA549">
        <v>165.61</v>
      </c>
      <c r="AB549">
        <v>169.37</v>
      </c>
      <c r="AC549" s="2">
        <f>(Table2[[#This Row],[Close Price]]/Table2[[#This Row],[Day Low]])-1</f>
        <v>5.4885404101325808E-3</v>
      </c>
      <c r="AD549" s="2">
        <f>(Table2[[#This Row],[Day High]]/Table2[[#This Row],[Close Price]])-1</f>
        <v>1.5955851478615557E-2</v>
      </c>
      <c r="AE549" s="2">
        <f>(Table2[[#This Row],[Close Price]]/Table2[[#This Row],[Current Week Low]])-1</f>
        <v>6.6421109836363179E-3</v>
      </c>
      <c r="AF549" s="2">
        <f>(Table2[[#This Row],[Current Week High]]/Table2[[#This Row],[Close Price]])-1</f>
        <v>1.5955851478615557E-2</v>
      </c>
      <c r="AG549" s="2">
        <f>(Table2[[#This Row],[Close Price]]/Table2[[#This Row],[Current Month Low]])-1</f>
        <v>6.6421109836363179E-3</v>
      </c>
      <c r="AH549" s="2">
        <f>(Table2[[#This Row],[Current Month High]]/Table2[[#This Row],[Close Price]])-1</f>
        <v>1.5955851478615557E-2</v>
      </c>
      <c r="AI549">
        <v>3.0652030472077199</v>
      </c>
      <c r="AJ549">
        <v>38.867138692211498</v>
      </c>
      <c r="AK549" t="str">
        <f>IF(AND(Table2[[#This Row],[20D EMA]]&gt;Table2[[#This Row],[50D EMA]],Table2[[#This Row],[50D EMA]]&gt;Table2[[#This Row],[200D EMA]]),"Uptrend","Downtrend/NoTrend")</f>
        <v>Uptrend</v>
      </c>
      <c r="AL549">
        <v>-0.02</v>
      </c>
      <c r="AM549" t="s">
        <v>10464</v>
      </c>
      <c r="AN549">
        <v>12.44</v>
      </c>
      <c r="AO549" t="s">
        <v>10463</v>
      </c>
      <c r="AP549">
        <v>-3.9744834754965E-2</v>
      </c>
      <c r="AQ549">
        <f>(Table2[[#This Row],[Sharpe Ratio]]-AVERAGE(Table2[Sharpe Ratio]))/_xlfn.STDEV.P(Table2[Sharpe Ratio])</f>
        <v>-1.0399883123790545</v>
      </c>
      <c r="AR5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-1.31247149653664</v>
      </c>
      <c r="AS549">
        <f>_xlfn.RANK.AVG(Table2[[#This Row],[1Y Return vs Nifty Z-Score]],Table2[1Y Return vs Nifty Z-Score])</f>
        <v>477</v>
      </c>
      <c r="AT549">
        <f>_xlfn.RANK.AVG(Table2[[#This Row],[6M Return vs Nifty Z-Score]],Table2[6M Return vs Nifty Z-Score])</f>
        <v>447</v>
      </c>
      <c r="AU549">
        <f>_xlfn.RANK.AVG(Table2[[#This Row],[Sharpe Ratio Z-Score]],Table2[Sharpe Ratio Z-Score])</f>
        <v>612</v>
      </c>
      <c r="AV549">
        <f>(Table2[[#This Row],[Rank 1Y]]+Table2[[#This Row],[Rank 6M]]+Table2[[#This Row],[Rank Sharpe]])/3</f>
        <v>512</v>
      </c>
    </row>
    <row r="550" spans="1:48" x14ac:dyDescent="0.3">
      <c r="A550" t="s">
        <v>1819</v>
      </c>
      <c r="B550" t="s">
        <v>1820</v>
      </c>
      <c r="C550" t="s">
        <v>10426</v>
      </c>
      <c r="D550" t="s">
        <v>1491</v>
      </c>
      <c r="E550">
        <v>3784.9650386899998</v>
      </c>
      <c r="F550">
        <v>538.4</v>
      </c>
      <c r="G550">
        <v>2.91862417492966</v>
      </c>
      <c r="H550">
        <f>(Table2[[#This Row],[1Y Return vs Nifty]]-AVERAGE(Table2[1Y Return vs Nifty]))/_xlfn.STDEV.P(Table2[1Y Return vs Nifty])</f>
        <v>-0.50572672634143323</v>
      </c>
      <c r="I550">
        <v>14.667200134890701</v>
      </c>
      <c r="J550">
        <f>(Table2[[#This Row],[1M Return vs Nifty]]-AVERAGE(Table2[1M Return vs Nifty]))/_xlfn.STDEV.P(Table2[1M Return vs Nifty])</f>
        <v>1.1479184724250038</v>
      </c>
      <c r="K550">
        <v>-0.63796370493781895</v>
      </c>
      <c r="L550">
        <f>(Table2[[#This Row],[6M Return vs Nifty]]-AVERAGE(Table2[6M Return vs Nifty]))/_xlfn.STDEV.P(Table2[6M Return vs Nifty])</f>
        <v>-0.37921949590599974</v>
      </c>
      <c r="M550">
        <v>-1.53776540243283</v>
      </c>
      <c r="N550">
        <f>(Table2[[#This Row],[1W Return vs Nifty]]-AVERAGE(Table2[1W Return vs Nifty]))/_xlfn.STDEV.P(Table2[1W Return vs Nifty])</f>
        <v>-0.19645819530274403</v>
      </c>
      <c r="O550">
        <v>494.14</v>
      </c>
      <c r="P550">
        <v>463.95265555835198</v>
      </c>
      <c r="Q550">
        <v>452.08258213971499</v>
      </c>
      <c r="R550">
        <v>77.267414863102402</v>
      </c>
      <c r="S550" s="2">
        <f>(Table2[[#This Row],[Close Price]]-Table2[[#This Row],[20D EMA]])/Table2[[#This Row],[20D EMA]]</f>
        <v>8.9569757558586621E-2</v>
      </c>
      <c r="T550" s="2">
        <f>(Table2[[#This Row],[Close Price]]-Table2[[#This Row],[50D EMA]])/Table2[[#This Row],[50D EMA]]</f>
        <v>0.16046323595680906</v>
      </c>
      <c r="U550" s="2">
        <f>(Table2[[#This Row],[Close Price]]-Table2[[#This Row],[200D EMA]])/Table2[[#This Row],[200D EMA]]</f>
        <v>0.19093285446155236</v>
      </c>
      <c r="V550">
        <v>3.06315074999769</v>
      </c>
      <c r="W550">
        <v>520</v>
      </c>
      <c r="X550">
        <v>545</v>
      </c>
      <c r="Y550">
        <v>519</v>
      </c>
      <c r="Z550">
        <v>545</v>
      </c>
      <c r="AA550">
        <v>519</v>
      </c>
      <c r="AB550">
        <v>545</v>
      </c>
      <c r="AC550" s="2">
        <f>(Table2[[#This Row],[Close Price]]/Table2[[#This Row],[Day Low]])-1</f>
        <v>3.5384615384615348E-2</v>
      </c>
      <c r="AD550" s="2">
        <f>(Table2[[#This Row],[Day High]]/Table2[[#This Row],[Close Price]])-1</f>
        <v>1.2258543833580937E-2</v>
      </c>
      <c r="AE550" s="2">
        <f>(Table2[[#This Row],[Close Price]]/Table2[[#This Row],[Current Week Low]])-1</f>
        <v>3.7379576107899659E-2</v>
      </c>
      <c r="AF550" s="2">
        <f>(Table2[[#This Row],[Current Week High]]/Table2[[#This Row],[Close Price]])-1</f>
        <v>1.2258543833580937E-2</v>
      </c>
      <c r="AG550" s="2">
        <f>(Table2[[#This Row],[Close Price]]/Table2[[#This Row],[Current Month Low]])-1</f>
        <v>3.7379576107899659E-2</v>
      </c>
      <c r="AH550" s="2">
        <f>(Table2[[#This Row],[Current Month High]]/Table2[[#This Row],[Close Price]])-1</f>
        <v>1.2258543833580937E-2</v>
      </c>
      <c r="AI550">
        <v>2.3402674591381998</v>
      </c>
      <c r="AJ550">
        <v>45.140854562609498</v>
      </c>
      <c r="AK550" t="str">
        <f>IF(AND(Table2[[#This Row],[20D EMA]]&gt;Table2[[#This Row],[50D EMA]],Table2[[#This Row],[50D EMA]]&gt;Table2[[#This Row],[200D EMA]]),"Uptrend","Downtrend/NoTrend")</f>
        <v>Uptrend</v>
      </c>
      <c r="AL550">
        <v>0.11</v>
      </c>
      <c r="AM550" t="s">
        <v>10463</v>
      </c>
      <c r="AN550">
        <v>15.23</v>
      </c>
      <c r="AO550" t="s">
        <v>10463</v>
      </c>
      <c r="AP550">
        <v>-3.5137485700127001E-2</v>
      </c>
      <c r="AQ550">
        <f>(Table2[[#This Row],[Sharpe Ratio]]-AVERAGE(Table2[Sharpe Ratio]))/_xlfn.STDEV.P(Table2[Sharpe Ratio])</f>
        <v>-0.98813961283401608</v>
      </c>
      <c r="AR5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-0.92162555795918921</v>
      </c>
      <c r="AS550">
        <f>_xlfn.RANK.AVG(Table2[[#This Row],[1Y Return vs Nifty Z-Score]],Table2[1Y Return vs Nifty Z-Score])</f>
        <v>496</v>
      </c>
      <c r="AT550">
        <f>_xlfn.RANK.AVG(Table2[[#This Row],[6M Return vs Nifty Z-Score]],Table2[6M Return vs Nifty Z-Score])</f>
        <v>444</v>
      </c>
      <c r="AU550">
        <f>_xlfn.RANK.AVG(Table2[[#This Row],[Sharpe Ratio Z-Score]],Table2[Sharpe Ratio Z-Score])</f>
        <v>602</v>
      </c>
      <c r="AV550">
        <f>(Table2[[#This Row],[Rank 1Y]]+Table2[[#This Row],[Rank 6M]]+Table2[[#This Row],[Rank Sharpe]])/3</f>
        <v>514</v>
      </c>
    </row>
    <row r="551" spans="1:48" x14ac:dyDescent="0.3">
      <c r="A551" t="s">
        <v>1136</v>
      </c>
      <c r="B551" t="s">
        <v>1137</v>
      </c>
      <c r="C551" t="s">
        <v>10418</v>
      </c>
      <c r="D551" t="s">
        <v>21</v>
      </c>
      <c r="E551">
        <v>10459.5389043</v>
      </c>
      <c r="F551">
        <v>506.95</v>
      </c>
      <c r="G551">
        <v>9.73755788827755</v>
      </c>
      <c r="H551">
        <f>(Table2[[#This Row],[1Y Return vs Nifty]]-AVERAGE(Table2[1Y Return vs Nifty]))/_xlfn.STDEV.P(Table2[1Y Return vs Nifty])</f>
        <v>-0.42608714427650013</v>
      </c>
      <c r="I551">
        <v>-3.2098105758411402</v>
      </c>
      <c r="J551">
        <f>(Table2[[#This Row],[1M Return vs Nifty]]-AVERAGE(Table2[1M Return vs Nifty]))/_xlfn.STDEV.P(Table2[1M Return vs Nifty])</f>
        <v>-0.40035983149624826</v>
      </c>
      <c r="K551">
        <v>0.17371725641639901</v>
      </c>
      <c r="L551">
        <f>(Table2[[#This Row],[6M Return vs Nifty]]-AVERAGE(Table2[6M Return vs Nifty]))/_xlfn.STDEV.P(Table2[6M Return vs Nifty])</f>
        <v>-0.35490449855147338</v>
      </c>
      <c r="M551">
        <v>-3.2607948410929399</v>
      </c>
      <c r="N551">
        <f>(Table2[[#This Row],[1W Return vs Nifty]]-AVERAGE(Table2[1W Return vs Nifty]))/_xlfn.STDEV.P(Table2[1W Return vs Nifty])</f>
        <v>-0.51198867158630401</v>
      </c>
      <c r="O551">
        <v>501.43</v>
      </c>
      <c r="P551">
        <v>496.37585660414499</v>
      </c>
      <c r="Q551">
        <v>469.92239705430097</v>
      </c>
      <c r="R551">
        <v>55.003257094736</v>
      </c>
      <c r="S551" s="2">
        <f>(Table2[[#This Row],[Close Price]]-Table2[[#This Row],[20D EMA]])/Table2[[#This Row],[20D EMA]]</f>
        <v>1.1008515645254536E-2</v>
      </c>
      <c r="T551" s="2">
        <f>(Table2[[#This Row],[Close Price]]-Table2[[#This Row],[50D EMA]])/Table2[[#This Row],[50D EMA]]</f>
        <v>2.1302694833298032E-2</v>
      </c>
      <c r="U551" s="2">
        <f>(Table2[[#This Row],[Close Price]]-Table2[[#This Row],[200D EMA]])/Table2[[#This Row],[200D EMA]]</f>
        <v>7.8795144002085871E-2</v>
      </c>
      <c r="V551">
        <v>0.485180741454798</v>
      </c>
      <c r="W551">
        <v>505</v>
      </c>
      <c r="X551">
        <v>514</v>
      </c>
      <c r="Y551">
        <v>500</v>
      </c>
      <c r="Z551">
        <v>514</v>
      </c>
      <c r="AA551">
        <v>500</v>
      </c>
      <c r="AB551">
        <v>514</v>
      </c>
      <c r="AC551" s="2">
        <f>(Table2[[#This Row],[Close Price]]/Table2[[#This Row],[Day Low]])-1</f>
        <v>3.8613861386138648E-3</v>
      </c>
      <c r="AD551" s="2">
        <f>(Table2[[#This Row],[Day High]]/Table2[[#This Row],[Close Price]])-1</f>
        <v>1.3906696912910466E-2</v>
      </c>
      <c r="AE551" s="2">
        <f>(Table2[[#This Row],[Close Price]]/Table2[[#This Row],[Current Week Low]])-1</f>
        <v>1.3900000000000023E-2</v>
      </c>
      <c r="AF551" s="2">
        <f>(Table2[[#This Row],[Current Week High]]/Table2[[#This Row],[Close Price]])-1</f>
        <v>1.3906696912910466E-2</v>
      </c>
      <c r="AG551" s="2">
        <f>(Table2[[#This Row],[Close Price]]/Table2[[#This Row],[Current Month Low]])-1</f>
        <v>1.3900000000000023E-2</v>
      </c>
      <c r="AH551" s="2">
        <f>(Table2[[#This Row],[Current Month High]]/Table2[[#This Row],[Close Price]])-1</f>
        <v>1.3906696912910466E-2</v>
      </c>
      <c r="AI551">
        <v>11.8650754512279</v>
      </c>
      <c r="AJ551">
        <v>44.842857142857099</v>
      </c>
      <c r="AK551" t="str">
        <f>IF(AND(Table2[[#This Row],[20D EMA]]&gt;Table2[[#This Row],[50D EMA]],Table2[[#This Row],[50D EMA]]&gt;Table2[[#This Row],[200D EMA]]),"Uptrend","Downtrend/NoTrend")</f>
        <v>Uptrend</v>
      </c>
      <c r="AL551">
        <v>0</v>
      </c>
      <c r="AM551">
        <v>0</v>
      </c>
      <c r="AN551">
        <v>-1.06</v>
      </c>
      <c r="AO551" t="s">
        <v>10464</v>
      </c>
      <c r="AP551">
        <v>-7.8201121005606E-2</v>
      </c>
      <c r="AQ551">
        <f>(Table2[[#This Row],[Sharpe Ratio]]-AVERAGE(Table2[Sharpe Ratio]))/_xlfn.STDEV.P(Table2[Sharpe Ratio])</f>
        <v>-1.4727552696239703</v>
      </c>
      <c r="AR5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-3.166095415534496</v>
      </c>
      <c r="AS551">
        <f>_xlfn.RANK.AVG(Table2[[#This Row],[1Y Return vs Nifty Z-Score]],Table2[1Y Return vs Nifty Z-Score])</f>
        <v>441</v>
      </c>
      <c r="AT551">
        <f>_xlfn.RANK.AVG(Table2[[#This Row],[6M Return vs Nifty Z-Score]],Table2[6M Return vs Nifty Z-Score])</f>
        <v>431</v>
      </c>
      <c r="AU551">
        <f>_xlfn.RANK.AVG(Table2[[#This Row],[Sharpe Ratio Z-Score]],Table2[Sharpe Ratio Z-Score])</f>
        <v>674</v>
      </c>
      <c r="AV551">
        <f>(Table2[[#This Row],[Rank 1Y]]+Table2[[#This Row],[Rank 6M]]+Table2[[#This Row],[Rank Sharpe]])/3</f>
        <v>515.33333333333337</v>
      </c>
    </row>
    <row r="552" spans="1:48" x14ac:dyDescent="0.3">
      <c r="A552" t="s">
        <v>879</v>
      </c>
      <c r="B552" t="s">
        <v>880</v>
      </c>
      <c r="C552" t="s">
        <v>10431</v>
      </c>
      <c r="D552" t="s">
        <v>881</v>
      </c>
      <c r="E552">
        <v>16738.5130666</v>
      </c>
      <c r="F552">
        <v>725.05</v>
      </c>
      <c r="G552">
        <v>-16.9006787201936</v>
      </c>
      <c r="H552">
        <f>(Table2[[#This Row],[1Y Return vs Nifty]]-AVERAGE(Table2[1Y Return vs Nifty]))/_xlfn.STDEV.P(Table2[1Y Return vs Nifty])</f>
        <v>-0.73720001318337092</v>
      </c>
      <c r="I552">
        <v>6.4196890176247301</v>
      </c>
      <c r="J552">
        <f>(Table2[[#This Row],[1M Return vs Nifty]]-AVERAGE(Table2[1M Return vs Nifty]))/_xlfn.STDEV.P(Table2[1M Return vs Nifty])</f>
        <v>0.43362441449581457</v>
      </c>
      <c r="K552">
        <v>-18.362247566825701</v>
      </c>
      <c r="L552">
        <f>(Table2[[#This Row],[6M Return vs Nifty]]-AVERAGE(Table2[6M Return vs Nifty]))/_xlfn.STDEV.P(Table2[6M Return vs Nifty])</f>
        <v>-0.91017431156860817</v>
      </c>
      <c r="M552">
        <v>5.1937546747419896</v>
      </c>
      <c r="N552">
        <f>(Table2[[#This Row],[1W Return vs Nifty]]-AVERAGE(Table2[1W Return vs Nifty]))/_xlfn.STDEV.P(Table2[1W Return vs Nifty])</f>
        <v>1.0362541939382757</v>
      </c>
      <c r="O552">
        <v>710.17</v>
      </c>
      <c r="P552">
        <v>688.85437143708896</v>
      </c>
      <c r="Q552">
        <v>675.34033792458501</v>
      </c>
      <c r="R552">
        <v>72.533432596713197</v>
      </c>
      <c r="S552" s="2">
        <f>(Table2[[#This Row],[Close Price]]-Table2[[#This Row],[20D EMA]])/Table2[[#This Row],[20D EMA]]</f>
        <v>2.0952729628117207E-2</v>
      </c>
      <c r="T552" s="2">
        <f>(Table2[[#This Row],[Close Price]]-Table2[[#This Row],[50D EMA]])/Table2[[#This Row],[50D EMA]]</f>
        <v>5.2544674264604907E-2</v>
      </c>
      <c r="U552" s="2">
        <f>(Table2[[#This Row],[Close Price]]-Table2[[#This Row],[200D EMA]])/Table2[[#This Row],[200D EMA]]</f>
        <v>7.360683093235576E-2</v>
      </c>
      <c r="V552">
        <v>1.2448171092628699</v>
      </c>
      <c r="W552">
        <v>722</v>
      </c>
      <c r="X552">
        <v>753.55</v>
      </c>
      <c r="Y552">
        <v>722</v>
      </c>
      <c r="Z552">
        <v>766.05</v>
      </c>
      <c r="AA552">
        <v>722</v>
      </c>
      <c r="AB552">
        <v>766.05</v>
      </c>
      <c r="AC552" s="2">
        <f>(Table2[[#This Row],[Close Price]]/Table2[[#This Row],[Day Low]])-1</f>
        <v>4.2243767313019376E-3</v>
      </c>
      <c r="AD552" s="2">
        <f>(Table2[[#This Row],[Day High]]/Table2[[#This Row],[Close Price]])-1</f>
        <v>3.9307633956278787E-2</v>
      </c>
      <c r="AE552" s="2">
        <f>(Table2[[#This Row],[Close Price]]/Table2[[#This Row],[Current Week Low]])-1</f>
        <v>4.2243767313019376E-3</v>
      </c>
      <c r="AF552" s="2">
        <f>(Table2[[#This Row],[Current Week High]]/Table2[[#This Row],[Close Price]])-1</f>
        <v>5.654782428798022E-2</v>
      </c>
      <c r="AG552" s="2">
        <f>(Table2[[#This Row],[Close Price]]/Table2[[#This Row],[Current Month Low]])-1</f>
        <v>4.2243767313019376E-3</v>
      </c>
      <c r="AH552" s="2">
        <f>(Table2[[#This Row],[Current Month High]]/Table2[[#This Row],[Close Price]])-1</f>
        <v>5.654782428798022E-2</v>
      </c>
      <c r="AI552">
        <v>17.164333494241699</v>
      </c>
      <c r="AJ552">
        <v>22.0622895622895</v>
      </c>
      <c r="AK552" t="str">
        <f>IF(AND(Table2[[#This Row],[20D EMA]]&gt;Table2[[#This Row],[50D EMA]],Table2[[#This Row],[50D EMA]]&gt;Table2[[#This Row],[200D EMA]]),"Uptrend","Downtrend/NoTrend")</f>
        <v>Uptrend</v>
      </c>
      <c r="AL552">
        <v>0.05</v>
      </c>
      <c r="AM552" t="s">
        <v>10463</v>
      </c>
      <c r="AN552">
        <v>6.68</v>
      </c>
      <c r="AO552" t="s">
        <v>10463</v>
      </c>
      <c r="AP552">
        <v>5.8384855229226998E-2</v>
      </c>
      <c r="AQ552">
        <f>(Table2[[#This Row],[Sharpe Ratio]]-AVERAGE(Table2[Sharpe Ratio]))/_xlfn.STDEV.P(Table2[Sharpe Ratio])</f>
        <v>6.431195918286163E-2</v>
      </c>
      <c r="AR5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-0.11318375713502737</v>
      </c>
      <c r="AS552">
        <f>_xlfn.RANK.AVG(Table2[[#This Row],[1Y Return vs Nifty Z-Score]],Table2[1Y Return vs Nifty Z-Score])</f>
        <v>603</v>
      </c>
      <c r="AT552">
        <f>_xlfn.RANK.AVG(Table2[[#This Row],[6M Return vs Nifty Z-Score]],Table2[6M Return vs Nifty Z-Score])</f>
        <v>620</v>
      </c>
      <c r="AU552">
        <f>_xlfn.RANK.AVG(Table2[[#This Row],[Sharpe Ratio Z-Score]],Table2[Sharpe Ratio Z-Score])</f>
        <v>324</v>
      </c>
      <c r="AV552">
        <f>(Table2[[#This Row],[Rank 1Y]]+Table2[[#This Row],[Rank 6M]]+Table2[[#This Row],[Rank Sharpe]])/3</f>
        <v>515.66666666666663</v>
      </c>
    </row>
    <row r="553" spans="1:48" x14ac:dyDescent="0.3">
      <c r="A553" t="s">
        <v>41</v>
      </c>
      <c r="B553" t="s">
        <v>42</v>
      </c>
      <c r="C553" t="s">
        <v>10421</v>
      </c>
      <c r="D553" t="s">
        <v>43</v>
      </c>
      <c r="E553">
        <v>535656.97471325495</v>
      </c>
      <c r="F553">
        <v>425.5</v>
      </c>
      <c r="G553">
        <v>-33.780202631275202</v>
      </c>
      <c r="H553">
        <f>(Table2[[#This Row],[1Y Return vs Nifty]]-AVERAGE(Table2[1Y Return vs Nifty]))/_xlfn.STDEV.P(Table2[1Y Return vs Nifty])</f>
        <v>-0.93433908011728084</v>
      </c>
      <c r="I553">
        <v>-8.0935206476044392</v>
      </c>
      <c r="J553">
        <f>(Table2[[#This Row],[1M Return vs Nifty]]-AVERAGE(Table2[1M Return vs Nifty]))/_xlfn.STDEV.P(Table2[1M Return vs Nifty])</f>
        <v>-0.82332441260564071</v>
      </c>
      <c r="K553">
        <v>-20.852828094692299</v>
      </c>
      <c r="L553">
        <f>(Table2[[#This Row],[6M Return vs Nifty]]-AVERAGE(Table2[6M Return vs Nifty]))/_xlfn.STDEV.P(Table2[6M Return vs Nifty])</f>
        <v>-0.98478300861784618</v>
      </c>
      <c r="M553">
        <v>-0.468521503617711</v>
      </c>
      <c r="N553">
        <f>(Table2[[#This Row],[1W Return vs Nifty]]-AVERAGE(Table2[1W Return vs Nifty]))/_xlfn.STDEV.P(Table2[1W Return vs Nifty])</f>
        <v>-6.5246553019687108E-4</v>
      </c>
      <c r="O553">
        <v>427.21</v>
      </c>
      <c r="P553">
        <v>428.75452207678302</v>
      </c>
      <c r="Q553">
        <v>429.46149275286399</v>
      </c>
      <c r="R553">
        <v>57.408478537678498</v>
      </c>
      <c r="S553" s="2">
        <f>(Table2[[#This Row],[Close Price]]-Table2[[#This Row],[20D EMA]])/Table2[[#This Row],[20D EMA]]</f>
        <v>-4.0027152922449839E-3</v>
      </c>
      <c r="T553" s="2">
        <f>(Table2[[#This Row],[Close Price]]-Table2[[#This Row],[50D EMA]])/Table2[[#This Row],[50D EMA]]</f>
        <v>-7.5906419855793061E-3</v>
      </c>
      <c r="U553" s="2">
        <f>(Table2[[#This Row],[Close Price]]-Table2[[#This Row],[200D EMA]])/Table2[[#This Row],[200D EMA]]</f>
        <v>-9.224325858578554E-3</v>
      </c>
      <c r="V553">
        <v>1.02072267895679</v>
      </c>
      <c r="W553">
        <v>422.55</v>
      </c>
      <c r="X553">
        <v>430.65</v>
      </c>
      <c r="Y553">
        <v>422.55</v>
      </c>
      <c r="Z553">
        <v>430.65</v>
      </c>
      <c r="AA553">
        <v>422.55</v>
      </c>
      <c r="AB553">
        <v>430.65</v>
      </c>
      <c r="AC553" s="2">
        <f>(Table2[[#This Row],[Close Price]]/Table2[[#This Row],[Day Low]])-1</f>
        <v>6.9814223168855882E-3</v>
      </c>
      <c r="AD553" s="2">
        <f>(Table2[[#This Row],[Day High]]/Table2[[#This Row],[Close Price]])-1</f>
        <v>1.2103407755581719E-2</v>
      </c>
      <c r="AE553" s="2">
        <f>(Table2[[#This Row],[Close Price]]/Table2[[#This Row],[Current Week Low]])-1</f>
        <v>6.9814223168855882E-3</v>
      </c>
      <c r="AF553" s="2">
        <f>(Table2[[#This Row],[Current Week High]]/Table2[[#This Row],[Close Price]])-1</f>
        <v>1.2103407755581719E-2</v>
      </c>
      <c r="AG553" s="2">
        <f>(Table2[[#This Row],[Close Price]]/Table2[[#This Row],[Current Month Low]])-1</f>
        <v>6.9814223168855882E-3</v>
      </c>
      <c r="AH553" s="2">
        <f>(Table2[[#This Row],[Current Month High]]/Table2[[#This Row],[Close Price]])-1</f>
        <v>1.2103407755581719E-2</v>
      </c>
      <c r="AI553">
        <v>17.438307873090402</v>
      </c>
      <c r="AJ553">
        <v>6.5481407286840998</v>
      </c>
      <c r="AK553" t="str">
        <f>IF(AND(Table2[[#This Row],[20D EMA]]&gt;Table2[[#This Row],[50D EMA]],Table2[[#This Row],[50D EMA]]&gt;Table2[[#This Row],[200D EMA]]),"Uptrend","Downtrend/NoTrend")</f>
        <v>Downtrend/NoTrend</v>
      </c>
      <c r="AL553">
        <v>-7.0000000000000007E-2</v>
      </c>
      <c r="AM553" t="s">
        <v>10464</v>
      </c>
      <c r="AN553">
        <v>-1.1200000000000001</v>
      </c>
      <c r="AO553" t="s">
        <v>10464</v>
      </c>
      <c r="AP553">
        <v>9.0761763575244001E-2</v>
      </c>
      <c r="AQ553">
        <f>(Table2[[#This Row],[Sharpe Ratio]]-AVERAGE(Table2[Sharpe Ratio]))/_xlfn.STDEV.P(Table2[Sharpe Ratio])</f>
        <v>0.42866477314366735</v>
      </c>
      <c r="AR5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3">
        <f>_xlfn.RANK.AVG(Table2[[#This Row],[1Y Return vs Nifty Z-Score]],Table2[1Y Return vs Nifty Z-Score])</f>
        <v>678</v>
      </c>
      <c r="AT553">
        <f>_xlfn.RANK.AVG(Table2[[#This Row],[6M Return vs Nifty Z-Score]],Table2[6M Return vs Nifty Z-Score])</f>
        <v>645</v>
      </c>
      <c r="AU553">
        <f>_xlfn.RANK.AVG(Table2[[#This Row],[Sharpe Ratio Z-Score]],Table2[Sharpe Ratio Z-Score])</f>
        <v>228</v>
      </c>
      <c r="AV553">
        <f>(Table2[[#This Row],[Rank 1Y]]+Table2[[#This Row],[Rank 6M]]+Table2[[#This Row],[Rank Sharpe]])/3</f>
        <v>517</v>
      </c>
    </row>
    <row r="554" spans="1:48" x14ac:dyDescent="0.3">
      <c r="A554" t="s">
        <v>1603</v>
      </c>
      <c r="B554" t="s">
        <v>1604</v>
      </c>
      <c r="C554" t="s">
        <v>10424</v>
      </c>
      <c r="D554" t="s">
        <v>61</v>
      </c>
      <c r="E554">
        <v>5390.9438841900001</v>
      </c>
      <c r="F554">
        <v>1324.55</v>
      </c>
      <c r="G554">
        <v>-22.3266336885874</v>
      </c>
      <c r="H554">
        <f>(Table2[[#This Row],[1Y Return vs Nifty]]-AVERAGE(Table2[1Y Return vs Nifty]))/_xlfn.STDEV.P(Table2[1Y Return vs Nifty])</f>
        <v>-0.80057074006698381</v>
      </c>
      <c r="I554">
        <v>-1.1887447173150101</v>
      </c>
      <c r="J554">
        <f>(Table2[[#This Row],[1M Return vs Nifty]]-AVERAGE(Table2[1M Return vs Nifty]))/_xlfn.STDEV.P(Table2[1M Return vs Nifty])</f>
        <v>-0.22532092425469827</v>
      </c>
      <c r="K554">
        <v>5.2187847066664901</v>
      </c>
      <c r="L554">
        <f>(Table2[[#This Row],[6M Return vs Nifty]]-AVERAGE(Table2[6M Return vs Nifty]))/_xlfn.STDEV.P(Table2[6M Return vs Nifty])</f>
        <v>-0.20377270225854019</v>
      </c>
      <c r="M554">
        <v>-3.4453625244077899</v>
      </c>
      <c r="N554">
        <f>(Table2[[#This Row],[1W Return vs Nifty]]-AVERAGE(Table2[1W Return vs Nifty]))/_xlfn.STDEV.P(Table2[1W Return vs Nifty])</f>
        <v>-0.54578770468243898</v>
      </c>
      <c r="O554">
        <v>1298.3800000000001</v>
      </c>
      <c r="P554">
        <v>1252.29145198014</v>
      </c>
      <c r="Q554">
        <v>1181.01075709782</v>
      </c>
      <c r="R554">
        <v>52.4226586718612</v>
      </c>
      <c r="S554" s="2">
        <f>(Table2[[#This Row],[Close Price]]-Table2[[#This Row],[20D EMA]])/Table2[[#This Row],[20D EMA]]</f>
        <v>2.0155886566336392E-2</v>
      </c>
      <c r="T554" s="2">
        <f>(Table2[[#This Row],[Close Price]]-Table2[[#This Row],[50D EMA]])/Table2[[#This Row],[50D EMA]]</f>
        <v>5.7701063043753748E-2</v>
      </c>
      <c r="U554" s="2">
        <f>(Table2[[#This Row],[Close Price]]-Table2[[#This Row],[200D EMA]])/Table2[[#This Row],[200D EMA]]</f>
        <v>0.12153931879071864</v>
      </c>
      <c r="V554">
        <v>1.3753646434085001</v>
      </c>
      <c r="W554">
        <v>1304.95</v>
      </c>
      <c r="X554">
        <v>1351.75</v>
      </c>
      <c r="Y554">
        <v>1285</v>
      </c>
      <c r="Z554">
        <v>1351.75</v>
      </c>
      <c r="AA554">
        <v>1285</v>
      </c>
      <c r="AB554">
        <v>1351.75</v>
      </c>
      <c r="AC554" s="2">
        <f>(Table2[[#This Row],[Close Price]]/Table2[[#This Row],[Day Low]])-1</f>
        <v>1.5019732556802889E-2</v>
      </c>
      <c r="AD554" s="2">
        <f>(Table2[[#This Row],[Day High]]/Table2[[#This Row],[Close Price]])-1</f>
        <v>2.0535276131516289E-2</v>
      </c>
      <c r="AE554" s="2">
        <f>(Table2[[#This Row],[Close Price]]/Table2[[#This Row],[Current Week Low]])-1</f>
        <v>3.0778210116731541E-2</v>
      </c>
      <c r="AF554" s="2">
        <f>(Table2[[#This Row],[Current Week High]]/Table2[[#This Row],[Close Price]])-1</f>
        <v>2.0535276131516289E-2</v>
      </c>
      <c r="AG554" s="2">
        <f>(Table2[[#This Row],[Close Price]]/Table2[[#This Row],[Current Month Low]])-1</f>
        <v>3.0778210116731541E-2</v>
      </c>
      <c r="AH554" s="2">
        <f>(Table2[[#This Row],[Current Month High]]/Table2[[#This Row],[Close Price]])-1</f>
        <v>2.0535276131516289E-2</v>
      </c>
      <c r="AI554">
        <v>10.905590577932101</v>
      </c>
      <c r="AJ554">
        <v>31.8681865697645</v>
      </c>
      <c r="AK554" t="str">
        <f>IF(AND(Table2[[#This Row],[20D EMA]]&gt;Table2[[#This Row],[50D EMA]],Table2[[#This Row],[50D EMA]]&gt;Table2[[#This Row],[200D EMA]]),"Uptrend","Downtrend/NoTrend")</f>
        <v>Uptrend</v>
      </c>
      <c r="AL554">
        <v>0</v>
      </c>
      <c r="AM554" t="s">
        <v>10465</v>
      </c>
      <c r="AN554">
        <v>0.03</v>
      </c>
      <c r="AO554" t="s">
        <v>10463</v>
      </c>
      <c r="AP554">
        <v>-9.6201564126599994E-3</v>
      </c>
      <c r="AQ554">
        <f>(Table2[[#This Row],[Sharpe Ratio]]-AVERAGE(Table2[Sharpe Ratio]))/_xlfn.STDEV.P(Table2[Sharpe Ratio])</f>
        <v>-0.70098091839379062</v>
      </c>
      <c r="AR5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-2.4764329896564519</v>
      </c>
      <c r="AS554">
        <f>_xlfn.RANK.AVG(Table2[[#This Row],[1Y Return vs Nifty Z-Score]],Table2[1Y Return vs Nifty Z-Score])</f>
        <v>634</v>
      </c>
      <c r="AT554">
        <f>_xlfn.RANK.AVG(Table2[[#This Row],[6M Return vs Nifty Z-Score]],Table2[6M Return vs Nifty Z-Score])</f>
        <v>358</v>
      </c>
      <c r="AU554">
        <f>_xlfn.RANK.AVG(Table2[[#This Row],[Sharpe Ratio Z-Score]],Table2[Sharpe Ratio Z-Score])</f>
        <v>559</v>
      </c>
      <c r="AV554">
        <f>(Table2[[#This Row],[Rank 1Y]]+Table2[[#This Row],[Rank 6M]]+Table2[[#This Row],[Rank Sharpe]])/3</f>
        <v>517</v>
      </c>
    </row>
    <row r="555" spans="1:48" x14ac:dyDescent="0.3">
      <c r="A555" t="s">
        <v>796</v>
      </c>
      <c r="B555" t="s">
        <v>797</v>
      </c>
      <c r="C555" t="s">
        <v>10429</v>
      </c>
      <c r="D555" t="s">
        <v>385</v>
      </c>
      <c r="E555">
        <v>19310.148608209998</v>
      </c>
      <c r="F555">
        <v>8218.15</v>
      </c>
      <c r="G555">
        <v>-12.717032881355101</v>
      </c>
      <c r="H555">
        <f>(Table2[[#This Row],[1Y Return vs Nifty]]-AVERAGE(Table2[1Y Return vs Nifty]))/_xlfn.STDEV.P(Table2[1Y Return vs Nifty])</f>
        <v>-0.68833844330762983</v>
      </c>
      <c r="I555">
        <v>4.4373404452530503</v>
      </c>
      <c r="J555">
        <f>(Table2[[#This Row],[1M Return vs Nifty]]-AVERAGE(Table2[1M Return vs Nifty]))/_xlfn.STDEV.P(Table2[1M Return vs Nifty])</f>
        <v>0.2619387040000527</v>
      </c>
      <c r="K555">
        <v>0.46605288885929802</v>
      </c>
      <c r="L555">
        <f>(Table2[[#This Row],[6M Return vs Nifty]]-AVERAGE(Table2[6M Return vs Nifty]))/_xlfn.STDEV.P(Table2[6M Return vs Nifty])</f>
        <v>-0.34614719060917104</v>
      </c>
      <c r="M555">
        <v>3.1900873313288698</v>
      </c>
      <c r="N555">
        <f>(Table2[[#This Row],[1W Return vs Nifty]]-AVERAGE(Table2[1W Return vs Nifty]))/_xlfn.STDEV.P(Table2[1W Return vs Nifty])</f>
        <v>0.66933178565220919</v>
      </c>
      <c r="O555">
        <v>7751.13</v>
      </c>
      <c r="P555">
        <v>7331.6540182012996</v>
      </c>
      <c r="Q555">
        <v>6841.8998379521599</v>
      </c>
      <c r="R555">
        <v>74.078264161899199</v>
      </c>
      <c r="S555" s="2">
        <f>(Table2[[#This Row],[Close Price]]-Table2[[#This Row],[20D EMA]])/Table2[[#This Row],[20D EMA]]</f>
        <v>6.0251860051373091E-2</v>
      </c>
      <c r="T555" s="2">
        <f>(Table2[[#This Row],[Close Price]]-Table2[[#This Row],[50D EMA]])/Table2[[#This Row],[50D EMA]]</f>
        <v>0.1209135045922676</v>
      </c>
      <c r="U555" s="2">
        <f>(Table2[[#This Row],[Close Price]]-Table2[[#This Row],[200D EMA]])/Table2[[#This Row],[200D EMA]]</f>
        <v>0.20115029372598406</v>
      </c>
      <c r="V555">
        <v>0.34917198248437697</v>
      </c>
      <c r="W555">
        <v>8127.1</v>
      </c>
      <c r="X555">
        <v>8266.4500000000007</v>
      </c>
      <c r="Y555">
        <v>7963.25</v>
      </c>
      <c r="Z555">
        <v>8317</v>
      </c>
      <c r="AA555">
        <v>7963.25</v>
      </c>
      <c r="AB555">
        <v>8317</v>
      </c>
      <c r="AC555" s="2">
        <f>(Table2[[#This Row],[Close Price]]/Table2[[#This Row],[Day Low]])-1</f>
        <v>1.1203258234794511E-2</v>
      </c>
      <c r="AD555" s="2">
        <f>(Table2[[#This Row],[Day High]]/Table2[[#This Row],[Close Price]])-1</f>
        <v>5.877235144162718E-3</v>
      </c>
      <c r="AE555" s="2">
        <f>(Table2[[#This Row],[Close Price]]/Table2[[#This Row],[Current Week Low]])-1</f>
        <v>3.2009543842024257E-2</v>
      </c>
      <c r="AF555" s="2">
        <f>(Table2[[#This Row],[Current Week High]]/Table2[[#This Row],[Close Price]])-1</f>
        <v>1.2028254534171445E-2</v>
      </c>
      <c r="AG555" s="2">
        <f>(Table2[[#This Row],[Close Price]]/Table2[[#This Row],[Current Month Low]])-1</f>
        <v>3.2009543842024257E-2</v>
      </c>
      <c r="AH555" s="2">
        <f>(Table2[[#This Row],[Current Month High]]/Table2[[#This Row],[Close Price]])-1</f>
        <v>1.2028254534171445E-2</v>
      </c>
      <c r="AI555">
        <v>1.2028254534171401</v>
      </c>
      <c r="AJ555">
        <v>49.785841869281498</v>
      </c>
      <c r="AK555" t="str">
        <f>IF(AND(Table2[[#This Row],[20D EMA]]&gt;Table2[[#This Row],[50D EMA]],Table2[[#This Row],[50D EMA]]&gt;Table2[[#This Row],[200D EMA]]),"Uptrend","Downtrend/NoTrend")</f>
        <v>Uptrend</v>
      </c>
      <c r="AL555">
        <v>0.3</v>
      </c>
      <c r="AM555" t="s">
        <v>10463</v>
      </c>
      <c r="AN555">
        <v>1.52</v>
      </c>
      <c r="AO555" t="s">
        <v>10463</v>
      </c>
      <c r="AP555">
        <v>-3.6450478742740002E-3</v>
      </c>
      <c r="AQ555">
        <f>(Table2[[#This Row],[Sharpe Ratio]]-AVERAGE(Table2[Sharpe Ratio]))/_xlfn.STDEV.P(Table2[Sharpe Ratio])</f>
        <v>-0.6337401680906507</v>
      </c>
      <c r="AR5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-0.73695531235518974</v>
      </c>
      <c r="AS555">
        <f>_xlfn.RANK.AVG(Table2[[#This Row],[1Y Return vs Nifty Z-Score]],Table2[1Y Return vs Nifty Z-Score])</f>
        <v>588</v>
      </c>
      <c r="AT555">
        <f>_xlfn.RANK.AVG(Table2[[#This Row],[6M Return vs Nifty Z-Score]],Table2[6M Return vs Nifty Z-Score])</f>
        <v>426</v>
      </c>
      <c r="AU555">
        <f>_xlfn.RANK.AVG(Table2[[#This Row],[Sharpe Ratio Z-Score]],Table2[Sharpe Ratio Z-Score])</f>
        <v>543</v>
      </c>
      <c r="AV555">
        <f>(Table2[[#This Row],[Rank 1Y]]+Table2[[#This Row],[Rank 6M]]+Table2[[#This Row],[Rank Sharpe]])/3</f>
        <v>519</v>
      </c>
    </row>
    <row r="556" spans="1:48" x14ac:dyDescent="0.3">
      <c r="A556" t="s">
        <v>1393</v>
      </c>
      <c r="B556" t="s">
        <v>1394</v>
      </c>
      <c r="C556" t="s">
        <v>10430</v>
      </c>
      <c r="D556" t="s">
        <v>755</v>
      </c>
      <c r="E556">
        <v>7341.5642803740002</v>
      </c>
      <c r="F556">
        <v>41.72</v>
      </c>
      <c r="G556">
        <v>-27.032739250060999</v>
      </c>
      <c r="H556">
        <f>(Table2[[#This Row],[1Y Return vs Nifty]]-AVERAGE(Table2[1Y Return vs Nifty]))/_xlfn.STDEV.P(Table2[1Y Return vs Nifty])</f>
        <v>-0.85553421321756884</v>
      </c>
      <c r="I556">
        <v>-10.6953291947596</v>
      </c>
      <c r="J556">
        <f>(Table2[[#This Row],[1M Return vs Nifty]]-AVERAGE(Table2[1M Return vs Nifty]))/_xlfn.STDEV.P(Table2[1M Return vs Nifty])</f>
        <v>-1.0486598330346806</v>
      </c>
      <c r="K556">
        <v>-8.17769715637918</v>
      </c>
      <c r="L556">
        <f>(Table2[[#This Row],[6M Return vs Nifty]]-AVERAGE(Table2[6M Return vs Nifty]))/_xlfn.STDEV.P(Table2[6M Return vs Nifty])</f>
        <v>-0.60508237510888607</v>
      </c>
      <c r="M556">
        <v>-5.0980669787817696</v>
      </c>
      <c r="N556">
        <f>(Table2[[#This Row],[1W Return vs Nifty]]-AVERAGE(Table2[1W Return vs Nifty]))/_xlfn.STDEV.P(Table2[1W Return vs Nifty])</f>
        <v>-0.84843988922671676</v>
      </c>
      <c r="O556">
        <v>42.22</v>
      </c>
      <c r="P556">
        <v>43.1675313140124</v>
      </c>
      <c r="Q556">
        <v>43.968509736907997</v>
      </c>
      <c r="R556">
        <v>36.081516019303102</v>
      </c>
      <c r="S556" s="2">
        <f>(Table2[[#This Row],[Close Price]]-Table2[[#This Row],[20D EMA]])/Table2[[#This Row],[20D EMA]]</f>
        <v>-1.1842728564661299E-2</v>
      </c>
      <c r="T556" s="2">
        <f>(Table2[[#This Row],[Close Price]]-Table2[[#This Row],[50D EMA]])/Table2[[#This Row],[50D EMA]]</f>
        <v>-3.3532872275754286E-2</v>
      </c>
      <c r="U556" s="2">
        <f>(Table2[[#This Row],[Close Price]]-Table2[[#This Row],[200D EMA]])/Table2[[#This Row],[200D EMA]]</f>
        <v>-5.1139093645936252E-2</v>
      </c>
      <c r="V556">
        <v>0.62644310874950904</v>
      </c>
      <c r="W556">
        <v>41.2</v>
      </c>
      <c r="X556">
        <v>42</v>
      </c>
      <c r="Y556">
        <v>41.15</v>
      </c>
      <c r="Z556">
        <v>42.07</v>
      </c>
      <c r="AA556">
        <v>41.15</v>
      </c>
      <c r="AB556">
        <v>42.07</v>
      </c>
      <c r="AC556" s="2">
        <f>(Table2[[#This Row],[Close Price]]/Table2[[#This Row],[Day Low]])-1</f>
        <v>1.2621359223300876E-2</v>
      </c>
      <c r="AD556" s="2">
        <f>(Table2[[#This Row],[Day High]]/Table2[[#This Row],[Close Price]])-1</f>
        <v>6.7114093959732557E-3</v>
      </c>
      <c r="AE556" s="2">
        <f>(Table2[[#This Row],[Close Price]]/Table2[[#This Row],[Current Week Low]])-1</f>
        <v>1.3851761846901622E-2</v>
      </c>
      <c r="AF556" s="2">
        <f>(Table2[[#This Row],[Current Week High]]/Table2[[#This Row],[Close Price]])-1</f>
        <v>8.3892617449665696E-3</v>
      </c>
      <c r="AG556" s="2">
        <f>(Table2[[#This Row],[Close Price]]/Table2[[#This Row],[Current Month Low]])-1</f>
        <v>1.3851761846901622E-2</v>
      </c>
      <c r="AH556" s="2">
        <f>(Table2[[#This Row],[Current Month High]]/Table2[[#This Row],[Close Price]])-1</f>
        <v>8.3892617449665696E-3</v>
      </c>
      <c r="AI556">
        <v>29.434324065196499</v>
      </c>
      <c r="AJ556">
        <v>12.756756756756699</v>
      </c>
      <c r="AK556" t="str">
        <f>IF(AND(Table2[[#This Row],[20D EMA]]&gt;Table2[[#This Row],[50D EMA]],Table2[[#This Row],[50D EMA]]&gt;Table2[[#This Row],[200D EMA]]),"Uptrend","Downtrend/NoTrend")</f>
        <v>Downtrend/NoTrend</v>
      </c>
      <c r="AL556">
        <v>-0.14000000000000001</v>
      </c>
      <c r="AM556" t="s">
        <v>10464</v>
      </c>
      <c r="AN556">
        <v>-1.44</v>
      </c>
      <c r="AO556" t="s">
        <v>10464</v>
      </c>
      <c r="AP556">
        <v>3.5786258983585E-2</v>
      </c>
      <c r="AQ556">
        <f>(Table2[[#This Row],[Sharpe Ratio]]-AVERAGE(Table2[Sharpe Ratio]))/_xlfn.STDEV.P(Table2[Sharpe Ratio])</f>
        <v>-0.19000083824878963</v>
      </c>
      <c r="AR5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6">
        <f>_xlfn.RANK.AVG(Table2[[#This Row],[1Y Return vs Nifty Z-Score]],Table2[1Y Return vs Nifty Z-Score])</f>
        <v>651</v>
      </c>
      <c r="AT556">
        <f>_xlfn.RANK.AVG(Table2[[#This Row],[6M Return vs Nifty Z-Score]],Table2[6M Return vs Nifty Z-Score])</f>
        <v>519</v>
      </c>
      <c r="AU556">
        <f>_xlfn.RANK.AVG(Table2[[#This Row],[Sharpe Ratio Z-Score]],Table2[Sharpe Ratio Z-Score])</f>
        <v>390</v>
      </c>
      <c r="AV556">
        <f>(Table2[[#This Row],[Rank 1Y]]+Table2[[#This Row],[Rank 6M]]+Table2[[#This Row],[Rank Sharpe]])/3</f>
        <v>520</v>
      </c>
    </row>
    <row r="557" spans="1:48" x14ac:dyDescent="0.3">
      <c r="A557" t="s">
        <v>1538</v>
      </c>
      <c r="B557" t="s">
        <v>1539</v>
      </c>
      <c r="C557" t="s">
        <v>10431</v>
      </c>
      <c r="D557" t="s">
        <v>327</v>
      </c>
      <c r="E557">
        <v>6039.3217711950001</v>
      </c>
      <c r="F557">
        <v>274.25</v>
      </c>
      <c r="G557">
        <v>-11.1245520634975</v>
      </c>
      <c r="H557">
        <f>(Table2[[#This Row],[1Y Return vs Nifty]]-AVERAGE(Table2[1Y Return vs Nifty]))/_xlfn.STDEV.P(Table2[1Y Return vs Nifty])</f>
        <v>-0.66973956669260326</v>
      </c>
      <c r="I557">
        <v>16.558453683274202</v>
      </c>
      <c r="J557">
        <f>(Table2[[#This Row],[1M Return vs Nifty]]-AVERAGE(Table2[1M Return vs Nifty]))/_xlfn.STDEV.P(Table2[1M Return vs Nifty])</f>
        <v>1.3117146956055619</v>
      </c>
      <c r="K557">
        <v>8.6257687721090193</v>
      </c>
      <c r="L557">
        <f>(Table2[[#This Row],[6M Return vs Nifty]]-AVERAGE(Table2[6M Return vs Nifty]))/_xlfn.STDEV.P(Table2[6M Return vs Nifty])</f>
        <v>-0.10171190191657345</v>
      </c>
      <c r="M557">
        <v>8.3747721450818098</v>
      </c>
      <c r="N557">
        <f>(Table2[[#This Row],[1W Return vs Nifty]]-AVERAGE(Table2[1W Return vs Nifty]))/_xlfn.STDEV.P(Table2[1W Return vs Nifty])</f>
        <v>1.6187793295872452</v>
      </c>
      <c r="O557">
        <v>254.92</v>
      </c>
      <c r="P557">
        <v>238.23440398295801</v>
      </c>
      <c r="Q557">
        <v>227.00870133554301</v>
      </c>
      <c r="R557">
        <v>82.092860076062294</v>
      </c>
      <c r="S557" s="2">
        <f>(Table2[[#This Row],[Close Price]]-Table2[[#This Row],[20D EMA]])/Table2[[#This Row],[20D EMA]]</f>
        <v>7.5827710654322977E-2</v>
      </c>
      <c r="T557" s="2">
        <f>(Table2[[#This Row],[Close Price]]-Table2[[#This Row],[50D EMA]])/Table2[[#This Row],[50D EMA]]</f>
        <v>0.15117714072740873</v>
      </c>
      <c r="U557" s="2">
        <f>(Table2[[#This Row],[Close Price]]-Table2[[#This Row],[200D EMA]])/Table2[[#This Row],[200D EMA]]</f>
        <v>0.20810347086488692</v>
      </c>
      <c r="V557">
        <v>1.2848997164486</v>
      </c>
      <c r="W557">
        <v>272.75</v>
      </c>
      <c r="X557">
        <v>283.8</v>
      </c>
      <c r="Y557">
        <v>267.35000000000002</v>
      </c>
      <c r="Z557">
        <v>287.05</v>
      </c>
      <c r="AA557">
        <v>267.35000000000002</v>
      </c>
      <c r="AB557">
        <v>287.05</v>
      </c>
      <c r="AC557" s="2">
        <f>(Table2[[#This Row],[Close Price]]/Table2[[#This Row],[Day Low]])-1</f>
        <v>5.499541704858002E-3</v>
      </c>
      <c r="AD557" s="2">
        <f>(Table2[[#This Row],[Day High]]/Table2[[#This Row],[Close Price]])-1</f>
        <v>3.4822242479489507E-2</v>
      </c>
      <c r="AE557" s="2">
        <f>(Table2[[#This Row],[Close Price]]/Table2[[#This Row],[Current Week Low]])-1</f>
        <v>2.5808864783990915E-2</v>
      </c>
      <c r="AF557" s="2">
        <f>(Table2[[#This Row],[Current Week High]]/Table2[[#This Row],[Close Price]])-1</f>
        <v>4.6672743846855047E-2</v>
      </c>
      <c r="AG557" s="2">
        <f>(Table2[[#This Row],[Close Price]]/Table2[[#This Row],[Current Month Low]])-1</f>
        <v>2.5808864783990915E-2</v>
      </c>
      <c r="AH557" s="2">
        <f>(Table2[[#This Row],[Current Month High]]/Table2[[#This Row],[Close Price]])-1</f>
        <v>4.6672743846855047E-2</v>
      </c>
      <c r="AI557">
        <v>4.6672743846855003</v>
      </c>
      <c r="AJ557">
        <v>45.105820105820101</v>
      </c>
      <c r="AK557" t="str">
        <f>IF(AND(Table2[[#This Row],[20D EMA]]&gt;Table2[[#This Row],[50D EMA]],Table2[[#This Row],[50D EMA]]&gt;Table2[[#This Row],[200D EMA]]),"Uptrend","Downtrend/NoTrend")</f>
        <v>Uptrend</v>
      </c>
      <c r="AL557">
        <v>0.21</v>
      </c>
      <c r="AM557" t="s">
        <v>10463</v>
      </c>
      <c r="AN557">
        <v>12.03</v>
      </c>
      <c r="AO557" t="s">
        <v>10463</v>
      </c>
      <c r="AP557">
        <v>-7.7563050608394996E-2</v>
      </c>
      <c r="AQ557">
        <f>(Table2[[#This Row],[Sharpe Ratio]]-AVERAGE(Table2[Sharpe Ratio]))/_xlfn.STDEV.P(Table2[Sharpe Ratio])</f>
        <v>-1.465574758679431</v>
      </c>
      <c r="AR5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0.69346779790419932</v>
      </c>
      <c r="AS557">
        <f>_xlfn.RANK.AVG(Table2[[#This Row],[1Y Return vs Nifty Z-Score]],Table2[1Y Return vs Nifty Z-Score])</f>
        <v>573</v>
      </c>
      <c r="AT557">
        <f>_xlfn.RANK.AVG(Table2[[#This Row],[6M Return vs Nifty Z-Score]],Table2[6M Return vs Nifty Z-Score])</f>
        <v>322</v>
      </c>
      <c r="AU557">
        <f>_xlfn.RANK.AVG(Table2[[#This Row],[Sharpe Ratio Z-Score]],Table2[Sharpe Ratio Z-Score])</f>
        <v>672</v>
      </c>
      <c r="AV557">
        <f>(Table2[[#This Row],[Rank 1Y]]+Table2[[#This Row],[Rank 6M]]+Table2[[#This Row],[Rank Sharpe]])/3</f>
        <v>522.33333333333337</v>
      </c>
    </row>
    <row r="558" spans="1:48" x14ac:dyDescent="0.3">
      <c r="A558" t="s">
        <v>1273</v>
      </c>
      <c r="B558" t="s">
        <v>1274</v>
      </c>
      <c r="C558" t="s">
        <v>10433</v>
      </c>
      <c r="D558" t="s">
        <v>380</v>
      </c>
      <c r="E558">
        <v>8530.0115172999995</v>
      </c>
      <c r="F558">
        <v>546.04999999999995</v>
      </c>
      <c r="G558">
        <v>-5.1068010523787803</v>
      </c>
      <c r="H558">
        <f>(Table2[[#This Row],[1Y Return vs Nifty]]-AVERAGE(Table2[1Y Return vs Nifty]))/_xlfn.STDEV.P(Table2[1Y Return vs Nifty])</f>
        <v>-0.59945714488841395</v>
      </c>
      <c r="I558">
        <v>5.3282560079354804</v>
      </c>
      <c r="J558">
        <f>(Table2[[#This Row],[1M Return vs Nifty]]-AVERAGE(Table2[1M Return vs Nifty]))/_xlfn.STDEV.P(Table2[1M Return vs Nifty])</f>
        <v>0.33909842933930839</v>
      </c>
      <c r="K558">
        <v>-2.7263446493527899</v>
      </c>
      <c r="L558">
        <f>(Table2[[#This Row],[6M Return vs Nifty]]-AVERAGE(Table2[6M Return vs Nifty]))/_xlfn.STDEV.P(Table2[6M Return vs Nifty])</f>
        <v>-0.44177976226234367</v>
      </c>
      <c r="M558">
        <v>-6.9226351047197596</v>
      </c>
      <c r="N558">
        <f>(Table2[[#This Row],[1W Return vs Nifty]]-AVERAGE(Table2[1W Return vs Nifty]))/_xlfn.STDEV.P(Table2[1W Return vs Nifty])</f>
        <v>-1.1825646794779541</v>
      </c>
      <c r="O558">
        <v>539.24</v>
      </c>
      <c r="P558">
        <v>514.19903106525999</v>
      </c>
      <c r="Q558">
        <v>482.408304065587</v>
      </c>
      <c r="R558">
        <v>46.385263036694901</v>
      </c>
      <c r="S558" s="2">
        <f>(Table2[[#This Row],[Close Price]]-Table2[[#This Row],[20D EMA]])/Table2[[#This Row],[20D EMA]]</f>
        <v>1.2628885097544592E-2</v>
      </c>
      <c r="T558" s="2">
        <f>(Table2[[#This Row],[Close Price]]-Table2[[#This Row],[50D EMA]])/Table2[[#This Row],[50D EMA]]</f>
        <v>6.1942880111529375E-2</v>
      </c>
      <c r="U558" s="2">
        <f>(Table2[[#This Row],[Close Price]]-Table2[[#This Row],[200D EMA]])/Table2[[#This Row],[200D EMA]]</f>
        <v>0.13192495941313728</v>
      </c>
      <c r="V558">
        <v>0.93979797510917495</v>
      </c>
      <c r="W558">
        <v>538.20000000000005</v>
      </c>
      <c r="X558">
        <v>550.85</v>
      </c>
      <c r="Y558">
        <v>536</v>
      </c>
      <c r="Z558">
        <v>551.1</v>
      </c>
      <c r="AA558">
        <v>536</v>
      </c>
      <c r="AB558">
        <v>551.1</v>
      </c>
      <c r="AC558" s="2">
        <f>(Table2[[#This Row],[Close Price]]/Table2[[#This Row],[Day Low]])-1</f>
        <v>1.458565589000349E-2</v>
      </c>
      <c r="AD558" s="2">
        <f>(Table2[[#This Row],[Day High]]/Table2[[#This Row],[Close Price]])-1</f>
        <v>8.7904038091750625E-3</v>
      </c>
      <c r="AE558" s="2">
        <f>(Table2[[#This Row],[Close Price]]/Table2[[#This Row],[Current Week Low]])-1</f>
        <v>1.8749999999999822E-2</v>
      </c>
      <c r="AF558" s="2">
        <f>(Table2[[#This Row],[Current Week High]]/Table2[[#This Row],[Close Price]])-1</f>
        <v>9.248237340903076E-3</v>
      </c>
      <c r="AG558" s="2">
        <f>(Table2[[#This Row],[Close Price]]/Table2[[#This Row],[Current Month Low]])-1</f>
        <v>1.8749999999999822E-2</v>
      </c>
      <c r="AH558" s="2">
        <f>(Table2[[#This Row],[Current Month High]]/Table2[[#This Row],[Close Price]])-1</f>
        <v>9.248237340903076E-3</v>
      </c>
      <c r="AI558">
        <v>16.088270304917099</v>
      </c>
      <c r="AJ558">
        <v>35.563555114200497</v>
      </c>
      <c r="AK558" t="str">
        <f>IF(AND(Table2[[#This Row],[20D EMA]]&gt;Table2[[#This Row],[50D EMA]],Table2[[#This Row],[50D EMA]]&gt;Table2[[#This Row],[200D EMA]]),"Uptrend","Downtrend/NoTrend")</f>
        <v>Uptrend</v>
      </c>
      <c r="AL558">
        <v>0.05</v>
      </c>
      <c r="AM558" t="s">
        <v>10463</v>
      </c>
      <c r="AN558">
        <v>-1.76</v>
      </c>
      <c r="AO558" t="s">
        <v>10464</v>
      </c>
      <c r="AP558">
        <v>-1.0029180164631999E-2</v>
      </c>
      <c r="AQ558">
        <f>(Table2[[#This Row],[Sharpe Ratio]]-AVERAGE(Table2[Sharpe Ratio]))/_xlfn.STDEV.P(Table2[Sharpe Ratio])</f>
        <v>-0.70558385803877177</v>
      </c>
      <c r="AR5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-2.5902870153281752</v>
      </c>
      <c r="AS558">
        <f>_xlfn.RANK.AVG(Table2[[#This Row],[1Y Return vs Nifty Z-Score]],Table2[1Y Return vs Nifty Z-Score])</f>
        <v>545</v>
      </c>
      <c r="AT558">
        <f>_xlfn.RANK.AVG(Table2[[#This Row],[6M Return vs Nifty Z-Score]],Table2[6M Return vs Nifty Z-Score])</f>
        <v>464</v>
      </c>
      <c r="AU558">
        <f>_xlfn.RANK.AVG(Table2[[#This Row],[Sharpe Ratio Z-Score]],Table2[Sharpe Ratio Z-Score])</f>
        <v>560</v>
      </c>
      <c r="AV558">
        <f>(Table2[[#This Row],[Rank 1Y]]+Table2[[#This Row],[Rank 6M]]+Table2[[#This Row],[Rank Sharpe]])/3</f>
        <v>523</v>
      </c>
    </row>
    <row r="559" spans="1:48" x14ac:dyDescent="0.3">
      <c r="A559" t="s">
        <v>173</v>
      </c>
      <c r="B559" t="s">
        <v>174</v>
      </c>
      <c r="C559" t="s">
        <v>10419</v>
      </c>
      <c r="D559" t="s">
        <v>37</v>
      </c>
      <c r="E559">
        <v>150421.819968175</v>
      </c>
      <c r="F559">
        <v>1494.9</v>
      </c>
      <c r="G559">
        <v>-10.7347226559719</v>
      </c>
      <c r="H559">
        <f>(Table2[[#This Row],[1Y Return vs Nifty]]-AVERAGE(Table2[1Y Return vs Nifty]))/_xlfn.STDEV.P(Table2[1Y Return vs Nifty])</f>
        <v>-0.66518667728246161</v>
      </c>
      <c r="I559">
        <v>-0.39004574930222802</v>
      </c>
      <c r="J559">
        <f>(Table2[[#This Row],[1M Return vs Nifty]]-AVERAGE(Table2[1M Return vs Nifty]))/_xlfn.STDEV.P(Table2[1M Return vs Nifty])</f>
        <v>-0.15614782235594904</v>
      </c>
      <c r="K559">
        <v>-7.3351826095013397</v>
      </c>
      <c r="L559">
        <f>(Table2[[#This Row],[6M Return vs Nifty]]-AVERAGE(Table2[6M Return vs Nifty]))/_xlfn.STDEV.P(Table2[6M Return vs Nifty])</f>
        <v>-0.57984371613589991</v>
      </c>
      <c r="M559">
        <v>1.5058903444665499</v>
      </c>
      <c r="N559">
        <f>(Table2[[#This Row],[1W Return vs Nifty]]-AVERAGE(Table2[1W Return vs Nifty]))/_xlfn.STDEV.P(Table2[1W Return vs Nifty])</f>
        <v>0.36091251811302405</v>
      </c>
      <c r="O559">
        <v>1458.69</v>
      </c>
      <c r="P559">
        <v>1450.17047571745</v>
      </c>
      <c r="Q559">
        <v>1414.5558269523401</v>
      </c>
      <c r="R559">
        <v>70.613105968792894</v>
      </c>
      <c r="S559" s="2">
        <f>(Table2[[#This Row],[Close Price]]-Table2[[#This Row],[20D EMA]])/Table2[[#This Row],[20D EMA]]</f>
        <v>2.4823643131851206E-2</v>
      </c>
      <c r="T559" s="2">
        <f>(Table2[[#This Row],[Close Price]]-Table2[[#This Row],[50D EMA]])/Table2[[#This Row],[50D EMA]]</f>
        <v>3.0844321430844753E-2</v>
      </c>
      <c r="U559" s="2">
        <f>(Table2[[#This Row],[Close Price]]-Table2[[#This Row],[200D EMA]])/Table2[[#This Row],[200D EMA]]</f>
        <v>5.6798163435345966E-2</v>
      </c>
      <c r="V559">
        <v>0.839268990966342</v>
      </c>
      <c r="W559">
        <v>1468.1</v>
      </c>
      <c r="X559">
        <v>1510.35</v>
      </c>
      <c r="Y559">
        <v>1468.1</v>
      </c>
      <c r="Z559">
        <v>1511.9</v>
      </c>
      <c r="AA559">
        <v>1468.1</v>
      </c>
      <c r="AB559">
        <v>1511.9</v>
      </c>
      <c r="AC559" s="2">
        <f>(Table2[[#This Row],[Close Price]]/Table2[[#This Row],[Day Low]])-1</f>
        <v>1.8254887269259612E-2</v>
      </c>
      <c r="AD559" s="2">
        <f>(Table2[[#This Row],[Day High]]/Table2[[#This Row],[Close Price]])-1</f>
        <v>1.0335139474212163E-2</v>
      </c>
      <c r="AE559" s="2">
        <f>(Table2[[#This Row],[Close Price]]/Table2[[#This Row],[Current Week Low]])-1</f>
        <v>1.8254887269259612E-2</v>
      </c>
      <c r="AF559" s="2">
        <f>(Table2[[#This Row],[Current Week High]]/Table2[[#This Row],[Close Price]])-1</f>
        <v>1.1371998126965099E-2</v>
      </c>
      <c r="AG559" s="2">
        <f>(Table2[[#This Row],[Close Price]]/Table2[[#This Row],[Current Month Low]])-1</f>
        <v>1.8254887269259612E-2</v>
      </c>
      <c r="AH559" s="2">
        <f>(Table2[[#This Row],[Current Month High]]/Table2[[#This Row],[Close Price]])-1</f>
        <v>1.1371998126965099E-2</v>
      </c>
      <c r="AI559">
        <v>4.9836109438758402</v>
      </c>
      <c r="AJ559">
        <v>19.434346662405598</v>
      </c>
      <c r="AK559" t="str">
        <f>IF(AND(Table2[[#This Row],[20D EMA]]&gt;Table2[[#This Row],[50D EMA]],Table2[[#This Row],[50D EMA]]&gt;Table2[[#This Row],[200D EMA]]),"Uptrend","Downtrend/NoTrend")</f>
        <v>Uptrend</v>
      </c>
      <c r="AL559">
        <v>-0.08</v>
      </c>
      <c r="AM559" t="s">
        <v>10464</v>
      </c>
      <c r="AN559">
        <v>3.1</v>
      </c>
      <c r="AO559" t="s">
        <v>10463</v>
      </c>
      <c r="AP559">
        <v>2.305172346302E-3</v>
      </c>
      <c r="AQ559">
        <f>(Table2[[#This Row],[Sharpe Ratio]]-AVERAGE(Table2[Sharpe Ratio]))/_xlfn.STDEV.P(Table2[Sharpe Ratio])</f>
        <v>-0.5667794979153572</v>
      </c>
      <c r="AR5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-1.6070451955766436</v>
      </c>
      <c r="AS559">
        <f>_xlfn.RANK.AVG(Table2[[#This Row],[1Y Return vs Nifty Z-Score]],Table2[1Y Return vs Nifty Z-Score])</f>
        <v>571</v>
      </c>
      <c r="AT559">
        <f>_xlfn.RANK.AVG(Table2[[#This Row],[6M Return vs Nifty Z-Score]],Table2[6M Return vs Nifty Z-Score])</f>
        <v>510</v>
      </c>
      <c r="AU559">
        <f>_xlfn.RANK.AVG(Table2[[#This Row],[Sharpe Ratio Z-Score]],Table2[Sharpe Ratio Z-Score])</f>
        <v>491</v>
      </c>
      <c r="AV559">
        <f>(Table2[[#This Row],[Rank 1Y]]+Table2[[#This Row],[Rank 6M]]+Table2[[#This Row],[Rank Sharpe]])/3</f>
        <v>524</v>
      </c>
    </row>
    <row r="560" spans="1:48" x14ac:dyDescent="0.3">
      <c r="A560" t="s">
        <v>1871</v>
      </c>
      <c r="B560" t="s">
        <v>1872</v>
      </c>
      <c r="C560" t="s">
        <v>10423</v>
      </c>
      <c r="D560" t="s">
        <v>193</v>
      </c>
      <c r="E560">
        <v>3525.103427475</v>
      </c>
      <c r="F560">
        <v>223.41</v>
      </c>
      <c r="G560">
        <v>-18.384549089209099</v>
      </c>
      <c r="H560">
        <f>(Table2[[#This Row],[1Y Return vs Nifty]]-AVERAGE(Table2[1Y Return vs Nifty]))/_xlfn.STDEV.P(Table2[1Y Return vs Nifty])</f>
        <v>-0.75453040837340013</v>
      </c>
      <c r="I560">
        <v>-4.3796325832210599</v>
      </c>
      <c r="J560">
        <f>(Table2[[#This Row],[1M Return vs Nifty]]-AVERAGE(Table2[1M Return vs Nifty]))/_xlfn.STDEV.P(Table2[1M Return vs Nifty])</f>
        <v>-0.50167487027891444</v>
      </c>
      <c r="K560">
        <v>-25.9649402418679</v>
      </c>
      <c r="L560">
        <f>(Table2[[#This Row],[6M Return vs Nifty]]-AVERAGE(Table2[6M Return vs Nifty]))/_xlfn.STDEV.P(Table2[6M Return vs Nifty])</f>
        <v>-1.1379232191843616</v>
      </c>
      <c r="M560">
        <v>1.45967581558926</v>
      </c>
      <c r="N560">
        <f>(Table2[[#This Row],[1W Return vs Nifty]]-AVERAGE(Table2[1W Return vs Nifty]))/_xlfn.STDEV.P(Table2[1W Return vs Nifty])</f>
        <v>0.35244946346016143</v>
      </c>
      <c r="O560">
        <v>218.18</v>
      </c>
      <c r="P560">
        <v>221.05669769758001</v>
      </c>
      <c r="Q560">
        <v>233.087135939642</v>
      </c>
      <c r="R560">
        <v>65.891054146729005</v>
      </c>
      <c r="S560" s="2">
        <f>(Table2[[#This Row],[Close Price]]-Table2[[#This Row],[20D EMA]])/Table2[[#This Row],[20D EMA]]</f>
        <v>2.3971033091942383E-2</v>
      </c>
      <c r="T560" s="2">
        <f>(Table2[[#This Row],[Close Price]]-Table2[[#This Row],[50D EMA]])/Table2[[#This Row],[50D EMA]]</f>
        <v>1.0645695547481043E-2</v>
      </c>
      <c r="U560" s="2">
        <f>(Table2[[#This Row],[Close Price]]-Table2[[#This Row],[200D EMA]])/Table2[[#This Row],[200D EMA]]</f>
        <v>-4.1517245903042448E-2</v>
      </c>
      <c r="V560">
        <v>1.1556333773865499</v>
      </c>
      <c r="W560">
        <v>221.01</v>
      </c>
      <c r="X560">
        <v>226.45</v>
      </c>
      <c r="Y560">
        <v>216.5</v>
      </c>
      <c r="Z560">
        <v>229.74</v>
      </c>
      <c r="AA560">
        <v>216.5</v>
      </c>
      <c r="AB560">
        <v>229.74</v>
      </c>
      <c r="AC560" s="2">
        <f>(Table2[[#This Row],[Close Price]]/Table2[[#This Row],[Day Low]])-1</f>
        <v>1.0859237138590938E-2</v>
      </c>
      <c r="AD560" s="2">
        <f>(Table2[[#This Row],[Day High]]/Table2[[#This Row],[Close Price]])-1</f>
        <v>1.3607269146412415E-2</v>
      </c>
      <c r="AE560" s="2">
        <f>(Table2[[#This Row],[Close Price]]/Table2[[#This Row],[Current Week Low]])-1</f>
        <v>3.1916859122401942E-2</v>
      </c>
      <c r="AF560" s="2">
        <f>(Table2[[#This Row],[Current Week High]]/Table2[[#This Row],[Close Price]])-1</f>
        <v>2.8333557137102172E-2</v>
      </c>
      <c r="AG560" s="2">
        <f>(Table2[[#This Row],[Close Price]]/Table2[[#This Row],[Current Month Low]])-1</f>
        <v>3.1916859122401942E-2</v>
      </c>
      <c r="AH560" s="2">
        <f>(Table2[[#This Row],[Current Month High]]/Table2[[#This Row],[Close Price]])-1</f>
        <v>2.8333557137102172E-2</v>
      </c>
      <c r="AI560">
        <v>33.8346537755695</v>
      </c>
      <c r="AJ560">
        <v>17.244817633167099</v>
      </c>
      <c r="AK560" t="str">
        <f>IF(AND(Table2[[#This Row],[20D EMA]]&gt;Table2[[#This Row],[50D EMA]],Table2[[#This Row],[50D EMA]]&gt;Table2[[#This Row],[200D EMA]]),"Uptrend","Downtrend/NoTrend")</f>
        <v>Downtrend/NoTrend</v>
      </c>
      <c r="AL560">
        <v>-0.16</v>
      </c>
      <c r="AM560" t="s">
        <v>10464</v>
      </c>
      <c r="AN560">
        <v>4.47</v>
      </c>
      <c r="AO560" t="s">
        <v>10463</v>
      </c>
      <c r="AP560">
        <v>6.9208043837862998E-2</v>
      </c>
      <c r="AQ560">
        <f>(Table2[[#This Row],[Sharpe Ratio]]-AVERAGE(Table2[Sharpe Ratio]))/_xlfn.STDEV.P(Table2[Sharpe Ratio])</f>
        <v>0.18611047012901832</v>
      </c>
      <c r="AR5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0">
        <f>_xlfn.RANK.AVG(Table2[[#This Row],[1Y Return vs Nifty Z-Score]],Table2[1Y Return vs Nifty Z-Score])</f>
        <v>610</v>
      </c>
      <c r="AT560">
        <f>_xlfn.RANK.AVG(Table2[[#This Row],[6M Return vs Nifty Z-Score]],Table2[6M Return vs Nifty Z-Score])</f>
        <v>679</v>
      </c>
      <c r="AU560">
        <f>_xlfn.RANK.AVG(Table2[[#This Row],[Sharpe Ratio Z-Score]],Table2[Sharpe Ratio Z-Score])</f>
        <v>285</v>
      </c>
      <c r="AV560">
        <f>(Table2[[#This Row],[Rank 1Y]]+Table2[[#This Row],[Rank 6M]]+Table2[[#This Row],[Rank Sharpe]])/3</f>
        <v>524.66666666666663</v>
      </c>
    </row>
    <row r="561" spans="1:48" x14ac:dyDescent="0.3">
      <c r="A561" t="s">
        <v>529</v>
      </c>
      <c r="B561" t="s">
        <v>530</v>
      </c>
      <c r="C561" t="s">
        <v>10417</v>
      </c>
      <c r="D561" t="s">
        <v>177</v>
      </c>
      <c r="E561">
        <v>36743.041991999999</v>
      </c>
      <c r="F561">
        <v>519.6</v>
      </c>
      <c r="G561">
        <v>-18.3833054139198</v>
      </c>
      <c r="H561">
        <f>(Table2[[#This Row],[1Y Return vs Nifty]]-AVERAGE(Table2[1Y Return vs Nifty]))/_xlfn.STDEV.P(Table2[1Y Return vs Nifty])</f>
        <v>-0.75451588326076102</v>
      </c>
      <c r="I561">
        <v>7.7257034986383202</v>
      </c>
      <c r="J561">
        <f>(Table2[[#This Row],[1M Return vs Nifty]]-AVERAGE(Table2[1M Return vs Nifty]))/_xlfn.STDEV.P(Table2[1M Return vs Nifty])</f>
        <v>0.54673470559982063</v>
      </c>
      <c r="K561">
        <v>10.6830938218474</v>
      </c>
      <c r="L561">
        <f>(Table2[[#This Row],[6M Return vs Nifty]]-AVERAGE(Table2[6M Return vs Nifty]))/_xlfn.STDEV.P(Table2[6M Return vs Nifty])</f>
        <v>-4.0081956749042219E-2</v>
      </c>
      <c r="M561">
        <v>8.3819711715572307</v>
      </c>
      <c r="N561">
        <f>(Table2[[#This Row],[1W Return vs Nifty]]-AVERAGE(Table2[1W Return vs Nifty]))/_xlfn.STDEV.P(Table2[1W Return vs Nifty])</f>
        <v>1.6200976542783978</v>
      </c>
      <c r="O561">
        <v>482.33</v>
      </c>
      <c r="P561">
        <v>466.15967531175102</v>
      </c>
      <c r="Q561">
        <v>445.82691749967699</v>
      </c>
      <c r="R561">
        <v>83.522422821854505</v>
      </c>
      <c r="S561" s="2">
        <f>(Table2[[#This Row],[Close Price]]-Table2[[#This Row],[20D EMA]])/Table2[[#This Row],[20D EMA]]</f>
        <v>7.7270748242904322E-2</v>
      </c>
      <c r="T561" s="2">
        <f>(Table2[[#This Row],[Close Price]]-Table2[[#This Row],[50D EMA]])/Table2[[#This Row],[50D EMA]]</f>
        <v>0.11463952700865861</v>
      </c>
      <c r="U561" s="2">
        <f>(Table2[[#This Row],[Close Price]]-Table2[[#This Row],[200D EMA]])/Table2[[#This Row],[200D EMA]]</f>
        <v>0.16547471586969953</v>
      </c>
      <c r="V561">
        <v>0.81367057613267202</v>
      </c>
      <c r="W561">
        <v>516</v>
      </c>
      <c r="X561">
        <v>537.5</v>
      </c>
      <c r="Y561">
        <v>502.85</v>
      </c>
      <c r="Z561">
        <v>537.5</v>
      </c>
      <c r="AA561">
        <v>502.85</v>
      </c>
      <c r="AB561">
        <v>537.5</v>
      </c>
      <c r="AC561" s="2">
        <f>(Table2[[#This Row],[Close Price]]/Table2[[#This Row],[Day Low]])-1</f>
        <v>6.9767441860466572E-3</v>
      </c>
      <c r="AD561" s="2">
        <f>(Table2[[#This Row],[Day High]]/Table2[[#This Row],[Close Price]])-1</f>
        <v>3.4449576597382459E-2</v>
      </c>
      <c r="AE561" s="2">
        <f>(Table2[[#This Row],[Close Price]]/Table2[[#This Row],[Current Week Low]])-1</f>
        <v>3.3310132246196611E-2</v>
      </c>
      <c r="AF561" s="2">
        <f>(Table2[[#This Row],[Current Week High]]/Table2[[#This Row],[Close Price]])-1</f>
        <v>3.4449576597382459E-2</v>
      </c>
      <c r="AG561" s="2">
        <f>(Table2[[#This Row],[Close Price]]/Table2[[#This Row],[Current Month Low]])-1</f>
        <v>3.3310132246196611E-2</v>
      </c>
      <c r="AH561" s="2">
        <f>(Table2[[#This Row],[Current Month High]]/Table2[[#This Row],[Close Price]])-1</f>
        <v>3.4449576597382459E-2</v>
      </c>
      <c r="AI561">
        <v>3.4449576597382401</v>
      </c>
      <c r="AJ561">
        <v>38.3018365717327</v>
      </c>
      <c r="AK561" t="str">
        <f>IF(AND(Table2[[#This Row],[20D EMA]]&gt;Table2[[#This Row],[50D EMA]],Table2[[#This Row],[50D EMA]]&gt;Table2[[#This Row],[200D EMA]]),"Uptrend","Downtrend/NoTrend")</f>
        <v>Uptrend</v>
      </c>
      <c r="AL561">
        <v>0.05</v>
      </c>
      <c r="AM561" t="s">
        <v>10463</v>
      </c>
      <c r="AN561">
        <v>6.68</v>
      </c>
      <c r="AO561" t="s">
        <v>10463</v>
      </c>
      <c r="AP561">
        <v>-6.8779282121158997E-2</v>
      </c>
      <c r="AQ561">
        <f>(Table2[[#This Row],[Sharpe Ratio]]-AVERAGE(Table2[Sharpe Ratio]))/_xlfn.STDEV.P(Table2[Sharpe Ratio])</f>
        <v>-1.3667268164577211</v>
      </c>
      <c r="AR5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5.5077034106942868E-3</v>
      </c>
      <c r="AS561">
        <f>_xlfn.RANK.AVG(Table2[[#This Row],[1Y Return vs Nifty Z-Score]],Table2[1Y Return vs Nifty Z-Score])</f>
        <v>609</v>
      </c>
      <c r="AT561">
        <f>_xlfn.RANK.AVG(Table2[[#This Row],[6M Return vs Nifty Z-Score]],Table2[6M Return vs Nifty Z-Score])</f>
        <v>309</v>
      </c>
      <c r="AU561">
        <f>_xlfn.RANK.AVG(Table2[[#This Row],[Sharpe Ratio Z-Score]],Table2[Sharpe Ratio Z-Score])</f>
        <v>658</v>
      </c>
      <c r="AV561">
        <f>(Table2[[#This Row],[Rank 1Y]]+Table2[[#This Row],[Rank 6M]]+Table2[[#This Row],[Rank Sharpe]])/3</f>
        <v>525.33333333333337</v>
      </c>
    </row>
    <row r="562" spans="1:48" x14ac:dyDescent="0.3">
      <c r="A562" t="s">
        <v>303</v>
      </c>
      <c r="B562" t="s">
        <v>304</v>
      </c>
      <c r="C562" t="s">
        <v>10424</v>
      </c>
      <c r="D562" t="s">
        <v>61</v>
      </c>
      <c r="E562">
        <v>86571.243794730006</v>
      </c>
      <c r="F562">
        <v>2129.1</v>
      </c>
      <c r="G562">
        <v>-0.32070415528282897</v>
      </c>
      <c r="H562">
        <f>(Table2[[#This Row],[1Y Return vs Nifty]]-AVERAGE(Table2[1Y Return vs Nifty]))/_xlfn.STDEV.P(Table2[1Y Return vs Nifty])</f>
        <v>-0.54355943820432073</v>
      </c>
      <c r="I562">
        <v>-7.7609299410143704</v>
      </c>
      <c r="J562">
        <f>(Table2[[#This Row],[1M Return vs Nifty]]-AVERAGE(Table2[1M Return vs Nifty]))/_xlfn.STDEV.P(Table2[1M Return vs Nifty])</f>
        <v>-0.79451965416858761</v>
      </c>
      <c r="K562">
        <v>-10.2780819222956</v>
      </c>
      <c r="L562">
        <f>(Table2[[#This Row],[6M Return vs Nifty]]-AVERAGE(Table2[6M Return vs Nifty]))/_xlfn.STDEV.P(Table2[6M Return vs Nifty])</f>
        <v>-0.66800223211962328</v>
      </c>
      <c r="M562">
        <v>-2.1871354573210402</v>
      </c>
      <c r="N562">
        <f>(Table2[[#This Row],[1W Return vs Nifty]]-AVERAGE(Table2[1W Return vs Nifty]))/_xlfn.STDEV.P(Table2[1W Return vs Nifty])</f>
        <v>-0.31537435431073696</v>
      </c>
      <c r="O562">
        <v>2160.9699999999998</v>
      </c>
      <c r="P562">
        <v>2178.0098855521701</v>
      </c>
      <c r="Q562">
        <v>2043.1745515524101</v>
      </c>
      <c r="R562">
        <v>49.830472682173102</v>
      </c>
      <c r="S562" s="2">
        <f>(Table2[[#This Row],[Close Price]]-Table2[[#This Row],[20D EMA]])/Table2[[#This Row],[20D EMA]]</f>
        <v>-1.474800668218434E-2</v>
      </c>
      <c r="T562" s="2">
        <f>(Table2[[#This Row],[Close Price]]-Table2[[#This Row],[50D EMA]])/Table2[[#This Row],[50D EMA]]</f>
        <v>-2.2456227529826168E-2</v>
      </c>
      <c r="U562" s="2">
        <f>(Table2[[#This Row],[Close Price]]-Table2[[#This Row],[200D EMA]])/Table2[[#This Row],[200D EMA]]</f>
        <v>4.2054874059733863E-2</v>
      </c>
      <c r="V562">
        <v>0.50360012724380698</v>
      </c>
      <c r="W562">
        <v>2123</v>
      </c>
      <c r="X562">
        <v>2168.9</v>
      </c>
      <c r="Y562">
        <v>2122</v>
      </c>
      <c r="Z562">
        <v>2169.4</v>
      </c>
      <c r="AA562">
        <v>2122</v>
      </c>
      <c r="AB562">
        <v>2169.4</v>
      </c>
      <c r="AC562" s="2">
        <f>(Table2[[#This Row],[Close Price]]/Table2[[#This Row],[Day Low]])-1</f>
        <v>2.8732925105980911E-3</v>
      </c>
      <c r="AD562" s="2">
        <f>(Table2[[#This Row],[Day High]]/Table2[[#This Row],[Close Price]])-1</f>
        <v>1.8693344605702045E-2</v>
      </c>
      <c r="AE562" s="2">
        <f>(Table2[[#This Row],[Close Price]]/Table2[[#This Row],[Current Week Low]])-1</f>
        <v>3.3459000942506201E-3</v>
      </c>
      <c r="AF562" s="2">
        <f>(Table2[[#This Row],[Current Week High]]/Table2[[#This Row],[Close Price]])-1</f>
        <v>1.8928185618336535E-2</v>
      </c>
      <c r="AG562" s="2">
        <f>(Table2[[#This Row],[Close Price]]/Table2[[#This Row],[Current Month Low]])-1</f>
        <v>3.3459000942506201E-3</v>
      </c>
      <c r="AH562" s="2">
        <f>(Table2[[#This Row],[Current Month High]]/Table2[[#This Row],[Close Price]])-1</f>
        <v>1.8928185618336535E-2</v>
      </c>
      <c r="AI562">
        <v>16.950824291954302</v>
      </c>
      <c r="AJ562">
        <v>28.1779597242707</v>
      </c>
      <c r="AK562" t="str">
        <f>IF(AND(Table2[[#This Row],[20D EMA]]&gt;Table2[[#This Row],[50D EMA]],Table2[[#This Row],[50D EMA]]&gt;Table2[[#This Row],[200D EMA]]),"Uptrend","Downtrend/NoTrend")</f>
        <v>Downtrend/NoTrend</v>
      </c>
      <c r="AL562">
        <v>-0.13</v>
      </c>
      <c r="AM562" t="s">
        <v>10464</v>
      </c>
      <c r="AN562">
        <v>-4.96</v>
      </c>
      <c r="AO562" t="s">
        <v>10464</v>
      </c>
      <c r="AQ562">
        <f>(Table2[[#This Row],[Sharpe Ratio]]-AVERAGE(Table2[Sharpe Ratio]))/_xlfn.STDEV.P(Table2[Sharpe Ratio])</f>
        <v>-0.59272070335917748</v>
      </c>
      <c r="AR5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2">
        <f>_xlfn.RANK.AVG(Table2[[#This Row],[1Y Return vs Nifty Z-Score]],Table2[1Y Return vs Nifty Z-Score])</f>
        <v>514</v>
      </c>
      <c r="AT562">
        <f>_xlfn.RANK.AVG(Table2[[#This Row],[6M Return vs Nifty Z-Score]],Table2[6M Return vs Nifty Z-Score])</f>
        <v>548</v>
      </c>
      <c r="AU562">
        <f>_xlfn.RANK.AVG(Table2[[#This Row],[Sharpe Ratio Z-Score]],Table2[Sharpe Ratio Z-Score])</f>
        <v>515.5</v>
      </c>
      <c r="AV562">
        <f>(Table2[[#This Row],[Rank 1Y]]+Table2[[#This Row],[Rank 6M]]+Table2[[#This Row],[Rank Sharpe]])/3</f>
        <v>525.83333333333337</v>
      </c>
    </row>
    <row r="563" spans="1:48" x14ac:dyDescent="0.3">
      <c r="A563" t="s">
        <v>122</v>
      </c>
      <c r="B563" t="s">
        <v>123</v>
      </c>
      <c r="C563" t="s">
        <v>10425</v>
      </c>
      <c r="D563" t="s">
        <v>124</v>
      </c>
      <c r="E563">
        <v>229981.45389040999</v>
      </c>
      <c r="F563">
        <v>938.25</v>
      </c>
      <c r="G563">
        <v>-7.30360942888443</v>
      </c>
      <c r="H563">
        <f>(Table2[[#This Row],[1Y Return vs Nifty]]-AVERAGE(Table2[1Y Return vs Nifty]))/_xlfn.STDEV.P(Table2[1Y Return vs Nifty])</f>
        <v>-0.62511407430527988</v>
      </c>
      <c r="I563">
        <v>-2.3292784519874501</v>
      </c>
      <c r="J563">
        <f>(Table2[[#This Row],[1M Return vs Nifty]]-AVERAGE(Table2[1M Return vs Nifty]))/_xlfn.STDEV.P(Table2[1M Return vs Nifty])</f>
        <v>-0.32409938698860163</v>
      </c>
      <c r="K563">
        <v>-3.4973344021539101</v>
      </c>
      <c r="L563">
        <f>(Table2[[#This Row],[6M Return vs Nifty]]-AVERAGE(Table2[6M Return vs Nifty]))/_xlfn.STDEV.P(Table2[6M Return vs Nifty])</f>
        <v>-0.46487579961235015</v>
      </c>
      <c r="M563">
        <v>-0.92434871284449305</v>
      </c>
      <c r="N563">
        <f>(Table2[[#This Row],[1W Return vs Nifty]]-AVERAGE(Table2[1W Return vs Nifty]))/_xlfn.STDEV.P(Table2[1W Return vs Nifty])</f>
        <v>-8.4126011137274748E-2</v>
      </c>
      <c r="O563">
        <v>922.16</v>
      </c>
      <c r="P563">
        <v>899.90263833383904</v>
      </c>
      <c r="Q563">
        <v>840.802073636253</v>
      </c>
      <c r="R563">
        <v>61.686979698415499</v>
      </c>
      <c r="S563" s="2">
        <f>(Table2[[#This Row],[Close Price]]-Table2[[#This Row],[20D EMA]])/Table2[[#This Row],[20D EMA]]</f>
        <v>1.7448165177409596E-2</v>
      </c>
      <c r="T563" s="2">
        <f>(Table2[[#This Row],[Close Price]]-Table2[[#This Row],[50D EMA]])/Table2[[#This Row],[50D EMA]]</f>
        <v>4.2612789464825586E-2</v>
      </c>
      <c r="U563" s="2">
        <f>(Table2[[#This Row],[Close Price]]-Table2[[#This Row],[200D EMA]])/Table2[[#This Row],[200D EMA]]</f>
        <v>0.11589877025672611</v>
      </c>
      <c r="V563">
        <v>0.94922360273100403</v>
      </c>
      <c r="W563">
        <v>936.5</v>
      </c>
      <c r="X563">
        <v>953.7</v>
      </c>
      <c r="Y563">
        <v>931.6</v>
      </c>
      <c r="Z563">
        <v>953.7</v>
      </c>
      <c r="AA563">
        <v>931.6</v>
      </c>
      <c r="AB563">
        <v>953.7</v>
      </c>
      <c r="AC563" s="2">
        <f>(Table2[[#This Row],[Close Price]]/Table2[[#This Row],[Day Low]])-1</f>
        <v>1.8686599038975071E-3</v>
      </c>
      <c r="AD563" s="2">
        <f>(Table2[[#This Row],[Day High]]/Table2[[#This Row],[Close Price]])-1</f>
        <v>1.6466826538769075E-2</v>
      </c>
      <c r="AE563" s="2">
        <f>(Table2[[#This Row],[Close Price]]/Table2[[#This Row],[Current Week Low]])-1</f>
        <v>7.1382567625590809E-3</v>
      </c>
      <c r="AF563" s="2">
        <f>(Table2[[#This Row],[Current Week High]]/Table2[[#This Row],[Close Price]])-1</f>
        <v>1.6466826538769075E-2</v>
      </c>
      <c r="AG563" s="2">
        <f>(Table2[[#This Row],[Close Price]]/Table2[[#This Row],[Current Month Low]])-1</f>
        <v>7.1382567625590809E-3</v>
      </c>
      <c r="AH563" s="2">
        <f>(Table2[[#This Row],[Current Month High]]/Table2[[#This Row],[Close Price]])-1</f>
        <v>1.6466826538769075E-2</v>
      </c>
      <c r="AI563">
        <v>1.6466826538768999</v>
      </c>
      <c r="AJ563">
        <v>29.7717842323651</v>
      </c>
      <c r="AK563" t="str">
        <f>IF(AND(Table2[[#This Row],[20D EMA]]&gt;Table2[[#This Row],[50D EMA]],Table2[[#This Row],[50D EMA]]&gt;Table2[[#This Row],[200D EMA]]),"Uptrend","Downtrend/NoTrend")</f>
        <v>Uptrend</v>
      </c>
      <c r="AL563">
        <v>-0.03</v>
      </c>
      <c r="AM563" t="s">
        <v>10464</v>
      </c>
      <c r="AN563">
        <v>2.46</v>
      </c>
      <c r="AO563" t="s">
        <v>10463</v>
      </c>
      <c r="AP563">
        <v>-5.5361067321490001E-3</v>
      </c>
      <c r="AQ563">
        <f>(Table2[[#This Row],[Sharpe Ratio]]-AVERAGE(Table2[Sharpe Ratio]))/_xlfn.STDEV.P(Table2[Sharpe Ratio])</f>
        <v>-0.65502115665412564</v>
      </c>
      <c r="AR5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-2.1532364286976318</v>
      </c>
      <c r="AS563">
        <f>_xlfn.RANK.AVG(Table2[[#This Row],[1Y Return vs Nifty Z-Score]],Table2[1Y Return vs Nifty Z-Score])</f>
        <v>558</v>
      </c>
      <c r="AT563">
        <f>_xlfn.RANK.AVG(Table2[[#This Row],[6M Return vs Nifty Z-Score]],Table2[6M Return vs Nifty Z-Score])</f>
        <v>472</v>
      </c>
      <c r="AU563">
        <f>_xlfn.RANK.AVG(Table2[[#This Row],[Sharpe Ratio Z-Score]],Table2[Sharpe Ratio Z-Score])</f>
        <v>548</v>
      </c>
      <c r="AV563">
        <f>(Table2[[#This Row],[Rank 1Y]]+Table2[[#This Row],[Rank 6M]]+Table2[[#This Row],[Rank Sharpe]])/3</f>
        <v>526</v>
      </c>
    </row>
    <row r="564" spans="1:48" x14ac:dyDescent="0.3">
      <c r="A564" t="s">
        <v>250</v>
      </c>
      <c r="B564" t="s">
        <v>251</v>
      </c>
      <c r="C564" t="s">
        <v>10421</v>
      </c>
      <c r="D564" t="s">
        <v>252</v>
      </c>
      <c r="E564">
        <v>104292.53478528</v>
      </c>
      <c r="F564">
        <v>1105</v>
      </c>
      <c r="G564">
        <v>3.5573703183582501</v>
      </c>
      <c r="H564">
        <f>(Table2[[#This Row],[1Y Return vs Nifty]]-AVERAGE(Table2[1Y Return vs Nifty]))/_xlfn.STDEV.P(Table2[1Y Return vs Nifty])</f>
        <v>-0.49826669255218181</v>
      </c>
      <c r="I564">
        <v>-5.6453058732361301</v>
      </c>
      <c r="J564">
        <f>(Table2[[#This Row],[1M Return vs Nifty]]-AVERAGE(Table2[1M Return vs Nifty]))/_xlfn.STDEV.P(Table2[1M Return vs Nifty])</f>
        <v>-0.61129132274356379</v>
      </c>
      <c r="K564">
        <v>-10.656933959154999</v>
      </c>
      <c r="L564">
        <f>(Table2[[#This Row],[6M Return vs Nifty]]-AVERAGE(Table2[6M Return vs Nifty]))/_xlfn.STDEV.P(Table2[6M Return vs Nifty])</f>
        <v>-0.67935125558153142</v>
      </c>
      <c r="M564">
        <v>-2.9032206772760301</v>
      </c>
      <c r="N564">
        <f>(Table2[[#This Row],[1W Return vs Nifty]]-AVERAGE(Table2[1W Return vs Nifty]))/_xlfn.STDEV.P(Table2[1W Return vs Nifty])</f>
        <v>-0.44650775542529952</v>
      </c>
      <c r="O564">
        <v>1101.8800000000001</v>
      </c>
      <c r="P564">
        <v>1107.2650865897499</v>
      </c>
      <c r="Q564">
        <v>1050.5426575148999</v>
      </c>
      <c r="R564">
        <v>45.541566585203299</v>
      </c>
      <c r="S564" s="2">
        <f>(Table2[[#This Row],[Close Price]]-Table2[[#This Row],[20D EMA]])/Table2[[#This Row],[20D EMA]]</f>
        <v>2.8315243039168428E-3</v>
      </c>
      <c r="T564" s="2">
        <f>(Table2[[#This Row],[Close Price]]-Table2[[#This Row],[50D EMA]])/Table2[[#This Row],[50D EMA]]</f>
        <v>-2.0456588193583408E-3</v>
      </c>
      <c r="U564" s="2">
        <f>(Table2[[#This Row],[Close Price]]-Table2[[#This Row],[200D EMA]])/Table2[[#This Row],[200D EMA]]</f>
        <v>5.1837345295355317E-2</v>
      </c>
      <c r="V564">
        <v>0.64886404915266904</v>
      </c>
      <c r="W564">
        <v>1080</v>
      </c>
      <c r="X564">
        <v>1110</v>
      </c>
      <c r="Y564">
        <v>1080</v>
      </c>
      <c r="Z564">
        <v>1110</v>
      </c>
      <c r="AA564">
        <v>1080</v>
      </c>
      <c r="AB564">
        <v>1110</v>
      </c>
      <c r="AC564" s="2">
        <f>(Table2[[#This Row],[Close Price]]/Table2[[#This Row],[Day Low]])-1</f>
        <v>2.314814814814814E-2</v>
      </c>
      <c r="AD564" s="2">
        <f>(Table2[[#This Row],[Day High]]/Table2[[#This Row],[Close Price]])-1</f>
        <v>4.5248868778280382E-3</v>
      </c>
      <c r="AE564" s="2">
        <f>(Table2[[#This Row],[Close Price]]/Table2[[#This Row],[Current Week Low]])-1</f>
        <v>2.314814814814814E-2</v>
      </c>
      <c r="AF564" s="2">
        <f>(Table2[[#This Row],[Current Week High]]/Table2[[#This Row],[Close Price]])-1</f>
        <v>4.5248868778280382E-3</v>
      </c>
      <c r="AG564" s="2">
        <f>(Table2[[#This Row],[Close Price]]/Table2[[#This Row],[Current Month Low]])-1</f>
        <v>2.314814814814814E-2</v>
      </c>
      <c r="AH564" s="2">
        <f>(Table2[[#This Row],[Current Month High]]/Table2[[#This Row],[Close Price]])-1</f>
        <v>4.5248868778280382E-3</v>
      </c>
      <c r="AI564">
        <v>14.841628959275999</v>
      </c>
      <c r="AJ564">
        <v>34.428223844282201</v>
      </c>
      <c r="AK564" t="str">
        <f>IF(AND(Table2[[#This Row],[20D EMA]]&gt;Table2[[#This Row],[50D EMA]],Table2[[#This Row],[50D EMA]]&gt;Table2[[#This Row],[200D EMA]]),"Uptrend","Downtrend/NoTrend")</f>
        <v>Downtrend/NoTrend</v>
      </c>
      <c r="AL564">
        <v>-0.08</v>
      </c>
      <c r="AM564" t="s">
        <v>10464</v>
      </c>
      <c r="AN564">
        <v>-0.86</v>
      </c>
      <c r="AO564" t="s">
        <v>10464</v>
      </c>
      <c r="AP564">
        <v>-8.7322974573400005E-4</v>
      </c>
      <c r="AQ564">
        <f>(Table2[[#This Row],[Sharpe Ratio]]-AVERAGE(Table2[Sharpe Ratio]))/_xlfn.STDEV.P(Table2[Sharpe Ratio])</f>
        <v>-0.60254757477297016</v>
      </c>
      <c r="AR5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4">
        <f>_xlfn.RANK.AVG(Table2[[#This Row],[1Y Return vs Nifty Z-Score]],Table2[1Y Return vs Nifty Z-Score])</f>
        <v>489</v>
      </c>
      <c r="AT564">
        <f>_xlfn.RANK.AVG(Table2[[#This Row],[6M Return vs Nifty Z-Score]],Table2[6M Return vs Nifty Z-Score])</f>
        <v>553</v>
      </c>
      <c r="AU564">
        <f>_xlfn.RANK.AVG(Table2[[#This Row],[Sharpe Ratio Z-Score]],Table2[Sharpe Ratio Z-Score])</f>
        <v>536</v>
      </c>
      <c r="AV564">
        <f>(Table2[[#This Row],[Rank 1Y]]+Table2[[#This Row],[Rank 6M]]+Table2[[#This Row],[Rank Sharpe]])/3</f>
        <v>526</v>
      </c>
    </row>
    <row r="565" spans="1:48" x14ac:dyDescent="0.3">
      <c r="A565" t="s">
        <v>1512</v>
      </c>
      <c r="B565" t="s">
        <v>1513</v>
      </c>
      <c r="C565" t="s">
        <v>10430</v>
      </c>
      <c r="D565" t="s">
        <v>1514</v>
      </c>
      <c r="E565">
        <v>6173.6116740899997</v>
      </c>
      <c r="F565">
        <v>460.35</v>
      </c>
      <c r="G565">
        <v>-5.3196862715227597</v>
      </c>
      <c r="H565">
        <f>(Table2[[#This Row],[1Y Return vs Nifty]]-AVERAGE(Table2[1Y Return vs Nifty]))/_xlfn.STDEV.P(Table2[1Y Return vs Nifty])</f>
        <v>-0.60194347055062725</v>
      </c>
      <c r="I565">
        <v>-0.26331234493482703</v>
      </c>
      <c r="J565">
        <f>(Table2[[#This Row],[1M Return vs Nifty]]-AVERAGE(Table2[1M Return vs Nifty]))/_xlfn.STDEV.P(Table2[1M Return vs Nifty])</f>
        <v>-0.1451717937827641</v>
      </c>
      <c r="K565">
        <v>-8.4458673920656793</v>
      </c>
      <c r="L565">
        <f>(Table2[[#This Row],[6M Return vs Nifty]]-AVERAGE(Table2[6M Return vs Nifty]))/_xlfn.STDEV.P(Table2[6M Return vs Nifty])</f>
        <v>-0.61311577601606138</v>
      </c>
      <c r="M565">
        <v>-4.6455901303982996</v>
      </c>
      <c r="N565">
        <f>(Table2[[#This Row],[1W Return vs Nifty]]-AVERAGE(Table2[1W Return vs Nifty]))/_xlfn.STDEV.P(Table2[1W Return vs Nifty])</f>
        <v>-0.7655798798302762</v>
      </c>
      <c r="O565">
        <v>451.96</v>
      </c>
      <c r="P565">
        <v>458.32965211594001</v>
      </c>
      <c r="Q565">
        <v>441.28866463986202</v>
      </c>
      <c r="R565">
        <v>53.686652593833998</v>
      </c>
      <c r="S565" s="2">
        <f>(Table2[[#This Row],[Close Price]]-Table2[[#This Row],[20D EMA]])/Table2[[#This Row],[20D EMA]]</f>
        <v>1.8563589698203476E-2</v>
      </c>
      <c r="T565" s="2">
        <f>(Table2[[#This Row],[Close Price]]-Table2[[#This Row],[50D EMA]])/Table2[[#This Row],[50D EMA]]</f>
        <v>4.40806715152033E-3</v>
      </c>
      <c r="U565" s="2">
        <f>(Table2[[#This Row],[Close Price]]-Table2[[#This Row],[200D EMA]])/Table2[[#This Row],[200D EMA]]</f>
        <v>4.3194708787034124E-2</v>
      </c>
      <c r="V565">
        <v>1.1608756988871201</v>
      </c>
      <c r="W565">
        <v>453.05</v>
      </c>
      <c r="X565">
        <v>471.95</v>
      </c>
      <c r="Y565">
        <v>443.05</v>
      </c>
      <c r="Z565">
        <v>471.95</v>
      </c>
      <c r="AA565">
        <v>443.05</v>
      </c>
      <c r="AB565">
        <v>471.95</v>
      </c>
      <c r="AC565" s="2">
        <f>(Table2[[#This Row],[Close Price]]/Table2[[#This Row],[Day Low]])-1</f>
        <v>1.6113011808851052E-2</v>
      </c>
      <c r="AD565" s="2">
        <f>(Table2[[#This Row],[Day High]]/Table2[[#This Row],[Close Price]])-1</f>
        <v>2.5198218746605772E-2</v>
      </c>
      <c r="AE565" s="2">
        <f>(Table2[[#This Row],[Close Price]]/Table2[[#This Row],[Current Week Low]])-1</f>
        <v>3.9047511567543269E-2</v>
      </c>
      <c r="AF565" s="2">
        <f>(Table2[[#This Row],[Current Week High]]/Table2[[#This Row],[Close Price]])-1</f>
        <v>2.5198218746605772E-2</v>
      </c>
      <c r="AG565" s="2">
        <f>(Table2[[#This Row],[Close Price]]/Table2[[#This Row],[Current Month Low]])-1</f>
        <v>3.9047511567543269E-2</v>
      </c>
      <c r="AH565" s="2">
        <f>(Table2[[#This Row],[Current Month High]]/Table2[[#This Row],[Close Price]])-1</f>
        <v>2.5198218746605772E-2</v>
      </c>
      <c r="AI565">
        <v>25.3176930596285</v>
      </c>
      <c r="AJ565">
        <v>34.487291849255001</v>
      </c>
      <c r="AK565" t="str">
        <f>IF(AND(Table2[[#This Row],[20D EMA]]&gt;Table2[[#This Row],[50D EMA]],Table2[[#This Row],[50D EMA]]&gt;Table2[[#This Row],[200D EMA]]),"Uptrend","Downtrend/NoTrend")</f>
        <v>Downtrend/NoTrend</v>
      </c>
      <c r="AL565">
        <v>-0.13</v>
      </c>
      <c r="AM565" t="s">
        <v>10464</v>
      </c>
      <c r="AN565">
        <v>1.35</v>
      </c>
      <c r="AO565" t="s">
        <v>10463</v>
      </c>
      <c r="AQ565">
        <f>(Table2[[#This Row],[Sharpe Ratio]]-AVERAGE(Table2[Sharpe Ratio]))/_xlfn.STDEV.P(Table2[Sharpe Ratio])</f>
        <v>-0.59272070335917748</v>
      </c>
      <c r="AR5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5">
        <f>_xlfn.RANK.AVG(Table2[[#This Row],[1Y Return vs Nifty Z-Score]],Table2[1Y Return vs Nifty Z-Score])</f>
        <v>547</v>
      </c>
      <c r="AT565">
        <f>_xlfn.RANK.AVG(Table2[[#This Row],[6M Return vs Nifty Z-Score]],Table2[6M Return vs Nifty Z-Score])</f>
        <v>524</v>
      </c>
      <c r="AU565">
        <f>_xlfn.RANK.AVG(Table2[[#This Row],[Sharpe Ratio Z-Score]],Table2[Sharpe Ratio Z-Score])</f>
        <v>515.5</v>
      </c>
      <c r="AV565">
        <f>(Table2[[#This Row],[Rank 1Y]]+Table2[[#This Row],[Rank 6M]]+Table2[[#This Row],[Rank Sharpe]])/3</f>
        <v>528.83333333333337</v>
      </c>
    </row>
    <row r="566" spans="1:48" x14ac:dyDescent="0.3">
      <c r="A566" t="s">
        <v>955</v>
      </c>
      <c r="B566" t="s">
        <v>956</v>
      </c>
      <c r="C566" t="s">
        <v>10419</v>
      </c>
      <c r="D566" t="s">
        <v>475</v>
      </c>
      <c r="E566">
        <v>14680.810976025001</v>
      </c>
      <c r="F566">
        <v>1859.55</v>
      </c>
      <c r="G566">
        <v>-4.6337892278978803</v>
      </c>
      <c r="H566">
        <f>(Table2[[#This Row],[1Y Return vs Nifty]]-AVERAGE(Table2[1Y Return vs Nifty]))/_xlfn.STDEV.P(Table2[1Y Return vs Nifty])</f>
        <v>-0.59393275271846346</v>
      </c>
      <c r="I566">
        <v>5.4240038396629702</v>
      </c>
      <c r="J566">
        <f>(Table2[[#This Row],[1M Return vs Nifty]]-AVERAGE(Table2[1M Return vs Nifty]))/_xlfn.STDEV.P(Table2[1M Return vs Nifty])</f>
        <v>0.34739088342516855</v>
      </c>
      <c r="K566">
        <v>6.7155671967216497</v>
      </c>
      <c r="L566">
        <f>(Table2[[#This Row],[6M Return vs Nifty]]-AVERAGE(Table2[6M Return vs Nifty]))/_xlfn.STDEV.P(Table2[6M Return vs Nifty])</f>
        <v>-0.15893456508544213</v>
      </c>
      <c r="M566">
        <v>-3.2603529686539701</v>
      </c>
      <c r="N566">
        <f>(Table2[[#This Row],[1W Return vs Nifty]]-AVERAGE(Table2[1W Return vs Nifty]))/_xlfn.STDEV.P(Table2[1W Return vs Nifty])</f>
        <v>-0.51190775351375317</v>
      </c>
      <c r="O566">
        <v>1813.44</v>
      </c>
      <c r="P566">
        <v>1706.7392069341599</v>
      </c>
      <c r="Q566">
        <v>1598.0471330173</v>
      </c>
      <c r="R566">
        <v>54.8533657344923</v>
      </c>
      <c r="S566" s="2">
        <f>(Table2[[#This Row],[Close Price]]-Table2[[#This Row],[20D EMA]])/Table2[[#This Row],[20D EMA]]</f>
        <v>2.5426813128639435E-2</v>
      </c>
      <c r="T566" s="2">
        <f>(Table2[[#This Row],[Close Price]]-Table2[[#This Row],[50D EMA]])/Table2[[#This Row],[50D EMA]]</f>
        <v>8.9533768513079523E-2</v>
      </c>
      <c r="U566" s="2">
        <f>(Table2[[#This Row],[Close Price]]-Table2[[#This Row],[200D EMA]])/Table2[[#This Row],[200D EMA]]</f>
        <v>0.1636390201388816</v>
      </c>
      <c r="V566">
        <v>0.72232949333863405</v>
      </c>
      <c r="W566">
        <v>1850.1</v>
      </c>
      <c r="X566">
        <v>1917</v>
      </c>
      <c r="Y566">
        <v>1840</v>
      </c>
      <c r="Z566">
        <v>1917</v>
      </c>
      <c r="AA566">
        <v>1840</v>
      </c>
      <c r="AB566">
        <v>1917</v>
      </c>
      <c r="AC566" s="2">
        <f>(Table2[[#This Row],[Close Price]]/Table2[[#This Row],[Day Low]])-1</f>
        <v>5.107832009080715E-3</v>
      </c>
      <c r="AD566" s="2">
        <f>(Table2[[#This Row],[Day High]]/Table2[[#This Row],[Close Price]])-1</f>
        <v>3.0894571267242155E-2</v>
      </c>
      <c r="AE566" s="2">
        <f>(Table2[[#This Row],[Close Price]]/Table2[[#This Row],[Current Week Low]])-1</f>
        <v>1.0624999999999885E-2</v>
      </c>
      <c r="AF566" s="2">
        <f>(Table2[[#This Row],[Current Week High]]/Table2[[#This Row],[Close Price]])-1</f>
        <v>3.0894571267242155E-2</v>
      </c>
      <c r="AG566" s="2">
        <f>(Table2[[#This Row],[Close Price]]/Table2[[#This Row],[Current Month Low]])-1</f>
        <v>1.0624999999999885E-2</v>
      </c>
      <c r="AH566" s="2">
        <f>(Table2[[#This Row],[Current Month High]]/Table2[[#This Row],[Close Price]])-1</f>
        <v>3.0894571267242155E-2</v>
      </c>
      <c r="AI566">
        <v>6.4209082842623104</v>
      </c>
      <c r="AJ566">
        <v>42.276205049732198</v>
      </c>
      <c r="AK566" t="str">
        <f>IF(AND(Table2[[#This Row],[20D EMA]]&gt;Table2[[#This Row],[50D EMA]],Table2[[#This Row],[50D EMA]]&gt;Table2[[#This Row],[200D EMA]]),"Uptrend","Downtrend/NoTrend")</f>
        <v>Uptrend</v>
      </c>
      <c r="AL566">
        <v>0.09</v>
      </c>
      <c r="AM566" t="s">
        <v>10463</v>
      </c>
      <c r="AN566">
        <v>1.19</v>
      </c>
      <c r="AO566" t="s">
        <v>10463</v>
      </c>
      <c r="AP566">
        <v>-0.104114861959079</v>
      </c>
      <c r="AQ566">
        <f>(Table2[[#This Row],[Sharpe Ratio]]-AVERAGE(Table2[Sharpe Ratio]))/_xlfn.STDEV.P(Table2[Sharpe Ratio])</f>
        <v>-1.7643749738818284</v>
      </c>
      <c r="AR5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-2.6817591617743184</v>
      </c>
      <c r="AS566">
        <f>_xlfn.RANK.AVG(Table2[[#This Row],[1Y Return vs Nifty Z-Score]],Table2[1Y Return vs Nifty Z-Score])</f>
        <v>541</v>
      </c>
      <c r="AT566">
        <f>_xlfn.RANK.AVG(Table2[[#This Row],[6M Return vs Nifty Z-Score]],Table2[6M Return vs Nifty Z-Score])</f>
        <v>342</v>
      </c>
      <c r="AU566">
        <f>_xlfn.RANK.AVG(Table2[[#This Row],[Sharpe Ratio Z-Score]],Table2[Sharpe Ratio Z-Score])</f>
        <v>704</v>
      </c>
      <c r="AV566">
        <f>(Table2[[#This Row],[Rank 1Y]]+Table2[[#This Row],[Rank 6M]]+Table2[[#This Row],[Rank Sharpe]])/3</f>
        <v>529</v>
      </c>
    </row>
    <row r="567" spans="1:48" x14ac:dyDescent="0.3">
      <c r="A567" t="s">
        <v>1054</v>
      </c>
      <c r="B567" t="s">
        <v>1055</v>
      </c>
      <c r="C567" t="s">
        <v>10421</v>
      </c>
      <c r="D567" t="s">
        <v>119</v>
      </c>
      <c r="E567">
        <v>11874.07623112</v>
      </c>
      <c r="F567">
        <v>1919.2</v>
      </c>
      <c r="G567">
        <v>4.0138361357196803</v>
      </c>
      <c r="H567">
        <f>(Table2[[#This Row],[1Y Return vs Nifty]]-AVERAGE(Table2[1Y Return vs Nifty]))/_xlfn.STDEV.P(Table2[1Y Return vs Nifty])</f>
        <v>-0.49293554424516245</v>
      </c>
      <c r="I567">
        <v>-0.91005196884417505</v>
      </c>
      <c r="J567">
        <f>(Table2[[#This Row],[1M Return vs Nifty]]-AVERAGE(Table2[1M Return vs Nifty]))/_xlfn.STDEV.P(Table2[1M Return vs Nifty])</f>
        <v>-0.20118411844865017</v>
      </c>
      <c r="K567">
        <v>3.35072484344904</v>
      </c>
      <c r="L567">
        <f>(Table2[[#This Row],[6M Return vs Nifty]]-AVERAGE(Table2[6M Return vs Nifty]))/_xlfn.STDEV.P(Table2[6M Return vs Nifty])</f>
        <v>-0.25973295363174814</v>
      </c>
      <c r="M567">
        <v>-2.2707584539289001</v>
      </c>
      <c r="N567">
        <f>(Table2[[#This Row],[1W Return vs Nifty]]-AVERAGE(Table2[1W Return vs Nifty]))/_xlfn.STDEV.P(Table2[1W Return vs Nifty])</f>
        <v>-0.330687850038619</v>
      </c>
      <c r="O567">
        <v>1835.16</v>
      </c>
      <c r="P567">
        <v>1766.0806121599501</v>
      </c>
      <c r="Q567">
        <v>1644.5435571610701</v>
      </c>
      <c r="R567">
        <v>58.1448062140662</v>
      </c>
      <c r="S567" s="2">
        <f>(Table2[[#This Row],[Close Price]]-Table2[[#This Row],[20D EMA]])/Table2[[#This Row],[20D EMA]]</f>
        <v>4.5794372152836785E-2</v>
      </c>
      <c r="T567" s="2">
        <f>(Table2[[#This Row],[Close Price]]-Table2[[#This Row],[50D EMA]])/Table2[[#This Row],[50D EMA]]</f>
        <v>8.6700112546268235E-2</v>
      </c>
      <c r="U567" s="2">
        <f>(Table2[[#This Row],[Close Price]]-Table2[[#This Row],[200D EMA]])/Table2[[#This Row],[200D EMA]]</f>
        <v>0.1670107438887552</v>
      </c>
      <c r="V567">
        <v>0.68130303239349099</v>
      </c>
      <c r="W567">
        <v>1883.75</v>
      </c>
      <c r="X567">
        <v>1950</v>
      </c>
      <c r="Y567">
        <v>1791</v>
      </c>
      <c r="Z567">
        <v>1950</v>
      </c>
      <c r="AA567">
        <v>1791</v>
      </c>
      <c r="AB567">
        <v>1950</v>
      </c>
      <c r="AC567" s="2">
        <f>(Table2[[#This Row],[Close Price]]/Table2[[#This Row],[Day Low]])-1</f>
        <v>1.8818845388188565E-2</v>
      </c>
      <c r="AD567" s="2">
        <f>(Table2[[#This Row],[Day High]]/Table2[[#This Row],[Close Price]])-1</f>
        <v>1.6048353480616839E-2</v>
      </c>
      <c r="AE567" s="2">
        <f>(Table2[[#This Row],[Close Price]]/Table2[[#This Row],[Current Week Low]])-1</f>
        <v>7.1580122836404358E-2</v>
      </c>
      <c r="AF567" s="2">
        <f>(Table2[[#This Row],[Current Week High]]/Table2[[#This Row],[Close Price]])-1</f>
        <v>1.6048353480616839E-2</v>
      </c>
      <c r="AG567" s="2">
        <f>(Table2[[#This Row],[Close Price]]/Table2[[#This Row],[Current Month Low]])-1</f>
        <v>7.1580122836404358E-2</v>
      </c>
      <c r="AH567" s="2">
        <f>(Table2[[#This Row],[Current Month High]]/Table2[[#This Row],[Close Price]])-1</f>
        <v>1.6048353480616839E-2</v>
      </c>
      <c r="AI567">
        <v>2.7928303459774799</v>
      </c>
      <c r="AJ567">
        <v>34.675976281533899</v>
      </c>
      <c r="AK567" t="str">
        <f>IF(AND(Table2[[#This Row],[20D EMA]]&gt;Table2[[#This Row],[50D EMA]],Table2[[#This Row],[50D EMA]]&gt;Table2[[#This Row],[200D EMA]]),"Uptrend","Downtrend/NoTrend")</f>
        <v>Uptrend</v>
      </c>
      <c r="AL567">
        <v>0.15</v>
      </c>
      <c r="AM567" t="s">
        <v>10463</v>
      </c>
      <c r="AN567">
        <v>3.06</v>
      </c>
      <c r="AO567" t="s">
        <v>10463</v>
      </c>
      <c r="AP567">
        <v>-0.12245979612076301</v>
      </c>
      <c r="AQ567">
        <f>(Table2[[#This Row],[Sharpe Ratio]]-AVERAGE(Table2[Sharpe Ratio]))/_xlfn.STDEV.P(Table2[Sharpe Ratio])</f>
        <v>-1.9708192801850133</v>
      </c>
      <c r="AR5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-3.2553597465491935</v>
      </c>
      <c r="AS567">
        <f>_xlfn.RANK.AVG(Table2[[#This Row],[1Y Return vs Nifty Z-Score]],Table2[1Y Return vs Nifty Z-Score])</f>
        <v>486</v>
      </c>
      <c r="AT567">
        <f>_xlfn.RANK.AVG(Table2[[#This Row],[6M Return vs Nifty Z-Score]],Table2[6M Return vs Nifty Z-Score])</f>
        <v>386</v>
      </c>
      <c r="AU567">
        <f>_xlfn.RANK.AVG(Table2[[#This Row],[Sharpe Ratio Z-Score]],Table2[Sharpe Ratio Z-Score])</f>
        <v>715</v>
      </c>
      <c r="AV567">
        <f>(Table2[[#This Row],[Rank 1Y]]+Table2[[#This Row],[Rank 6M]]+Table2[[#This Row],[Rank Sharpe]])/3</f>
        <v>529</v>
      </c>
    </row>
    <row r="568" spans="1:48" x14ac:dyDescent="0.3">
      <c r="A568" t="s">
        <v>727</v>
      </c>
      <c r="B568" t="s">
        <v>728</v>
      </c>
      <c r="C568" t="s">
        <v>10419</v>
      </c>
      <c r="D568" t="s">
        <v>544</v>
      </c>
      <c r="E568">
        <v>21669.795753535</v>
      </c>
      <c r="F568">
        <v>519.70000000000005</v>
      </c>
      <c r="G568">
        <v>-19.075279930753801</v>
      </c>
      <c r="H568">
        <f>(Table2[[#This Row],[1Y Return vs Nifty]]-AVERAGE(Table2[1Y Return vs Nifty]))/_xlfn.STDEV.P(Table2[1Y Return vs Nifty])</f>
        <v>-0.76259758102127317</v>
      </c>
      <c r="I568">
        <v>18.317796786121999</v>
      </c>
      <c r="J568">
        <f>(Table2[[#This Row],[1M Return vs Nifty]]-AVERAGE(Table2[1M Return vs Nifty]))/_xlfn.STDEV.P(Table2[1M Return vs Nifty])</f>
        <v>1.4640865210393021</v>
      </c>
      <c r="K568">
        <v>-24.588586356981899</v>
      </c>
      <c r="L568">
        <f>(Table2[[#This Row],[6M Return vs Nifty]]-AVERAGE(Table2[6M Return vs Nifty]))/_xlfn.STDEV.P(Table2[6M Return vs Nifty])</f>
        <v>-1.0966926832185309</v>
      </c>
      <c r="M568">
        <v>6.3763067862011198</v>
      </c>
      <c r="N568">
        <f>(Table2[[#This Row],[1W Return vs Nifty]]-AVERAGE(Table2[1W Return vs Nifty]))/_xlfn.STDEV.P(Table2[1W Return vs Nifty])</f>
        <v>1.2528095368632284</v>
      </c>
      <c r="O568">
        <v>472.56</v>
      </c>
      <c r="P568">
        <v>447.87531699697098</v>
      </c>
      <c r="Q568">
        <v>482.60051933498403</v>
      </c>
      <c r="R568">
        <v>67.821694262324797</v>
      </c>
      <c r="S568" s="2">
        <f>(Table2[[#This Row],[Close Price]]-Table2[[#This Row],[20D EMA]])/Table2[[#This Row],[20D EMA]]</f>
        <v>9.9754528525478336E-2</v>
      </c>
      <c r="T568" s="2">
        <f>(Table2[[#This Row],[Close Price]]-Table2[[#This Row],[50D EMA]])/Table2[[#This Row],[50D EMA]]</f>
        <v>0.16036758507840435</v>
      </c>
      <c r="U568" s="2">
        <f>(Table2[[#This Row],[Close Price]]-Table2[[#This Row],[200D EMA]])/Table2[[#This Row],[200D EMA]]</f>
        <v>7.6874100169097459E-2</v>
      </c>
      <c r="V568">
        <v>1.49108037447893</v>
      </c>
      <c r="W568">
        <v>506.5</v>
      </c>
      <c r="X568">
        <v>533</v>
      </c>
      <c r="Y568">
        <v>502</v>
      </c>
      <c r="Z568">
        <v>533</v>
      </c>
      <c r="AA568">
        <v>502</v>
      </c>
      <c r="AB568">
        <v>533</v>
      </c>
      <c r="AC568" s="2">
        <f>(Table2[[#This Row],[Close Price]]/Table2[[#This Row],[Day Low]])-1</f>
        <v>2.6061204343534206E-2</v>
      </c>
      <c r="AD568" s="2">
        <f>(Table2[[#This Row],[Day High]]/Table2[[#This Row],[Close Price]])-1</f>
        <v>2.5591687512026118E-2</v>
      </c>
      <c r="AE568" s="2">
        <f>(Table2[[#This Row],[Close Price]]/Table2[[#This Row],[Current Week Low]])-1</f>
        <v>3.5258964143426441E-2</v>
      </c>
      <c r="AF568" s="2">
        <f>(Table2[[#This Row],[Current Week High]]/Table2[[#This Row],[Close Price]])-1</f>
        <v>2.5591687512026118E-2</v>
      </c>
      <c r="AG568" s="2">
        <f>(Table2[[#This Row],[Close Price]]/Table2[[#This Row],[Current Month Low]])-1</f>
        <v>3.5258964143426441E-2</v>
      </c>
      <c r="AH568" s="2">
        <f>(Table2[[#This Row],[Current Month High]]/Table2[[#This Row],[Close Price]])-1</f>
        <v>2.5591687512026118E-2</v>
      </c>
      <c r="AI568">
        <v>31.811154665262698</v>
      </c>
      <c r="AJ568">
        <v>70.796634678585505</v>
      </c>
      <c r="AK568" t="str">
        <f>IF(AND(Table2[[#This Row],[20D EMA]]&gt;Table2[[#This Row],[50D EMA]],Table2[[#This Row],[50D EMA]]&gt;Table2[[#This Row],[200D EMA]]),"Uptrend","Downtrend/NoTrend")</f>
        <v>Downtrend/NoTrend</v>
      </c>
      <c r="AL568">
        <v>0.13</v>
      </c>
      <c r="AM568" t="s">
        <v>10463</v>
      </c>
      <c r="AN568">
        <v>10.02</v>
      </c>
      <c r="AO568" t="s">
        <v>10463</v>
      </c>
      <c r="AP568">
        <v>6.4740497081733003E-2</v>
      </c>
      <c r="AQ568">
        <f>(Table2[[#This Row],[Sharpe Ratio]]-AVERAGE(Table2[Sharpe Ratio]))/_xlfn.STDEV.P(Table2[Sharpe Ratio])</f>
        <v>0.13583503262580535</v>
      </c>
      <c r="AR5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8">
        <f>_xlfn.RANK.AVG(Table2[[#This Row],[1Y Return vs Nifty Z-Score]],Table2[1Y Return vs Nifty Z-Score])</f>
        <v>615</v>
      </c>
      <c r="AT568">
        <f>_xlfn.RANK.AVG(Table2[[#This Row],[6M Return vs Nifty Z-Score]],Table2[6M Return vs Nifty Z-Score])</f>
        <v>671</v>
      </c>
      <c r="AU568">
        <f>_xlfn.RANK.AVG(Table2[[#This Row],[Sharpe Ratio Z-Score]],Table2[Sharpe Ratio Z-Score])</f>
        <v>302</v>
      </c>
      <c r="AV568">
        <f>(Table2[[#This Row],[Rank 1Y]]+Table2[[#This Row],[Rank 6M]]+Table2[[#This Row],[Rank Sharpe]])/3</f>
        <v>529.33333333333337</v>
      </c>
    </row>
    <row r="569" spans="1:48" x14ac:dyDescent="0.3">
      <c r="A569" t="s">
        <v>196</v>
      </c>
      <c r="B569" t="s">
        <v>197</v>
      </c>
      <c r="C569" t="s">
        <v>10421</v>
      </c>
      <c r="D569" t="s">
        <v>119</v>
      </c>
      <c r="E569">
        <v>131911.52230439999</v>
      </c>
      <c r="F569">
        <v>5401.65</v>
      </c>
      <c r="G569">
        <v>-17.864204407969702</v>
      </c>
      <c r="H569">
        <f>(Table2[[#This Row],[1Y Return vs Nifty]]-AVERAGE(Table2[1Y Return vs Nifty]))/_xlfn.STDEV.P(Table2[1Y Return vs Nifty])</f>
        <v>-0.74845320705635277</v>
      </c>
      <c r="I569">
        <v>-2.5308076254360499</v>
      </c>
      <c r="J569">
        <f>(Table2[[#This Row],[1M Return vs Nifty]]-AVERAGE(Table2[1M Return vs Nifty]))/_xlfn.STDEV.P(Table2[1M Return vs Nifty])</f>
        <v>-0.34155326962628096</v>
      </c>
      <c r="K569">
        <v>-9.1845869804397395</v>
      </c>
      <c r="L569">
        <f>(Table2[[#This Row],[6M Return vs Nifty]]-AVERAGE(Table2[6M Return vs Nifty]))/_xlfn.STDEV.P(Table2[6M Return vs Nifty])</f>
        <v>-0.63524511709002729</v>
      </c>
      <c r="M569">
        <v>1.6099774520349199</v>
      </c>
      <c r="N569">
        <f>(Table2[[#This Row],[1W Return vs Nifty]]-AVERAGE(Table2[1W Return vs Nifty]))/_xlfn.STDEV.P(Table2[1W Return vs Nifty])</f>
        <v>0.37997351259699846</v>
      </c>
      <c r="O569">
        <v>5373.79</v>
      </c>
      <c r="P569">
        <v>5241.5790485375001</v>
      </c>
      <c r="Q569">
        <v>4967.4891002593104</v>
      </c>
      <c r="R569">
        <v>67.057901437307706</v>
      </c>
      <c r="S569" s="2">
        <f>(Table2[[#This Row],[Close Price]]-Table2[[#This Row],[20D EMA]])/Table2[[#This Row],[20D EMA]]</f>
        <v>5.1844229119484891E-3</v>
      </c>
      <c r="T569" s="2">
        <f>(Table2[[#This Row],[Close Price]]-Table2[[#This Row],[50D EMA]])/Table2[[#This Row],[50D EMA]]</f>
        <v>3.0538688814997918E-2</v>
      </c>
      <c r="U569" s="2">
        <f>(Table2[[#This Row],[Close Price]]-Table2[[#This Row],[200D EMA]])/Table2[[#This Row],[200D EMA]]</f>
        <v>8.7400473554743272E-2</v>
      </c>
      <c r="V569">
        <v>0.60070828635685203</v>
      </c>
      <c r="W569">
        <v>5384.3</v>
      </c>
      <c r="X569">
        <v>5500</v>
      </c>
      <c r="Y569">
        <v>5384.3</v>
      </c>
      <c r="Z569">
        <v>5500</v>
      </c>
      <c r="AA569">
        <v>5384.3</v>
      </c>
      <c r="AB569">
        <v>5500</v>
      </c>
      <c r="AC569" s="2">
        <f>(Table2[[#This Row],[Close Price]]/Table2[[#This Row],[Day Low]])-1</f>
        <v>3.2223315937074393E-3</v>
      </c>
      <c r="AD569" s="2">
        <f>(Table2[[#This Row],[Day High]]/Table2[[#This Row],[Close Price]])-1</f>
        <v>1.8207399590865814E-2</v>
      </c>
      <c r="AE569" s="2">
        <f>(Table2[[#This Row],[Close Price]]/Table2[[#This Row],[Current Week Low]])-1</f>
        <v>3.2223315937074393E-3</v>
      </c>
      <c r="AF569" s="2">
        <f>(Table2[[#This Row],[Current Week High]]/Table2[[#This Row],[Close Price]])-1</f>
        <v>1.8207399590865814E-2</v>
      </c>
      <c r="AG569" s="2">
        <f>(Table2[[#This Row],[Close Price]]/Table2[[#This Row],[Current Month Low]])-1</f>
        <v>3.2223315937074393E-3</v>
      </c>
      <c r="AH569" s="2">
        <f>(Table2[[#This Row],[Current Month High]]/Table2[[#This Row],[Close Price]])-1</f>
        <v>1.8207399590865814E-2</v>
      </c>
      <c r="AI569">
        <v>5.9861338665037502</v>
      </c>
      <c r="AJ569">
        <v>24.241553005037101</v>
      </c>
      <c r="AK569" t="str">
        <f>IF(AND(Table2[[#This Row],[20D EMA]]&gt;Table2[[#This Row],[50D EMA]],Table2[[#This Row],[50D EMA]]&gt;Table2[[#This Row],[200D EMA]]),"Uptrend","Downtrend/NoTrend")</f>
        <v>Uptrend</v>
      </c>
      <c r="AL569">
        <v>0.08</v>
      </c>
      <c r="AM569" t="s">
        <v>10463</v>
      </c>
      <c r="AN569">
        <v>0.41</v>
      </c>
      <c r="AO569" t="s">
        <v>10463</v>
      </c>
      <c r="AP569">
        <v>1.7974590215596001E-2</v>
      </c>
      <c r="AQ569">
        <f>(Table2[[#This Row],[Sharpe Ratio]]-AVERAGE(Table2[Sharpe Ratio]))/_xlfn.STDEV.P(Table2[Sharpe Ratio])</f>
        <v>-0.39044405437053381</v>
      </c>
      <c r="AR5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-1.7357221355461963</v>
      </c>
      <c r="AS569">
        <f>_xlfn.RANK.AVG(Table2[[#This Row],[1Y Return vs Nifty Z-Score]],Table2[1Y Return vs Nifty Z-Score])</f>
        <v>607</v>
      </c>
      <c r="AT569">
        <f>_xlfn.RANK.AVG(Table2[[#This Row],[6M Return vs Nifty Z-Score]],Table2[6M Return vs Nifty Z-Score])</f>
        <v>537</v>
      </c>
      <c r="AU569">
        <f>_xlfn.RANK.AVG(Table2[[#This Row],[Sharpe Ratio Z-Score]],Table2[Sharpe Ratio Z-Score])</f>
        <v>447</v>
      </c>
      <c r="AV569">
        <f>(Table2[[#This Row],[Rank 1Y]]+Table2[[#This Row],[Rank 6M]]+Table2[[#This Row],[Rank Sharpe]])/3</f>
        <v>530.33333333333337</v>
      </c>
    </row>
    <row r="570" spans="1:48" x14ac:dyDescent="0.3">
      <c r="A570" t="s">
        <v>862</v>
      </c>
      <c r="B570" t="s">
        <v>863</v>
      </c>
      <c r="C570" t="s">
        <v>10419</v>
      </c>
      <c r="D570" t="s">
        <v>475</v>
      </c>
      <c r="E570">
        <v>17177.179984425002</v>
      </c>
      <c r="F570">
        <v>335.75</v>
      </c>
      <c r="G570">
        <v>9.9830554530602509</v>
      </c>
      <c r="H570">
        <f>(Table2[[#This Row],[1Y Return vs Nifty]]-AVERAGE(Table2[1Y Return vs Nifty]))/_xlfn.STDEV.P(Table2[1Y Return vs Nifty])</f>
        <v>-0.4232199330263039</v>
      </c>
      <c r="I570">
        <v>3.4872190510672301</v>
      </c>
      <c r="J570">
        <f>(Table2[[#This Row],[1M Return vs Nifty]]-AVERAGE(Table2[1M Return vs Nifty]))/_xlfn.STDEV.P(Table2[1M Return vs Nifty])</f>
        <v>0.17965132584089424</v>
      </c>
      <c r="K570">
        <v>-9.3431920210048194</v>
      </c>
      <c r="L570">
        <f>(Table2[[#This Row],[6M Return vs Nifty]]-AVERAGE(Table2[6M Return vs Nifty]))/_xlfn.STDEV.P(Table2[6M Return vs Nifty])</f>
        <v>-0.63999634488194224</v>
      </c>
      <c r="M570">
        <v>-0.67398731779439403</v>
      </c>
      <c r="N570">
        <f>(Table2[[#This Row],[1W Return vs Nifty]]-AVERAGE(Table2[1W Return vs Nifty]))/_xlfn.STDEV.P(Table2[1W Return vs Nifty])</f>
        <v>-3.8278477455781237E-2</v>
      </c>
      <c r="O570">
        <v>331.39</v>
      </c>
      <c r="P570">
        <v>326.59047371854803</v>
      </c>
      <c r="Q570">
        <v>317.666228849839</v>
      </c>
      <c r="R570">
        <v>63.070453161193498</v>
      </c>
      <c r="S570" s="2">
        <f>(Table2[[#This Row],[Close Price]]-Table2[[#This Row],[20D EMA]])/Table2[[#This Row],[20D EMA]]</f>
        <v>1.3156703581882416E-2</v>
      </c>
      <c r="T570" s="2">
        <f>(Table2[[#This Row],[Close Price]]-Table2[[#This Row],[50D EMA]])/Table2[[#This Row],[50D EMA]]</f>
        <v>2.8045907699517134E-2</v>
      </c>
      <c r="U570" s="2">
        <f>(Table2[[#This Row],[Close Price]]-Table2[[#This Row],[200D EMA]])/Table2[[#This Row],[200D EMA]]</f>
        <v>5.6926955111458219E-2</v>
      </c>
      <c r="V570">
        <v>0.392009940792588</v>
      </c>
      <c r="W570">
        <v>334.4</v>
      </c>
      <c r="X570">
        <v>347.75</v>
      </c>
      <c r="Y570">
        <v>334.4</v>
      </c>
      <c r="Z570">
        <v>349.8</v>
      </c>
      <c r="AA570">
        <v>334.4</v>
      </c>
      <c r="AB570">
        <v>349.8</v>
      </c>
      <c r="AC570" s="2">
        <f>(Table2[[#This Row],[Close Price]]/Table2[[#This Row],[Day Low]])-1</f>
        <v>4.0370813397130334E-3</v>
      </c>
      <c r="AD570" s="2">
        <f>(Table2[[#This Row],[Day High]]/Table2[[#This Row],[Close Price]])-1</f>
        <v>3.5740878629932915E-2</v>
      </c>
      <c r="AE570" s="2">
        <f>(Table2[[#This Row],[Close Price]]/Table2[[#This Row],[Current Week Low]])-1</f>
        <v>4.0370813397130334E-3</v>
      </c>
      <c r="AF570" s="2">
        <f>(Table2[[#This Row],[Current Week High]]/Table2[[#This Row],[Close Price]])-1</f>
        <v>4.1846612062546473E-2</v>
      </c>
      <c r="AG570" s="2">
        <f>(Table2[[#This Row],[Close Price]]/Table2[[#This Row],[Current Month Low]])-1</f>
        <v>4.0370813397130334E-3</v>
      </c>
      <c r="AH570" s="2">
        <f>(Table2[[#This Row],[Current Month High]]/Table2[[#This Row],[Close Price]])-1</f>
        <v>4.1846612062546473E-2</v>
      </c>
      <c r="AI570">
        <v>16.753536857781</v>
      </c>
      <c r="AJ570">
        <v>37.264922322158597</v>
      </c>
      <c r="AK570" t="str">
        <f>IF(AND(Table2[[#This Row],[20D EMA]]&gt;Table2[[#This Row],[50D EMA]],Table2[[#This Row],[50D EMA]]&gt;Table2[[#This Row],[200D EMA]]),"Uptrend","Downtrend/NoTrend")</f>
        <v>Uptrend</v>
      </c>
      <c r="AL570">
        <v>-0.05</v>
      </c>
      <c r="AM570" t="s">
        <v>10464</v>
      </c>
      <c r="AN570">
        <v>-2.5099999999999998</v>
      </c>
      <c r="AO570" t="s">
        <v>10464</v>
      </c>
      <c r="AP570">
        <v>-4.1689550901610001E-2</v>
      </c>
      <c r="AQ570">
        <f>(Table2[[#This Row],[Sharpe Ratio]]-AVERAGE(Table2[Sharpe Ratio]))/_xlfn.STDEV.P(Table2[Sharpe Ratio])</f>
        <v>-1.061873132041655</v>
      </c>
      <c r="AR5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-1.9837165615647883</v>
      </c>
      <c r="AS570">
        <f>_xlfn.RANK.AVG(Table2[[#This Row],[1Y Return vs Nifty Z-Score]],Table2[1Y Return vs Nifty Z-Score])</f>
        <v>439</v>
      </c>
      <c r="AT570">
        <f>_xlfn.RANK.AVG(Table2[[#This Row],[6M Return vs Nifty Z-Score]],Table2[6M Return vs Nifty Z-Score])</f>
        <v>538</v>
      </c>
      <c r="AU570">
        <f>_xlfn.RANK.AVG(Table2[[#This Row],[Sharpe Ratio Z-Score]],Table2[Sharpe Ratio Z-Score])</f>
        <v>617</v>
      </c>
      <c r="AV570">
        <f>(Table2[[#This Row],[Rank 1Y]]+Table2[[#This Row],[Rank 6M]]+Table2[[#This Row],[Rank Sharpe]])/3</f>
        <v>531.33333333333337</v>
      </c>
    </row>
    <row r="571" spans="1:48" x14ac:dyDescent="0.3">
      <c r="A571" t="s">
        <v>1548</v>
      </c>
      <c r="B571" t="s">
        <v>1549</v>
      </c>
      <c r="C571" t="s">
        <v>10419</v>
      </c>
      <c r="D571" t="s">
        <v>388</v>
      </c>
      <c r="E571">
        <v>5930.458205121</v>
      </c>
      <c r="F571">
        <v>65.69</v>
      </c>
      <c r="G571">
        <v>5.5123832708546203</v>
      </c>
      <c r="H571">
        <f>(Table2[[#This Row],[1Y Return vs Nifty]]-AVERAGE(Table2[1Y Return vs Nifty]))/_xlfn.STDEV.P(Table2[1Y Return vs Nifty])</f>
        <v>-0.47543373640193065</v>
      </c>
      <c r="I571">
        <v>-16.5503392435681</v>
      </c>
      <c r="J571">
        <f>(Table2[[#This Row],[1M Return vs Nifty]]-AVERAGE(Table2[1M Return vs Nifty]))/_xlfn.STDEV.P(Table2[1M Return vs Nifty])</f>
        <v>-1.5557460106118493</v>
      </c>
      <c r="K571">
        <v>-27.529110465831501</v>
      </c>
      <c r="L571">
        <f>(Table2[[#This Row],[6M Return vs Nifty]]-AVERAGE(Table2[6M Return vs Nifty]))/_xlfn.STDEV.P(Table2[6M Return vs Nifty])</f>
        <v>-1.1847800467662843</v>
      </c>
      <c r="M571">
        <v>-4.8134697671547597</v>
      </c>
      <c r="N571">
        <f>(Table2[[#This Row],[1W Return vs Nifty]]-AVERAGE(Table2[1W Return vs Nifty]))/_xlfn.STDEV.P(Table2[1W Return vs Nifty])</f>
        <v>-0.79632290752066159</v>
      </c>
      <c r="O571">
        <v>68.930000000000007</v>
      </c>
      <c r="P571">
        <v>71.658599604493602</v>
      </c>
      <c r="Q571">
        <v>67.972375145907804</v>
      </c>
      <c r="R571">
        <v>32.164421861334397</v>
      </c>
      <c r="S571" s="2">
        <f>(Table2[[#This Row],[Close Price]]-Table2[[#This Row],[20D EMA]])/Table2[[#This Row],[20D EMA]]</f>
        <v>-4.7004207166690973E-2</v>
      </c>
      <c r="T571" s="2">
        <f>(Table2[[#This Row],[Close Price]]-Table2[[#This Row],[50D EMA]])/Table2[[#This Row],[50D EMA]]</f>
        <v>-8.3292160849307517E-2</v>
      </c>
      <c r="U571" s="2">
        <f>(Table2[[#This Row],[Close Price]]-Table2[[#This Row],[200D EMA]])/Table2[[#This Row],[200D EMA]]</f>
        <v>-3.3577981363877858E-2</v>
      </c>
      <c r="V571">
        <v>0.44703990860290399</v>
      </c>
      <c r="W571">
        <v>65</v>
      </c>
      <c r="X571">
        <v>67.58</v>
      </c>
      <c r="Y571">
        <v>64.95</v>
      </c>
      <c r="Z571">
        <v>67.58</v>
      </c>
      <c r="AA571">
        <v>64.95</v>
      </c>
      <c r="AB571">
        <v>67.58</v>
      </c>
      <c r="AC571" s="2">
        <f>(Table2[[#This Row],[Close Price]]/Table2[[#This Row],[Day Low]])-1</f>
        <v>1.0615384615384471E-2</v>
      </c>
      <c r="AD571" s="2">
        <f>(Table2[[#This Row],[Day High]]/Table2[[#This Row],[Close Price]])-1</f>
        <v>2.8771502511797831E-2</v>
      </c>
      <c r="AE571" s="2">
        <f>(Table2[[#This Row],[Close Price]]/Table2[[#This Row],[Current Week Low]])-1</f>
        <v>1.139337952270969E-2</v>
      </c>
      <c r="AF571" s="2">
        <f>(Table2[[#This Row],[Current Week High]]/Table2[[#This Row],[Close Price]])-1</f>
        <v>2.8771502511797831E-2</v>
      </c>
      <c r="AG571" s="2">
        <f>(Table2[[#This Row],[Close Price]]/Table2[[#This Row],[Current Month Low]])-1</f>
        <v>1.139337952270969E-2</v>
      </c>
      <c r="AH571" s="2">
        <f>(Table2[[#This Row],[Current Month High]]/Table2[[#This Row],[Close Price]])-1</f>
        <v>2.8771502511797831E-2</v>
      </c>
      <c r="AI571">
        <v>33.658091033642798</v>
      </c>
      <c r="AJ571">
        <v>50.320366132723102</v>
      </c>
      <c r="AK571" t="str">
        <f>IF(AND(Table2[[#This Row],[20D EMA]]&gt;Table2[[#This Row],[50D EMA]],Table2[[#This Row],[50D EMA]]&gt;Table2[[#This Row],[200D EMA]]),"Uptrend","Downtrend/NoTrend")</f>
        <v>Downtrend/NoTrend</v>
      </c>
      <c r="AL571">
        <v>-0.18</v>
      </c>
      <c r="AM571" t="s">
        <v>10464</v>
      </c>
      <c r="AN571">
        <v>-6.08</v>
      </c>
      <c r="AO571" t="s">
        <v>10464</v>
      </c>
      <c r="AP571">
        <v>2.0754423874604001E-2</v>
      </c>
      <c r="AQ571">
        <f>(Table2[[#This Row],[Sharpe Ratio]]-AVERAGE(Table2[Sharpe Ratio]))/_xlfn.STDEV.P(Table2[Sharpe Ratio])</f>
        <v>-0.35916125845999941</v>
      </c>
      <c r="AR5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1">
        <f>_xlfn.RANK.AVG(Table2[[#This Row],[1Y Return vs Nifty Z-Score]],Table2[1Y Return vs Nifty Z-Score])</f>
        <v>471</v>
      </c>
      <c r="AT571">
        <f>_xlfn.RANK.AVG(Table2[[#This Row],[6M Return vs Nifty Z-Score]],Table2[6M Return vs Nifty Z-Score])</f>
        <v>687</v>
      </c>
      <c r="AU571">
        <f>_xlfn.RANK.AVG(Table2[[#This Row],[Sharpe Ratio Z-Score]],Table2[Sharpe Ratio Z-Score])</f>
        <v>437</v>
      </c>
      <c r="AV571">
        <f>(Table2[[#This Row],[Rank 1Y]]+Table2[[#This Row],[Rank 6M]]+Table2[[#This Row],[Rank Sharpe]])/3</f>
        <v>531.66666666666663</v>
      </c>
    </row>
    <row r="572" spans="1:48" x14ac:dyDescent="0.3">
      <c r="A572" t="s">
        <v>1242</v>
      </c>
      <c r="B572" t="s">
        <v>1243</v>
      </c>
      <c r="C572" t="s">
        <v>10421</v>
      </c>
      <c r="D572" t="s">
        <v>988</v>
      </c>
      <c r="E572">
        <v>8759.9522178999996</v>
      </c>
      <c r="F572">
        <v>435.65</v>
      </c>
      <c r="G572">
        <v>-12.615708371946701</v>
      </c>
      <c r="H572">
        <f>(Table2[[#This Row],[1Y Return vs Nifty]]-AVERAGE(Table2[1Y Return vs Nifty]))/_xlfn.STDEV.P(Table2[1Y Return vs Nifty])</f>
        <v>-0.68715505571047175</v>
      </c>
      <c r="I572">
        <v>5.9993118568075401</v>
      </c>
      <c r="J572">
        <f>(Table2[[#This Row],[1M Return vs Nifty]]-AVERAGE(Table2[1M Return vs Nifty]))/_xlfn.STDEV.P(Table2[1M Return vs Nifty])</f>
        <v>0.39721671479205201</v>
      </c>
      <c r="K572">
        <v>-3.7760279565997301</v>
      </c>
      <c r="L572">
        <f>(Table2[[#This Row],[6M Return vs Nifty]]-AVERAGE(Table2[6M Return vs Nifty]))/_xlfn.STDEV.P(Table2[6M Return vs Nifty])</f>
        <v>-0.47322444071854014</v>
      </c>
      <c r="M572">
        <v>-4.2079694220175501</v>
      </c>
      <c r="N572">
        <f>(Table2[[#This Row],[1W Return vs Nifty]]-AVERAGE(Table2[1W Return vs Nifty]))/_xlfn.STDEV.P(Table2[1W Return vs Nifty])</f>
        <v>-0.68544040719636412</v>
      </c>
      <c r="O572">
        <v>422.86</v>
      </c>
      <c r="P572">
        <v>405.230853549149</v>
      </c>
      <c r="Q572">
        <v>395.85658893411801</v>
      </c>
      <c r="R572">
        <v>60.118231004717899</v>
      </c>
      <c r="S572" s="2">
        <f>(Table2[[#This Row],[Close Price]]-Table2[[#This Row],[20D EMA]])/Table2[[#This Row],[20D EMA]]</f>
        <v>3.0246417253937386E-2</v>
      </c>
      <c r="T572" s="2">
        <f>(Table2[[#This Row],[Close Price]]-Table2[[#This Row],[50D EMA]])/Table2[[#This Row],[50D EMA]]</f>
        <v>7.5066215181864335E-2</v>
      </c>
      <c r="U572" s="2">
        <f>(Table2[[#This Row],[Close Price]]-Table2[[#This Row],[200D EMA]])/Table2[[#This Row],[200D EMA]]</f>
        <v>0.10052481676010386</v>
      </c>
      <c r="V572">
        <v>1.3296590708104801</v>
      </c>
      <c r="W572">
        <v>427</v>
      </c>
      <c r="X572">
        <v>443.9</v>
      </c>
      <c r="Y572">
        <v>427</v>
      </c>
      <c r="Z572">
        <v>443.9</v>
      </c>
      <c r="AA572">
        <v>427</v>
      </c>
      <c r="AB572">
        <v>443.9</v>
      </c>
      <c r="AC572" s="2">
        <f>(Table2[[#This Row],[Close Price]]/Table2[[#This Row],[Day Low]])-1</f>
        <v>2.0257611241217832E-2</v>
      </c>
      <c r="AD572" s="2">
        <f>(Table2[[#This Row],[Day High]]/Table2[[#This Row],[Close Price]])-1</f>
        <v>1.8937220245609954E-2</v>
      </c>
      <c r="AE572" s="2">
        <f>(Table2[[#This Row],[Close Price]]/Table2[[#This Row],[Current Week Low]])-1</f>
        <v>2.0257611241217832E-2</v>
      </c>
      <c r="AF572" s="2">
        <f>(Table2[[#This Row],[Current Week High]]/Table2[[#This Row],[Close Price]])-1</f>
        <v>1.8937220245609954E-2</v>
      </c>
      <c r="AG572" s="2">
        <f>(Table2[[#This Row],[Close Price]]/Table2[[#This Row],[Current Month Low]])-1</f>
        <v>2.0257611241217832E-2</v>
      </c>
      <c r="AH572" s="2">
        <f>(Table2[[#This Row],[Current Month High]]/Table2[[#This Row],[Close Price]])-1</f>
        <v>1.8937220245609954E-2</v>
      </c>
      <c r="AI572">
        <v>11.5344886950533</v>
      </c>
      <c r="AJ572">
        <v>26.826783114992701</v>
      </c>
      <c r="AK572" t="str">
        <f>IF(AND(Table2[[#This Row],[20D EMA]]&gt;Table2[[#This Row],[50D EMA]],Table2[[#This Row],[50D EMA]]&gt;Table2[[#This Row],[200D EMA]]),"Uptrend","Downtrend/NoTrend")</f>
        <v>Uptrend</v>
      </c>
      <c r="AL572">
        <v>7.0000000000000007E-2</v>
      </c>
      <c r="AM572" t="s">
        <v>10463</v>
      </c>
      <c r="AN572">
        <v>-0.8</v>
      </c>
      <c r="AO572" t="s">
        <v>10464</v>
      </c>
      <c r="AP572">
        <v>-2.7675504893800002E-3</v>
      </c>
      <c r="AQ572">
        <f>(Table2[[#This Row],[Sharpe Ratio]]-AVERAGE(Table2[Sharpe Ratio]))/_xlfn.STDEV.P(Table2[Sharpe Ratio])</f>
        <v>-0.62386527089501687</v>
      </c>
      <c r="AR5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-2.0724684597283409</v>
      </c>
      <c r="AS572">
        <f>_xlfn.RANK.AVG(Table2[[#This Row],[1Y Return vs Nifty Z-Score]],Table2[1Y Return vs Nifty Z-Score])</f>
        <v>587</v>
      </c>
      <c r="AT572">
        <f>_xlfn.RANK.AVG(Table2[[#This Row],[6M Return vs Nifty Z-Score]],Table2[6M Return vs Nifty Z-Score])</f>
        <v>480</v>
      </c>
      <c r="AU572">
        <f>_xlfn.RANK.AVG(Table2[[#This Row],[Sharpe Ratio Z-Score]],Table2[Sharpe Ratio Z-Score])</f>
        <v>541</v>
      </c>
      <c r="AV572">
        <f>(Table2[[#This Row],[Rank 1Y]]+Table2[[#This Row],[Rank 6M]]+Table2[[#This Row],[Rank Sharpe]])/3</f>
        <v>536</v>
      </c>
    </row>
    <row r="573" spans="1:48" x14ac:dyDescent="0.3">
      <c r="A573" t="s">
        <v>243</v>
      </c>
      <c r="B573" t="s">
        <v>244</v>
      </c>
      <c r="C573" t="s">
        <v>10424</v>
      </c>
      <c r="D573" t="s">
        <v>61</v>
      </c>
      <c r="E573">
        <v>105814.4626167</v>
      </c>
      <c r="F573">
        <v>6370.25</v>
      </c>
      <c r="G573">
        <v>-0.84262692921089399</v>
      </c>
      <c r="H573">
        <f>(Table2[[#This Row],[1Y Return vs Nifty]]-AVERAGE(Table2[1Y Return vs Nifty]))/_xlfn.STDEV.P(Table2[1Y Return vs Nifty])</f>
        <v>-0.54965507035637373</v>
      </c>
      <c r="I573">
        <v>1.77069915510908</v>
      </c>
      <c r="J573">
        <f>(Table2[[#This Row],[1M Return vs Nifty]]-AVERAGE(Table2[1M Return vs Nifty]))/_xlfn.STDEV.P(Table2[1M Return vs Nifty])</f>
        <v>3.0988299557325457E-2</v>
      </c>
      <c r="K573">
        <v>-3.83526063393681</v>
      </c>
      <c r="L573">
        <f>(Table2[[#This Row],[6M Return vs Nifty]]-AVERAGE(Table2[6M Return vs Nifty]))/_xlfn.STDEV.P(Table2[6M Return vs Nifty])</f>
        <v>-0.47499883541464055</v>
      </c>
      <c r="M573">
        <v>2.9032503065745101</v>
      </c>
      <c r="N573">
        <f>(Table2[[#This Row],[1W Return vs Nifty]]-AVERAGE(Table2[1W Return vs Nifty]))/_xlfn.STDEV.P(Table2[1W Return vs Nifty])</f>
        <v>0.61680463724383194</v>
      </c>
      <c r="O573">
        <v>6114.41</v>
      </c>
      <c r="P573">
        <v>6057.2572938344401</v>
      </c>
      <c r="Q573">
        <v>5844.0527327541004</v>
      </c>
      <c r="R573">
        <v>75.532677213873697</v>
      </c>
      <c r="S573" s="2">
        <f>(Table2[[#This Row],[Close Price]]-Table2[[#This Row],[20D EMA]])/Table2[[#This Row],[20D EMA]]</f>
        <v>4.1842140124721788E-2</v>
      </c>
      <c r="T573" s="2">
        <f>(Table2[[#This Row],[Close Price]]-Table2[[#This Row],[50D EMA]])/Table2[[#This Row],[50D EMA]]</f>
        <v>5.1672347893187372E-2</v>
      </c>
      <c r="U573" s="2">
        <f>(Table2[[#This Row],[Close Price]]-Table2[[#This Row],[200D EMA]])/Table2[[#This Row],[200D EMA]]</f>
        <v>9.0039787679657202E-2</v>
      </c>
      <c r="V573">
        <v>1.35416399577224</v>
      </c>
      <c r="W573">
        <v>6284.25</v>
      </c>
      <c r="X573">
        <v>6380.95</v>
      </c>
      <c r="Y573">
        <v>6284.25</v>
      </c>
      <c r="Z573">
        <v>6480</v>
      </c>
      <c r="AA573">
        <v>6284.25</v>
      </c>
      <c r="AB573">
        <v>6480</v>
      </c>
      <c r="AC573" s="2">
        <f>(Table2[[#This Row],[Close Price]]/Table2[[#This Row],[Day Low]])-1</f>
        <v>1.3685006166209268E-2</v>
      </c>
      <c r="AD573" s="2">
        <f>(Table2[[#This Row],[Day High]]/Table2[[#This Row],[Close Price]])-1</f>
        <v>1.67968290098508E-3</v>
      </c>
      <c r="AE573" s="2">
        <f>(Table2[[#This Row],[Close Price]]/Table2[[#This Row],[Current Week Low]])-1</f>
        <v>1.3685006166209268E-2</v>
      </c>
      <c r="AF573" s="2">
        <f>(Table2[[#This Row],[Current Week High]]/Table2[[#This Row],[Close Price]])-1</f>
        <v>1.7228523213374647E-2</v>
      </c>
      <c r="AG573" s="2">
        <f>(Table2[[#This Row],[Close Price]]/Table2[[#This Row],[Current Month Low]])-1</f>
        <v>1.3685006166209268E-2</v>
      </c>
      <c r="AH573" s="2">
        <f>(Table2[[#This Row],[Current Month High]]/Table2[[#This Row],[Close Price]])-1</f>
        <v>1.7228523213374647E-2</v>
      </c>
      <c r="AI573">
        <v>2.1294297712020702</v>
      </c>
      <c r="AJ573">
        <v>25.491258310760799</v>
      </c>
      <c r="AK573" t="str">
        <f>IF(AND(Table2[[#This Row],[20D EMA]]&gt;Table2[[#This Row],[50D EMA]],Table2[[#This Row],[50D EMA]]&gt;Table2[[#This Row],[200D EMA]]),"Uptrend","Downtrend/NoTrend")</f>
        <v>Uptrend</v>
      </c>
      <c r="AL573">
        <v>0</v>
      </c>
      <c r="AM573" t="s">
        <v>10465</v>
      </c>
      <c r="AN573">
        <v>4.5</v>
      </c>
      <c r="AO573" t="s">
        <v>10463</v>
      </c>
      <c r="AP573">
        <v>-4.1172157064052001E-2</v>
      </c>
      <c r="AQ573">
        <f>(Table2[[#This Row],[Sharpe Ratio]]-AVERAGE(Table2[Sharpe Ratio]))/_xlfn.STDEV.P(Table2[Sharpe Ratio])</f>
        <v>-1.0560506520622337</v>
      </c>
      <c r="AR5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-1.4329116210320905</v>
      </c>
      <c r="AS573">
        <f>_xlfn.RANK.AVG(Table2[[#This Row],[1Y Return vs Nifty Z-Score]],Table2[1Y Return vs Nifty Z-Score])</f>
        <v>517</v>
      </c>
      <c r="AT573">
        <f>_xlfn.RANK.AVG(Table2[[#This Row],[6M Return vs Nifty Z-Score]],Table2[6M Return vs Nifty Z-Score])</f>
        <v>482</v>
      </c>
      <c r="AU573">
        <f>_xlfn.RANK.AVG(Table2[[#This Row],[Sharpe Ratio Z-Score]],Table2[Sharpe Ratio Z-Score])</f>
        <v>615</v>
      </c>
      <c r="AV573">
        <f>(Table2[[#This Row],[Rank 1Y]]+Table2[[#This Row],[Rank 6M]]+Table2[[#This Row],[Rank Sharpe]])/3</f>
        <v>538</v>
      </c>
    </row>
    <row r="574" spans="1:48" x14ac:dyDescent="0.3">
      <c r="A574" t="s">
        <v>1672</v>
      </c>
      <c r="B574" t="s">
        <v>1673</v>
      </c>
      <c r="C574" t="s">
        <v>10433</v>
      </c>
      <c r="D574" t="s">
        <v>278</v>
      </c>
      <c r="E574">
        <v>4725.2389652749998</v>
      </c>
      <c r="F574">
        <v>285.05</v>
      </c>
      <c r="G574">
        <v>3.80661151128843</v>
      </c>
      <c r="H574">
        <f>(Table2[[#This Row],[1Y Return vs Nifty]]-AVERAGE(Table2[1Y Return vs Nifty]))/_xlfn.STDEV.P(Table2[1Y Return vs Nifty])</f>
        <v>-0.4953557587797256</v>
      </c>
      <c r="I574">
        <v>2.60393877768586</v>
      </c>
      <c r="J574">
        <f>(Table2[[#This Row],[1M Return vs Nifty]]-AVERAGE(Table2[1M Return vs Nifty]))/_xlfn.STDEV.P(Table2[1M Return vs Nifty])</f>
        <v>0.10315287172646906</v>
      </c>
      <c r="K574">
        <v>-10.5573899112257</v>
      </c>
      <c r="L574">
        <f>(Table2[[#This Row],[6M Return vs Nifty]]-AVERAGE(Table2[6M Return vs Nifty]))/_xlfn.STDEV.P(Table2[6M Return vs Nifty])</f>
        <v>-0.67636927943905611</v>
      </c>
      <c r="M574">
        <v>-2.7356945291797401</v>
      </c>
      <c r="N574">
        <f>(Table2[[#This Row],[1W Return vs Nifty]]-AVERAGE(Table2[1W Return vs Nifty]))/_xlfn.STDEV.P(Table2[1W Return vs Nifty])</f>
        <v>-0.41582946049153563</v>
      </c>
      <c r="O574">
        <v>275.87</v>
      </c>
      <c r="P574">
        <v>268.83325534750497</v>
      </c>
      <c r="Q574">
        <v>256.483317504919</v>
      </c>
      <c r="R574">
        <v>56.653084996468998</v>
      </c>
      <c r="S574" s="2">
        <f>(Table2[[#This Row],[Close Price]]-Table2[[#This Row],[20D EMA]])/Table2[[#This Row],[20D EMA]]</f>
        <v>3.3276543299380165E-2</v>
      </c>
      <c r="T574" s="2">
        <f>(Table2[[#This Row],[Close Price]]-Table2[[#This Row],[50D EMA]])/Table2[[#This Row],[50D EMA]]</f>
        <v>6.0322688246037877E-2</v>
      </c>
      <c r="U574" s="2">
        <f>(Table2[[#This Row],[Close Price]]-Table2[[#This Row],[200D EMA]])/Table2[[#This Row],[200D EMA]]</f>
        <v>0.11137832578344259</v>
      </c>
      <c r="V574">
        <v>2.6577163956926899</v>
      </c>
      <c r="W574">
        <v>281</v>
      </c>
      <c r="X574">
        <v>289</v>
      </c>
      <c r="Y574">
        <v>276.8</v>
      </c>
      <c r="Z574">
        <v>289</v>
      </c>
      <c r="AA574">
        <v>276.8</v>
      </c>
      <c r="AB574">
        <v>289</v>
      </c>
      <c r="AC574" s="2">
        <f>(Table2[[#This Row],[Close Price]]/Table2[[#This Row],[Day Low]])-1</f>
        <v>1.4412811387900293E-2</v>
      </c>
      <c r="AD574" s="2">
        <f>(Table2[[#This Row],[Day High]]/Table2[[#This Row],[Close Price]])-1</f>
        <v>1.3857218031924079E-2</v>
      </c>
      <c r="AE574" s="2">
        <f>(Table2[[#This Row],[Close Price]]/Table2[[#This Row],[Current Week Low]])-1</f>
        <v>2.980491329479773E-2</v>
      </c>
      <c r="AF574" s="2">
        <f>(Table2[[#This Row],[Current Week High]]/Table2[[#This Row],[Close Price]])-1</f>
        <v>1.3857218031924079E-2</v>
      </c>
      <c r="AG574" s="2">
        <f>(Table2[[#This Row],[Close Price]]/Table2[[#This Row],[Current Month Low]])-1</f>
        <v>2.980491329479773E-2</v>
      </c>
      <c r="AH574" s="2">
        <f>(Table2[[#This Row],[Current Month High]]/Table2[[#This Row],[Close Price]])-1</f>
        <v>1.3857218031924079E-2</v>
      </c>
      <c r="AI574">
        <v>9.2264514997368803</v>
      </c>
      <c r="AJ574">
        <v>39.491069243944203</v>
      </c>
      <c r="AK574" t="str">
        <f>IF(AND(Table2[[#This Row],[20D EMA]]&gt;Table2[[#This Row],[50D EMA]],Table2[[#This Row],[50D EMA]]&gt;Table2[[#This Row],[200D EMA]]),"Uptrend","Downtrend/NoTrend")</f>
        <v>Uptrend</v>
      </c>
      <c r="AL574">
        <v>-0.01</v>
      </c>
      <c r="AM574" t="s">
        <v>10464</v>
      </c>
      <c r="AN574">
        <v>5.63</v>
      </c>
      <c r="AO574" t="s">
        <v>10463</v>
      </c>
      <c r="AP574">
        <v>-2.0953400995241001E-2</v>
      </c>
      <c r="AQ574">
        <f>(Table2[[#This Row],[Sharpe Ratio]]-AVERAGE(Table2[Sharpe Ratio]))/_xlfn.STDEV.P(Table2[Sharpe Ratio])</f>
        <v>-0.82851933283531132</v>
      </c>
      <c r="AR5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-2.3129209598191598</v>
      </c>
      <c r="AS574">
        <f>_xlfn.RANK.AVG(Table2[[#This Row],[1Y Return vs Nifty Z-Score]],Table2[1Y Return vs Nifty Z-Score])</f>
        <v>488</v>
      </c>
      <c r="AT574">
        <f>_xlfn.RANK.AVG(Table2[[#This Row],[6M Return vs Nifty Z-Score]],Table2[6M Return vs Nifty Z-Score])</f>
        <v>551</v>
      </c>
      <c r="AU574">
        <f>_xlfn.RANK.AVG(Table2[[#This Row],[Sharpe Ratio Z-Score]],Table2[Sharpe Ratio Z-Score])</f>
        <v>580</v>
      </c>
      <c r="AV574">
        <f>(Table2[[#This Row],[Rank 1Y]]+Table2[[#This Row],[Rank 6M]]+Table2[[#This Row],[Rank Sharpe]])/3</f>
        <v>539.66666666666663</v>
      </c>
    </row>
    <row r="575" spans="1:48" x14ac:dyDescent="0.3">
      <c r="A575" t="s">
        <v>337</v>
      </c>
      <c r="B575" t="s">
        <v>338</v>
      </c>
      <c r="C575" t="s">
        <v>10433</v>
      </c>
      <c r="D575" t="s">
        <v>166</v>
      </c>
      <c r="E575">
        <v>72991.648908000003</v>
      </c>
      <c r="F575">
        <v>2393.6999999999998</v>
      </c>
      <c r="G575">
        <v>-19.940723091442202</v>
      </c>
      <c r="H575">
        <f>(Table2[[#This Row],[1Y Return vs Nifty]]-AVERAGE(Table2[1Y Return vs Nifty]))/_xlfn.STDEV.P(Table2[1Y Return vs Nifty])</f>
        <v>-0.77270525100540322</v>
      </c>
      <c r="I575">
        <v>2.9531533493553099</v>
      </c>
      <c r="J575">
        <f>(Table2[[#This Row],[1M Return vs Nifty]]-AVERAGE(Table2[1M Return vs Nifty]))/_xlfn.STDEV.P(Table2[1M Return vs Nifty])</f>
        <v>0.13339737700074197</v>
      </c>
      <c r="K575">
        <v>-15.119168160331499</v>
      </c>
      <c r="L575">
        <f>(Table2[[#This Row],[6M Return vs Nifty]]-AVERAGE(Table2[6M Return vs Nifty]))/_xlfn.STDEV.P(Table2[6M Return vs Nifty])</f>
        <v>-0.81302349623118542</v>
      </c>
      <c r="M575">
        <v>-0.29644209070155603</v>
      </c>
      <c r="N575">
        <f>(Table2[[#This Row],[1W Return vs Nifty]]-AVERAGE(Table2[1W Return vs Nifty]))/_xlfn.STDEV.P(Table2[1W Return vs Nifty])</f>
        <v>3.0859647900814809E-2</v>
      </c>
      <c r="O575">
        <v>2397.63</v>
      </c>
      <c r="P575">
        <v>2393.76354372897</v>
      </c>
      <c r="Q575">
        <v>2388.2796088759201</v>
      </c>
      <c r="R575">
        <v>62.217770682730801</v>
      </c>
      <c r="S575" s="2">
        <f>(Table2[[#This Row],[Close Price]]-Table2[[#This Row],[20D EMA]])/Table2[[#This Row],[20D EMA]]</f>
        <v>-1.6391186296468975E-3</v>
      </c>
      <c r="T575" s="2">
        <f>(Table2[[#This Row],[Close Price]]-Table2[[#This Row],[50D EMA]])/Table2[[#This Row],[50D EMA]]</f>
        <v>-2.6545532927295427E-5</v>
      </c>
      <c r="U575" s="2">
        <f>(Table2[[#This Row],[Close Price]]-Table2[[#This Row],[200D EMA]])/Table2[[#This Row],[200D EMA]]</f>
        <v>2.269579786192175E-3</v>
      </c>
      <c r="V575">
        <v>1.03021310194647</v>
      </c>
      <c r="W575">
        <v>2370</v>
      </c>
      <c r="X575">
        <v>2465</v>
      </c>
      <c r="Y575">
        <v>2370</v>
      </c>
      <c r="Z575">
        <v>2471</v>
      </c>
      <c r="AA575">
        <v>2370</v>
      </c>
      <c r="AB575">
        <v>2471</v>
      </c>
      <c r="AC575" s="2">
        <f>(Table2[[#This Row],[Close Price]]/Table2[[#This Row],[Day Low]])-1</f>
        <v>1.0000000000000009E-2</v>
      </c>
      <c r="AD575" s="2">
        <f>(Table2[[#This Row],[Day High]]/Table2[[#This Row],[Close Price]])-1</f>
        <v>2.9786522956093187E-2</v>
      </c>
      <c r="AE575" s="2">
        <f>(Table2[[#This Row],[Close Price]]/Table2[[#This Row],[Current Week Low]])-1</f>
        <v>1.0000000000000009E-2</v>
      </c>
      <c r="AF575" s="2">
        <f>(Table2[[#This Row],[Current Week High]]/Table2[[#This Row],[Close Price]])-1</f>
        <v>3.229310272799446E-2</v>
      </c>
      <c r="AG575" s="2">
        <f>(Table2[[#This Row],[Close Price]]/Table2[[#This Row],[Current Month Low]])-1</f>
        <v>1.0000000000000009E-2</v>
      </c>
      <c r="AH575" s="2">
        <f>(Table2[[#This Row],[Current Month High]]/Table2[[#This Row],[Close Price]])-1</f>
        <v>3.229310272799446E-2</v>
      </c>
      <c r="AI575">
        <v>12.543342941889099</v>
      </c>
      <c r="AJ575">
        <v>17.338235294117599</v>
      </c>
      <c r="AK575" t="str">
        <f>IF(AND(Table2[[#This Row],[20D EMA]]&gt;Table2[[#This Row],[50D EMA]],Table2[[#This Row],[50D EMA]]&gt;Table2[[#This Row],[200D EMA]]),"Uptrend","Downtrend/NoTrend")</f>
        <v>Uptrend</v>
      </c>
      <c r="AL575">
        <v>-0.15</v>
      </c>
      <c r="AM575" t="s">
        <v>10464</v>
      </c>
      <c r="AN575">
        <v>-0.26</v>
      </c>
      <c r="AO575" t="s">
        <v>10464</v>
      </c>
      <c r="AP575">
        <v>2.8514602022915999E-2</v>
      </c>
      <c r="AQ575">
        <f>(Table2[[#This Row],[Sharpe Ratio]]-AVERAGE(Table2[Sharpe Ratio]))/_xlfn.STDEV.P(Table2[Sharpe Ratio])</f>
        <v>-0.27183226722472409</v>
      </c>
      <c r="AR5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-1.6933039895597561</v>
      </c>
      <c r="AS575">
        <f>_xlfn.RANK.AVG(Table2[[#This Row],[1Y Return vs Nifty Z-Score]],Table2[1Y Return vs Nifty Z-Score])</f>
        <v>619</v>
      </c>
      <c r="AT575">
        <f>_xlfn.RANK.AVG(Table2[[#This Row],[6M Return vs Nifty Z-Score]],Table2[6M Return vs Nifty Z-Score])</f>
        <v>591</v>
      </c>
      <c r="AU575">
        <f>_xlfn.RANK.AVG(Table2[[#This Row],[Sharpe Ratio Z-Score]],Table2[Sharpe Ratio Z-Score])</f>
        <v>412</v>
      </c>
      <c r="AV575">
        <f>(Table2[[#This Row],[Rank 1Y]]+Table2[[#This Row],[Rank 6M]]+Table2[[#This Row],[Rank Sharpe]])/3</f>
        <v>540.66666666666663</v>
      </c>
    </row>
    <row r="576" spans="1:48" x14ac:dyDescent="0.3">
      <c r="A576" t="s">
        <v>286</v>
      </c>
      <c r="B576" t="s">
        <v>287</v>
      </c>
      <c r="C576" t="s">
        <v>10419</v>
      </c>
      <c r="D576" t="s">
        <v>37</v>
      </c>
      <c r="E576">
        <v>88922.218508270002</v>
      </c>
      <c r="F576">
        <v>620.35</v>
      </c>
      <c r="G576">
        <v>-18.139522827716601</v>
      </c>
      <c r="H576">
        <f>(Table2[[#This Row],[1Y Return vs Nifty]]-AVERAGE(Table2[1Y Return vs Nifty]))/_xlfn.STDEV.P(Table2[1Y Return vs Nifty])</f>
        <v>-0.75166870156108756</v>
      </c>
      <c r="I576">
        <v>5.16471278079971</v>
      </c>
      <c r="J576">
        <f>(Table2[[#This Row],[1M Return vs Nifty]]-AVERAGE(Table2[1M Return vs Nifty]))/_xlfn.STDEV.P(Table2[1M Return vs Nifty])</f>
        <v>0.32493440413259012</v>
      </c>
      <c r="K576">
        <v>4.7660823118783799</v>
      </c>
      <c r="L576">
        <f>(Table2[[#This Row],[6M Return vs Nifty]]-AVERAGE(Table2[6M Return vs Nifty]))/_xlfn.STDEV.P(Table2[6M Return vs Nifty])</f>
        <v>-0.21733401274350667</v>
      </c>
      <c r="M576">
        <v>-0.50679538947868996</v>
      </c>
      <c r="N576">
        <f>(Table2[[#This Row],[1W Return vs Nifty]]-AVERAGE(Table2[1W Return vs Nifty]))/_xlfn.STDEV.P(Table2[1W Return vs Nifty])</f>
        <v>-7.6613866571211379E-3</v>
      </c>
      <c r="O576">
        <v>597.30999999999995</v>
      </c>
      <c r="P576">
        <v>587.00648370829003</v>
      </c>
      <c r="Q576">
        <v>558.84307197544501</v>
      </c>
      <c r="R576">
        <v>72.082605706912602</v>
      </c>
      <c r="S576" s="2">
        <f>(Table2[[#This Row],[Close Price]]-Table2[[#This Row],[20D EMA]])/Table2[[#This Row],[20D EMA]]</f>
        <v>3.8572935326714901E-2</v>
      </c>
      <c r="T576" s="2">
        <f>(Table2[[#This Row],[Close Price]]-Table2[[#This Row],[50D EMA]])/Table2[[#This Row],[50D EMA]]</f>
        <v>5.6802637137956871E-2</v>
      </c>
      <c r="U576" s="2">
        <f>(Table2[[#This Row],[Close Price]]-Table2[[#This Row],[200D EMA]])/Table2[[#This Row],[200D EMA]]</f>
        <v>0.11006118015766966</v>
      </c>
      <c r="V576">
        <v>1.01072055177947</v>
      </c>
      <c r="W576">
        <v>601.45000000000005</v>
      </c>
      <c r="X576">
        <v>631.5</v>
      </c>
      <c r="Y576">
        <v>601.20000000000005</v>
      </c>
      <c r="Z576">
        <v>631.5</v>
      </c>
      <c r="AA576">
        <v>601.20000000000005</v>
      </c>
      <c r="AB576">
        <v>631.5</v>
      </c>
      <c r="AC576" s="2">
        <f>(Table2[[#This Row],[Close Price]]/Table2[[#This Row],[Day Low]])-1</f>
        <v>3.1424058525230558E-2</v>
      </c>
      <c r="AD576" s="2">
        <f>(Table2[[#This Row],[Day High]]/Table2[[#This Row],[Close Price]])-1</f>
        <v>1.7973724510357059E-2</v>
      </c>
      <c r="AE576" s="2">
        <f>(Table2[[#This Row],[Close Price]]/Table2[[#This Row],[Current Week Low]])-1</f>
        <v>3.1852960745176295E-2</v>
      </c>
      <c r="AF576" s="2">
        <f>(Table2[[#This Row],[Current Week High]]/Table2[[#This Row],[Close Price]])-1</f>
        <v>1.7973724510357059E-2</v>
      </c>
      <c r="AG576" s="2">
        <f>(Table2[[#This Row],[Close Price]]/Table2[[#This Row],[Current Month Low]])-1</f>
        <v>3.1852960745176295E-2</v>
      </c>
      <c r="AH576" s="2">
        <f>(Table2[[#This Row],[Current Month High]]/Table2[[#This Row],[Close Price]])-1</f>
        <v>1.7973724510357059E-2</v>
      </c>
      <c r="AI576">
        <v>3.3045861207382901</v>
      </c>
      <c r="AJ576">
        <v>33.854784766425702</v>
      </c>
      <c r="AK576" t="str">
        <f>IF(AND(Table2[[#This Row],[20D EMA]]&gt;Table2[[#This Row],[50D EMA]],Table2[[#This Row],[50D EMA]]&gt;Table2[[#This Row],[200D EMA]]),"Uptrend","Downtrend/NoTrend")</f>
        <v>Uptrend</v>
      </c>
      <c r="AL576">
        <v>-0.09</v>
      </c>
      <c r="AM576" t="s">
        <v>10464</v>
      </c>
      <c r="AN576">
        <v>4.0599999999999996</v>
      </c>
      <c r="AO576" t="s">
        <v>10463</v>
      </c>
      <c r="AP576">
        <v>-6.5072943085071999E-2</v>
      </c>
      <c r="AQ576">
        <f>(Table2[[#This Row],[Sharpe Ratio]]-AVERAGE(Table2[Sharpe Ratio]))/_xlfn.STDEV.P(Table2[Sharpe Ratio])</f>
        <v>-1.325017613007565</v>
      </c>
      <c r="AR5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-1.9767473098366901</v>
      </c>
      <c r="AS576">
        <f>_xlfn.RANK.AVG(Table2[[#This Row],[1Y Return vs Nifty Z-Score]],Table2[1Y Return vs Nifty Z-Score])</f>
        <v>608</v>
      </c>
      <c r="AT576">
        <f>_xlfn.RANK.AVG(Table2[[#This Row],[6M Return vs Nifty Z-Score]],Table2[6M Return vs Nifty Z-Score])</f>
        <v>366</v>
      </c>
      <c r="AU576">
        <f>_xlfn.RANK.AVG(Table2[[#This Row],[Sharpe Ratio Z-Score]],Table2[Sharpe Ratio Z-Score])</f>
        <v>650</v>
      </c>
      <c r="AV576">
        <f>(Table2[[#This Row],[Rank 1Y]]+Table2[[#This Row],[Rank 6M]]+Table2[[#This Row],[Rank Sharpe]])/3</f>
        <v>541.33333333333337</v>
      </c>
    </row>
    <row r="577" spans="1:48" x14ac:dyDescent="0.3">
      <c r="A577" t="s">
        <v>625</v>
      </c>
      <c r="B577" t="s">
        <v>626</v>
      </c>
      <c r="C577" t="s">
        <v>10424</v>
      </c>
      <c r="D577" t="s">
        <v>61</v>
      </c>
      <c r="E577">
        <v>29954.334517244999</v>
      </c>
      <c r="F577">
        <v>1810.8</v>
      </c>
      <c r="G577">
        <v>44.9286695839386</v>
      </c>
      <c r="H577">
        <f>(Table2[[#This Row],[1Y Return vs Nifty]]-AVERAGE(Table2[1Y Return vs Nifty]))/_xlfn.STDEV.P(Table2[1Y Return vs Nifty])</f>
        <v>-1.5083672816322037E-2</v>
      </c>
      <c r="I577">
        <v>-9.2100079882204202</v>
      </c>
      <c r="J577">
        <f>(Table2[[#This Row],[1M Return vs Nifty]]-AVERAGE(Table2[1M Return vs Nifty]))/_xlfn.STDEV.P(Table2[1M Return vs Nifty])</f>
        <v>-0.92002028385892221</v>
      </c>
      <c r="K577">
        <v>-19.724052554958501</v>
      </c>
      <c r="L577">
        <f>(Table2[[#This Row],[6M Return vs Nifty]]-AVERAGE(Table2[6M Return vs Nifty]))/_xlfn.STDEV.P(Table2[6M Return vs Nifty])</f>
        <v>-0.95096901572008274</v>
      </c>
      <c r="M577">
        <v>-2.58974968299853</v>
      </c>
      <c r="N577">
        <f>(Table2[[#This Row],[1W Return vs Nifty]]-AVERAGE(Table2[1W Return vs Nifty]))/_xlfn.STDEV.P(Table2[1W Return vs Nifty])</f>
        <v>-0.38910325036798815</v>
      </c>
      <c r="O577">
        <v>1824.21</v>
      </c>
      <c r="P577">
        <v>1815.38144367836</v>
      </c>
      <c r="Q577">
        <v>1762.6900098425499</v>
      </c>
      <c r="R577">
        <v>46.358362987519797</v>
      </c>
      <c r="S577" s="2">
        <f>(Table2[[#This Row],[Close Price]]-Table2[[#This Row],[20D EMA]])/Table2[[#This Row],[20D EMA]]</f>
        <v>-7.3511273373131833E-3</v>
      </c>
      <c r="T577" s="2">
        <f>(Table2[[#This Row],[Close Price]]-Table2[[#This Row],[50D EMA]])/Table2[[#This Row],[50D EMA]]</f>
        <v>-2.5236810116760181E-3</v>
      </c>
      <c r="U577" s="2">
        <f>(Table2[[#This Row],[Close Price]]-Table2[[#This Row],[200D EMA]])/Table2[[#This Row],[200D EMA]]</f>
        <v>2.7293505885216552E-2</v>
      </c>
      <c r="V577">
        <v>0.901779838669724</v>
      </c>
      <c r="W577">
        <v>1804.05</v>
      </c>
      <c r="X577">
        <v>1821.35</v>
      </c>
      <c r="Y577">
        <v>1804.05</v>
      </c>
      <c r="Z577">
        <v>1842.45</v>
      </c>
      <c r="AA577">
        <v>1804.05</v>
      </c>
      <c r="AB577">
        <v>1842.45</v>
      </c>
      <c r="AC577" s="2">
        <f>(Table2[[#This Row],[Close Price]]/Table2[[#This Row],[Day Low]])-1</f>
        <v>3.74158144175607E-3</v>
      </c>
      <c r="AD577" s="2">
        <f>(Table2[[#This Row],[Day High]]/Table2[[#This Row],[Close Price]])-1</f>
        <v>5.8261541859951915E-3</v>
      </c>
      <c r="AE577" s="2">
        <f>(Table2[[#This Row],[Close Price]]/Table2[[#This Row],[Current Week Low]])-1</f>
        <v>3.74158144175607E-3</v>
      </c>
      <c r="AF577" s="2">
        <f>(Table2[[#This Row],[Current Week High]]/Table2[[#This Row],[Close Price]])-1</f>
        <v>1.7478462557985575E-2</v>
      </c>
      <c r="AG577" s="2">
        <f>(Table2[[#This Row],[Close Price]]/Table2[[#This Row],[Current Month Low]])-1</f>
        <v>3.74158144175607E-3</v>
      </c>
      <c r="AH577" s="2">
        <f>(Table2[[#This Row],[Current Month High]]/Table2[[#This Row],[Close Price]])-1</f>
        <v>1.7478462557985575E-2</v>
      </c>
      <c r="AI577">
        <v>21.161917384581301</v>
      </c>
      <c r="AJ577">
        <v>74.107014085861195</v>
      </c>
      <c r="AK577" t="str">
        <f>IF(AND(Table2[[#This Row],[20D EMA]]&gt;Table2[[#This Row],[50D EMA]],Table2[[#This Row],[50D EMA]]&gt;Table2[[#This Row],[200D EMA]]),"Uptrend","Downtrend/NoTrend")</f>
        <v>Uptrend</v>
      </c>
      <c r="AL577">
        <v>-0.02</v>
      </c>
      <c r="AM577" t="s">
        <v>10464</v>
      </c>
      <c r="AN577">
        <v>-2.42</v>
      </c>
      <c r="AO577" t="s">
        <v>10464</v>
      </c>
      <c r="AP577">
        <v>-0.11575275024442699</v>
      </c>
      <c r="AQ577">
        <f>(Table2[[#This Row],[Sharpe Ratio]]-AVERAGE(Table2[Sharpe Ratio]))/_xlfn.STDEV.P(Table2[Sharpe Ratio])</f>
        <v>-1.8953416894190664</v>
      </c>
      <c r="AR5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-4.1705179121823814</v>
      </c>
      <c r="AS577">
        <f>_xlfn.RANK.AVG(Table2[[#This Row],[1Y Return vs Nifty Z-Score]],Table2[1Y Return vs Nifty Z-Score])</f>
        <v>279</v>
      </c>
      <c r="AT577">
        <f>_xlfn.RANK.AVG(Table2[[#This Row],[6M Return vs Nifty Z-Score]],Table2[6M Return vs Nifty Z-Score])</f>
        <v>634</v>
      </c>
      <c r="AU577">
        <f>_xlfn.RANK.AVG(Table2[[#This Row],[Sharpe Ratio Z-Score]],Table2[Sharpe Ratio Z-Score])</f>
        <v>712</v>
      </c>
      <c r="AV577">
        <f>(Table2[[#This Row],[Rank 1Y]]+Table2[[#This Row],[Rank 6M]]+Table2[[#This Row],[Rank Sharpe]])/3</f>
        <v>541.66666666666663</v>
      </c>
    </row>
    <row r="578" spans="1:48" x14ac:dyDescent="0.3">
      <c r="A578" t="s">
        <v>925</v>
      </c>
      <c r="B578" t="s">
        <v>926</v>
      </c>
      <c r="C578" t="s">
        <v>10420</v>
      </c>
      <c r="D578" t="s">
        <v>27</v>
      </c>
      <c r="E578">
        <v>15236.706704238</v>
      </c>
      <c r="F578">
        <v>76.63</v>
      </c>
      <c r="G578">
        <v>-17.8089908585237</v>
      </c>
      <c r="H578">
        <f>(Table2[[#This Row],[1Y Return vs Nifty]]-AVERAGE(Table2[1Y Return vs Nifty]))/_xlfn.STDEV.P(Table2[1Y Return vs Nifty])</f>
        <v>-0.74780835784868371</v>
      </c>
      <c r="I578">
        <v>-5.49367780471347</v>
      </c>
      <c r="J578">
        <f>(Table2[[#This Row],[1M Return vs Nifty]]-AVERAGE(Table2[1M Return vs Nifty]))/_xlfn.STDEV.P(Table2[1M Return vs Nifty])</f>
        <v>-0.59815923636973911</v>
      </c>
      <c r="K578">
        <v>-27.339293580173099</v>
      </c>
      <c r="L578">
        <f>(Table2[[#This Row],[6M Return vs Nifty]]-AVERAGE(Table2[6M Return vs Nifty]))/_xlfn.STDEV.P(Table2[6M Return vs Nifty])</f>
        <v>-1.1790938260805999</v>
      </c>
      <c r="M578">
        <v>-1.4786667107120199</v>
      </c>
      <c r="N578">
        <f>(Table2[[#This Row],[1W Return vs Nifty]]-AVERAGE(Table2[1W Return vs Nifty]))/_xlfn.STDEV.P(Table2[1W Return vs Nifty])</f>
        <v>-0.18563572301759063</v>
      </c>
      <c r="O578">
        <v>77.56</v>
      </c>
      <c r="P578">
        <v>78.093261621144407</v>
      </c>
      <c r="Q578">
        <v>82.794650129058795</v>
      </c>
      <c r="R578">
        <v>50.223657814896299</v>
      </c>
      <c r="S578" s="2">
        <f>(Table2[[#This Row],[Close Price]]-Table2[[#This Row],[20D EMA]])/Table2[[#This Row],[20D EMA]]</f>
        <v>-1.1990716864363161E-2</v>
      </c>
      <c r="T578" s="2">
        <f>(Table2[[#This Row],[Close Price]]-Table2[[#This Row],[50D EMA]])/Table2[[#This Row],[50D EMA]]</f>
        <v>-1.8737360826893947E-2</v>
      </c>
      <c r="U578" s="2">
        <f>(Table2[[#This Row],[Close Price]]-Table2[[#This Row],[200D EMA]])/Table2[[#This Row],[200D EMA]]</f>
        <v>-7.4457107064882275E-2</v>
      </c>
      <c r="V578">
        <v>1.0975347503288999</v>
      </c>
      <c r="W578">
        <v>76.5</v>
      </c>
      <c r="X578">
        <v>78.42</v>
      </c>
      <c r="Y578">
        <v>76.5</v>
      </c>
      <c r="Z578">
        <v>79</v>
      </c>
      <c r="AA578">
        <v>76.5</v>
      </c>
      <c r="AB578">
        <v>79</v>
      </c>
      <c r="AC578" s="2">
        <f>(Table2[[#This Row],[Close Price]]/Table2[[#This Row],[Day Low]])-1</f>
        <v>1.6993464052286189E-3</v>
      </c>
      <c r="AD578" s="2">
        <f>(Table2[[#This Row],[Day High]]/Table2[[#This Row],[Close Price]])-1</f>
        <v>2.3358997781547819E-2</v>
      </c>
      <c r="AE578" s="2">
        <f>(Table2[[#This Row],[Close Price]]/Table2[[#This Row],[Current Week Low]])-1</f>
        <v>1.6993464052286189E-3</v>
      </c>
      <c r="AF578" s="2">
        <f>(Table2[[#This Row],[Current Week High]]/Table2[[#This Row],[Close Price]])-1</f>
        <v>3.0927835051546504E-2</v>
      </c>
      <c r="AG578" s="2">
        <f>(Table2[[#This Row],[Close Price]]/Table2[[#This Row],[Current Month Low]])-1</f>
        <v>1.6993464052286189E-3</v>
      </c>
      <c r="AH578" s="2">
        <f>(Table2[[#This Row],[Current Month High]]/Table2[[#This Row],[Close Price]])-1</f>
        <v>3.0927835051546504E-2</v>
      </c>
      <c r="AI578">
        <v>42.372438992561598</v>
      </c>
      <c r="AJ578">
        <v>17.8016910069177</v>
      </c>
      <c r="AK578" t="str">
        <f>IF(AND(Table2[[#This Row],[20D EMA]]&gt;Table2[[#This Row],[50D EMA]],Table2[[#This Row],[50D EMA]]&gt;Table2[[#This Row],[200D EMA]]),"Uptrend","Downtrend/NoTrend")</f>
        <v>Downtrend/NoTrend</v>
      </c>
      <c r="AL578">
        <v>-0.11</v>
      </c>
      <c r="AM578" t="s">
        <v>10464</v>
      </c>
      <c r="AN578">
        <v>-4.4000000000000004</v>
      </c>
      <c r="AO578" t="s">
        <v>10464</v>
      </c>
      <c r="AP578">
        <v>5.4687595499946999E-2</v>
      </c>
      <c r="AQ578">
        <f>(Table2[[#This Row],[Sharpe Ratio]]-AVERAGE(Table2[Sharpe Ratio]))/_xlfn.STDEV.P(Table2[Sharpe Ratio])</f>
        <v>2.2704929508799033E-2</v>
      </c>
      <c r="AR5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8">
        <f>_xlfn.RANK.AVG(Table2[[#This Row],[1Y Return vs Nifty Z-Score]],Table2[1Y Return vs Nifty Z-Score])</f>
        <v>606</v>
      </c>
      <c r="AT578">
        <f>_xlfn.RANK.AVG(Table2[[#This Row],[6M Return vs Nifty Z-Score]],Table2[6M Return vs Nifty Z-Score])</f>
        <v>686</v>
      </c>
      <c r="AU578">
        <f>_xlfn.RANK.AVG(Table2[[#This Row],[Sharpe Ratio Z-Score]],Table2[Sharpe Ratio Z-Score])</f>
        <v>336</v>
      </c>
      <c r="AV578">
        <f>(Table2[[#This Row],[Rank 1Y]]+Table2[[#This Row],[Rank 6M]]+Table2[[#This Row],[Rank Sharpe]])/3</f>
        <v>542.66666666666663</v>
      </c>
    </row>
    <row r="579" spans="1:48" x14ac:dyDescent="0.3">
      <c r="A579" t="s">
        <v>19</v>
      </c>
      <c r="B579" t="s">
        <v>20</v>
      </c>
      <c r="C579" t="s">
        <v>10418</v>
      </c>
      <c r="D579" t="s">
        <v>21</v>
      </c>
      <c r="E579">
        <v>1439347.5764107599</v>
      </c>
      <c r="F579">
        <v>4017.4</v>
      </c>
      <c r="G579">
        <v>-3.1475568800143798</v>
      </c>
      <c r="H579">
        <f>(Table2[[#This Row],[1Y Return vs Nifty]]-AVERAGE(Table2[1Y Return vs Nifty]))/_xlfn.STDEV.P(Table2[1Y Return vs Nifty])</f>
        <v>-0.57657477154244263</v>
      </c>
      <c r="I579">
        <v>-0.35425691696848099</v>
      </c>
      <c r="J579">
        <f>(Table2[[#This Row],[1M Return vs Nifty]]-AVERAGE(Table2[1M Return vs Nifty]))/_xlfn.STDEV.P(Table2[1M Return vs Nifty])</f>
        <v>-0.15304825087156482</v>
      </c>
      <c r="K579">
        <v>-5.1268492335737399</v>
      </c>
      <c r="L579">
        <f>(Table2[[#This Row],[6M Return vs Nifty]]-AVERAGE(Table2[6M Return vs Nifty]))/_xlfn.STDEV.P(Table2[6M Return vs Nifty])</f>
        <v>-0.5136901129960586</v>
      </c>
      <c r="M579">
        <v>2.4426127026987299</v>
      </c>
      <c r="N579">
        <f>(Table2[[#This Row],[1W Return vs Nifty]]-AVERAGE(Table2[1W Return vs Nifty]))/_xlfn.STDEV.P(Table2[1W Return vs Nifty])</f>
        <v>0.53245018613354311</v>
      </c>
      <c r="O579">
        <v>3871.05</v>
      </c>
      <c r="P579">
        <v>3868.7437193699202</v>
      </c>
      <c r="Q579">
        <v>3776.58347967281</v>
      </c>
      <c r="R579">
        <v>73.390541027539598</v>
      </c>
      <c r="S579" s="2">
        <f>(Table2[[#This Row],[Close Price]]-Table2[[#This Row],[20D EMA]])/Table2[[#This Row],[20D EMA]]</f>
        <v>3.7806279949884371E-2</v>
      </c>
      <c r="T579" s="2">
        <f>(Table2[[#This Row],[Close Price]]-Table2[[#This Row],[50D EMA]])/Table2[[#This Row],[50D EMA]]</f>
        <v>3.8424949134209047E-2</v>
      </c>
      <c r="U579" s="2">
        <f>(Table2[[#This Row],[Close Price]]-Table2[[#This Row],[200D EMA]])/Table2[[#This Row],[200D EMA]]</f>
        <v>6.3765708244864119E-2</v>
      </c>
      <c r="V579">
        <v>1.03102630892473</v>
      </c>
      <c r="W579">
        <v>3982.55</v>
      </c>
      <c r="X579">
        <v>4023.4</v>
      </c>
      <c r="Y579">
        <v>3884</v>
      </c>
      <c r="Z579">
        <v>4023.4</v>
      </c>
      <c r="AA579">
        <v>3884</v>
      </c>
      <c r="AB579">
        <v>4023.4</v>
      </c>
      <c r="AC579" s="2">
        <f>(Table2[[#This Row],[Close Price]]/Table2[[#This Row],[Day Low]])-1</f>
        <v>8.7506748188974637E-3</v>
      </c>
      <c r="AD579" s="2">
        <f>(Table2[[#This Row],[Day High]]/Table2[[#This Row],[Close Price]])-1</f>
        <v>1.4935032608154319E-3</v>
      </c>
      <c r="AE579" s="2">
        <f>(Table2[[#This Row],[Close Price]]/Table2[[#This Row],[Current Week Low]])-1</f>
        <v>3.4346035015448084E-2</v>
      </c>
      <c r="AF579" s="2">
        <f>(Table2[[#This Row],[Current Week High]]/Table2[[#This Row],[Close Price]])-1</f>
        <v>1.4935032608154319E-3</v>
      </c>
      <c r="AG579" s="2">
        <f>(Table2[[#This Row],[Close Price]]/Table2[[#This Row],[Current Month Low]])-1</f>
        <v>3.4346035015448084E-2</v>
      </c>
      <c r="AH579" s="2">
        <f>(Table2[[#This Row],[Current Month High]]/Table2[[#This Row],[Close Price]])-1</f>
        <v>1.4935032608154319E-3</v>
      </c>
      <c r="AI579">
        <v>5.9080499825757897</v>
      </c>
      <c r="AJ579">
        <v>23.608504353712199</v>
      </c>
      <c r="AK579" t="str">
        <f>IF(AND(Table2[[#This Row],[20D EMA]]&gt;Table2[[#This Row],[50D EMA]],Table2[[#This Row],[50D EMA]]&gt;Table2[[#This Row],[200D EMA]]),"Uptrend","Downtrend/NoTrend")</f>
        <v>Uptrend</v>
      </c>
      <c r="AL579">
        <v>-0.05</v>
      </c>
      <c r="AM579" t="s">
        <v>10464</v>
      </c>
      <c r="AN579">
        <v>3.59</v>
      </c>
      <c r="AO579" t="s">
        <v>10463</v>
      </c>
      <c r="AP579">
        <v>-3.9121844549026001E-2</v>
      </c>
      <c r="AQ579">
        <f>(Table2[[#This Row],[Sharpe Ratio]]-AVERAGE(Table2[Sharpe Ratio]))/_xlfn.STDEV.P(Table2[Sharpe Ratio])</f>
        <v>-1.0329775060297257</v>
      </c>
      <c r="AR5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-1.7438404553062488</v>
      </c>
      <c r="AS579">
        <f>_xlfn.RANK.AVG(Table2[[#This Row],[1Y Return vs Nifty Z-Score]],Table2[1Y Return vs Nifty Z-Score])</f>
        <v>530</v>
      </c>
      <c r="AT579">
        <f>_xlfn.RANK.AVG(Table2[[#This Row],[6M Return vs Nifty Z-Score]],Table2[6M Return vs Nifty Z-Score])</f>
        <v>490</v>
      </c>
      <c r="AU579">
        <f>_xlfn.RANK.AVG(Table2[[#This Row],[Sharpe Ratio Z-Score]],Table2[Sharpe Ratio Z-Score])</f>
        <v>609</v>
      </c>
      <c r="AV579">
        <f>(Table2[[#This Row],[Rank 1Y]]+Table2[[#This Row],[Rank 6M]]+Table2[[#This Row],[Rank Sharpe]])/3</f>
        <v>543</v>
      </c>
    </row>
    <row r="580" spans="1:48" x14ac:dyDescent="0.3">
      <c r="A580" t="s">
        <v>645</v>
      </c>
      <c r="B580" t="s">
        <v>646</v>
      </c>
      <c r="C580" t="s">
        <v>10433</v>
      </c>
      <c r="D580" t="s">
        <v>166</v>
      </c>
      <c r="E580">
        <v>28210.43644433</v>
      </c>
      <c r="F580">
        <v>1095.3</v>
      </c>
      <c r="G580">
        <v>-16.712452311687901</v>
      </c>
      <c r="H580">
        <f>(Table2[[#This Row],[1Y Return vs Nifty]]-AVERAGE(Table2[1Y Return vs Nifty]))/_xlfn.STDEV.P(Table2[1Y Return vs Nifty])</f>
        <v>-0.73500168230978669</v>
      </c>
      <c r="I580">
        <v>-1.36082988945998</v>
      </c>
      <c r="J580">
        <f>(Table2[[#This Row],[1M Return vs Nifty]]-AVERAGE(Table2[1M Return vs Nifty]))/_xlfn.STDEV.P(Table2[1M Return vs Nifty])</f>
        <v>-0.24022474362191856</v>
      </c>
      <c r="K580">
        <v>-13.7274973917695</v>
      </c>
      <c r="L580">
        <f>(Table2[[#This Row],[6M Return vs Nifty]]-AVERAGE(Table2[6M Return vs Nifty]))/_xlfn.STDEV.P(Table2[6M Return vs Nifty])</f>
        <v>-0.77133412236746923</v>
      </c>
      <c r="M580">
        <v>-1.6353582254095</v>
      </c>
      <c r="N580">
        <f>(Table2[[#This Row],[1W Return vs Nifty]]-AVERAGE(Table2[1W Return vs Nifty]))/_xlfn.STDEV.P(Table2[1W Return vs Nifty])</f>
        <v>-0.21432992124355676</v>
      </c>
      <c r="O580">
        <v>1097.98</v>
      </c>
      <c r="P580">
        <v>1089.5425560517101</v>
      </c>
      <c r="Q580">
        <v>1055.8615640757</v>
      </c>
      <c r="R580">
        <v>53.264777610627903</v>
      </c>
      <c r="S580" s="2">
        <f>(Table2[[#This Row],[Close Price]]-Table2[[#This Row],[20D EMA]])/Table2[[#This Row],[20D EMA]]</f>
        <v>-2.4408459170477273E-3</v>
      </c>
      <c r="T580" s="2">
        <f>(Table2[[#This Row],[Close Price]]-Table2[[#This Row],[50D EMA]])/Table2[[#This Row],[50D EMA]]</f>
        <v>5.2842763380933936E-3</v>
      </c>
      <c r="U580" s="2">
        <f>(Table2[[#This Row],[Close Price]]-Table2[[#This Row],[200D EMA]])/Table2[[#This Row],[200D EMA]]</f>
        <v>3.73519003495731E-2</v>
      </c>
      <c r="V580">
        <v>0.98086087648064302</v>
      </c>
      <c r="W580">
        <v>1090.3499999999999</v>
      </c>
      <c r="X580">
        <v>1116.05</v>
      </c>
      <c r="Y580">
        <v>1090.3499999999999</v>
      </c>
      <c r="Z580">
        <v>1117.3</v>
      </c>
      <c r="AA580">
        <v>1090.3499999999999</v>
      </c>
      <c r="AB580">
        <v>1117.3</v>
      </c>
      <c r="AC580" s="2">
        <f>(Table2[[#This Row],[Close Price]]/Table2[[#This Row],[Day Low]])-1</f>
        <v>4.5398266611638149E-3</v>
      </c>
      <c r="AD580" s="2">
        <f>(Table2[[#This Row],[Day High]]/Table2[[#This Row],[Close Price]])-1</f>
        <v>1.8944581393225635E-2</v>
      </c>
      <c r="AE580" s="2">
        <f>(Table2[[#This Row],[Close Price]]/Table2[[#This Row],[Current Week Low]])-1</f>
        <v>4.5398266611638149E-3</v>
      </c>
      <c r="AF580" s="2">
        <f>(Table2[[#This Row],[Current Week High]]/Table2[[#This Row],[Close Price]])-1</f>
        <v>2.0085821236190959E-2</v>
      </c>
      <c r="AG580" s="2">
        <f>(Table2[[#This Row],[Close Price]]/Table2[[#This Row],[Current Month Low]])-1</f>
        <v>4.5398266611638149E-3</v>
      </c>
      <c r="AH580" s="2">
        <f>(Table2[[#This Row],[Current Month High]]/Table2[[#This Row],[Close Price]])-1</f>
        <v>2.0085821236190959E-2</v>
      </c>
      <c r="AI580">
        <v>23.162603852825701</v>
      </c>
      <c r="AJ580">
        <v>17.395498392282899</v>
      </c>
      <c r="AK580" t="str">
        <f>IF(AND(Table2[[#This Row],[20D EMA]]&gt;Table2[[#This Row],[50D EMA]],Table2[[#This Row],[50D EMA]]&gt;Table2[[#This Row],[200D EMA]]),"Uptrend","Downtrend/NoTrend")</f>
        <v>Uptrend</v>
      </c>
      <c r="AL580">
        <v>-0.12</v>
      </c>
      <c r="AM580" t="s">
        <v>10464</v>
      </c>
      <c r="AN580">
        <v>-1.88</v>
      </c>
      <c r="AO580" t="s">
        <v>10464</v>
      </c>
      <c r="AP580">
        <v>1.8196341869163E-2</v>
      </c>
      <c r="AQ580">
        <f>(Table2[[#This Row],[Sharpe Ratio]]-AVERAGE(Table2[Sharpe Ratio]))/_xlfn.STDEV.P(Table2[Sharpe Ratio])</f>
        <v>-0.38794857709660385</v>
      </c>
      <c r="AR5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-2.348839046639335</v>
      </c>
      <c r="AS580">
        <f>_xlfn.RANK.AVG(Table2[[#This Row],[1Y Return vs Nifty Z-Score]],Table2[1Y Return vs Nifty Z-Score])</f>
        <v>602</v>
      </c>
      <c r="AT580">
        <f>_xlfn.RANK.AVG(Table2[[#This Row],[6M Return vs Nifty Z-Score]],Table2[6M Return vs Nifty Z-Score])</f>
        <v>581</v>
      </c>
      <c r="AU580">
        <f>_xlfn.RANK.AVG(Table2[[#This Row],[Sharpe Ratio Z-Score]],Table2[Sharpe Ratio Z-Score])</f>
        <v>446</v>
      </c>
      <c r="AV580">
        <f>(Table2[[#This Row],[Rank 1Y]]+Table2[[#This Row],[Rank 6M]]+Table2[[#This Row],[Rank Sharpe]])/3</f>
        <v>543</v>
      </c>
    </row>
    <row r="581" spans="1:48" x14ac:dyDescent="0.3">
      <c r="A581" t="s">
        <v>1869</v>
      </c>
      <c r="B581" t="s">
        <v>1870</v>
      </c>
      <c r="C581" t="s">
        <v>10425</v>
      </c>
      <c r="D581" t="s">
        <v>124</v>
      </c>
      <c r="E581">
        <v>3528.7565332499998</v>
      </c>
      <c r="F581">
        <v>1220.2</v>
      </c>
      <c r="G581">
        <v>-3.49744029768673</v>
      </c>
      <c r="H581">
        <f>(Table2[[#This Row],[1Y Return vs Nifty]]-AVERAGE(Table2[1Y Return vs Nifty]))/_xlfn.STDEV.P(Table2[1Y Return vs Nifty])</f>
        <v>-0.58066112438384543</v>
      </c>
      <c r="I581">
        <v>-3.4371746522777298</v>
      </c>
      <c r="J581">
        <f>(Table2[[#This Row],[1M Return vs Nifty]]-AVERAGE(Table2[1M Return vs Nifty]))/_xlfn.STDEV.P(Table2[1M Return vs Nifty])</f>
        <v>-0.42005120341149466</v>
      </c>
      <c r="K581">
        <v>-9.0202597424435496</v>
      </c>
      <c r="L581">
        <f>(Table2[[#This Row],[6M Return vs Nifty]]-AVERAGE(Table2[6M Return vs Nifty]))/_xlfn.STDEV.P(Table2[6M Return vs Nifty])</f>
        <v>-0.63032247316046219</v>
      </c>
      <c r="M581">
        <v>-3.6922671043241002</v>
      </c>
      <c r="N581">
        <f>(Table2[[#This Row],[1W Return vs Nifty]]-AVERAGE(Table2[1W Return vs Nifty]))/_xlfn.STDEV.P(Table2[1W Return vs Nifty])</f>
        <v>-0.59100220766746525</v>
      </c>
      <c r="O581">
        <v>1212.53</v>
      </c>
      <c r="P581">
        <v>1197.3178111408199</v>
      </c>
      <c r="Q581">
        <v>1127.54596532347</v>
      </c>
      <c r="R581">
        <v>50.048137538572099</v>
      </c>
      <c r="S581" s="2">
        <f>(Table2[[#This Row],[Close Price]]-Table2[[#This Row],[20D EMA]])/Table2[[#This Row],[20D EMA]]</f>
        <v>6.3256166857727832E-3</v>
      </c>
      <c r="T581" s="2">
        <f>(Table2[[#This Row],[Close Price]]-Table2[[#This Row],[50D EMA]])/Table2[[#This Row],[50D EMA]]</f>
        <v>1.911120727200883E-2</v>
      </c>
      <c r="U581" s="2">
        <f>(Table2[[#This Row],[Close Price]]-Table2[[#This Row],[200D EMA]])/Table2[[#This Row],[200D EMA]]</f>
        <v>8.2173177436672823E-2</v>
      </c>
      <c r="V581">
        <v>0.488074984020892</v>
      </c>
      <c r="W581">
        <v>1197</v>
      </c>
      <c r="X581">
        <v>1234.5</v>
      </c>
      <c r="Y581">
        <v>1177.0999999999999</v>
      </c>
      <c r="Z581">
        <v>1234.5</v>
      </c>
      <c r="AA581">
        <v>1177.0999999999999</v>
      </c>
      <c r="AB581">
        <v>1234.5</v>
      </c>
      <c r="AC581" s="2">
        <f>(Table2[[#This Row],[Close Price]]/Table2[[#This Row],[Day Low]])-1</f>
        <v>1.9381787802840389E-2</v>
      </c>
      <c r="AD581" s="2">
        <f>(Table2[[#This Row],[Day High]]/Table2[[#This Row],[Close Price]])-1</f>
        <v>1.1719390263891238E-2</v>
      </c>
      <c r="AE581" s="2">
        <f>(Table2[[#This Row],[Close Price]]/Table2[[#This Row],[Current Week Low]])-1</f>
        <v>3.6615410755246103E-2</v>
      </c>
      <c r="AF581" s="2">
        <f>(Table2[[#This Row],[Current Week High]]/Table2[[#This Row],[Close Price]])-1</f>
        <v>1.1719390263891238E-2</v>
      </c>
      <c r="AG581" s="2">
        <f>(Table2[[#This Row],[Close Price]]/Table2[[#This Row],[Current Month Low]])-1</f>
        <v>3.6615410755246103E-2</v>
      </c>
      <c r="AH581" s="2">
        <f>(Table2[[#This Row],[Current Month High]]/Table2[[#This Row],[Close Price]])-1</f>
        <v>1.1719390263891238E-2</v>
      </c>
      <c r="AI581">
        <v>11.3751843960006</v>
      </c>
      <c r="AJ581">
        <v>27.769633507853399</v>
      </c>
      <c r="AK581" t="str">
        <f>IF(AND(Table2[[#This Row],[20D EMA]]&gt;Table2[[#This Row],[50D EMA]],Table2[[#This Row],[50D EMA]]&gt;Table2[[#This Row],[200D EMA]]),"Uptrend","Downtrend/NoTrend")</f>
        <v>Uptrend</v>
      </c>
      <c r="AL581">
        <v>-0.05</v>
      </c>
      <c r="AM581" t="s">
        <v>10464</v>
      </c>
      <c r="AN581">
        <v>-0.57999999999999996</v>
      </c>
      <c r="AO581" t="s">
        <v>10464</v>
      </c>
      <c r="AP581">
        <v>-1.1546084144103E-2</v>
      </c>
      <c r="AQ581">
        <f>(Table2[[#This Row],[Sharpe Ratio]]-AVERAGE(Table2[Sharpe Ratio]))/_xlfn.STDEV.P(Table2[Sharpe Ratio])</f>
        <v>-0.722654303046119</v>
      </c>
      <c r="AR5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-2.944691311669386</v>
      </c>
      <c r="AS581">
        <f>_xlfn.RANK.AVG(Table2[[#This Row],[1Y Return vs Nifty Z-Score]],Table2[1Y Return vs Nifty Z-Score])</f>
        <v>532</v>
      </c>
      <c r="AT581">
        <f>_xlfn.RANK.AVG(Table2[[#This Row],[6M Return vs Nifty Z-Score]],Table2[6M Return vs Nifty Z-Score])</f>
        <v>535</v>
      </c>
      <c r="AU581">
        <f>_xlfn.RANK.AVG(Table2[[#This Row],[Sharpe Ratio Z-Score]],Table2[Sharpe Ratio Z-Score])</f>
        <v>564</v>
      </c>
      <c r="AV581">
        <f>(Table2[[#This Row],[Rank 1Y]]+Table2[[#This Row],[Rank 6M]]+Table2[[#This Row],[Rank Sharpe]])/3</f>
        <v>543.66666666666663</v>
      </c>
    </row>
    <row r="582" spans="1:48" x14ac:dyDescent="0.3">
      <c r="A582" t="s">
        <v>1739</v>
      </c>
      <c r="B582" t="s">
        <v>1740</v>
      </c>
      <c r="C582" t="s">
        <v>10421</v>
      </c>
      <c r="D582" t="s">
        <v>275</v>
      </c>
      <c r="E582">
        <v>4212.3854833900004</v>
      </c>
      <c r="F582">
        <v>502.35</v>
      </c>
      <c r="G582">
        <v>-13.199231831153799</v>
      </c>
      <c r="H582">
        <f>(Table2[[#This Row],[1Y Return vs Nifty]]-AVERAGE(Table2[1Y Return vs Nifty]))/_xlfn.STDEV.P(Table2[1Y Return vs Nifty])</f>
        <v>-0.69397013360532944</v>
      </c>
      <c r="I582">
        <v>-12.847695704807499</v>
      </c>
      <c r="J582">
        <f>(Table2[[#This Row],[1M Return vs Nifty]]-AVERAGE(Table2[1M Return vs Nifty]))/_xlfn.STDEV.P(Table2[1M Return vs Nifty])</f>
        <v>-1.2350703254551689</v>
      </c>
      <c r="K582">
        <v>-8.9223492737884396</v>
      </c>
      <c r="L582">
        <f>(Table2[[#This Row],[6M Return vs Nifty]]-AVERAGE(Table2[6M Return vs Nifty]))/_xlfn.STDEV.P(Table2[6M Return vs Nifty])</f>
        <v>-0.62738943308723261</v>
      </c>
      <c r="M582">
        <v>-2.0606762685041198</v>
      </c>
      <c r="N582">
        <f>(Table2[[#This Row],[1W Return vs Nifty]]-AVERAGE(Table2[1W Return vs Nifty]))/_xlfn.STDEV.P(Table2[1W Return vs Nifty])</f>
        <v>-0.29221646322510086</v>
      </c>
      <c r="O582">
        <v>504.38</v>
      </c>
      <c r="P582">
        <v>514.50208982088998</v>
      </c>
      <c r="Q582">
        <v>512.08111080397703</v>
      </c>
      <c r="R582">
        <v>42.341888732235603</v>
      </c>
      <c r="S582" s="2">
        <f>(Table2[[#This Row],[Close Price]]-Table2[[#This Row],[20D EMA]])/Table2[[#This Row],[20D EMA]]</f>
        <v>-4.0247432491375013E-3</v>
      </c>
      <c r="T582" s="2">
        <f>(Table2[[#This Row],[Close Price]]-Table2[[#This Row],[50D EMA]])/Table2[[#This Row],[50D EMA]]</f>
        <v>-2.3619126260731763E-2</v>
      </c>
      <c r="U582" s="2">
        <f>(Table2[[#This Row],[Close Price]]-Table2[[#This Row],[200D EMA]])/Table2[[#This Row],[200D EMA]]</f>
        <v>-1.9003065332167741E-2</v>
      </c>
      <c r="V582">
        <v>0.68920792597385505</v>
      </c>
      <c r="W582">
        <v>497</v>
      </c>
      <c r="X582">
        <v>512</v>
      </c>
      <c r="Y582">
        <v>496.25</v>
      </c>
      <c r="Z582">
        <v>512</v>
      </c>
      <c r="AA582">
        <v>496.25</v>
      </c>
      <c r="AB582">
        <v>512</v>
      </c>
      <c r="AC582" s="2">
        <f>(Table2[[#This Row],[Close Price]]/Table2[[#This Row],[Day Low]])-1</f>
        <v>1.076458752515097E-2</v>
      </c>
      <c r="AD582" s="2">
        <f>(Table2[[#This Row],[Day High]]/Table2[[#This Row],[Close Price]])-1</f>
        <v>1.9209714342589779E-2</v>
      </c>
      <c r="AE582" s="2">
        <f>(Table2[[#This Row],[Close Price]]/Table2[[#This Row],[Current Week Low]])-1</f>
        <v>1.2292191435768318E-2</v>
      </c>
      <c r="AF582" s="2">
        <f>(Table2[[#This Row],[Current Week High]]/Table2[[#This Row],[Close Price]])-1</f>
        <v>1.9209714342589779E-2</v>
      </c>
      <c r="AG582" s="2">
        <f>(Table2[[#This Row],[Close Price]]/Table2[[#This Row],[Current Month Low]])-1</f>
        <v>1.2292191435768318E-2</v>
      </c>
      <c r="AH582" s="2">
        <f>(Table2[[#This Row],[Current Month High]]/Table2[[#This Row],[Close Price]])-1</f>
        <v>1.9209714342589779E-2</v>
      </c>
      <c r="AI582">
        <v>39.146013735443397</v>
      </c>
      <c r="AJ582">
        <v>15.336930317988701</v>
      </c>
      <c r="AK582" t="str">
        <f>IF(AND(Table2[[#This Row],[20D EMA]]&gt;Table2[[#This Row],[50D EMA]],Table2[[#This Row],[50D EMA]]&gt;Table2[[#This Row],[200D EMA]]),"Uptrend","Downtrend/NoTrend")</f>
        <v>Downtrend/NoTrend</v>
      </c>
      <c r="AL582">
        <v>-0.17</v>
      </c>
      <c r="AM582" t="s">
        <v>10464</v>
      </c>
      <c r="AN582">
        <v>-2.72</v>
      </c>
      <c r="AO582" t="s">
        <v>10464</v>
      </c>
      <c r="AQ582">
        <f>(Table2[[#This Row],[Sharpe Ratio]]-AVERAGE(Table2[Sharpe Ratio]))/_xlfn.STDEV.P(Table2[Sharpe Ratio])</f>
        <v>-0.59272070335917748</v>
      </c>
      <c r="AR5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2">
        <f>_xlfn.RANK.AVG(Table2[[#This Row],[1Y Return vs Nifty Z-Score]],Table2[1Y Return vs Nifty Z-Score])</f>
        <v>591</v>
      </c>
      <c r="AT582">
        <f>_xlfn.RANK.AVG(Table2[[#This Row],[6M Return vs Nifty Z-Score]],Table2[6M Return vs Nifty Z-Score])</f>
        <v>531</v>
      </c>
      <c r="AU582">
        <f>_xlfn.RANK.AVG(Table2[[#This Row],[Sharpe Ratio Z-Score]],Table2[Sharpe Ratio Z-Score])</f>
        <v>515.5</v>
      </c>
      <c r="AV582">
        <f>(Table2[[#This Row],[Rank 1Y]]+Table2[[#This Row],[Rank 6M]]+Table2[[#This Row],[Rank Sharpe]])/3</f>
        <v>545.83333333333337</v>
      </c>
    </row>
    <row r="583" spans="1:48" x14ac:dyDescent="0.3">
      <c r="A583" t="s">
        <v>1228</v>
      </c>
      <c r="B583" t="s">
        <v>1229</v>
      </c>
      <c r="C583" t="s">
        <v>10428</v>
      </c>
      <c r="D583" t="s">
        <v>80</v>
      </c>
      <c r="E583">
        <v>8906.8946830999994</v>
      </c>
      <c r="F583">
        <v>169.82</v>
      </c>
      <c r="G583">
        <v>4.3454063517983901</v>
      </c>
      <c r="H583">
        <f>(Table2[[#This Row],[1Y Return vs Nifty]]-AVERAGE(Table2[1Y Return vs Nifty]))/_xlfn.STDEV.P(Table2[1Y Return vs Nifty])</f>
        <v>-0.48906307465625898</v>
      </c>
      <c r="I583">
        <v>9.1409944626484094</v>
      </c>
      <c r="J583">
        <f>(Table2[[#This Row],[1M Return vs Nifty]]-AVERAGE(Table2[1M Return vs Nifty]))/_xlfn.STDEV.P(Table2[1M Return vs Nifty])</f>
        <v>0.66930912974541712</v>
      </c>
      <c r="K583">
        <v>-18.137677555218701</v>
      </c>
      <c r="L583">
        <f>(Table2[[#This Row],[6M Return vs Nifty]]-AVERAGE(Table2[6M Return vs Nifty]))/_xlfn.STDEV.P(Table2[6M Return vs Nifty])</f>
        <v>-0.90344701414743922</v>
      </c>
      <c r="M583">
        <v>4.7325954435823698</v>
      </c>
      <c r="N583">
        <f>(Table2[[#This Row],[1W Return vs Nifty]]-AVERAGE(Table2[1W Return vs Nifty]))/_xlfn.STDEV.P(Table2[1W Return vs Nifty])</f>
        <v>0.9518042196165899</v>
      </c>
      <c r="O583">
        <v>166.35</v>
      </c>
      <c r="P583">
        <v>163.392539246735</v>
      </c>
      <c r="Q583">
        <v>158.97698372470401</v>
      </c>
      <c r="R583">
        <v>72.9940586613031</v>
      </c>
      <c r="S583" s="2">
        <f>(Table2[[#This Row],[Close Price]]-Table2[[#This Row],[20D EMA]])/Table2[[#This Row],[20D EMA]]</f>
        <v>2.0859633303276219E-2</v>
      </c>
      <c r="T583" s="2">
        <f>(Table2[[#This Row],[Close Price]]-Table2[[#This Row],[50D EMA]])/Table2[[#This Row],[50D EMA]]</f>
        <v>3.9337541254310562E-2</v>
      </c>
      <c r="U583" s="2">
        <f>(Table2[[#This Row],[Close Price]]-Table2[[#This Row],[200D EMA]])/Table2[[#This Row],[200D EMA]]</f>
        <v>6.8204944019270908E-2</v>
      </c>
      <c r="V583">
        <v>2.08965897312319</v>
      </c>
      <c r="W583">
        <v>169.01</v>
      </c>
      <c r="X583">
        <v>177.95</v>
      </c>
      <c r="Y583">
        <v>169.01</v>
      </c>
      <c r="Z583">
        <v>180.83</v>
      </c>
      <c r="AA583">
        <v>169.01</v>
      </c>
      <c r="AB583">
        <v>180.83</v>
      </c>
      <c r="AC583" s="2">
        <f>(Table2[[#This Row],[Close Price]]/Table2[[#This Row],[Day Low]])-1</f>
        <v>4.7926158215489956E-3</v>
      </c>
      <c r="AD583" s="2">
        <f>(Table2[[#This Row],[Day High]]/Table2[[#This Row],[Close Price]])-1</f>
        <v>4.7874219762100934E-2</v>
      </c>
      <c r="AE583" s="2">
        <f>(Table2[[#This Row],[Close Price]]/Table2[[#This Row],[Current Week Low]])-1</f>
        <v>4.7926158215489956E-3</v>
      </c>
      <c r="AF583" s="2">
        <f>(Table2[[#This Row],[Current Week High]]/Table2[[#This Row],[Close Price]])-1</f>
        <v>6.48333529619598E-2</v>
      </c>
      <c r="AG583" s="2">
        <f>(Table2[[#This Row],[Close Price]]/Table2[[#This Row],[Current Month Low]])-1</f>
        <v>4.7926158215489956E-3</v>
      </c>
      <c r="AH583" s="2">
        <f>(Table2[[#This Row],[Current Month High]]/Table2[[#This Row],[Close Price]])-1</f>
        <v>6.48333529619598E-2</v>
      </c>
      <c r="AI583">
        <v>17.182899540690102</v>
      </c>
      <c r="AJ583">
        <v>41.575656523551402</v>
      </c>
      <c r="AK583" t="str">
        <f>IF(AND(Table2[[#This Row],[20D EMA]]&gt;Table2[[#This Row],[50D EMA]],Table2[[#This Row],[50D EMA]]&gt;Table2[[#This Row],[200D EMA]]),"Uptrend","Downtrend/NoTrend")</f>
        <v>Uptrend</v>
      </c>
      <c r="AL583">
        <v>-0.11</v>
      </c>
      <c r="AM583" t="s">
        <v>10464</v>
      </c>
      <c r="AN583">
        <v>5.85</v>
      </c>
      <c r="AO583" t="s">
        <v>10463</v>
      </c>
      <c r="AP583">
        <v>-3.143828063119E-3</v>
      </c>
      <c r="AQ583">
        <f>(Table2[[#This Row],[Sharpe Ratio]]-AVERAGE(Table2[Sharpe Ratio]))/_xlfn.STDEV.P(Table2[Sharpe Ratio])</f>
        <v>-0.62809970215562283</v>
      </c>
      <c r="AR5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-0.39949644159731412</v>
      </c>
      <c r="AS583">
        <f>_xlfn.RANK.AVG(Table2[[#This Row],[1Y Return vs Nifty Z-Score]],Table2[1Y Return vs Nifty Z-Score])</f>
        <v>481</v>
      </c>
      <c r="AT583">
        <f>_xlfn.RANK.AVG(Table2[[#This Row],[6M Return vs Nifty Z-Score]],Table2[6M Return vs Nifty Z-Score])</f>
        <v>617</v>
      </c>
      <c r="AU583">
        <f>_xlfn.RANK.AVG(Table2[[#This Row],[Sharpe Ratio Z-Score]],Table2[Sharpe Ratio Z-Score])</f>
        <v>542</v>
      </c>
      <c r="AV583">
        <f>(Table2[[#This Row],[Rank 1Y]]+Table2[[#This Row],[Rank 6M]]+Table2[[#This Row],[Rank Sharpe]])/3</f>
        <v>546.66666666666663</v>
      </c>
    </row>
    <row r="584" spans="1:48" x14ac:dyDescent="0.3">
      <c r="A584" t="s">
        <v>683</v>
      </c>
      <c r="B584" t="s">
        <v>684</v>
      </c>
      <c r="C584" t="s">
        <v>10419</v>
      </c>
      <c r="D584" t="s">
        <v>544</v>
      </c>
      <c r="E584">
        <v>24699.872696319999</v>
      </c>
      <c r="F584">
        <v>757.35</v>
      </c>
      <c r="G584">
        <v>-0.78806831897215401</v>
      </c>
      <c r="H584">
        <f>(Table2[[#This Row],[1Y Return vs Nifty]]-AVERAGE(Table2[1Y Return vs Nifty]))/_xlfn.STDEV.P(Table2[1Y Return vs Nifty])</f>
        <v>-0.54901787030426707</v>
      </c>
      <c r="I584">
        <v>-2.7661646272561402</v>
      </c>
      <c r="J584">
        <f>(Table2[[#This Row],[1M Return vs Nifty]]-AVERAGE(Table2[1M Return vs Nifty]))/_xlfn.STDEV.P(Table2[1M Return vs Nifty])</f>
        <v>-0.36193688663531737</v>
      </c>
      <c r="K584">
        <v>-6.1225705771487604</v>
      </c>
      <c r="L584">
        <f>(Table2[[#This Row],[6M Return vs Nifty]]-AVERAGE(Table2[6M Return vs Nifty]))/_xlfn.STDEV.P(Table2[6M Return vs Nifty])</f>
        <v>-0.5435182880889895</v>
      </c>
      <c r="M584">
        <v>9.58800639047587E-2</v>
      </c>
      <c r="N584">
        <f>(Table2[[#This Row],[1W Return vs Nifty]]-AVERAGE(Table2[1W Return vs Nifty]))/_xlfn.STDEV.P(Table2[1W Return vs Nifty])</f>
        <v>0.10270380420019075</v>
      </c>
      <c r="O584">
        <v>743.17</v>
      </c>
      <c r="P584">
        <v>737.37822170241304</v>
      </c>
      <c r="Q584">
        <v>709.50703682366998</v>
      </c>
      <c r="R584">
        <v>66.081485639595499</v>
      </c>
      <c r="S584" s="2">
        <f>(Table2[[#This Row],[Close Price]]-Table2[[#This Row],[20D EMA]])/Table2[[#This Row],[20D EMA]]</f>
        <v>1.9080425743773381E-2</v>
      </c>
      <c r="T584" s="2">
        <f>(Table2[[#This Row],[Close Price]]-Table2[[#This Row],[50D EMA]])/Table2[[#This Row],[50D EMA]]</f>
        <v>2.7084849687420084E-2</v>
      </c>
      <c r="U584" s="2">
        <f>(Table2[[#This Row],[Close Price]]-Table2[[#This Row],[200D EMA]])/Table2[[#This Row],[200D EMA]]</f>
        <v>6.7431273677727041E-2</v>
      </c>
      <c r="V584">
        <v>0.90471389955574399</v>
      </c>
      <c r="W584">
        <v>750.05</v>
      </c>
      <c r="X584">
        <v>765</v>
      </c>
      <c r="Y584">
        <v>749.1</v>
      </c>
      <c r="Z584">
        <v>765.75</v>
      </c>
      <c r="AA584">
        <v>749.1</v>
      </c>
      <c r="AB584">
        <v>765.75</v>
      </c>
      <c r="AC584" s="2">
        <f>(Table2[[#This Row],[Close Price]]/Table2[[#This Row],[Day Low]])-1</f>
        <v>9.7326844877008156E-3</v>
      </c>
      <c r="AD584" s="2">
        <f>(Table2[[#This Row],[Day High]]/Table2[[#This Row],[Close Price]])-1</f>
        <v>1.0101010101010166E-2</v>
      </c>
      <c r="AE584" s="2">
        <f>(Table2[[#This Row],[Close Price]]/Table2[[#This Row],[Current Week Low]])-1</f>
        <v>1.1013215859030812E-2</v>
      </c>
      <c r="AF584" s="2">
        <f>(Table2[[#This Row],[Current Week High]]/Table2[[#This Row],[Close Price]])-1</f>
        <v>1.1091305208952296E-2</v>
      </c>
      <c r="AG584" s="2">
        <f>(Table2[[#This Row],[Close Price]]/Table2[[#This Row],[Current Month Low]])-1</f>
        <v>1.1013215859030812E-2</v>
      </c>
      <c r="AH584" s="2">
        <f>(Table2[[#This Row],[Current Month High]]/Table2[[#This Row],[Close Price]])-1</f>
        <v>1.1091305208952296E-2</v>
      </c>
      <c r="AI584">
        <v>14.405492836865299</v>
      </c>
      <c r="AJ584">
        <v>26.330275229357799</v>
      </c>
      <c r="AK584" t="str">
        <f>IF(AND(Table2[[#This Row],[20D EMA]]&gt;Table2[[#This Row],[50D EMA]],Table2[[#This Row],[50D EMA]]&gt;Table2[[#This Row],[200D EMA]]),"Uptrend","Downtrend/NoTrend")</f>
        <v>Uptrend</v>
      </c>
      <c r="AL584">
        <v>-0.04</v>
      </c>
      <c r="AM584" t="s">
        <v>10464</v>
      </c>
      <c r="AN584">
        <v>5.51</v>
      </c>
      <c r="AO584" t="s">
        <v>10463</v>
      </c>
      <c r="AP584">
        <v>-4.6752191803933002E-2</v>
      </c>
      <c r="AQ584">
        <f>(Table2[[#This Row],[Sharpe Ratio]]-AVERAGE(Table2[Sharpe Ratio]))/_xlfn.STDEV.P(Table2[Sharpe Ratio])</f>
        <v>-1.1188454482097421</v>
      </c>
      <c r="AR5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-2.4706146890381246</v>
      </c>
      <c r="AS584">
        <f>_xlfn.RANK.AVG(Table2[[#This Row],[1Y Return vs Nifty Z-Score]],Table2[1Y Return vs Nifty Z-Score])</f>
        <v>516</v>
      </c>
      <c r="AT584">
        <f>_xlfn.RANK.AVG(Table2[[#This Row],[6M Return vs Nifty Z-Score]],Table2[6M Return vs Nifty Z-Score])</f>
        <v>501</v>
      </c>
      <c r="AU584">
        <f>_xlfn.RANK.AVG(Table2[[#This Row],[Sharpe Ratio Z-Score]],Table2[Sharpe Ratio Z-Score])</f>
        <v>625</v>
      </c>
      <c r="AV584">
        <f>(Table2[[#This Row],[Rank 1Y]]+Table2[[#This Row],[Rank 6M]]+Table2[[#This Row],[Rank Sharpe]])/3</f>
        <v>547.33333333333337</v>
      </c>
    </row>
    <row r="585" spans="1:48" x14ac:dyDescent="0.3">
      <c r="A585" t="s">
        <v>1712</v>
      </c>
      <c r="B585" t="s">
        <v>1713</v>
      </c>
      <c r="C585" t="s">
        <v>10419</v>
      </c>
      <c r="D585" t="s">
        <v>24</v>
      </c>
      <c r="E585">
        <v>4387.4954784399997</v>
      </c>
      <c r="F585">
        <v>139.34</v>
      </c>
      <c r="G585">
        <v>-11.998435222664</v>
      </c>
      <c r="H585">
        <f>(Table2[[#This Row],[1Y Return vs Nifty]]-AVERAGE(Table2[1Y Return vs Nifty]))/_xlfn.STDEV.P(Table2[1Y Return vs Nifty])</f>
        <v>-0.67994580897259083</v>
      </c>
      <c r="I585">
        <v>0.132574223328983</v>
      </c>
      <c r="J585">
        <f>(Table2[[#This Row],[1M Return vs Nifty]]-AVERAGE(Table2[1M Return vs Nifty]))/_xlfn.STDEV.P(Table2[1M Return vs Nifty])</f>
        <v>-0.11088515635916298</v>
      </c>
      <c r="K585">
        <v>-16.074723687196599</v>
      </c>
      <c r="L585">
        <f>(Table2[[#This Row],[6M Return vs Nifty]]-AVERAGE(Table2[6M Return vs Nifty]))/_xlfn.STDEV.P(Table2[6M Return vs Nifty])</f>
        <v>-0.84164845014049428</v>
      </c>
      <c r="M585">
        <v>-2.0767548390906798</v>
      </c>
      <c r="N585">
        <f>(Table2[[#This Row],[1W Return vs Nifty]]-AVERAGE(Table2[1W Return vs Nifty]))/_xlfn.STDEV.P(Table2[1W Return vs Nifty])</f>
        <v>-0.29516085809224912</v>
      </c>
      <c r="O585">
        <v>137.08000000000001</v>
      </c>
      <c r="P585">
        <v>133.813760328363</v>
      </c>
      <c r="Q585">
        <v>128.361122001914</v>
      </c>
      <c r="R585">
        <v>58.684569593571297</v>
      </c>
      <c r="S585" s="2">
        <f>(Table2[[#This Row],[Close Price]]-Table2[[#This Row],[20D EMA]])/Table2[[#This Row],[20D EMA]]</f>
        <v>1.6486723081412247E-2</v>
      </c>
      <c r="T585" s="2">
        <f>(Table2[[#This Row],[Close Price]]-Table2[[#This Row],[50D EMA]])/Table2[[#This Row],[50D EMA]]</f>
        <v>4.129799250896371E-2</v>
      </c>
      <c r="U585" s="2">
        <f>(Table2[[#This Row],[Close Price]]-Table2[[#This Row],[200D EMA]])/Table2[[#This Row],[200D EMA]]</f>
        <v>8.5531178185886375E-2</v>
      </c>
      <c r="V585">
        <v>1.20416505603822</v>
      </c>
      <c r="W585">
        <v>138.79</v>
      </c>
      <c r="X585">
        <v>141.5</v>
      </c>
      <c r="Y585">
        <v>137.5</v>
      </c>
      <c r="Z585">
        <v>142.88</v>
      </c>
      <c r="AA585">
        <v>137.5</v>
      </c>
      <c r="AB585">
        <v>142.88</v>
      </c>
      <c r="AC585" s="2">
        <f>(Table2[[#This Row],[Close Price]]/Table2[[#This Row],[Day Low]])-1</f>
        <v>3.9628215289286839E-3</v>
      </c>
      <c r="AD585" s="2">
        <f>(Table2[[#This Row],[Day High]]/Table2[[#This Row],[Close Price]])-1</f>
        <v>1.5501650638725328E-2</v>
      </c>
      <c r="AE585" s="2">
        <f>(Table2[[#This Row],[Close Price]]/Table2[[#This Row],[Current Week Low]])-1</f>
        <v>1.3381818181818161E-2</v>
      </c>
      <c r="AF585" s="2">
        <f>(Table2[[#This Row],[Current Week High]]/Table2[[#This Row],[Close Price]])-1</f>
        <v>2.5405482991244455E-2</v>
      </c>
      <c r="AG585" s="2">
        <f>(Table2[[#This Row],[Close Price]]/Table2[[#This Row],[Current Month Low]])-1</f>
        <v>1.3381818181818161E-2</v>
      </c>
      <c r="AH585" s="2">
        <f>(Table2[[#This Row],[Current Month High]]/Table2[[#This Row],[Close Price]])-1</f>
        <v>2.5405482991244455E-2</v>
      </c>
      <c r="AI585">
        <v>17.302999856466101</v>
      </c>
      <c r="AJ585">
        <v>26.787989080982602</v>
      </c>
      <c r="AK585" t="str">
        <f>IF(AND(Table2[[#This Row],[20D EMA]]&gt;Table2[[#This Row],[50D EMA]],Table2[[#This Row],[50D EMA]]&gt;Table2[[#This Row],[200D EMA]]),"Uptrend","Downtrend/NoTrend")</f>
        <v>Uptrend</v>
      </c>
      <c r="AL585">
        <v>0.04</v>
      </c>
      <c r="AM585" t="s">
        <v>10463</v>
      </c>
      <c r="AN585">
        <v>1.59</v>
      </c>
      <c r="AO585" t="s">
        <v>10463</v>
      </c>
      <c r="AP585">
        <v>9.4676923717209992E-3</v>
      </c>
      <c r="AQ585">
        <f>(Table2[[#This Row],[Sharpe Ratio]]-AVERAGE(Table2[Sharpe Ratio]))/_xlfn.STDEV.P(Table2[Sharpe Ratio])</f>
        <v>-0.48617623899940587</v>
      </c>
      <c r="AR5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-2.4138165125639031</v>
      </c>
      <c r="AS585">
        <f>_xlfn.RANK.AVG(Table2[[#This Row],[1Y Return vs Nifty Z-Score]],Table2[1Y Return vs Nifty Z-Score])</f>
        <v>581</v>
      </c>
      <c r="AT585">
        <f>_xlfn.RANK.AVG(Table2[[#This Row],[6M Return vs Nifty Z-Score]],Table2[6M Return vs Nifty Z-Score])</f>
        <v>596</v>
      </c>
      <c r="AU585">
        <f>_xlfn.RANK.AVG(Table2[[#This Row],[Sharpe Ratio Z-Score]],Table2[Sharpe Ratio Z-Score])</f>
        <v>468</v>
      </c>
      <c r="AV585">
        <f>(Table2[[#This Row],[Rank 1Y]]+Table2[[#This Row],[Rank 6M]]+Table2[[#This Row],[Rank Sharpe]])/3</f>
        <v>548.33333333333337</v>
      </c>
    </row>
    <row r="586" spans="1:48" x14ac:dyDescent="0.3">
      <c r="A586" t="s">
        <v>1013</v>
      </c>
      <c r="B586" t="s">
        <v>1014</v>
      </c>
      <c r="C586" t="s">
        <v>10430</v>
      </c>
      <c r="D586" t="s">
        <v>526</v>
      </c>
      <c r="E586">
        <v>12842.313200324999</v>
      </c>
      <c r="F586">
        <v>828.1</v>
      </c>
      <c r="G586">
        <v>-27.258627410963999</v>
      </c>
      <c r="H586">
        <f>(Table2[[#This Row],[1Y Return vs Nifty]]-AVERAGE(Table2[1Y Return vs Nifty]))/_xlfn.STDEV.P(Table2[1Y Return vs Nifty])</f>
        <v>-0.85817240263016226</v>
      </c>
      <c r="I586">
        <v>-8.6457382068721902</v>
      </c>
      <c r="J586">
        <f>(Table2[[#This Row],[1M Return vs Nifty]]-AVERAGE(Table2[1M Return vs Nifty]))/_xlfn.STDEV.P(Table2[1M Return vs Nifty])</f>
        <v>-0.87115044347249837</v>
      </c>
      <c r="K586">
        <v>-10.8137044326736</v>
      </c>
      <c r="L586">
        <f>(Table2[[#This Row],[6M Return vs Nifty]]-AVERAGE(Table2[6M Return vs Nifty]))/_xlfn.STDEV.P(Table2[6M Return vs Nifty])</f>
        <v>-0.68404752644454747</v>
      </c>
      <c r="M586">
        <v>-3.3550152654742602</v>
      </c>
      <c r="N586">
        <f>(Table2[[#This Row],[1W Return vs Nifty]]-AVERAGE(Table2[1W Return vs Nifty]))/_xlfn.STDEV.P(Table2[1W Return vs Nifty])</f>
        <v>-0.52924282564405234</v>
      </c>
      <c r="O586">
        <v>831.56</v>
      </c>
      <c r="P586">
        <v>828.81558824829199</v>
      </c>
      <c r="Q586">
        <v>824.28704308956196</v>
      </c>
      <c r="R586">
        <v>45.747381028610803</v>
      </c>
      <c r="S586" s="2">
        <f>(Table2[[#This Row],[Close Price]]-Table2[[#This Row],[20D EMA]])/Table2[[#This Row],[20D EMA]]</f>
        <v>-4.1608542979459364E-3</v>
      </c>
      <c r="T586" s="2">
        <f>(Table2[[#This Row],[Close Price]]-Table2[[#This Row],[50D EMA]])/Table2[[#This Row],[50D EMA]]</f>
        <v>-8.633865704726503E-4</v>
      </c>
      <c r="U586" s="2">
        <f>(Table2[[#This Row],[Close Price]]-Table2[[#This Row],[200D EMA]])/Table2[[#This Row],[200D EMA]]</f>
        <v>4.625763491497425E-3</v>
      </c>
      <c r="V586">
        <v>1.49631475845145</v>
      </c>
      <c r="W586">
        <v>816</v>
      </c>
      <c r="X586">
        <v>836.4</v>
      </c>
      <c r="Y586">
        <v>816</v>
      </c>
      <c r="Z586">
        <v>848.95</v>
      </c>
      <c r="AA586">
        <v>816</v>
      </c>
      <c r="AB586">
        <v>848.95</v>
      </c>
      <c r="AC586" s="2">
        <f>(Table2[[#This Row],[Close Price]]/Table2[[#This Row],[Day Low]])-1</f>
        <v>1.4828431372549078E-2</v>
      </c>
      <c r="AD586" s="2">
        <f>(Table2[[#This Row],[Day High]]/Table2[[#This Row],[Close Price]])-1</f>
        <v>1.0022944088878161E-2</v>
      </c>
      <c r="AE586" s="2">
        <f>(Table2[[#This Row],[Close Price]]/Table2[[#This Row],[Current Week Low]])-1</f>
        <v>1.4828431372549078E-2</v>
      </c>
      <c r="AF586" s="2">
        <f>(Table2[[#This Row],[Current Week High]]/Table2[[#This Row],[Close Price]])-1</f>
        <v>2.5178118584711973E-2</v>
      </c>
      <c r="AG586" s="2">
        <f>(Table2[[#This Row],[Close Price]]/Table2[[#This Row],[Current Month Low]])-1</f>
        <v>1.4828431372549078E-2</v>
      </c>
      <c r="AH586" s="2">
        <f>(Table2[[#This Row],[Current Month High]]/Table2[[#This Row],[Close Price]])-1</f>
        <v>2.5178118584711973E-2</v>
      </c>
      <c r="AI586">
        <v>23.7712836613935</v>
      </c>
      <c r="AJ586">
        <v>16.806544890330699</v>
      </c>
      <c r="AK586" t="str">
        <f>IF(AND(Table2[[#This Row],[20D EMA]]&gt;Table2[[#This Row],[50D EMA]],Table2[[#This Row],[50D EMA]]&gt;Table2[[#This Row],[200D EMA]]),"Uptrend","Downtrend/NoTrend")</f>
        <v>Uptrend</v>
      </c>
      <c r="AL586">
        <v>-0.04</v>
      </c>
      <c r="AM586" t="s">
        <v>10464</v>
      </c>
      <c r="AN586">
        <v>2.34</v>
      </c>
      <c r="AO586" t="s">
        <v>10463</v>
      </c>
      <c r="AP586">
        <v>2.0513458742412002E-2</v>
      </c>
      <c r="AQ586">
        <f>(Table2[[#This Row],[Sharpe Ratio]]-AVERAGE(Table2[Sharpe Ratio]))/_xlfn.STDEV.P(Table2[Sharpe Ratio])</f>
        <v>-0.36187295418592547</v>
      </c>
      <c r="AR5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-3.3044861523771858</v>
      </c>
      <c r="AS586">
        <f>_xlfn.RANK.AVG(Table2[[#This Row],[1Y Return vs Nifty Z-Score]],Table2[1Y Return vs Nifty Z-Score])</f>
        <v>652</v>
      </c>
      <c r="AT586">
        <f>_xlfn.RANK.AVG(Table2[[#This Row],[6M Return vs Nifty Z-Score]],Table2[6M Return vs Nifty Z-Score])</f>
        <v>555</v>
      </c>
      <c r="AU586">
        <f>_xlfn.RANK.AVG(Table2[[#This Row],[Sharpe Ratio Z-Score]],Table2[Sharpe Ratio Z-Score])</f>
        <v>439</v>
      </c>
      <c r="AV586">
        <f>(Table2[[#This Row],[Rank 1Y]]+Table2[[#This Row],[Rank 6M]]+Table2[[#This Row],[Rank Sharpe]])/3</f>
        <v>548.66666666666663</v>
      </c>
    </row>
    <row r="587" spans="1:48" x14ac:dyDescent="0.3">
      <c r="A587" t="s">
        <v>1281</v>
      </c>
      <c r="B587" t="s">
        <v>1282</v>
      </c>
      <c r="C587" t="s">
        <v>10433</v>
      </c>
      <c r="D587" t="s">
        <v>533</v>
      </c>
      <c r="E587">
        <v>8448.6734290500008</v>
      </c>
      <c r="F587">
        <v>521.85</v>
      </c>
      <c r="G587">
        <v>-2.5412196341061399</v>
      </c>
      <c r="H587">
        <f>(Table2[[#This Row],[1Y Return vs Nifty]]-AVERAGE(Table2[1Y Return vs Nifty]))/_xlfn.STDEV.P(Table2[1Y Return vs Nifty])</f>
        <v>-0.56949324723314909</v>
      </c>
      <c r="I587">
        <v>-2.1912252275914099</v>
      </c>
      <c r="J587">
        <f>(Table2[[#This Row],[1M Return vs Nifty]]-AVERAGE(Table2[1M Return vs Nifty]))/_xlfn.STDEV.P(Table2[1M Return vs Nifty])</f>
        <v>-0.31214298020575809</v>
      </c>
      <c r="K587">
        <v>-6.3068113288510199</v>
      </c>
      <c r="L587">
        <f>(Table2[[#This Row],[6M Return vs Nifty]]-AVERAGE(Table2[6M Return vs Nifty]))/_xlfn.STDEV.P(Table2[6M Return vs Nifty])</f>
        <v>-0.54903746816531174</v>
      </c>
      <c r="M587">
        <v>-0.20090531691423499</v>
      </c>
      <c r="N587">
        <f>(Table2[[#This Row],[1W Return vs Nifty]]-AVERAGE(Table2[1W Return vs Nifty]))/_xlfn.STDEV.P(Table2[1W Return vs Nifty])</f>
        <v>4.8354858986209726E-2</v>
      </c>
      <c r="O587">
        <v>522.79999999999995</v>
      </c>
      <c r="P587">
        <v>515.91397526255696</v>
      </c>
      <c r="Q587">
        <v>487.88780130058302</v>
      </c>
      <c r="R587">
        <v>57.225336628172897</v>
      </c>
      <c r="S587" s="2">
        <f>(Table2[[#This Row],[Close Price]]-Table2[[#This Row],[20D EMA]])/Table2[[#This Row],[20D EMA]]</f>
        <v>-1.8171384850802063E-3</v>
      </c>
      <c r="T587" s="2">
        <f>(Table2[[#This Row],[Close Price]]-Table2[[#This Row],[50D EMA]])/Table2[[#This Row],[50D EMA]]</f>
        <v>1.1505842101722723E-2</v>
      </c>
      <c r="U587" s="2">
        <f>(Table2[[#This Row],[Close Price]]-Table2[[#This Row],[200D EMA]])/Table2[[#This Row],[200D EMA]]</f>
        <v>6.9610674029730896E-2</v>
      </c>
      <c r="V587">
        <v>0.55133598532260497</v>
      </c>
      <c r="W587">
        <v>520</v>
      </c>
      <c r="X587">
        <v>537</v>
      </c>
      <c r="Y587">
        <v>518.4</v>
      </c>
      <c r="Z587">
        <v>537</v>
      </c>
      <c r="AA587">
        <v>518.4</v>
      </c>
      <c r="AB587">
        <v>537</v>
      </c>
      <c r="AC587" s="2">
        <f>(Table2[[#This Row],[Close Price]]/Table2[[#This Row],[Day Low]])-1</f>
        <v>3.5576923076923173E-3</v>
      </c>
      <c r="AD587" s="2">
        <f>(Table2[[#This Row],[Day High]]/Table2[[#This Row],[Close Price]])-1</f>
        <v>2.903133084219589E-2</v>
      </c>
      <c r="AE587" s="2">
        <f>(Table2[[#This Row],[Close Price]]/Table2[[#This Row],[Current Week Low]])-1</f>
        <v>6.6550925925927817E-3</v>
      </c>
      <c r="AF587" s="2">
        <f>(Table2[[#This Row],[Current Week High]]/Table2[[#This Row],[Close Price]])-1</f>
        <v>2.903133084219589E-2</v>
      </c>
      <c r="AG587" s="2">
        <f>(Table2[[#This Row],[Close Price]]/Table2[[#This Row],[Current Month Low]])-1</f>
        <v>6.6550925925927817E-3</v>
      </c>
      <c r="AH587" s="2">
        <f>(Table2[[#This Row],[Current Month High]]/Table2[[#This Row],[Close Price]])-1</f>
        <v>2.903133084219589E-2</v>
      </c>
      <c r="AI587">
        <v>11.468812877263501</v>
      </c>
      <c r="AJ587">
        <v>30.789473684210499</v>
      </c>
      <c r="AK587" t="str">
        <f>IF(AND(Table2[[#This Row],[20D EMA]]&gt;Table2[[#This Row],[50D EMA]],Table2[[#This Row],[50D EMA]]&gt;Table2[[#This Row],[200D EMA]]),"Uptrend","Downtrend/NoTrend")</f>
        <v>Uptrend</v>
      </c>
      <c r="AL587">
        <v>-0.1</v>
      </c>
      <c r="AM587" t="s">
        <v>10464</v>
      </c>
      <c r="AN587">
        <v>1.22</v>
      </c>
      <c r="AO587" t="s">
        <v>10463</v>
      </c>
      <c r="AP587">
        <v>-4.3541682684223003E-2</v>
      </c>
      <c r="AQ587">
        <f>(Table2[[#This Row],[Sharpe Ratio]]-AVERAGE(Table2[Sharpe Ratio]))/_xlfn.STDEV.P(Table2[Sharpe Ratio])</f>
        <v>-1.0827160556342748</v>
      </c>
      <c r="AR5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-2.4650348922522838</v>
      </c>
      <c r="AS587">
        <f>_xlfn.RANK.AVG(Table2[[#This Row],[1Y Return vs Nifty Z-Score]],Table2[1Y Return vs Nifty Z-Score])</f>
        <v>526</v>
      </c>
      <c r="AT587">
        <f>_xlfn.RANK.AVG(Table2[[#This Row],[6M Return vs Nifty Z-Score]],Table2[6M Return vs Nifty Z-Score])</f>
        <v>504</v>
      </c>
      <c r="AU587">
        <f>_xlfn.RANK.AVG(Table2[[#This Row],[Sharpe Ratio Z-Score]],Table2[Sharpe Ratio Z-Score])</f>
        <v>620</v>
      </c>
      <c r="AV587">
        <f>(Table2[[#This Row],[Rank 1Y]]+Table2[[#This Row],[Rank 6M]]+Table2[[#This Row],[Rank Sharpe]])/3</f>
        <v>550</v>
      </c>
    </row>
    <row r="588" spans="1:48" x14ac:dyDescent="0.3">
      <c r="A588" t="s">
        <v>1994</v>
      </c>
      <c r="B588" t="s">
        <v>1995</v>
      </c>
      <c r="C588" t="s">
        <v>10424</v>
      </c>
      <c r="D588" t="s">
        <v>61</v>
      </c>
      <c r="E588">
        <v>3048.3523700549999</v>
      </c>
      <c r="F588">
        <v>125.2</v>
      </c>
      <c r="G588">
        <v>10.7339924542345</v>
      </c>
      <c r="H588">
        <f>(Table2[[#This Row],[1Y Return vs Nifty]]-AVERAGE(Table2[1Y Return vs Nifty]))/_xlfn.STDEV.P(Table2[1Y Return vs Nifty])</f>
        <v>-0.41444960155739025</v>
      </c>
      <c r="I588">
        <v>7.8220935677821997</v>
      </c>
      <c r="J588">
        <f>(Table2[[#This Row],[1M Return vs Nifty]]-AVERAGE(Table2[1M Return vs Nifty]))/_xlfn.STDEV.P(Table2[1M Return vs Nifty])</f>
        <v>0.55508278208664341</v>
      </c>
      <c r="K588">
        <v>-8.6102387744149897</v>
      </c>
      <c r="L588">
        <f>(Table2[[#This Row],[6M Return vs Nifty]]-AVERAGE(Table2[6M Return vs Nifty]))/_xlfn.STDEV.P(Table2[6M Return vs Nifty])</f>
        <v>-0.61803974234923142</v>
      </c>
      <c r="M588">
        <v>1.35039196967717</v>
      </c>
      <c r="N588">
        <f>(Table2[[#This Row],[1W Return vs Nifty]]-AVERAGE(Table2[1W Return vs Nifty]))/_xlfn.STDEV.P(Table2[1W Return vs Nifty])</f>
        <v>0.33243681412460763</v>
      </c>
      <c r="O588">
        <v>119.18</v>
      </c>
      <c r="P588">
        <v>118.608307126792</v>
      </c>
      <c r="Q588">
        <v>115.800735062974</v>
      </c>
      <c r="R588">
        <v>60.209652817171602</v>
      </c>
      <c r="S588" s="2">
        <f>(Table2[[#This Row],[Close Price]]-Table2[[#This Row],[20D EMA]])/Table2[[#This Row],[20D EMA]]</f>
        <v>5.0511830844101324E-2</v>
      </c>
      <c r="T588" s="2">
        <f>(Table2[[#This Row],[Close Price]]-Table2[[#This Row],[50D EMA]])/Table2[[#This Row],[50D EMA]]</f>
        <v>5.5575305245369529E-2</v>
      </c>
      <c r="U588" s="2">
        <f>(Table2[[#This Row],[Close Price]]-Table2[[#This Row],[200D EMA]])/Table2[[#This Row],[200D EMA]]</f>
        <v>8.1167575766376246E-2</v>
      </c>
      <c r="V588">
        <v>0.84254057599518595</v>
      </c>
      <c r="W588">
        <v>121.46</v>
      </c>
      <c r="X588">
        <v>127.39</v>
      </c>
      <c r="Y588">
        <v>116.8</v>
      </c>
      <c r="Z588">
        <v>127.39</v>
      </c>
      <c r="AA588">
        <v>116.8</v>
      </c>
      <c r="AB588">
        <v>127.39</v>
      </c>
      <c r="AC588" s="2">
        <f>(Table2[[#This Row],[Close Price]]/Table2[[#This Row],[Day Low]])-1</f>
        <v>3.0792030298040673E-2</v>
      </c>
      <c r="AD588" s="2">
        <f>(Table2[[#This Row],[Day High]]/Table2[[#This Row],[Close Price]])-1</f>
        <v>1.749201277955259E-2</v>
      </c>
      <c r="AE588" s="2">
        <f>(Table2[[#This Row],[Close Price]]/Table2[[#This Row],[Current Week Low]])-1</f>
        <v>7.1917808219178037E-2</v>
      </c>
      <c r="AF588" s="2">
        <f>(Table2[[#This Row],[Current Week High]]/Table2[[#This Row],[Close Price]])-1</f>
        <v>1.749201277955259E-2</v>
      </c>
      <c r="AG588" s="2">
        <f>(Table2[[#This Row],[Close Price]]/Table2[[#This Row],[Current Month Low]])-1</f>
        <v>7.1917808219178037E-2</v>
      </c>
      <c r="AH588" s="2">
        <f>(Table2[[#This Row],[Current Month High]]/Table2[[#This Row],[Close Price]])-1</f>
        <v>1.749201277955259E-2</v>
      </c>
      <c r="AI588">
        <v>24.2012779552715</v>
      </c>
      <c r="AJ588">
        <v>44.907407407407398</v>
      </c>
      <c r="AK588" t="str">
        <f>IF(AND(Table2[[#This Row],[20D EMA]]&gt;Table2[[#This Row],[50D EMA]],Table2[[#This Row],[50D EMA]]&gt;Table2[[#This Row],[200D EMA]]),"Uptrend","Downtrend/NoTrend")</f>
        <v>Uptrend</v>
      </c>
      <c r="AL588">
        <v>-0.04</v>
      </c>
      <c r="AM588" t="s">
        <v>10464</v>
      </c>
      <c r="AN588">
        <v>1.33</v>
      </c>
      <c r="AO588" t="s">
        <v>10463</v>
      </c>
      <c r="AP588">
        <v>-9.4208278887758998E-2</v>
      </c>
      <c r="AQ588">
        <f>(Table2[[#This Row],[Sharpe Ratio]]-AVERAGE(Table2[Sharpe Ratio]))/_xlfn.STDEV.P(Table2[Sharpe Ratio])</f>
        <v>-1.6528914628499307</v>
      </c>
      <c r="AR5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-1.7978612105453013</v>
      </c>
      <c r="AS588">
        <f>_xlfn.RANK.AVG(Table2[[#This Row],[1Y Return vs Nifty Z-Score]],Table2[1Y Return vs Nifty Z-Score])</f>
        <v>436</v>
      </c>
      <c r="AT588">
        <f>_xlfn.RANK.AVG(Table2[[#This Row],[6M Return vs Nifty Z-Score]],Table2[6M Return vs Nifty Z-Score])</f>
        <v>527</v>
      </c>
      <c r="AU588">
        <f>_xlfn.RANK.AVG(Table2[[#This Row],[Sharpe Ratio Z-Score]],Table2[Sharpe Ratio Z-Score])</f>
        <v>692</v>
      </c>
      <c r="AV588">
        <f>(Table2[[#This Row],[Rank 1Y]]+Table2[[#This Row],[Rank 6M]]+Table2[[#This Row],[Rank Sharpe]])/3</f>
        <v>551.66666666666663</v>
      </c>
    </row>
    <row r="589" spans="1:48" x14ac:dyDescent="0.3">
      <c r="A589" t="s">
        <v>310</v>
      </c>
      <c r="B589" t="s">
        <v>311</v>
      </c>
      <c r="C589" t="s">
        <v>10421</v>
      </c>
      <c r="D589" t="s">
        <v>184</v>
      </c>
      <c r="E589">
        <v>80332.080839150003</v>
      </c>
      <c r="F589">
        <v>603.15</v>
      </c>
      <c r="G589">
        <v>-12.6050527431932</v>
      </c>
      <c r="H589">
        <f>(Table2[[#This Row],[1Y Return vs Nifty]]-AVERAGE(Table2[1Y Return vs Nifty]))/_xlfn.STDEV.P(Table2[1Y Return vs Nifty])</f>
        <v>-0.68703060666077542</v>
      </c>
      <c r="I589">
        <v>-4.6007125490182599</v>
      </c>
      <c r="J589">
        <f>(Table2[[#This Row],[1M Return vs Nifty]]-AVERAGE(Table2[1M Return vs Nifty]))/_xlfn.STDEV.P(Table2[1M Return vs Nifty])</f>
        <v>-0.52082199280482833</v>
      </c>
      <c r="K589">
        <v>-1.05229350504353</v>
      </c>
      <c r="L589">
        <f>(Table2[[#This Row],[6M Return vs Nifty]]-AVERAGE(Table2[6M Return vs Nifty]))/_xlfn.STDEV.P(Table2[6M Return vs Nifty])</f>
        <v>-0.39163130359046666</v>
      </c>
      <c r="M589">
        <v>-2.1845607319422</v>
      </c>
      <c r="N589">
        <f>(Table2[[#This Row],[1W Return vs Nifty]]-AVERAGE(Table2[1W Return vs Nifty]))/_xlfn.STDEV.P(Table2[1W Return vs Nifty])</f>
        <v>-0.31490285666429135</v>
      </c>
      <c r="O589">
        <v>614.89</v>
      </c>
      <c r="P589">
        <v>594.12855770874</v>
      </c>
      <c r="Q589">
        <v>553.26923176240598</v>
      </c>
      <c r="R589">
        <v>52.6355213239476</v>
      </c>
      <c r="S589" s="2">
        <f>(Table2[[#This Row],[Close Price]]-Table2[[#This Row],[20D EMA]])/Table2[[#This Row],[20D EMA]]</f>
        <v>-1.9092845874871943E-2</v>
      </c>
      <c r="T589" s="2">
        <f>(Table2[[#This Row],[Close Price]]-Table2[[#This Row],[50D EMA]])/Table2[[#This Row],[50D EMA]]</f>
        <v>1.5184326984804793E-2</v>
      </c>
      <c r="U589" s="2">
        <f>(Table2[[#This Row],[Close Price]]-Table2[[#This Row],[200D EMA]])/Table2[[#This Row],[200D EMA]]</f>
        <v>9.0156410973192561E-2</v>
      </c>
      <c r="V589">
        <v>0.63148207800572698</v>
      </c>
      <c r="W589">
        <v>601</v>
      </c>
      <c r="X589">
        <v>621.5</v>
      </c>
      <c r="Y589">
        <v>601</v>
      </c>
      <c r="Z589">
        <v>622.9</v>
      </c>
      <c r="AA589">
        <v>601</v>
      </c>
      <c r="AB589">
        <v>622.9</v>
      </c>
      <c r="AC589" s="2">
        <f>(Table2[[#This Row],[Close Price]]/Table2[[#This Row],[Day Low]])-1</f>
        <v>3.577371048252953E-3</v>
      </c>
      <c r="AD589" s="2">
        <f>(Table2[[#This Row],[Day High]]/Table2[[#This Row],[Close Price]])-1</f>
        <v>3.0423609384067074E-2</v>
      </c>
      <c r="AE589" s="2">
        <f>(Table2[[#This Row],[Close Price]]/Table2[[#This Row],[Current Week Low]])-1</f>
        <v>3.577371048252953E-3</v>
      </c>
      <c r="AF589" s="2">
        <f>(Table2[[#This Row],[Current Week High]]/Table2[[#This Row],[Close Price]])-1</f>
        <v>3.2744756694023103E-2</v>
      </c>
      <c r="AG589" s="2">
        <f>(Table2[[#This Row],[Close Price]]/Table2[[#This Row],[Current Month Low]])-1</f>
        <v>3.577371048252953E-3</v>
      </c>
      <c r="AH589" s="2">
        <f>(Table2[[#This Row],[Current Month High]]/Table2[[#This Row],[Close Price]])-1</f>
        <v>3.2744756694023103E-2</v>
      </c>
      <c r="AI589">
        <v>10.6192489430489</v>
      </c>
      <c r="AJ589">
        <v>24.028377544725402</v>
      </c>
      <c r="AK589" t="str">
        <f>IF(AND(Table2[[#This Row],[20D EMA]]&gt;Table2[[#This Row],[50D EMA]],Table2[[#This Row],[50D EMA]]&gt;Table2[[#This Row],[200D EMA]]),"Uptrend","Downtrend/NoTrend")</f>
        <v>Uptrend</v>
      </c>
      <c r="AL589">
        <v>0.12</v>
      </c>
      <c r="AM589" t="s">
        <v>10463</v>
      </c>
      <c r="AN589">
        <v>-1.33</v>
      </c>
      <c r="AO589" t="s">
        <v>10464</v>
      </c>
      <c r="AP589">
        <v>-4.6605610230986E-2</v>
      </c>
      <c r="AQ589">
        <f>(Table2[[#This Row],[Sharpe Ratio]]-AVERAGE(Table2[Sharpe Ratio]))/_xlfn.STDEV.P(Table2[Sharpe Ratio])</f>
        <v>-1.1171958957568868</v>
      </c>
      <c r="AR5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-3.0315826554772487</v>
      </c>
      <c r="AS589">
        <f>_xlfn.RANK.AVG(Table2[[#This Row],[1Y Return vs Nifty Z-Score]],Table2[1Y Return vs Nifty Z-Score])</f>
        <v>586</v>
      </c>
      <c r="AT589">
        <f>_xlfn.RANK.AVG(Table2[[#This Row],[6M Return vs Nifty Z-Score]],Table2[6M Return vs Nifty Z-Score])</f>
        <v>446</v>
      </c>
      <c r="AU589">
        <f>_xlfn.RANK.AVG(Table2[[#This Row],[Sharpe Ratio Z-Score]],Table2[Sharpe Ratio Z-Score])</f>
        <v>624</v>
      </c>
      <c r="AV589">
        <f>(Table2[[#This Row],[Rank 1Y]]+Table2[[#This Row],[Rank 6M]]+Table2[[#This Row],[Rank Sharpe]])/3</f>
        <v>552</v>
      </c>
    </row>
    <row r="590" spans="1:48" x14ac:dyDescent="0.3">
      <c r="A590" t="s">
        <v>1725</v>
      </c>
      <c r="B590" t="s">
        <v>1726</v>
      </c>
      <c r="C590" t="s">
        <v>10424</v>
      </c>
      <c r="D590" t="s">
        <v>61</v>
      </c>
      <c r="E590">
        <v>4264.3564387500001</v>
      </c>
      <c r="F590">
        <v>345.65</v>
      </c>
      <c r="G590">
        <v>-15.3403939333576</v>
      </c>
      <c r="H590">
        <f>(Table2[[#This Row],[1Y Return vs Nifty]]-AVERAGE(Table2[1Y Return vs Nifty]))/_xlfn.STDEV.P(Table2[1Y Return vs Nifty])</f>
        <v>-0.71897715994127886</v>
      </c>
      <c r="I590">
        <v>12.9384875421652</v>
      </c>
      <c r="J590">
        <f>(Table2[[#This Row],[1M Return vs Nifty]]-AVERAGE(Table2[1M Return vs Nifty]))/_xlfn.STDEV.P(Table2[1M Return vs Nifty])</f>
        <v>0.99819947049893865</v>
      </c>
      <c r="K590">
        <v>1.30888685430867</v>
      </c>
      <c r="L590">
        <f>(Table2[[#This Row],[6M Return vs Nifty]]-AVERAGE(Table2[6M Return vs Nifty]))/_xlfn.STDEV.P(Table2[6M Return vs Nifty])</f>
        <v>-0.32089896302229409</v>
      </c>
      <c r="M590">
        <v>-3.2088601002510502</v>
      </c>
      <c r="N590">
        <f>(Table2[[#This Row],[1W Return vs Nifty]]-AVERAGE(Table2[1W Return vs Nifty]))/_xlfn.STDEV.P(Table2[1W Return vs Nifty])</f>
        <v>-0.50247810075923338</v>
      </c>
      <c r="O590">
        <v>319.29000000000002</v>
      </c>
      <c r="P590">
        <v>305.76712309401</v>
      </c>
      <c r="Q590">
        <v>297.25046540080001</v>
      </c>
      <c r="R590">
        <v>72.188573093307596</v>
      </c>
      <c r="S590" s="2">
        <f>(Table2[[#This Row],[Close Price]]-Table2[[#This Row],[20D EMA]])/Table2[[#This Row],[20D EMA]]</f>
        <v>8.2558175952895343E-2</v>
      </c>
      <c r="T590" s="2">
        <f>(Table2[[#This Row],[Close Price]]-Table2[[#This Row],[50D EMA]])/Table2[[#This Row],[50D EMA]]</f>
        <v>0.13043546507689036</v>
      </c>
      <c r="U590" s="2">
        <f>(Table2[[#This Row],[Close Price]]-Table2[[#This Row],[200D EMA]])/Table2[[#This Row],[200D EMA]]</f>
        <v>0.16282408350123212</v>
      </c>
      <c r="V590">
        <v>2.4449713600827199</v>
      </c>
      <c r="W590">
        <v>341</v>
      </c>
      <c r="X590">
        <v>352.95</v>
      </c>
      <c r="Y590">
        <v>335.65</v>
      </c>
      <c r="Z590">
        <v>354.15</v>
      </c>
      <c r="AA590">
        <v>335.65</v>
      </c>
      <c r="AB590">
        <v>354.15</v>
      </c>
      <c r="AC590" s="2">
        <f>(Table2[[#This Row],[Close Price]]/Table2[[#This Row],[Day Low]])-1</f>
        <v>1.3636363636363669E-2</v>
      </c>
      <c r="AD590" s="2">
        <f>(Table2[[#This Row],[Day High]]/Table2[[#This Row],[Close Price]])-1</f>
        <v>2.1119629683205687E-2</v>
      </c>
      <c r="AE590" s="2">
        <f>(Table2[[#This Row],[Close Price]]/Table2[[#This Row],[Current Week Low]])-1</f>
        <v>2.9792939073439495E-2</v>
      </c>
      <c r="AF590" s="2">
        <f>(Table2[[#This Row],[Current Week High]]/Table2[[#This Row],[Close Price]])-1</f>
        <v>2.4591349631129855E-2</v>
      </c>
      <c r="AG590" s="2">
        <f>(Table2[[#This Row],[Close Price]]/Table2[[#This Row],[Current Month Low]])-1</f>
        <v>2.9792939073439495E-2</v>
      </c>
      <c r="AH590" s="2">
        <f>(Table2[[#This Row],[Current Month High]]/Table2[[#This Row],[Close Price]])-1</f>
        <v>2.4591349631129855E-2</v>
      </c>
      <c r="AI590">
        <v>3.1968754520468701</v>
      </c>
      <c r="AJ590">
        <v>38.204718112754897</v>
      </c>
      <c r="AK590" t="str">
        <f>IF(AND(Table2[[#This Row],[20D EMA]]&gt;Table2[[#This Row],[50D EMA]],Table2[[#This Row],[50D EMA]]&gt;Table2[[#This Row],[200D EMA]]),"Uptrend","Downtrend/NoTrend")</f>
        <v>Uptrend</v>
      </c>
      <c r="AL590">
        <v>0.11</v>
      </c>
      <c r="AM590" t="s">
        <v>10463</v>
      </c>
      <c r="AN590">
        <v>14.81</v>
      </c>
      <c r="AO590" t="s">
        <v>10463</v>
      </c>
      <c r="AP590">
        <v>-6.4375321580713005E-2</v>
      </c>
      <c r="AQ590">
        <f>(Table2[[#This Row],[Sharpe Ratio]]-AVERAGE(Table2[Sharpe Ratio]))/_xlfn.STDEV.P(Table2[Sharpe Ratio])</f>
        <v>-1.3171669450105992</v>
      </c>
      <c r="AR5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-1.8613216982344669</v>
      </c>
      <c r="AS590">
        <f>_xlfn.RANK.AVG(Table2[[#This Row],[1Y Return vs Nifty Z-Score]],Table2[1Y Return vs Nifty Z-Score])</f>
        <v>599</v>
      </c>
      <c r="AT590">
        <f>_xlfn.RANK.AVG(Table2[[#This Row],[6M Return vs Nifty Z-Score]],Table2[6M Return vs Nifty Z-Score])</f>
        <v>412</v>
      </c>
      <c r="AU590">
        <f>_xlfn.RANK.AVG(Table2[[#This Row],[Sharpe Ratio Z-Score]],Table2[Sharpe Ratio Z-Score])</f>
        <v>649</v>
      </c>
      <c r="AV590">
        <f>(Table2[[#This Row],[Rank 1Y]]+Table2[[#This Row],[Rank 6M]]+Table2[[#This Row],[Rank Sharpe]])/3</f>
        <v>553.33333333333337</v>
      </c>
    </row>
    <row r="591" spans="1:48" x14ac:dyDescent="0.3">
      <c r="A591" t="s">
        <v>723</v>
      </c>
      <c r="B591" t="s">
        <v>724</v>
      </c>
      <c r="C591" t="s">
        <v>10419</v>
      </c>
      <c r="D591" t="s">
        <v>49</v>
      </c>
      <c r="E591">
        <v>21909.561777759998</v>
      </c>
      <c r="F591">
        <v>1341.65</v>
      </c>
      <c r="G591">
        <v>-19.215727913831401</v>
      </c>
      <c r="H591">
        <f>(Table2[[#This Row],[1Y Return vs Nifty]]-AVERAGE(Table2[1Y Return vs Nifty]))/_xlfn.STDEV.P(Table2[1Y Return vs Nifty])</f>
        <v>-0.76423789886924831</v>
      </c>
      <c r="I591">
        <v>-5.4624960419038304</v>
      </c>
      <c r="J591">
        <f>(Table2[[#This Row],[1M Return vs Nifty]]-AVERAGE(Table2[1M Return vs Nifty]))/_xlfn.STDEV.P(Table2[1M Return vs Nifty])</f>
        <v>-0.59545867039607769</v>
      </c>
      <c r="K591">
        <v>-26.065588639308899</v>
      </c>
      <c r="L591">
        <f>(Table2[[#This Row],[6M Return vs Nifty]]-AVERAGE(Table2[6M Return vs Nifty]))/_xlfn.STDEV.P(Table2[6M Return vs Nifty])</f>
        <v>-1.1409382776051384</v>
      </c>
      <c r="M591">
        <v>-4.4273572802304102</v>
      </c>
      <c r="N591">
        <f>(Table2[[#This Row],[1W Return vs Nifty]]-AVERAGE(Table2[1W Return vs Nifty]))/_xlfn.STDEV.P(Table2[1W Return vs Nifty])</f>
        <v>-0.72561589917551716</v>
      </c>
      <c r="O591">
        <v>1400.42</v>
      </c>
      <c r="P591">
        <v>1419.57754810336</v>
      </c>
      <c r="Q591">
        <v>1435.86671555149</v>
      </c>
      <c r="R591">
        <v>42.8549757306412</v>
      </c>
      <c r="S591" s="2">
        <f>(Table2[[#This Row],[Close Price]]-Table2[[#This Row],[20D EMA]])/Table2[[#This Row],[20D EMA]]</f>
        <v>-4.196598163408119E-2</v>
      </c>
      <c r="T591" s="2">
        <f>(Table2[[#This Row],[Close Price]]-Table2[[#This Row],[50D EMA]])/Table2[[#This Row],[50D EMA]]</f>
        <v>-5.4894886304362664E-2</v>
      </c>
      <c r="U591" s="2">
        <f>(Table2[[#This Row],[Close Price]]-Table2[[#This Row],[200D EMA]])/Table2[[#This Row],[200D EMA]]</f>
        <v>-6.5616616452664936E-2</v>
      </c>
      <c r="V591">
        <v>1.0971681957488899</v>
      </c>
      <c r="W591">
        <v>1338.4</v>
      </c>
      <c r="X591">
        <v>1399</v>
      </c>
      <c r="Y591">
        <v>1335</v>
      </c>
      <c r="Z591">
        <v>1407.95</v>
      </c>
      <c r="AA591">
        <v>1335</v>
      </c>
      <c r="AB591">
        <v>1407.95</v>
      </c>
      <c r="AC591" s="2">
        <f>(Table2[[#This Row],[Close Price]]/Table2[[#This Row],[Day Low]])-1</f>
        <v>2.4282725642559289E-3</v>
      </c>
      <c r="AD591" s="2">
        <f>(Table2[[#This Row],[Day High]]/Table2[[#This Row],[Close Price]])-1</f>
        <v>4.2745872619535552E-2</v>
      </c>
      <c r="AE591" s="2">
        <f>(Table2[[#This Row],[Close Price]]/Table2[[#This Row],[Current Week Low]])-1</f>
        <v>4.9812734082397281E-3</v>
      </c>
      <c r="AF591" s="2">
        <f>(Table2[[#This Row],[Current Week High]]/Table2[[#This Row],[Close Price]])-1</f>
        <v>4.9416762941154602E-2</v>
      </c>
      <c r="AG591" s="2">
        <f>(Table2[[#This Row],[Close Price]]/Table2[[#This Row],[Current Month Low]])-1</f>
        <v>4.9812734082397281E-3</v>
      </c>
      <c r="AH591" s="2">
        <f>(Table2[[#This Row],[Current Month High]]/Table2[[#This Row],[Close Price]])-1</f>
        <v>4.9416762941154602E-2</v>
      </c>
      <c r="AI591">
        <v>33.865016956732298</v>
      </c>
      <c r="AJ591">
        <v>12.7342240147886</v>
      </c>
      <c r="AK591" t="str">
        <f>IF(AND(Table2[[#This Row],[20D EMA]]&gt;Table2[[#This Row],[50D EMA]],Table2[[#This Row],[50D EMA]]&gt;Table2[[#This Row],[200D EMA]]),"Uptrend","Downtrend/NoTrend")</f>
        <v>Downtrend/NoTrend</v>
      </c>
      <c r="AL591">
        <v>-0.13</v>
      </c>
      <c r="AM591" t="s">
        <v>10464</v>
      </c>
      <c r="AN591">
        <v>-9.51</v>
      </c>
      <c r="AO591" t="s">
        <v>10464</v>
      </c>
      <c r="AP591">
        <v>4.5021968102284003E-2</v>
      </c>
      <c r="AQ591">
        <f>(Table2[[#This Row],[Sharpe Ratio]]-AVERAGE(Table2[Sharpe Ratio]))/_xlfn.STDEV.P(Table2[Sharpe Ratio])</f>
        <v>-8.6066992238584564E-2</v>
      </c>
      <c r="AR5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1">
        <f>_xlfn.RANK.AVG(Table2[[#This Row],[1Y Return vs Nifty Z-Score]],Table2[1Y Return vs Nifty Z-Score])</f>
        <v>616</v>
      </c>
      <c r="AT591">
        <f>_xlfn.RANK.AVG(Table2[[#This Row],[6M Return vs Nifty Z-Score]],Table2[6M Return vs Nifty Z-Score])</f>
        <v>680</v>
      </c>
      <c r="AU591">
        <f>_xlfn.RANK.AVG(Table2[[#This Row],[Sharpe Ratio Z-Score]],Table2[Sharpe Ratio Z-Score])</f>
        <v>368</v>
      </c>
      <c r="AV591">
        <f>(Table2[[#This Row],[Rank 1Y]]+Table2[[#This Row],[Rank 6M]]+Table2[[#This Row],[Rank Sharpe]])/3</f>
        <v>554.66666666666663</v>
      </c>
    </row>
    <row r="592" spans="1:48" x14ac:dyDescent="0.3">
      <c r="A592" t="s">
        <v>993</v>
      </c>
      <c r="B592" t="s">
        <v>994</v>
      </c>
      <c r="C592" t="s">
        <v>10426</v>
      </c>
      <c r="D592" t="s">
        <v>80</v>
      </c>
      <c r="E592">
        <v>13270.81414189</v>
      </c>
      <c r="F592">
        <v>636.70000000000005</v>
      </c>
      <c r="G592">
        <v>-24.3885864070038</v>
      </c>
      <c r="H592">
        <f>(Table2[[#This Row],[1Y Return vs Nifty]]-AVERAGE(Table2[1Y Return vs Nifty]))/_xlfn.STDEV.P(Table2[1Y Return vs Nifty])</f>
        <v>-0.82465266542884663</v>
      </c>
      <c r="I592">
        <v>-18.469981303104099</v>
      </c>
      <c r="J592">
        <f>(Table2[[#This Row],[1M Return vs Nifty]]-AVERAGE(Table2[1M Return vs Nifty]))/_xlfn.STDEV.P(Table2[1M Return vs Nifty])</f>
        <v>-1.722000883988978</v>
      </c>
      <c r="K592">
        <v>-31.128458895379602</v>
      </c>
      <c r="L592">
        <f>(Table2[[#This Row],[6M Return vs Nifty]]-AVERAGE(Table2[6M Return vs Nifty]))/_xlfn.STDEV.P(Table2[6M Return vs Nifty])</f>
        <v>-1.2926033809448565</v>
      </c>
      <c r="M592">
        <v>-2.94655308058995</v>
      </c>
      <c r="N592">
        <f>(Table2[[#This Row],[1W Return vs Nifty]]-AVERAGE(Table2[1W Return vs Nifty]))/_xlfn.STDEV.P(Table2[1W Return vs Nifty])</f>
        <v>-0.45444301964619693</v>
      </c>
      <c r="O592">
        <v>655.56</v>
      </c>
      <c r="P592">
        <v>653.22755121397199</v>
      </c>
      <c r="Q592">
        <v>664.30899688103898</v>
      </c>
      <c r="R592">
        <v>40.735224481436802</v>
      </c>
      <c r="S592" s="2">
        <f>(Table2[[#This Row],[Close Price]]-Table2[[#This Row],[20D EMA]])/Table2[[#This Row],[20D EMA]]</f>
        <v>-2.8769296479345754E-2</v>
      </c>
      <c r="T592" s="2">
        <f>(Table2[[#This Row],[Close Price]]-Table2[[#This Row],[50D EMA]])/Table2[[#This Row],[50D EMA]]</f>
        <v>-2.5301368846517257E-2</v>
      </c>
      <c r="U592" s="2">
        <f>(Table2[[#This Row],[Close Price]]-Table2[[#This Row],[200D EMA]])/Table2[[#This Row],[200D EMA]]</f>
        <v>-4.1560474132767179E-2</v>
      </c>
      <c r="V592">
        <v>0.676732864041803</v>
      </c>
      <c r="W592">
        <v>634.4</v>
      </c>
      <c r="X592">
        <v>657.25</v>
      </c>
      <c r="Y592">
        <v>634.4</v>
      </c>
      <c r="Z592">
        <v>657.25</v>
      </c>
      <c r="AA592">
        <v>634.4</v>
      </c>
      <c r="AB592">
        <v>657.25</v>
      </c>
      <c r="AC592" s="2">
        <f>(Table2[[#This Row],[Close Price]]/Table2[[#This Row],[Day Low]])-1</f>
        <v>3.6254728877680442E-3</v>
      </c>
      <c r="AD592" s="2">
        <f>(Table2[[#This Row],[Day High]]/Table2[[#This Row],[Close Price]])-1</f>
        <v>3.2275797078686885E-2</v>
      </c>
      <c r="AE592" s="2">
        <f>(Table2[[#This Row],[Close Price]]/Table2[[#This Row],[Current Week Low]])-1</f>
        <v>3.6254728877680442E-3</v>
      </c>
      <c r="AF592" s="2">
        <f>(Table2[[#This Row],[Current Week High]]/Table2[[#This Row],[Close Price]])-1</f>
        <v>3.2275797078686885E-2</v>
      </c>
      <c r="AG592" s="2">
        <f>(Table2[[#This Row],[Close Price]]/Table2[[#This Row],[Current Month Low]])-1</f>
        <v>3.6254728877680442E-3</v>
      </c>
      <c r="AH592" s="2">
        <f>(Table2[[#This Row],[Current Month High]]/Table2[[#This Row],[Close Price]])-1</f>
        <v>3.2275797078686885E-2</v>
      </c>
      <c r="AI592">
        <v>29.417307994345801</v>
      </c>
      <c r="AJ592">
        <v>26.266732771442701</v>
      </c>
      <c r="AK592" t="str">
        <f>IF(AND(Table2[[#This Row],[20D EMA]]&gt;Table2[[#This Row],[50D EMA]],Table2[[#This Row],[50D EMA]]&gt;Table2[[#This Row],[200D EMA]]),"Uptrend","Downtrend/NoTrend")</f>
        <v>Downtrend/NoTrend</v>
      </c>
      <c r="AL592">
        <v>-0.04</v>
      </c>
      <c r="AM592" t="s">
        <v>10464</v>
      </c>
      <c r="AN592">
        <v>-5.75</v>
      </c>
      <c r="AO592" t="s">
        <v>10464</v>
      </c>
      <c r="AP592">
        <v>5.5232935744602002E-2</v>
      </c>
      <c r="AQ592">
        <f>(Table2[[#This Row],[Sharpe Ratio]]-AVERAGE(Table2[Sharpe Ratio]))/_xlfn.STDEV.P(Table2[Sharpe Ratio])</f>
        <v>2.8841903755463572E-2</v>
      </c>
      <c r="AR5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2">
        <f>_xlfn.RANK.AVG(Table2[[#This Row],[1Y Return vs Nifty Z-Score]],Table2[1Y Return vs Nifty Z-Score])</f>
        <v>641</v>
      </c>
      <c r="AT592">
        <f>_xlfn.RANK.AVG(Table2[[#This Row],[6M Return vs Nifty Z-Score]],Table2[6M Return vs Nifty Z-Score])</f>
        <v>696</v>
      </c>
      <c r="AU592">
        <f>_xlfn.RANK.AVG(Table2[[#This Row],[Sharpe Ratio Z-Score]],Table2[Sharpe Ratio Z-Score])</f>
        <v>332</v>
      </c>
      <c r="AV592">
        <f>(Table2[[#This Row],[Rank 1Y]]+Table2[[#This Row],[Rank 6M]]+Table2[[#This Row],[Rank Sharpe]])/3</f>
        <v>556.33333333333337</v>
      </c>
    </row>
    <row r="593" spans="1:48" x14ac:dyDescent="0.3">
      <c r="A593" t="s">
        <v>1156</v>
      </c>
      <c r="B593" t="s">
        <v>1157</v>
      </c>
      <c r="C593" t="s">
        <v>10419</v>
      </c>
      <c r="D593" t="s">
        <v>475</v>
      </c>
      <c r="E593">
        <v>10037.937048387999</v>
      </c>
      <c r="F593">
        <v>167.58</v>
      </c>
      <c r="G593">
        <v>22.163934671837598</v>
      </c>
      <c r="H593">
        <f>(Table2[[#This Row],[1Y Return vs Nifty]]-AVERAGE(Table2[1Y Return vs Nifty]))/_xlfn.STDEV.P(Table2[1Y Return vs Nifty])</f>
        <v>-0.28095720237855626</v>
      </c>
      <c r="I593">
        <v>-3.0736232926781399</v>
      </c>
      <c r="J593">
        <f>(Table2[[#This Row],[1M Return vs Nifty]]-AVERAGE(Table2[1M Return vs Nifty]))/_xlfn.STDEV.P(Table2[1M Return vs Nifty])</f>
        <v>-0.3885650287071738</v>
      </c>
      <c r="K593">
        <v>-22.5337102396253</v>
      </c>
      <c r="L593">
        <f>(Table2[[#This Row],[6M Return vs Nifty]]-AVERAGE(Table2[6M Return vs Nifty]))/_xlfn.STDEV.P(Table2[6M Return vs Nifty])</f>
        <v>-1.0351360991216907</v>
      </c>
      <c r="M593">
        <v>-5.1853610845279698</v>
      </c>
      <c r="N593">
        <f>(Table2[[#This Row],[1W Return vs Nifty]]-AVERAGE(Table2[1W Return vs Nifty]))/_xlfn.STDEV.P(Table2[1W Return vs Nifty])</f>
        <v>-0.86442565832899354</v>
      </c>
      <c r="O593">
        <v>168.56</v>
      </c>
      <c r="P593">
        <v>168.00922142222399</v>
      </c>
      <c r="Q593">
        <v>164.790371957529</v>
      </c>
      <c r="R593">
        <v>49.678312873073203</v>
      </c>
      <c r="S593" s="2">
        <f>(Table2[[#This Row],[Close Price]]-Table2[[#This Row],[20D EMA]])/Table2[[#This Row],[20D EMA]]</f>
        <v>-5.8139534883720322E-3</v>
      </c>
      <c r="T593" s="2">
        <f>(Table2[[#This Row],[Close Price]]-Table2[[#This Row],[50D EMA]])/Table2[[#This Row],[50D EMA]]</f>
        <v>-2.5547491893037145E-3</v>
      </c>
      <c r="U593" s="2">
        <f>(Table2[[#This Row],[Close Price]]-Table2[[#This Row],[200D EMA]])/Table2[[#This Row],[200D EMA]]</f>
        <v>1.6928343624286326E-2</v>
      </c>
      <c r="V593">
        <v>1.358014647321</v>
      </c>
      <c r="W593">
        <v>166.8</v>
      </c>
      <c r="X593">
        <v>170.9</v>
      </c>
      <c r="Y593">
        <v>166.13</v>
      </c>
      <c r="Z593">
        <v>171.5</v>
      </c>
      <c r="AA593">
        <v>166.13</v>
      </c>
      <c r="AB593">
        <v>171.5</v>
      </c>
      <c r="AC593" s="2">
        <f>(Table2[[#This Row],[Close Price]]/Table2[[#This Row],[Day Low]])-1</f>
        <v>4.6762589928057707E-3</v>
      </c>
      <c r="AD593" s="2">
        <f>(Table2[[#This Row],[Day High]]/Table2[[#This Row],[Close Price]])-1</f>
        <v>1.9811433345267915E-2</v>
      </c>
      <c r="AE593" s="2">
        <f>(Table2[[#This Row],[Close Price]]/Table2[[#This Row],[Current Week Low]])-1</f>
        <v>8.7281044964788723E-3</v>
      </c>
      <c r="AF593" s="2">
        <f>(Table2[[#This Row],[Current Week High]]/Table2[[#This Row],[Close Price]])-1</f>
        <v>2.3391812865497075E-2</v>
      </c>
      <c r="AG593" s="2">
        <f>(Table2[[#This Row],[Close Price]]/Table2[[#This Row],[Current Month Low]])-1</f>
        <v>8.7281044964788723E-3</v>
      </c>
      <c r="AH593" s="2">
        <f>(Table2[[#This Row],[Current Month High]]/Table2[[#This Row],[Close Price]])-1</f>
        <v>2.3391812865497075E-2</v>
      </c>
      <c r="AI593">
        <v>24.894007803528702</v>
      </c>
      <c r="AJ593">
        <v>57.850051859534702</v>
      </c>
      <c r="AK593" t="str">
        <f>IF(AND(Table2[[#This Row],[20D EMA]]&gt;Table2[[#This Row],[50D EMA]],Table2[[#This Row],[50D EMA]]&gt;Table2[[#This Row],[200D EMA]]),"Uptrend","Downtrend/NoTrend")</f>
        <v>Uptrend</v>
      </c>
      <c r="AL593">
        <v>-0.13</v>
      </c>
      <c r="AM593" t="s">
        <v>10464</v>
      </c>
      <c r="AN593">
        <v>-2.5099999999999998</v>
      </c>
      <c r="AO593" t="s">
        <v>10464</v>
      </c>
      <c r="AP593">
        <v>-5.2053679839295E-2</v>
      </c>
      <c r="AQ593">
        <f>(Table2[[#This Row],[Sharpe Ratio]]-AVERAGE(Table2[Sharpe Ratio]))/_xlfn.STDEV.P(Table2[Sharpe Ratio])</f>
        <v>-1.1785056252476558</v>
      </c>
      <c r="AR5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-3.7475896137840703</v>
      </c>
      <c r="AS593">
        <f>_xlfn.RANK.AVG(Table2[[#This Row],[1Y Return vs Nifty Z-Score]],Table2[1Y Return vs Nifty Z-Score])</f>
        <v>380</v>
      </c>
      <c r="AT593">
        <f>_xlfn.RANK.AVG(Table2[[#This Row],[6M Return vs Nifty Z-Score]],Table2[6M Return vs Nifty Z-Score])</f>
        <v>658</v>
      </c>
      <c r="AU593">
        <f>_xlfn.RANK.AVG(Table2[[#This Row],[Sharpe Ratio Z-Score]],Table2[Sharpe Ratio Z-Score])</f>
        <v>634</v>
      </c>
      <c r="AV593">
        <f>(Table2[[#This Row],[Rank 1Y]]+Table2[[#This Row],[Rank 6M]]+Table2[[#This Row],[Rank Sharpe]])/3</f>
        <v>557.33333333333337</v>
      </c>
    </row>
    <row r="594" spans="1:48" x14ac:dyDescent="0.3">
      <c r="A594" t="s">
        <v>702</v>
      </c>
      <c r="B594" t="s">
        <v>703</v>
      </c>
      <c r="C594" t="s">
        <v>10424</v>
      </c>
      <c r="D594" t="s">
        <v>272</v>
      </c>
      <c r="E594">
        <v>23495.918165949999</v>
      </c>
      <c r="F594">
        <v>2780.5</v>
      </c>
      <c r="G594">
        <v>-1.77425243184291</v>
      </c>
      <c r="H594">
        <f>(Table2[[#This Row],[1Y Return vs Nifty]]-AVERAGE(Table2[1Y Return vs Nifty]))/_xlfn.STDEV.P(Table2[1Y Return vs Nifty])</f>
        <v>-0.56053569609488385</v>
      </c>
      <c r="I594">
        <v>-0.47085596942709301</v>
      </c>
      <c r="J594">
        <f>(Table2[[#This Row],[1M Return vs Nifty]]-AVERAGE(Table2[1M Return vs Nifty]))/_xlfn.STDEV.P(Table2[1M Return vs Nifty])</f>
        <v>-0.16314657134027</v>
      </c>
      <c r="K594">
        <v>-6.1865530254324801</v>
      </c>
      <c r="L594">
        <f>(Table2[[#This Row],[6M Return vs Nifty]]-AVERAGE(Table2[6M Return vs Nifty]))/_xlfn.STDEV.P(Table2[6M Return vs Nifty])</f>
        <v>-0.54543496857655338</v>
      </c>
      <c r="M594">
        <v>3.3049903769274001</v>
      </c>
      <c r="N594">
        <f>(Table2[[#This Row],[1W Return vs Nifty]]-AVERAGE(Table2[1W Return vs Nifty]))/_xlfn.STDEV.P(Table2[1W Return vs Nifty])</f>
        <v>0.69037345324689015</v>
      </c>
      <c r="O594">
        <v>2721.88</v>
      </c>
      <c r="P594">
        <v>2609.0786327353899</v>
      </c>
      <c r="Q594">
        <v>2453.5926417068799</v>
      </c>
      <c r="R594">
        <v>73.168670980777193</v>
      </c>
      <c r="S594" s="2">
        <f>(Table2[[#This Row],[Close Price]]-Table2[[#This Row],[20D EMA]])/Table2[[#This Row],[20D EMA]]</f>
        <v>2.15365850074213E-2</v>
      </c>
      <c r="T594" s="2">
        <f>(Table2[[#This Row],[Close Price]]-Table2[[#This Row],[50D EMA]])/Table2[[#This Row],[50D EMA]]</f>
        <v>6.5701878476882039E-2</v>
      </c>
      <c r="U594" s="2">
        <f>(Table2[[#This Row],[Close Price]]-Table2[[#This Row],[200D EMA]])/Table2[[#This Row],[200D EMA]]</f>
        <v>0.13323619933327721</v>
      </c>
      <c r="V594">
        <v>0.75448971756143102</v>
      </c>
      <c r="W594">
        <v>2775</v>
      </c>
      <c r="X594">
        <v>2848</v>
      </c>
      <c r="Y594">
        <v>2775</v>
      </c>
      <c r="Z594">
        <v>2868</v>
      </c>
      <c r="AA594">
        <v>2775</v>
      </c>
      <c r="AB594">
        <v>2868</v>
      </c>
      <c r="AC594" s="2">
        <f>(Table2[[#This Row],[Close Price]]/Table2[[#This Row],[Day Low]])-1</f>
        <v>1.9819819819819617E-3</v>
      </c>
      <c r="AD594" s="2">
        <f>(Table2[[#This Row],[Day High]]/Table2[[#This Row],[Close Price]])-1</f>
        <v>2.42762093148714E-2</v>
      </c>
      <c r="AE594" s="2">
        <f>(Table2[[#This Row],[Close Price]]/Table2[[#This Row],[Current Week Low]])-1</f>
        <v>1.9819819819819617E-3</v>
      </c>
      <c r="AF594" s="2">
        <f>(Table2[[#This Row],[Current Week High]]/Table2[[#This Row],[Close Price]])-1</f>
        <v>3.1469160222981518E-2</v>
      </c>
      <c r="AG594" s="2">
        <f>(Table2[[#This Row],[Close Price]]/Table2[[#This Row],[Current Month Low]])-1</f>
        <v>1.9819819819819617E-3</v>
      </c>
      <c r="AH594" s="2">
        <f>(Table2[[#This Row],[Current Month High]]/Table2[[#This Row],[Close Price]])-1</f>
        <v>3.1469160222981518E-2</v>
      </c>
      <c r="AI594">
        <v>3.90217586764969</v>
      </c>
      <c r="AJ594">
        <v>43.051911303184603</v>
      </c>
      <c r="AK594" t="str">
        <f>IF(AND(Table2[[#This Row],[20D EMA]]&gt;Table2[[#This Row],[50D EMA]],Table2[[#This Row],[50D EMA]]&gt;Table2[[#This Row],[200D EMA]]),"Uptrend","Downtrend/NoTrend")</f>
        <v>Uptrend</v>
      </c>
      <c r="AL594">
        <v>0.17</v>
      </c>
      <c r="AM594" t="s">
        <v>10463</v>
      </c>
      <c r="AN594">
        <v>0.1</v>
      </c>
      <c r="AO594" t="s">
        <v>10463</v>
      </c>
      <c r="AP594">
        <v>-6.4184405944005998E-2</v>
      </c>
      <c r="AQ594">
        <f>(Table2[[#This Row],[Sharpe Ratio]]-AVERAGE(Table2[Sharpe Ratio]))/_xlfn.STDEV.P(Table2[Sharpe Ratio])</f>
        <v>-1.3150184801627542</v>
      </c>
      <c r="AR5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-1.8937622629275712</v>
      </c>
      <c r="AS594">
        <f>_xlfn.RANK.AVG(Table2[[#This Row],[1Y Return vs Nifty Z-Score]],Table2[1Y Return vs Nifty Z-Score])</f>
        <v>523</v>
      </c>
      <c r="AT594">
        <f>_xlfn.RANK.AVG(Table2[[#This Row],[6M Return vs Nifty Z-Score]],Table2[6M Return vs Nifty Z-Score])</f>
        <v>503</v>
      </c>
      <c r="AU594">
        <f>_xlfn.RANK.AVG(Table2[[#This Row],[Sharpe Ratio Z-Score]],Table2[Sharpe Ratio Z-Score])</f>
        <v>648</v>
      </c>
      <c r="AV594">
        <f>(Table2[[#This Row],[Rank 1Y]]+Table2[[#This Row],[Rank 6M]]+Table2[[#This Row],[Rank Sharpe]])/3</f>
        <v>558</v>
      </c>
    </row>
    <row r="595" spans="1:48" x14ac:dyDescent="0.3">
      <c r="A595" t="s">
        <v>462</v>
      </c>
      <c r="B595" t="s">
        <v>463</v>
      </c>
      <c r="C595" t="s">
        <v>10418</v>
      </c>
      <c r="D595" t="s">
        <v>21</v>
      </c>
      <c r="E595">
        <v>47171.064569889997</v>
      </c>
      <c r="F595">
        <v>2506.15</v>
      </c>
      <c r="G595">
        <v>5.97737337890395</v>
      </c>
      <c r="H595">
        <f>(Table2[[#This Row],[1Y Return vs Nifty]]-AVERAGE(Table2[1Y Return vs Nifty]))/_xlfn.STDEV.P(Table2[1Y Return vs Nifty])</f>
        <v>-0.47000303133481908</v>
      </c>
      <c r="I595">
        <v>-0.70625829733622503</v>
      </c>
      <c r="J595">
        <f>(Table2[[#This Row],[1M Return vs Nifty]]-AVERAGE(Table2[1M Return vs Nifty]))/_xlfn.STDEV.P(Table2[1M Return vs Nifty])</f>
        <v>-0.18353411391613642</v>
      </c>
      <c r="K595">
        <v>-17.571700869677699</v>
      </c>
      <c r="L595">
        <f>(Table2[[#This Row],[6M Return vs Nifty]]-AVERAGE(Table2[6M Return vs Nifty]))/_xlfn.STDEV.P(Table2[6M Return vs Nifty])</f>
        <v>-0.88649241958765945</v>
      </c>
      <c r="M595">
        <v>2.3151689464891598</v>
      </c>
      <c r="N595">
        <f>(Table2[[#This Row],[1W Return vs Nifty]]-AVERAGE(Table2[1W Return vs Nifty]))/_xlfn.STDEV.P(Table2[1W Return vs Nifty])</f>
        <v>0.5091119957382344</v>
      </c>
      <c r="O595">
        <v>2423.08</v>
      </c>
      <c r="P595">
        <v>2400.9870710188002</v>
      </c>
      <c r="Q595">
        <v>2390.2884427181102</v>
      </c>
      <c r="R595">
        <v>71.578002291846801</v>
      </c>
      <c r="S595" s="2">
        <f>(Table2[[#This Row],[Close Price]]-Table2[[#This Row],[20D EMA]])/Table2[[#This Row],[20D EMA]]</f>
        <v>3.4282813609125641E-2</v>
      </c>
      <c r="T595" s="2">
        <f>(Table2[[#This Row],[Close Price]]-Table2[[#This Row],[50D EMA]])/Table2[[#This Row],[50D EMA]]</f>
        <v>4.3799873081605809E-2</v>
      </c>
      <c r="U595" s="2">
        <f>(Table2[[#This Row],[Close Price]]-Table2[[#This Row],[200D EMA]])/Table2[[#This Row],[200D EMA]]</f>
        <v>4.8471789099284693E-2</v>
      </c>
      <c r="V595">
        <v>0.769999546339317</v>
      </c>
      <c r="W595">
        <v>2497.0500000000002</v>
      </c>
      <c r="X595">
        <v>2574</v>
      </c>
      <c r="Y595">
        <v>2457.8000000000002</v>
      </c>
      <c r="Z595">
        <v>2574</v>
      </c>
      <c r="AA595">
        <v>2457.8000000000002</v>
      </c>
      <c r="AB595">
        <v>2574</v>
      </c>
      <c r="AC595" s="2">
        <f>(Table2[[#This Row],[Close Price]]/Table2[[#This Row],[Day Low]])-1</f>
        <v>3.6443002743236086E-3</v>
      </c>
      <c r="AD595" s="2">
        <f>(Table2[[#This Row],[Day High]]/Table2[[#This Row],[Close Price]])-1</f>
        <v>2.707339943738396E-2</v>
      </c>
      <c r="AE595" s="2">
        <f>(Table2[[#This Row],[Close Price]]/Table2[[#This Row],[Current Week Low]])-1</f>
        <v>1.9672064447880278E-2</v>
      </c>
      <c r="AF595" s="2">
        <f>(Table2[[#This Row],[Current Week High]]/Table2[[#This Row],[Close Price]])-1</f>
        <v>2.707339943738396E-2</v>
      </c>
      <c r="AG595" s="2">
        <f>(Table2[[#This Row],[Close Price]]/Table2[[#This Row],[Current Month Low]])-1</f>
        <v>1.9672064447880278E-2</v>
      </c>
      <c r="AH595" s="2">
        <f>(Table2[[#This Row],[Current Month High]]/Table2[[#This Row],[Close Price]])-1</f>
        <v>2.707339943738396E-2</v>
      </c>
      <c r="AI595">
        <v>13.225465355226101</v>
      </c>
      <c r="AJ595">
        <v>35.4675675675675</v>
      </c>
      <c r="AK595" t="str">
        <f>IF(AND(Table2[[#This Row],[20D EMA]]&gt;Table2[[#This Row],[50D EMA]],Table2[[#This Row],[50D EMA]]&gt;Table2[[#This Row],[200D EMA]]),"Uptrend","Downtrend/NoTrend")</f>
        <v>Uptrend</v>
      </c>
      <c r="AL595">
        <v>-0.03</v>
      </c>
      <c r="AM595" t="s">
        <v>10464</v>
      </c>
      <c r="AN595">
        <v>2.02</v>
      </c>
      <c r="AO595" t="s">
        <v>10463</v>
      </c>
      <c r="AP595">
        <v>-3.2921521912534002E-2</v>
      </c>
      <c r="AQ595">
        <f>(Table2[[#This Row],[Sharpe Ratio]]-AVERAGE(Table2[Sharpe Ratio]))/_xlfn.STDEV.P(Table2[Sharpe Ratio])</f>
        <v>-0.96320231391047395</v>
      </c>
      <c r="AR5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-1.9941198830108546</v>
      </c>
      <c r="AS595">
        <f>_xlfn.RANK.AVG(Table2[[#This Row],[1Y Return vs Nifty Z-Score]],Table2[1Y Return vs Nifty Z-Score])</f>
        <v>468</v>
      </c>
      <c r="AT595">
        <f>_xlfn.RANK.AVG(Table2[[#This Row],[6M Return vs Nifty Z-Score]],Table2[6M Return vs Nifty Z-Score])</f>
        <v>610</v>
      </c>
      <c r="AU595">
        <f>_xlfn.RANK.AVG(Table2[[#This Row],[Sharpe Ratio Z-Score]],Table2[Sharpe Ratio Z-Score])</f>
        <v>597</v>
      </c>
      <c r="AV595">
        <f>(Table2[[#This Row],[Rank 1Y]]+Table2[[#This Row],[Rank 6M]]+Table2[[#This Row],[Rank Sharpe]])/3</f>
        <v>558.33333333333337</v>
      </c>
    </row>
    <row r="596" spans="1:48" x14ac:dyDescent="0.3">
      <c r="A596" t="s">
        <v>1741</v>
      </c>
      <c r="B596" t="s">
        <v>1742</v>
      </c>
      <c r="C596" t="s">
        <v>10424</v>
      </c>
      <c r="D596" t="s">
        <v>533</v>
      </c>
      <c r="E596">
        <v>4197.8757754999997</v>
      </c>
      <c r="F596">
        <v>368.95</v>
      </c>
      <c r="G596">
        <v>5.1778842462649504</v>
      </c>
      <c r="H596">
        <f>(Table2[[#This Row],[1Y Return vs Nifty]]-AVERAGE(Table2[1Y Return vs Nifty]))/_xlfn.STDEV.P(Table2[1Y Return vs Nifty])</f>
        <v>-0.47934041208456751</v>
      </c>
      <c r="I596">
        <v>-4.6856115301697097</v>
      </c>
      <c r="J596">
        <f>(Table2[[#This Row],[1M Return vs Nifty]]-AVERAGE(Table2[1M Return vs Nifty]))/_xlfn.STDEV.P(Table2[1M Return vs Nifty])</f>
        <v>-0.52817485803877373</v>
      </c>
      <c r="K596">
        <v>-12.8519367540729</v>
      </c>
      <c r="L596">
        <f>(Table2[[#This Row],[6M Return vs Nifty]]-AVERAGE(Table2[6M Return vs Nifty]))/_xlfn.STDEV.P(Table2[6M Return vs Nifty])</f>
        <v>-0.74510552319741974</v>
      </c>
      <c r="M596">
        <v>-3.9110768855416902</v>
      </c>
      <c r="N596">
        <f>(Table2[[#This Row],[1W Return vs Nifty]]-AVERAGE(Table2[1W Return vs Nifty]))/_xlfn.STDEV.P(Table2[1W Return vs Nifty])</f>
        <v>-0.63107183905854392</v>
      </c>
      <c r="O596">
        <v>375.28</v>
      </c>
      <c r="P596">
        <v>374.33913997951203</v>
      </c>
      <c r="Q596">
        <v>358.14129012953703</v>
      </c>
      <c r="R596">
        <v>48.4931107408228</v>
      </c>
      <c r="S596" s="2">
        <f>(Table2[[#This Row],[Close Price]]-Table2[[#This Row],[20D EMA]])/Table2[[#This Row],[20D EMA]]</f>
        <v>-1.6867405670432701E-2</v>
      </c>
      <c r="T596" s="2">
        <f>(Table2[[#This Row],[Close Price]]-Table2[[#This Row],[50D EMA]])/Table2[[#This Row],[50D EMA]]</f>
        <v>-1.4396410644654981E-2</v>
      </c>
      <c r="U596" s="2">
        <f>(Table2[[#This Row],[Close Price]]-Table2[[#This Row],[200D EMA]])/Table2[[#This Row],[200D EMA]]</f>
        <v>3.0180016011428151E-2</v>
      </c>
      <c r="V596">
        <v>1.59642557650885</v>
      </c>
      <c r="W596">
        <v>367.2</v>
      </c>
      <c r="X596">
        <v>378.95</v>
      </c>
      <c r="Y596">
        <v>367.2</v>
      </c>
      <c r="Z596">
        <v>385</v>
      </c>
      <c r="AA596">
        <v>367.2</v>
      </c>
      <c r="AB596">
        <v>385</v>
      </c>
      <c r="AC596" s="2">
        <f>(Table2[[#This Row],[Close Price]]/Table2[[#This Row],[Day Low]])-1</f>
        <v>4.7657952069717346E-3</v>
      </c>
      <c r="AD596" s="2">
        <f>(Table2[[#This Row],[Day High]]/Table2[[#This Row],[Close Price]])-1</f>
        <v>2.71039436237972E-2</v>
      </c>
      <c r="AE596" s="2">
        <f>(Table2[[#This Row],[Close Price]]/Table2[[#This Row],[Current Week Low]])-1</f>
        <v>4.7657952069717346E-3</v>
      </c>
      <c r="AF596" s="2">
        <f>(Table2[[#This Row],[Current Week High]]/Table2[[#This Row],[Close Price]])-1</f>
        <v>4.3501829516194634E-2</v>
      </c>
      <c r="AG596" s="2">
        <f>(Table2[[#This Row],[Close Price]]/Table2[[#This Row],[Current Month Low]])-1</f>
        <v>4.7657952069717346E-3</v>
      </c>
      <c r="AH596" s="2">
        <f>(Table2[[#This Row],[Current Month High]]/Table2[[#This Row],[Close Price]])-1</f>
        <v>4.3501829516194634E-2</v>
      </c>
      <c r="AI596">
        <v>15.232416316574</v>
      </c>
      <c r="AJ596">
        <v>34.751643535427299</v>
      </c>
      <c r="AK596" t="str">
        <f>IF(AND(Table2[[#This Row],[20D EMA]]&gt;Table2[[#This Row],[50D EMA]],Table2[[#This Row],[50D EMA]]&gt;Table2[[#This Row],[200D EMA]]),"Uptrend","Downtrend/NoTrend")</f>
        <v>Uptrend</v>
      </c>
      <c r="AL596">
        <v>-0.01</v>
      </c>
      <c r="AM596" t="s">
        <v>10464</v>
      </c>
      <c r="AN596">
        <v>-3.37</v>
      </c>
      <c r="AO596" t="s">
        <v>10464</v>
      </c>
      <c r="AP596">
        <v>-6.2397510752392998E-2</v>
      </c>
      <c r="AQ596">
        <f>(Table2[[#This Row],[Sharpe Ratio]]-AVERAGE(Table2[Sharpe Ratio]))/_xlfn.STDEV.P(Table2[Sharpe Ratio])</f>
        <v>-1.2949096950879335</v>
      </c>
      <c r="AR5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-3.6786023274672384</v>
      </c>
      <c r="AS596">
        <f>_xlfn.RANK.AVG(Table2[[#This Row],[1Y Return vs Nifty Z-Score]],Table2[1Y Return vs Nifty Z-Score])</f>
        <v>475</v>
      </c>
      <c r="AT596">
        <f>_xlfn.RANK.AVG(Table2[[#This Row],[6M Return vs Nifty Z-Score]],Table2[6M Return vs Nifty Z-Score])</f>
        <v>573</v>
      </c>
      <c r="AU596">
        <f>_xlfn.RANK.AVG(Table2[[#This Row],[Sharpe Ratio Z-Score]],Table2[Sharpe Ratio Z-Score])</f>
        <v>642</v>
      </c>
      <c r="AV596">
        <f>(Table2[[#This Row],[Rank 1Y]]+Table2[[#This Row],[Rank 6M]]+Table2[[#This Row],[Rank Sharpe]])/3</f>
        <v>563.33333333333337</v>
      </c>
    </row>
    <row r="597" spans="1:48" x14ac:dyDescent="0.3">
      <c r="A597" t="s">
        <v>1496</v>
      </c>
      <c r="B597" t="s">
        <v>1497</v>
      </c>
      <c r="C597" t="s">
        <v>10419</v>
      </c>
      <c r="D597" t="s">
        <v>24</v>
      </c>
      <c r="E597">
        <v>6339.4259558249996</v>
      </c>
      <c r="F597">
        <v>382.25</v>
      </c>
      <c r="G597">
        <v>5.3919129934057199</v>
      </c>
      <c r="H597">
        <f>(Table2[[#This Row],[1Y Return vs Nifty]]-AVERAGE(Table2[1Y Return vs Nifty]))/_xlfn.STDEV.P(Table2[1Y Return vs Nifty])</f>
        <v>-0.47684073094837959</v>
      </c>
      <c r="I597">
        <v>5.3061329971355899</v>
      </c>
      <c r="J597">
        <f>(Table2[[#This Row],[1M Return vs Nifty]]-AVERAGE(Table2[1M Return vs Nifty]))/_xlfn.STDEV.P(Table2[1M Return vs Nifty])</f>
        <v>0.33718241674675992</v>
      </c>
      <c r="K597">
        <v>-19.584714384864899</v>
      </c>
      <c r="L597">
        <f>(Table2[[#This Row],[6M Return vs Nifty]]-AVERAGE(Table2[6M Return vs Nifty]))/_xlfn.STDEV.P(Table2[6M Return vs Nifty])</f>
        <v>-0.94679495300514871</v>
      </c>
      <c r="M597">
        <v>6.4697168224314101</v>
      </c>
      <c r="N597">
        <f>(Table2[[#This Row],[1W Return vs Nifty]]-AVERAGE(Table2[1W Return vs Nifty]))/_xlfn.STDEV.P(Table2[1W Return vs Nifty])</f>
        <v>1.2699152882567322</v>
      </c>
      <c r="O597">
        <v>357.1</v>
      </c>
      <c r="P597">
        <v>355.75093649732599</v>
      </c>
      <c r="Q597">
        <v>351.588472733478</v>
      </c>
      <c r="R597">
        <v>74.497676357101398</v>
      </c>
      <c r="S597" s="2">
        <f>(Table2[[#This Row],[Close Price]]-Table2[[#This Row],[20D EMA]])/Table2[[#This Row],[20D EMA]]</f>
        <v>7.0428451414169632E-2</v>
      </c>
      <c r="T597" s="2">
        <f>(Table2[[#This Row],[Close Price]]-Table2[[#This Row],[50D EMA]])/Table2[[#This Row],[50D EMA]]</f>
        <v>7.4487684455816425E-2</v>
      </c>
      <c r="U597" s="2">
        <f>(Table2[[#This Row],[Close Price]]-Table2[[#This Row],[200D EMA]])/Table2[[#This Row],[200D EMA]]</f>
        <v>8.7208568097068992E-2</v>
      </c>
      <c r="V597">
        <v>1.8273353904029801</v>
      </c>
      <c r="W597">
        <v>377.05</v>
      </c>
      <c r="X597">
        <v>403.2</v>
      </c>
      <c r="Y597">
        <v>372.05</v>
      </c>
      <c r="Z597">
        <v>403.2</v>
      </c>
      <c r="AA597">
        <v>372.05</v>
      </c>
      <c r="AB597">
        <v>403.2</v>
      </c>
      <c r="AC597" s="2">
        <f>(Table2[[#This Row],[Close Price]]/Table2[[#This Row],[Day Low]])-1</f>
        <v>1.3791274366794726E-2</v>
      </c>
      <c r="AD597" s="2">
        <f>(Table2[[#This Row],[Day High]]/Table2[[#This Row],[Close Price]])-1</f>
        <v>5.4807063440156956E-2</v>
      </c>
      <c r="AE597" s="2">
        <f>(Table2[[#This Row],[Close Price]]/Table2[[#This Row],[Current Week Low]])-1</f>
        <v>2.7415669936836418E-2</v>
      </c>
      <c r="AF597" s="2">
        <f>(Table2[[#This Row],[Current Week High]]/Table2[[#This Row],[Close Price]])-1</f>
        <v>5.4807063440156956E-2</v>
      </c>
      <c r="AG597" s="2">
        <f>(Table2[[#This Row],[Close Price]]/Table2[[#This Row],[Current Month Low]])-1</f>
        <v>2.7415669936836418E-2</v>
      </c>
      <c r="AH597" s="2">
        <f>(Table2[[#This Row],[Current Month High]]/Table2[[#This Row],[Close Price]])-1</f>
        <v>5.4807063440156956E-2</v>
      </c>
      <c r="AI597">
        <v>10.4643557880967</v>
      </c>
      <c r="AJ597">
        <v>35.3097345132743</v>
      </c>
      <c r="AK597" t="str">
        <f>IF(AND(Table2[[#This Row],[20D EMA]]&gt;Table2[[#This Row],[50D EMA]],Table2[[#This Row],[50D EMA]]&gt;Table2[[#This Row],[200D EMA]]),"Uptrend","Downtrend/NoTrend")</f>
        <v>Uptrend</v>
      </c>
      <c r="AL597">
        <v>-0.09</v>
      </c>
      <c r="AM597" t="s">
        <v>10464</v>
      </c>
      <c r="AN597">
        <v>10.72</v>
      </c>
      <c r="AO597" t="s">
        <v>10463</v>
      </c>
      <c r="AP597">
        <v>-3.2890802152659E-2</v>
      </c>
      <c r="AQ597">
        <f>(Table2[[#This Row],[Sharpe Ratio]]-AVERAGE(Table2[Sharpe Ratio]))/_xlfn.STDEV.P(Table2[Sharpe Ratio])</f>
        <v>-0.9628566097797695</v>
      </c>
      <c r="AR5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-0.77939458872980549</v>
      </c>
      <c r="AS597">
        <f>_xlfn.RANK.AVG(Table2[[#This Row],[1Y Return vs Nifty Z-Score]],Table2[1Y Return vs Nifty Z-Score])</f>
        <v>472</v>
      </c>
      <c r="AT597">
        <f>_xlfn.RANK.AVG(Table2[[#This Row],[6M Return vs Nifty Z-Score]],Table2[6M Return vs Nifty Z-Score])</f>
        <v>630</v>
      </c>
      <c r="AU597">
        <f>_xlfn.RANK.AVG(Table2[[#This Row],[Sharpe Ratio Z-Score]],Table2[Sharpe Ratio Z-Score])</f>
        <v>596</v>
      </c>
      <c r="AV597">
        <f>(Table2[[#This Row],[Rank 1Y]]+Table2[[#This Row],[Rank 6M]]+Table2[[#This Row],[Rank Sharpe]])/3</f>
        <v>566</v>
      </c>
    </row>
    <row r="598" spans="1:48" x14ac:dyDescent="0.3">
      <c r="A598" t="s">
        <v>527</v>
      </c>
      <c r="B598" t="s">
        <v>528</v>
      </c>
      <c r="C598" t="s">
        <v>10418</v>
      </c>
      <c r="D598" t="s">
        <v>21</v>
      </c>
      <c r="E598">
        <v>36804.29445152</v>
      </c>
      <c r="F598">
        <v>5653.75</v>
      </c>
      <c r="G598">
        <v>-4.6481512750268799</v>
      </c>
      <c r="H598">
        <f>(Table2[[#This Row],[1Y Return vs Nifty]]-AVERAGE(Table2[1Y Return vs Nifty]))/_xlfn.STDEV.P(Table2[1Y Return vs Nifty])</f>
        <v>-0.59410048971064333</v>
      </c>
      <c r="I598">
        <v>2.31987172590489</v>
      </c>
      <c r="J598">
        <f>(Table2[[#This Row],[1M Return vs Nifty]]-AVERAGE(Table2[1M Return vs Nifty]))/_xlfn.STDEV.P(Table2[1M Return vs Nifty])</f>
        <v>7.8550612419921617E-2</v>
      </c>
      <c r="K598">
        <v>-17.685890088897398</v>
      </c>
      <c r="L598">
        <f>(Table2[[#This Row],[6M Return vs Nifty]]-AVERAGE(Table2[6M Return vs Nifty]))/_xlfn.STDEV.P(Table2[6M Return vs Nifty])</f>
        <v>-0.88991311157803221</v>
      </c>
      <c r="M598">
        <v>1.2837303283886501</v>
      </c>
      <c r="N598">
        <f>(Table2[[#This Row],[1W Return vs Nifty]]-AVERAGE(Table2[1W Return vs Nifty]))/_xlfn.STDEV.P(Table2[1W Return vs Nifty])</f>
        <v>0.32022937358199732</v>
      </c>
      <c r="O598">
        <v>5324.92</v>
      </c>
      <c r="P598">
        <v>5267.59767920997</v>
      </c>
      <c r="Q598">
        <v>5388.9399009008703</v>
      </c>
      <c r="R598">
        <v>71.503199700624194</v>
      </c>
      <c r="S598" s="2">
        <f>(Table2[[#This Row],[Close Price]]-Table2[[#This Row],[20D EMA]])/Table2[[#This Row],[20D EMA]]</f>
        <v>6.1753040421264532E-2</v>
      </c>
      <c r="T598" s="2">
        <f>(Table2[[#This Row],[Close Price]]-Table2[[#This Row],[50D EMA]])/Table2[[#This Row],[50D EMA]]</f>
        <v>7.3307102080723982E-2</v>
      </c>
      <c r="U598" s="2">
        <f>(Table2[[#This Row],[Close Price]]-Table2[[#This Row],[200D EMA]])/Table2[[#This Row],[200D EMA]]</f>
        <v>4.9139553227316821E-2</v>
      </c>
      <c r="V598">
        <v>0.848962961836913</v>
      </c>
      <c r="W598">
        <v>5522</v>
      </c>
      <c r="X598">
        <v>5754.9</v>
      </c>
      <c r="Y598">
        <v>5425.75</v>
      </c>
      <c r="Z598">
        <v>5754.9</v>
      </c>
      <c r="AA598">
        <v>5425.75</v>
      </c>
      <c r="AB598">
        <v>5754.9</v>
      </c>
      <c r="AC598" s="2">
        <f>(Table2[[#This Row],[Close Price]]/Table2[[#This Row],[Day Low]])-1</f>
        <v>2.3859109018471658E-2</v>
      </c>
      <c r="AD598" s="2">
        <f>(Table2[[#This Row],[Day High]]/Table2[[#This Row],[Close Price]])-1</f>
        <v>1.7890780455449784E-2</v>
      </c>
      <c r="AE598" s="2">
        <f>(Table2[[#This Row],[Close Price]]/Table2[[#This Row],[Current Week Low]])-1</f>
        <v>4.2021840298576141E-2</v>
      </c>
      <c r="AF598" s="2">
        <f>(Table2[[#This Row],[Current Week High]]/Table2[[#This Row],[Close Price]])-1</f>
        <v>1.7890780455449784E-2</v>
      </c>
      <c r="AG598" s="2">
        <f>(Table2[[#This Row],[Close Price]]/Table2[[#This Row],[Current Month Low]])-1</f>
        <v>4.2021840298576141E-2</v>
      </c>
      <c r="AH598" s="2">
        <f>(Table2[[#This Row],[Current Month High]]/Table2[[#This Row],[Close Price]])-1</f>
        <v>1.7890780455449784E-2</v>
      </c>
      <c r="AI598">
        <v>21.113420296263499</v>
      </c>
      <c r="AJ598">
        <v>31.873578634322602</v>
      </c>
      <c r="AK598" t="str">
        <f>IF(AND(Table2[[#This Row],[20D EMA]]&gt;Table2[[#This Row],[50D EMA]],Table2[[#This Row],[50D EMA]]&gt;Table2[[#This Row],[200D EMA]]),"Uptrend","Downtrend/NoTrend")</f>
        <v>Downtrend/NoTrend</v>
      </c>
      <c r="AL598">
        <v>-0.06</v>
      </c>
      <c r="AM598" t="s">
        <v>10464</v>
      </c>
      <c r="AN598">
        <v>7.22</v>
      </c>
      <c r="AO598" t="s">
        <v>10463</v>
      </c>
      <c r="AP598">
        <v>-5.0522286136669998E-3</v>
      </c>
      <c r="AQ598">
        <f>(Table2[[#This Row],[Sharpe Ratio]]-AVERAGE(Table2[Sharpe Ratio]))/_xlfn.STDEV.P(Table2[Sharpe Ratio])</f>
        <v>-0.64957584506974553</v>
      </c>
      <c r="AR5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8">
        <f>_xlfn.RANK.AVG(Table2[[#This Row],[1Y Return vs Nifty Z-Score]],Table2[1Y Return vs Nifty Z-Score])</f>
        <v>542</v>
      </c>
      <c r="AT598">
        <f>_xlfn.RANK.AVG(Table2[[#This Row],[6M Return vs Nifty Z-Score]],Table2[6M Return vs Nifty Z-Score])</f>
        <v>613</v>
      </c>
      <c r="AU598">
        <f>_xlfn.RANK.AVG(Table2[[#This Row],[Sharpe Ratio Z-Score]],Table2[Sharpe Ratio Z-Score])</f>
        <v>546</v>
      </c>
      <c r="AV598">
        <f>(Table2[[#This Row],[Rank 1Y]]+Table2[[#This Row],[Rank 6M]]+Table2[[#This Row],[Rank Sharpe]])/3</f>
        <v>567</v>
      </c>
    </row>
    <row r="599" spans="1:48" x14ac:dyDescent="0.3">
      <c r="A599" t="s">
        <v>558</v>
      </c>
      <c r="B599" t="s">
        <v>559</v>
      </c>
      <c r="C599" t="s">
        <v>10419</v>
      </c>
      <c r="D599" t="s">
        <v>37</v>
      </c>
      <c r="E599">
        <v>34363.077748470001</v>
      </c>
      <c r="F599">
        <v>980.4</v>
      </c>
      <c r="G599">
        <v>-3.9185817329508001</v>
      </c>
      <c r="H599">
        <f>(Table2[[#This Row],[1Y Return vs Nifty]]-AVERAGE(Table2[1Y Return vs Nifty]))/_xlfn.STDEV.P(Table2[1Y Return vs Nifty])</f>
        <v>-0.58557971272985088</v>
      </c>
      <c r="I599">
        <v>-0.55218779443633303</v>
      </c>
      <c r="J599">
        <f>(Table2[[#This Row],[1M Return vs Nifty]]-AVERAGE(Table2[1M Return vs Nifty]))/_xlfn.STDEV.P(Table2[1M Return vs Nifty])</f>
        <v>-0.17019049507660988</v>
      </c>
      <c r="K599">
        <v>-6.14681151535666</v>
      </c>
      <c r="L599">
        <f>(Table2[[#This Row],[6M Return vs Nifty]]-AVERAGE(Table2[6M Return vs Nifty]))/_xlfn.STDEV.P(Table2[6M Return vs Nifty])</f>
        <v>-0.544244458070127</v>
      </c>
      <c r="M599">
        <v>-1.0703316426352201</v>
      </c>
      <c r="N599">
        <f>(Table2[[#This Row],[1W Return vs Nifty]]-AVERAGE(Table2[1W Return vs Nifty]))/_xlfn.STDEV.P(Table2[1W Return vs Nifty])</f>
        <v>-0.11085919533751519</v>
      </c>
      <c r="O599">
        <v>975.63</v>
      </c>
      <c r="P599">
        <v>976.11450752795702</v>
      </c>
      <c r="Q599">
        <v>941.45953016285205</v>
      </c>
      <c r="R599">
        <v>67.159510449778907</v>
      </c>
      <c r="S599" s="2">
        <f>(Table2[[#This Row],[Close Price]]-Table2[[#This Row],[20D EMA]])/Table2[[#This Row],[20D EMA]]</f>
        <v>4.8891485501675654E-3</v>
      </c>
      <c r="T599" s="2">
        <f>(Table2[[#This Row],[Close Price]]-Table2[[#This Row],[50D EMA]])/Table2[[#This Row],[50D EMA]]</f>
        <v>4.3903583431990122E-3</v>
      </c>
      <c r="U599" s="2">
        <f>(Table2[[#This Row],[Close Price]]-Table2[[#This Row],[200D EMA]])/Table2[[#This Row],[200D EMA]]</f>
        <v>4.1361809604723077E-2</v>
      </c>
      <c r="V599">
        <v>0.81092294152109801</v>
      </c>
      <c r="W599">
        <v>967.7</v>
      </c>
      <c r="X599">
        <v>997.65</v>
      </c>
      <c r="Y599">
        <v>967.7</v>
      </c>
      <c r="Z599">
        <v>1000.9</v>
      </c>
      <c r="AA599">
        <v>967.7</v>
      </c>
      <c r="AB599">
        <v>1000.9</v>
      </c>
      <c r="AC599" s="2">
        <f>(Table2[[#This Row],[Close Price]]/Table2[[#This Row],[Day Low]])-1</f>
        <v>1.3123902035754753E-2</v>
      </c>
      <c r="AD599" s="2">
        <f>(Table2[[#This Row],[Day High]]/Table2[[#This Row],[Close Price]])-1</f>
        <v>1.7594859241126137E-2</v>
      </c>
      <c r="AE599" s="2">
        <f>(Table2[[#This Row],[Close Price]]/Table2[[#This Row],[Current Week Low]])-1</f>
        <v>1.3123902035754753E-2</v>
      </c>
      <c r="AF599" s="2">
        <f>(Table2[[#This Row],[Current Week High]]/Table2[[#This Row],[Close Price]])-1</f>
        <v>2.0909832721338173E-2</v>
      </c>
      <c r="AG599" s="2">
        <f>(Table2[[#This Row],[Close Price]]/Table2[[#This Row],[Current Month Low]])-1</f>
        <v>1.3123902035754753E-2</v>
      </c>
      <c r="AH599" s="2">
        <f>(Table2[[#This Row],[Current Month High]]/Table2[[#This Row],[Close Price]])-1</f>
        <v>2.0909832721338173E-2</v>
      </c>
      <c r="AI599">
        <v>11.383108935128501</v>
      </c>
      <c r="AJ599">
        <v>28.492791612057601</v>
      </c>
      <c r="AK599" t="str">
        <f>IF(AND(Table2[[#This Row],[20D EMA]]&gt;Table2[[#This Row],[50D EMA]],Table2[[#This Row],[50D EMA]]&gt;Table2[[#This Row],[200D EMA]]),"Uptrend","Downtrend/NoTrend")</f>
        <v>Downtrend/NoTrend</v>
      </c>
      <c r="AL599">
        <v>-0.13</v>
      </c>
      <c r="AM599" t="s">
        <v>10464</v>
      </c>
      <c r="AN599">
        <v>-0.75</v>
      </c>
      <c r="AO599" t="s">
        <v>10464</v>
      </c>
      <c r="AP599">
        <v>-7.4517120409287999E-2</v>
      </c>
      <c r="AQ599">
        <f>(Table2[[#This Row],[Sharpe Ratio]]-AVERAGE(Table2[Sharpe Ratio]))/_xlfn.STDEV.P(Table2[Sharpe Ratio])</f>
        <v>-1.4312974513061543</v>
      </c>
      <c r="AR5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9">
        <f>_xlfn.RANK.AVG(Table2[[#This Row],[1Y Return vs Nifty Z-Score]],Table2[1Y Return vs Nifty Z-Score])</f>
        <v>535</v>
      </c>
      <c r="AT599">
        <f>_xlfn.RANK.AVG(Table2[[#This Row],[6M Return vs Nifty Z-Score]],Table2[6M Return vs Nifty Z-Score])</f>
        <v>502</v>
      </c>
      <c r="AU599">
        <f>_xlfn.RANK.AVG(Table2[[#This Row],[Sharpe Ratio Z-Score]],Table2[Sharpe Ratio Z-Score])</f>
        <v>665</v>
      </c>
      <c r="AV599">
        <f>(Table2[[#This Row],[Rank 1Y]]+Table2[[#This Row],[Rank 6M]]+Table2[[#This Row],[Rank Sharpe]])/3</f>
        <v>567.33333333333337</v>
      </c>
    </row>
    <row r="600" spans="1:48" x14ac:dyDescent="0.3">
      <c r="A600" t="s">
        <v>1661</v>
      </c>
      <c r="B600" t="s">
        <v>1662</v>
      </c>
      <c r="C600" t="s">
        <v>10424</v>
      </c>
      <c r="D600" t="s">
        <v>61</v>
      </c>
      <c r="E600">
        <v>4852.3293000000003</v>
      </c>
      <c r="F600">
        <v>545.25</v>
      </c>
      <c r="G600">
        <v>-7.5990763530244498</v>
      </c>
      <c r="H600">
        <f>(Table2[[#This Row],[1Y Return vs Nifty]]-AVERAGE(Table2[1Y Return vs Nifty]))/_xlfn.STDEV.P(Table2[1Y Return vs Nifty])</f>
        <v>-0.62856488690175094</v>
      </c>
      <c r="I600">
        <v>2.59438781280546</v>
      </c>
      <c r="J600">
        <f>(Table2[[#This Row],[1M Return vs Nifty]]-AVERAGE(Table2[1M Return vs Nifty]))/_xlfn.STDEV.P(Table2[1M Return vs Nifty])</f>
        <v>0.10232568915410757</v>
      </c>
      <c r="K600">
        <v>-2.51761522122063</v>
      </c>
      <c r="L600">
        <f>(Table2[[#This Row],[6M Return vs Nifty]]-AVERAGE(Table2[6M Return vs Nifty]))/_xlfn.STDEV.P(Table2[6M Return vs Nifty])</f>
        <v>-0.43552699087248919</v>
      </c>
      <c r="M600">
        <v>0.32869970317862302</v>
      </c>
      <c r="N600">
        <f>(Table2[[#This Row],[1W Return vs Nifty]]-AVERAGE(Table2[1W Return vs Nifty]))/_xlfn.STDEV.P(Table2[1W Return vs Nifty])</f>
        <v>0.14533899662347025</v>
      </c>
      <c r="O600">
        <v>512.59</v>
      </c>
      <c r="P600">
        <v>502.18232015832001</v>
      </c>
      <c r="Q600">
        <v>496.864089316741</v>
      </c>
      <c r="R600">
        <v>67.179285875216607</v>
      </c>
      <c r="S600" s="2">
        <f>(Table2[[#This Row],[Close Price]]-Table2[[#This Row],[20D EMA]])/Table2[[#This Row],[20D EMA]]</f>
        <v>6.3715640180260963E-2</v>
      </c>
      <c r="T600" s="2">
        <f>(Table2[[#This Row],[Close Price]]-Table2[[#This Row],[50D EMA]])/Table2[[#This Row],[50D EMA]]</f>
        <v>8.5761043574975521E-2</v>
      </c>
      <c r="U600" s="2">
        <f>(Table2[[#This Row],[Close Price]]-Table2[[#This Row],[200D EMA]])/Table2[[#This Row],[200D EMA]]</f>
        <v>9.7382587559903006E-2</v>
      </c>
      <c r="V600">
        <v>1.2566168761780001</v>
      </c>
      <c r="W600">
        <v>530.5</v>
      </c>
      <c r="X600">
        <v>556.95000000000005</v>
      </c>
      <c r="Y600">
        <v>505</v>
      </c>
      <c r="Z600">
        <v>556.95000000000005</v>
      </c>
      <c r="AA600">
        <v>505</v>
      </c>
      <c r="AB600">
        <v>556.95000000000005</v>
      </c>
      <c r="AC600" s="2">
        <f>(Table2[[#This Row],[Close Price]]/Table2[[#This Row],[Day Low]])-1</f>
        <v>2.7803958529688977E-2</v>
      </c>
      <c r="AD600" s="2">
        <f>(Table2[[#This Row],[Day High]]/Table2[[#This Row],[Close Price]])-1</f>
        <v>2.1458046767537819E-2</v>
      </c>
      <c r="AE600" s="2">
        <f>(Table2[[#This Row],[Close Price]]/Table2[[#This Row],[Current Week Low]])-1</f>
        <v>7.9702970297029774E-2</v>
      </c>
      <c r="AF600" s="2">
        <f>(Table2[[#This Row],[Current Week High]]/Table2[[#This Row],[Close Price]])-1</f>
        <v>2.1458046767537819E-2</v>
      </c>
      <c r="AG600" s="2">
        <f>(Table2[[#This Row],[Close Price]]/Table2[[#This Row],[Current Month Low]])-1</f>
        <v>7.9702970297029774E-2</v>
      </c>
      <c r="AH600" s="2">
        <f>(Table2[[#This Row],[Current Month High]]/Table2[[#This Row],[Close Price]])-1</f>
        <v>2.1458046767537819E-2</v>
      </c>
      <c r="AI600">
        <v>18.431911966987599</v>
      </c>
      <c r="AJ600">
        <v>26.493446235935501</v>
      </c>
      <c r="AK600" t="str">
        <f>IF(AND(Table2[[#This Row],[20D EMA]]&gt;Table2[[#This Row],[50D EMA]],Table2[[#This Row],[50D EMA]]&gt;Table2[[#This Row],[200D EMA]]),"Uptrend","Downtrend/NoTrend")</f>
        <v>Uptrend</v>
      </c>
      <c r="AL600">
        <v>0.04</v>
      </c>
      <c r="AM600" t="s">
        <v>10463</v>
      </c>
      <c r="AN600">
        <v>5.8</v>
      </c>
      <c r="AO600" t="s">
        <v>10463</v>
      </c>
      <c r="AP600">
        <v>-8.4988557250277E-2</v>
      </c>
      <c r="AQ600">
        <f>(Table2[[#This Row],[Sharpe Ratio]]-AVERAGE(Table2[Sharpe Ratio]))/_xlfn.STDEV.P(Table2[Sharpe Ratio])</f>
        <v>-1.5491375316020404</v>
      </c>
      <c r="AR6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-2.3655647235987027</v>
      </c>
      <c r="AS600">
        <f>_xlfn.RANK.AVG(Table2[[#This Row],[1Y Return vs Nifty Z-Score]],Table2[1Y Return vs Nifty Z-Score])</f>
        <v>560</v>
      </c>
      <c r="AT600">
        <f>_xlfn.RANK.AVG(Table2[[#This Row],[6M Return vs Nifty Z-Score]],Table2[6M Return vs Nifty Z-Score])</f>
        <v>460</v>
      </c>
      <c r="AU600">
        <f>_xlfn.RANK.AVG(Table2[[#This Row],[Sharpe Ratio Z-Score]],Table2[Sharpe Ratio Z-Score])</f>
        <v>684</v>
      </c>
      <c r="AV600">
        <f>(Table2[[#This Row],[Rank 1Y]]+Table2[[#This Row],[Rank 6M]]+Table2[[#This Row],[Rank Sharpe]])/3</f>
        <v>568</v>
      </c>
    </row>
    <row r="601" spans="1:48" x14ac:dyDescent="0.3">
      <c r="A601" t="s">
        <v>411</v>
      </c>
      <c r="B601" t="s">
        <v>412</v>
      </c>
      <c r="C601" t="s">
        <v>10433</v>
      </c>
      <c r="D601" t="s">
        <v>166</v>
      </c>
      <c r="E601">
        <v>57880.5312105099</v>
      </c>
      <c r="F601">
        <v>3756.65</v>
      </c>
      <c r="G601">
        <v>-28.216457358238699</v>
      </c>
      <c r="H601">
        <f>(Table2[[#This Row],[1Y Return vs Nifty]]-AVERAGE(Table2[1Y Return vs Nifty]))/_xlfn.STDEV.P(Table2[1Y Return vs Nifty])</f>
        <v>-0.86935907490135833</v>
      </c>
      <c r="I601">
        <v>-1.3577371105031999</v>
      </c>
      <c r="J601">
        <f>(Table2[[#This Row],[1M Return vs Nifty]]-AVERAGE(Table2[1M Return vs Nifty]))/_xlfn.STDEV.P(Table2[1M Return vs Nifty])</f>
        <v>-0.23995688661634373</v>
      </c>
      <c r="K601">
        <v>-3.5550086228883901</v>
      </c>
      <c r="L601">
        <f>(Table2[[#This Row],[6M Return vs Nifty]]-AVERAGE(Table2[6M Return vs Nifty]))/_xlfn.STDEV.P(Table2[6M Return vs Nifty])</f>
        <v>-0.46660350864009864</v>
      </c>
      <c r="M601">
        <v>-1.39159867704409</v>
      </c>
      <c r="N601">
        <f>(Table2[[#This Row],[1W Return vs Nifty]]-AVERAGE(Table2[1W Return vs Nifty]))/_xlfn.STDEV.P(Table2[1W Return vs Nifty])</f>
        <v>-0.16969135345784667</v>
      </c>
      <c r="O601">
        <v>3725.28</v>
      </c>
      <c r="P601">
        <v>3686.8497933098101</v>
      </c>
      <c r="Q601">
        <v>3604.5322111526798</v>
      </c>
      <c r="R601">
        <v>69.103383960305607</v>
      </c>
      <c r="S601" s="2">
        <f>(Table2[[#This Row],[Close Price]]-Table2[[#This Row],[20D EMA]])/Table2[[#This Row],[20D EMA]]</f>
        <v>8.4208435339088311E-3</v>
      </c>
      <c r="T601" s="2">
        <f>(Table2[[#This Row],[Close Price]]-Table2[[#This Row],[50D EMA]])/Table2[[#This Row],[50D EMA]]</f>
        <v>1.8932207874823113E-2</v>
      </c>
      <c r="U601" s="2">
        <f>(Table2[[#This Row],[Close Price]]-Table2[[#This Row],[200D EMA]])/Table2[[#This Row],[200D EMA]]</f>
        <v>4.2201811479630286E-2</v>
      </c>
      <c r="V601">
        <v>1.09886289810738</v>
      </c>
      <c r="W601">
        <v>3728</v>
      </c>
      <c r="X601">
        <v>3845.85</v>
      </c>
      <c r="Y601">
        <v>3728</v>
      </c>
      <c r="Z601">
        <v>3845.85</v>
      </c>
      <c r="AA601">
        <v>3728</v>
      </c>
      <c r="AB601">
        <v>3845.85</v>
      </c>
      <c r="AC601" s="2">
        <f>(Table2[[#This Row],[Close Price]]/Table2[[#This Row],[Day Low]])-1</f>
        <v>7.6850858369099662E-3</v>
      </c>
      <c r="AD601" s="2">
        <f>(Table2[[#This Row],[Day High]]/Table2[[#This Row],[Close Price]])-1</f>
        <v>2.3744559647558283E-2</v>
      </c>
      <c r="AE601" s="2">
        <f>(Table2[[#This Row],[Close Price]]/Table2[[#This Row],[Current Week Low]])-1</f>
        <v>7.6850858369099662E-3</v>
      </c>
      <c r="AF601" s="2">
        <f>(Table2[[#This Row],[Current Week High]]/Table2[[#This Row],[Close Price]])-1</f>
        <v>2.3744559647558283E-2</v>
      </c>
      <c r="AG601" s="2">
        <f>(Table2[[#This Row],[Close Price]]/Table2[[#This Row],[Current Month Low]])-1</f>
        <v>7.6850858369099662E-3</v>
      </c>
      <c r="AH601" s="2">
        <f>(Table2[[#This Row],[Current Month High]]/Table2[[#This Row],[Close Price]])-1</f>
        <v>2.3744559647558283E-2</v>
      </c>
      <c r="AI601">
        <v>7.5426244127081201</v>
      </c>
      <c r="AJ601">
        <v>16.666149068322898</v>
      </c>
      <c r="AK601" t="str">
        <f>IF(AND(Table2[[#This Row],[20D EMA]]&gt;Table2[[#This Row],[50D EMA]],Table2[[#This Row],[50D EMA]]&gt;Table2[[#This Row],[200D EMA]]),"Uptrend","Downtrend/NoTrend")</f>
        <v>Uptrend</v>
      </c>
      <c r="AL601">
        <v>-0.09</v>
      </c>
      <c r="AM601" t="s">
        <v>10464</v>
      </c>
      <c r="AN601">
        <v>3.26</v>
      </c>
      <c r="AO601" t="s">
        <v>10463</v>
      </c>
      <c r="AP601">
        <v>-1.6561839102247001E-2</v>
      </c>
      <c r="AQ601">
        <f>(Table2[[#This Row],[Sharpe Ratio]]-AVERAGE(Table2[Sharpe Ratio]))/_xlfn.STDEV.P(Table2[Sharpe Ratio])</f>
        <v>-0.7790989892899941</v>
      </c>
      <c r="AR6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-2.5247098129056416</v>
      </c>
      <c r="AS601">
        <f>_xlfn.RANK.AVG(Table2[[#This Row],[1Y Return vs Nifty Z-Score]],Table2[1Y Return vs Nifty Z-Score])</f>
        <v>655</v>
      </c>
      <c r="AT601">
        <f>_xlfn.RANK.AVG(Table2[[#This Row],[6M Return vs Nifty Z-Score]],Table2[6M Return vs Nifty Z-Score])</f>
        <v>475</v>
      </c>
      <c r="AU601">
        <f>_xlfn.RANK.AVG(Table2[[#This Row],[Sharpe Ratio Z-Score]],Table2[Sharpe Ratio Z-Score])</f>
        <v>575</v>
      </c>
      <c r="AV601">
        <f>(Table2[[#This Row],[Rank 1Y]]+Table2[[#This Row],[Rank 6M]]+Table2[[#This Row],[Rank Sharpe]])/3</f>
        <v>568.33333333333337</v>
      </c>
    </row>
    <row r="602" spans="1:48" x14ac:dyDescent="0.3">
      <c r="A602" t="s">
        <v>1383</v>
      </c>
      <c r="B602" t="s">
        <v>1384</v>
      </c>
      <c r="C602" t="s">
        <v>10419</v>
      </c>
      <c r="D602" t="s">
        <v>24</v>
      </c>
      <c r="E602">
        <v>7496.3578323600004</v>
      </c>
      <c r="F602">
        <v>481.2</v>
      </c>
      <c r="G602">
        <v>-15.0571469285566</v>
      </c>
      <c r="H602">
        <f>(Table2[[#This Row],[1Y Return vs Nifty]]-AVERAGE(Table2[1Y Return vs Nifty]))/_xlfn.STDEV.P(Table2[1Y Return vs Nifty])</f>
        <v>-0.71566906603220626</v>
      </c>
      <c r="I602">
        <v>-4.7095360538674598</v>
      </c>
      <c r="J602">
        <f>(Table2[[#This Row],[1M Return vs Nifty]]-AVERAGE(Table2[1M Return vs Nifty]))/_xlfn.STDEV.P(Table2[1M Return vs Nifty])</f>
        <v>-0.53024689466571595</v>
      </c>
      <c r="K602">
        <v>-15.422596975620699</v>
      </c>
      <c r="L602">
        <f>(Table2[[#This Row],[6M Return vs Nifty]]-AVERAGE(Table2[6M Return vs Nifty]))/_xlfn.STDEV.P(Table2[6M Return vs Nifty])</f>
        <v>-0.82211311541941257</v>
      </c>
      <c r="M602">
        <v>-3.79079469973238</v>
      </c>
      <c r="N602">
        <f>(Table2[[#This Row],[1W Return vs Nifty]]-AVERAGE(Table2[1W Return vs Nifty]))/_xlfn.STDEV.P(Table2[1W Return vs Nifty])</f>
        <v>-0.60904511419518192</v>
      </c>
      <c r="O602">
        <v>474.64</v>
      </c>
      <c r="P602">
        <v>475.24102615798</v>
      </c>
      <c r="Q602">
        <v>486.50329566773797</v>
      </c>
      <c r="R602">
        <v>46.883007324316701</v>
      </c>
      <c r="S602" s="2">
        <f>(Table2[[#This Row],[Close Price]]-Table2[[#This Row],[20D EMA]])/Table2[[#This Row],[20D EMA]]</f>
        <v>1.382100117984157E-2</v>
      </c>
      <c r="T602" s="2">
        <f>(Table2[[#This Row],[Close Price]]-Table2[[#This Row],[50D EMA]])/Table2[[#This Row],[50D EMA]]</f>
        <v>1.2538845583670421E-2</v>
      </c>
      <c r="U602" s="2">
        <f>(Table2[[#This Row],[Close Price]]-Table2[[#This Row],[200D EMA]])/Table2[[#This Row],[200D EMA]]</f>
        <v>-1.0900842224427438E-2</v>
      </c>
      <c r="V602">
        <v>1.66139499159346</v>
      </c>
      <c r="W602">
        <v>473.4</v>
      </c>
      <c r="X602">
        <v>485.45</v>
      </c>
      <c r="Y602">
        <v>469</v>
      </c>
      <c r="Z602">
        <v>485.45</v>
      </c>
      <c r="AA602">
        <v>469</v>
      </c>
      <c r="AB602">
        <v>485.45</v>
      </c>
      <c r="AC602" s="2">
        <f>(Table2[[#This Row],[Close Price]]/Table2[[#This Row],[Day Low]])-1</f>
        <v>1.6476552598225558E-2</v>
      </c>
      <c r="AD602" s="2">
        <f>(Table2[[#This Row],[Day High]]/Table2[[#This Row],[Close Price]])-1</f>
        <v>8.832086450540233E-3</v>
      </c>
      <c r="AE602" s="2">
        <f>(Table2[[#This Row],[Close Price]]/Table2[[#This Row],[Current Week Low]])-1</f>
        <v>2.6012793176972249E-2</v>
      </c>
      <c r="AF602" s="2">
        <f>(Table2[[#This Row],[Current Week High]]/Table2[[#This Row],[Close Price]])-1</f>
        <v>8.832086450540233E-3</v>
      </c>
      <c r="AG602" s="2">
        <f>(Table2[[#This Row],[Close Price]]/Table2[[#This Row],[Current Month Low]])-1</f>
        <v>2.6012793176972249E-2</v>
      </c>
      <c r="AH602" s="2">
        <f>(Table2[[#This Row],[Current Month High]]/Table2[[#This Row],[Close Price]])-1</f>
        <v>8.832086450540233E-3</v>
      </c>
      <c r="AI602">
        <v>27.046965918536898</v>
      </c>
      <c r="AJ602">
        <v>19.597365477817799</v>
      </c>
      <c r="AK602" t="str">
        <f>IF(AND(Table2[[#This Row],[20D EMA]]&gt;Table2[[#This Row],[50D EMA]],Table2[[#This Row],[50D EMA]]&gt;Table2[[#This Row],[200D EMA]]),"Uptrend","Downtrend/NoTrend")</f>
        <v>Downtrend/NoTrend</v>
      </c>
      <c r="AL602">
        <v>-0.09</v>
      </c>
      <c r="AM602" t="s">
        <v>10464</v>
      </c>
      <c r="AN602">
        <v>2.5</v>
      </c>
      <c r="AO602" t="s">
        <v>10463</v>
      </c>
      <c r="AQ602">
        <f>(Table2[[#This Row],[Sharpe Ratio]]-AVERAGE(Table2[Sharpe Ratio]))/_xlfn.STDEV.P(Table2[Sharpe Ratio])</f>
        <v>-0.59272070335917748</v>
      </c>
      <c r="AR6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2">
        <f>_xlfn.RANK.AVG(Table2[[#This Row],[1Y Return vs Nifty Z-Score]],Table2[1Y Return vs Nifty Z-Score])</f>
        <v>598</v>
      </c>
      <c r="AT602">
        <f>_xlfn.RANK.AVG(Table2[[#This Row],[6M Return vs Nifty Z-Score]],Table2[6M Return vs Nifty Z-Score])</f>
        <v>592</v>
      </c>
      <c r="AU602">
        <f>_xlfn.RANK.AVG(Table2[[#This Row],[Sharpe Ratio Z-Score]],Table2[Sharpe Ratio Z-Score])</f>
        <v>515.5</v>
      </c>
      <c r="AV602">
        <f>(Table2[[#This Row],[Rank 1Y]]+Table2[[#This Row],[Rank 6M]]+Table2[[#This Row],[Rank Sharpe]])/3</f>
        <v>568.5</v>
      </c>
    </row>
    <row r="603" spans="1:48" x14ac:dyDescent="0.3">
      <c r="A603" t="s">
        <v>33</v>
      </c>
      <c r="B603" t="s">
        <v>34</v>
      </c>
      <c r="C603" t="s">
        <v>10418</v>
      </c>
      <c r="D603" t="s">
        <v>21</v>
      </c>
      <c r="E603">
        <v>658715.12491080002</v>
      </c>
      <c r="F603">
        <v>1621.05</v>
      </c>
      <c r="G603">
        <v>-4.2186248336531698</v>
      </c>
      <c r="H603">
        <f>(Table2[[#This Row],[1Y Return vs Nifty]]-AVERAGE(Table2[1Y Return vs Nifty]))/_xlfn.STDEV.P(Table2[1Y Return vs Nifty])</f>
        <v>-0.58908397133477464</v>
      </c>
      <c r="I603">
        <v>4.3954132807015602</v>
      </c>
      <c r="J603">
        <f>(Table2[[#This Row],[1M Return vs Nifty]]-AVERAGE(Table2[1M Return vs Nifty]))/_xlfn.STDEV.P(Table2[1M Return vs Nifty])</f>
        <v>0.25830750859102164</v>
      </c>
      <c r="K603">
        <v>-5.67021727351809</v>
      </c>
      <c r="L603">
        <f>(Table2[[#This Row],[6M Return vs Nifty]]-AVERAGE(Table2[6M Return vs Nifty]))/_xlfn.STDEV.P(Table2[6M Return vs Nifty])</f>
        <v>-0.52996743510022382</v>
      </c>
      <c r="M603">
        <v>2.6501013064708898</v>
      </c>
      <c r="N603">
        <f>(Table2[[#This Row],[1W Return vs Nifty]]-AVERAGE(Table2[1W Return vs Nifty]))/_xlfn.STDEV.P(Table2[1W Return vs Nifty])</f>
        <v>0.57044662223770592</v>
      </c>
      <c r="O603">
        <v>1527.3</v>
      </c>
      <c r="P603">
        <v>1500.8517052328</v>
      </c>
      <c r="Q603">
        <v>1499.75800108575</v>
      </c>
      <c r="R603">
        <v>80.360928911387305</v>
      </c>
      <c r="S603" s="2">
        <f>(Table2[[#This Row],[Close Price]]-Table2[[#This Row],[20D EMA]])/Table2[[#This Row],[20D EMA]]</f>
        <v>6.1382832449420548E-2</v>
      </c>
      <c r="T603" s="2">
        <f>(Table2[[#This Row],[Close Price]]-Table2[[#This Row],[50D EMA]])/Table2[[#This Row],[50D EMA]]</f>
        <v>8.0086722990767287E-2</v>
      </c>
      <c r="U603" s="2">
        <f>(Table2[[#This Row],[Close Price]]-Table2[[#This Row],[200D EMA]])/Table2[[#This Row],[200D EMA]]</f>
        <v>8.0874380284312902E-2</v>
      </c>
      <c r="V603">
        <v>0.93893143869865203</v>
      </c>
      <c r="W603">
        <v>1586.5</v>
      </c>
      <c r="X603">
        <v>1633.8</v>
      </c>
      <c r="Y603">
        <v>1559.5</v>
      </c>
      <c r="Z603">
        <v>1633.8</v>
      </c>
      <c r="AA603">
        <v>1559.5</v>
      </c>
      <c r="AB603">
        <v>1633.8</v>
      </c>
      <c r="AC603" s="2">
        <f>(Table2[[#This Row],[Close Price]]/Table2[[#This Row],[Day Low]])-1</f>
        <v>2.177749763630632E-2</v>
      </c>
      <c r="AD603" s="2">
        <f>(Table2[[#This Row],[Day High]]/Table2[[#This Row],[Close Price]])-1</f>
        <v>7.8652725085592845E-3</v>
      </c>
      <c r="AE603" s="2">
        <f>(Table2[[#This Row],[Close Price]]/Table2[[#This Row],[Current Week Low]])-1</f>
        <v>3.9467778134017362E-2</v>
      </c>
      <c r="AF603" s="2">
        <f>(Table2[[#This Row],[Current Week High]]/Table2[[#This Row],[Close Price]])-1</f>
        <v>7.8652725085592845E-3</v>
      </c>
      <c r="AG603" s="2">
        <f>(Table2[[#This Row],[Close Price]]/Table2[[#This Row],[Current Month Low]])-1</f>
        <v>3.9467778134017362E-2</v>
      </c>
      <c r="AH603" s="2">
        <f>(Table2[[#This Row],[Current Month High]]/Table2[[#This Row],[Close Price]])-1</f>
        <v>7.8652725085592845E-3</v>
      </c>
      <c r="AI603">
        <v>6.9060177045741904</v>
      </c>
      <c r="AJ603">
        <v>24.2183908045976</v>
      </c>
      <c r="AK603" t="str">
        <f>IF(AND(Table2[[#This Row],[20D EMA]]&gt;Table2[[#This Row],[50D EMA]],Table2[[#This Row],[50D EMA]]&gt;Table2[[#This Row],[200D EMA]]),"Uptrend","Downtrend/NoTrend")</f>
        <v>Uptrend</v>
      </c>
      <c r="AL603">
        <v>0.02</v>
      </c>
      <c r="AM603" t="s">
        <v>10463</v>
      </c>
      <c r="AN603">
        <v>8.51</v>
      </c>
      <c r="AO603" t="s">
        <v>10463</v>
      </c>
      <c r="AP603">
        <v>-7.8267466536378005E-2</v>
      </c>
      <c r="AQ603">
        <f>(Table2[[#This Row],[Sharpe Ratio]]-AVERAGE(Table2[Sharpe Ratio]))/_xlfn.STDEV.P(Table2[Sharpe Ratio])</f>
        <v>-1.473501887570692</v>
      </c>
      <c r="AR6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-1.7637991631769632</v>
      </c>
      <c r="AS603">
        <f>_xlfn.RANK.AVG(Table2[[#This Row],[1Y Return vs Nifty Z-Score]],Table2[1Y Return vs Nifty Z-Score])</f>
        <v>537</v>
      </c>
      <c r="AT603">
        <f>_xlfn.RANK.AVG(Table2[[#This Row],[6M Return vs Nifty Z-Score]],Table2[6M Return vs Nifty Z-Score])</f>
        <v>494</v>
      </c>
      <c r="AU603">
        <f>_xlfn.RANK.AVG(Table2[[#This Row],[Sharpe Ratio Z-Score]],Table2[Sharpe Ratio Z-Score])</f>
        <v>675</v>
      </c>
      <c r="AV603">
        <f>(Table2[[#This Row],[Rank 1Y]]+Table2[[#This Row],[Rank 6M]]+Table2[[#This Row],[Rank Sharpe]])/3</f>
        <v>568.66666666666663</v>
      </c>
    </row>
    <row r="604" spans="1:48" x14ac:dyDescent="0.3">
      <c r="A604" t="s">
        <v>1075</v>
      </c>
      <c r="B604" t="s">
        <v>1076</v>
      </c>
      <c r="C604" t="s">
        <v>10420</v>
      </c>
      <c r="D604" t="s">
        <v>21</v>
      </c>
      <c r="E604">
        <v>11527.66053254</v>
      </c>
      <c r="F604">
        <v>1816.7</v>
      </c>
      <c r="G604">
        <v>-12.521105555896501</v>
      </c>
      <c r="H604">
        <f>(Table2[[#This Row],[1Y Return vs Nifty]]-AVERAGE(Table2[1Y Return vs Nifty]))/_xlfn.STDEV.P(Table2[1Y Return vs Nifty])</f>
        <v>-0.68605017200737084</v>
      </c>
      <c r="I604">
        <v>15.507732668096001</v>
      </c>
      <c r="J604">
        <f>(Table2[[#This Row],[1M Return vs Nifty]]-AVERAGE(Table2[1M Return vs Nifty]))/_xlfn.STDEV.P(Table2[1M Return vs Nifty])</f>
        <v>1.2207146633519634</v>
      </c>
      <c r="K604">
        <v>-3.1257311898737301</v>
      </c>
      <c r="L604">
        <f>(Table2[[#This Row],[6M Return vs Nifty]]-AVERAGE(Table2[6M Return vs Nifty]))/_xlfn.STDEV.P(Table2[6M Return vs Nifty])</f>
        <v>-0.45374392446222822</v>
      </c>
      <c r="M604">
        <v>4.8870252672582497</v>
      </c>
      <c r="N604">
        <f>(Table2[[#This Row],[1W Return vs Nifty]]-AVERAGE(Table2[1W Return vs Nifty]))/_xlfn.STDEV.P(Table2[1W Return vs Nifty])</f>
        <v>0.9800842447418302</v>
      </c>
      <c r="O604">
        <v>1646.94</v>
      </c>
      <c r="P604">
        <v>1573.5775217329001</v>
      </c>
      <c r="Q604">
        <v>1547.19556365623</v>
      </c>
      <c r="R604">
        <v>70.274696778257606</v>
      </c>
      <c r="S604" s="2">
        <f>(Table2[[#This Row],[Close Price]]-Table2[[#This Row],[20D EMA]])/Table2[[#This Row],[20D EMA]]</f>
        <v>0.10307600762626445</v>
      </c>
      <c r="T604" s="2">
        <f>(Table2[[#This Row],[Close Price]]-Table2[[#This Row],[50D EMA]])/Table2[[#This Row],[50D EMA]]</f>
        <v>0.15450301933606783</v>
      </c>
      <c r="U604" s="2">
        <f>(Table2[[#This Row],[Close Price]]-Table2[[#This Row],[200D EMA]])/Table2[[#This Row],[200D EMA]]</f>
        <v>0.1741889924418443</v>
      </c>
      <c r="V604">
        <v>4.25110916831742</v>
      </c>
      <c r="W604">
        <v>1809</v>
      </c>
      <c r="X604">
        <v>1869.3</v>
      </c>
      <c r="Y604">
        <v>1803.15</v>
      </c>
      <c r="Z604">
        <v>1910.7</v>
      </c>
      <c r="AA604">
        <v>1803.15</v>
      </c>
      <c r="AB604">
        <v>1910.7</v>
      </c>
      <c r="AC604" s="2">
        <f>(Table2[[#This Row],[Close Price]]/Table2[[#This Row],[Day Low]])-1</f>
        <v>4.256495301271368E-3</v>
      </c>
      <c r="AD604" s="2">
        <f>(Table2[[#This Row],[Day High]]/Table2[[#This Row],[Close Price]])-1</f>
        <v>2.8953597181702984E-2</v>
      </c>
      <c r="AE604" s="2">
        <f>(Table2[[#This Row],[Close Price]]/Table2[[#This Row],[Current Week Low]])-1</f>
        <v>7.514627180212452E-3</v>
      </c>
      <c r="AF604" s="2">
        <f>(Table2[[#This Row],[Current Week High]]/Table2[[#This Row],[Close Price]])-1</f>
        <v>5.1742169868442822E-2</v>
      </c>
      <c r="AG604" s="2">
        <f>(Table2[[#This Row],[Close Price]]/Table2[[#This Row],[Current Month Low]])-1</f>
        <v>7.514627180212452E-3</v>
      </c>
      <c r="AH604" s="2">
        <f>(Table2[[#This Row],[Current Month High]]/Table2[[#This Row],[Close Price]])-1</f>
        <v>5.1742169868442822E-2</v>
      </c>
      <c r="AI604">
        <v>6.2365828149942102</v>
      </c>
      <c r="AJ604">
        <v>31.070307708957099</v>
      </c>
      <c r="AK604" t="str">
        <f>IF(AND(Table2[[#This Row],[20D EMA]]&gt;Table2[[#This Row],[50D EMA]],Table2[[#This Row],[50D EMA]]&gt;Table2[[#This Row],[200D EMA]]),"Uptrend","Downtrend/NoTrend")</f>
        <v>Uptrend</v>
      </c>
      <c r="AL604">
        <v>7.0000000000000007E-2</v>
      </c>
      <c r="AM604" t="s">
        <v>10463</v>
      </c>
      <c r="AN604">
        <v>18.29</v>
      </c>
      <c r="AO604" t="s">
        <v>10463</v>
      </c>
      <c r="AP604">
        <v>-6.6069907162739E-2</v>
      </c>
      <c r="AQ604">
        <f>(Table2[[#This Row],[Sharpe Ratio]]-AVERAGE(Table2[Sharpe Ratio]))/_xlfn.STDEV.P(Table2[Sharpe Ratio])</f>
        <v>-1.3362369259584417</v>
      </c>
      <c r="AR6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-0.27523211433424721</v>
      </c>
      <c r="AS604">
        <f>_xlfn.RANK.AVG(Table2[[#This Row],[1Y Return vs Nifty Z-Score]],Table2[1Y Return vs Nifty Z-Score])</f>
        <v>585</v>
      </c>
      <c r="AT604">
        <f>_xlfn.RANK.AVG(Table2[[#This Row],[6M Return vs Nifty Z-Score]],Table2[6M Return vs Nifty Z-Score])</f>
        <v>469</v>
      </c>
      <c r="AU604">
        <f>_xlfn.RANK.AVG(Table2[[#This Row],[Sharpe Ratio Z-Score]],Table2[Sharpe Ratio Z-Score])</f>
        <v>654</v>
      </c>
      <c r="AV604">
        <f>(Table2[[#This Row],[Rank 1Y]]+Table2[[#This Row],[Rank 6M]]+Table2[[#This Row],[Rank Sharpe]])/3</f>
        <v>569.33333333333337</v>
      </c>
    </row>
    <row r="605" spans="1:48" x14ac:dyDescent="0.3">
      <c r="A605" t="s">
        <v>1525</v>
      </c>
      <c r="B605" t="s">
        <v>1526</v>
      </c>
      <c r="C605" t="s">
        <v>10429</v>
      </c>
      <c r="D605" t="s">
        <v>385</v>
      </c>
      <c r="E605">
        <v>6102.094034064</v>
      </c>
      <c r="F605">
        <v>61.91</v>
      </c>
      <c r="G605">
        <v>-37.510039037812703</v>
      </c>
      <c r="H605">
        <f>(Table2[[#This Row],[1Y Return vs Nifty]]-AVERAGE(Table2[1Y Return vs Nifty]))/_xlfn.STDEV.P(Table2[1Y Return vs Nifty])</f>
        <v>-0.97790052609610945</v>
      </c>
      <c r="I605">
        <v>-17.318732878050401</v>
      </c>
      <c r="J605">
        <f>(Table2[[#This Row],[1M Return vs Nifty]]-AVERAGE(Table2[1M Return vs Nifty]))/_xlfn.STDEV.P(Table2[1M Return vs Nifty])</f>
        <v>-1.6222944516454476</v>
      </c>
      <c r="K605">
        <v>-42.604834151532202</v>
      </c>
      <c r="L605">
        <f>(Table2[[#This Row],[6M Return vs Nifty]]-AVERAGE(Table2[6M Return vs Nifty]))/_xlfn.STDEV.P(Table2[6M Return vs Nifty])</f>
        <v>-1.636393672055461</v>
      </c>
      <c r="M605">
        <v>0.50063085128021001</v>
      </c>
      <c r="N605">
        <f>(Table2[[#This Row],[1W Return vs Nifty]]-AVERAGE(Table2[1W Return vs Nifty]))/_xlfn.STDEV.P(Table2[1W Return vs Nifty])</f>
        <v>0.17682395899919112</v>
      </c>
      <c r="O605">
        <v>63.13</v>
      </c>
      <c r="P605">
        <v>66.657902872759806</v>
      </c>
      <c r="Q605">
        <v>71.059154123580299</v>
      </c>
      <c r="R605">
        <v>47.979650103858397</v>
      </c>
      <c r="S605" s="2">
        <f>(Table2[[#This Row],[Close Price]]-Table2[[#This Row],[20D EMA]])/Table2[[#This Row],[20D EMA]]</f>
        <v>-1.9325201964200948E-2</v>
      </c>
      <c r="T605" s="2">
        <f>(Table2[[#This Row],[Close Price]]-Table2[[#This Row],[50D EMA]])/Table2[[#This Row],[50D EMA]]</f>
        <v>-7.122790649179081E-2</v>
      </c>
      <c r="U605" s="2">
        <f>(Table2[[#This Row],[Close Price]]-Table2[[#This Row],[200D EMA]])/Table2[[#This Row],[200D EMA]]</f>
        <v>-0.12875405338584298</v>
      </c>
      <c r="V605">
        <v>2.1279859238015302</v>
      </c>
      <c r="W605">
        <v>61.65</v>
      </c>
      <c r="X605">
        <v>62.79</v>
      </c>
      <c r="Y605">
        <v>60.55</v>
      </c>
      <c r="Z605">
        <v>63</v>
      </c>
      <c r="AA605">
        <v>60.55</v>
      </c>
      <c r="AB605">
        <v>63</v>
      </c>
      <c r="AC605" s="2">
        <f>(Table2[[#This Row],[Close Price]]/Table2[[#This Row],[Day Low]])-1</f>
        <v>4.2173560421734368E-3</v>
      </c>
      <c r="AD605" s="2">
        <f>(Table2[[#This Row],[Day High]]/Table2[[#This Row],[Close Price]])-1</f>
        <v>1.4214181876918142E-2</v>
      </c>
      <c r="AE605" s="2">
        <f>(Table2[[#This Row],[Close Price]]/Table2[[#This Row],[Current Week Low]])-1</f>
        <v>2.2460776218001577E-2</v>
      </c>
      <c r="AF605" s="2">
        <f>(Table2[[#This Row],[Current Week High]]/Table2[[#This Row],[Close Price]])-1</f>
        <v>1.7606202552091776E-2</v>
      </c>
      <c r="AG605" s="2">
        <f>(Table2[[#This Row],[Close Price]]/Table2[[#This Row],[Current Month Low]])-1</f>
        <v>2.2460776218001577E-2</v>
      </c>
      <c r="AH605" s="2">
        <f>(Table2[[#This Row],[Current Month High]]/Table2[[#This Row],[Close Price]])-1</f>
        <v>1.7606202552091776E-2</v>
      </c>
      <c r="AI605">
        <v>58.2942981747698</v>
      </c>
      <c r="AJ605">
        <v>4.4013490725126303</v>
      </c>
      <c r="AK605" t="str">
        <f>IF(AND(Table2[[#This Row],[20D EMA]]&gt;Table2[[#This Row],[50D EMA]],Table2[[#This Row],[50D EMA]]&gt;Table2[[#This Row],[200D EMA]]),"Uptrend","Downtrend/NoTrend")</f>
        <v>Downtrend/NoTrend</v>
      </c>
      <c r="AL605">
        <v>-0.21</v>
      </c>
      <c r="AM605" t="s">
        <v>10464</v>
      </c>
      <c r="AN605">
        <v>-4.8099999999999996</v>
      </c>
      <c r="AO605" t="s">
        <v>10464</v>
      </c>
      <c r="AP605">
        <v>6.5413632854712994E-2</v>
      </c>
      <c r="AQ605">
        <f>(Table2[[#This Row],[Sharpe Ratio]]-AVERAGE(Table2[Sharpe Ratio]))/_xlfn.STDEV.P(Table2[Sharpe Ratio])</f>
        <v>0.14341015099232204</v>
      </c>
      <c r="AR6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5">
        <f>_xlfn.RANK.AVG(Table2[[#This Row],[1Y Return vs Nifty Z-Score]],Table2[1Y Return vs Nifty Z-Score])</f>
        <v>691</v>
      </c>
      <c r="AT605">
        <f>_xlfn.RANK.AVG(Table2[[#This Row],[6M Return vs Nifty Z-Score]],Table2[6M Return vs Nifty Z-Score])</f>
        <v>719</v>
      </c>
      <c r="AU605">
        <f>_xlfn.RANK.AVG(Table2[[#This Row],[Sharpe Ratio Z-Score]],Table2[Sharpe Ratio Z-Score])</f>
        <v>299</v>
      </c>
      <c r="AV605">
        <f>(Table2[[#This Row],[Rank 1Y]]+Table2[[#This Row],[Rank 6M]]+Table2[[#This Row],[Rank Sharpe]])/3</f>
        <v>569.66666666666663</v>
      </c>
    </row>
    <row r="606" spans="1:48" x14ac:dyDescent="0.3">
      <c r="A606" t="s">
        <v>1605</v>
      </c>
      <c r="B606" t="s">
        <v>1606</v>
      </c>
      <c r="C606" t="s">
        <v>10419</v>
      </c>
      <c r="D606" t="s">
        <v>388</v>
      </c>
      <c r="E606">
        <v>5343.8019526500002</v>
      </c>
      <c r="F606">
        <v>294.14999999999998</v>
      </c>
      <c r="G606">
        <v>-11.2123055286465</v>
      </c>
      <c r="H606">
        <f>(Table2[[#This Row],[1Y Return vs Nifty]]-AVERAGE(Table2[1Y Return vs Nifty]))/_xlfn.STDEV.P(Table2[1Y Return vs Nifty])</f>
        <v>-0.67076445556570319</v>
      </c>
      <c r="I606">
        <v>-6.7717796148212797</v>
      </c>
      <c r="J606">
        <f>(Table2[[#This Row],[1M Return vs Nifty]]-AVERAGE(Table2[1M Return vs Nifty]))/_xlfn.STDEV.P(Table2[1M Return vs Nifty])</f>
        <v>-0.70885208848088455</v>
      </c>
      <c r="K606">
        <v>-10.8048181092168</v>
      </c>
      <c r="L606">
        <f>(Table2[[#This Row],[6M Return vs Nifty]]-AVERAGE(Table2[6M Return vs Nifty]))/_xlfn.STDEV.P(Table2[6M Return vs Nifty])</f>
        <v>-0.68378132464651209</v>
      </c>
      <c r="M606">
        <v>-9.6258614221880308</v>
      </c>
      <c r="N606">
        <f>(Table2[[#This Row],[1W Return vs Nifty]]-AVERAGE(Table2[1W Return vs Nifty]))/_xlfn.STDEV.P(Table2[1W Return vs Nifty])</f>
        <v>-1.6775941132851344</v>
      </c>
      <c r="O606">
        <v>300.41000000000003</v>
      </c>
      <c r="P606">
        <v>298.58457354600301</v>
      </c>
      <c r="Q606">
        <v>295.01237684852902</v>
      </c>
      <c r="R606">
        <v>36.052205701217403</v>
      </c>
      <c r="S606" s="2">
        <f>(Table2[[#This Row],[Close Price]]-Table2[[#This Row],[20D EMA]])/Table2[[#This Row],[20D EMA]]</f>
        <v>-2.0838187809993167E-2</v>
      </c>
      <c r="T606" s="2">
        <f>(Table2[[#This Row],[Close Price]]-Table2[[#This Row],[50D EMA]])/Table2[[#This Row],[50D EMA]]</f>
        <v>-1.4851984793915687E-2</v>
      </c>
      <c r="U606" s="2">
        <f>(Table2[[#This Row],[Close Price]]-Table2[[#This Row],[200D EMA]])/Table2[[#This Row],[200D EMA]]</f>
        <v>-2.9231887073396133E-3</v>
      </c>
      <c r="V606">
        <v>1.7412965016217601</v>
      </c>
      <c r="W606">
        <v>292.10000000000002</v>
      </c>
      <c r="X606">
        <v>302.95</v>
      </c>
      <c r="Y606">
        <v>292.10000000000002</v>
      </c>
      <c r="Z606">
        <v>302.95</v>
      </c>
      <c r="AA606">
        <v>292.10000000000002</v>
      </c>
      <c r="AB606">
        <v>302.95</v>
      </c>
      <c r="AC606" s="2">
        <f>(Table2[[#This Row],[Close Price]]/Table2[[#This Row],[Day Low]])-1</f>
        <v>7.018144471071297E-3</v>
      </c>
      <c r="AD606" s="2">
        <f>(Table2[[#This Row],[Day High]]/Table2[[#This Row],[Close Price]])-1</f>
        <v>2.9916709161992294E-2</v>
      </c>
      <c r="AE606" s="2">
        <f>(Table2[[#This Row],[Close Price]]/Table2[[#This Row],[Current Week Low]])-1</f>
        <v>7.018144471071297E-3</v>
      </c>
      <c r="AF606" s="2">
        <f>(Table2[[#This Row],[Current Week High]]/Table2[[#This Row],[Close Price]])-1</f>
        <v>2.9916709161992294E-2</v>
      </c>
      <c r="AG606" s="2">
        <f>(Table2[[#This Row],[Close Price]]/Table2[[#This Row],[Current Month Low]])-1</f>
        <v>7.018144471071297E-3</v>
      </c>
      <c r="AH606" s="2">
        <f>(Table2[[#This Row],[Current Month High]]/Table2[[#This Row],[Close Price]])-1</f>
        <v>2.9916709161992294E-2</v>
      </c>
      <c r="AI606">
        <v>31.888492265850701</v>
      </c>
      <c r="AJ606">
        <v>19.249999999999901</v>
      </c>
      <c r="AK606" t="str">
        <f>IF(AND(Table2[[#This Row],[20D EMA]]&gt;Table2[[#This Row],[50D EMA]],Table2[[#This Row],[50D EMA]]&gt;Table2[[#This Row],[200D EMA]]),"Uptrend","Downtrend/NoTrend")</f>
        <v>Uptrend</v>
      </c>
      <c r="AL606">
        <v>-0.08</v>
      </c>
      <c r="AM606" t="s">
        <v>10464</v>
      </c>
      <c r="AN606">
        <v>-5.6</v>
      </c>
      <c r="AO606" t="s">
        <v>10464</v>
      </c>
      <c r="AP606">
        <v>-2.1938238008211999E-2</v>
      </c>
      <c r="AQ606">
        <f>(Table2[[#This Row],[Sharpe Ratio]]-AVERAGE(Table2[Sharpe Ratio]))/_xlfn.STDEV.P(Table2[Sharpe Ratio])</f>
        <v>-0.83960217413485361</v>
      </c>
      <c r="AR6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-4.5805941561130883</v>
      </c>
      <c r="AS606">
        <f>_xlfn.RANK.AVG(Table2[[#This Row],[1Y Return vs Nifty Z-Score]],Table2[1Y Return vs Nifty Z-Score])</f>
        <v>575</v>
      </c>
      <c r="AT606">
        <f>_xlfn.RANK.AVG(Table2[[#This Row],[6M Return vs Nifty Z-Score]],Table2[6M Return vs Nifty Z-Score])</f>
        <v>554</v>
      </c>
      <c r="AU606">
        <f>_xlfn.RANK.AVG(Table2[[#This Row],[Sharpe Ratio Z-Score]],Table2[Sharpe Ratio Z-Score])</f>
        <v>581</v>
      </c>
      <c r="AV606">
        <f>(Table2[[#This Row],[Rank 1Y]]+Table2[[#This Row],[Rank 6M]]+Table2[[#This Row],[Rank Sharpe]])/3</f>
        <v>570</v>
      </c>
    </row>
    <row r="607" spans="1:48" x14ac:dyDescent="0.3">
      <c r="A607" t="s">
        <v>1262</v>
      </c>
      <c r="B607" t="s">
        <v>1263</v>
      </c>
      <c r="C607" t="s">
        <v>10419</v>
      </c>
      <c r="D607" t="s">
        <v>24</v>
      </c>
      <c r="E607">
        <v>8590.2678003799992</v>
      </c>
      <c r="F607">
        <v>44.05</v>
      </c>
      <c r="G607">
        <v>-11.9223349216263</v>
      </c>
      <c r="H607">
        <f>(Table2[[#This Row],[1Y Return vs Nifty]]-AVERAGE(Table2[1Y Return vs Nifty]))/_xlfn.STDEV.P(Table2[1Y Return vs Nifty])</f>
        <v>-0.67905701954825681</v>
      </c>
      <c r="I607">
        <v>-20.312459086988799</v>
      </c>
      <c r="J607">
        <f>(Table2[[#This Row],[1M Return vs Nifty]]-AVERAGE(Table2[1M Return vs Nifty]))/_xlfn.STDEV.P(Table2[1M Return vs Nifty])</f>
        <v>-1.8815727735181982</v>
      </c>
      <c r="K607">
        <v>-33.559211606022799</v>
      </c>
      <c r="L607">
        <f>(Table2[[#This Row],[6M Return vs Nifty]]-AVERAGE(Table2[6M Return vs Nifty]))/_xlfn.STDEV.P(Table2[6M Return vs Nifty])</f>
        <v>-1.3654198550804426</v>
      </c>
      <c r="M607">
        <v>-6.2032804937890997</v>
      </c>
      <c r="N607">
        <f>(Table2[[#This Row],[1W Return vs Nifty]]-AVERAGE(Table2[1W Return vs Nifty]))/_xlfn.STDEV.P(Table2[1W Return vs Nifty])</f>
        <v>-1.0508325697931464</v>
      </c>
      <c r="O607">
        <v>47.22</v>
      </c>
      <c r="P607">
        <v>49.572207668888304</v>
      </c>
      <c r="Q607">
        <v>50.085183907534699</v>
      </c>
      <c r="R607">
        <v>29.779182550004101</v>
      </c>
      <c r="S607" s="2">
        <f>(Table2[[#This Row],[Close Price]]-Table2[[#This Row],[20D EMA]])/Table2[[#This Row],[20D EMA]]</f>
        <v>-6.713257094451508E-2</v>
      </c>
      <c r="T607" s="2">
        <f>(Table2[[#This Row],[Close Price]]-Table2[[#This Row],[50D EMA]])/Table2[[#This Row],[50D EMA]]</f>
        <v>-0.11139725117294028</v>
      </c>
      <c r="U607" s="2">
        <f>(Table2[[#This Row],[Close Price]]-Table2[[#This Row],[200D EMA]])/Table2[[#This Row],[200D EMA]]</f>
        <v>-0.12049838768040906</v>
      </c>
      <c r="V607">
        <v>2.37878176083959</v>
      </c>
      <c r="W607">
        <v>43.78</v>
      </c>
      <c r="X607">
        <v>45.04</v>
      </c>
      <c r="Y607">
        <v>43.78</v>
      </c>
      <c r="Z607">
        <v>45.8</v>
      </c>
      <c r="AA607">
        <v>43.78</v>
      </c>
      <c r="AB607">
        <v>45.8</v>
      </c>
      <c r="AC607" s="2">
        <f>(Table2[[#This Row],[Close Price]]/Table2[[#This Row],[Day Low]])-1</f>
        <v>6.167199634536269E-3</v>
      </c>
      <c r="AD607" s="2">
        <f>(Table2[[#This Row],[Day High]]/Table2[[#This Row],[Close Price]])-1</f>
        <v>2.2474460839954746E-2</v>
      </c>
      <c r="AE607" s="2">
        <f>(Table2[[#This Row],[Close Price]]/Table2[[#This Row],[Current Week Low]])-1</f>
        <v>6.167199634536269E-3</v>
      </c>
      <c r="AF607" s="2">
        <f>(Table2[[#This Row],[Current Week High]]/Table2[[#This Row],[Close Price]])-1</f>
        <v>3.9727582292849117E-2</v>
      </c>
      <c r="AG607" s="2">
        <f>(Table2[[#This Row],[Close Price]]/Table2[[#This Row],[Current Month Low]])-1</f>
        <v>6.167199634536269E-3</v>
      </c>
      <c r="AH607" s="2">
        <f>(Table2[[#This Row],[Current Month High]]/Table2[[#This Row],[Close Price]])-1</f>
        <v>3.9727582292849117E-2</v>
      </c>
      <c r="AI607">
        <v>43.019296254256503</v>
      </c>
      <c r="AJ607">
        <v>15.768725361366601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-0.24</v>
      </c>
      <c r="AM607" t="s">
        <v>10464</v>
      </c>
      <c r="AN607">
        <v>-11.15</v>
      </c>
      <c r="AO607" t="s">
        <v>10464</v>
      </c>
      <c r="AP607">
        <v>2.4842466307477998E-2</v>
      </c>
      <c r="AQ607">
        <f>(Table2[[#This Row],[Sharpe Ratio]]-AVERAGE(Table2[Sharpe Ratio]))/_xlfn.STDEV.P(Table2[Sharpe Ratio])</f>
        <v>-0.31315656437091555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580</v>
      </c>
      <c r="AT607">
        <f>_xlfn.RANK.AVG(Table2[[#This Row],[6M Return vs Nifty Z-Score]],Table2[6M Return vs Nifty Z-Score])</f>
        <v>707</v>
      </c>
      <c r="AU607">
        <f>_xlfn.RANK.AVG(Table2[[#This Row],[Sharpe Ratio Z-Score]],Table2[Sharpe Ratio Z-Score])</f>
        <v>424</v>
      </c>
      <c r="AV607">
        <f>(Table2[[#This Row],[Rank 1Y]]+Table2[[#This Row],[Rank 6M]]+Table2[[#This Row],[Rank Sharpe]])/3</f>
        <v>570.33333333333337</v>
      </c>
    </row>
    <row r="608" spans="1:48" x14ac:dyDescent="0.3">
      <c r="A608" t="s">
        <v>1085</v>
      </c>
      <c r="B608" t="s">
        <v>1086</v>
      </c>
      <c r="C608" t="s">
        <v>10431</v>
      </c>
      <c r="D608" t="s">
        <v>327</v>
      </c>
      <c r="E608">
        <v>11439.8150706</v>
      </c>
      <c r="F608">
        <v>834.6</v>
      </c>
      <c r="G608">
        <v>-13.988417622854</v>
      </c>
      <c r="H608">
        <f>(Table2[[#This Row],[1Y Return vs Nifty]]-AVERAGE(Table2[1Y Return vs Nifty]))/_xlfn.STDEV.P(Table2[1Y Return vs Nifty])</f>
        <v>-0.70318717973961864</v>
      </c>
      <c r="I608">
        <v>13.596090868266501</v>
      </c>
      <c r="J608">
        <f>(Table2[[#This Row],[1M Return vs Nifty]]-AVERAGE(Table2[1M Return vs Nifty]))/_xlfn.STDEV.P(Table2[1M Return vs Nifty])</f>
        <v>1.0551526702739931</v>
      </c>
      <c r="K608">
        <v>0.72450904479997602</v>
      </c>
      <c r="L608">
        <f>(Table2[[#This Row],[6M Return vs Nifty]]-AVERAGE(Table2[6M Return vs Nifty]))/_xlfn.STDEV.P(Table2[6M Return vs Nifty])</f>
        <v>-0.33840478805549562</v>
      </c>
      <c r="M608">
        <v>5.5033652231958401</v>
      </c>
      <c r="N608">
        <f>(Table2[[#This Row],[1W Return vs Nifty]]-AVERAGE(Table2[1W Return vs Nifty]))/_xlfn.STDEV.P(Table2[1W Return vs Nifty])</f>
        <v>1.09295175326264</v>
      </c>
      <c r="O608">
        <v>768.21</v>
      </c>
      <c r="P608">
        <v>738.47589589248105</v>
      </c>
      <c r="Q608">
        <v>744.03336510831605</v>
      </c>
      <c r="R608">
        <v>84.298364176546002</v>
      </c>
      <c r="S608" s="2">
        <f>(Table2[[#This Row],[Close Price]]-Table2[[#This Row],[20D EMA]])/Table2[[#This Row],[20D EMA]]</f>
        <v>8.642168157144528E-2</v>
      </c>
      <c r="T608" s="2">
        <f>(Table2[[#This Row],[Close Price]]-Table2[[#This Row],[50D EMA]])/Table2[[#This Row],[50D EMA]]</f>
        <v>0.13016552692129335</v>
      </c>
      <c r="U608" s="2">
        <f>(Table2[[#This Row],[Close Price]]-Table2[[#This Row],[200D EMA]])/Table2[[#This Row],[200D EMA]]</f>
        <v>0.12172388919480691</v>
      </c>
      <c r="V608">
        <v>1.2987481870755899</v>
      </c>
      <c r="W608">
        <v>819.05</v>
      </c>
      <c r="X608">
        <v>854.7</v>
      </c>
      <c r="Y608">
        <v>783.3</v>
      </c>
      <c r="Z608">
        <v>854.7</v>
      </c>
      <c r="AA608">
        <v>783.3</v>
      </c>
      <c r="AB608">
        <v>854.7</v>
      </c>
      <c r="AC608" s="2">
        <f>(Table2[[#This Row],[Close Price]]/Table2[[#This Row],[Day Low]])-1</f>
        <v>1.8985409926133956E-2</v>
      </c>
      <c r="AD608" s="2">
        <f>(Table2[[#This Row],[Day High]]/Table2[[#This Row],[Close Price]])-1</f>
        <v>2.4083393242271711E-2</v>
      </c>
      <c r="AE608" s="2">
        <f>(Table2[[#This Row],[Close Price]]/Table2[[#This Row],[Current Week Low]])-1</f>
        <v>6.5492148602068312E-2</v>
      </c>
      <c r="AF608" s="2">
        <f>(Table2[[#This Row],[Current Week High]]/Table2[[#This Row],[Close Price]])-1</f>
        <v>2.4083393242271711E-2</v>
      </c>
      <c r="AG608" s="2">
        <f>(Table2[[#This Row],[Close Price]]/Table2[[#This Row],[Current Month Low]])-1</f>
        <v>6.5492148602068312E-2</v>
      </c>
      <c r="AH608" s="2">
        <f>(Table2[[#This Row],[Current Month High]]/Table2[[#This Row],[Close Price]])-1</f>
        <v>2.4083393242271711E-2</v>
      </c>
      <c r="AI608">
        <v>2.4083393242271698</v>
      </c>
      <c r="AJ608">
        <v>28.9654639573514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0.09</v>
      </c>
      <c r="AM608" t="s">
        <v>10463</v>
      </c>
      <c r="AN608">
        <v>10.95</v>
      </c>
      <c r="AO608" t="s">
        <v>10463</v>
      </c>
      <c r="AP608">
        <v>-9.5061109990971004E-2</v>
      </c>
      <c r="AQ608">
        <f>(Table2[[#This Row],[Sharpe Ratio]]-AVERAGE(Table2[Sharpe Ratio]))/_xlfn.STDEV.P(Table2[Sharpe Ratio])</f>
        <v>-1.6624887785963189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597</v>
      </c>
      <c r="AT608">
        <f>_xlfn.RANK.AVG(Table2[[#This Row],[6M Return vs Nifty Z-Score]],Table2[6M Return vs Nifty Z-Score])</f>
        <v>423</v>
      </c>
      <c r="AU608">
        <f>_xlfn.RANK.AVG(Table2[[#This Row],[Sharpe Ratio Z-Score]],Table2[Sharpe Ratio Z-Score])</f>
        <v>693</v>
      </c>
      <c r="AV608">
        <f>(Table2[[#This Row],[Rank 1Y]]+Table2[[#This Row],[Rank 6M]]+Table2[[#This Row],[Rank Sharpe]])/3</f>
        <v>571</v>
      </c>
    </row>
    <row r="609" spans="1:48" x14ac:dyDescent="0.3">
      <c r="A609" t="s">
        <v>413</v>
      </c>
      <c r="B609" t="s">
        <v>414</v>
      </c>
      <c r="C609" t="s">
        <v>10419</v>
      </c>
      <c r="D609" t="s">
        <v>24</v>
      </c>
      <c r="E609">
        <v>57456.219356045898</v>
      </c>
      <c r="F609">
        <v>78.89</v>
      </c>
      <c r="G609">
        <v>-29.175154405470501</v>
      </c>
      <c r="H609">
        <f>(Table2[[#This Row],[1Y Return vs Nifty]]-AVERAGE(Table2[1Y Return vs Nifty]))/_xlfn.STDEV.P(Table2[1Y Return vs Nifty])</f>
        <v>-0.88055587419256909</v>
      </c>
      <c r="I609">
        <v>-4.0092457691413701</v>
      </c>
      <c r="J609">
        <f>(Table2[[#This Row],[1M Return vs Nifty]]-AVERAGE(Table2[1M Return vs Nifty]))/_xlfn.STDEV.P(Table2[1M Return vs Nifty])</f>
        <v>-0.46959669582473462</v>
      </c>
      <c r="K609">
        <v>-19.691359511791301</v>
      </c>
      <c r="L609">
        <f>(Table2[[#This Row],[6M Return vs Nifty]]-AVERAGE(Table2[6M Return vs Nifty]))/_xlfn.STDEV.P(Table2[6M Return vs Nifty])</f>
        <v>-0.94998965154133497</v>
      </c>
      <c r="M609">
        <v>-4.1943191168407301</v>
      </c>
      <c r="N609">
        <f>(Table2[[#This Row],[1W Return vs Nifty]]-AVERAGE(Table2[1W Return vs Nifty]))/_xlfn.STDEV.P(Table2[1W Return vs Nifty])</f>
        <v>-0.68294068943344111</v>
      </c>
      <c r="O609">
        <v>80.47</v>
      </c>
      <c r="P609">
        <v>79.858195082658398</v>
      </c>
      <c r="Q609">
        <v>80.310672590293294</v>
      </c>
      <c r="R609">
        <v>49.486092836339601</v>
      </c>
      <c r="S609" s="2">
        <f>(Table2[[#This Row],[Close Price]]-Table2[[#This Row],[20D EMA]])/Table2[[#This Row],[20D EMA]]</f>
        <v>-1.9634646452093927E-2</v>
      </c>
      <c r="T609" s="2">
        <f>(Table2[[#This Row],[Close Price]]-Table2[[#This Row],[50D EMA]])/Table2[[#This Row],[50D EMA]]</f>
        <v>-1.2123928942499296E-2</v>
      </c>
      <c r="U609" s="2">
        <f>(Table2[[#This Row],[Close Price]]-Table2[[#This Row],[200D EMA]])/Table2[[#This Row],[200D EMA]]</f>
        <v>-1.7689711024347739E-2</v>
      </c>
      <c r="V609">
        <v>1.0979573147181401</v>
      </c>
      <c r="W609">
        <v>78.45</v>
      </c>
      <c r="X609">
        <v>81.41</v>
      </c>
      <c r="Y609">
        <v>78.45</v>
      </c>
      <c r="Z609">
        <v>82.2</v>
      </c>
      <c r="AA609">
        <v>78.45</v>
      </c>
      <c r="AB609">
        <v>82.2</v>
      </c>
      <c r="AC609" s="2">
        <f>(Table2[[#This Row],[Close Price]]/Table2[[#This Row],[Day Low]])-1</f>
        <v>5.6086679413638318E-3</v>
      </c>
      <c r="AD609" s="2">
        <f>(Table2[[#This Row],[Day High]]/Table2[[#This Row],[Close Price]])-1</f>
        <v>3.1943212067435667E-2</v>
      </c>
      <c r="AE609" s="2">
        <f>(Table2[[#This Row],[Close Price]]/Table2[[#This Row],[Current Week Low]])-1</f>
        <v>5.6086679413638318E-3</v>
      </c>
      <c r="AF609" s="2">
        <f>(Table2[[#This Row],[Current Week High]]/Table2[[#This Row],[Close Price]])-1</f>
        <v>4.1957155533020707E-2</v>
      </c>
      <c r="AG609" s="2">
        <f>(Table2[[#This Row],[Close Price]]/Table2[[#This Row],[Current Month Low]])-1</f>
        <v>5.6086679413638318E-3</v>
      </c>
      <c r="AH609" s="2">
        <f>(Table2[[#This Row],[Current Month High]]/Table2[[#This Row],[Close Price]])-1</f>
        <v>4.1957155533020707E-2</v>
      </c>
      <c r="AI609">
        <v>27.6460894916973</v>
      </c>
      <c r="AJ609">
        <v>11.426553672316301</v>
      </c>
      <c r="AK609" t="str">
        <f>IF(AND(Table2[[#This Row],[20D EMA]]&gt;Table2[[#This Row],[50D EMA]],Table2[[#This Row],[50D EMA]]&gt;Table2[[#This Row],[200D EMA]]),"Uptrend","Downtrend/NoTrend")</f>
        <v>Downtrend/NoTrend</v>
      </c>
      <c r="AL609">
        <v>-0.13</v>
      </c>
      <c r="AM609" t="s">
        <v>10464</v>
      </c>
      <c r="AN609">
        <v>1.85</v>
      </c>
      <c r="AO609" t="s">
        <v>10463</v>
      </c>
      <c r="AP609">
        <v>2.2500639721288001E-2</v>
      </c>
      <c r="AQ609">
        <f>(Table2[[#This Row],[Sharpe Ratio]]-AVERAGE(Table2[Sharpe Ratio]))/_xlfn.STDEV.P(Table2[Sharpe Ratio])</f>
        <v>-0.33951025748354158</v>
      </c>
      <c r="AR6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9">
        <f>_xlfn.RANK.AVG(Table2[[#This Row],[1Y Return vs Nifty Z-Score]],Table2[1Y Return vs Nifty Z-Score])</f>
        <v>659</v>
      </c>
      <c r="AT609">
        <f>_xlfn.RANK.AVG(Table2[[#This Row],[6M Return vs Nifty Z-Score]],Table2[6M Return vs Nifty Z-Score])</f>
        <v>632</v>
      </c>
      <c r="AU609">
        <f>_xlfn.RANK.AVG(Table2[[#This Row],[Sharpe Ratio Z-Score]],Table2[Sharpe Ratio Z-Score])</f>
        <v>427</v>
      </c>
      <c r="AV609">
        <f>(Table2[[#This Row],[Rank 1Y]]+Table2[[#This Row],[Rank 6M]]+Table2[[#This Row],[Rank Sharpe]])/3</f>
        <v>572.66666666666663</v>
      </c>
    </row>
    <row r="610" spans="1:48" x14ac:dyDescent="0.3">
      <c r="A610" t="s">
        <v>1579</v>
      </c>
      <c r="B610" t="s">
        <v>1580</v>
      </c>
      <c r="C610" t="s">
        <v>10419</v>
      </c>
      <c r="D610" t="s">
        <v>388</v>
      </c>
      <c r="E610">
        <v>5610.729096</v>
      </c>
      <c r="F610">
        <v>51.06</v>
      </c>
      <c r="G610">
        <v>-19.2268881862312</v>
      </c>
      <c r="H610">
        <f>(Table2[[#This Row],[1Y Return vs Nifty]]-AVERAGE(Table2[1Y Return vs Nifty]))/_xlfn.STDEV.P(Table2[1Y Return vs Nifty])</f>
        <v>-0.76436824174498419</v>
      </c>
      <c r="I610">
        <v>-10.726885950804199</v>
      </c>
      <c r="J610">
        <f>(Table2[[#This Row],[1M Return vs Nifty]]-AVERAGE(Table2[1M Return vs Nifty]))/_xlfn.STDEV.P(Table2[1M Return vs Nifty])</f>
        <v>-1.0513928761321296</v>
      </c>
      <c r="K610">
        <v>-14.7043199536001</v>
      </c>
      <c r="L610">
        <f>(Table2[[#This Row],[6M Return vs Nifty]]-AVERAGE(Table2[6M Return vs Nifty]))/_xlfn.STDEV.P(Table2[6M Return vs Nifty])</f>
        <v>-0.80059615897742664</v>
      </c>
      <c r="M610">
        <v>-3.9703441269209998</v>
      </c>
      <c r="N610">
        <f>(Table2[[#This Row],[1W Return vs Nifty]]-AVERAGE(Table2[1W Return vs Nifty]))/_xlfn.STDEV.P(Table2[1W Return vs Nifty])</f>
        <v>-0.64192517706939556</v>
      </c>
      <c r="O610">
        <v>52.12</v>
      </c>
      <c r="P610">
        <v>52.649436788525399</v>
      </c>
      <c r="Q610">
        <v>52.6095004770469</v>
      </c>
      <c r="R610">
        <v>34.6408533328296</v>
      </c>
      <c r="S610" s="2">
        <f>(Table2[[#This Row],[Close Price]]-Table2[[#This Row],[20D EMA]])/Table2[[#This Row],[20D EMA]]</f>
        <v>-2.0337682271680646E-2</v>
      </c>
      <c r="T610" s="2">
        <f>(Table2[[#This Row],[Close Price]]-Table2[[#This Row],[50D EMA]])/Table2[[#This Row],[50D EMA]]</f>
        <v>-3.0189055866060174E-2</v>
      </c>
      <c r="U610" s="2">
        <f>(Table2[[#This Row],[Close Price]]-Table2[[#This Row],[200D EMA]])/Table2[[#This Row],[200D EMA]]</f>
        <v>-2.9452864273496242E-2</v>
      </c>
      <c r="V610">
        <v>0.69874058366237801</v>
      </c>
      <c r="W610">
        <v>50.54</v>
      </c>
      <c r="X610">
        <v>51.35</v>
      </c>
      <c r="Y610">
        <v>50.54</v>
      </c>
      <c r="Z610">
        <v>51.7</v>
      </c>
      <c r="AA610">
        <v>50.54</v>
      </c>
      <c r="AB610">
        <v>51.7</v>
      </c>
      <c r="AC610" s="2">
        <f>(Table2[[#This Row],[Close Price]]/Table2[[#This Row],[Day Low]])-1</f>
        <v>1.0288880094974306E-2</v>
      </c>
      <c r="AD610" s="2">
        <f>(Table2[[#This Row],[Day High]]/Table2[[#This Row],[Close Price]])-1</f>
        <v>5.6795926361143945E-3</v>
      </c>
      <c r="AE610" s="2">
        <f>(Table2[[#This Row],[Close Price]]/Table2[[#This Row],[Current Week Low]])-1</f>
        <v>1.0288880094974306E-2</v>
      </c>
      <c r="AF610" s="2">
        <f>(Table2[[#This Row],[Current Week High]]/Table2[[#This Row],[Close Price]])-1</f>
        <v>1.2534273403838725E-2</v>
      </c>
      <c r="AG610" s="2">
        <f>(Table2[[#This Row],[Close Price]]/Table2[[#This Row],[Current Month Low]])-1</f>
        <v>1.0288880094974306E-2</v>
      </c>
      <c r="AH610" s="2">
        <f>(Table2[[#This Row],[Current Month High]]/Table2[[#This Row],[Close Price]])-1</f>
        <v>1.2534273403838725E-2</v>
      </c>
      <c r="AI610">
        <v>33.764198981590198</v>
      </c>
      <c r="AJ610">
        <v>37.258064516128997</v>
      </c>
      <c r="AK610" t="str">
        <f>IF(AND(Table2[[#This Row],[20D EMA]]&gt;Table2[[#This Row],[50D EMA]],Table2[[#This Row],[50D EMA]]&gt;Table2[[#This Row],[200D EMA]]),"Uptrend","Downtrend/NoTrend")</f>
        <v>Downtrend/NoTrend</v>
      </c>
      <c r="AL610">
        <v>-0.1</v>
      </c>
      <c r="AM610" t="s">
        <v>10464</v>
      </c>
      <c r="AN610">
        <v>-5.16</v>
      </c>
      <c r="AO610" t="s">
        <v>10464</v>
      </c>
      <c r="AQ610">
        <f>(Table2[[#This Row],[Sharpe Ratio]]-AVERAGE(Table2[Sharpe Ratio]))/_xlfn.STDEV.P(Table2[Sharpe Ratio])</f>
        <v>-0.59272070335917748</v>
      </c>
      <c r="AR6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0">
        <f>_xlfn.RANK.AVG(Table2[[#This Row],[1Y Return vs Nifty Z-Score]],Table2[1Y Return vs Nifty Z-Score])</f>
        <v>617</v>
      </c>
      <c r="AT610">
        <f>_xlfn.RANK.AVG(Table2[[#This Row],[6M Return vs Nifty Z-Score]],Table2[6M Return vs Nifty Z-Score])</f>
        <v>587</v>
      </c>
      <c r="AU610">
        <f>_xlfn.RANK.AVG(Table2[[#This Row],[Sharpe Ratio Z-Score]],Table2[Sharpe Ratio Z-Score])</f>
        <v>515.5</v>
      </c>
      <c r="AV610">
        <f>(Table2[[#This Row],[Rank 1Y]]+Table2[[#This Row],[Rank 6M]]+Table2[[#This Row],[Rank Sharpe]])/3</f>
        <v>573.16666666666663</v>
      </c>
    </row>
    <row r="611" spans="1:48" x14ac:dyDescent="0.3">
      <c r="A611" t="s">
        <v>1504</v>
      </c>
      <c r="B611" t="s">
        <v>1505</v>
      </c>
      <c r="C611" t="s">
        <v>10421</v>
      </c>
      <c r="D611" t="s">
        <v>971</v>
      </c>
      <c r="E611">
        <v>6263.1478623000003</v>
      </c>
      <c r="F611">
        <v>136.29</v>
      </c>
      <c r="G611">
        <v>-13.355324612347999</v>
      </c>
      <c r="H611">
        <f>(Table2[[#This Row],[1Y Return vs Nifty]]-AVERAGE(Table2[1Y Return vs Nifty]))/_xlfn.STDEV.P(Table2[1Y Return vs Nifty])</f>
        <v>-0.69579316993039675</v>
      </c>
      <c r="I611">
        <v>-13.292020849650701</v>
      </c>
      <c r="J611">
        <f>(Table2[[#This Row],[1M Return vs Nifty]]-AVERAGE(Table2[1M Return vs Nifty]))/_xlfn.STDEV.P(Table2[1M Return vs Nifty])</f>
        <v>-1.2735520936198217</v>
      </c>
      <c r="K611">
        <v>-36.288474037849902</v>
      </c>
      <c r="L611">
        <f>(Table2[[#This Row],[6M Return vs Nifty]]-AVERAGE(Table2[6M Return vs Nifty]))/_xlfn.STDEV.P(Table2[6M Return vs Nifty])</f>
        <v>-1.4471785903093248</v>
      </c>
      <c r="M611">
        <v>-5.1287899322988402</v>
      </c>
      <c r="N611">
        <f>(Table2[[#This Row],[1W Return vs Nifty]]-AVERAGE(Table2[1W Return vs Nifty]))/_xlfn.STDEV.P(Table2[1W Return vs Nifty])</f>
        <v>-0.85406604275524689</v>
      </c>
      <c r="O611">
        <v>141.80000000000001</v>
      </c>
      <c r="P611">
        <v>149.99425383348299</v>
      </c>
      <c r="Q611">
        <v>160.19113459606601</v>
      </c>
      <c r="R611">
        <v>30.8392686375716</v>
      </c>
      <c r="S611" s="2">
        <f>(Table2[[#This Row],[Close Price]]-Table2[[#This Row],[20D EMA]])/Table2[[#This Row],[20D EMA]]</f>
        <v>-3.8857545839210285E-2</v>
      </c>
      <c r="T611" s="2">
        <f>(Table2[[#This Row],[Close Price]]-Table2[[#This Row],[50D EMA]])/Table2[[#This Row],[50D EMA]]</f>
        <v>-9.1365192220609015E-2</v>
      </c>
      <c r="U611" s="2">
        <f>(Table2[[#This Row],[Close Price]]-Table2[[#This Row],[200D EMA]])/Table2[[#This Row],[200D EMA]]</f>
        <v>-0.14920385361109104</v>
      </c>
      <c r="V611">
        <v>1.7846535940792001</v>
      </c>
      <c r="W611">
        <v>135.5</v>
      </c>
      <c r="X611">
        <v>138.09</v>
      </c>
      <c r="Y611">
        <v>134.80000000000001</v>
      </c>
      <c r="Z611">
        <v>138.09</v>
      </c>
      <c r="AA611">
        <v>134.80000000000001</v>
      </c>
      <c r="AB611">
        <v>138.09</v>
      </c>
      <c r="AC611" s="2">
        <f>(Table2[[#This Row],[Close Price]]/Table2[[#This Row],[Day Low]])-1</f>
        <v>5.8302583025828802E-3</v>
      </c>
      <c r="AD611" s="2">
        <f>(Table2[[#This Row],[Day High]]/Table2[[#This Row],[Close Price]])-1</f>
        <v>1.3207131851199705E-2</v>
      </c>
      <c r="AE611" s="2">
        <f>(Table2[[#This Row],[Close Price]]/Table2[[#This Row],[Current Week Low]])-1</f>
        <v>1.1053412462907808E-2</v>
      </c>
      <c r="AF611" s="2">
        <f>(Table2[[#This Row],[Current Week High]]/Table2[[#This Row],[Close Price]])-1</f>
        <v>1.3207131851199705E-2</v>
      </c>
      <c r="AG611" s="2">
        <f>(Table2[[#This Row],[Close Price]]/Table2[[#This Row],[Current Month Low]])-1</f>
        <v>1.1053412462907808E-2</v>
      </c>
      <c r="AH611" s="2">
        <f>(Table2[[#This Row],[Current Month High]]/Table2[[#This Row],[Close Price]])-1</f>
        <v>1.3207131851199705E-2</v>
      </c>
      <c r="AI611">
        <v>54.523442659035801</v>
      </c>
      <c r="AJ611">
        <v>15.6470089096308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-0.24</v>
      </c>
      <c r="AM611" t="s">
        <v>10464</v>
      </c>
      <c r="AN611">
        <v>-9.3800000000000008</v>
      </c>
      <c r="AO611" t="s">
        <v>10464</v>
      </c>
      <c r="AP611">
        <v>2.5499707064680001E-2</v>
      </c>
      <c r="AQ611">
        <f>(Table2[[#This Row],[Sharpe Ratio]]-AVERAGE(Table2[Sharpe Ratio]))/_xlfn.STDEV.P(Table2[Sharpe Ratio])</f>
        <v>-0.30576032020896365</v>
      </c>
      <c r="AR6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1">
        <f>_xlfn.RANK.AVG(Table2[[#This Row],[1Y Return vs Nifty Z-Score]],Table2[1Y Return vs Nifty Z-Score])</f>
        <v>593</v>
      </c>
      <c r="AT611">
        <f>_xlfn.RANK.AVG(Table2[[#This Row],[6M Return vs Nifty Z-Score]],Table2[6M Return vs Nifty Z-Score])</f>
        <v>712</v>
      </c>
      <c r="AU611">
        <f>_xlfn.RANK.AVG(Table2[[#This Row],[Sharpe Ratio Z-Score]],Table2[Sharpe Ratio Z-Score])</f>
        <v>421</v>
      </c>
      <c r="AV611">
        <f>(Table2[[#This Row],[Rank 1Y]]+Table2[[#This Row],[Rank 6M]]+Table2[[#This Row],[Rank Sharpe]])/3</f>
        <v>575.33333333333337</v>
      </c>
    </row>
    <row r="612" spans="1:48" x14ac:dyDescent="0.3">
      <c r="A612" t="s">
        <v>1855</v>
      </c>
      <c r="B612" t="s">
        <v>1856</v>
      </c>
      <c r="C612" t="s">
        <v>10426</v>
      </c>
      <c r="D612" t="s">
        <v>127</v>
      </c>
      <c r="E612">
        <v>3586.0934158699902</v>
      </c>
      <c r="F612">
        <v>541.35</v>
      </c>
      <c r="G612">
        <v>-30.622518722055101</v>
      </c>
      <c r="H612">
        <f>(Table2[[#This Row],[1Y Return vs Nifty]]-AVERAGE(Table2[1Y Return vs Nifty]))/_xlfn.STDEV.P(Table2[1Y Return vs Nifty])</f>
        <v>-0.89745990847623747</v>
      </c>
      <c r="I612">
        <v>3.5082917814422898</v>
      </c>
      <c r="J612">
        <f>(Table2[[#This Row],[1M Return vs Nifty]]-AVERAGE(Table2[1M Return vs Nifty]))/_xlfn.STDEV.P(Table2[1M Return vs Nifty])</f>
        <v>0.18147637655949683</v>
      </c>
      <c r="K612">
        <v>-10.262680980092799</v>
      </c>
      <c r="L612">
        <f>(Table2[[#This Row],[6M Return vs Nifty]]-AVERAGE(Table2[6M Return vs Nifty]))/_xlfn.STDEV.P(Table2[6M Return vs Nifty])</f>
        <v>-0.66754087613525537</v>
      </c>
      <c r="M612">
        <v>-5.1923711176719198</v>
      </c>
      <c r="N612">
        <f>(Table2[[#This Row],[1W Return vs Nifty]]-AVERAGE(Table2[1W Return vs Nifty]))/_xlfn.STDEV.P(Table2[1W Return vs Nifty])</f>
        <v>-0.86570937353840638</v>
      </c>
      <c r="O612">
        <v>527.30999999999995</v>
      </c>
      <c r="P612">
        <v>514.70880204374396</v>
      </c>
      <c r="Q612">
        <v>510.97819315071399</v>
      </c>
      <c r="R612">
        <v>63.333596573383403</v>
      </c>
      <c r="S612" s="2">
        <f>(Table2[[#This Row],[Close Price]]-Table2[[#This Row],[20D EMA]])/Table2[[#This Row],[20D EMA]]</f>
        <v>2.6625704045059033E-2</v>
      </c>
      <c r="T612" s="2">
        <f>(Table2[[#This Row],[Close Price]]-Table2[[#This Row],[50D EMA]])/Table2[[#This Row],[50D EMA]]</f>
        <v>5.1759748134231225E-2</v>
      </c>
      <c r="U612" s="2">
        <f>(Table2[[#This Row],[Close Price]]-Table2[[#This Row],[200D EMA]])/Table2[[#This Row],[200D EMA]]</f>
        <v>5.9438557763125142E-2</v>
      </c>
      <c r="V612">
        <v>1.4672786951643499</v>
      </c>
      <c r="W612">
        <v>540</v>
      </c>
      <c r="X612">
        <v>556.20000000000005</v>
      </c>
      <c r="Y612">
        <v>536.70000000000005</v>
      </c>
      <c r="Z612">
        <v>560</v>
      </c>
      <c r="AA612">
        <v>536.70000000000005</v>
      </c>
      <c r="AB612">
        <v>560</v>
      </c>
      <c r="AC612" s="2">
        <f>(Table2[[#This Row],[Close Price]]/Table2[[#This Row],[Day Low]])-1</f>
        <v>2.4999999999999467E-3</v>
      </c>
      <c r="AD612" s="2">
        <f>(Table2[[#This Row],[Day High]]/Table2[[#This Row],[Close Price]])-1</f>
        <v>2.7431421446383997E-2</v>
      </c>
      <c r="AE612" s="2">
        <f>(Table2[[#This Row],[Close Price]]/Table2[[#This Row],[Current Week Low]])-1</f>
        <v>8.6640581330352795E-3</v>
      </c>
      <c r="AF612" s="2">
        <f>(Table2[[#This Row],[Current Week High]]/Table2[[#This Row],[Close Price]])-1</f>
        <v>3.4450909762630433E-2</v>
      </c>
      <c r="AG612" s="2">
        <f>(Table2[[#This Row],[Close Price]]/Table2[[#This Row],[Current Month Low]])-1</f>
        <v>8.6640581330352795E-3</v>
      </c>
      <c r="AH612" s="2">
        <f>(Table2[[#This Row],[Current Month High]]/Table2[[#This Row],[Close Price]])-1</f>
        <v>3.4450909762630433E-2</v>
      </c>
      <c r="AI612">
        <v>35.235984113789598</v>
      </c>
      <c r="AJ612">
        <v>20.500834724540901</v>
      </c>
      <c r="AK612" t="str">
        <f>IF(AND(Table2[[#This Row],[20D EMA]]&gt;Table2[[#This Row],[50D EMA]],Table2[[#This Row],[50D EMA]]&gt;Table2[[#This Row],[200D EMA]]),"Uptrend","Downtrend/NoTrend")</f>
        <v>Uptrend</v>
      </c>
      <c r="AL612">
        <v>-0.03</v>
      </c>
      <c r="AM612" t="s">
        <v>10464</v>
      </c>
      <c r="AN612">
        <v>4.01</v>
      </c>
      <c r="AO612" t="s">
        <v>10463</v>
      </c>
      <c r="AQ612">
        <f>(Table2[[#This Row],[Sharpe Ratio]]-AVERAGE(Table2[Sharpe Ratio]))/_xlfn.STDEV.P(Table2[Sharpe Ratio])</f>
        <v>-0.59272070335917748</v>
      </c>
      <c r="AR6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-2.8419544849495795</v>
      </c>
      <c r="AS612">
        <f>_xlfn.RANK.AVG(Table2[[#This Row],[1Y Return vs Nifty Z-Score]],Table2[1Y Return vs Nifty Z-Score])</f>
        <v>664</v>
      </c>
      <c r="AT612">
        <f>_xlfn.RANK.AVG(Table2[[#This Row],[6M Return vs Nifty Z-Score]],Table2[6M Return vs Nifty Z-Score])</f>
        <v>547</v>
      </c>
      <c r="AU612">
        <f>_xlfn.RANK.AVG(Table2[[#This Row],[Sharpe Ratio Z-Score]],Table2[Sharpe Ratio Z-Score])</f>
        <v>515.5</v>
      </c>
      <c r="AV612">
        <f>(Table2[[#This Row],[Rank 1Y]]+Table2[[#This Row],[Rank 6M]]+Table2[[#This Row],[Rank Sharpe]])/3</f>
        <v>575.5</v>
      </c>
    </row>
    <row r="613" spans="1:48" x14ac:dyDescent="0.3">
      <c r="A613" t="s">
        <v>1342</v>
      </c>
      <c r="B613" t="s">
        <v>1343</v>
      </c>
      <c r="C613" t="s">
        <v>10421</v>
      </c>
      <c r="D613" t="s">
        <v>252</v>
      </c>
      <c r="E613">
        <v>7895.2070519999997</v>
      </c>
      <c r="F613">
        <v>593.95000000000005</v>
      </c>
      <c r="G613">
        <v>-36.347483120405499</v>
      </c>
      <c r="H613">
        <f>(Table2[[#This Row],[1Y Return vs Nifty]]-AVERAGE(Table2[1Y Return vs Nifty]))/_xlfn.STDEV.P(Table2[1Y Return vs Nifty])</f>
        <v>-0.96432282153385662</v>
      </c>
      <c r="I613">
        <v>-4.37138723271004</v>
      </c>
      <c r="J613">
        <f>(Table2[[#This Row],[1M Return vs Nifty]]-AVERAGE(Table2[1M Return vs Nifty]))/_xlfn.STDEV.P(Table2[1M Return vs Nifty])</f>
        <v>-0.50096076334509831</v>
      </c>
      <c r="K613">
        <v>-17.017145558410999</v>
      </c>
      <c r="L613">
        <f>(Table2[[#This Row],[6M Return vs Nifty]]-AVERAGE(Table2[6M Return vs Nifty]))/_xlfn.STDEV.P(Table2[6M Return vs Nifty])</f>
        <v>-0.86987996769043685</v>
      </c>
      <c r="M613">
        <v>-2.74658314300759</v>
      </c>
      <c r="N613">
        <f>(Table2[[#This Row],[1W Return vs Nifty]]-AVERAGE(Table2[1W Return vs Nifty]))/_xlfn.STDEV.P(Table2[1W Return vs Nifty])</f>
        <v>-0.41782344238765512</v>
      </c>
      <c r="O613">
        <v>593.21</v>
      </c>
      <c r="P613">
        <v>590.86913665195095</v>
      </c>
      <c r="Q613">
        <v>603.18805503881197</v>
      </c>
      <c r="R613">
        <v>49.082334629889097</v>
      </c>
      <c r="S613" s="2">
        <f>(Table2[[#This Row],[Close Price]]-Table2[[#This Row],[20D EMA]])/Table2[[#This Row],[20D EMA]]</f>
        <v>1.2474503127054652E-3</v>
      </c>
      <c r="T613" s="2">
        <f>(Table2[[#This Row],[Close Price]]-Table2[[#This Row],[50D EMA]])/Table2[[#This Row],[50D EMA]]</f>
        <v>5.2141212951250532E-3</v>
      </c>
      <c r="U613" s="2">
        <f>(Table2[[#This Row],[Close Price]]-Table2[[#This Row],[200D EMA]])/Table2[[#This Row],[200D EMA]]</f>
        <v>-1.5315381267318866E-2</v>
      </c>
      <c r="V613">
        <v>0.975462005489656</v>
      </c>
      <c r="W613">
        <v>586</v>
      </c>
      <c r="X613">
        <v>603.25</v>
      </c>
      <c r="Y613">
        <v>586</v>
      </c>
      <c r="Z613">
        <v>603.25</v>
      </c>
      <c r="AA613">
        <v>586</v>
      </c>
      <c r="AB613">
        <v>603.25</v>
      </c>
      <c r="AC613" s="2">
        <f>(Table2[[#This Row],[Close Price]]/Table2[[#This Row],[Day Low]])-1</f>
        <v>1.3566552901024043E-2</v>
      </c>
      <c r="AD613" s="2">
        <f>(Table2[[#This Row],[Day High]]/Table2[[#This Row],[Close Price]])-1</f>
        <v>1.565788366024079E-2</v>
      </c>
      <c r="AE613" s="2">
        <f>(Table2[[#This Row],[Close Price]]/Table2[[#This Row],[Current Week Low]])-1</f>
        <v>1.3566552901024043E-2</v>
      </c>
      <c r="AF613" s="2">
        <f>(Table2[[#This Row],[Current Week High]]/Table2[[#This Row],[Close Price]])-1</f>
        <v>1.565788366024079E-2</v>
      </c>
      <c r="AG613" s="2">
        <f>(Table2[[#This Row],[Close Price]]/Table2[[#This Row],[Current Month Low]])-1</f>
        <v>1.3566552901024043E-2</v>
      </c>
      <c r="AH613" s="2">
        <f>(Table2[[#This Row],[Current Month High]]/Table2[[#This Row],[Close Price]])-1</f>
        <v>1.565788366024079E-2</v>
      </c>
      <c r="AI613">
        <v>26.189073154305898</v>
      </c>
      <c r="AJ613">
        <v>7.6776649746193</v>
      </c>
      <c r="AK613" t="str">
        <f>IF(AND(Table2[[#This Row],[20D EMA]]&gt;Table2[[#This Row],[50D EMA]],Table2[[#This Row],[50D EMA]]&gt;Table2[[#This Row],[200D EMA]]),"Uptrend","Downtrend/NoTrend")</f>
        <v>Downtrend/NoTrend</v>
      </c>
      <c r="AL613">
        <v>-0.03</v>
      </c>
      <c r="AM613" t="s">
        <v>10464</v>
      </c>
      <c r="AN613">
        <v>-2.33</v>
      </c>
      <c r="AO613" t="s">
        <v>10464</v>
      </c>
      <c r="AP613">
        <v>1.8434435470738999E-2</v>
      </c>
      <c r="AQ613">
        <f>(Table2[[#This Row],[Sharpe Ratio]]-AVERAGE(Table2[Sharpe Ratio]))/_xlfn.STDEV.P(Table2[Sharpe Ratio])</f>
        <v>-0.38526919607624316</v>
      </c>
      <c r="AR6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3">
        <f>_xlfn.RANK.AVG(Table2[[#This Row],[1Y Return vs Nifty Z-Score]],Table2[1Y Return vs Nifty Z-Score])</f>
        <v>687</v>
      </c>
      <c r="AT613">
        <f>_xlfn.RANK.AVG(Table2[[#This Row],[6M Return vs Nifty Z-Score]],Table2[6M Return vs Nifty Z-Score])</f>
        <v>603</v>
      </c>
      <c r="AU613">
        <f>_xlfn.RANK.AVG(Table2[[#This Row],[Sharpe Ratio Z-Score]],Table2[Sharpe Ratio Z-Score])</f>
        <v>445</v>
      </c>
      <c r="AV613">
        <f>(Table2[[#This Row],[Rank 1Y]]+Table2[[#This Row],[Rank 6M]]+Table2[[#This Row],[Rank Sharpe]])/3</f>
        <v>578.33333333333337</v>
      </c>
    </row>
    <row r="614" spans="1:48" x14ac:dyDescent="0.3">
      <c r="A614" t="s">
        <v>2074</v>
      </c>
      <c r="B614" t="s">
        <v>2075</v>
      </c>
      <c r="C614" t="s">
        <v>10422</v>
      </c>
      <c r="D614" t="s">
        <v>46</v>
      </c>
      <c r="E614">
        <v>2740.2388028750001</v>
      </c>
      <c r="F614">
        <v>690.7</v>
      </c>
      <c r="G614">
        <v>-29.3961454212563</v>
      </c>
      <c r="H614">
        <f>(Table2[[#This Row],[1Y Return vs Nifty]]-AVERAGE(Table2[1Y Return vs Nifty]))/_xlfn.STDEV.P(Table2[1Y Return vs Nifty])</f>
        <v>-0.88313686894587418</v>
      </c>
      <c r="I614">
        <v>-1.8470883337530699</v>
      </c>
      <c r="J614">
        <f>(Table2[[#This Row],[1M Return vs Nifty]]-AVERAGE(Table2[1M Return vs Nifty]))/_xlfn.STDEV.P(Table2[1M Return vs Nifty])</f>
        <v>-0.28233823852213347</v>
      </c>
      <c r="K614">
        <v>-20.692170759817198</v>
      </c>
      <c r="L614">
        <f>(Table2[[#This Row],[6M Return vs Nifty]]-AVERAGE(Table2[6M Return vs Nifty]))/_xlfn.STDEV.P(Table2[6M Return vs Nifty])</f>
        <v>-0.9799703015833533</v>
      </c>
      <c r="M614">
        <v>3.0712899919995298</v>
      </c>
      <c r="N614">
        <f>(Table2[[#This Row],[1W Return vs Nifty]]-AVERAGE(Table2[1W Return vs Nifty]))/_xlfn.STDEV.P(Table2[1W Return vs Nifty])</f>
        <v>0.64757697391262836</v>
      </c>
      <c r="O614">
        <v>668.58</v>
      </c>
      <c r="P614">
        <v>668.30627701557705</v>
      </c>
      <c r="Q614">
        <v>700.09164220886498</v>
      </c>
      <c r="R614">
        <v>71.258290268922593</v>
      </c>
      <c r="S614" s="2">
        <f>(Table2[[#This Row],[Close Price]]-Table2[[#This Row],[20D EMA]])/Table2[[#This Row],[20D EMA]]</f>
        <v>3.3085045918214727E-2</v>
      </c>
      <c r="T614" s="2">
        <f>(Table2[[#This Row],[Close Price]]-Table2[[#This Row],[50D EMA]])/Table2[[#This Row],[50D EMA]]</f>
        <v>3.3508173953453735E-2</v>
      </c>
      <c r="U614" s="2">
        <f>(Table2[[#This Row],[Close Price]]-Table2[[#This Row],[200D EMA]])/Table2[[#This Row],[200D EMA]]</f>
        <v>-1.3414875485776816E-2</v>
      </c>
      <c r="V614">
        <v>0.86160817891772301</v>
      </c>
      <c r="W614">
        <v>672.05</v>
      </c>
      <c r="X614">
        <v>696.8</v>
      </c>
      <c r="Y614">
        <v>672.05</v>
      </c>
      <c r="Z614">
        <v>697.85</v>
      </c>
      <c r="AA614">
        <v>672.05</v>
      </c>
      <c r="AB614">
        <v>697.85</v>
      </c>
      <c r="AC614" s="2">
        <f>(Table2[[#This Row],[Close Price]]/Table2[[#This Row],[Day Low]])-1</f>
        <v>2.775091139052166E-2</v>
      </c>
      <c r="AD614" s="2">
        <f>(Table2[[#This Row],[Day High]]/Table2[[#This Row],[Close Price]])-1</f>
        <v>8.8316200955551594E-3</v>
      </c>
      <c r="AE614" s="2">
        <f>(Table2[[#This Row],[Close Price]]/Table2[[#This Row],[Current Week Low]])-1</f>
        <v>2.775091139052166E-2</v>
      </c>
      <c r="AF614" s="2">
        <f>(Table2[[#This Row],[Current Week High]]/Table2[[#This Row],[Close Price]])-1</f>
        <v>1.0351816997249186E-2</v>
      </c>
      <c r="AG614" s="2">
        <f>(Table2[[#This Row],[Close Price]]/Table2[[#This Row],[Current Month Low]])-1</f>
        <v>2.775091139052166E-2</v>
      </c>
      <c r="AH614" s="2">
        <f>(Table2[[#This Row],[Current Month High]]/Table2[[#This Row],[Close Price]])-1</f>
        <v>1.0351816997249186E-2</v>
      </c>
      <c r="AI614">
        <v>22.484436079339702</v>
      </c>
      <c r="AJ614">
        <v>15.135855975996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-0.18</v>
      </c>
      <c r="AM614" t="s">
        <v>10464</v>
      </c>
      <c r="AN614">
        <v>4.49</v>
      </c>
      <c r="AO614" t="s">
        <v>10463</v>
      </c>
      <c r="AP614">
        <v>2.0776007150267999E-2</v>
      </c>
      <c r="AQ614">
        <f>(Table2[[#This Row],[Sharpe Ratio]]-AVERAGE(Table2[Sharpe Ratio]))/_xlfn.STDEV.P(Table2[Sharpe Ratio])</f>
        <v>-0.35891837155002565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660</v>
      </c>
      <c r="AT614">
        <f>_xlfn.RANK.AVG(Table2[[#This Row],[6M Return vs Nifty Z-Score]],Table2[6M Return vs Nifty Z-Score])</f>
        <v>643</v>
      </c>
      <c r="AU614">
        <f>_xlfn.RANK.AVG(Table2[[#This Row],[Sharpe Ratio Z-Score]],Table2[Sharpe Ratio Z-Score])</f>
        <v>436</v>
      </c>
      <c r="AV614">
        <f>(Table2[[#This Row],[Rank 1Y]]+Table2[[#This Row],[Rank 6M]]+Table2[[#This Row],[Rank Sharpe]])/3</f>
        <v>579.66666666666663</v>
      </c>
    </row>
    <row r="615" spans="1:48" x14ac:dyDescent="0.3">
      <c r="A615" t="s">
        <v>1626</v>
      </c>
      <c r="B615" t="s">
        <v>1627</v>
      </c>
      <c r="C615" t="s">
        <v>10428</v>
      </c>
      <c r="D615" t="s">
        <v>80</v>
      </c>
      <c r="E615">
        <v>5152.0491922599904</v>
      </c>
      <c r="F615">
        <v>228.5</v>
      </c>
      <c r="G615">
        <v>6.9713910094377596</v>
      </c>
      <c r="H615">
        <f>(Table2[[#This Row],[1Y Return vs Nifty]]-AVERAGE(Table2[1Y Return vs Nifty]))/_xlfn.STDEV.P(Table2[1Y Return vs Nifty])</f>
        <v>-0.45839371644942456</v>
      </c>
      <c r="I615">
        <v>4.10225256440535</v>
      </c>
      <c r="J615">
        <f>(Table2[[#This Row],[1M Return vs Nifty]]-AVERAGE(Table2[1M Return vs Nifty]))/_xlfn.STDEV.P(Table2[1M Return vs Nifty])</f>
        <v>0.23291767222811363</v>
      </c>
      <c r="K615">
        <v>-12.762275491600199</v>
      </c>
      <c r="L615">
        <f>(Table2[[#This Row],[6M Return vs Nifty]]-AVERAGE(Table2[6M Return vs Nifty]))/_xlfn.STDEV.P(Table2[6M Return vs Nifty])</f>
        <v>-0.74241959921542822</v>
      </c>
      <c r="M615">
        <v>2.2219397064856001</v>
      </c>
      <c r="N615">
        <f>(Table2[[#This Row],[1W Return vs Nifty]]-AVERAGE(Table2[1W Return vs Nifty]))/_xlfn.STDEV.P(Table2[1W Return vs Nifty])</f>
        <v>0.49203935272828497</v>
      </c>
      <c r="O615">
        <v>216.74</v>
      </c>
      <c r="P615">
        <v>210.240114809407</v>
      </c>
      <c r="Q615">
        <v>203.65328619904599</v>
      </c>
      <c r="R615">
        <v>72.238171304943904</v>
      </c>
      <c r="S615" s="2">
        <f>(Table2[[#This Row],[Close Price]]-Table2[[#This Row],[20D EMA]])/Table2[[#This Row],[20D EMA]]</f>
        <v>5.4258558641690463E-2</v>
      </c>
      <c r="T615" s="2">
        <f>(Table2[[#This Row],[Close Price]]-Table2[[#This Row],[50D EMA]])/Table2[[#This Row],[50D EMA]]</f>
        <v>8.6852526727101906E-2</v>
      </c>
      <c r="U615" s="2">
        <f>(Table2[[#This Row],[Close Price]]-Table2[[#This Row],[200D EMA]])/Table2[[#This Row],[200D EMA]]</f>
        <v>0.1220049735739074</v>
      </c>
      <c r="V615">
        <v>1.8022098375723701</v>
      </c>
      <c r="W615">
        <v>225.6</v>
      </c>
      <c r="X615">
        <v>232.32</v>
      </c>
      <c r="Y615">
        <v>219.25</v>
      </c>
      <c r="Z615">
        <v>232.32</v>
      </c>
      <c r="AA615">
        <v>219.25</v>
      </c>
      <c r="AB615">
        <v>232.32</v>
      </c>
      <c r="AC615" s="2">
        <f>(Table2[[#This Row],[Close Price]]/Table2[[#This Row],[Day Low]])-1</f>
        <v>1.2854609929078054E-2</v>
      </c>
      <c r="AD615" s="2">
        <f>(Table2[[#This Row],[Day High]]/Table2[[#This Row],[Close Price]])-1</f>
        <v>1.671772428884033E-2</v>
      </c>
      <c r="AE615" s="2">
        <f>(Table2[[#This Row],[Close Price]]/Table2[[#This Row],[Current Week Low]])-1</f>
        <v>4.218928164196134E-2</v>
      </c>
      <c r="AF615" s="2">
        <f>(Table2[[#This Row],[Current Week High]]/Table2[[#This Row],[Close Price]])-1</f>
        <v>1.671772428884033E-2</v>
      </c>
      <c r="AG615" s="2">
        <f>(Table2[[#This Row],[Close Price]]/Table2[[#This Row],[Current Month Low]])-1</f>
        <v>4.218928164196134E-2</v>
      </c>
      <c r="AH615" s="2">
        <f>(Table2[[#This Row],[Current Month High]]/Table2[[#This Row],[Close Price]])-1</f>
        <v>1.671772428884033E-2</v>
      </c>
      <c r="AI615">
        <v>8.0962800875273597</v>
      </c>
      <c r="AJ615">
        <v>32.810229584423098</v>
      </c>
      <c r="AK615" t="str">
        <f>IF(AND(Table2[[#This Row],[20D EMA]]&gt;Table2[[#This Row],[50D EMA]],Table2[[#This Row],[50D EMA]]&gt;Table2[[#This Row],[200D EMA]]),"Uptrend","Downtrend/NoTrend")</f>
        <v>Uptrend</v>
      </c>
      <c r="AL615">
        <v>0.02</v>
      </c>
      <c r="AM615" t="s">
        <v>10463</v>
      </c>
      <c r="AN615">
        <v>4</v>
      </c>
      <c r="AO615" t="s">
        <v>10463</v>
      </c>
      <c r="AP615">
        <v>-0.10802168767355499</v>
      </c>
      <c r="AQ615">
        <f>(Table2[[#This Row],[Sharpe Ratio]]-AVERAGE(Table2[Sharpe Ratio]))/_xlfn.STDEV.P(Table2[Sharpe Ratio])</f>
        <v>-1.808340349683341</v>
      </c>
      <c r="AR6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-2.2841966403917953</v>
      </c>
      <c r="AS615">
        <f>_xlfn.RANK.AVG(Table2[[#This Row],[1Y Return vs Nifty Z-Score]],Table2[1Y Return vs Nifty Z-Score])</f>
        <v>462</v>
      </c>
      <c r="AT615">
        <f>_xlfn.RANK.AVG(Table2[[#This Row],[6M Return vs Nifty Z-Score]],Table2[6M Return vs Nifty Z-Score])</f>
        <v>571</v>
      </c>
      <c r="AU615">
        <f>_xlfn.RANK.AVG(Table2[[#This Row],[Sharpe Ratio Z-Score]],Table2[Sharpe Ratio Z-Score])</f>
        <v>707</v>
      </c>
      <c r="AV615">
        <f>(Table2[[#This Row],[Rank 1Y]]+Table2[[#This Row],[Rank 6M]]+Table2[[#This Row],[Rank Sharpe]])/3</f>
        <v>580</v>
      </c>
    </row>
    <row r="616" spans="1:48" x14ac:dyDescent="0.3">
      <c r="A616" t="s">
        <v>524</v>
      </c>
      <c r="B616" t="s">
        <v>525</v>
      </c>
      <c r="C616" t="s">
        <v>10430</v>
      </c>
      <c r="D616" t="s">
        <v>526</v>
      </c>
      <c r="E616">
        <v>37826.009748119999</v>
      </c>
      <c r="F616">
        <v>575.15</v>
      </c>
      <c r="G616">
        <v>-11.4478658843594</v>
      </c>
      <c r="H616">
        <f>(Table2[[#This Row],[1Y Return vs Nifty]]-AVERAGE(Table2[1Y Return vs Nifty]))/_xlfn.STDEV.P(Table2[1Y Return vs Nifty])</f>
        <v>-0.67351560832193547</v>
      </c>
      <c r="I616">
        <v>6.1592967994011802</v>
      </c>
      <c r="J616">
        <f>(Table2[[#This Row],[1M Return vs Nifty]]-AVERAGE(Table2[1M Return vs Nifty]))/_xlfn.STDEV.P(Table2[1M Return vs Nifty])</f>
        <v>0.41107256684583643</v>
      </c>
      <c r="K616">
        <v>-8.3546117189643407</v>
      </c>
      <c r="L616">
        <f>(Table2[[#This Row],[6M Return vs Nifty]]-AVERAGE(Table2[6M Return vs Nifty]))/_xlfn.STDEV.P(Table2[6M Return vs Nifty])</f>
        <v>-0.61038208931440152</v>
      </c>
      <c r="M616">
        <v>-1.1999601955894299</v>
      </c>
      <c r="N616">
        <f>(Table2[[#This Row],[1W Return vs Nifty]]-AVERAGE(Table2[1W Return vs Nifty]))/_xlfn.STDEV.P(Table2[1W Return vs Nifty])</f>
        <v>-0.13459747753738124</v>
      </c>
      <c r="O616">
        <v>543.15</v>
      </c>
      <c r="P616">
        <v>513.69403694505695</v>
      </c>
      <c r="Q616">
        <v>500.38238150223901</v>
      </c>
      <c r="R616">
        <v>72.472910874876305</v>
      </c>
      <c r="S616" s="2">
        <f>(Table2[[#This Row],[Close Price]]-Table2[[#This Row],[20D EMA]])/Table2[[#This Row],[20D EMA]]</f>
        <v>5.8915585013348065E-2</v>
      </c>
      <c r="T616" s="2">
        <f>(Table2[[#This Row],[Close Price]]-Table2[[#This Row],[50D EMA]])/Table2[[#This Row],[50D EMA]]</f>
        <v>0.11963534445605441</v>
      </c>
      <c r="U616" s="2">
        <f>(Table2[[#This Row],[Close Price]]-Table2[[#This Row],[200D EMA]])/Table2[[#This Row],[200D EMA]]</f>
        <v>0.14942096536911423</v>
      </c>
      <c r="V616">
        <v>0.96944002136375595</v>
      </c>
      <c r="W616">
        <v>563</v>
      </c>
      <c r="X616">
        <v>578.85</v>
      </c>
      <c r="Y616">
        <v>559.85</v>
      </c>
      <c r="Z616">
        <v>578.85</v>
      </c>
      <c r="AA616">
        <v>559.85</v>
      </c>
      <c r="AB616">
        <v>578.85</v>
      </c>
      <c r="AC616" s="2">
        <f>(Table2[[#This Row],[Close Price]]/Table2[[#This Row],[Day Low]])-1</f>
        <v>2.1580817051509715E-2</v>
      </c>
      <c r="AD616" s="2">
        <f>(Table2[[#This Row],[Day High]]/Table2[[#This Row],[Close Price]])-1</f>
        <v>6.4331044075458532E-3</v>
      </c>
      <c r="AE616" s="2">
        <f>(Table2[[#This Row],[Close Price]]/Table2[[#This Row],[Current Week Low]])-1</f>
        <v>2.7328748771992428E-2</v>
      </c>
      <c r="AF616" s="2">
        <f>(Table2[[#This Row],[Current Week High]]/Table2[[#This Row],[Close Price]])-1</f>
        <v>6.4331044075458532E-3</v>
      </c>
      <c r="AG616" s="2">
        <f>(Table2[[#This Row],[Close Price]]/Table2[[#This Row],[Current Month Low]])-1</f>
        <v>2.7328748771992428E-2</v>
      </c>
      <c r="AH616" s="2">
        <f>(Table2[[#This Row],[Current Month High]]/Table2[[#This Row],[Close Price]])-1</f>
        <v>6.4331044075458532E-3</v>
      </c>
      <c r="AI616">
        <v>2.0516387029470602</v>
      </c>
      <c r="AJ616">
        <v>36.598978743617103</v>
      </c>
      <c r="AK616" t="str">
        <f>IF(AND(Table2[[#This Row],[20D EMA]]&gt;Table2[[#This Row],[50D EMA]],Table2[[#This Row],[50D EMA]]&gt;Table2[[#This Row],[200D EMA]]),"Uptrend","Downtrend/NoTrend")</f>
        <v>Uptrend</v>
      </c>
      <c r="AL616">
        <v>0.22</v>
      </c>
      <c r="AM616" t="s">
        <v>10463</v>
      </c>
      <c r="AN616">
        <v>7.99</v>
      </c>
      <c r="AO616" t="s">
        <v>10463</v>
      </c>
      <c r="AP616">
        <v>-6.260503009243E-2</v>
      </c>
      <c r="AQ616">
        <f>(Table2[[#This Row],[Sharpe Ratio]]-AVERAGE(Table2[Sharpe Ratio]))/_xlfn.STDEV.P(Table2[Sharpe Ratio])</f>
        <v>-1.2972450093398598</v>
      </c>
      <c r="AR6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-2.3046676176677416</v>
      </c>
      <c r="AS616">
        <f>_xlfn.RANK.AVG(Table2[[#This Row],[1Y Return vs Nifty Z-Score]],Table2[1Y Return vs Nifty Z-Score])</f>
        <v>577</v>
      </c>
      <c r="AT616">
        <f>_xlfn.RANK.AVG(Table2[[#This Row],[6M Return vs Nifty Z-Score]],Table2[6M Return vs Nifty Z-Score])</f>
        <v>522</v>
      </c>
      <c r="AU616">
        <f>_xlfn.RANK.AVG(Table2[[#This Row],[Sharpe Ratio Z-Score]],Table2[Sharpe Ratio Z-Score])</f>
        <v>644</v>
      </c>
      <c r="AV616">
        <f>(Table2[[#This Row],[Rank 1Y]]+Table2[[#This Row],[Rank 6M]]+Table2[[#This Row],[Rank Sharpe]])/3</f>
        <v>581</v>
      </c>
    </row>
    <row r="617" spans="1:48" x14ac:dyDescent="0.3">
      <c r="A617" t="s">
        <v>219</v>
      </c>
      <c r="B617" t="s">
        <v>220</v>
      </c>
      <c r="C617" t="s">
        <v>10419</v>
      </c>
      <c r="D617" t="s">
        <v>24</v>
      </c>
      <c r="E617">
        <v>113452.44597845001</v>
      </c>
      <c r="F617">
        <v>1429.45</v>
      </c>
      <c r="G617">
        <v>-22.023106838505299</v>
      </c>
      <c r="H617">
        <f>(Table2[[#This Row],[1Y Return vs Nifty]]-AVERAGE(Table2[1Y Return vs Nifty]))/_xlfn.STDEV.P(Table2[1Y Return vs Nifty])</f>
        <v>-0.79702579411176699</v>
      </c>
      <c r="I617">
        <v>-10.3237255888193</v>
      </c>
      <c r="J617">
        <f>(Table2[[#This Row],[1M Return vs Nifty]]-AVERAGE(Table2[1M Return vs Nifty]))/_xlfn.STDEV.P(Table2[1M Return vs Nifty])</f>
        <v>-1.0164762756130319</v>
      </c>
      <c r="K617">
        <v>-20.593207201250699</v>
      </c>
      <c r="L617">
        <f>(Table2[[#This Row],[6M Return vs Nifty]]-AVERAGE(Table2[6M Return vs Nifty]))/_xlfn.STDEV.P(Table2[6M Return vs Nifty])</f>
        <v>-0.9770057147822484</v>
      </c>
      <c r="M617">
        <v>-4.2036895716095799</v>
      </c>
      <c r="N617">
        <f>(Table2[[#This Row],[1W Return vs Nifty]]-AVERAGE(Table2[1W Return vs Nifty]))/_xlfn.STDEV.P(Table2[1W Return vs Nifty])</f>
        <v>-0.68465665782601126</v>
      </c>
      <c r="O617">
        <v>1481.01</v>
      </c>
      <c r="P617">
        <v>1480.1961919344999</v>
      </c>
      <c r="Q617">
        <v>1461.50665290866</v>
      </c>
      <c r="R617">
        <v>34.303526387466398</v>
      </c>
      <c r="S617" s="2">
        <f>(Table2[[#This Row],[Close Price]]-Table2[[#This Row],[20D EMA]])/Table2[[#This Row],[20D EMA]]</f>
        <v>-3.4814079580826558E-2</v>
      </c>
      <c r="T617" s="2">
        <f>(Table2[[#This Row],[Close Price]]-Table2[[#This Row],[50D EMA]])/Table2[[#This Row],[50D EMA]]</f>
        <v>-3.4283422840169969E-2</v>
      </c>
      <c r="U617" s="2">
        <f>(Table2[[#This Row],[Close Price]]-Table2[[#This Row],[200D EMA]])/Table2[[#This Row],[200D EMA]]</f>
        <v>-2.1933976725224971E-2</v>
      </c>
      <c r="V617">
        <v>1.2956831130072199</v>
      </c>
      <c r="W617">
        <v>1420.65</v>
      </c>
      <c r="X617">
        <v>1460.45</v>
      </c>
      <c r="Y617">
        <v>1420.65</v>
      </c>
      <c r="Z617">
        <v>1469</v>
      </c>
      <c r="AA617">
        <v>1420.65</v>
      </c>
      <c r="AB617">
        <v>1469</v>
      </c>
      <c r="AC617" s="2">
        <f>(Table2[[#This Row],[Close Price]]/Table2[[#This Row],[Day Low]])-1</f>
        <v>6.194347657762167E-3</v>
      </c>
      <c r="AD617" s="2">
        <f>(Table2[[#This Row],[Day High]]/Table2[[#This Row],[Close Price]])-1</f>
        <v>2.1686662702437909E-2</v>
      </c>
      <c r="AE617" s="2">
        <f>(Table2[[#This Row],[Close Price]]/Table2[[#This Row],[Current Week Low]])-1</f>
        <v>6.194347657762167E-3</v>
      </c>
      <c r="AF617" s="2">
        <f>(Table2[[#This Row],[Current Week High]]/Table2[[#This Row],[Close Price]])-1</f>
        <v>2.7667984189723382E-2</v>
      </c>
      <c r="AG617" s="2">
        <f>(Table2[[#This Row],[Close Price]]/Table2[[#This Row],[Current Month Low]])-1</f>
        <v>6.194347657762167E-3</v>
      </c>
      <c r="AH617" s="2">
        <f>(Table2[[#This Row],[Current Month High]]/Table2[[#This Row],[Close Price]])-1</f>
        <v>2.7667984189723382E-2</v>
      </c>
      <c r="AI617">
        <v>18.542096610584402</v>
      </c>
      <c r="AJ617">
        <v>6.2669590751960698</v>
      </c>
      <c r="AK617" t="str">
        <f>IF(AND(Table2[[#This Row],[20D EMA]]&gt;Table2[[#This Row],[50D EMA]],Table2[[#This Row],[50D EMA]]&gt;Table2[[#This Row],[200D EMA]]),"Uptrend","Downtrend/NoTrend")</f>
        <v>Uptrend</v>
      </c>
      <c r="AL617">
        <v>-0.14000000000000001</v>
      </c>
      <c r="AM617" t="s">
        <v>10464</v>
      </c>
      <c r="AN617">
        <v>-5.16</v>
      </c>
      <c r="AO617" t="s">
        <v>10464</v>
      </c>
      <c r="AP617">
        <v>7.7199191813810001E-3</v>
      </c>
      <c r="AQ617">
        <f>(Table2[[#This Row],[Sharpe Ratio]]-AVERAGE(Table2[Sharpe Ratio]))/_xlfn.STDEV.P(Table2[Sharpe Ratio])</f>
        <v>-0.5058447655078665</v>
      </c>
      <c r="AR6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-3.9810092078409256</v>
      </c>
      <c r="AS617">
        <f>_xlfn.RANK.AVG(Table2[[#This Row],[1Y Return vs Nifty Z-Score]],Table2[1Y Return vs Nifty Z-Score])</f>
        <v>632</v>
      </c>
      <c r="AT617">
        <f>_xlfn.RANK.AVG(Table2[[#This Row],[6M Return vs Nifty Z-Score]],Table2[6M Return vs Nifty Z-Score])</f>
        <v>642</v>
      </c>
      <c r="AU617">
        <f>_xlfn.RANK.AVG(Table2[[#This Row],[Sharpe Ratio Z-Score]],Table2[Sharpe Ratio Z-Score])</f>
        <v>473</v>
      </c>
      <c r="AV617">
        <f>(Table2[[#This Row],[Rank 1Y]]+Table2[[#This Row],[Rank 6M]]+Table2[[#This Row],[Rank Sharpe]])/3</f>
        <v>582.33333333333337</v>
      </c>
    </row>
    <row r="618" spans="1:48" x14ac:dyDescent="0.3">
      <c r="A618" t="s">
        <v>1721</v>
      </c>
      <c r="B618" t="s">
        <v>1722</v>
      </c>
      <c r="C618" t="s">
        <v>607</v>
      </c>
      <c r="D618" t="s">
        <v>486</v>
      </c>
      <c r="E618">
        <v>4333.6299489100002</v>
      </c>
      <c r="F618">
        <v>1490.1</v>
      </c>
      <c r="G618">
        <v>-26.825324560947202</v>
      </c>
      <c r="H618">
        <f>(Table2[[#This Row],[1Y Return vs Nifty]]-AVERAGE(Table2[1Y Return vs Nifty]))/_xlfn.STDEV.P(Table2[1Y Return vs Nifty])</f>
        <v>-0.85311177888259104</v>
      </c>
      <c r="I618">
        <v>-9.6363459302372796</v>
      </c>
      <c r="J618">
        <f>(Table2[[#This Row],[1M Return vs Nifty]]-AVERAGE(Table2[1M Return vs Nifty]))/_xlfn.STDEV.P(Table2[1M Return vs Nifty])</f>
        <v>-0.95694423028621156</v>
      </c>
      <c r="K618">
        <v>3.9396145981585802</v>
      </c>
      <c r="L618">
        <f>(Table2[[#This Row],[6M Return vs Nifty]]-AVERAGE(Table2[6M Return vs Nifty]))/_xlfn.STDEV.P(Table2[6M Return vs Nifty])</f>
        <v>-0.24209196719789064</v>
      </c>
      <c r="M618">
        <v>-5.3444991335726098</v>
      </c>
      <c r="N618">
        <f>(Table2[[#This Row],[1W Return vs Nifty]]-AVERAGE(Table2[1W Return vs Nifty]))/_xlfn.STDEV.P(Table2[1W Return vs Nifty])</f>
        <v>-0.89356787916588132</v>
      </c>
      <c r="O618">
        <v>1459.64</v>
      </c>
      <c r="P618">
        <v>1424.5784275332001</v>
      </c>
      <c r="Q618">
        <v>1375.7392563357701</v>
      </c>
      <c r="R618">
        <v>44.7989186721897</v>
      </c>
      <c r="S618" s="2">
        <f>(Table2[[#This Row],[Close Price]]-Table2[[#This Row],[20D EMA]])/Table2[[#This Row],[20D EMA]]</f>
        <v>2.0868159272149165E-2</v>
      </c>
      <c r="T618" s="2">
        <f>(Table2[[#This Row],[Close Price]]-Table2[[#This Row],[50D EMA]])/Table2[[#This Row],[50D EMA]]</f>
        <v>4.5993657632635222E-2</v>
      </c>
      <c r="U618" s="2">
        <f>(Table2[[#This Row],[Close Price]]-Table2[[#This Row],[200D EMA]])/Table2[[#This Row],[200D EMA]]</f>
        <v>8.3126757586917607E-2</v>
      </c>
      <c r="V618">
        <v>0.61069368225008902</v>
      </c>
      <c r="W618">
        <v>1434.25</v>
      </c>
      <c r="X618">
        <v>1510</v>
      </c>
      <c r="Y618">
        <v>1405.05</v>
      </c>
      <c r="Z618">
        <v>1510</v>
      </c>
      <c r="AA618">
        <v>1405.05</v>
      </c>
      <c r="AB618">
        <v>1510</v>
      </c>
      <c r="AC618" s="2">
        <f>(Table2[[#This Row],[Close Price]]/Table2[[#This Row],[Day Low]])-1</f>
        <v>3.8940212654697604E-2</v>
      </c>
      <c r="AD618" s="2">
        <f>(Table2[[#This Row],[Day High]]/Table2[[#This Row],[Close Price]])-1</f>
        <v>1.3354808402120666E-2</v>
      </c>
      <c r="AE618" s="2">
        <f>(Table2[[#This Row],[Close Price]]/Table2[[#This Row],[Current Week Low]])-1</f>
        <v>6.0531653677805108E-2</v>
      </c>
      <c r="AF618" s="2">
        <f>(Table2[[#This Row],[Current Week High]]/Table2[[#This Row],[Close Price]])-1</f>
        <v>1.3354808402120666E-2</v>
      </c>
      <c r="AG618" s="2">
        <f>(Table2[[#This Row],[Close Price]]/Table2[[#This Row],[Current Month Low]])-1</f>
        <v>6.0531653677805108E-2</v>
      </c>
      <c r="AH618" s="2">
        <f>(Table2[[#This Row],[Current Month High]]/Table2[[#This Row],[Close Price]])-1</f>
        <v>1.3354808402120666E-2</v>
      </c>
      <c r="AI618">
        <v>15.398295416414999</v>
      </c>
      <c r="AJ618">
        <v>39.034289713085997</v>
      </c>
      <c r="AK618" t="str">
        <f>IF(AND(Table2[[#This Row],[20D EMA]]&gt;Table2[[#This Row],[50D EMA]],Table2[[#This Row],[50D EMA]]&gt;Table2[[#This Row],[200D EMA]]),"Uptrend","Downtrend/NoTrend")</f>
        <v>Uptrend</v>
      </c>
      <c r="AL618">
        <v>0.16</v>
      </c>
      <c r="AM618" t="s">
        <v>10463</v>
      </c>
      <c r="AN618">
        <v>0.95</v>
      </c>
      <c r="AO618" t="s">
        <v>10463</v>
      </c>
      <c r="AP618">
        <v>-0.157029086970563</v>
      </c>
      <c r="AQ618">
        <f>(Table2[[#This Row],[Sharpe Ratio]]-AVERAGE(Table2[Sharpe Ratio]))/_xlfn.STDEV.P(Table2[Sharpe Ratio])</f>
        <v>-2.3598440216194021</v>
      </c>
      <c r="AR6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-5.3055598771519774</v>
      </c>
      <c r="AS618">
        <f>_xlfn.RANK.AVG(Table2[[#This Row],[1Y Return vs Nifty Z-Score]],Table2[1Y Return vs Nifty Z-Score])</f>
        <v>649</v>
      </c>
      <c r="AT618">
        <f>_xlfn.RANK.AVG(Table2[[#This Row],[6M Return vs Nifty Z-Score]],Table2[6M Return vs Nifty Z-Score])</f>
        <v>376</v>
      </c>
      <c r="AU618">
        <f>_xlfn.RANK.AVG(Table2[[#This Row],[Sharpe Ratio Z-Score]],Table2[Sharpe Ratio Z-Score])</f>
        <v>725</v>
      </c>
      <c r="AV618">
        <f>(Table2[[#This Row],[Rank 1Y]]+Table2[[#This Row],[Rank 6M]]+Table2[[#This Row],[Rank Sharpe]])/3</f>
        <v>583.33333333333337</v>
      </c>
    </row>
    <row r="619" spans="1:48" x14ac:dyDescent="0.3">
      <c r="A619" t="s">
        <v>117</v>
      </c>
      <c r="B619" t="s">
        <v>118</v>
      </c>
      <c r="C619" t="s">
        <v>10421</v>
      </c>
      <c r="D619" t="s">
        <v>119</v>
      </c>
      <c r="E619">
        <v>247605.20025960001</v>
      </c>
      <c r="F619">
        <v>2544.4499999999998</v>
      </c>
      <c r="G619">
        <v>-13.148189678256299</v>
      </c>
      <c r="H619">
        <f>(Table2[[#This Row],[1Y Return vs Nifty]]-AVERAGE(Table2[1Y Return vs Nifty]))/_xlfn.STDEV.P(Table2[1Y Return vs Nifty])</f>
        <v>-0.6933740029058193</v>
      </c>
      <c r="I619">
        <v>1.0909129677010001</v>
      </c>
      <c r="J619">
        <f>(Table2[[#This Row],[1M Return vs Nifty]]-AVERAGE(Table2[1M Return vs Nifty]))/_xlfn.STDEV.P(Table2[1M Return vs Nifty])</f>
        <v>-2.7886096296643896E-2</v>
      </c>
      <c r="K619">
        <v>-17.850969422945798</v>
      </c>
      <c r="L619">
        <f>(Table2[[#This Row],[6M Return vs Nifty]]-AVERAGE(Table2[6M Return vs Nifty]))/_xlfn.STDEV.P(Table2[6M Return vs Nifty])</f>
        <v>-0.89485828555867719</v>
      </c>
      <c r="M619">
        <v>-0.36577363110382</v>
      </c>
      <c r="N619">
        <f>(Table2[[#This Row],[1W Return vs Nifty]]-AVERAGE(Table2[1W Return vs Nifty]))/_xlfn.STDEV.P(Table2[1W Return vs Nifty])</f>
        <v>1.8163280982318643E-2</v>
      </c>
      <c r="O619">
        <v>2523.64</v>
      </c>
      <c r="P619">
        <v>2511.1440144895901</v>
      </c>
      <c r="Q619">
        <v>2448.0532503854201</v>
      </c>
      <c r="R619">
        <v>65.082529682454805</v>
      </c>
      <c r="S619" s="2">
        <f>(Table2[[#This Row],[Close Price]]-Table2[[#This Row],[20D EMA]])/Table2[[#This Row],[20D EMA]]</f>
        <v>8.2460255820956813E-3</v>
      </c>
      <c r="T619" s="2">
        <f>(Table2[[#This Row],[Close Price]]-Table2[[#This Row],[50D EMA]])/Table2[[#This Row],[50D EMA]]</f>
        <v>1.3263271767063293E-2</v>
      </c>
      <c r="U619" s="2">
        <f>(Table2[[#This Row],[Close Price]]-Table2[[#This Row],[200D EMA]])/Table2[[#This Row],[200D EMA]]</f>
        <v>3.9376900645197575E-2</v>
      </c>
      <c r="V619">
        <v>0.74764678938236795</v>
      </c>
      <c r="W619">
        <v>2533.15</v>
      </c>
      <c r="X619">
        <v>2588</v>
      </c>
      <c r="Y619">
        <v>2533.15</v>
      </c>
      <c r="Z619">
        <v>2591.1</v>
      </c>
      <c r="AA619">
        <v>2533.15</v>
      </c>
      <c r="AB619">
        <v>2591.1</v>
      </c>
      <c r="AC619" s="2">
        <f>(Table2[[#This Row],[Close Price]]/Table2[[#This Row],[Day Low]])-1</f>
        <v>4.4608491403981265E-3</v>
      </c>
      <c r="AD619" s="2">
        <f>(Table2[[#This Row],[Day High]]/Table2[[#This Row],[Close Price]])-1</f>
        <v>1.7115683153530403E-2</v>
      </c>
      <c r="AE619" s="2">
        <f>(Table2[[#This Row],[Close Price]]/Table2[[#This Row],[Current Week Low]])-1</f>
        <v>4.4608491403981265E-3</v>
      </c>
      <c r="AF619" s="2">
        <f>(Table2[[#This Row],[Current Week High]]/Table2[[#This Row],[Close Price]])-1</f>
        <v>1.8334021104757348E-2</v>
      </c>
      <c r="AG619" s="2">
        <f>(Table2[[#This Row],[Close Price]]/Table2[[#This Row],[Current Month Low]])-1</f>
        <v>4.4608491403981265E-3</v>
      </c>
      <c r="AH619" s="2">
        <f>(Table2[[#This Row],[Current Month High]]/Table2[[#This Row],[Close Price]])-1</f>
        <v>1.8334021104757348E-2</v>
      </c>
      <c r="AI619">
        <v>8.8368802688203907</v>
      </c>
      <c r="AJ619">
        <v>18.622377622377599</v>
      </c>
      <c r="AK619" t="str">
        <f>IF(AND(Table2[[#This Row],[20D EMA]]&gt;Table2[[#This Row],[50D EMA]],Table2[[#This Row],[50D EMA]]&gt;Table2[[#This Row],[200D EMA]]),"Uptrend","Downtrend/NoTrend")</f>
        <v>Uptrend</v>
      </c>
      <c r="AL619">
        <v>-0.04</v>
      </c>
      <c r="AM619" t="s">
        <v>10464</v>
      </c>
      <c r="AN619">
        <v>-0.28999999999999998</v>
      </c>
      <c r="AO619" t="s">
        <v>10464</v>
      </c>
      <c r="AP619">
        <v>-5.7630657446319997E-3</v>
      </c>
      <c r="AQ619">
        <f>(Table2[[#This Row],[Sharpe Ratio]]-AVERAGE(Table2[Sharpe Ratio]))/_xlfn.STDEV.P(Table2[Sharpe Ratio])</f>
        <v>-0.6575752348251539</v>
      </c>
      <c r="AR6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-2.2555303386039753</v>
      </c>
      <c r="AS619">
        <f>_xlfn.RANK.AVG(Table2[[#This Row],[1Y Return vs Nifty Z-Score]],Table2[1Y Return vs Nifty Z-Score])</f>
        <v>589</v>
      </c>
      <c r="AT619">
        <f>_xlfn.RANK.AVG(Table2[[#This Row],[6M Return vs Nifty Z-Score]],Table2[6M Return vs Nifty Z-Score])</f>
        <v>614</v>
      </c>
      <c r="AU619">
        <f>_xlfn.RANK.AVG(Table2[[#This Row],[Sharpe Ratio Z-Score]],Table2[Sharpe Ratio Z-Score])</f>
        <v>549</v>
      </c>
      <c r="AV619">
        <f>(Table2[[#This Row],[Rank 1Y]]+Table2[[#This Row],[Rank 6M]]+Table2[[#This Row],[Rank Sharpe]])/3</f>
        <v>584</v>
      </c>
    </row>
    <row r="620" spans="1:48" x14ac:dyDescent="0.3">
      <c r="A620" t="s">
        <v>918</v>
      </c>
      <c r="B620" t="s">
        <v>919</v>
      </c>
      <c r="C620" t="s">
        <v>10434</v>
      </c>
      <c r="D620" t="s">
        <v>166</v>
      </c>
      <c r="E620">
        <v>15539.301709289901</v>
      </c>
      <c r="F620">
        <v>1005.9</v>
      </c>
      <c r="G620">
        <v>-13.374001025102</v>
      </c>
      <c r="H620">
        <f>(Table2[[#This Row],[1Y Return vs Nifty]]-AVERAGE(Table2[1Y Return vs Nifty]))/_xlfn.STDEV.P(Table2[1Y Return vs Nifty])</f>
        <v>-0.69601129519289762</v>
      </c>
      <c r="I620">
        <v>-6.6749049270160903</v>
      </c>
      <c r="J620">
        <f>(Table2[[#This Row],[1M Return vs Nifty]]-AVERAGE(Table2[1M Return vs Nifty]))/_xlfn.STDEV.P(Table2[1M Return vs Nifty])</f>
        <v>-0.70046204051621674</v>
      </c>
      <c r="K620">
        <v>-14.563660579341001</v>
      </c>
      <c r="L620">
        <f>(Table2[[#This Row],[6M Return vs Nifty]]-AVERAGE(Table2[6M Return vs Nifty]))/_xlfn.STDEV.P(Table2[6M Return vs Nifty])</f>
        <v>-0.79638251781071367</v>
      </c>
      <c r="M620">
        <v>-1.28720448697902</v>
      </c>
      <c r="N620">
        <f>(Table2[[#This Row],[1W Return vs Nifty]]-AVERAGE(Table2[1W Return vs Nifty]))/_xlfn.STDEV.P(Table2[1W Return vs Nifty])</f>
        <v>-0.15057412436506751</v>
      </c>
      <c r="O620">
        <v>1000.95</v>
      </c>
      <c r="P620">
        <v>985.86511210896902</v>
      </c>
      <c r="Q620">
        <v>965.05521916037503</v>
      </c>
      <c r="R620">
        <v>51.118004959336702</v>
      </c>
      <c r="S620" s="2">
        <f>(Table2[[#This Row],[Close Price]]-Table2[[#This Row],[20D EMA]])/Table2[[#This Row],[20D EMA]]</f>
        <v>4.9453019631349538E-3</v>
      </c>
      <c r="T620" s="2">
        <f>(Table2[[#This Row],[Close Price]]-Table2[[#This Row],[50D EMA]])/Table2[[#This Row],[50D EMA]]</f>
        <v>2.0322139048182971E-2</v>
      </c>
      <c r="U620" s="2">
        <f>(Table2[[#This Row],[Close Price]]-Table2[[#This Row],[200D EMA]])/Table2[[#This Row],[200D EMA]]</f>
        <v>4.2323775913217739E-2</v>
      </c>
      <c r="V620">
        <v>0.627839483134077</v>
      </c>
      <c r="W620">
        <v>1000.35</v>
      </c>
      <c r="X620">
        <v>1014.95</v>
      </c>
      <c r="Y620">
        <v>986.35</v>
      </c>
      <c r="Z620">
        <v>1014.95</v>
      </c>
      <c r="AA620">
        <v>986.35</v>
      </c>
      <c r="AB620">
        <v>1014.95</v>
      </c>
      <c r="AC620" s="2">
        <f>(Table2[[#This Row],[Close Price]]/Table2[[#This Row],[Day Low]])-1</f>
        <v>5.5480581796369943E-3</v>
      </c>
      <c r="AD620" s="2">
        <f>(Table2[[#This Row],[Day High]]/Table2[[#This Row],[Close Price]])-1</f>
        <v>8.9969181827220801E-3</v>
      </c>
      <c r="AE620" s="2">
        <f>(Table2[[#This Row],[Close Price]]/Table2[[#This Row],[Current Week Low]])-1</f>
        <v>1.982055051452325E-2</v>
      </c>
      <c r="AF620" s="2">
        <f>(Table2[[#This Row],[Current Week High]]/Table2[[#This Row],[Close Price]])-1</f>
        <v>8.9969181827220801E-3</v>
      </c>
      <c r="AG620" s="2">
        <f>(Table2[[#This Row],[Close Price]]/Table2[[#This Row],[Current Month Low]])-1</f>
        <v>1.982055051452325E-2</v>
      </c>
      <c r="AH620" s="2">
        <f>(Table2[[#This Row],[Current Month High]]/Table2[[#This Row],[Close Price]])-1</f>
        <v>8.9969181827220801E-3</v>
      </c>
      <c r="AI620">
        <v>16.8108161845113</v>
      </c>
      <c r="AJ620">
        <v>21.735447174149801</v>
      </c>
      <c r="AK620" t="str">
        <f>IF(AND(Table2[[#This Row],[20D EMA]]&gt;Table2[[#This Row],[50D EMA]],Table2[[#This Row],[50D EMA]]&gt;Table2[[#This Row],[200D EMA]]),"Uptrend","Downtrend/NoTrend")</f>
        <v>Uptrend</v>
      </c>
      <c r="AL620">
        <v>0</v>
      </c>
      <c r="AM620">
        <v>0</v>
      </c>
      <c r="AN620">
        <v>-4.87</v>
      </c>
      <c r="AO620" t="s">
        <v>10464</v>
      </c>
      <c r="AP620">
        <v>-1.420835027235E-2</v>
      </c>
      <c r="AQ620">
        <f>(Table2[[#This Row],[Sharpe Ratio]]-AVERAGE(Table2[Sharpe Ratio]))/_xlfn.STDEV.P(Table2[Sharpe Ratio])</f>
        <v>-0.75261405537863801</v>
      </c>
      <c r="AR6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-3.0960440332635333</v>
      </c>
      <c r="AS620">
        <f>_xlfn.RANK.AVG(Table2[[#This Row],[1Y Return vs Nifty Z-Score]],Table2[1Y Return vs Nifty Z-Score])</f>
        <v>594</v>
      </c>
      <c r="AT620">
        <f>_xlfn.RANK.AVG(Table2[[#This Row],[6M Return vs Nifty Z-Score]],Table2[6M Return vs Nifty Z-Score])</f>
        <v>586</v>
      </c>
      <c r="AU620">
        <f>_xlfn.RANK.AVG(Table2[[#This Row],[Sharpe Ratio Z-Score]],Table2[Sharpe Ratio Z-Score])</f>
        <v>573</v>
      </c>
      <c r="AV620">
        <f>(Table2[[#This Row],[Rank 1Y]]+Table2[[#This Row],[Rank 6M]]+Table2[[#This Row],[Rank Sharpe]])/3</f>
        <v>584.33333333333337</v>
      </c>
    </row>
    <row r="621" spans="1:48" x14ac:dyDescent="0.3">
      <c r="A621" t="s">
        <v>1914</v>
      </c>
      <c r="B621" t="s">
        <v>1915</v>
      </c>
      <c r="C621" t="s">
        <v>10421</v>
      </c>
      <c r="D621" t="s">
        <v>988</v>
      </c>
      <c r="E621">
        <v>3352.1012337450002</v>
      </c>
      <c r="F621">
        <v>414.85</v>
      </c>
      <c r="G621">
        <v>-13.7078052001667</v>
      </c>
      <c r="H621">
        <f>(Table2[[#This Row],[1Y Return vs Nifty]]-AVERAGE(Table2[1Y Return vs Nifty]))/_xlfn.STDEV.P(Table2[1Y Return vs Nifty])</f>
        <v>-0.69990985560002472</v>
      </c>
      <c r="I621">
        <v>1.2020437370775501</v>
      </c>
      <c r="J621">
        <f>(Table2[[#This Row],[1M Return vs Nifty]]-AVERAGE(Table2[1M Return vs Nifty]))/_xlfn.STDEV.P(Table2[1M Return vs Nifty])</f>
        <v>-1.8261368655769487E-2</v>
      </c>
      <c r="K621">
        <v>-9.5636352764915902</v>
      </c>
      <c r="L621">
        <f>(Table2[[#This Row],[6M Return vs Nifty]]-AVERAGE(Table2[6M Return vs Nifty]))/_xlfn.STDEV.P(Table2[6M Return vs Nifty])</f>
        <v>-0.64660001976060544</v>
      </c>
      <c r="M621">
        <v>-5.25664079932743</v>
      </c>
      <c r="N621">
        <f>(Table2[[#This Row],[1W Return vs Nifty]]-AVERAGE(Table2[1W Return vs Nifty]))/_xlfn.STDEV.P(Table2[1W Return vs Nifty])</f>
        <v>-0.87747878548712244</v>
      </c>
      <c r="O621">
        <v>409.89</v>
      </c>
      <c r="P621">
        <v>398.04709882869798</v>
      </c>
      <c r="Q621">
        <v>394.21942770630801</v>
      </c>
      <c r="R621">
        <v>50.675243714777103</v>
      </c>
      <c r="S621" s="2">
        <f>(Table2[[#This Row],[Close Price]]-Table2[[#This Row],[20D EMA]])/Table2[[#This Row],[20D EMA]]</f>
        <v>1.210080753372865E-2</v>
      </c>
      <c r="T621" s="2">
        <f>(Table2[[#This Row],[Close Price]]-Table2[[#This Row],[50D EMA]])/Table2[[#This Row],[50D EMA]]</f>
        <v>4.2213349175880495E-2</v>
      </c>
      <c r="U621" s="2">
        <f>(Table2[[#This Row],[Close Price]]-Table2[[#This Row],[200D EMA]])/Table2[[#This Row],[200D EMA]]</f>
        <v>5.233271331584833E-2</v>
      </c>
      <c r="V621">
        <v>1.3856975494355499</v>
      </c>
      <c r="W621">
        <v>408.15</v>
      </c>
      <c r="X621">
        <v>423.4</v>
      </c>
      <c r="Y621">
        <v>408</v>
      </c>
      <c r="Z621">
        <v>423.4</v>
      </c>
      <c r="AA621">
        <v>408</v>
      </c>
      <c r="AB621">
        <v>423.4</v>
      </c>
      <c r="AC621" s="2">
        <f>(Table2[[#This Row],[Close Price]]/Table2[[#This Row],[Day Low]])-1</f>
        <v>1.6415533504839042E-2</v>
      </c>
      <c r="AD621" s="2">
        <f>(Table2[[#This Row],[Day High]]/Table2[[#This Row],[Close Price]])-1</f>
        <v>2.0609858985175311E-2</v>
      </c>
      <c r="AE621" s="2">
        <f>(Table2[[#This Row],[Close Price]]/Table2[[#This Row],[Current Week Low]])-1</f>
        <v>1.6789215686274561E-2</v>
      </c>
      <c r="AF621" s="2">
        <f>(Table2[[#This Row],[Current Week High]]/Table2[[#This Row],[Close Price]])-1</f>
        <v>2.0609858985175311E-2</v>
      </c>
      <c r="AG621" s="2">
        <f>(Table2[[#This Row],[Close Price]]/Table2[[#This Row],[Current Month Low]])-1</f>
        <v>1.6789215686274561E-2</v>
      </c>
      <c r="AH621" s="2">
        <f>(Table2[[#This Row],[Current Month High]]/Table2[[#This Row],[Close Price]])-1</f>
        <v>2.0609858985175311E-2</v>
      </c>
      <c r="AI621">
        <v>18.1149813185488</v>
      </c>
      <c r="AJ621">
        <v>22.718532761425799</v>
      </c>
      <c r="AK621" t="str">
        <f>IF(AND(Table2[[#This Row],[20D EMA]]&gt;Table2[[#This Row],[50D EMA]],Table2[[#This Row],[50D EMA]]&gt;Table2[[#This Row],[200D EMA]]),"Uptrend","Downtrend/NoTrend")</f>
        <v>Uptrend</v>
      </c>
      <c r="AL621">
        <v>0.04</v>
      </c>
      <c r="AM621" t="s">
        <v>10463</v>
      </c>
      <c r="AN621">
        <v>-3.72</v>
      </c>
      <c r="AO621" t="s">
        <v>10464</v>
      </c>
      <c r="AP621">
        <v>-4.2197946990465002E-2</v>
      </c>
      <c r="AQ621">
        <f>(Table2[[#This Row],[Sharpe Ratio]]-AVERAGE(Table2[Sharpe Ratio]))/_xlfn.STDEV.P(Table2[Sharpe Ratio])</f>
        <v>-1.067594356057282</v>
      </c>
      <c r="AR6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-3.3098443855608042</v>
      </c>
      <c r="AS621">
        <f>_xlfn.RANK.AVG(Table2[[#This Row],[1Y Return vs Nifty Z-Score]],Table2[1Y Return vs Nifty Z-Score])</f>
        <v>595</v>
      </c>
      <c r="AT621">
        <f>_xlfn.RANK.AVG(Table2[[#This Row],[6M Return vs Nifty Z-Score]],Table2[6M Return vs Nifty Z-Score])</f>
        <v>541</v>
      </c>
      <c r="AU621">
        <f>_xlfn.RANK.AVG(Table2[[#This Row],[Sharpe Ratio Z-Score]],Table2[Sharpe Ratio Z-Score])</f>
        <v>619</v>
      </c>
      <c r="AV621">
        <f>(Table2[[#This Row],[Rank 1Y]]+Table2[[#This Row],[Rank 6M]]+Table2[[#This Row],[Rank Sharpe]])/3</f>
        <v>585</v>
      </c>
    </row>
    <row r="622" spans="1:48" x14ac:dyDescent="0.3">
      <c r="A622" t="s">
        <v>2088</v>
      </c>
      <c r="B622" t="s">
        <v>2089</v>
      </c>
      <c r="C622" t="s">
        <v>10417</v>
      </c>
      <c r="D622" t="s">
        <v>454</v>
      </c>
      <c r="E622">
        <v>2682.846422225</v>
      </c>
      <c r="F622">
        <v>80.94</v>
      </c>
      <c r="G622">
        <v>-25.325643094269999</v>
      </c>
      <c r="H622">
        <f>(Table2[[#This Row],[1Y Return vs Nifty]]-AVERAGE(Table2[1Y Return vs Nifty]))/_xlfn.STDEV.P(Table2[1Y Return vs Nifty])</f>
        <v>-0.8355967229724699</v>
      </c>
      <c r="I622">
        <v>-10.9132140231096</v>
      </c>
      <c r="J622">
        <f>(Table2[[#This Row],[1M Return vs Nifty]]-AVERAGE(Table2[1M Return vs Nifty]))/_xlfn.STDEV.P(Table2[1M Return vs Nifty])</f>
        <v>-1.0675302335701233</v>
      </c>
      <c r="K622">
        <v>-19.652596610006</v>
      </c>
      <c r="L622">
        <f>(Table2[[#This Row],[6M Return vs Nifty]]-AVERAGE(Table2[6M Return vs Nifty]))/_xlfn.STDEV.P(Table2[6M Return vs Nifty])</f>
        <v>-0.94882845656542858</v>
      </c>
      <c r="M622">
        <v>-5.7118975926123996</v>
      </c>
      <c r="N622">
        <f>(Table2[[#This Row],[1W Return vs Nifty]]-AVERAGE(Table2[1W Return vs Nifty]))/_xlfn.STDEV.P(Table2[1W Return vs Nifty])</f>
        <v>-0.96084787343969869</v>
      </c>
      <c r="O622">
        <v>81.99</v>
      </c>
      <c r="P622">
        <v>84.324113693948505</v>
      </c>
      <c r="Q622">
        <v>86.386237956255101</v>
      </c>
      <c r="R622">
        <v>41.568419113467698</v>
      </c>
      <c r="S622" s="2">
        <f>(Table2[[#This Row],[Close Price]]-Table2[[#This Row],[20D EMA]])/Table2[[#This Row],[20D EMA]]</f>
        <v>-1.280643980973286E-2</v>
      </c>
      <c r="T622" s="2">
        <f>(Table2[[#This Row],[Close Price]]-Table2[[#This Row],[50D EMA]])/Table2[[#This Row],[50D EMA]]</f>
        <v>-4.013221776905989E-2</v>
      </c>
      <c r="U622" s="2">
        <f>(Table2[[#This Row],[Close Price]]-Table2[[#This Row],[200D EMA]])/Table2[[#This Row],[200D EMA]]</f>
        <v>-6.3045203554448218E-2</v>
      </c>
      <c r="V622">
        <v>0.65884511049555305</v>
      </c>
      <c r="W622">
        <v>80.239999999999995</v>
      </c>
      <c r="X622">
        <v>81.64</v>
      </c>
      <c r="Y622">
        <v>80.239999999999995</v>
      </c>
      <c r="Z622">
        <v>81.94</v>
      </c>
      <c r="AA622">
        <v>80.239999999999995</v>
      </c>
      <c r="AB622">
        <v>81.94</v>
      </c>
      <c r="AC622" s="2">
        <f>(Table2[[#This Row],[Close Price]]/Table2[[#This Row],[Day Low]])-1</f>
        <v>8.723828514456633E-3</v>
      </c>
      <c r="AD622" s="2">
        <f>(Table2[[#This Row],[Day High]]/Table2[[#This Row],[Close Price]])-1</f>
        <v>8.6483815171731759E-3</v>
      </c>
      <c r="AE622" s="2">
        <f>(Table2[[#This Row],[Close Price]]/Table2[[#This Row],[Current Week Low]])-1</f>
        <v>8.723828514456633E-3</v>
      </c>
      <c r="AF622" s="2">
        <f>(Table2[[#This Row],[Current Week High]]/Table2[[#This Row],[Close Price]])-1</f>
        <v>1.2354830738818823E-2</v>
      </c>
      <c r="AG622" s="2">
        <f>(Table2[[#This Row],[Close Price]]/Table2[[#This Row],[Current Month Low]])-1</f>
        <v>8.723828514456633E-3</v>
      </c>
      <c r="AH622" s="2">
        <f>(Table2[[#This Row],[Current Month High]]/Table2[[#This Row],[Close Price]])-1</f>
        <v>1.2354830738818823E-2</v>
      </c>
      <c r="AI622">
        <v>48.257968865826498</v>
      </c>
      <c r="AJ622">
        <v>29.4004796163069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-0.16</v>
      </c>
      <c r="AM622" t="s">
        <v>10464</v>
      </c>
      <c r="AN622">
        <v>-1.77</v>
      </c>
      <c r="AO622" t="s">
        <v>10464</v>
      </c>
      <c r="AP622">
        <v>6.1829732898909997E-3</v>
      </c>
      <c r="AQ622">
        <f>(Table2[[#This Row],[Sharpe Ratio]]-AVERAGE(Table2[Sharpe Ratio]))/_xlfn.STDEV.P(Table2[Sharpe Ratio])</f>
        <v>-0.52314075172388108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645</v>
      </c>
      <c r="AT622">
        <f>_xlfn.RANK.AVG(Table2[[#This Row],[6M Return vs Nifty Z-Score]],Table2[6M Return vs Nifty Z-Score])</f>
        <v>631</v>
      </c>
      <c r="AU622">
        <f>_xlfn.RANK.AVG(Table2[[#This Row],[Sharpe Ratio Z-Score]],Table2[Sharpe Ratio Z-Score])</f>
        <v>479</v>
      </c>
      <c r="AV622">
        <f>(Table2[[#This Row],[Rank 1Y]]+Table2[[#This Row],[Rank 6M]]+Table2[[#This Row],[Rank Sharpe]])/3</f>
        <v>585</v>
      </c>
    </row>
    <row r="623" spans="1:48" x14ac:dyDescent="0.3">
      <c r="A623" t="s">
        <v>1105</v>
      </c>
      <c r="B623" t="s">
        <v>1106</v>
      </c>
      <c r="C623" t="s">
        <v>10419</v>
      </c>
      <c r="D623" t="s">
        <v>24</v>
      </c>
      <c r="E623">
        <v>10941.504780227</v>
      </c>
      <c r="F623">
        <v>93.91</v>
      </c>
      <c r="G623">
        <v>-22.388518222861201</v>
      </c>
      <c r="H623">
        <f>(Table2[[#This Row],[1Y Return vs Nifty]]-AVERAGE(Table2[1Y Return vs Nifty]))/_xlfn.STDEV.P(Table2[1Y Return vs Nifty])</f>
        <v>-0.80129350093444929</v>
      </c>
      <c r="I623">
        <v>-5.9313055116735498</v>
      </c>
      <c r="J623">
        <f>(Table2[[#This Row],[1M Return vs Nifty]]-AVERAGE(Table2[1M Return vs Nifty]))/_xlfn.STDEV.P(Table2[1M Return vs Nifty])</f>
        <v>-0.63606095801911666</v>
      </c>
      <c r="K623">
        <v>-26.1382374499584</v>
      </c>
      <c r="L623">
        <f>(Table2[[#This Row],[6M Return vs Nifty]]-AVERAGE(Table2[6M Return vs Nifty]))/_xlfn.STDEV.P(Table2[6M Return vs Nifty])</f>
        <v>-1.1431145706597456</v>
      </c>
      <c r="M623">
        <v>-8.1666391832763097</v>
      </c>
      <c r="N623">
        <f>(Table2[[#This Row],[1W Return vs Nifty]]-AVERAGE(Table2[1W Return vs Nifty]))/_xlfn.STDEV.P(Table2[1W Return vs Nifty])</f>
        <v>-1.4103734392115534</v>
      </c>
      <c r="O623">
        <v>98.99</v>
      </c>
      <c r="P623">
        <v>98.081338979496493</v>
      </c>
      <c r="Q623">
        <v>95.581763788430706</v>
      </c>
      <c r="R623">
        <v>34.114315899806002</v>
      </c>
      <c r="S623" s="2">
        <f>(Table2[[#This Row],[Close Price]]-Table2[[#This Row],[20D EMA]])/Table2[[#This Row],[20D EMA]]</f>
        <v>-5.131831498131123E-2</v>
      </c>
      <c r="T623" s="2">
        <f>(Table2[[#This Row],[Close Price]]-Table2[[#This Row],[50D EMA]])/Table2[[#This Row],[50D EMA]]</f>
        <v>-4.2529384517971336E-2</v>
      </c>
      <c r="U623" s="2">
        <f>(Table2[[#This Row],[Close Price]]-Table2[[#This Row],[200D EMA]])/Table2[[#This Row],[200D EMA]]</f>
        <v>-1.7490405305044823E-2</v>
      </c>
      <c r="V623">
        <v>1.48890111231805</v>
      </c>
      <c r="W623">
        <v>93.39</v>
      </c>
      <c r="X623">
        <v>97.21</v>
      </c>
      <c r="Y623">
        <v>93.39</v>
      </c>
      <c r="Z623">
        <v>98.89</v>
      </c>
      <c r="AA623">
        <v>93.39</v>
      </c>
      <c r="AB623">
        <v>98.89</v>
      </c>
      <c r="AC623" s="2">
        <f>(Table2[[#This Row],[Close Price]]/Table2[[#This Row],[Day Low]])-1</f>
        <v>5.5680479708748454E-3</v>
      </c>
      <c r="AD623" s="2">
        <f>(Table2[[#This Row],[Day High]]/Table2[[#This Row],[Close Price]])-1</f>
        <v>3.5140027686082487E-2</v>
      </c>
      <c r="AE623" s="2">
        <f>(Table2[[#This Row],[Close Price]]/Table2[[#This Row],[Current Week Low]])-1</f>
        <v>5.5680479708748454E-3</v>
      </c>
      <c r="AF623" s="2">
        <f>(Table2[[#This Row],[Current Week High]]/Table2[[#This Row],[Close Price]])-1</f>
        <v>5.3029496326269854E-2</v>
      </c>
      <c r="AG623" s="2">
        <f>(Table2[[#This Row],[Close Price]]/Table2[[#This Row],[Current Month Low]])-1</f>
        <v>5.5680479708748454E-3</v>
      </c>
      <c r="AH623" s="2">
        <f>(Table2[[#This Row],[Current Month High]]/Table2[[#This Row],[Close Price]])-1</f>
        <v>5.3029496326269854E-2</v>
      </c>
      <c r="AI623">
        <v>24.054946225109099</v>
      </c>
      <c r="AJ623">
        <v>14.3848964677222</v>
      </c>
      <c r="AK623" t="str">
        <f>IF(AND(Table2[[#This Row],[20D EMA]]&gt;Table2[[#This Row],[50D EMA]],Table2[[#This Row],[50D EMA]]&gt;Table2[[#This Row],[200D EMA]]),"Uptrend","Downtrend/NoTrend")</f>
        <v>Uptrend</v>
      </c>
      <c r="AL623">
        <v>-0.12</v>
      </c>
      <c r="AM623" t="s">
        <v>10464</v>
      </c>
      <c r="AN623">
        <v>-6.29</v>
      </c>
      <c r="AO623" t="s">
        <v>10464</v>
      </c>
      <c r="AP623">
        <v>1.8846165077784E-2</v>
      </c>
      <c r="AQ623">
        <f>(Table2[[#This Row],[Sharpe Ratio]]-AVERAGE(Table2[Sharpe Ratio]))/_xlfn.STDEV.P(Table2[Sharpe Ratio])</f>
        <v>-0.3806358061517145</v>
      </c>
      <c r="AR6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-4.371478274976579</v>
      </c>
      <c r="AS623">
        <f>_xlfn.RANK.AVG(Table2[[#This Row],[1Y Return vs Nifty Z-Score]],Table2[1Y Return vs Nifty Z-Score])</f>
        <v>635</v>
      </c>
      <c r="AT623">
        <f>_xlfn.RANK.AVG(Table2[[#This Row],[6M Return vs Nifty Z-Score]],Table2[6M Return vs Nifty Z-Score])</f>
        <v>681</v>
      </c>
      <c r="AU623">
        <f>_xlfn.RANK.AVG(Table2[[#This Row],[Sharpe Ratio Z-Score]],Table2[Sharpe Ratio Z-Score])</f>
        <v>443</v>
      </c>
      <c r="AV623">
        <f>(Table2[[#This Row],[Rank 1Y]]+Table2[[#This Row],[Rank 6M]]+Table2[[#This Row],[Rank Sharpe]])/3</f>
        <v>586.33333333333337</v>
      </c>
    </row>
    <row r="624" spans="1:48" x14ac:dyDescent="0.3">
      <c r="A624" t="s">
        <v>1926</v>
      </c>
      <c r="B624" t="s">
        <v>1927</v>
      </c>
      <c r="C624" t="s">
        <v>10428</v>
      </c>
      <c r="D624" t="s">
        <v>80</v>
      </c>
      <c r="E624">
        <v>3293.8302096000002</v>
      </c>
      <c r="F624">
        <v>257.75</v>
      </c>
      <c r="G624">
        <v>-4.8980426366986496</v>
      </c>
      <c r="H624">
        <f>(Table2[[#This Row],[1Y Return vs Nifty]]-AVERAGE(Table2[1Y Return vs Nifty]))/_xlfn.STDEV.P(Table2[1Y Return vs Nifty])</f>
        <v>-0.59701901692351533</v>
      </c>
      <c r="I624">
        <v>4.9558335959379898</v>
      </c>
      <c r="J624">
        <f>(Table2[[#This Row],[1M Return vs Nifty]]-AVERAGE(Table2[1M Return vs Nifty]))/_xlfn.STDEV.P(Table2[1M Return vs Nifty])</f>
        <v>0.30684395739654746</v>
      </c>
      <c r="K624">
        <v>-19.7868359992266</v>
      </c>
      <c r="L624">
        <f>(Table2[[#This Row],[6M Return vs Nifty]]-AVERAGE(Table2[6M Return vs Nifty]))/_xlfn.STDEV.P(Table2[6M Return vs Nifty])</f>
        <v>-0.95284977842608476</v>
      </c>
      <c r="M624">
        <v>0.63444993593715104</v>
      </c>
      <c r="N624">
        <f>(Table2[[#This Row],[1W Return vs Nifty]]-AVERAGE(Table2[1W Return vs Nifty]))/_xlfn.STDEV.P(Table2[1W Return vs Nifty])</f>
        <v>0.20132963404469095</v>
      </c>
      <c r="O624">
        <v>244.88</v>
      </c>
      <c r="P624">
        <v>235.53708407879299</v>
      </c>
      <c r="Q624">
        <v>235.26378754805501</v>
      </c>
      <c r="R624">
        <v>59.845449509868502</v>
      </c>
      <c r="S624" s="2">
        <f>(Table2[[#This Row],[Close Price]]-Table2[[#This Row],[20D EMA]])/Table2[[#This Row],[20D EMA]]</f>
        <v>5.2556354132636415E-2</v>
      </c>
      <c r="T624" s="2">
        <f>(Table2[[#This Row],[Close Price]]-Table2[[#This Row],[50D EMA]])/Table2[[#This Row],[50D EMA]]</f>
        <v>9.4307510038530676E-2</v>
      </c>
      <c r="U624" s="2">
        <f>(Table2[[#This Row],[Close Price]]-Table2[[#This Row],[200D EMA]])/Table2[[#This Row],[200D EMA]]</f>
        <v>9.5578723297362361E-2</v>
      </c>
      <c r="V624">
        <v>1.4876865848547001</v>
      </c>
      <c r="W624">
        <v>252</v>
      </c>
      <c r="X624">
        <v>263</v>
      </c>
      <c r="Y624">
        <v>246.85</v>
      </c>
      <c r="Z624">
        <v>263</v>
      </c>
      <c r="AA624">
        <v>246.85</v>
      </c>
      <c r="AB624">
        <v>263</v>
      </c>
      <c r="AC624" s="2">
        <f>(Table2[[#This Row],[Close Price]]/Table2[[#This Row],[Day Low]])-1</f>
        <v>2.2817460317460236E-2</v>
      </c>
      <c r="AD624" s="2">
        <f>(Table2[[#This Row],[Day High]]/Table2[[#This Row],[Close Price]])-1</f>
        <v>2.0368574199806089E-2</v>
      </c>
      <c r="AE624" s="2">
        <f>(Table2[[#This Row],[Close Price]]/Table2[[#This Row],[Current Week Low]])-1</f>
        <v>4.4156370265343359E-2</v>
      </c>
      <c r="AF624" s="2">
        <f>(Table2[[#This Row],[Current Week High]]/Table2[[#This Row],[Close Price]])-1</f>
        <v>2.0368574199806089E-2</v>
      </c>
      <c r="AG624" s="2">
        <f>(Table2[[#This Row],[Close Price]]/Table2[[#This Row],[Current Month Low]])-1</f>
        <v>4.4156370265343359E-2</v>
      </c>
      <c r="AH624" s="2">
        <f>(Table2[[#This Row],[Current Month High]]/Table2[[#This Row],[Close Price]])-1</f>
        <v>2.0368574199806089E-2</v>
      </c>
      <c r="AI624">
        <v>18.331716779825399</v>
      </c>
      <c r="AJ624">
        <v>35.408458103493501</v>
      </c>
      <c r="AK624" t="str">
        <f>IF(AND(Table2[[#This Row],[20D EMA]]&gt;Table2[[#This Row],[50D EMA]],Table2[[#This Row],[50D EMA]]&gt;Table2[[#This Row],[200D EMA]]),"Uptrend","Downtrend/NoTrend")</f>
        <v>Uptrend</v>
      </c>
      <c r="AL624">
        <v>0.11</v>
      </c>
      <c r="AM624" t="s">
        <v>10463</v>
      </c>
      <c r="AN624">
        <v>1.92</v>
      </c>
      <c r="AO624" t="s">
        <v>10463</v>
      </c>
      <c r="AP624">
        <v>-2.0341889645207001E-2</v>
      </c>
      <c r="AQ624">
        <f>(Table2[[#This Row],[Sharpe Ratio]]-AVERAGE(Table2[Sharpe Ratio]))/_xlfn.STDEV.P(Table2[Sharpe Ratio])</f>
        <v>-0.82163770353418419</v>
      </c>
      <c r="AR6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-1.8633329074425458</v>
      </c>
      <c r="AS624">
        <f>_xlfn.RANK.AVG(Table2[[#This Row],[1Y Return vs Nifty Z-Score]],Table2[1Y Return vs Nifty Z-Score])</f>
        <v>543</v>
      </c>
      <c r="AT624">
        <f>_xlfn.RANK.AVG(Table2[[#This Row],[6M Return vs Nifty Z-Score]],Table2[6M Return vs Nifty Z-Score])</f>
        <v>637</v>
      </c>
      <c r="AU624">
        <f>_xlfn.RANK.AVG(Table2[[#This Row],[Sharpe Ratio Z-Score]],Table2[Sharpe Ratio Z-Score])</f>
        <v>579</v>
      </c>
      <c r="AV624">
        <f>(Table2[[#This Row],[Rank 1Y]]+Table2[[#This Row],[Rank 6M]]+Table2[[#This Row],[Rank Sharpe]])/3</f>
        <v>586.33333333333337</v>
      </c>
    </row>
    <row r="625" spans="1:48" x14ac:dyDescent="0.3">
      <c r="A625" t="s">
        <v>445</v>
      </c>
      <c r="B625" t="s">
        <v>446</v>
      </c>
      <c r="C625" t="s">
        <v>10430</v>
      </c>
      <c r="D625" t="s">
        <v>447</v>
      </c>
      <c r="E625">
        <v>50265.966025214999</v>
      </c>
      <c r="F625">
        <v>175.48</v>
      </c>
      <c r="G625">
        <v>-7.6703666917454898</v>
      </c>
      <c r="H625">
        <f>(Table2[[#This Row],[1Y Return vs Nifty]]-AVERAGE(Table2[1Y Return vs Nifty]))/_xlfn.STDEV.P(Table2[1Y Return vs Nifty])</f>
        <v>-0.62939749989077265</v>
      </c>
      <c r="I625">
        <v>-1.5269250247516599</v>
      </c>
      <c r="J625">
        <f>(Table2[[#This Row],[1M Return vs Nifty]]-AVERAGE(Table2[1M Return vs Nifty]))/_xlfn.STDEV.P(Table2[1M Return vs Nifty])</f>
        <v>-0.25460978251461197</v>
      </c>
      <c r="K625">
        <v>-7.6670509048541398</v>
      </c>
      <c r="L625">
        <f>(Table2[[#This Row],[6M Return vs Nifty]]-AVERAGE(Table2[6M Return vs Nifty]))/_xlfn.STDEV.P(Table2[6M Return vs Nifty])</f>
        <v>-0.58978527828624461</v>
      </c>
      <c r="M625">
        <v>-2.8176253573659502</v>
      </c>
      <c r="N625">
        <f>(Table2[[#This Row],[1W Return vs Nifty]]-AVERAGE(Table2[1W Return vs Nifty]))/_xlfn.STDEV.P(Table2[1W Return vs Nifty])</f>
        <v>-0.43083307717959674</v>
      </c>
      <c r="O625">
        <v>173.14</v>
      </c>
      <c r="P625">
        <v>170.77116020898501</v>
      </c>
      <c r="Q625">
        <v>164.571048700299</v>
      </c>
      <c r="R625">
        <v>60.633574156693498</v>
      </c>
      <c r="S625" s="2">
        <f>(Table2[[#This Row],[Close Price]]-Table2[[#This Row],[20D EMA]])/Table2[[#This Row],[20D EMA]]</f>
        <v>1.351507450617999E-2</v>
      </c>
      <c r="T625" s="2">
        <f>(Table2[[#This Row],[Close Price]]-Table2[[#This Row],[50D EMA]])/Table2[[#This Row],[50D EMA]]</f>
        <v>2.7573975519358383E-2</v>
      </c>
      <c r="U625" s="2">
        <f>(Table2[[#This Row],[Close Price]]-Table2[[#This Row],[200D EMA]])/Table2[[#This Row],[200D EMA]]</f>
        <v>6.6287183473973735E-2</v>
      </c>
      <c r="V625">
        <v>0.96027989678356995</v>
      </c>
      <c r="W625">
        <v>174.25</v>
      </c>
      <c r="X625">
        <v>176.9</v>
      </c>
      <c r="Y625">
        <v>174.25</v>
      </c>
      <c r="Z625">
        <v>177.7</v>
      </c>
      <c r="AA625">
        <v>174.25</v>
      </c>
      <c r="AB625">
        <v>177.7</v>
      </c>
      <c r="AC625" s="2">
        <f>(Table2[[#This Row],[Close Price]]/Table2[[#This Row],[Day Low]])-1</f>
        <v>7.058823529411784E-3</v>
      </c>
      <c r="AD625" s="2">
        <f>(Table2[[#This Row],[Day High]]/Table2[[#This Row],[Close Price]])-1</f>
        <v>8.0920902666972161E-3</v>
      </c>
      <c r="AE625" s="2">
        <f>(Table2[[#This Row],[Close Price]]/Table2[[#This Row],[Current Week Low]])-1</f>
        <v>7.058823529411784E-3</v>
      </c>
      <c r="AF625" s="2">
        <f>(Table2[[#This Row],[Current Week High]]/Table2[[#This Row],[Close Price]])-1</f>
        <v>1.265101436061089E-2</v>
      </c>
      <c r="AG625" s="2">
        <f>(Table2[[#This Row],[Close Price]]/Table2[[#This Row],[Current Month Low]])-1</f>
        <v>7.058823529411784E-3</v>
      </c>
      <c r="AH625" s="2">
        <f>(Table2[[#This Row],[Current Month High]]/Table2[[#This Row],[Close Price]])-1</f>
        <v>1.265101436061089E-2</v>
      </c>
      <c r="AI625">
        <v>11.408707545019301</v>
      </c>
      <c r="AJ625">
        <v>34.880860876249002</v>
      </c>
      <c r="AK625" t="str">
        <f>IF(AND(Table2[[#This Row],[20D EMA]]&gt;Table2[[#This Row],[50D EMA]],Table2[[#This Row],[50D EMA]]&gt;Table2[[#This Row],[200D EMA]]),"Uptrend","Downtrend/NoTrend")</f>
        <v>Uptrend</v>
      </c>
      <c r="AL625">
        <v>-7.0000000000000007E-2</v>
      </c>
      <c r="AM625" t="s">
        <v>10464</v>
      </c>
      <c r="AN625">
        <v>5.0599999999999996</v>
      </c>
      <c r="AO625" t="s">
        <v>10463</v>
      </c>
      <c r="AP625">
        <v>-9.4063110107112005E-2</v>
      </c>
      <c r="AQ625">
        <f>(Table2[[#This Row],[Sharpe Ratio]]-AVERAGE(Table2[Sharpe Ratio]))/_xlfn.STDEV.P(Table2[Sharpe Ratio])</f>
        <v>-1.6512578092236265</v>
      </c>
      <c r="AR6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-3.5558834470948528</v>
      </c>
      <c r="AS625">
        <f>_xlfn.RANK.AVG(Table2[[#This Row],[1Y Return vs Nifty Z-Score]],Table2[1Y Return vs Nifty Z-Score])</f>
        <v>561</v>
      </c>
      <c r="AT625">
        <f>_xlfn.RANK.AVG(Table2[[#This Row],[6M Return vs Nifty Z-Score]],Table2[6M Return vs Nifty Z-Score])</f>
        <v>511</v>
      </c>
      <c r="AU625">
        <f>_xlfn.RANK.AVG(Table2[[#This Row],[Sharpe Ratio Z-Score]],Table2[Sharpe Ratio Z-Score])</f>
        <v>691</v>
      </c>
      <c r="AV625">
        <f>(Table2[[#This Row],[Rank 1Y]]+Table2[[#This Row],[Rank 6M]]+Table2[[#This Row],[Rank Sharpe]])/3</f>
        <v>587.66666666666663</v>
      </c>
    </row>
    <row r="626" spans="1:48" x14ac:dyDescent="0.3">
      <c r="A626" t="s">
        <v>482</v>
      </c>
      <c r="B626" t="s">
        <v>483</v>
      </c>
      <c r="C626" t="s">
        <v>10418</v>
      </c>
      <c r="D626" t="s">
        <v>293</v>
      </c>
      <c r="E626">
        <v>44047.814629799999</v>
      </c>
      <c r="F626">
        <v>7057.75</v>
      </c>
      <c r="G626">
        <v>-32.102936161176899</v>
      </c>
      <c r="H626">
        <f>(Table2[[#This Row],[1Y Return vs Nifty]]-AVERAGE(Table2[1Y Return vs Nifty]))/_xlfn.STDEV.P(Table2[1Y Return vs Nifty])</f>
        <v>-0.91474997626242416</v>
      </c>
      <c r="I626">
        <v>-6.0020235469191503</v>
      </c>
      <c r="J626">
        <f>(Table2[[#This Row],[1M Return vs Nifty]]-AVERAGE(Table2[1M Return vs Nifty]))/_xlfn.STDEV.P(Table2[1M Return vs Nifty])</f>
        <v>-0.64218565086840673</v>
      </c>
      <c r="K626">
        <v>-30.300438293118599</v>
      </c>
      <c r="L626">
        <f>(Table2[[#This Row],[6M Return vs Nifty]]-AVERAGE(Table2[6M Return vs Nifty]))/_xlfn.STDEV.P(Table2[6M Return vs Nifty])</f>
        <v>-1.2677989076209053</v>
      </c>
      <c r="M626">
        <v>-3.70751873243813</v>
      </c>
      <c r="N626">
        <f>(Table2[[#This Row],[1W Return vs Nifty]]-AVERAGE(Table2[1W Return vs Nifty]))/_xlfn.STDEV.P(Table2[1W Return vs Nifty])</f>
        <v>-0.5937951683534195</v>
      </c>
      <c r="O626">
        <v>7119.85</v>
      </c>
      <c r="P626">
        <v>7223.1683384752296</v>
      </c>
      <c r="Q626">
        <v>7504.7601389594001</v>
      </c>
      <c r="R626">
        <v>45.589028807810898</v>
      </c>
      <c r="S626" s="2">
        <f>(Table2[[#This Row],[Close Price]]-Table2[[#This Row],[20D EMA]])/Table2[[#This Row],[20D EMA]]</f>
        <v>-8.7220938643370795E-3</v>
      </c>
      <c r="T626" s="2">
        <f>(Table2[[#This Row],[Close Price]]-Table2[[#This Row],[50D EMA]])/Table2[[#This Row],[50D EMA]]</f>
        <v>-2.2901077577564592E-2</v>
      </c>
      <c r="U626" s="2">
        <f>(Table2[[#This Row],[Close Price]]-Table2[[#This Row],[200D EMA]])/Table2[[#This Row],[200D EMA]]</f>
        <v>-5.9563547759353436E-2</v>
      </c>
      <c r="V626">
        <v>0.80740397813751796</v>
      </c>
      <c r="W626">
        <v>7030.45</v>
      </c>
      <c r="X626">
        <v>7117.5</v>
      </c>
      <c r="Y626">
        <v>6980</v>
      </c>
      <c r="Z626">
        <v>7117.5</v>
      </c>
      <c r="AA626">
        <v>6980</v>
      </c>
      <c r="AB626">
        <v>7117.5</v>
      </c>
      <c r="AC626" s="2">
        <f>(Table2[[#This Row],[Close Price]]/Table2[[#This Row],[Day Low]])-1</f>
        <v>3.8831084781201231E-3</v>
      </c>
      <c r="AD626" s="2">
        <f>(Table2[[#This Row],[Day High]]/Table2[[#This Row],[Close Price]])-1</f>
        <v>8.4658708511919922E-3</v>
      </c>
      <c r="AE626" s="2">
        <f>(Table2[[#This Row],[Close Price]]/Table2[[#This Row],[Current Week Low]])-1</f>
        <v>1.1138968481375411E-2</v>
      </c>
      <c r="AF626" s="2">
        <f>(Table2[[#This Row],[Current Week High]]/Table2[[#This Row],[Close Price]])-1</f>
        <v>8.4658708511919922E-3</v>
      </c>
      <c r="AG626" s="2">
        <f>(Table2[[#This Row],[Close Price]]/Table2[[#This Row],[Current Month Low]])-1</f>
        <v>1.1138968481375411E-2</v>
      </c>
      <c r="AH626" s="2">
        <f>(Table2[[#This Row],[Current Month High]]/Table2[[#This Row],[Close Price]])-1</f>
        <v>8.4658708511919922E-3</v>
      </c>
      <c r="AI626">
        <v>30.353157876093601</v>
      </c>
      <c r="AJ626">
        <v>10.0846955328175</v>
      </c>
      <c r="AK626" t="str">
        <f>IF(AND(Table2[[#This Row],[20D EMA]]&gt;Table2[[#This Row],[50D EMA]],Table2[[#This Row],[50D EMA]]&gt;Table2[[#This Row],[200D EMA]]),"Uptrend","Downtrend/NoTrend")</f>
        <v>Downtrend/NoTrend</v>
      </c>
      <c r="AL626">
        <v>-0.15</v>
      </c>
      <c r="AM626" t="s">
        <v>10464</v>
      </c>
      <c r="AN626">
        <v>-2.4</v>
      </c>
      <c r="AO626" t="s">
        <v>10464</v>
      </c>
      <c r="AP626">
        <v>3.0823247878898001E-2</v>
      </c>
      <c r="AQ626">
        <f>(Table2[[#This Row],[Sharpe Ratio]]-AVERAGE(Table2[Sharpe Ratio]))/_xlfn.STDEV.P(Table2[Sharpe Ratio])</f>
        <v>-0.24585197271740514</v>
      </c>
      <c r="AR6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6">
        <f>_xlfn.RANK.AVG(Table2[[#This Row],[1Y Return vs Nifty Z-Score]],Table2[1Y Return vs Nifty Z-Score])</f>
        <v>672</v>
      </c>
      <c r="AT626">
        <f>_xlfn.RANK.AVG(Table2[[#This Row],[6M Return vs Nifty Z-Score]],Table2[6M Return vs Nifty Z-Score])</f>
        <v>694</v>
      </c>
      <c r="AU626">
        <f>_xlfn.RANK.AVG(Table2[[#This Row],[Sharpe Ratio Z-Score]],Table2[Sharpe Ratio Z-Score])</f>
        <v>404</v>
      </c>
      <c r="AV626">
        <f>(Table2[[#This Row],[Rank 1Y]]+Table2[[#This Row],[Rank 6M]]+Table2[[#This Row],[Rank Sharpe]])/3</f>
        <v>590</v>
      </c>
    </row>
    <row r="627" spans="1:48" x14ac:dyDescent="0.3">
      <c r="A627" t="s">
        <v>1489</v>
      </c>
      <c r="B627" t="s">
        <v>1490</v>
      </c>
      <c r="C627" t="s">
        <v>10426</v>
      </c>
      <c r="D627" t="s">
        <v>1491</v>
      </c>
      <c r="E627">
        <v>6431.2534163999999</v>
      </c>
      <c r="F627">
        <v>220.2</v>
      </c>
      <c r="G627">
        <v>-24.1574437417867</v>
      </c>
      <c r="H627">
        <f>(Table2[[#This Row],[1Y Return vs Nifty]]-AVERAGE(Table2[1Y Return vs Nifty]))/_xlfn.STDEV.P(Table2[1Y Return vs Nifty])</f>
        <v>-0.82195310769312169</v>
      </c>
      <c r="I627">
        <v>2.9476658856194402</v>
      </c>
      <c r="J627">
        <f>(Table2[[#This Row],[1M Return vs Nifty]]-AVERAGE(Table2[1M Return vs Nifty]))/_xlfn.STDEV.P(Table2[1M Return vs Nifty])</f>
        <v>0.13292212298969516</v>
      </c>
      <c r="K627">
        <v>-0.161393944594037</v>
      </c>
      <c r="L627">
        <f>(Table2[[#This Row],[6M Return vs Nifty]]-AVERAGE(Table2[6M Return vs Nifty]))/_xlfn.STDEV.P(Table2[6M Return vs Nifty])</f>
        <v>-0.36494320631227428</v>
      </c>
      <c r="M627">
        <v>1.28467362414231</v>
      </c>
      <c r="N627">
        <f>(Table2[[#This Row],[1W Return vs Nifty]]-AVERAGE(Table2[1W Return vs Nifty]))/_xlfn.STDEV.P(Table2[1W Return vs Nifty])</f>
        <v>0.32040211500576549</v>
      </c>
      <c r="O627">
        <v>195.53</v>
      </c>
      <c r="P627">
        <v>191.15998164986499</v>
      </c>
      <c r="Q627">
        <v>190.64466596405299</v>
      </c>
      <c r="R627">
        <v>73.404156124567805</v>
      </c>
      <c r="S627" s="2">
        <f>(Table2[[#This Row],[Close Price]]-Table2[[#This Row],[20D EMA]])/Table2[[#This Row],[20D EMA]]</f>
        <v>0.12616989720247526</v>
      </c>
      <c r="T627" s="2">
        <f>(Table2[[#This Row],[Close Price]]-Table2[[#This Row],[50D EMA]])/Table2[[#This Row],[50D EMA]]</f>
        <v>0.15191473706733069</v>
      </c>
      <c r="U627" s="2">
        <f>(Table2[[#This Row],[Close Price]]-Table2[[#This Row],[200D EMA]])/Table2[[#This Row],[200D EMA]]</f>
        <v>0.1550283816570027</v>
      </c>
      <c r="V627">
        <v>2.38369450671627</v>
      </c>
      <c r="W627">
        <v>203.65</v>
      </c>
      <c r="X627">
        <v>221.95</v>
      </c>
      <c r="Y627">
        <v>198.05</v>
      </c>
      <c r="Z627">
        <v>221.95</v>
      </c>
      <c r="AA627">
        <v>198.05</v>
      </c>
      <c r="AB627">
        <v>221.95</v>
      </c>
      <c r="AC627" s="2">
        <f>(Table2[[#This Row],[Close Price]]/Table2[[#This Row],[Day Low]])-1</f>
        <v>8.1266879450036633E-2</v>
      </c>
      <c r="AD627" s="2">
        <f>(Table2[[#This Row],[Day High]]/Table2[[#This Row],[Close Price]])-1</f>
        <v>7.9473206176203792E-3</v>
      </c>
      <c r="AE627" s="2">
        <f>(Table2[[#This Row],[Close Price]]/Table2[[#This Row],[Current Week Low]])-1</f>
        <v>0.11184044433223916</v>
      </c>
      <c r="AF627" s="2">
        <f>(Table2[[#This Row],[Current Week High]]/Table2[[#This Row],[Close Price]])-1</f>
        <v>7.9473206176203792E-3</v>
      </c>
      <c r="AG627" s="2">
        <f>(Table2[[#This Row],[Close Price]]/Table2[[#This Row],[Current Month Low]])-1</f>
        <v>0.11184044433223916</v>
      </c>
      <c r="AH627" s="2">
        <f>(Table2[[#This Row],[Current Month High]]/Table2[[#This Row],[Close Price]])-1</f>
        <v>7.9473206176203792E-3</v>
      </c>
      <c r="AI627">
        <v>7.2434150772025401</v>
      </c>
      <c r="AJ627">
        <v>29.834905660377299</v>
      </c>
      <c r="AK627" t="str">
        <f>IF(AND(Table2[[#This Row],[20D EMA]]&gt;Table2[[#This Row],[50D EMA]],Table2[[#This Row],[50D EMA]]&gt;Table2[[#This Row],[200D EMA]]),"Uptrend","Downtrend/NoTrend")</f>
        <v>Uptrend</v>
      </c>
      <c r="AL627">
        <v>0.09</v>
      </c>
      <c r="AM627" t="s">
        <v>10463</v>
      </c>
      <c r="AN627">
        <v>14.1</v>
      </c>
      <c r="AO627" t="s">
        <v>10463</v>
      </c>
      <c r="AP627">
        <v>-9.5833339088948005E-2</v>
      </c>
      <c r="AQ627">
        <f>(Table2[[#This Row],[Sharpe Ratio]]-AVERAGE(Table2[Sharpe Ratio]))/_xlfn.STDEV.P(Table2[Sharpe Ratio])</f>
        <v>-1.6711790414794625</v>
      </c>
      <c r="AR6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-2.4047511174893978</v>
      </c>
      <c r="AS627">
        <f>_xlfn.RANK.AVG(Table2[[#This Row],[1Y Return vs Nifty Z-Score]],Table2[1Y Return vs Nifty Z-Score])</f>
        <v>640</v>
      </c>
      <c r="AT627">
        <f>_xlfn.RANK.AVG(Table2[[#This Row],[6M Return vs Nifty Z-Score]],Table2[6M Return vs Nifty Z-Score])</f>
        <v>437</v>
      </c>
      <c r="AU627">
        <f>_xlfn.RANK.AVG(Table2[[#This Row],[Sharpe Ratio Z-Score]],Table2[Sharpe Ratio Z-Score])</f>
        <v>694</v>
      </c>
      <c r="AV627">
        <f>(Table2[[#This Row],[Rank 1Y]]+Table2[[#This Row],[Rank 6M]]+Table2[[#This Row],[Rank Sharpe]])/3</f>
        <v>590.33333333333337</v>
      </c>
    </row>
    <row r="628" spans="1:48" x14ac:dyDescent="0.3">
      <c r="A628" t="s">
        <v>427</v>
      </c>
      <c r="B628" t="s">
        <v>428</v>
      </c>
      <c r="C628" t="s">
        <v>10421</v>
      </c>
      <c r="D628" t="s">
        <v>184</v>
      </c>
      <c r="E628">
        <v>54309.245883199997</v>
      </c>
      <c r="F628">
        <v>16536.25</v>
      </c>
      <c r="G628">
        <v>-10.380470084362299</v>
      </c>
      <c r="H628">
        <f>(Table2[[#This Row],[1Y Return vs Nifty]]-AVERAGE(Table2[1Y Return vs Nifty]))/_xlfn.STDEV.P(Table2[1Y Return vs Nifty])</f>
        <v>-0.6610492962879535</v>
      </c>
      <c r="I628">
        <v>-2.4482150174306798</v>
      </c>
      <c r="J628">
        <f>(Table2[[#This Row],[1M Return vs Nifty]]-AVERAGE(Table2[1M Return vs Nifty]))/_xlfn.STDEV.P(Table2[1M Return vs Nifty])</f>
        <v>-0.33440015297226333</v>
      </c>
      <c r="K628">
        <v>-16.110740886412</v>
      </c>
      <c r="L628">
        <f>(Table2[[#This Row],[6M Return vs Nifty]]-AVERAGE(Table2[6M Return vs Nifty]))/_xlfn.STDEV.P(Table2[6M Return vs Nifty])</f>
        <v>-0.84272739389467421</v>
      </c>
      <c r="M628">
        <v>2.0175771304479002</v>
      </c>
      <c r="N628">
        <f>(Table2[[#This Row],[1W Return vs Nifty]]-AVERAGE(Table2[1W Return vs Nifty]))/_xlfn.STDEV.P(Table2[1W Return vs Nifty])</f>
        <v>0.45461537174171829</v>
      </c>
      <c r="O628">
        <v>16432.259999999998</v>
      </c>
      <c r="P628">
        <v>16295.943267906199</v>
      </c>
      <c r="Q628">
        <v>16260.9590642721</v>
      </c>
      <c r="R628">
        <v>60.018042265473099</v>
      </c>
      <c r="S628" s="2">
        <f>(Table2[[#This Row],[Close Price]]-Table2[[#This Row],[20D EMA]])/Table2[[#This Row],[20D EMA]]</f>
        <v>6.328405222410162E-3</v>
      </c>
      <c r="T628" s="2">
        <f>(Table2[[#This Row],[Close Price]]-Table2[[#This Row],[50D EMA]])/Table2[[#This Row],[50D EMA]]</f>
        <v>1.4746414377071944E-2</v>
      </c>
      <c r="U628" s="2">
        <f>(Table2[[#This Row],[Close Price]]-Table2[[#This Row],[200D EMA]])/Table2[[#This Row],[200D EMA]]</f>
        <v>1.6929563295731934E-2</v>
      </c>
      <c r="V628">
        <v>0.812261838209003</v>
      </c>
      <c r="W628">
        <v>16480</v>
      </c>
      <c r="X628">
        <v>16798</v>
      </c>
      <c r="Y628">
        <v>16420.05</v>
      </c>
      <c r="Z628">
        <v>16879.5</v>
      </c>
      <c r="AA628">
        <v>16420.05</v>
      </c>
      <c r="AB628">
        <v>16879.5</v>
      </c>
      <c r="AC628" s="2">
        <f>(Table2[[#This Row],[Close Price]]/Table2[[#This Row],[Day Low]])-1</f>
        <v>3.4132281553398425E-3</v>
      </c>
      <c r="AD628" s="2">
        <f>(Table2[[#This Row],[Day High]]/Table2[[#This Row],[Close Price]])-1</f>
        <v>1.5828860836041958E-2</v>
      </c>
      <c r="AE628" s="2">
        <f>(Table2[[#This Row],[Close Price]]/Table2[[#This Row],[Current Week Low]])-1</f>
        <v>7.0767141391165911E-3</v>
      </c>
      <c r="AF628" s="2">
        <f>(Table2[[#This Row],[Current Week High]]/Table2[[#This Row],[Close Price]])-1</f>
        <v>2.0757426865220419E-2</v>
      </c>
      <c r="AG628" s="2">
        <f>(Table2[[#This Row],[Close Price]]/Table2[[#This Row],[Current Month Low]])-1</f>
        <v>7.0767141391165911E-3</v>
      </c>
      <c r="AH628" s="2">
        <f>(Table2[[#This Row],[Current Month High]]/Table2[[#This Row],[Close Price]])-1</f>
        <v>2.0757426865220419E-2</v>
      </c>
      <c r="AI628">
        <v>16.410915413107499</v>
      </c>
      <c r="AJ628">
        <v>16.4524647887323</v>
      </c>
      <c r="AK628" t="str">
        <f>IF(AND(Table2[[#This Row],[20D EMA]]&gt;Table2[[#This Row],[50D EMA]],Table2[[#This Row],[50D EMA]]&gt;Table2[[#This Row],[200D EMA]]),"Uptrend","Downtrend/NoTrend")</f>
        <v>Uptrend</v>
      </c>
      <c r="AL628">
        <v>0</v>
      </c>
      <c r="AM628" t="s">
        <v>10465</v>
      </c>
      <c r="AN628">
        <v>-2.15</v>
      </c>
      <c r="AO628" t="s">
        <v>10464</v>
      </c>
      <c r="AP628">
        <v>-3.8718088905866997E-2</v>
      </c>
      <c r="AQ628">
        <f>(Table2[[#This Row],[Sharpe Ratio]]-AVERAGE(Table2[Sharpe Ratio]))/_xlfn.STDEV.P(Table2[Sharpe Ratio])</f>
        <v>-1.0284338509294499</v>
      </c>
      <c r="AR6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-2.4119953223426225</v>
      </c>
      <c r="AS628">
        <f>_xlfn.RANK.AVG(Table2[[#This Row],[1Y Return vs Nifty Z-Score]],Table2[1Y Return vs Nifty Z-Score])</f>
        <v>568</v>
      </c>
      <c r="AT628">
        <f>_xlfn.RANK.AVG(Table2[[#This Row],[6M Return vs Nifty Z-Score]],Table2[6M Return vs Nifty Z-Score])</f>
        <v>597</v>
      </c>
      <c r="AU628">
        <f>_xlfn.RANK.AVG(Table2[[#This Row],[Sharpe Ratio Z-Score]],Table2[Sharpe Ratio Z-Score])</f>
        <v>607</v>
      </c>
      <c r="AV628">
        <f>(Table2[[#This Row],[Rank 1Y]]+Table2[[#This Row],[Rank 6M]]+Table2[[#This Row],[Rank Sharpe]])/3</f>
        <v>590.66666666666663</v>
      </c>
    </row>
    <row r="629" spans="1:48" x14ac:dyDescent="0.3">
      <c r="A629" t="s">
        <v>1409</v>
      </c>
      <c r="B629" t="s">
        <v>1410</v>
      </c>
      <c r="C629" t="s">
        <v>10435</v>
      </c>
      <c r="D629" t="s">
        <v>613</v>
      </c>
      <c r="E629">
        <v>7119.7377444800004</v>
      </c>
      <c r="F629">
        <v>45.55</v>
      </c>
      <c r="G629">
        <v>-3.54618408640945</v>
      </c>
      <c r="H629">
        <f>(Table2[[#This Row],[1Y Return vs Nifty]]-AVERAGE(Table2[1Y Return vs Nifty]))/_xlfn.STDEV.P(Table2[1Y Return vs Nifty])</f>
        <v>-0.58123041206507631</v>
      </c>
      <c r="I629">
        <v>-11.0210450167787</v>
      </c>
      <c r="J629">
        <f>(Table2[[#This Row],[1M Return vs Nifty]]-AVERAGE(Table2[1M Return vs Nifty]))/_xlfn.STDEV.P(Table2[1M Return vs Nifty])</f>
        <v>-1.0768691767910901</v>
      </c>
      <c r="K629">
        <v>-24.966664871479999</v>
      </c>
      <c r="L629">
        <f>(Table2[[#This Row],[6M Return vs Nifty]]-AVERAGE(Table2[6M Return vs Nifty]))/_xlfn.STDEV.P(Table2[6M Return vs Nifty])</f>
        <v>-1.1080185347753875</v>
      </c>
      <c r="M629">
        <v>-5.0676321891006504</v>
      </c>
      <c r="N629">
        <f>(Table2[[#This Row],[1W Return vs Nifty]]-AVERAGE(Table2[1W Return vs Nifty]))/_xlfn.STDEV.P(Table2[1W Return vs Nifty])</f>
        <v>-0.84286650581944245</v>
      </c>
      <c r="O629">
        <v>42.78</v>
      </c>
      <c r="P629">
        <v>44.156567453546799</v>
      </c>
      <c r="Q629">
        <v>46.869205589603098</v>
      </c>
      <c r="R629">
        <v>38.711008675399199</v>
      </c>
      <c r="S629" s="2">
        <f>(Table2[[#This Row],[Close Price]]-Table2[[#This Row],[20D EMA]])/Table2[[#This Row],[20D EMA]]</f>
        <v>6.4749883122954557E-2</v>
      </c>
      <c r="T629" s="2">
        <f>(Table2[[#This Row],[Close Price]]-Table2[[#This Row],[50D EMA]])/Table2[[#This Row],[50D EMA]]</f>
        <v>3.1556631930665907E-2</v>
      </c>
      <c r="U629" s="2">
        <f>(Table2[[#This Row],[Close Price]]-Table2[[#This Row],[200D EMA]])/Table2[[#This Row],[200D EMA]]</f>
        <v>-2.8146531886082096E-2</v>
      </c>
      <c r="V629">
        <v>1.99936441678611</v>
      </c>
      <c r="W629">
        <v>41.64</v>
      </c>
      <c r="X629">
        <v>45.68</v>
      </c>
      <c r="Y629">
        <v>41.24</v>
      </c>
      <c r="Z629">
        <v>45.68</v>
      </c>
      <c r="AA629">
        <v>41.24</v>
      </c>
      <c r="AB629">
        <v>45.68</v>
      </c>
      <c r="AC629" s="2">
        <f>(Table2[[#This Row],[Close Price]]/Table2[[#This Row],[Day Low]])-1</f>
        <v>9.390009606147931E-2</v>
      </c>
      <c r="AD629" s="2">
        <f>(Table2[[#This Row],[Day High]]/Table2[[#This Row],[Close Price]])-1</f>
        <v>2.8540065861690778E-3</v>
      </c>
      <c r="AE629" s="2">
        <f>(Table2[[#This Row],[Close Price]]/Table2[[#This Row],[Current Week Low]])-1</f>
        <v>0.10451018428709968</v>
      </c>
      <c r="AF629" s="2">
        <f>(Table2[[#This Row],[Current Week High]]/Table2[[#This Row],[Close Price]])-1</f>
        <v>2.8540065861690778E-3</v>
      </c>
      <c r="AG629" s="2">
        <f>(Table2[[#This Row],[Close Price]]/Table2[[#This Row],[Current Month Low]])-1</f>
        <v>0.10451018428709968</v>
      </c>
      <c r="AH629" s="2">
        <f>(Table2[[#This Row],[Current Month High]]/Table2[[#This Row],[Close Price]])-1</f>
        <v>2.8540065861690778E-3</v>
      </c>
      <c r="AI629">
        <v>50.823271130625699</v>
      </c>
      <c r="AJ629">
        <v>22.611036339165501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-0.11</v>
      </c>
      <c r="AM629" t="s">
        <v>10464</v>
      </c>
      <c r="AN629">
        <v>3.31</v>
      </c>
      <c r="AO629" t="s">
        <v>10463</v>
      </c>
      <c r="AP629">
        <v>-1.2501273430771001E-2</v>
      </c>
      <c r="AQ629">
        <f>(Table2[[#This Row],[Sharpe Ratio]]-AVERAGE(Table2[Sharpe Ratio]))/_xlfn.STDEV.P(Table2[Sharpe Ratio])</f>
        <v>-0.73340350432078349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533</v>
      </c>
      <c r="AT629">
        <f>_xlfn.RANK.AVG(Table2[[#This Row],[6M Return vs Nifty Z-Score]],Table2[6M Return vs Nifty Z-Score])</f>
        <v>675</v>
      </c>
      <c r="AU629">
        <f>_xlfn.RANK.AVG(Table2[[#This Row],[Sharpe Ratio Z-Score]],Table2[Sharpe Ratio Z-Score])</f>
        <v>568</v>
      </c>
      <c r="AV629">
        <f>(Table2[[#This Row],[Rank 1Y]]+Table2[[#This Row],[Rank 6M]]+Table2[[#This Row],[Rank Sharpe]])/3</f>
        <v>592</v>
      </c>
    </row>
    <row r="630" spans="1:48" x14ac:dyDescent="0.3">
      <c r="A630" t="s">
        <v>2172</v>
      </c>
      <c r="B630" t="s">
        <v>2173</v>
      </c>
      <c r="C630" t="s">
        <v>10422</v>
      </c>
      <c r="D630" t="s">
        <v>104</v>
      </c>
      <c r="E630">
        <v>2459.50483128</v>
      </c>
      <c r="F630">
        <v>9.51</v>
      </c>
      <c r="G630">
        <v>-7.5485755568316302</v>
      </c>
      <c r="H630">
        <f>(Table2[[#This Row],[1Y Return vs Nifty]]-AVERAGE(Table2[1Y Return vs Nifty]))/_xlfn.STDEV.P(Table2[1Y Return vs Nifty])</f>
        <v>-0.62797507880684755</v>
      </c>
      <c r="I630">
        <v>-45.571773766025203</v>
      </c>
      <c r="J630">
        <f>(Table2[[#This Row],[1M Return vs Nifty]]-AVERAGE(Table2[1M Return vs Nifty]))/_xlfn.STDEV.P(Table2[1M Return vs Nifty])</f>
        <v>-4.0692119444224408</v>
      </c>
      <c r="K630">
        <v>-69.879467275221899</v>
      </c>
      <c r="L630">
        <f>(Table2[[#This Row],[6M Return vs Nifty]]-AVERAGE(Table2[6M Return vs Nifty]))/_xlfn.STDEV.P(Table2[6M Return vs Nifty])</f>
        <v>-2.4534420738582208</v>
      </c>
      <c r="M630">
        <v>-3.4361994345612898</v>
      </c>
      <c r="N630">
        <f>(Table2[[#This Row],[1W Return vs Nifty]]-AVERAGE(Table2[1W Return vs Nifty]))/_xlfn.STDEV.P(Table2[1W Return vs Nifty])</f>
        <v>-0.54410971007676145</v>
      </c>
      <c r="O630">
        <v>11.15</v>
      </c>
      <c r="P630">
        <v>13.8124479085823</v>
      </c>
      <c r="Q630">
        <v>16.001634770640699</v>
      </c>
      <c r="R630">
        <v>35.887979226402997</v>
      </c>
      <c r="S630" s="2">
        <f>(Table2[[#This Row],[Close Price]]-Table2[[#This Row],[20D EMA]])/Table2[[#This Row],[20D EMA]]</f>
        <v>-0.14708520179372203</v>
      </c>
      <c r="T630" s="2">
        <f>(Table2[[#This Row],[Close Price]]-Table2[[#This Row],[50D EMA]])/Table2[[#This Row],[50D EMA]]</f>
        <v>-0.31149061607747269</v>
      </c>
      <c r="U630" s="2">
        <f>(Table2[[#This Row],[Close Price]]-Table2[[#This Row],[200D EMA]])/Table2[[#This Row],[200D EMA]]</f>
        <v>-0.40568572297071476</v>
      </c>
      <c r="V630">
        <v>0.66476923380479203</v>
      </c>
      <c r="W630">
        <v>9.51</v>
      </c>
      <c r="X630">
        <v>10.14</v>
      </c>
      <c r="Y630">
        <v>9.51</v>
      </c>
      <c r="Z630">
        <v>10.48</v>
      </c>
      <c r="AA630">
        <v>9.51</v>
      </c>
      <c r="AB630">
        <v>10.48</v>
      </c>
      <c r="AC630" s="2">
        <f>(Table2[[#This Row],[Close Price]]/Table2[[#This Row],[Day Low]])-1</f>
        <v>0</v>
      </c>
      <c r="AD630" s="2">
        <f>(Table2[[#This Row],[Day High]]/Table2[[#This Row],[Close Price]])-1</f>
        <v>6.6246056782334417E-2</v>
      </c>
      <c r="AE630" s="2">
        <f>(Table2[[#This Row],[Close Price]]/Table2[[#This Row],[Current Week Low]])-1</f>
        <v>0</v>
      </c>
      <c r="AF630" s="2">
        <f>(Table2[[#This Row],[Current Week High]]/Table2[[#This Row],[Close Price]])-1</f>
        <v>0.10199789695057837</v>
      </c>
      <c r="AG630" s="2">
        <f>(Table2[[#This Row],[Close Price]]/Table2[[#This Row],[Current Month Low]])-1</f>
        <v>0</v>
      </c>
      <c r="AH630" s="2">
        <f>(Table2[[#This Row],[Current Month High]]/Table2[[#This Row],[Close Price]])-1</f>
        <v>0.10199789695057837</v>
      </c>
      <c r="AI630">
        <v>185.48895899053599</v>
      </c>
      <c r="AJ630">
        <v>26.8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-0.57999999999999996</v>
      </c>
      <c r="AM630" t="s">
        <v>10464</v>
      </c>
      <c r="AN630">
        <v>-12.19</v>
      </c>
      <c r="AO630" t="s">
        <v>10464</v>
      </c>
      <c r="AP630">
        <v>2.2992879402309999E-3</v>
      </c>
      <c r="AQ630">
        <f>(Table2[[#This Row],[Sharpe Ratio]]-AVERAGE(Table2[Sharpe Ratio]))/_xlfn.STDEV.P(Table2[Sharpe Ratio])</f>
        <v>-0.56684571794747218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559</v>
      </c>
      <c r="AT630">
        <f>_xlfn.RANK.AVG(Table2[[#This Row],[6M Return vs Nifty Z-Score]],Table2[6M Return vs Nifty Z-Score])</f>
        <v>725</v>
      </c>
      <c r="AU630">
        <f>_xlfn.RANK.AVG(Table2[[#This Row],[Sharpe Ratio Z-Score]],Table2[Sharpe Ratio Z-Score])</f>
        <v>492</v>
      </c>
      <c r="AV630">
        <f>(Table2[[#This Row],[Rank 1Y]]+Table2[[#This Row],[Rank 6M]]+Table2[[#This Row],[Rank Sharpe]])/3</f>
        <v>592</v>
      </c>
    </row>
    <row r="631" spans="1:48" x14ac:dyDescent="0.3">
      <c r="A631" t="s">
        <v>1571</v>
      </c>
      <c r="B631" t="s">
        <v>1572</v>
      </c>
      <c r="C631" t="s">
        <v>10426</v>
      </c>
      <c r="D631" t="s">
        <v>230</v>
      </c>
      <c r="E631">
        <v>5666.5318540199996</v>
      </c>
      <c r="F631">
        <v>1892.45</v>
      </c>
      <c r="G631">
        <v>-26.745697300590599</v>
      </c>
      <c r="H631">
        <f>(Table2[[#This Row],[1Y Return vs Nifty]]-AVERAGE(Table2[1Y Return vs Nifty]))/_xlfn.STDEV.P(Table2[1Y Return vs Nifty])</f>
        <v>-0.85218179745113021</v>
      </c>
      <c r="I631">
        <v>-7.1038419858989199</v>
      </c>
      <c r="J631">
        <f>(Table2[[#This Row],[1M Return vs Nifty]]-AVERAGE(Table2[1M Return vs Nifty]))/_xlfn.STDEV.P(Table2[1M Return vs Nifty])</f>
        <v>-0.73761108924489494</v>
      </c>
      <c r="K631">
        <v>-24.511724655032701</v>
      </c>
      <c r="L631">
        <f>(Table2[[#This Row],[6M Return vs Nifty]]-AVERAGE(Table2[6M Return vs Nifty]))/_xlfn.STDEV.P(Table2[6M Return vs Nifty])</f>
        <v>-1.0943901873260056</v>
      </c>
      <c r="M631">
        <v>-4.7135988153662396</v>
      </c>
      <c r="N631">
        <f>(Table2[[#This Row],[1W Return vs Nifty]]-AVERAGE(Table2[1W Return vs Nifty]))/_xlfn.STDEV.P(Table2[1W Return vs Nifty])</f>
        <v>-0.77803399830200692</v>
      </c>
      <c r="O631">
        <v>1855.91</v>
      </c>
      <c r="P631">
        <v>1865.5352046585799</v>
      </c>
      <c r="Q631">
        <v>1971.84825274329</v>
      </c>
      <c r="R631">
        <v>46.744182545166296</v>
      </c>
      <c r="S631" s="2">
        <f>(Table2[[#This Row],[Close Price]]-Table2[[#This Row],[20D EMA]])/Table2[[#This Row],[20D EMA]]</f>
        <v>1.9688454720325859E-2</v>
      </c>
      <c r="T631" s="2">
        <f>(Table2[[#This Row],[Close Price]]-Table2[[#This Row],[50D EMA]])/Table2[[#This Row],[50D EMA]]</f>
        <v>1.4427385382065696E-2</v>
      </c>
      <c r="U631" s="2">
        <f>(Table2[[#This Row],[Close Price]]-Table2[[#This Row],[200D EMA]])/Table2[[#This Row],[200D EMA]]</f>
        <v>-4.0265904149991719E-2</v>
      </c>
      <c r="V631">
        <v>1.00589462321872</v>
      </c>
      <c r="W631">
        <v>1850.45</v>
      </c>
      <c r="X631">
        <v>1926.85</v>
      </c>
      <c r="Y631">
        <v>1840</v>
      </c>
      <c r="Z631">
        <v>1926.85</v>
      </c>
      <c r="AA631">
        <v>1840</v>
      </c>
      <c r="AB631">
        <v>1926.85</v>
      </c>
      <c r="AC631" s="2">
        <f>(Table2[[#This Row],[Close Price]]/Table2[[#This Row],[Day Low]])-1</f>
        <v>2.2697181766597296E-2</v>
      </c>
      <c r="AD631" s="2">
        <f>(Table2[[#This Row],[Day High]]/Table2[[#This Row],[Close Price]])-1</f>
        <v>1.8177494781896453E-2</v>
      </c>
      <c r="AE631" s="2">
        <f>(Table2[[#This Row],[Close Price]]/Table2[[#This Row],[Current Week Low]])-1</f>
        <v>2.8505434782608807E-2</v>
      </c>
      <c r="AF631" s="2">
        <f>(Table2[[#This Row],[Current Week High]]/Table2[[#This Row],[Close Price]])-1</f>
        <v>1.8177494781896453E-2</v>
      </c>
      <c r="AG631" s="2">
        <f>(Table2[[#This Row],[Close Price]]/Table2[[#This Row],[Current Month Low]])-1</f>
        <v>2.8505434782608807E-2</v>
      </c>
      <c r="AH631" s="2">
        <f>(Table2[[#This Row],[Current Month High]]/Table2[[#This Row],[Close Price]])-1</f>
        <v>1.8177494781896453E-2</v>
      </c>
      <c r="AI631">
        <v>54.315833971835403</v>
      </c>
      <c r="AJ631">
        <v>18.278124999999999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-7.0000000000000007E-2</v>
      </c>
      <c r="AM631" t="s">
        <v>10464</v>
      </c>
      <c r="AN631">
        <v>3.98</v>
      </c>
      <c r="AO631" t="s">
        <v>10463</v>
      </c>
      <c r="AP631">
        <v>1.2047281180747001E-2</v>
      </c>
      <c r="AQ631">
        <f>(Table2[[#This Row],[Sharpe Ratio]]-AVERAGE(Table2[Sharpe Ratio]))/_xlfn.STDEV.P(Table2[Sharpe Ratio])</f>
        <v>-0.4571468940296583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648</v>
      </c>
      <c r="AT631">
        <f>_xlfn.RANK.AVG(Table2[[#This Row],[6M Return vs Nifty Z-Score]],Table2[6M Return vs Nifty Z-Score])</f>
        <v>670</v>
      </c>
      <c r="AU631">
        <f>_xlfn.RANK.AVG(Table2[[#This Row],[Sharpe Ratio Z-Score]],Table2[Sharpe Ratio Z-Score])</f>
        <v>460</v>
      </c>
      <c r="AV631">
        <f>(Table2[[#This Row],[Rank 1Y]]+Table2[[#This Row],[Rank 6M]]+Table2[[#This Row],[Rank Sharpe]])/3</f>
        <v>592.66666666666663</v>
      </c>
    </row>
    <row r="632" spans="1:48" x14ac:dyDescent="0.3">
      <c r="A632" t="s">
        <v>2068</v>
      </c>
      <c r="B632" t="s">
        <v>2069</v>
      </c>
      <c r="C632" t="s">
        <v>10424</v>
      </c>
      <c r="D632" t="s">
        <v>207</v>
      </c>
      <c r="E632">
        <v>2750.9161848700001</v>
      </c>
      <c r="F632">
        <v>169.51</v>
      </c>
      <c r="G632">
        <v>-4.49993055205295</v>
      </c>
      <c r="H632">
        <f>(Table2[[#This Row],[1Y Return vs Nifty]]-AVERAGE(Table2[1Y Return vs Nifty]))/_xlfn.STDEV.P(Table2[1Y Return vs Nifty])</f>
        <v>-0.59236939260261601</v>
      </c>
      <c r="I632">
        <v>-1.12204144179215</v>
      </c>
      <c r="J632">
        <f>(Table2[[#This Row],[1M Return vs Nifty]]-AVERAGE(Table2[1M Return vs Nifty]))/_xlfn.STDEV.P(Table2[1M Return vs Nifty])</f>
        <v>-0.21954393860739829</v>
      </c>
      <c r="K632">
        <v>-22.382433484440799</v>
      </c>
      <c r="L632">
        <f>(Table2[[#This Row],[6M Return vs Nifty]]-AVERAGE(Table2[6M Return vs Nifty]))/_xlfn.STDEV.P(Table2[6M Return vs Nifty])</f>
        <v>-1.0306043999969809</v>
      </c>
      <c r="M632">
        <v>-0.94818700800627498</v>
      </c>
      <c r="N632">
        <f>(Table2[[#This Row],[1W Return vs Nifty]]-AVERAGE(Table2[1W Return vs Nifty]))/_xlfn.STDEV.P(Table2[1W Return vs Nifty])</f>
        <v>-8.8491408766252166E-2</v>
      </c>
      <c r="O632">
        <v>173.79</v>
      </c>
      <c r="P632">
        <v>185.87589264952899</v>
      </c>
      <c r="Q632">
        <v>186.56294526118401</v>
      </c>
      <c r="R632">
        <v>54.123260295270299</v>
      </c>
      <c r="S632" s="2">
        <f>(Table2[[#This Row],[Close Price]]-Table2[[#This Row],[20D EMA]])/Table2[[#This Row],[20D EMA]]</f>
        <v>-2.4627423902410964E-2</v>
      </c>
      <c r="T632" s="2">
        <f>(Table2[[#This Row],[Close Price]]-Table2[[#This Row],[50D EMA]])/Table2[[#This Row],[50D EMA]]</f>
        <v>-8.804741925509979E-2</v>
      </c>
      <c r="U632" s="2">
        <f>(Table2[[#This Row],[Close Price]]-Table2[[#This Row],[200D EMA]])/Table2[[#This Row],[200D EMA]]</f>
        <v>-9.1405853597080991E-2</v>
      </c>
      <c r="V632">
        <v>0.87318501534616899</v>
      </c>
      <c r="W632">
        <v>168.61</v>
      </c>
      <c r="X632">
        <v>176.8</v>
      </c>
      <c r="Y632">
        <v>168.61</v>
      </c>
      <c r="Z632">
        <v>181.01</v>
      </c>
      <c r="AA632">
        <v>168.61</v>
      </c>
      <c r="AB632">
        <v>181.01</v>
      </c>
      <c r="AC632" s="2">
        <f>(Table2[[#This Row],[Close Price]]/Table2[[#This Row],[Day Low]])-1</f>
        <v>5.3377616985943455E-3</v>
      </c>
      <c r="AD632" s="2">
        <f>(Table2[[#This Row],[Day High]]/Table2[[#This Row],[Close Price]])-1</f>
        <v>4.3006312311958173E-2</v>
      </c>
      <c r="AE632" s="2">
        <f>(Table2[[#This Row],[Close Price]]/Table2[[#This Row],[Current Week Low]])-1</f>
        <v>5.3377616985943455E-3</v>
      </c>
      <c r="AF632" s="2">
        <f>(Table2[[#This Row],[Current Week High]]/Table2[[#This Row],[Close Price]])-1</f>
        <v>6.7842605156037905E-2</v>
      </c>
      <c r="AG632" s="2">
        <f>(Table2[[#This Row],[Close Price]]/Table2[[#This Row],[Current Month Low]])-1</f>
        <v>5.3377616985943455E-3</v>
      </c>
      <c r="AH632" s="2">
        <f>(Table2[[#This Row],[Current Month High]]/Table2[[#This Row],[Close Price]])-1</f>
        <v>6.7842605156037905E-2</v>
      </c>
      <c r="AI632">
        <v>66.951802253554305</v>
      </c>
      <c r="AJ632">
        <v>27.451127819548802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-0.32</v>
      </c>
      <c r="AM632" t="s">
        <v>10464</v>
      </c>
      <c r="AN632">
        <v>-2.4300000000000002</v>
      </c>
      <c r="AO632" t="s">
        <v>10464</v>
      </c>
      <c r="AP632">
        <v>-2.4427050449215001E-2</v>
      </c>
      <c r="AQ632">
        <f>(Table2[[#This Row],[Sharpe Ratio]]-AVERAGE(Table2[Sharpe Ratio]))/_xlfn.STDEV.P(Table2[Sharpe Ratio])</f>
        <v>-0.86760996927727219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540</v>
      </c>
      <c r="AT632">
        <f>_xlfn.RANK.AVG(Table2[[#This Row],[6M Return vs Nifty Z-Score]],Table2[6M Return vs Nifty Z-Score])</f>
        <v>656</v>
      </c>
      <c r="AU632">
        <f>_xlfn.RANK.AVG(Table2[[#This Row],[Sharpe Ratio Z-Score]],Table2[Sharpe Ratio Z-Score])</f>
        <v>583</v>
      </c>
      <c r="AV632">
        <f>(Table2[[#This Row],[Rank 1Y]]+Table2[[#This Row],[Rank 6M]]+Table2[[#This Row],[Rank Sharpe]])/3</f>
        <v>593</v>
      </c>
    </row>
    <row r="633" spans="1:48" x14ac:dyDescent="0.3">
      <c r="A633" t="s">
        <v>1653</v>
      </c>
      <c r="B633" t="s">
        <v>1654</v>
      </c>
      <c r="C633" t="s">
        <v>10429</v>
      </c>
      <c r="D633" t="s">
        <v>385</v>
      </c>
      <c r="E633">
        <v>4977.3947079749996</v>
      </c>
      <c r="F633">
        <v>574.9</v>
      </c>
      <c r="G633">
        <v>-44.303032936413899</v>
      </c>
      <c r="H633">
        <f>(Table2[[#This Row],[1Y Return vs Nifty]]-AVERAGE(Table2[1Y Return vs Nifty]))/_xlfn.STDEV.P(Table2[1Y Return vs Nifty])</f>
        <v>-1.0572371522896247</v>
      </c>
      <c r="I633">
        <v>-7.0265901671343398</v>
      </c>
      <c r="J633">
        <f>(Table2[[#This Row],[1M Return vs Nifty]]-AVERAGE(Table2[1M Return vs Nifty]))/_xlfn.STDEV.P(Table2[1M Return vs Nifty])</f>
        <v>-0.73092052353080417</v>
      </c>
      <c r="K633">
        <v>-33.538846380084898</v>
      </c>
      <c r="L633">
        <f>(Table2[[#This Row],[6M Return vs Nifty]]-AVERAGE(Table2[6M Return vs Nifty]))/_xlfn.STDEV.P(Table2[6M Return vs Nifty])</f>
        <v>-1.3648097872848666</v>
      </c>
      <c r="M633">
        <v>-1.8381602188750199</v>
      </c>
      <c r="N633">
        <f>(Table2[[#This Row],[1W Return vs Nifty]]-AVERAGE(Table2[1W Return vs Nifty]))/_xlfn.STDEV.P(Table2[1W Return vs Nifty])</f>
        <v>-0.25146811990323376</v>
      </c>
      <c r="O633">
        <v>569.5</v>
      </c>
      <c r="P633">
        <v>570.56467567379104</v>
      </c>
      <c r="Q633">
        <v>613.55762705141296</v>
      </c>
      <c r="R633">
        <v>50.609701635399702</v>
      </c>
      <c r="S633" s="2">
        <f>(Table2[[#This Row],[Close Price]]-Table2[[#This Row],[20D EMA]])/Table2[[#This Row],[20D EMA]]</f>
        <v>9.4820017559262108E-3</v>
      </c>
      <c r="T633" s="2">
        <f>(Table2[[#This Row],[Close Price]]-Table2[[#This Row],[50D EMA]])/Table2[[#This Row],[50D EMA]]</f>
        <v>7.5983048216037279E-3</v>
      </c>
      <c r="U633" s="2">
        <f>(Table2[[#This Row],[Close Price]]-Table2[[#This Row],[200D EMA]])/Table2[[#This Row],[200D EMA]]</f>
        <v>-6.3005698808098559E-2</v>
      </c>
      <c r="V633">
        <v>1.3192190511470601</v>
      </c>
      <c r="W633">
        <v>568</v>
      </c>
      <c r="X633">
        <v>578</v>
      </c>
      <c r="Y633">
        <v>563.54999999999995</v>
      </c>
      <c r="Z633">
        <v>578</v>
      </c>
      <c r="AA633">
        <v>563.54999999999995</v>
      </c>
      <c r="AB633">
        <v>578</v>
      </c>
      <c r="AC633" s="2">
        <f>(Table2[[#This Row],[Close Price]]/Table2[[#This Row],[Day Low]])-1</f>
        <v>1.2147887323943563E-2</v>
      </c>
      <c r="AD633" s="2">
        <f>(Table2[[#This Row],[Day High]]/Table2[[#This Row],[Close Price]])-1</f>
        <v>5.3922421290659717E-3</v>
      </c>
      <c r="AE633" s="2">
        <f>(Table2[[#This Row],[Close Price]]/Table2[[#This Row],[Current Week Low]])-1</f>
        <v>2.0140182769940562E-2</v>
      </c>
      <c r="AF633" s="2">
        <f>(Table2[[#This Row],[Current Week High]]/Table2[[#This Row],[Close Price]])-1</f>
        <v>5.3922421290659717E-3</v>
      </c>
      <c r="AG633" s="2">
        <f>(Table2[[#This Row],[Close Price]]/Table2[[#This Row],[Current Month Low]])-1</f>
        <v>2.0140182769940562E-2</v>
      </c>
      <c r="AH633" s="2">
        <f>(Table2[[#This Row],[Current Month High]]/Table2[[#This Row],[Close Price]])-1</f>
        <v>5.3922421290659717E-3</v>
      </c>
      <c r="AI633">
        <v>38.980692294312</v>
      </c>
      <c r="AJ633">
        <v>12.449877750611201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-0.04</v>
      </c>
      <c r="AM633" t="s">
        <v>10464</v>
      </c>
      <c r="AN633">
        <v>-3.78</v>
      </c>
      <c r="AO633" t="s">
        <v>10464</v>
      </c>
      <c r="AP633">
        <v>4.5943654243357002E-2</v>
      </c>
      <c r="AQ633">
        <f>(Table2[[#This Row],[Sharpe Ratio]]-AVERAGE(Table2[Sharpe Ratio]))/_xlfn.STDEV.P(Table2[Sharpe Ratio])</f>
        <v>-7.5694817863574002E-2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709</v>
      </c>
      <c r="AT633">
        <f>_xlfn.RANK.AVG(Table2[[#This Row],[6M Return vs Nifty Z-Score]],Table2[6M Return vs Nifty Z-Score])</f>
        <v>706</v>
      </c>
      <c r="AU633">
        <f>_xlfn.RANK.AVG(Table2[[#This Row],[Sharpe Ratio Z-Score]],Table2[Sharpe Ratio Z-Score])</f>
        <v>366</v>
      </c>
      <c r="AV633">
        <f>(Table2[[#This Row],[Rank 1Y]]+Table2[[#This Row],[Rank 6M]]+Table2[[#This Row],[Rank Sharpe]])/3</f>
        <v>593.66666666666663</v>
      </c>
    </row>
    <row r="634" spans="1:48" x14ac:dyDescent="0.3">
      <c r="A634" t="s">
        <v>255</v>
      </c>
      <c r="B634" t="s">
        <v>256</v>
      </c>
      <c r="C634" t="s">
        <v>10428</v>
      </c>
      <c r="D634" t="s">
        <v>80</v>
      </c>
      <c r="E634">
        <v>102301.00763058</v>
      </c>
      <c r="F634">
        <v>27697.75</v>
      </c>
      <c r="G634">
        <v>-11.1543148407369</v>
      </c>
      <c r="H634">
        <f>(Table2[[#This Row],[1Y Return vs Nifty]]-AVERAGE(Table2[1Y Return vs Nifty]))/_xlfn.STDEV.P(Table2[1Y Return vs Nifty])</f>
        <v>-0.67008717164670306</v>
      </c>
      <c r="I634">
        <v>5.7176955575239399</v>
      </c>
      <c r="J634">
        <f>(Table2[[#This Row],[1M Return vs Nifty]]-AVERAGE(Table2[1M Return vs Nifty]))/_xlfn.STDEV.P(Table2[1M Return vs Nifty])</f>
        <v>0.37282670836051574</v>
      </c>
      <c r="K634">
        <v>-12.708690026338701</v>
      </c>
      <c r="L634">
        <f>(Table2[[#This Row],[6M Return vs Nifty]]-AVERAGE(Table2[6M Return vs Nifty]))/_xlfn.STDEV.P(Table2[6M Return vs Nifty])</f>
        <v>-0.74081437436957176</v>
      </c>
      <c r="M634">
        <v>1.8080748411646099</v>
      </c>
      <c r="N634">
        <f>(Table2[[#This Row],[1W Return vs Nifty]]-AVERAGE(Table2[1W Return vs Nifty]))/_xlfn.STDEV.P(Table2[1W Return vs Nifty])</f>
        <v>0.41625017864817604</v>
      </c>
      <c r="O634">
        <v>27195.53</v>
      </c>
      <c r="P634">
        <v>26494.506741083602</v>
      </c>
      <c r="Q634">
        <v>26042.106756242199</v>
      </c>
      <c r="R634">
        <v>78.962464633858104</v>
      </c>
      <c r="S634" s="2">
        <f>(Table2[[#This Row],[Close Price]]-Table2[[#This Row],[20D EMA]])/Table2[[#This Row],[20D EMA]]</f>
        <v>1.8467005423317771E-2</v>
      </c>
      <c r="T634" s="2">
        <f>(Table2[[#This Row],[Close Price]]-Table2[[#This Row],[50D EMA]])/Table2[[#This Row],[50D EMA]]</f>
        <v>4.5414820161591977E-2</v>
      </c>
      <c r="U634" s="2">
        <f>(Table2[[#This Row],[Close Price]]-Table2[[#This Row],[200D EMA]])/Table2[[#This Row],[200D EMA]]</f>
        <v>6.3575626167838697E-2</v>
      </c>
      <c r="V634">
        <v>0.86310706726544895</v>
      </c>
      <c r="W634">
        <v>27607.65</v>
      </c>
      <c r="X634">
        <v>28527.3</v>
      </c>
      <c r="Y634">
        <v>27607.65</v>
      </c>
      <c r="Z634">
        <v>28614.95</v>
      </c>
      <c r="AA634">
        <v>27607.65</v>
      </c>
      <c r="AB634">
        <v>28614.95</v>
      </c>
      <c r="AC634" s="2">
        <f>(Table2[[#This Row],[Close Price]]/Table2[[#This Row],[Day Low]])-1</f>
        <v>3.2635881721188031E-3</v>
      </c>
      <c r="AD634" s="2">
        <f>(Table2[[#This Row],[Day High]]/Table2[[#This Row],[Close Price]])-1</f>
        <v>2.9950086198337278E-2</v>
      </c>
      <c r="AE634" s="2">
        <f>(Table2[[#This Row],[Close Price]]/Table2[[#This Row],[Current Week Low]])-1</f>
        <v>3.2635881721188031E-3</v>
      </c>
      <c r="AF634" s="2">
        <f>(Table2[[#This Row],[Current Week High]]/Table2[[#This Row],[Close Price]])-1</f>
        <v>3.3114603171737755E-2</v>
      </c>
      <c r="AG634" s="2">
        <f>(Table2[[#This Row],[Close Price]]/Table2[[#This Row],[Current Month Low]])-1</f>
        <v>3.2635881721188031E-3</v>
      </c>
      <c r="AH634" s="2">
        <f>(Table2[[#This Row],[Current Month High]]/Table2[[#This Row],[Close Price]])-1</f>
        <v>3.3114603171737755E-2</v>
      </c>
      <c r="AI634">
        <v>10.9756207634194</v>
      </c>
      <c r="AJ634">
        <v>20.289021106575099</v>
      </c>
      <c r="AK634" t="str">
        <f>IF(AND(Table2[[#This Row],[20D EMA]]&gt;Table2[[#This Row],[50D EMA]],Table2[[#This Row],[50D EMA]]&gt;Table2[[#This Row],[200D EMA]]),"Uptrend","Downtrend/NoTrend")</f>
        <v>Uptrend</v>
      </c>
      <c r="AL634">
        <v>0.01</v>
      </c>
      <c r="AM634" t="s">
        <v>10463</v>
      </c>
      <c r="AN634">
        <v>0.75</v>
      </c>
      <c r="AO634" t="s">
        <v>10463</v>
      </c>
      <c r="AP634">
        <v>-5.9229809083541002E-2</v>
      </c>
      <c r="AQ634">
        <f>(Table2[[#This Row],[Sharpe Ratio]]-AVERAGE(Table2[Sharpe Ratio]))/_xlfn.STDEV.P(Table2[Sharpe Ratio])</f>
        <v>-1.2592620352033062</v>
      </c>
      <c r="AR6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-1.8810866942108895</v>
      </c>
      <c r="AS634">
        <f>_xlfn.RANK.AVG(Table2[[#This Row],[1Y Return vs Nifty Z-Score]],Table2[1Y Return vs Nifty Z-Score])</f>
        <v>574</v>
      </c>
      <c r="AT634">
        <f>_xlfn.RANK.AVG(Table2[[#This Row],[6M Return vs Nifty Z-Score]],Table2[6M Return vs Nifty Z-Score])</f>
        <v>569</v>
      </c>
      <c r="AU634">
        <f>_xlfn.RANK.AVG(Table2[[#This Row],[Sharpe Ratio Z-Score]],Table2[Sharpe Ratio Z-Score])</f>
        <v>639</v>
      </c>
      <c r="AV634">
        <f>(Table2[[#This Row],[Rank 1Y]]+Table2[[#This Row],[Rank 6M]]+Table2[[#This Row],[Rank Sharpe]])/3</f>
        <v>594</v>
      </c>
    </row>
    <row r="635" spans="1:48" x14ac:dyDescent="0.3">
      <c r="A635" t="s">
        <v>484</v>
      </c>
      <c r="B635" t="s">
        <v>485</v>
      </c>
      <c r="C635" t="s">
        <v>607</v>
      </c>
      <c r="D635" t="s">
        <v>486</v>
      </c>
      <c r="E635">
        <v>43552.029883470001</v>
      </c>
      <c r="F635">
        <v>38815.449999999997</v>
      </c>
      <c r="G635">
        <v>-21.060536326978799</v>
      </c>
      <c r="H635">
        <f>(Table2[[#This Row],[1Y Return vs Nifty]]-AVERAGE(Table2[1Y Return vs Nifty]))/_xlfn.STDEV.P(Table2[1Y Return vs Nifty])</f>
        <v>-0.78578375591803273</v>
      </c>
      <c r="I635">
        <v>-0.84923184686329001</v>
      </c>
      <c r="J635">
        <f>(Table2[[#This Row],[1M Return vs Nifty]]-AVERAGE(Table2[1M Return vs Nifty]))/_xlfn.STDEV.P(Table2[1M Return vs Nifty])</f>
        <v>-0.19591665640879585</v>
      </c>
      <c r="K635">
        <v>-12.2710824054141</v>
      </c>
      <c r="L635">
        <f>(Table2[[#This Row],[6M Return vs Nifty]]-AVERAGE(Table2[6M Return vs Nifty]))/_xlfn.STDEV.P(Table2[6M Return vs Nifty])</f>
        <v>-0.72770524818365057</v>
      </c>
      <c r="M635">
        <v>-4.0998795301409601</v>
      </c>
      <c r="N635">
        <f>(Table2[[#This Row],[1W Return vs Nifty]]-AVERAGE(Table2[1W Return vs Nifty]))/_xlfn.STDEV.P(Table2[1W Return vs Nifty])</f>
        <v>-0.66564640118577567</v>
      </c>
      <c r="O635">
        <v>38789.370000000003</v>
      </c>
      <c r="P635">
        <v>37553.652733832903</v>
      </c>
      <c r="Q635">
        <v>37300.485461224896</v>
      </c>
      <c r="R635">
        <v>48.282824706815802</v>
      </c>
      <c r="S635" s="2">
        <f>(Table2[[#This Row],[Close Price]]-Table2[[#This Row],[20D EMA]])/Table2[[#This Row],[20D EMA]]</f>
        <v>6.7234915132662553E-4</v>
      </c>
      <c r="T635" s="2">
        <f>(Table2[[#This Row],[Close Price]]-Table2[[#This Row],[50D EMA]])/Table2[[#This Row],[50D EMA]]</f>
        <v>3.3599854456509717E-2</v>
      </c>
      <c r="U635" s="2">
        <f>(Table2[[#This Row],[Close Price]]-Table2[[#This Row],[200D EMA]])/Table2[[#This Row],[200D EMA]]</f>
        <v>4.0615142672873708E-2</v>
      </c>
      <c r="V635">
        <v>0.69925078845286004</v>
      </c>
      <c r="W635">
        <v>38701</v>
      </c>
      <c r="X635">
        <v>39605.949999999997</v>
      </c>
      <c r="Y635">
        <v>38600</v>
      </c>
      <c r="Z635">
        <v>39605.949999999997</v>
      </c>
      <c r="AA635">
        <v>38600</v>
      </c>
      <c r="AB635">
        <v>39605.949999999997</v>
      </c>
      <c r="AC635" s="2">
        <f>(Table2[[#This Row],[Close Price]]/Table2[[#This Row],[Day Low]])-1</f>
        <v>2.9572879253765283E-3</v>
      </c>
      <c r="AD635" s="2">
        <f>(Table2[[#This Row],[Day High]]/Table2[[#This Row],[Close Price]])-1</f>
        <v>2.0365601841534797E-2</v>
      </c>
      <c r="AE635" s="2">
        <f>(Table2[[#This Row],[Close Price]]/Table2[[#This Row],[Current Week Low]])-1</f>
        <v>5.5816062176166081E-3</v>
      </c>
      <c r="AF635" s="2">
        <f>(Table2[[#This Row],[Current Week High]]/Table2[[#This Row],[Close Price]])-1</f>
        <v>2.0365601841534797E-2</v>
      </c>
      <c r="AG635" s="2">
        <f>(Table2[[#This Row],[Close Price]]/Table2[[#This Row],[Current Month Low]])-1</f>
        <v>5.5816062176166081E-3</v>
      </c>
      <c r="AH635" s="2">
        <f>(Table2[[#This Row],[Current Month High]]/Table2[[#This Row],[Close Price]])-1</f>
        <v>2.0365601841534797E-2</v>
      </c>
      <c r="AI635">
        <v>10.484356100470301</v>
      </c>
      <c r="AJ635">
        <v>17.3734239893801</v>
      </c>
      <c r="AK635" t="str">
        <f>IF(AND(Table2[[#This Row],[20D EMA]]&gt;Table2[[#This Row],[50D EMA]],Table2[[#This Row],[50D EMA]]&gt;Table2[[#This Row],[200D EMA]]),"Uptrend","Downtrend/NoTrend")</f>
        <v>Uptrend</v>
      </c>
      <c r="AL635">
        <v>-0.04</v>
      </c>
      <c r="AM635" t="s">
        <v>10464</v>
      </c>
      <c r="AN635">
        <v>-0.05</v>
      </c>
      <c r="AO635" t="s">
        <v>10464</v>
      </c>
      <c r="AP635">
        <v>-2.6529873704847998E-2</v>
      </c>
      <c r="AQ635">
        <f>(Table2[[#This Row],[Sharpe Ratio]]-AVERAGE(Table2[Sharpe Ratio]))/_xlfn.STDEV.P(Table2[Sharpe Ratio])</f>
        <v>-0.89127404375479602</v>
      </c>
      <c r="AR6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-3.2663261054510508</v>
      </c>
      <c r="AS635">
        <f>_xlfn.RANK.AVG(Table2[[#This Row],[1Y Return vs Nifty Z-Score]],Table2[1Y Return vs Nifty Z-Score])</f>
        <v>627</v>
      </c>
      <c r="AT635">
        <f>_xlfn.RANK.AVG(Table2[[#This Row],[6M Return vs Nifty Z-Score]],Table2[6M Return vs Nifty Z-Score])</f>
        <v>566</v>
      </c>
      <c r="AU635">
        <f>_xlfn.RANK.AVG(Table2[[#This Row],[Sharpe Ratio Z-Score]],Table2[Sharpe Ratio Z-Score])</f>
        <v>592</v>
      </c>
      <c r="AV635">
        <f>(Table2[[#This Row],[Rank 1Y]]+Table2[[#This Row],[Rank 6M]]+Table2[[#This Row],[Rank Sharpe]])/3</f>
        <v>595</v>
      </c>
    </row>
    <row r="636" spans="1:48" x14ac:dyDescent="0.3">
      <c r="A636" t="s">
        <v>1275</v>
      </c>
      <c r="B636" t="s">
        <v>1276</v>
      </c>
      <c r="C636" t="s">
        <v>10419</v>
      </c>
      <c r="D636" t="s">
        <v>544</v>
      </c>
      <c r="E636">
        <v>8514.6809069779993</v>
      </c>
      <c r="F636">
        <v>90.49</v>
      </c>
      <c r="G636">
        <v>-2.4624727043986501</v>
      </c>
      <c r="H636">
        <f>(Table2[[#This Row],[1Y Return vs Nifty]]-AVERAGE(Table2[1Y Return vs Nifty]))/_xlfn.STDEV.P(Table2[1Y Return vs Nifty])</f>
        <v>-0.56857354734539023</v>
      </c>
      <c r="I636">
        <v>3.9714099199255299</v>
      </c>
      <c r="J636">
        <f>(Table2[[#This Row],[1M Return vs Nifty]]-AVERAGE(Table2[1M Return vs Nifty]))/_xlfn.STDEV.P(Table2[1M Return vs Nifty])</f>
        <v>0.22158575376849249</v>
      </c>
      <c r="K636">
        <v>-20.7367951913733</v>
      </c>
      <c r="L636">
        <f>(Table2[[#This Row],[6M Return vs Nifty]]-AVERAGE(Table2[6M Return vs Nifty]))/_xlfn.STDEV.P(Table2[6M Return vs Nifty])</f>
        <v>-0.98130708658496713</v>
      </c>
      <c r="M636">
        <v>5.4078333708685697</v>
      </c>
      <c r="N636">
        <f>(Table2[[#This Row],[1W Return vs Nifty]]-AVERAGE(Table2[1W Return vs Nifty]))/_xlfn.STDEV.P(Table2[1W Return vs Nifty])</f>
        <v>1.0754574434216457</v>
      </c>
      <c r="O636">
        <v>84.21</v>
      </c>
      <c r="P636">
        <v>83.207308520079494</v>
      </c>
      <c r="Q636">
        <v>84.809987815378307</v>
      </c>
      <c r="R636">
        <v>71.217277650229207</v>
      </c>
      <c r="S636" s="2">
        <f>(Table2[[#This Row],[Close Price]]-Table2[[#This Row],[20D EMA]])/Table2[[#This Row],[20D EMA]]</f>
        <v>7.4575466096663129E-2</v>
      </c>
      <c r="T636" s="2">
        <f>(Table2[[#This Row],[Close Price]]-Table2[[#This Row],[50D EMA]])/Table2[[#This Row],[50D EMA]]</f>
        <v>8.7524661107900761E-2</v>
      </c>
      <c r="U636" s="2">
        <f>(Table2[[#This Row],[Close Price]]-Table2[[#This Row],[200D EMA]])/Table2[[#This Row],[200D EMA]]</f>
        <v>6.6973387580085836E-2</v>
      </c>
      <c r="V636">
        <v>1.15056218016214</v>
      </c>
      <c r="W636">
        <v>88.36</v>
      </c>
      <c r="X636">
        <v>92.3</v>
      </c>
      <c r="Y636">
        <v>87.11</v>
      </c>
      <c r="Z636">
        <v>92.3</v>
      </c>
      <c r="AA636">
        <v>87.11</v>
      </c>
      <c r="AB636">
        <v>92.3</v>
      </c>
      <c r="AC636" s="2">
        <f>(Table2[[#This Row],[Close Price]]/Table2[[#This Row],[Day Low]])-1</f>
        <v>2.4105930285196919E-2</v>
      </c>
      <c r="AD636" s="2">
        <f>(Table2[[#This Row],[Day High]]/Table2[[#This Row],[Close Price]])-1</f>
        <v>2.0002210188971192E-2</v>
      </c>
      <c r="AE636" s="2">
        <f>(Table2[[#This Row],[Close Price]]/Table2[[#This Row],[Current Week Low]])-1</f>
        <v>3.880151532545062E-2</v>
      </c>
      <c r="AF636" s="2">
        <f>(Table2[[#This Row],[Current Week High]]/Table2[[#This Row],[Close Price]])-1</f>
        <v>2.0002210188971192E-2</v>
      </c>
      <c r="AG636" s="2">
        <f>(Table2[[#This Row],[Close Price]]/Table2[[#This Row],[Current Month Low]])-1</f>
        <v>3.880151532545062E-2</v>
      </c>
      <c r="AH636" s="2">
        <f>(Table2[[#This Row],[Current Month High]]/Table2[[#This Row],[Close Price]])-1</f>
        <v>2.0002210188971192E-2</v>
      </c>
      <c r="AI636">
        <v>26.920101668692599</v>
      </c>
      <c r="AJ636">
        <v>31.144927536231801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0.01</v>
      </c>
      <c r="AM636" t="s">
        <v>10463</v>
      </c>
      <c r="AN636">
        <v>7.25</v>
      </c>
      <c r="AO636" t="s">
        <v>10463</v>
      </c>
      <c r="AP636">
        <v>-4.1214203958429001E-2</v>
      </c>
      <c r="AQ636">
        <f>(Table2[[#This Row],[Sharpe Ratio]]-AVERAGE(Table2[Sharpe Ratio]))/_xlfn.STDEV.P(Table2[Sharpe Ratio])</f>
        <v>-1.0565238258477245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525</v>
      </c>
      <c r="AT636">
        <f>_xlfn.RANK.AVG(Table2[[#This Row],[6M Return vs Nifty Z-Score]],Table2[6M Return vs Nifty Z-Score])</f>
        <v>644</v>
      </c>
      <c r="AU636">
        <f>_xlfn.RANK.AVG(Table2[[#This Row],[Sharpe Ratio Z-Score]],Table2[Sharpe Ratio Z-Score])</f>
        <v>616</v>
      </c>
      <c r="AV636">
        <f>(Table2[[#This Row],[Rank 1Y]]+Table2[[#This Row],[Rank 6M]]+Table2[[#This Row],[Rank Sharpe]])/3</f>
        <v>595</v>
      </c>
    </row>
    <row r="637" spans="1:48" x14ac:dyDescent="0.3">
      <c r="A637" t="s">
        <v>235</v>
      </c>
      <c r="B637" t="s">
        <v>236</v>
      </c>
      <c r="C637" t="s">
        <v>10421</v>
      </c>
      <c r="D637" t="s">
        <v>184</v>
      </c>
      <c r="E637">
        <v>108279.363822195</v>
      </c>
      <c r="F637">
        <v>602.79999999999995</v>
      </c>
      <c r="G637">
        <v>-22.009824353398798</v>
      </c>
      <c r="H637">
        <f>(Table2[[#This Row],[1Y Return vs Nifty]]-AVERAGE(Table2[1Y Return vs Nifty]))/_xlfn.STDEV.P(Table2[1Y Return vs Nifty])</f>
        <v>-0.79687066552317343</v>
      </c>
      <c r="I637">
        <v>3.0865230957126699</v>
      </c>
      <c r="J637">
        <f>(Table2[[#This Row],[1M Return vs Nifty]]-AVERAGE(Table2[1M Return vs Nifty]))/_xlfn.STDEV.P(Table2[1M Return vs Nifty])</f>
        <v>0.14494816074338523</v>
      </c>
      <c r="K637">
        <v>-3.0656024039015302</v>
      </c>
      <c r="L637">
        <f>(Table2[[#This Row],[6M Return vs Nifty]]-AVERAGE(Table2[6M Return vs Nifty]))/_xlfn.STDEV.P(Table2[6M Return vs Nifty])</f>
        <v>-0.45194268562399598</v>
      </c>
      <c r="M637">
        <v>-0.50408172905881299</v>
      </c>
      <c r="N637">
        <f>(Table2[[#This Row],[1W Return vs Nifty]]-AVERAGE(Table2[1W Return vs Nifty]))/_xlfn.STDEV.P(Table2[1W Return vs Nifty])</f>
        <v>-7.1644464740088449E-3</v>
      </c>
      <c r="O637">
        <v>594.98</v>
      </c>
      <c r="P637">
        <v>573.56017963940997</v>
      </c>
      <c r="Q637">
        <v>550.76595542348696</v>
      </c>
      <c r="R637">
        <v>63.934517884015598</v>
      </c>
      <c r="S637" s="2">
        <f>(Table2[[#This Row],[Close Price]]-Table2[[#This Row],[20D EMA]])/Table2[[#This Row],[20D EMA]]</f>
        <v>1.3143298934417857E-2</v>
      </c>
      <c r="T637" s="2">
        <f>(Table2[[#This Row],[Close Price]]-Table2[[#This Row],[50D EMA]])/Table2[[#This Row],[50D EMA]]</f>
        <v>5.0979516009937602E-2</v>
      </c>
      <c r="U637" s="2">
        <f>(Table2[[#This Row],[Close Price]]-Table2[[#This Row],[200D EMA]])/Table2[[#This Row],[200D EMA]]</f>
        <v>9.4475782433763061E-2</v>
      </c>
      <c r="V637">
        <v>0.64437544065125196</v>
      </c>
      <c r="W637">
        <v>602</v>
      </c>
      <c r="X637">
        <v>616.79999999999995</v>
      </c>
      <c r="Y637">
        <v>600.70000000000005</v>
      </c>
      <c r="Z637">
        <v>616.79999999999995</v>
      </c>
      <c r="AA637">
        <v>600.70000000000005</v>
      </c>
      <c r="AB637">
        <v>616.79999999999995</v>
      </c>
      <c r="AC637" s="2">
        <f>(Table2[[#This Row],[Close Price]]/Table2[[#This Row],[Day Low]])-1</f>
        <v>1.3289036544850141E-3</v>
      </c>
      <c r="AD637" s="2">
        <f>(Table2[[#This Row],[Day High]]/Table2[[#This Row],[Close Price]])-1</f>
        <v>2.3224950232249464E-2</v>
      </c>
      <c r="AE637" s="2">
        <f>(Table2[[#This Row],[Close Price]]/Table2[[#This Row],[Current Week Low]])-1</f>
        <v>3.4959214250041004E-3</v>
      </c>
      <c r="AF637" s="2">
        <f>(Table2[[#This Row],[Current Week High]]/Table2[[#This Row],[Close Price]])-1</f>
        <v>2.3224950232249464E-2</v>
      </c>
      <c r="AG637" s="2">
        <f>(Table2[[#This Row],[Close Price]]/Table2[[#This Row],[Current Month Low]])-1</f>
        <v>3.4959214250041004E-3</v>
      </c>
      <c r="AH637" s="2">
        <f>(Table2[[#This Row],[Current Month High]]/Table2[[#This Row],[Close Price]])-1</f>
        <v>2.3224950232249464E-2</v>
      </c>
      <c r="AI637">
        <v>5.0763105507631101</v>
      </c>
      <c r="AJ637">
        <v>23.221586263286898</v>
      </c>
      <c r="AK637" t="str">
        <f>IF(AND(Table2[[#This Row],[20D EMA]]&gt;Table2[[#This Row],[50D EMA]],Table2[[#This Row],[50D EMA]]&gt;Table2[[#This Row],[200D EMA]]),"Uptrend","Downtrend/NoTrend")</f>
        <v>Uptrend</v>
      </c>
      <c r="AL637">
        <v>0.14000000000000001</v>
      </c>
      <c r="AM637" t="s">
        <v>10463</v>
      </c>
      <c r="AN637">
        <v>-1.1200000000000001</v>
      </c>
      <c r="AO637" t="s">
        <v>10464</v>
      </c>
      <c r="AP637">
        <v>-9.3072454016964998E-2</v>
      </c>
      <c r="AQ637">
        <f>(Table2[[#This Row],[Sharpe Ratio]]-AVERAGE(Table2[Sharpe Ratio]))/_xlfn.STDEV.P(Table2[Sharpe Ratio])</f>
        <v>-1.6401094830692278</v>
      </c>
      <c r="AR6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-2.751139119947021</v>
      </c>
      <c r="AS637">
        <f>_xlfn.RANK.AVG(Table2[[#This Row],[1Y Return vs Nifty Z-Score]],Table2[1Y Return vs Nifty Z-Score])</f>
        <v>631</v>
      </c>
      <c r="AT637">
        <f>_xlfn.RANK.AVG(Table2[[#This Row],[6M Return vs Nifty Z-Score]],Table2[6M Return vs Nifty Z-Score])</f>
        <v>468</v>
      </c>
      <c r="AU637">
        <f>_xlfn.RANK.AVG(Table2[[#This Row],[Sharpe Ratio Z-Score]],Table2[Sharpe Ratio Z-Score])</f>
        <v>690</v>
      </c>
      <c r="AV637">
        <f>(Table2[[#This Row],[Rank 1Y]]+Table2[[#This Row],[Rank 6M]]+Table2[[#This Row],[Rank Sharpe]])/3</f>
        <v>596.33333333333337</v>
      </c>
    </row>
    <row r="638" spans="1:48" x14ac:dyDescent="0.3">
      <c r="A638" t="s">
        <v>2146</v>
      </c>
      <c r="B638" t="s">
        <v>2147</v>
      </c>
      <c r="C638" t="s">
        <v>10421</v>
      </c>
      <c r="D638" t="s">
        <v>457</v>
      </c>
      <c r="E638">
        <v>2523.3382308999999</v>
      </c>
      <c r="F638">
        <v>348.9</v>
      </c>
      <c r="G638">
        <v>-25.090932492169198</v>
      </c>
      <c r="H638">
        <f>(Table2[[#This Row],[1Y Return vs Nifty]]-AVERAGE(Table2[1Y Return vs Nifty]))/_xlfn.STDEV.P(Table2[1Y Return vs Nifty])</f>
        <v>-0.83285549464509556</v>
      </c>
      <c r="I638">
        <v>-3.2158427910816099</v>
      </c>
      <c r="J638">
        <f>(Table2[[#This Row],[1M Return vs Nifty]]-AVERAGE(Table2[1M Return vs Nifty]))/_xlfn.STDEV.P(Table2[1M Return vs Nifty])</f>
        <v>-0.40088226492387913</v>
      </c>
      <c r="K638">
        <v>-11.1594885895225</v>
      </c>
      <c r="L638">
        <f>(Table2[[#This Row],[6M Return vs Nifty]]-AVERAGE(Table2[6M Return vs Nifty]))/_xlfn.STDEV.P(Table2[6M Return vs Nifty])</f>
        <v>-0.69440595698478158</v>
      </c>
      <c r="M638">
        <v>-1.6570884816235201</v>
      </c>
      <c r="N638">
        <f>(Table2[[#This Row],[1W Return vs Nifty]]-AVERAGE(Table2[1W Return vs Nifty]))/_xlfn.STDEV.P(Table2[1W Return vs Nifty])</f>
        <v>-0.21830928337117395</v>
      </c>
      <c r="O638">
        <v>342.72</v>
      </c>
      <c r="P638">
        <v>339.921566557125</v>
      </c>
      <c r="Q638">
        <v>344.00840176924902</v>
      </c>
      <c r="R638">
        <v>56.060256304499497</v>
      </c>
      <c r="S638" s="2">
        <f>(Table2[[#This Row],[Close Price]]-Table2[[#This Row],[20D EMA]])/Table2[[#This Row],[20D EMA]]</f>
        <v>1.8032212885153914E-2</v>
      </c>
      <c r="T638" s="2">
        <f>(Table2[[#This Row],[Close Price]]-Table2[[#This Row],[50D EMA]])/Table2[[#This Row],[50D EMA]]</f>
        <v>2.6413250367761282E-2</v>
      </c>
      <c r="U638" s="2">
        <f>(Table2[[#This Row],[Close Price]]-Table2[[#This Row],[200D EMA]])/Table2[[#This Row],[200D EMA]]</f>
        <v>1.4219415007288403E-2</v>
      </c>
      <c r="V638">
        <v>1.2239731949600401</v>
      </c>
      <c r="W638">
        <v>345.05</v>
      </c>
      <c r="X638">
        <v>351.9</v>
      </c>
      <c r="Y638">
        <v>345.05</v>
      </c>
      <c r="Z638">
        <v>351.9</v>
      </c>
      <c r="AA638">
        <v>345.05</v>
      </c>
      <c r="AB638">
        <v>351.9</v>
      </c>
      <c r="AC638" s="2">
        <f>(Table2[[#This Row],[Close Price]]/Table2[[#This Row],[Day Low]])-1</f>
        <v>1.1157803216925055E-2</v>
      </c>
      <c r="AD638" s="2">
        <f>(Table2[[#This Row],[Day High]]/Table2[[#This Row],[Close Price]])-1</f>
        <v>8.5984522785897965E-3</v>
      </c>
      <c r="AE638" s="2">
        <f>(Table2[[#This Row],[Close Price]]/Table2[[#This Row],[Current Week Low]])-1</f>
        <v>1.1157803216925055E-2</v>
      </c>
      <c r="AF638" s="2">
        <f>(Table2[[#This Row],[Current Week High]]/Table2[[#This Row],[Close Price]])-1</f>
        <v>8.5984522785897965E-3</v>
      </c>
      <c r="AG638" s="2">
        <f>(Table2[[#This Row],[Close Price]]/Table2[[#This Row],[Current Month Low]])-1</f>
        <v>1.1157803216925055E-2</v>
      </c>
      <c r="AH638" s="2">
        <f>(Table2[[#This Row],[Current Month High]]/Table2[[#This Row],[Close Price]])-1</f>
        <v>8.5984522785897965E-3</v>
      </c>
      <c r="AI638">
        <v>26.655202063628501</v>
      </c>
      <c r="AJ638">
        <v>18.251143873919599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-0.12</v>
      </c>
      <c r="AM638" t="s">
        <v>10464</v>
      </c>
      <c r="AN638">
        <v>3.95</v>
      </c>
      <c r="AO638" t="s">
        <v>10463</v>
      </c>
      <c r="AP638">
        <v>-2.5817545887904001E-2</v>
      </c>
      <c r="AQ638">
        <f>(Table2[[#This Row],[Sharpe Ratio]]-AVERAGE(Table2[Sharpe Ratio]))/_xlfn.STDEV.P(Table2[Sharpe Ratio])</f>
        <v>-0.88325787859806226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642</v>
      </c>
      <c r="AT638">
        <f>_xlfn.RANK.AVG(Table2[[#This Row],[6M Return vs Nifty Z-Score]],Table2[6M Return vs Nifty Z-Score])</f>
        <v>558</v>
      </c>
      <c r="AU638">
        <f>_xlfn.RANK.AVG(Table2[[#This Row],[Sharpe Ratio Z-Score]],Table2[Sharpe Ratio Z-Score])</f>
        <v>589</v>
      </c>
      <c r="AV638">
        <f>(Table2[[#This Row],[Rank 1Y]]+Table2[[#This Row],[Rank 6M]]+Table2[[#This Row],[Rank Sharpe]])/3</f>
        <v>596.33333333333337</v>
      </c>
    </row>
    <row r="639" spans="1:48" x14ac:dyDescent="0.3">
      <c r="A639" t="s">
        <v>1042</v>
      </c>
      <c r="B639" t="s">
        <v>1043</v>
      </c>
      <c r="C639" t="s">
        <v>10433</v>
      </c>
      <c r="D639" t="s">
        <v>533</v>
      </c>
      <c r="E639">
        <v>12287.410307100001</v>
      </c>
      <c r="F639">
        <v>912.9</v>
      </c>
      <c r="G639">
        <v>-40.1470051082987</v>
      </c>
      <c r="H639">
        <f>(Table2[[#This Row],[1Y Return vs Nifty]]-AVERAGE(Table2[1Y Return vs Nifty]))/_xlfn.STDEV.P(Table2[1Y Return vs Nifty])</f>
        <v>-1.0086981382450342</v>
      </c>
      <c r="I639">
        <v>7.5417421249862002</v>
      </c>
      <c r="J639">
        <f>(Table2[[#This Row],[1M Return vs Nifty]]-AVERAGE(Table2[1M Return vs Nifty]))/_xlfn.STDEV.P(Table2[1M Return vs Nifty])</f>
        <v>0.53080232136658068</v>
      </c>
      <c r="K639">
        <v>-8.0831792323180807</v>
      </c>
      <c r="L639">
        <f>(Table2[[#This Row],[6M Return vs Nifty]]-AVERAGE(Table2[6M Return vs Nifty]))/_xlfn.STDEV.P(Table2[6M Return vs Nifty])</f>
        <v>-0.6022509632821671</v>
      </c>
      <c r="M639">
        <v>3.3174639199021798</v>
      </c>
      <c r="N639">
        <f>(Table2[[#This Row],[1W Return vs Nifty]]-AVERAGE(Table2[1W Return vs Nifty]))/_xlfn.STDEV.P(Table2[1W Return vs Nifty])</f>
        <v>0.69265767594643746</v>
      </c>
      <c r="O639">
        <v>873.68</v>
      </c>
      <c r="P639">
        <v>850.702372455562</v>
      </c>
      <c r="Q639">
        <v>867.35643036181</v>
      </c>
      <c r="R639">
        <v>75.901531759210798</v>
      </c>
      <c r="S639" s="2">
        <f>(Table2[[#This Row],[Close Price]]-Table2[[#This Row],[20D EMA]])/Table2[[#This Row],[20D EMA]]</f>
        <v>4.4890577785917075E-2</v>
      </c>
      <c r="T639" s="2">
        <f>(Table2[[#This Row],[Close Price]]-Table2[[#This Row],[50D EMA]])/Table2[[#This Row],[50D EMA]]</f>
        <v>7.31132644721606E-2</v>
      </c>
      <c r="U639" s="2">
        <f>(Table2[[#This Row],[Close Price]]-Table2[[#This Row],[200D EMA]])/Table2[[#This Row],[200D EMA]]</f>
        <v>5.2508482146367309E-2</v>
      </c>
      <c r="V639">
        <v>2.2766045734574698</v>
      </c>
      <c r="W639">
        <v>908</v>
      </c>
      <c r="X639">
        <v>930.65</v>
      </c>
      <c r="Y639">
        <v>908</v>
      </c>
      <c r="Z639">
        <v>938.4</v>
      </c>
      <c r="AA639">
        <v>908</v>
      </c>
      <c r="AB639">
        <v>938.4</v>
      </c>
      <c r="AC639" s="2">
        <f>(Table2[[#This Row],[Close Price]]/Table2[[#This Row],[Day Low]])-1</f>
        <v>5.3964757709250577E-3</v>
      </c>
      <c r="AD639" s="2">
        <f>(Table2[[#This Row],[Day High]]/Table2[[#This Row],[Close Price]])-1</f>
        <v>1.9443531602585162E-2</v>
      </c>
      <c r="AE639" s="2">
        <f>(Table2[[#This Row],[Close Price]]/Table2[[#This Row],[Current Week Low]])-1</f>
        <v>5.3964757709250577E-3</v>
      </c>
      <c r="AF639" s="2">
        <f>(Table2[[#This Row],[Current Week High]]/Table2[[#This Row],[Close Price]])-1</f>
        <v>2.7932960893854775E-2</v>
      </c>
      <c r="AG639" s="2">
        <f>(Table2[[#This Row],[Close Price]]/Table2[[#This Row],[Current Month Low]])-1</f>
        <v>5.3964757709250577E-3</v>
      </c>
      <c r="AH639" s="2">
        <f>(Table2[[#This Row],[Current Month High]]/Table2[[#This Row],[Close Price]])-1</f>
        <v>2.7932960893854775E-2</v>
      </c>
      <c r="AI639">
        <v>21.590535655602999</v>
      </c>
      <c r="AJ639">
        <v>19.873941303919601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0.02</v>
      </c>
      <c r="AM639" t="s">
        <v>10463</v>
      </c>
      <c r="AN639">
        <v>6.2</v>
      </c>
      <c r="AO639" t="s">
        <v>10463</v>
      </c>
      <c r="AP639">
        <v>-1.6851317905106002E-2</v>
      </c>
      <c r="AQ639">
        <f>(Table2[[#This Row],[Sharpe Ratio]]-AVERAGE(Table2[Sharpe Ratio]))/_xlfn.STDEV.P(Table2[Sharpe Ratio])</f>
        <v>-0.78235663252376064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699</v>
      </c>
      <c r="AT639">
        <f>_xlfn.RANK.AVG(Table2[[#This Row],[6M Return vs Nifty Z-Score]],Table2[6M Return vs Nifty Z-Score])</f>
        <v>518</v>
      </c>
      <c r="AU639">
        <f>_xlfn.RANK.AVG(Table2[[#This Row],[Sharpe Ratio Z-Score]],Table2[Sharpe Ratio Z-Score])</f>
        <v>576</v>
      </c>
      <c r="AV639">
        <f>(Table2[[#This Row],[Rank 1Y]]+Table2[[#This Row],[Rank 6M]]+Table2[[#This Row],[Rank Sharpe]])/3</f>
        <v>597.66666666666663</v>
      </c>
    </row>
    <row r="640" spans="1:48" x14ac:dyDescent="0.3">
      <c r="A640" t="s">
        <v>774</v>
      </c>
      <c r="B640" t="s">
        <v>775</v>
      </c>
      <c r="C640" t="s">
        <v>10430</v>
      </c>
      <c r="D640" t="s">
        <v>526</v>
      </c>
      <c r="E640">
        <v>20127.336356063999</v>
      </c>
      <c r="F640">
        <v>167.5</v>
      </c>
      <c r="G640">
        <v>-36.577888894697303</v>
      </c>
      <c r="H640">
        <f>(Table2[[#This Row],[1Y Return vs Nifty]]-AVERAGE(Table2[1Y Return vs Nifty]))/_xlfn.STDEV.P(Table2[1Y Return vs Nifty])</f>
        <v>-0.96701377298481839</v>
      </c>
      <c r="I640">
        <v>0.44697691316826299</v>
      </c>
      <c r="J640">
        <f>(Table2[[#This Row],[1M Return vs Nifty]]-AVERAGE(Table2[1M Return vs Nifty]))/_xlfn.STDEV.P(Table2[1M Return vs Nifty])</f>
        <v>-8.3655611596379076E-2</v>
      </c>
      <c r="K640">
        <v>-23.182674377584</v>
      </c>
      <c r="L640">
        <f>(Table2[[#This Row],[6M Return vs Nifty]]-AVERAGE(Table2[6M Return vs Nifty]))/_xlfn.STDEV.P(Table2[6M Return vs Nifty])</f>
        <v>-1.0545766946868762</v>
      </c>
      <c r="M640">
        <v>-3.39116375244393</v>
      </c>
      <c r="N640">
        <f>(Table2[[#This Row],[1W Return vs Nifty]]-AVERAGE(Table2[1W Return vs Nifty]))/_xlfn.STDEV.P(Table2[1W Return vs Nifty])</f>
        <v>-0.53586253222279756</v>
      </c>
      <c r="O640">
        <v>167.13</v>
      </c>
      <c r="P640">
        <v>164.344751470696</v>
      </c>
      <c r="Q640">
        <v>170.1161536125</v>
      </c>
      <c r="R640">
        <v>47.125461748659099</v>
      </c>
      <c r="S640" s="2">
        <f>(Table2[[#This Row],[Close Price]]-Table2[[#This Row],[20D EMA]])/Table2[[#This Row],[20D EMA]]</f>
        <v>2.2138455094836626E-3</v>
      </c>
      <c r="T640" s="2">
        <f>(Table2[[#This Row],[Close Price]]-Table2[[#This Row],[50D EMA]])/Table2[[#This Row],[50D EMA]]</f>
        <v>1.9198961336265186E-2</v>
      </c>
      <c r="U640" s="2">
        <f>(Table2[[#This Row],[Close Price]]-Table2[[#This Row],[200D EMA]])/Table2[[#This Row],[200D EMA]]</f>
        <v>-1.5378631346551718E-2</v>
      </c>
      <c r="V640">
        <v>0.78485739430890999</v>
      </c>
      <c r="W640">
        <v>165.1</v>
      </c>
      <c r="X640">
        <v>168.47</v>
      </c>
      <c r="Y640">
        <v>165.02</v>
      </c>
      <c r="Z640">
        <v>170.49</v>
      </c>
      <c r="AA640">
        <v>165.02</v>
      </c>
      <c r="AB640">
        <v>170.49</v>
      </c>
      <c r="AC640" s="2">
        <f>(Table2[[#This Row],[Close Price]]/Table2[[#This Row],[Day Low]])-1</f>
        <v>1.4536644457904258E-2</v>
      </c>
      <c r="AD640" s="2">
        <f>(Table2[[#This Row],[Day High]]/Table2[[#This Row],[Close Price]])-1</f>
        <v>5.7910447761193584E-3</v>
      </c>
      <c r="AE640" s="2">
        <f>(Table2[[#This Row],[Close Price]]/Table2[[#This Row],[Current Week Low]])-1</f>
        <v>1.5028481396194282E-2</v>
      </c>
      <c r="AF640" s="2">
        <f>(Table2[[#This Row],[Current Week High]]/Table2[[#This Row],[Close Price]])-1</f>
        <v>1.7850746268656792E-2</v>
      </c>
      <c r="AG640" s="2">
        <f>(Table2[[#This Row],[Close Price]]/Table2[[#This Row],[Current Month Low]])-1</f>
        <v>1.5028481396194282E-2</v>
      </c>
      <c r="AH640" s="2">
        <f>(Table2[[#This Row],[Current Month High]]/Table2[[#This Row],[Close Price]])-1</f>
        <v>1.7850746268656792E-2</v>
      </c>
      <c r="AI640">
        <v>35.820895522388</v>
      </c>
      <c r="AJ640">
        <v>17.750439367310999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-0.03</v>
      </c>
      <c r="AM640" t="s">
        <v>10464</v>
      </c>
      <c r="AN640">
        <v>-6.93</v>
      </c>
      <c r="AO640" t="s">
        <v>10464</v>
      </c>
      <c r="AP640">
        <v>1.9948066803096999E-2</v>
      </c>
      <c r="AQ640">
        <f>(Table2[[#This Row],[Sharpe Ratio]]-AVERAGE(Table2[Sharpe Ratio]))/_xlfn.STDEV.P(Table2[Sharpe Ratio])</f>
        <v>-0.36823557972998916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688</v>
      </c>
      <c r="AT640">
        <f>_xlfn.RANK.AVG(Table2[[#This Row],[6M Return vs Nifty Z-Score]],Table2[6M Return vs Nifty Z-Score])</f>
        <v>666</v>
      </c>
      <c r="AU640">
        <f>_xlfn.RANK.AVG(Table2[[#This Row],[Sharpe Ratio Z-Score]],Table2[Sharpe Ratio Z-Score])</f>
        <v>441</v>
      </c>
      <c r="AV640">
        <f>(Table2[[#This Row],[Rank 1Y]]+Table2[[#This Row],[Rank 6M]]+Table2[[#This Row],[Rank Sharpe]])/3</f>
        <v>598.33333333333337</v>
      </c>
    </row>
    <row r="641" spans="1:48" x14ac:dyDescent="0.3">
      <c r="A641" t="s">
        <v>1593</v>
      </c>
      <c r="B641" t="s">
        <v>1594</v>
      </c>
      <c r="C641" t="s">
        <v>10433</v>
      </c>
      <c r="D641" t="s">
        <v>278</v>
      </c>
      <c r="E641">
        <v>5450.8180738740002</v>
      </c>
      <c r="F641">
        <v>164.68</v>
      </c>
      <c r="G641">
        <v>-25.227764977935902</v>
      </c>
      <c r="H641">
        <f>(Table2[[#This Row],[1Y Return vs Nifty]]-AVERAGE(Table2[1Y Return vs Nifty]))/_xlfn.STDEV.P(Table2[1Y Return vs Nifty])</f>
        <v>-0.83445358643443723</v>
      </c>
      <c r="I641">
        <v>-8.9448927963138107</v>
      </c>
      <c r="J641">
        <f>(Table2[[#This Row],[1M Return vs Nifty]]-AVERAGE(Table2[1M Return vs Nifty]))/_xlfn.STDEV.P(Table2[1M Return vs Nifty])</f>
        <v>-0.89705939256055145</v>
      </c>
      <c r="K641">
        <v>-4.7283790081998998</v>
      </c>
      <c r="L641">
        <f>(Table2[[#This Row],[6M Return vs Nifty]]-AVERAGE(Table2[6M Return vs Nifty]))/_xlfn.STDEV.P(Table2[6M Return vs Nifty])</f>
        <v>-0.50175340025161097</v>
      </c>
      <c r="M641">
        <v>-4.3089222094627697</v>
      </c>
      <c r="N641">
        <f>(Table2[[#This Row],[1W Return vs Nifty]]-AVERAGE(Table2[1W Return vs Nifty]))/_xlfn.STDEV.P(Table2[1W Return vs Nifty])</f>
        <v>-0.7039274280156449</v>
      </c>
      <c r="O641">
        <v>164.42</v>
      </c>
      <c r="P641">
        <v>166.145185099283</v>
      </c>
      <c r="Q641">
        <v>165.92092272838599</v>
      </c>
      <c r="R641">
        <v>44.397861408886101</v>
      </c>
      <c r="S641" s="2">
        <f>(Table2[[#This Row],[Close Price]]-Table2[[#This Row],[20D EMA]])/Table2[[#This Row],[20D EMA]]</f>
        <v>1.5813161415887322E-3</v>
      </c>
      <c r="T641" s="2">
        <f>(Table2[[#This Row],[Close Price]]-Table2[[#This Row],[50D EMA]])/Table2[[#This Row],[50D EMA]]</f>
        <v>-8.818703343148002E-3</v>
      </c>
      <c r="U641" s="2">
        <f>(Table2[[#This Row],[Close Price]]-Table2[[#This Row],[200D EMA]])/Table2[[#This Row],[200D EMA]]</f>
        <v>-7.4790008877746146E-3</v>
      </c>
      <c r="V641">
        <v>1.04543971749202</v>
      </c>
      <c r="W641">
        <v>161.1</v>
      </c>
      <c r="X641">
        <v>166.97</v>
      </c>
      <c r="Y641">
        <v>160</v>
      </c>
      <c r="Z641">
        <v>166.97</v>
      </c>
      <c r="AA641">
        <v>160</v>
      </c>
      <c r="AB641">
        <v>166.97</v>
      </c>
      <c r="AC641" s="2">
        <f>(Table2[[#This Row],[Close Price]]/Table2[[#This Row],[Day Low]])-1</f>
        <v>2.2222222222222365E-2</v>
      </c>
      <c r="AD641" s="2">
        <f>(Table2[[#This Row],[Day High]]/Table2[[#This Row],[Close Price]])-1</f>
        <v>1.3905756618897147E-2</v>
      </c>
      <c r="AE641" s="2">
        <f>(Table2[[#This Row],[Close Price]]/Table2[[#This Row],[Current Week Low]])-1</f>
        <v>2.9249999999999998E-2</v>
      </c>
      <c r="AF641" s="2">
        <f>(Table2[[#This Row],[Current Week High]]/Table2[[#This Row],[Close Price]])-1</f>
        <v>1.3905756618897147E-2</v>
      </c>
      <c r="AG641" s="2">
        <f>(Table2[[#This Row],[Close Price]]/Table2[[#This Row],[Current Month Low]])-1</f>
        <v>2.9249999999999998E-2</v>
      </c>
      <c r="AH641" s="2">
        <f>(Table2[[#This Row],[Current Month High]]/Table2[[#This Row],[Close Price]])-1</f>
        <v>1.3905756618897147E-2</v>
      </c>
      <c r="AI641">
        <v>33.349526354141297</v>
      </c>
      <c r="AJ641">
        <v>26.628219915417102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-0.12</v>
      </c>
      <c r="AM641" t="s">
        <v>10464</v>
      </c>
      <c r="AN641">
        <v>-0.8</v>
      </c>
      <c r="AO641" t="s">
        <v>10464</v>
      </c>
      <c r="AP641">
        <v>-7.4854495877162003E-2</v>
      </c>
      <c r="AQ641">
        <f>(Table2[[#This Row],[Sharpe Ratio]]-AVERAGE(Table2[Sharpe Ratio]))/_xlfn.STDEV.P(Table2[Sharpe Ratio])</f>
        <v>-1.4350940985884559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644</v>
      </c>
      <c r="AT641">
        <f>_xlfn.RANK.AVG(Table2[[#This Row],[6M Return vs Nifty Z-Score]],Table2[6M Return vs Nifty Z-Score])</f>
        <v>485</v>
      </c>
      <c r="AU641">
        <f>_xlfn.RANK.AVG(Table2[[#This Row],[Sharpe Ratio Z-Score]],Table2[Sharpe Ratio Z-Score])</f>
        <v>666</v>
      </c>
      <c r="AV641">
        <f>(Table2[[#This Row],[Rank 1Y]]+Table2[[#This Row],[Rank 6M]]+Table2[[#This Row],[Rank Sharpe]])/3</f>
        <v>598.33333333333337</v>
      </c>
    </row>
    <row r="642" spans="1:48" x14ac:dyDescent="0.3">
      <c r="A642" t="s">
        <v>2020</v>
      </c>
      <c r="B642" t="s">
        <v>2021</v>
      </c>
      <c r="C642" t="s">
        <v>10435</v>
      </c>
      <c r="D642" t="s">
        <v>1800</v>
      </c>
      <c r="E642">
        <v>2929.4385410139998</v>
      </c>
      <c r="F642">
        <v>15.67</v>
      </c>
      <c r="G642">
        <v>-19.826635660978599</v>
      </c>
      <c r="H642">
        <f>(Table2[[#This Row],[1Y Return vs Nifty]]-AVERAGE(Table2[1Y Return vs Nifty]))/_xlfn.STDEV.P(Table2[1Y Return vs Nifty])</f>
        <v>-0.7713728029038478</v>
      </c>
      <c r="I642">
        <v>-4.7290538638690798</v>
      </c>
      <c r="J642">
        <f>(Table2[[#This Row],[1M Return vs Nifty]]-AVERAGE(Table2[1M Return vs Nifty]))/_xlfn.STDEV.P(Table2[1M Return vs Nifty])</f>
        <v>-0.53193727804437696</v>
      </c>
      <c r="K642">
        <v>-29.275490955199999</v>
      </c>
      <c r="L642">
        <f>(Table2[[#This Row],[6M Return vs Nifty]]-AVERAGE(Table2[6M Return vs Nifty]))/_xlfn.STDEV.P(Table2[6M Return vs Nifty])</f>
        <v>-1.2370952284703682</v>
      </c>
      <c r="M642">
        <v>-3.2794094458385401</v>
      </c>
      <c r="N642">
        <f>(Table2[[#This Row],[1W Return vs Nifty]]-AVERAGE(Table2[1W Return vs Nifty]))/_xlfn.STDEV.P(Table2[1W Return vs Nifty])</f>
        <v>-0.51539747875432129</v>
      </c>
      <c r="O642">
        <v>15.83</v>
      </c>
      <c r="P642">
        <v>16.387894725770501</v>
      </c>
      <c r="Q642">
        <v>17.7696409218794</v>
      </c>
      <c r="R642">
        <v>52.6980117736897</v>
      </c>
      <c r="S642" s="2">
        <f>(Table2[[#This Row],[Close Price]]-Table2[[#This Row],[20D EMA]])/Table2[[#This Row],[20D EMA]]</f>
        <v>-1.0107391029690471E-2</v>
      </c>
      <c r="T642" s="2">
        <f>(Table2[[#This Row],[Close Price]]-Table2[[#This Row],[50D EMA]])/Table2[[#This Row],[50D EMA]]</f>
        <v>-4.3806403310706399E-2</v>
      </c>
      <c r="U642" s="2">
        <f>(Table2[[#This Row],[Close Price]]-Table2[[#This Row],[200D EMA]])/Table2[[#This Row],[200D EMA]]</f>
        <v>-0.1181588829571764</v>
      </c>
      <c r="V642">
        <v>0.75765764461797402</v>
      </c>
      <c r="W642">
        <v>15.61</v>
      </c>
      <c r="X642">
        <v>16.25</v>
      </c>
      <c r="Y642">
        <v>15.56</v>
      </c>
      <c r="Z642">
        <v>16.25</v>
      </c>
      <c r="AA642">
        <v>15.56</v>
      </c>
      <c r="AB642">
        <v>16.25</v>
      </c>
      <c r="AC642" s="2">
        <f>(Table2[[#This Row],[Close Price]]/Table2[[#This Row],[Day Low]])-1</f>
        <v>3.8436899423446302E-3</v>
      </c>
      <c r="AD642" s="2">
        <f>(Table2[[#This Row],[Day High]]/Table2[[#This Row],[Close Price]])-1</f>
        <v>3.7013401403956703E-2</v>
      </c>
      <c r="AE642" s="2">
        <f>(Table2[[#This Row],[Close Price]]/Table2[[#This Row],[Current Week Low]])-1</f>
        <v>7.0694087403597727E-3</v>
      </c>
      <c r="AF642" s="2">
        <f>(Table2[[#This Row],[Current Week High]]/Table2[[#This Row],[Close Price]])-1</f>
        <v>3.7013401403956703E-2</v>
      </c>
      <c r="AG642" s="2">
        <f>(Table2[[#This Row],[Close Price]]/Table2[[#This Row],[Current Month Low]])-1</f>
        <v>7.0694087403597727E-3</v>
      </c>
      <c r="AH642" s="2">
        <f>(Table2[[#This Row],[Current Month High]]/Table2[[#This Row],[Close Price]])-1</f>
        <v>3.7013401403956703E-2</v>
      </c>
      <c r="AI642">
        <v>66.241225271218894</v>
      </c>
      <c r="AJ642">
        <v>21.945525291828801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-0.22</v>
      </c>
      <c r="AM642" t="s">
        <v>10464</v>
      </c>
      <c r="AN642">
        <v>-5.26</v>
      </c>
      <c r="AO642" t="s">
        <v>10464</v>
      </c>
      <c r="AP642">
        <v>3.5356091203639999E-3</v>
      </c>
      <c r="AQ642">
        <f>(Table2[[#This Row],[Sharpe Ratio]]-AVERAGE(Table2[Sharpe Ratio]))/_xlfn.STDEV.P(Table2[Sharpe Ratio])</f>
        <v>-0.55293280519722754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618</v>
      </c>
      <c r="AT642">
        <f>_xlfn.RANK.AVG(Table2[[#This Row],[6M Return vs Nifty Z-Score]],Table2[6M Return vs Nifty Z-Score])</f>
        <v>692</v>
      </c>
      <c r="AU642">
        <f>_xlfn.RANK.AVG(Table2[[#This Row],[Sharpe Ratio Z-Score]],Table2[Sharpe Ratio Z-Score])</f>
        <v>488</v>
      </c>
      <c r="AV642">
        <f>(Table2[[#This Row],[Rank 1Y]]+Table2[[#This Row],[Rank 6M]]+Table2[[#This Row],[Rank Sharpe]])/3</f>
        <v>599.33333333333337</v>
      </c>
    </row>
    <row r="643" spans="1:48" x14ac:dyDescent="0.3">
      <c r="A643" t="s">
        <v>708</v>
      </c>
      <c r="B643" t="s">
        <v>709</v>
      </c>
      <c r="C643" t="s">
        <v>10424</v>
      </c>
      <c r="D643" t="s">
        <v>61</v>
      </c>
      <c r="E643">
        <v>23225.60007756</v>
      </c>
      <c r="F643">
        <v>437.75</v>
      </c>
      <c r="G643">
        <v>-2.8841010713852699</v>
      </c>
      <c r="H643">
        <f>(Table2[[#This Row],[1Y Return vs Nifty]]-AVERAGE(Table2[1Y Return vs Nifty]))/_xlfn.STDEV.P(Table2[1Y Return vs Nifty])</f>
        <v>-0.57349782265661753</v>
      </c>
      <c r="I643">
        <v>-5.6197991291944298</v>
      </c>
      <c r="J643">
        <f>(Table2[[#This Row],[1M Return vs Nifty]]-AVERAGE(Table2[1M Return vs Nifty]))/_xlfn.STDEV.P(Table2[1M Return vs Nifty])</f>
        <v>-0.6090822544019685</v>
      </c>
      <c r="K643">
        <v>-10.835337438429301</v>
      </c>
      <c r="L643">
        <f>(Table2[[#This Row],[6M Return vs Nifty]]-AVERAGE(Table2[6M Return vs Nifty]))/_xlfn.STDEV.P(Table2[6M Return vs Nifty])</f>
        <v>-0.68469557229355038</v>
      </c>
      <c r="M643">
        <v>-0.98199957067276999</v>
      </c>
      <c r="N643">
        <f>(Table2[[#This Row],[1W Return vs Nifty]]-AVERAGE(Table2[1W Return vs Nifty]))/_xlfn.STDEV.P(Table2[1W Return vs Nifty])</f>
        <v>-9.4683348243980087E-2</v>
      </c>
      <c r="O643">
        <v>431.53</v>
      </c>
      <c r="P643">
        <v>431.07385577479999</v>
      </c>
      <c r="Q643">
        <v>412.091763339426</v>
      </c>
      <c r="R643">
        <v>52.069625253581599</v>
      </c>
      <c r="S643" s="2">
        <f>(Table2[[#This Row],[Close Price]]-Table2[[#This Row],[20D EMA]])/Table2[[#This Row],[20D EMA]]</f>
        <v>1.4413829861191638E-2</v>
      </c>
      <c r="T643" s="2">
        <f>(Table2[[#This Row],[Close Price]]-Table2[[#This Row],[50D EMA]])/Table2[[#This Row],[50D EMA]]</f>
        <v>1.5487239914377298E-2</v>
      </c>
      <c r="U643" s="2">
        <f>(Table2[[#This Row],[Close Price]]-Table2[[#This Row],[200D EMA]])/Table2[[#This Row],[200D EMA]]</f>
        <v>6.2263405734319877E-2</v>
      </c>
      <c r="V643">
        <v>0.54549579046929197</v>
      </c>
      <c r="W643">
        <v>428.7</v>
      </c>
      <c r="X643">
        <v>443.2</v>
      </c>
      <c r="Y643">
        <v>425.1</v>
      </c>
      <c r="Z643">
        <v>443.2</v>
      </c>
      <c r="AA643">
        <v>425.1</v>
      </c>
      <c r="AB643">
        <v>443.2</v>
      </c>
      <c r="AC643" s="2">
        <f>(Table2[[#This Row],[Close Price]]/Table2[[#This Row],[Day Low]])-1</f>
        <v>2.1110333566596751E-2</v>
      </c>
      <c r="AD643" s="2">
        <f>(Table2[[#This Row],[Day High]]/Table2[[#This Row],[Close Price]])-1</f>
        <v>1.2450028555111237E-2</v>
      </c>
      <c r="AE643" s="2">
        <f>(Table2[[#This Row],[Close Price]]/Table2[[#This Row],[Current Week Low]])-1</f>
        <v>2.9757704069630631E-2</v>
      </c>
      <c r="AF643" s="2">
        <f>(Table2[[#This Row],[Current Week High]]/Table2[[#This Row],[Close Price]])-1</f>
        <v>1.2450028555111237E-2</v>
      </c>
      <c r="AG643" s="2">
        <f>(Table2[[#This Row],[Close Price]]/Table2[[#This Row],[Current Month Low]])-1</f>
        <v>2.9757704069630631E-2</v>
      </c>
      <c r="AH643" s="2">
        <f>(Table2[[#This Row],[Current Month High]]/Table2[[#This Row],[Close Price]])-1</f>
        <v>1.2450028555111237E-2</v>
      </c>
      <c r="AI643">
        <v>7.59565962307253</v>
      </c>
      <c r="AJ643">
        <v>33.399360048758197</v>
      </c>
      <c r="AK643" t="str">
        <f>IF(AND(Table2[[#This Row],[20D EMA]]&gt;Table2[[#This Row],[50D EMA]],Table2[[#This Row],[50D EMA]]&gt;Table2[[#This Row],[200D EMA]]),"Uptrend","Downtrend/NoTrend")</f>
        <v>Uptrend</v>
      </c>
      <c r="AL643">
        <v>-0.08</v>
      </c>
      <c r="AM643" t="s">
        <v>10464</v>
      </c>
      <c r="AN643">
        <v>-0.4</v>
      </c>
      <c r="AO643" t="s">
        <v>10464</v>
      </c>
      <c r="AP643">
        <v>-0.118210725513094</v>
      </c>
      <c r="AQ643">
        <f>(Table2[[#This Row],[Sharpe Ratio]]-AVERAGE(Table2[Sharpe Ratio]))/_xlfn.STDEV.P(Table2[Sharpe Ratio])</f>
        <v>-1.9230024591322767</v>
      </c>
      <c r="AR6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-3.884961456728393</v>
      </c>
      <c r="AS643">
        <f>_xlfn.RANK.AVG(Table2[[#This Row],[1Y Return vs Nifty Z-Score]],Table2[1Y Return vs Nifty Z-Score])</f>
        <v>529</v>
      </c>
      <c r="AT643">
        <f>_xlfn.RANK.AVG(Table2[[#This Row],[6M Return vs Nifty Z-Score]],Table2[6M Return vs Nifty Z-Score])</f>
        <v>557</v>
      </c>
      <c r="AU643">
        <f>_xlfn.RANK.AVG(Table2[[#This Row],[Sharpe Ratio Z-Score]],Table2[Sharpe Ratio Z-Score])</f>
        <v>714</v>
      </c>
      <c r="AV643">
        <f>(Table2[[#This Row],[Rank 1Y]]+Table2[[#This Row],[Rank 6M]]+Table2[[#This Row],[Rank Sharpe]])/3</f>
        <v>600</v>
      </c>
    </row>
    <row r="644" spans="1:48" x14ac:dyDescent="0.3">
      <c r="A644" t="s">
        <v>1641</v>
      </c>
      <c r="B644" t="s">
        <v>1642</v>
      </c>
      <c r="C644" t="s">
        <v>10429</v>
      </c>
      <c r="D644" t="s">
        <v>1201</v>
      </c>
      <c r="E644">
        <v>5026.4243867499999</v>
      </c>
      <c r="F644">
        <v>2956</v>
      </c>
      <c r="G644">
        <v>-5.3453426725506699</v>
      </c>
      <c r="H644">
        <f>(Table2[[#This Row],[1Y Return vs Nifty]]-AVERAGE(Table2[1Y Return vs Nifty]))/_xlfn.STDEV.P(Table2[1Y Return vs Nifty])</f>
        <v>-0.60224311638105288</v>
      </c>
      <c r="I644">
        <v>-6.4216831825854896</v>
      </c>
      <c r="J644">
        <f>(Table2[[#This Row],[1M Return vs Nifty]]-AVERAGE(Table2[1M Return vs Nifty]))/_xlfn.STDEV.P(Table2[1M Return vs Nifty])</f>
        <v>-0.67853120770938546</v>
      </c>
      <c r="K644">
        <v>-17.325420414953001</v>
      </c>
      <c r="L644">
        <f>(Table2[[#This Row],[6M Return vs Nifty]]-AVERAGE(Table2[6M Return vs Nifty]))/_xlfn.STDEV.P(Table2[6M Return vs Nifty])</f>
        <v>-0.87911475657692228</v>
      </c>
      <c r="M644">
        <v>1.1929513115161099</v>
      </c>
      <c r="N644">
        <f>(Table2[[#This Row],[1W Return vs Nifty]]-AVERAGE(Table2[1W Return vs Nifty]))/_xlfn.STDEV.P(Table2[1W Return vs Nifty])</f>
        <v>0.30360542869303464</v>
      </c>
      <c r="O644">
        <v>2942.65</v>
      </c>
      <c r="P644">
        <v>3004.0539713045</v>
      </c>
      <c r="Q644">
        <v>2908.1165689274899</v>
      </c>
      <c r="R644">
        <v>67.565043911146205</v>
      </c>
      <c r="S644" s="2">
        <f>(Table2[[#This Row],[Close Price]]-Table2[[#This Row],[20D EMA]])/Table2[[#This Row],[20D EMA]]</f>
        <v>4.5367270997230076E-3</v>
      </c>
      <c r="T644" s="2">
        <f>(Table2[[#This Row],[Close Price]]-Table2[[#This Row],[50D EMA]])/Table2[[#This Row],[50D EMA]]</f>
        <v>-1.5996374154234234E-2</v>
      </c>
      <c r="U644" s="2">
        <f>(Table2[[#This Row],[Close Price]]-Table2[[#This Row],[200D EMA]])/Table2[[#This Row],[200D EMA]]</f>
        <v>1.6465444193032974E-2</v>
      </c>
      <c r="V644">
        <v>0.97946859162975797</v>
      </c>
      <c r="W644">
        <v>2948.1</v>
      </c>
      <c r="X644">
        <v>3037.7</v>
      </c>
      <c r="Y644">
        <v>2948.1</v>
      </c>
      <c r="Z644">
        <v>3037.7</v>
      </c>
      <c r="AA644">
        <v>2948.1</v>
      </c>
      <c r="AB644">
        <v>3037.7</v>
      </c>
      <c r="AC644" s="2">
        <f>(Table2[[#This Row],[Close Price]]/Table2[[#This Row],[Day Low]])-1</f>
        <v>2.6796920050202733E-3</v>
      </c>
      <c r="AD644" s="2">
        <f>(Table2[[#This Row],[Day High]]/Table2[[#This Row],[Close Price]])-1</f>
        <v>2.7638700947225869E-2</v>
      </c>
      <c r="AE644" s="2">
        <f>(Table2[[#This Row],[Close Price]]/Table2[[#This Row],[Current Week Low]])-1</f>
        <v>2.6796920050202733E-3</v>
      </c>
      <c r="AF644" s="2">
        <f>(Table2[[#This Row],[Current Week High]]/Table2[[#This Row],[Close Price]])-1</f>
        <v>2.7638700947225869E-2</v>
      </c>
      <c r="AG644" s="2">
        <f>(Table2[[#This Row],[Close Price]]/Table2[[#This Row],[Current Month Low]])-1</f>
        <v>2.6796920050202733E-3</v>
      </c>
      <c r="AH644" s="2">
        <f>(Table2[[#This Row],[Current Month High]]/Table2[[#This Row],[Close Price]])-1</f>
        <v>2.7638700947225869E-2</v>
      </c>
      <c r="AI644">
        <v>25.169147496617001</v>
      </c>
      <c r="AJ644">
        <v>35.590110545387802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0</v>
      </c>
      <c r="AM644">
        <v>0</v>
      </c>
      <c r="AN644">
        <v>1.44</v>
      </c>
      <c r="AO644" t="s">
        <v>10463</v>
      </c>
      <c r="AP644">
        <v>-6.3509430389632998E-2</v>
      </c>
      <c r="AQ644">
        <f>(Table2[[#This Row],[Sharpe Ratio]]-AVERAGE(Table2[Sharpe Ratio]))/_xlfn.STDEV.P(Table2[Sharpe Ratio])</f>
        <v>-1.3074226578574781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548</v>
      </c>
      <c r="AT644">
        <f>_xlfn.RANK.AVG(Table2[[#This Row],[6M Return vs Nifty Z-Score]],Table2[6M Return vs Nifty Z-Score])</f>
        <v>608</v>
      </c>
      <c r="AU644">
        <f>_xlfn.RANK.AVG(Table2[[#This Row],[Sharpe Ratio Z-Score]],Table2[Sharpe Ratio Z-Score])</f>
        <v>646</v>
      </c>
      <c r="AV644">
        <f>(Table2[[#This Row],[Rank 1Y]]+Table2[[#This Row],[Rank 6M]]+Table2[[#This Row],[Rank Sharpe]])/3</f>
        <v>600.66666666666663</v>
      </c>
    </row>
    <row r="645" spans="1:48" x14ac:dyDescent="0.3">
      <c r="A645" t="s">
        <v>1218</v>
      </c>
      <c r="B645" t="s">
        <v>1219</v>
      </c>
      <c r="C645" t="s">
        <v>10419</v>
      </c>
      <c r="D645" t="s">
        <v>130</v>
      </c>
      <c r="E645">
        <v>8995.9432523769992</v>
      </c>
      <c r="F645">
        <v>82.72</v>
      </c>
      <c r="G645">
        <v>-35.771989415443002</v>
      </c>
      <c r="H645">
        <f>(Table2[[#This Row],[1Y Return vs Nifty]]-AVERAGE(Table2[1Y Return vs Nifty]))/_xlfn.STDEV.P(Table2[1Y Return vs Nifty])</f>
        <v>-0.95760152461693571</v>
      </c>
      <c r="I645">
        <v>-6.6972764519088797</v>
      </c>
      <c r="J645">
        <f>(Table2[[#This Row],[1M Return vs Nifty]]-AVERAGE(Table2[1M Return vs Nifty]))/_xlfn.STDEV.P(Table2[1M Return vs Nifty])</f>
        <v>-0.70239957622493265</v>
      </c>
      <c r="K645">
        <v>-17.317375771953898</v>
      </c>
      <c r="L645">
        <f>(Table2[[#This Row],[6M Return vs Nifty]]-AVERAGE(Table2[6M Return vs Nifty]))/_xlfn.STDEV.P(Table2[6M Return vs Nifty])</f>
        <v>-0.87887376845159415</v>
      </c>
      <c r="M645">
        <v>-3.7149311981681801</v>
      </c>
      <c r="N645">
        <f>(Table2[[#This Row],[1W Return vs Nifty]]-AVERAGE(Table2[1W Return vs Nifty]))/_xlfn.STDEV.P(Table2[1W Return vs Nifty])</f>
        <v>-0.59515257919606712</v>
      </c>
      <c r="O645">
        <v>84.07</v>
      </c>
      <c r="P645">
        <v>84.1488378678673</v>
      </c>
      <c r="Q645">
        <v>85.777944758296798</v>
      </c>
      <c r="R645">
        <v>46.876707428298502</v>
      </c>
      <c r="S645" s="2">
        <f>(Table2[[#This Row],[Close Price]]-Table2[[#This Row],[20D EMA]])/Table2[[#This Row],[20D EMA]]</f>
        <v>-1.6058046865707082E-2</v>
      </c>
      <c r="T645" s="2">
        <f>(Table2[[#This Row],[Close Price]]-Table2[[#This Row],[50D EMA]])/Table2[[#This Row],[50D EMA]]</f>
        <v>-1.6979888303518816E-2</v>
      </c>
      <c r="U645" s="2">
        <f>(Table2[[#This Row],[Close Price]]-Table2[[#This Row],[200D EMA]])/Table2[[#This Row],[200D EMA]]</f>
        <v>-3.5649545660174163E-2</v>
      </c>
      <c r="V645">
        <v>0.60221214232290798</v>
      </c>
      <c r="W645">
        <v>82.4</v>
      </c>
      <c r="X645">
        <v>84.35</v>
      </c>
      <c r="Y645">
        <v>82.34</v>
      </c>
      <c r="Z645">
        <v>84.35</v>
      </c>
      <c r="AA645">
        <v>82.34</v>
      </c>
      <c r="AB645">
        <v>84.35</v>
      </c>
      <c r="AC645" s="2">
        <f>(Table2[[#This Row],[Close Price]]/Table2[[#This Row],[Day Low]])-1</f>
        <v>3.8834951456310218E-3</v>
      </c>
      <c r="AD645" s="2">
        <f>(Table2[[#This Row],[Day High]]/Table2[[#This Row],[Close Price]])-1</f>
        <v>1.9705029013539654E-2</v>
      </c>
      <c r="AE645" s="2">
        <f>(Table2[[#This Row],[Close Price]]/Table2[[#This Row],[Current Week Low]])-1</f>
        <v>4.6150109302889319E-3</v>
      </c>
      <c r="AF645" s="2">
        <f>(Table2[[#This Row],[Current Week High]]/Table2[[#This Row],[Close Price]])-1</f>
        <v>1.9705029013539654E-2</v>
      </c>
      <c r="AG645" s="2">
        <f>(Table2[[#This Row],[Close Price]]/Table2[[#This Row],[Current Month Low]])-1</f>
        <v>4.6150109302889319E-3</v>
      </c>
      <c r="AH645" s="2">
        <f>(Table2[[#This Row],[Current Month High]]/Table2[[#This Row],[Close Price]])-1</f>
        <v>1.9705029013539654E-2</v>
      </c>
      <c r="AI645">
        <v>18.4719535783365</v>
      </c>
      <c r="AJ645">
        <v>14.254143646408799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-0.12</v>
      </c>
      <c r="AM645" t="s">
        <v>10464</v>
      </c>
      <c r="AN645">
        <v>-2.79</v>
      </c>
      <c r="AO645" t="s">
        <v>10464</v>
      </c>
      <c r="AQ645">
        <f>(Table2[[#This Row],[Sharpe Ratio]]-AVERAGE(Table2[Sharpe Ratio]))/_xlfn.STDEV.P(Table2[Sharpe Ratio])</f>
        <v>-0.59272070335917748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684</v>
      </c>
      <c r="AT645">
        <f>_xlfn.RANK.AVG(Table2[[#This Row],[6M Return vs Nifty Z-Score]],Table2[6M Return vs Nifty Z-Score])</f>
        <v>607</v>
      </c>
      <c r="AU645">
        <f>_xlfn.RANK.AVG(Table2[[#This Row],[Sharpe Ratio Z-Score]],Table2[Sharpe Ratio Z-Score])</f>
        <v>515.5</v>
      </c>
      <c r="AV645">
        <f>(Table2[[#This Row],[Rank 1Y]]+Table2[[#This Row],[Rank 6M]]+Table2[[#This Row],[Rank Sharpe]])/3</f>
        <v>602.16666666666663</v>
      </c>
    </row>
    <row r="646" spans="1:48" x14ac:dyDescent="0.3">
      <c r="A646" t="s">
        <v>2052</v>
      </c>
      <c r="B646" t="s">
        <v>2053</v>
      </c>
      <c r="C646" t="s">
        <v>10421</v>
      </c>
      <c r="D646" t="s">
        <v>396</v>
      </c>
      <c r="E646">
        <v>2808.3104315999999</v>
      </c>
      <c r="F646">
        <v>1997.65</v>
      </c>
      <c r="G646">
        <v>-8.2083184232511908</v>
      </c>
      <c r="H646">
        <f>(Table2[[#This Row],[1Y Return vs Nifty]]-AVERAGE(Table2[1Y Return vs Nifty]))/_xlfn.STDEV.P(Table2[1Y Return vs Nifty])</f>
        <v>-0.63568033718897932</v>
      </c>
      <c r="I646">
        <v>5.3543450979677596</v>
      </c>
      <c r="J646">
        <f>(Table2[[#This Row],[1M Return vs Nifty]]-AVERAGE(Table2[1M Return vs Nifty]))/_xlfn.STDEV.P(Table2[1M Return vs Nifty])</f>
        <v>0.34135793305162521</v>
      </c>
      <c r="K646">
        <v>-8.9735056966427198</v>
      </c>
      <c r="L646">
        <f>(Table2[[#This Row],[6M Return vs Nifty]]-AVERAGE(Table2[6M Return vs Nifty]))/_xlfn.STDEV.P(Table2[6M Return vs Nifty])</f>
        <v>-0.62892189269339793</v>
      </c>
      <c r="M646">
        <v>0.10259706680887699</v>
      </c>
      <c r="N646">
        <f>(Table2[[#This Row],[1W Return vs Nifty]]-AVERAGE(Table2[1W Return vs Nifty]))/_xlfn.STDEV.P(Table2[1W Return vs Nifty])</f>
        <v>0.10393385812613101</v>
      </c>
      <c r="O646">
        <v>1920.16</v>
      </c>
      <c r="P646">
        <v>1852.9823066420199</v>
      </c>
      <c r="Q646">
        <v>1849.86069740691</v>
      </c>
      <c r="R646">
        <v>63.703102149478298</v>
      </c>
      <c r="S646" s="2">
        <f>(Table2[[#This Row],[Close Price]]-Table2[[#This Row],[20D EMA]])/Table2[[#This Row],[20D EMA]]</f>
        <v>4.0356011999000088E-2</v>
      </c>
      <c r="T646" s="2">
        <f>(Table2[[#This Row],[Close Price]]-Table2[[#This Row],[50D EMA]])/Table2[[#This Row],[50D EMA]]</f>
        <v>7.8072895159019301E-2</v>
      </c>
      <c r="U646" s="2">
        <f>(Table2[[#This Row],[Close Price]]-Table2[[#This Row],[200D EMA]])/Table2[[#This Row],[200D EMA]]</f>
        <v>7.9892125282869958E-2</v>
      </c>
      <c r="V646">
        <v>1.8289704457257701</v>
      </c>
      <c r="W646">
        <v>1985</v>
      </c>
      <c r="X646">
        <v>2030</v>
      </c>
      <c r="Y646">
        <v>1915.95</v>
      </c>
      <c r="Z646">
        <v>2030</v>
      </c>
      <c r="AA646">
        <v>1915.95</v>
      </c>
      <c r="AB646">
        <v>2030</v>
      </c>
      <c r="AC646" s="2">
        <f>(Table2[[#This Row],[Close Price]]/Table2[[#This Row],[Day Low]])-1</f>
        <v>6.3727959697732484E-3</v>
      </c>
      <c r="AD646" s="2">
        <f>(Table2[[#This Row],[Day High]]/Table2[[#This Row],[Close Price]])-1</f>
        <v>1.6194027982879833E-2</v>
      </c>
      <c r="AE646" s="2">
        <f>(Table2[[#This Row],[Close Price]]/Table2[[#This Row],[Current Week Low]])-1</f>
        <v>4.2642031368250732E-2</v>
      </c>
      <c r="AF646" s="2">
        <f>(Table2[[#This Row],[Current Week High]]/Table2[[#This Row],[Close Price]])-1</f>
        <v>1.6194027982879833E-2</v>
      </c>
      <c r="AG646" s="2">
        <f>(Table2[[#This Row],[Close Price]]/Table2[[#This Row],[Current Month Low]])-1</f>
        <v>4.2642031368250732E-2</v>
      </c>
      <c r="AH646" s="2">
        <f>(Table2[[#This Row],[Current Month High]]/Table2[[#This Row],[Close Price]])-1</f>
        <v>1.6194027982879833E-2</v>
      </c>
      <c r="AI646">
        <v>15.881160363427</v>
      </c>
      <c r="AJ646">
        <v>30.480078380143699</v>
      </c>
      <c r="AK646" t="str">
        <f>IF(AND(Table2[[#This Row],[20D EMA]]&gt;Table2[[#This Row],[50D EMA]],Table2[[#This Row],[50D EMA]]&gt;Table2[[#This Row],[200D EMA]]),"Uptrend","Downtrend/NoTrend")</f>
        <v>Uptrend</v>
      </c>
      <c r="AL646">
        <v>0.05</v>
      </c>
      <c r="AM646" t="s">
        <v>10463</v>
      </c>
      <c r="AN646">
        <v>7.07</v>
      </c>
      <c r="AO646" t="s">
        <v>10463</v>
      </c>
      <c r="AP646">
        <v>-0.111332787827264</v>
      </c>
      <c r="AQ646">
        <f>(Table2[[#This Row],[Sharpe Ratio]]-AVERAGE(Table2[Sharpe Ratio]))/_xlfn.STDEV.P(Table2[Sharpe Ratio])</f>
        <v>-1.8456017412101926</v>
      </c>
      <c r="AR6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-2.6649121799148134</v>
      </c>
      <c r="AS646">
        <f>_xlfn.RANK.AVG(Table2[[#This Row],[1Y Return vs Nifty Z-Score]],Table2[1Y Return vs Nifty Z-Score])</f>
        <v>563</v>
      </c>
      <c r="AT646">
        <f>_xlfn.RANK.AVG(Table2[[#This Row],[6M Return vs Nifty Z-Score]],Table2[6M Return vs Nifty Z-Score])</f>
        <v>533</v>
      </c>
      <c r="AU646">
        <f>_xlfn.RANK.AVG(Table2[[#This Row],[Sharpe Ratio Z-Score]],Table2[Sharpe Ratio Z-Score])</f>
        <v>711</v>
      </c>
      <c r="AV646">
        <f>(Table2[[#This Row],[Rank 1Y]]+Table2[[#This Row],[Rank 6M]]+Table2[[#This Row],[Rank Sharpe]])/3</f>
        <v>602.33333333333337</v>
      </c>
    </row>
    <row r="647" spans="1:48" x14ac:dyDescent="0.3">
      <c r="A647" t="s">
        <v>2200</v>
      </c>
      <c r="B647" t="s">
        <v>2201</v>
      </c>
      <c r="C647" t="s">
        <v>10431</v>
      </c>
      <c r="D647" t="s">
        <v>218</v>
      </c>
      <c r="E647">
        <v>2387.5872573950001</v>
      </c>
      <c r="F647">
        <v>307.3</v>
      </c>
      <c r="G647">
        <v>-53.761376179336501</v>
      </c>
      <c r="H647">
        <f>(Table2[[#This Row],[1Y Return vs Nifty]]-AVERAGE(Table2[1Y Return vs Nifty]))/_xlfn.STDEV.P(Table2[1Y Return vs Nifty])</f>
        <v>-1.1677028841119705</v>
      </c>
      <c r="I647">
        <v>5.28086540833573</v>
      </c>
      <c r="J647">
        <f>(Table2[[#This Row],[1M Return vs Nifty]]-AVERAGE(Table2[1M Return vs Nifty]))/_xlfn.STDEV.P(Table2[1M Return vs Nifty])</f>
        <v>0.33499406097720491</v>
      </c>
      <c r="K647">
        <v>-13.0128332255688</v>
      </c>
      <c r="L647">
        <f>(Table2[[#This Row],[6M Return vs Nifty]]-AVERAGE(Table2[6M Return vs Nifty]))/_xlfn.STDEV.P(Table2[6M Return vs Nifty])</f>
        <v>-0.74992539389174795</v>
      </c>
      <c r="M647">
        <v>-4.2416606919119202</v>
      </c>
      <c r="N647">
        <f>(Table2[[#This Row],[1W Return vs Nifty]]-AVERAGE(Table2[1W Return vs Nifty]))/_xlfn.STDEV.P(Table2[1W Return vs Nifty])</f>
        <v>-0.69161013488519296</v>
      </c>
      <c r="O647">
        <v>294.69</v>
      </c>
      <c r="P647">
        <v>291.17757159535103</v>
      </c>
      <c r="Q647">
        <v>323.144690232995</v>
      </c>
      <c r="R647">
        <v>63.8008630731373</v>
      </c>
      <c r="S647" s="2">
        <f>(Table2[[#This Row],[Close Price]]-Table2[[#This Row],[20D EMA]])/Table2[[#This Row],[20D EMA]]</f>
        <v>4.279072924089726E-2</v>
      </c>
      <c r="T647" s="2">
        <f>(Table2[[#This Row],[Close Price]]-Table2[[#This Row],[50D EMA]])/Table2[[#This Row],[50D EMA]]</f>
        <v>5.5369746771067575E-2</v>
      </c>
      <c r="U647" s="2">
        <f>(Table2[[#This Row],[Close Price]]-Table2[[#This Row],[200D EMA]])/Table2[[#This Row],[200D EMA]]</f>
        <v>-4.9032803916940718E-2</v>
      </c>
      <c r="V647">
        <v>1.8647692831587499</v>
      </c>
      <c r="W647">
        <v>301.55</v>
      </c>
      <c r="X647">
        <v>310.05</v>
      </c>
      <c r="Y647">
        <v>291.05</v>
      </c>
      <c r="Z647">
        <v>311.45</v>
      </c>
      <c r="AA647">
        <v>291.05</v>
      </c>
      <c r="AB647">
        <v>311.45</v>
      </c>
      <c r="AC647" s="2">
        <f>(Table2[[#This Row],[Close Price]]/Table2[[#This Row],[Day Low]])-1</f>
        <v>1.9068147902503663E-2</v>
      </c>
      <c r="AD647" s="2">
        <f>(Table2[[#This Row],[Day High]]/Table2[[#This Row],[Close Price]])-1</f>
        <v>8.9489098600716854E-3</v>
      </c>
      <c r="AE647" s="2">
        <f>(Table2[[#This Row],[Close Price]]/Table2[[#This Row],[Current Week Low]])-1</f>
        <v>5.5832331214567876E-2</v>
      </c>
      <c r="AF647" s="2">
        <f>(Table2[[#This Row],[Current Week High]]/Table2[[#This Row],[Close Price]])-1</f>
        <v>1.3504718516107905E-2</v>
      </c>
      <c r="AG647" s="2">
        <f>(Table2[[#This Row],[Close Price]]/Table2[[#This Row],[Current Month Low]])-1</f>
        <v>5.5832331214567876E-2</v>
      </c>
      <c r="AH647" s="2">
        <f>(Table2[[#This Row],[Current Month High]]/Table2[[#This Row],[Close Price]])-1</f>
        <v>1.3504718516107905E-2</v>
      </c>
      <c r="AI647">
        <v>44.777090790758201</v>
      </c>
      <c r="AJ647">
        <v>25.198614789162701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-0.06</v>
      </c>
      <c r="AM647" t="s">
        <v>10464</v>
      </c>
      <c r="AN647">
        <v>9.5500000000000007</v>
      </c>
      <c r="AO647" t="s">
        <v>10463</v>
      </c>
      <c r="AQ647">
        <f>(Table2[[#This Row],[Sharpe Ratio]]-AVERAGE(Table2[Sharpe Ratio]))/_xlfn.STDEV.P(Table2[Sharpe Ratio])</f>
        <v>-0.59272070335917748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719</v>
      </c>
      <c r="AT647">
        <f>_xlfn.RANK.AVG(Table2[[#This Row],[6M Return vs Nifty Z-Score]],Table2[6M Return vs Nifty Z-Score])</f>
        <v>574</v>
      </c>
      <c r="AU647">
        <f>_xlfn.RANK.AVG(Table2[[#This Row],[Sharpe Ratio Z-Score]],Table2[Sharpe Ratio Z-Score])</f>
        <v>515.5</v>
      </c>
      <c r="AV647">
        <f>(Table2[[#This Row],[Rank 1Y]]+Table2[[#This Row],[Rank 6M]]+Table2[[#This Row],[Rank Sharpe]])/3</f>
        <v>602.83333333333337</v>
      </c>
    </row>
    <row r="648" spans="1:48" x14ac:dyDescent="0.3">
      <c r="A648" t="s">
        <v>162</v>
      </c>
      <c r="B648" t="s">
        <v>163</v>
      </c>
      <c r="C648" t="s">
        <v>10418</v>
      </c>
      <c r="D648" t="s">
        <v>21</v>
      </c>
      <c r="E648">
        <v>161334.99526274999</v>
      </c>
      <c r="F648">
        <v>5474</v>
      </c>
      <c r="G648">
        <v>-20.530127350107499</v>
      </c>
      <c r="H648">
        <f>(Table2[[#This Row],[1Y Return vs Nifty]]-AVERAGE(Table2[1Y Return vs Nifty]))/_xlfn.STDEV.P(Table2[1Y Return vs Nifty])</f>
        <v>-0.77958901183966867</v>
      </c>
      <c r="I648">
        <v>8.5477448145600192</v>
      </c>
      <c r="J648">
        <f>(Table2[[#This Row],[1M Return vs Nifty]]-AVERAGE(Table2[1M Return vs Nifty]))/_xlfn.STDEV.P(Table2[1M Return vs Nifty])</f>
        <v>0.61792942349549174</v>
      </c>
      <c r="K648">
        <v>-22.222323688620602</v>
      </c>
      <c r="L648">
        <f>(Table2[[#This Row],[6M Return vs Nifty]]-AVERAGE(Table2[6M Return vs Nifty]))/_xlfn.STDEV.P(Table2[6M Return vs Nifty])</f>
        <v>-1.0258080952329678</v>
      </c>
      <c r="M648">
        <v>4.90608945015894</v>
      </c>
      <c r="N648">
        <f>(Table2[[#This Row],[1W Return vs Nifty]]-AVERAGE(Table2[1W Return vs Nifty]))/_xlfn.STDEV.P(Table2[1W Return vs Nifty])</f>
        <v>0.98357538109483955</v>
      </c>
      <c r="O648">
        <v>5127.49</v>
      </c>
      <c r="P648">
        <v>4999.9278046445397</v>
      </c>
      <c r="Q648">
        <v>5121.4313878273097</v>
      </c>
      <c r="R648">
        <v>86.816427894234806</v>
      </c>
      <c r="S648" s="2">
        <f>(Table2[[#This Row],[Close Price]]-Table2[[#This Row],[20D EMA]])/Table2[[#This Row],[20D EMA]]</f>
        <v>6.7578873873961776E-2</v>
      </c>
      <c r="T648" s="2">
        <f>(Table2[[#This Row],[Close Price]]-Table2[[#This Row],[50D EMA]])/Table2[[#This Row],[50D EMA]]</f>
        <v>9.4815808123286202E-2</v>
      </c>
      <c r="U648" s="2">
        <f>(Table2[[#This Row],[Close Price]]-Table2[[#This Row],[200D EMA]])/Table2[[#This Row],[200D EMA]]</f>
        <v>6.8841811102005657E-2</v>
      </c>
      <c r="V648">
        <v>1.28529638425341</v>
      </c>
      <c r="W648">
        <v>5405</v>
      </c>
      <c r="X648">
        <v>5543</v>
      </c>
      <c r="Y648">
        <v>5352.15</v>
      </c>
      <c r="Z648">
        <v>5550</v>
      </c>
      <c r="AA648">
        <v>5352.15</v>
      </c>
      <c r="AB648">
        <v>5550</v>
      </c>
      <c r="AC648" s="2">
        <f>(Table2[[#This Row],[Close Price]]/Table2[[#This Row],[Day Low]])-1</f>
        <v>1.2765957446808418E-2</v>
      </c>
      <c r="AD648" s="2">
        <f>(Table2[[#This Row],[Day High]]/Table2[[#This Row],[Close Price]])-1</f>
        <v>1.2605042016806678E-2</v>
      </c>
      <c r="AE648" s="2">
        <f>(Table2[[#This Row],[Close Price]]/Table2[[#This Row],[Current Week Low]])-1</f>
        <v>2.2766551759573428E-2</v>
      </c>
      <c r="AF648" s="2">
        <f>(Table2[[#This Row],[Current Week High]]/Table2[[#This Row],[Close Price]])-1</f>
        <v>1.3883814395323268E-2</v>
      </c>
      <c r="AG648" s="2">
        <f>(Table2[[#This Row],[Close Price]]/Table2[[#This Row],[Current Month Low]])-1</f>
        <v>2.2766551759573428E-2</v>
      </c>
      <c r="AH648" s="2">
        <f>(Table2[[#This Row],[Current Month High]]/Table2[[#This Row],[Close Price]])-1</f>
        <v>1.3883814395323268E-2</v>
      </c>
      <c r="AI648">
        <v>17.683595177201301</v>
      </c>
      <c r="AJ648">
        <v>21.279259119761601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0.05</v>
      </c>
      <c r="AM648" t="s">
        <v>10463</v>
      </c>
      <c r="AN648">
        <v>8.4600000000000009</v>
      </c>
      <c r="AO648" t="s">
        <v>10463</v>
      </c>
      <c r="AP648">
        <v>-8.0558182789000003E-4</v>
      </c>
      <c r="AQ648">
        <f>(Table2[[#This Row],[Sharpe Ratio]]-AVERAGE(Table2[Sharpe Ratio]))/_xlfn.STDEV.P(Table2[Sharpe Ratio])</f>
        <v>-0.60178630044246162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625</v>
      </c>
      <c r="AT648">
        <f>_xlfn.RANK.AVG(Table2[[#This Row],[6M Return vs Nifty Z-Score]],Table2[6M Return vs Nifty Z-Score])</f>
        <v>655</v>
      </c>
      <c r="AU648">
        <f>_xlfn.RANK.AVG(Table2[[#This Row],[Sharpe Ratio Z-Score]],Table2[Sharpe Ratio Z-Score])</f>
        <v>535</v>
      </c>
      <c r="AV648">
        <f>(Table2[[#This Row],[Rank 1Y]]+Table2[[#This Row],[Rank 6M]]+Table2[[#This Row],[Rank Sharpe]])/3</f>
        <v>605</v>
      </c>
    </row>
    <row r="649" spans="1:48" x14ac:dyDescent="0.3">
      <c r="A649" t="s">
        <v>636</v>
      </c>
      <c r="B649" t="s">
        <v>637</v>
      </c>
      <c r="C649" t="s">
        <v>10424</v>
      </c>
      <c r="D649" t="s">
        <v>207</v>
      </c>
      <c r="E649">
        <v>28722.5668023</v>
      </c>
      <c r="F649">
        <v>715.75</v>
      </c>
      <c r="G649">
        <v>-31.688381077226399</v>
      </c>
      <c r="H649">
        <f>(Table2[[#This Row],[1Y Return vs Nifty]]-AVERAGE(Table2[1Y Return vs Nifty]))/_xlfn.STDEV.P(Table2[1Y Return vs Nifty])</f>
        <v>-0.90990831112582304</v>
      </c>
      <c r="I649">
        <v>-1.6240323735737601</v>
      </c>
      <c r="J649">
        <f>(Table2[[#This Row],[1M Return vs Nifty]]-AVERAGE(Table2[1M Return vs Nifty]))/_xlfn.STDEV.P(Table2[1M Return vs Nifty])</f>
        <v>-0.26301998060451487</v>
      </c>
      <c r="K649">
        <v>-12.1418180609937</v>
      </c>
      <c r="L649">
        <f>(Table2[[#This Row],[6M Return vs Nifty]]-AVERAGE(Table2[6M Return vs Nifty]))/_xlfn.STDEV.P(Table2[6M Return vs Nifty])</f>
        <v>-0.72383296049641366</v>
      </c>
      <c r="M649">
        <v>-0.55543789069814897</v>
      </c>
      <c r="N649">
        <f>(Table2[[#This Row],[1W Return vs Nifty]]-AVERAGE(Table2[1W Return vs Nifty]))/_xlfn.STDEV.P(Table2[1W Return vs Nifty])</f>
        <v>-1.6569064746089171E-2</v>
      </c>
      <c r="O649">
        <v>703.95</v>
      </c>
      <c r="P649">
        <v>698.67267934471602</v>
      </c>
      <c r="Q649">
        <v>706.74427332388495</v>
      </c>
      <c r="R649">
        <v>64.488942241151605</v>
      </c>
      <c r="S649" s="2">
        <f>(Table2[[#This Row],[Close Price]]-Table2[[#This Row],[20D EMA]])/Table2[[#This Row],[20D EMA]]</f>
        <v>1.6762554158675978E-2</v>
      </c>
      <c r="T649" s="2">
        <f>(Table2[[#This Row],[Close Price]]-Table2[[#This Row],[50D EMA]])/Table2[[#This Row],[50D EMA]]</f>
        <v>2.4442519594870628E-2</v>
      </c>
      <c r="U649" s="2">
        <f>(Table2[[#This Row],[Close Price]]-Table2[[#This Row],[200D EMA]])/Table2[[#This Row],[200D EMA]]</f>
        <v>1.2742553446892841E-2</v>
      </c>
      <c r="V649">
        <v>0.97755894974913304</v>
      </c>
      <c r="W649">
        <v>706</v>
      </c>
      <c r="X649">
        <v>721</v>
      </c>
      <c r="Y649">
        <v>706</v>
      </c>
      <c r="Z649">
        <v>725.55</v>
      </c>
      <c r="AA649">
        <v>706</v>
      </c>
      <c r="AB649">
        <v>725.55</v>
      </c>
      <c r="AC649" s="2">
        <f>(Table2[[#This Row],[Close Price]]/Table2[[#This Row],[Day Low]])-1</f>
        <v>1.3810198300283183E-2</v>
      </c>
      <c r="AD649" s="2">
        <f>(Table2[[#This Row],[Day High]]/Table2[[#This Row],[Close Price]])-1</f>
        <v>7.3349633251833524E-3</v>
      </c>
      <c r="AE649" s="2">
        <f>(Table2[[#This Row],[Close Price]]/Table2[[#This Row],[Current Week Low]])-1</f>
        <v>1.3810198300283183E-2</v>
      </c>
      <c r="AF649" s="2">
        <f>(Table2[[#This Row],[Current Week High]]/Table2[[#This Row],[Close Price]])-1</f>
        <v>1.3691931540342317E-2</v>
      </c>
      <c r="AG649" s="2">
        <f>(Table2[[#This Row],[Close Price]]/Table2[[#This Row],[Current Month Low]])-1</f>
        <v>1.3810198300283183E-2</v>
      </c>
      <c r="AH649" s="2">
        <f>(Table2[[#This Row],[Current Month High]]/Table2[[#This Row],[Close Price]])-1</f>
        <v>1.3691931540342317E-2</v>
      </c>
      <c r="AI649">
        <v>20.1886133426475</v>
      </c>
      <c r="AJ649">
        <v>17.789846128527898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-0.06</v>
      </c>
      <c r="AM649" t="s">
        <v>10464</v>
      </c>
      <c r="AN649">
        <v>2.75</v>
      </c>
      <c r="AO649" t="s">
        <v>10463</v>
      </c>
      <c r="AP649">
        <v>-2.5098771623865E-2</v>
      </c>
      <c r="AQ649">
        <f>(Table2[[#This Row],[Sharpe Ratio]]-AVERAGE(Table2[Sharpe Ratio]))/_xlfn.STDEV.P(Table2[Sharpe Ratio])</f>
        <v>-0.87516916849311999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670</v>
      </c>
      <c r="AT649">
        <f>_xlfn.RANK.AVG(Table2[[#This Row],[6M Return vs Nifty Z-Score]],Table2[6M Return vs Nifty Z-Score])</f>
        <v>564</v>
      </c>
      <c r="AU649">
        <f>_xlfn.RANK.AVG(Table2[[#This Row],[Sharpe Ratio Z-Score]],Table2[Sharpe Ratio Z-Score])</f>
        <v>585</v>
      </c>
      <c r="AV649">
        <f>(Table2[[#This Row],[Rank 1Y]]+Table2[[#This Row],[Rank 6M]]+Table2[[#This Row],[Rank Sharpe]])/3</f>
        <v>606.33333333333337</v>
      </c>
    </row>
    <row r="650" spans="1:48" x14ac:dyDescent="0.3">
      <c r="A650" t="s">
        <v>1772</v>
      </c>
      <c r="B650" t="s">
        <v>1773</v>
      </c>
      <c r="C650" t="s">
        <v>10431</v>
      </c>
      <c r="D650" t="s">
        <v>881</v>
      </c>
      <c r="E650">
        <v>4047.9303089499999</v>
      </c>
      <c r="F650">
        <v>333.55</v>
      </c>
      <c r="G650">
        <v>-26.3102215195645</v>
      </c>
      <c r="H650">
        <f>(Table2[[#This Row],[1Y Return vs Nifty]]-AVERAGE(Table2[1Y Return vs Nifty]))/_xlfn.STDEV.P(Table2[1Y Return vs Nifty])</f>
        <v>-0.84709579564230908</v>
      </c>
      <c r="I650">
        <v>2.9891669292713301</v>
      </c>
      <c r="J650">
        <f>(Table2[[#This Row],[1M Return vs Nifty]]-AVERAGE(Table2[1M Return vs Nifty]))/_xlfn.STDEV.P(Table2[1M Return vs Nifty])</f>
        <v>0.13651641324974054</v>
      </c>
      <c r="K650">
        <v>-32.594222597538</v>
      </c>
      <c r="L650">
        <f>(Table2[[#This Row],[6M Return vs Nifty]]-AVERAGE(Table2[6M Return vs Nifty]))/_xlfn.STDEV.P(Table2[6M Return vs Nifty])</f>
        <v>-1.3365123085127519</v>
      </c>
      <c r="M650">
        <v>5.5386396079085802</v>
      </c>
      <c r="N650">
        <f>(Table2[[#This Row],[1W Return vs Nifty]]-AVERAGE(Table2[1W Return vs Nifty]))/_xlfn.STDEV.P(Table2[1W Return vs Nifty])</f>
        <v>1.0994113895052313</v>
      </c>
      <c r="O650">
        <v>316.07</v>
      </c>
      <c r="P650">
        <v>314.57368108527601</v>
      </c>
      <c r="Q650">
        <v>336.86043125315598</v>
      </c>
      <c r="R650">
        <v>72.910050110933696</v>
      </c>
      <c r="S650" s="2">
        <f>(Table2[[#This Row],[Close Price]]-Table2[[#This Row],[20D EMA]])/Table2[[#This Row],[20D EMA]]</f>
        <v>5.5304204764767356E-2</v>
      </c>
      <c r="T650" s="2">
        <f>(Table2[[#This Row],[Close Price]]-Table2[[#This Row],[50D EMA]])/Table2[[#This Row],[50D EMA]]</f>
        <v>6.0323924268730608E-2</v>
      </c>
      <c r="U650" s="2">
        <f>(Table2[[#This Row],[Close Price]]-Table2[[#This Row],[200D EMA]])/Table2[[#This Row],[200D EMA]]</f>
        <v>-9.8273081253289936E-3</v>
      </c>
      <c r="V650">
        <v>1.2169871203160301</v>
      </c>
      <c r="W650">
        <v>326.14999999999998</v>
      </c>
      <c r="X650">
        <v>335.9</v>
      </c>
      <c r="Y650">
        <v>324.10000000000002</v>
      </c>
      <c r="Z650">
        <v>335.9</v>
      </c>
      <c r="AA650">
        <v>324.10000000000002</v>
      </c>
      <c r="AB650">
        <v>335.9</v>
      </c>
      <c r="AC650" s="2">
        <f>(Table2[[#This Row],[Close Price]]/Table2[[#This Row],[Day Low]])-1</f>
        <v>2.2688946803617993E-2</v>
      </c>
      <c r="AD650" s="2">
        <f>(Table2[[#This Row],[Day High]]/Table2[[#This Row],[Close Price]])-1</f>
        <v>7.0454204766901007E-3</v>
      </c>
      <c r="AE650" s="2">
        <f>(Table2[[#This Row],[Close Price]]/Table2[[#This Row],[Current Week Low]])-1</f>
        <v>2.9157667386608965E-2</v>
      </c>
      <c r="AF650" s="2">
        <f>(Table2[[#This Row],[Current Week High]]/Table2[[#This Row],[Close Price]])-1</f>
        <v>7.0454204766901007E-3</v>
      </c>
      <c r="AG650" s="2">
        <f>(Table2[[#This Row],[Close Price]]/Table2[[#This Row],[Current Month Low]])-1</f>
        <v>2.9157667386608965E-2</v>
      </c>
      <c r="AH650" s="2">
        <f>(Table2[[#This Row],[Current Month High]]/Table2[[#This Row],[Close Price]])-1</f>
        <v>7.0454204766901007E-3</v>
      </c>
      <c r="AI650">
        <v>34.882326487782898</v>
      </c>
      <c r="AJ650">
        <v>24.4821795111028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-0.05</v>
      </c>
      <c r="AM650" t="s">
        <v>10464</v>
      </c>
      <c r="AN650">
        <v>4.5599999999999996</v>
      </c>
      <c r="AO650" t="s">
        <v>10463</v>
      </c>
      <c r="AP650">
        <v>9.0811320861830004E-3</v>
      </c>
      <c r="AQ650">
        <f>(Table2[[#This Row],[Sharpe Ratio]]-AVERAGE(Table2[Sharpe Ratio]))/_xlfn.STDEV.P(Table2[Sharpe Ratio])</f>
        <v>-0.49052638652726849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647</v>
      </c>
      <c r="AT650">
        <f>_xlfn.RANK.AVG(Table2[[#This Row],[6M Return vs Nifty Z-Score]],Table2[6M Return vs Nifty Z-Score])</f>
        <v>705</v>
      </c>
      <c r="AU650">
        <f>_xlfn.RANK.AVG(Table2[[#This Row],[Sharpe Ratio Z-Score]],Table2[Sharpe Ratio Z-Score])</f>
        <v>469</v>
      </c>
      <c r="AV650">
        <f>(Table2[[#This Row],[Rank 1Y]]+Table2[[#This Row],[Rank 6M]]+Table2[[#This Row],[Rank Sharpe]])/3</f>
        <v>607</v>
      </c>
    </row>
    <row r="651" spans="1:48" x14ac:dyDescent="0.3">
      <c r="A651" t="s">
        <v>2012</v>
      </c>
      <c r="B651" t="s">
        <v>2013</v>
      </c>
      <c r="C651" t="s">
        <v>10423</v>
      </c>
      <c r="D651" t="s">
        <v>1554</v>
      </c>
      <c r="E651">
        <v>2971.8180981</v>
      </c>
      <c r="F651">
        <v>713.9</v>
      </c>
      <c r="G651">
        <v>-26.9359989364673</v>
      </c>
      <c r="H651">
        <f>(Table2[[#This Row],[1Y Return vs Nifty]]-AVERAGE(Table2[1Y Return vs Nifty]))/_xlfn.STDEV.P(Table2[1Y Return vs Nifty])</f>
        <v>-0.85440436528718755</v>
      </c>
      <c r="I651">
        <v>-2.8267750997141698</v>
      </c>
      <c r="J651">
        <f>(Table2[[#This Row],[1M Return vs Nifty]]-AVERAGE(Table2[1M Return vs Nifty]))/_xlfn.STDEV.P(Table2[1M Return vs Nifty])</f>
        <v>-0.36718619151159909</v>
      </c>
      <c r="K651">
        <v>-22.590057850005099</v>
      </c>
      <c r="L651">
        <f>(Table2[[#This Row],[6M Return vs Nifty]]-AVERAGE(Table2[6M Return vs Nifty]))/_xlfn.STDEV.P(Table2[6M Return vs Nifty])</f>
        <v>-1.0368240677479756</v>
      </c>
      <c r="M651">
        <v>-5.2773916755327397</v>
      </c>
      <c r="N651">
        <f>(Table2[[#This Row],[1W Return vs Nifty]]-AVERAGE(Table2[1W Return vs Nifty]))/_xlfn.STDEV.P(Table2[1W Return vs Nifty])</f>
        <v>-0.88127879824688948</v>
      </c>
      <c r="O651">
        <v>715.64</v>
      </c>
      <c r="P651">
        <v>724.89353156477102</v>
      </c>
      <c r="Q651">
        <v>732.32691208303504</v>
      </c>
      <c r="R651">
        <v>51.258564624715902</v>
      </c>
      <c r="S651" s="2">
        <f>(Table2[[#This Row],[Close Price]]-Table2[[#This Row],[20D EMA]])/Table2[[#This Row],[20D EMA]]</f>
        <v>-2.4313900843999903E-3</v>
      </c>
      <c r="T651" s="2">
        <f>(Table2[[#This Row],[Close Price]]-Table2[[#This Row],[50D EMA]])/Table2[[#This Row],[50D EMA]]</f>
        <v>-1.516571894501551E-2</v>
      </c>
      <c r="U651" s="2">
        <f>(Table2[[#This Row],[Close Price]]-Table2[[#This Row],[200D EMA]])/Table2[[#This Row],[200D EMA]]</f>
        <v>-2.5162139720663064E-2</v>
      </c>
      <c r="V651">
        <v>0.92433377431977704</v>
      </c>
      <c r="W651">
        <v>711.8</v>
      </c>
      <c r="X651">
        <v>725</v>
      </c>
      <c r="Y651">
        <v>711.8</v>
      </c>
      <c r="Z651">
        <v>727.7</v>
      </c>
      <c r="AA651">
        <v>711.8</v>
      </c>
      <c r="AB651">
        <v>727.7</v>
      </c>
      <c r="AC651" s="2">
        <f>(Table2[[#This Row],[Close Price]]/Table2[[#This Row],[Day Low]])-1</f>
        <v>2.9502669289125372E-3</v>
      </c>
      <c r="AD651" s="2">
        <f>(Table2[[#This Row],[Day High]]/Table2[[#This Row],[Close Price]])-1</f>
        <v>1.5548396133912235E-2</v>
      </c>
      <c r="AE651" s="2">
        <f>(Table2[[#This Row],[Close Price]]/Table2[[#This Row],[Current Week Low]])-1</f>
        <v>2.9502669289125372E-3</v>
      </c>
      <c r="AF651" s="2">
        <f>(Table2[[#This Row],[Current Week High]]/Table2[[#This Row],[Close Price]])-1</f>
        <v>1.9330438436755859E-2</v>
      </c>
      <c r="AG651" s="2">
        <f>(Table2[[#This Row],[Close Price]]/Table2[[#This Row],[Current Month Low]])-1</f>
        <v>2.9502669289125372E-3</v>
      </c>
      <c r="AH651" s="2">
        <f>(Table2[[#This Row],[Current Month High]]/Table2[[#This Row],[Close Price]])-1</f>
        <v>1.9330438436755859E-2</v>
      </c>
      <c r="AI651">
        <v>26.7684549656814</v>
      </c>
      <c r="AJ651">
        <v>11.721439749608701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-0.22</v>
      </c>
      <c r="AM651" t="s">
        <v>10464</v>
      </c>
      <c r="AN651">
        <v>3.61</v>
      </c>
      <c r="AO651" t="s">
        <v>10463</v>
      </c>
      <c r="AQ651">
        <f>(Table2[[#This Row],[Sharpe Ratio]]-AVERAGE(Table2[Sharpe Ratio]))/_xlfn.STDEV.P(Table2[Sharpe Ratio])</f>
        <v>-0.59272070335917748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650</v>
      </c>
      <c r="AT651">
        <f>_xlfn.RANK.AVG(Table2[[#This Row],[6M Return vs Nifty Z-Score]],Table2[6M Return vs Nifty Z-Score])</f>
        <v>659</v>
      </c>
      <c r="AU651">
        <f>_xlfn.RANK.AVG(Table2[[#This Row],[Sharpe Ratio Z-Score]],Table2[Sharpe Ratio Z-Score])</f>
        <v>515.5</v>
      </c>
      <c r="AV651">
        <f>(Table2[[#This Row],[Rank 1Y]]+Table2[[#This Row],[Rank 6M]]+Table2[[#This Row],[Rank Sharpe]])/3</f>
        <v>608.16666666666663</v>
      </c>
    </row>
    <row r="652" spans="1:48" x14ac:dyDescent="0.3">
      <c r="A652" t="s">
        <v>1001</v>
      </c>
      <c r="B652" t="s">
        <v>1002</v>
      </c>
      <c r="C652" t="s">
        <v>10418</v>
      </c>
      <c r="D652" t="s">
        <v>293</v>
      </c>
      <c r="E652">
        <v>13047.3125151</v>
      </c>
      <c r="F652">
        <v>961.2</v>
      </c>
      <c r="G652">
        <v>-31.0873117015968</v>
      </c>
      <c r="H652">
        <f>(Table2[[#This Row],[1Y Return vs Nifty]]-AVERAGE(Table2[1Y Return vs Nifty]))/_xlfn.STDEV.P(Table2[1Y Return vs Nifty])</f>
        <v>-0.90288831124322111</v>
      </c>
      <c r="I652">
        <v>-2.9349447957791801</v>
      </c>
      <c r="J652">
        <f>(Table2[[#This Row],[1M Return vs Nifty]]-AVERAGE(Table2[1M Return vs Nifty]))/_xlfn.STDEV.P(Table2[1M Return vs Nifty])</f>
        <v>-0.37655446880746002</v>
      </c>
      <c r="K652">
        <v>-24.617335182047299</v>
      </c>
      <c r="L652">
        <f>(Table2[[#This Row],[6M Return vs Nifty]]-AVERAGE(Table2[6M Return vs Nifty]))/_xlfn.STDEV.P(Table2[6M Return vs Nifty])</f>
        <v>-1.0975538930271787</v>
      </c>
      <c r="M652">
        <v>0.25602745619500999</v>
      </c>
      <c r="N652">
        <f>(Table2[[#This Row],[1W Return vs Nifty]]-AVERAGE(Table2[1W Return vs Nifty]))/_xlfn.STDEV.P(Table2[1W Return vs Nifty])</f>
        <v>0.13203086143503878</v>
      </c>
      <c r="O652">
        <v>939.98</v>
      </c>
      <c r="P652">
        <v>928.23845908890405</v>
      </c>
      <c r="Q652">
        <v>946.16037601763605</v>
      </c>
      <c r="R652">
        <v>69.352124261997801</v>
      </c>
      <c r="S652" s="2">
        <f>(Table2[[#This Row],[Close Price]]-Table2[[#This Row],[20D EMA]])/Table2[[#This Row],[20D EMA]]</f>
        <v>2.2574948403157543E-2</v>
      </c>
      <c r="T652" s="2">
        <f>(Table2[[#This Row],[Close Price]]-Table2[[#This Row],[50D EMA]])/Table2[[#This Row],[50D EMA]]</f>
        <v>3.5509777243499269E-2</v>
      </c>
      <c r="U652" s="2">
        <f>(Table2[[#This Row],[Close Price]]-Table2[[#This Row],[200D EMA]])/Table2[[#This Row],[200D EMA]]</f>
        <v>1.5895427840325941E-2</v>
      </c>
      <c r="V652">
        <v>0.52161205938570299</v>
      </c>
      <c r="W652">
        <v>958.55</v>
      </c>
      <c r="X652">
        <v>988.45</v>
      </c>
      <c r="Y652">
        <v>941.85</v>
      </c>
      <c r="Z652">
        <v>991</v>
      </c>
      <c r="AA652">
        <v>941.85</v>
      </c>
      <c r="AB652">
        <v>991</v>
      </c>
      <c r="AC652" s="2">
        <f>(Table2[[#This Row],[Close Price]]/Table2[[#This Row],[Day Low]])-1</f>
        <v>2.7645923530332794E-3</v>
      </c>
      <c r="AD652" s="2">
        <f>(Table2[[#This Row],[Day High]]/Table2[[#This Row],[Close Price]])-1</f>
        <v>2.8349979192675789E-2</v>
      </c>
      <c r="AE652" s="2">
        <f>(Table2[[#This Row],[Close Price]]/Table2[[#This Row],[Current Week Low]])-1</f>
        <v>2.0544672718585844E-2</v>
      </c>
      <c r="AF652" s="2">
        <f>(Table2[[#This Row],[Current Week High]]/Table2[[#This Row],[Close Price]])-1</f>
        <v>3.1002913025384826E-2</v>
      </c>
      <c r="AG652" s="2">
        <f>(Table2[[#This Row],[Close Price]]/Table2[[#This Row],[Current Month Low]])-1</f>
        <v>2.0544672718585844E-2</v>
      </c>
      <c r="AH652" s="2">
        <f>(Table2[[#This Row],[Current Month High]]/Table2[[#This Row],[Close Price]])-1</f>
        <v>3.1002913025384826E-2</v>
      </c>
      <c r="AI652">
        <v>37.115064502704897</v>
      </c>
      <c r="AJ652">
        <v>22.9077424717089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-0.08</v>
      </c>
      <c r="AM652" t="s">
        <v>10464</v>
      </c>
      <c r="AN652">
        <v>2.2599999999999998</v>
      </c>
      <c r="AO652" t="s">
        <v>10463</v>
      </c>
      <c r="AP652">
        <v>4.4348689926929996E-3</v>
      </c>
      <c r="AQ652">
        <f>(Table2[[#This Row],[Sharpe Ratio]]-AVERAGE(Table2[Sharpe Ratio]))/_xlfn.STDEV.P(Table2[Sharpe Ratio])</f>
        <v>-0.54281300433596302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669</v>
      </c>
      <c r="AT652">
        <f>_xlfn.RANK.AVG(Table2[[#This Row],[6M Return vs Nifty Z-Score]],Table2[6M Return vs Nifty Z-Score])</f>
        <v>672</v>
      </c>
      <c r="AU652">
        <f>_xlfn.RANK.AVG(Table2[[#This Row],[Sharpe Ratio Z-Score]],Table2[Sharpe Ratio Z-Score])</f>
        <v>486</v>
      </c>
      <c r="AV652">
        <f>(Table2[[#This Row],[Rank 1Y]]+Table2[[#This Row],[Rank 6M]]+Table2[[#This Row],[Rank Sharpe]])/3</f>
        <v>609</v>
      </c>
    </row>
    <row r="653" spans="1:48" x14ac:dyDescent="0.3">
      <c r="A653" t="s">
        <v>1246</v>
      </c>
      <c r="B653" t="s">
        <v>1247</v>
      </c>
      <c r="C653" t="s">
        <v>10426</v>
      </c>
      <c r="D653" t="s">
        <v>127</v>
      </c>
      <c r="E653">
        <v>8722.9791787199993</v>
      </c>
      <c r="F653">
        <v>485.9</v>
      </c>
      <c r="G653">
        <v>-16.508539502266999</v>
      </c>
      <c r="H653">
        <f>(Table2[[#This Row],[1Y Return vs Nifty]]-AVERAGE(Table2[1Y Return vs Nifty]))/_xlfn.STDEV.P(Table2[1Y Return vs Nifty])</f>
        <v>-0.732620147072367</v>
      </c>
      <c r="I653">
        <v>-7.8118431717387704</v>
      </c>
      <c r="J653">
        <f>(Table2[[#This Row],[1M Return vs Nifty]]-AVERAGE(Table2[1M Return vs Nifty]))/_xlfn.STDEV.P(Table2[1M Return vs Nifty])</f>
        <v>-0.79892910784004523</v>
      </c>
      <c r="K653">
        <v>-37.478001864196102</v>
      </c>
      <c r="L653">
        <f>(Table2[[#This Row],[6M Return vs Nifty]]-AVERAGE(Table2[6M Return vs Nifty]))/_xlfn.STDEV.P(Table2[6M Return vs Nifty])</f>
        <v>-1.4828124998474852</v>
      </c>
      <c r="M653">
        <v>-3.6275813765596499</v>
      </c>
      <c r="N653">
        <f>(Table2[[#This Row],[1W Return vs Nifty]]-AVERAGE(Table2[1W Return vs Nifty]))/_xlfn.STDEV.P(Table2[1W Return vs Nifty])</f>
        <v>-0.57915660710353201</v>
      </c>
      <c r="O653">
        <v>482.01</v>
      </c>
      <c r="P653">
        <v>476.83092156544399</v>
      </c>
      <c r="Q653">
        <v>493.85025301048898</v>
      </c>
      <c r="R653">
        <v>54.648825606126898</v>
      </c>
      <c r="S653" s="2">
        <f>(Table2[[#This Row],[Close Price]]-Table2[[#This Row],[20D EMA]])/Table2[[#This Row],[20D EMA]]</f>
        <v>8.0703719839837068E-3</v>
      </c>
      <c r="T653" s="2">
        <f>(Table2[[#This Row],[Close Price]]-Table2[[#This Row],[50D EMA]])/Table2[[#This Row],[50D EMA]]</f>
        <v>1.9019484736396818E-2</v>
      </c>
      <c r="U653" s="2">
        <f>(Table2[[#This Row],[Close Price]]-Table2[[#This Row],[200D EMA]])/Table2[[#This Row],[200D EMA]]</f>
        <v>-1.6098509542163079E-2</v>
      </c>
      <c r="V653">
        <v>1.6091712316215501</v>
      </c>
      <c r="W653">
        <v>484</v>
      </c>
      <c r="X653">
        <v>499.4</v>
      </c>
      <c r="Y653">
        <v>484</v>
      </c>
      <c r="Z653">
        <v>499.7</v>
      </c>
      <c r="AA653">
        <v>484</v>
      </c>
      <c r="AB653">
        <v>499.7</v>
      </c>
      <c r="AC653" s="2">
        <f>(Table2[[#This Row],[Close Price]]/Table2[[#This Row],[Day Low]])-1</f>
        <v>3.9256198347106253E-3</v>
      </c>
      <c r="AD653" s="2">
        <f>(Table2[[#This Row],[Day High]]/Table2[[#This Row],[Close Price]])-1</f>
        <v>2.7783494546202991E-2</v>
      </c>
      <c r="AE653" s="2">
        <f>(Table2[[#This Row],[Close Price]]/Table2[[#This Row],[Current Week Low]])-1</f>
        <v>3.9256198347106253E-3</v>
      </c>
      <c r="AF653" s="2">
        <f>(Table2[[#This Row],[Current Week High]]/Table2[[#This Row],[Close Price]])-1</f>
        <v>2.8400905536118515E-2</v>
      </c>
      <c r="AG653" s="2">
        <f>(Table2[[#This Row],[Close Price]]/Table2[[#This Row],[Current Month Low]])-1</f>
        <v>3.9256198347106253E-3</v>
      </c>
      <c r="AH653" s="2">
        <f>(Table2[[#This Row],[Current Month High]]/Table2[[#This Row],[Close Price]])-1</f>
        <v>2.8400905536118515E-2</v>
      </c>
      <c r="AI653">
        <v>45.132743362831803</v>
      </c>
      <c r="AJ653">
        <v>25.848225848225798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-0.06</v>
      </c>
      <c r="AM653" t="s">
        <v>10464</v>
      </c>
      <c r="AN653">
        <v>4.17</v>
      </c>
      <c r="AO653" t="s">
        <v>10463</v>
      </c>
      <c r="AQ653">
        <f>(Table2[[#This Row],[Sharpe Ratio]]-AVERAGE(Table2[Sharpe Ratio]))/_xlfn.STDEV.P(Table2[Sharpe Ratio])</f>
        <v>-0.59272070335917748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601</v>
      </c>
      <c r="AT653">
        <f>_xlfn.RANK.AVG(Table2[[#This Row],[6M Return vs Nifty Z-Score]],Table2[6M Return vs Nifty Z-Score])</f>
        <v>713</v>
      </c>
      <c r="AU653">
        <f>_xlfn.RANK.AVG(Table2[[#This Row],[Sharpe Ratio Z-Score]],Table2[Sharpe Ratio Z-Score])</f>
        <v>515.5</v>
      </c>
      <c r="AV653">
        <f>(Table2[[#This Row],[Rank 1Y]]+Table2[[#This Row],[Rank 6M]]+Table2[[#This Row],[Rank Sharpe]])/3</f>
        <v>609.83333333333337</v>
      </c>
    </row>
    <row r="654" spans="1:48" x14ac:dyDescent="0.3">
      <c r="A654" t="s">
        <v>2218</v>
      </c>
      <c r="B654" t="s">
        <v>2219</v>
      </c>
      <c r="C654" t="s">
        <v>10423</v>
      </c>
      <c r="D654" t="s">
        <v>230</v>
      </c>
      <c r="E654">
        <v>2331.39874543</v>
      </c>
      <c r="F654">
        <v>522.25</v>
      </c>
      <c r="G654">
        <v>-32.106415951535801</v>
      </c>
      <c r="H654">
        <f>(Table2[[#This Row],[1Y Return vs Nifty]]-AVERAGE(Table2[1Y Return vs Nifty]))/_xlfn.STDEV.P(Table2[1Y Return vs Nifty])</f>
        <v>-0.91479061737458434</v>
      </c>
      <c r="I654">
        <v>-3.1239669028151198</v>
      </c>
      <c r="J654">
        <f>(Table2[[#This Row],[1M Return vs Nifty]]-AVERAGE(Table2[1M Return vs Nifty]))/_xlfn.STDEV.P(Table2[1M Return vs Nifty])</f>
        <v>-0.39292514911977516</v>
      </c>
      <c r="K654">
        <v>-20.3092726091065</v>
      </c>
      <c r="L654">
        <f>(Table2[[#This Row],[6M Return vs Nifty]]-AVERAGE(Table2[6M Return vs Nifty]))/_xlfn.STDEV.P(Table2[6M Return vs Nifty])</f>
        <v>-0.96850007132681215</v>
      </c>
      <c r="M654">
        <v>-5.2085305892453899</v>
      </c>
      <c r="N654">
        <f>(Table2[[#This Row],[1W Return vs Nifty]]-AVERAGE(Table2[1W Return vs Nifty]))/_xlfn.STDEV.P(Table2[1W Return vs Nifty])</f>
        <v>-0.86866858343213438</v>
      </c>
      <c r="O654">
        <v>524.02</v>
      </c>
      <c r="P654">
        <v>527.01786235812699</v>
      </c>
      <c r="Q654">
        <v>547.85559241763099</v>
      </c>
      <c r="R654">
        <v>43.293612642542001</v>
      </c>
      <c r="S654" s="2">
        <f>(Table2[[#This Row],[Close Price]]-Table2[[#This Row],[20D EMA]])/Table2[[#This Row],[20D EMA]]</f>
        <v>-3.3777336742872063E-3</v>
      </c>
      <c r="T654" s="2">
        <f>(Table2[[#This Row],[Close Price]]-Table2[[#This Row],[50D EMA]])/Table2[[#This Row],[50D EMA]]</f>
        <v>-9.0468705117381053E-3</v>
      </c>
      <c r="U654" s="2">
        <f>(Table2[[#This Row],[Close Price]]-Table2[[#This Row],[200D EMA]])/Table2[[#This Row],[200D EMA]]</f>
        <v>-4.6737849849512556E-2</v>
      </c>
      <c r="V654">
        <v>1.1949674594994599</v>
      </c>
      <c r="W654">
        <v>517</v>
      </c>
      <c r="X654">
        <v>528.9</v>
      </c>
      <c r="Y654">
        <v>517</v>
      </c>
      <c r="Z654">
        <v>533.95000000000005</v>
      </c>
      <c r="AA654">
        <v>517</v>
      </c>
      <c r="AB654">
        <v>533.95000000000005</v>
      </c>
      <c r="AC654" s="2">
        <f>(Table2[[#This Row],[Close Price]]/Table2[[#This Row],[Day Low]])-1</f>
        <v>1.015473887814311E-2</v>
      </c>
      <c r="AD654" s="2">
        <f>(Table2[[#This Row],[Day High]]/Table2[[#This Row],[Close Price]])-1</f>
        <v>1.2733365246529349E-2</v>
      </c>
      <c r="AE654" s="2">
        <f>(Table2[[#This Row],[Close Price]]/Table2[[#This Row],[Current Week Low]])-1</f>
        <v>1.015473887814311E-2</v>
      </c>
      <c r="AF654" s="2">
        <f>(Table2[[#This Row],[Current Week High]]/Table2[[#This Row],[Close Price]])-1</f>
        <v>2.2403063666826428E-2</v>
      </c>
      <c r="AG654" s="2">
        <f>(Table2[[#This Row],[Close Price]]/Table2[[#This Row],[Current Month Low]])-1</f>
        <v>1.015473887814311E-2</v>
      </c>
      <c r="AH654" s="2">
        <f>(Table2[[#This Row],[Current Month High]]/Table2[[#This Row],[Close Price]])-1</f>
        <v>2.2403063666826428E-2</v>
      </c>
      <c r="AI654">
        <v>38.372426998563803</v>
      </c>
      <c r="AJ654">
        <v>15.033039647577001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-0.13</v>
      </c>
      <c r="AM654" t="s">
        <v>10464</v>
      </c>
      <c r="AN654">
        <v>1.1000000000000001</v>
      </c>
      <c r="AO654" t="s">
        <v>10463</v>
      </c>
      <c r="AQ654">
        <f>(Table2[[#This Row],[Sharpe Ratio]]-AVERAGE(Table2[Sharpe Ratio]))/_xlfn.STDEV.P(Table2[Sharpe Ratio])</f>
        <v>-0.59272070335917748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673</v>
      </c>
      <c r="AT654">
        <f>_xlfn.RANK.AVG(Table2[[#This Row],[6M Return vs Nifty Z-Score]],Table2[6M Return vs Nifty Z-Score])</f>
        <v>641</v>
      </c>
      <c r="AU654">
        <f>_xlfn.RANK.AVG(Table2[[#This Row],[Sharpe Ratio Z-Score]],Table2[Sharpe Ratio Z-Score])</f>
        <v>515.5</v>
      </c>
      <c r="AV654">
        <f>(Table2[[#This Row],[Rank 1Y]]+Table2[[#This Row],[Rank 6M]]+Table2[[#This Row],[Rank Sharpe]])/3</f>
        <v>609.83333333333337</v>
      </c>
    </row>
    <row r="655" spans="1:48" x14ac:dyDescent="0.3">
      <c r="A655" t="s">
        <v>115</v>
      </c>
      <c r="B655" t="s">
        <v>116</v>
      </c>
      <c r="C655" t="s">
        <v>10419</v>
      </c>
      <c r="D655" t="s">
        <v>37</v>
      </c>
      <c r="E655">
        <v>251842.42471716</v>
      </c>
      <c r="F655">
        <v>1579.75</v>
      </c>
      <c r="G655">
        <v>-22.964618961289101</v>
      </c>
      <c r="H655">
        <f>(Table2[[#This Row],[1Y Return vs Nifty]]-AVERAGE(Table2[1Y Return vs Nifty]))/_xlfn.STDEV.P(Table2[1Y Return vs Nifty])</f>
        <v>-0.80802188750695503</v>
      </c>
      <c r="I655">
        <v>-5.9986697132028999</v>
      </c>
      <c r="J655">
        <f>(Table2[[#This Row],[1M Return vs Nifty]]-AVERAGE(Table2[1M Return vs Nifty]))/_xlfn.STDEV.P(Table2[1M Return vs Nifty])</f>
        <v>-0.64189518463432249</v>
      </c>
      <c r="K655">
        <v>-17.6303872771134</v>
      </c>
      <c r="L655">
        <f>(Table2[[#This Row],[6M Return vs Nifty]]-AVERAGE(Table2[6M Return vs Nifty]))/_xlfn.STDEV.P(Table2[6M Return vs Nifty])</f>
        <v>-0.8882504500324846</v>
      </c>
      <c r="M655">
        <v>-2.1282008500759999</v>
      </c>
      <c r="N655">
        <f>(Table2[[#This Row],[1W Return vs Nifty]]-AVERAGE(Table2[1W Return vs Nifty]))/_xlfn.STDEV.P(Table2[1W Return vs Nifty])</f>
        <v>-0.30458193006285367</v>
      </c>
      <c r="O655">
        <v>1583.45</v>
      </c>
      <c r="P655">
        <v>1587.59658318225</v>
      </c>
      <c r="Q655">
        <v>1588.3967089201501</v>
      </c>
      <c r="R655">
        <v>45.7718355815135</v>
      </c>
      <c r="S655" s="2">
        <f>(Table2[[#This Row],[Close Price]]-Table2[[#This Row],[20D EMA]])/Table2[[#This Row],[20D EMA]]</f>
        <v>-2.3366699295841644E-3</v>
      </c>
      <c r="T655" s="2">
        <f>(Table2[[#This Row],[Close Price]]-Table2[[#This Row],[50D EMA]])/Table2[[#This Row],[50D EMA]]</f>
        <v>-4.942428867239038E-3</v>
      </c>
      <c r="U655" s="2">
        <f>(Table2[[#This Row],[Close Price]]-Table2[[#This Row],[200D EMA]])/Table2[[#This Row],[200D EMA]]</f>
        <v>-5.4436708862412916E-3</v>
      </c>
      <c r="V655">
        <v>1.28488126524931</v>
      </c>
      <c r="W655">
        <v>1561.1</v>
      </c>
      <c r="X655">
        <v>1585</v>
      </c>
      <c r="Y655">
        <v>1561.1</v>
      </c>
      <c r="Z655">
        <v>1590.95</v>
      </c>
      <c r="AA655">
        <v>1561.1</v>
      </c>
      <c r="AB655">
        <v>1590.95</v>
      </c>
      <c r="AC655" s="2">
        <f>(Table2[[#This Row],[Close Price]]/Table2[[#This Row],[Day Low]])-1</f>
        <v>1.1946704247005391E-2</v>
      </c>
      <c r="AD655" s="2">
        <f>(Table2[[#This Row],[Day High]]/Table2[[#This Row],[Close Price]])-1</f>
        <v>3.3233106504193533E-3</v>
      </c>
      <c r="AE655" s="2">
        <f>(Table2[[#This Row],[Close Price]]/Table2[[#This Row],[Current Week Low]])-1</f>
        <v>1.1946704247005391E-2</v>
      </c>
      <c r="AF655" s="2">
        <f>(Table2[[#This Row],[Current Week High]]/Table2[[#This Row],[Close Price]])-1</f>
        <v>7.089729387561361E-3</v>
      </c>
      <c r="AG655" s="2">
        <f>(Table2[[#This Row],[Close Price]]/Table2[[#This Row],[Current Month Low]])-1</f>
        <v>1.1946704247005391E-2</v>
      </c>
      <c r="AH655" s="2">
        <f>(Table2[[#This Row],[Current Month High]]/Table2[[#This Row],[Close Price]])-1</f>
        <v>7.089729387561361E-3</v>
      </c>
      <c r="AI655">
        <v>10.207311283430901</v>
      </c>
      <c r="AJ655">
        <v>11.3244776434938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-0.14000000000000001</v>
      </c>
      <c r="AM655" t="s">
        <v>10464</v>
      </c>
      <c r="AN655">
        <v>-0.65</v>
      </c>
      <c r="AO655" t="s">
        <v>10464</v>
      </c>
      <c r="AP655">
        <v>-2.2552358287527999E-2</v>
      </c>
      <c r="AQ655">
        <f>(Table2[[#This Row],[Sharpe Ratio]]-AVERAGE(Table2[Sharpe Ratio]))/_xlfn.STDEV.P(Table2[Sharpe Ratio])</f>
        <v>-0.84651316296330703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637</v>
      </c>
      <c r="AT655">
        <f>_xlfn.RANK.AVG(Table2[[#This Row],[6M Return vs Nifty Z-Score]],Table2[6M Return vs Nifty Z-Score])</f>
        <v>611</v>
      </c>
      <c r="AU655">
        <f>_xlfn.RANK.AVG(Table2[[#This Row],[Sharpe Ratio Z-Score]],Table2[Sharpe Ratio Z-Score])</f>
        <v>582</v>
      </c>
      <c r="AV655">
        <f>(Table2[[#This Row],[Rank 1Y]]+Table2[[#This Row],[Rank 6M]]+Table2[[#This Row],[Rank Sharpe]])/3</f>
        <v>610</v>
      </c>
    </row>
    <row r="656" spans="1:48" x14ac:dyDescent="0.3">
      <c r="A656" t="s">
        <v>1338</v>
      </c>
      <c r="B656" t="s">
        <v>1339</v>
      </c>
      <c r="C656" t="s">
        <v>10429</v>
      </c>
      <c r="D656" t="s">
        <v>385</v>
      </c>
      <c r="E656">
        <v>7993.1753687999999</v>
      </c>
      <c r="F656">
        <v>182.06</v>
      </c>
      <c r="G656">
        <v>-35.088206594191398</v>
      </c>
      <c r="H656">
        <f>(Table2[[#This Row],[1Y Return vs Nifty]]-AVERAGE(Table2[1Y Return vs Nifty]))/_xlfn.STDEV.P(Table2[1Y Return vs Nifty])</f>
        <v>-0.94961549917705457</v>
      </c>
      <c r="I656">
        <v>-3.2659440548193501</v>
      </c>
      <c r="J656">
        <f>(Table2[[#This Row],[1M Return vs Nifty]]-AVERAGE(Table2[1M Return vs Nifty]))/_xlfn.STDEV.P(Table2[1M Return vs Nifty])</f>
        <v>-0.40522139638715071</v>
      </c>
      <c r="K656">
        <v>-19.783941885578798</v>
      </c>
      <c r="L656">
        <f>(Table2[[#This Row],[6M Return vs Nifty]]-AVERAGE(Table2[6M Return vs Nifty]))/_xlfn.STDEV.P(Table2[6M Return vs Nifty])</f>
        <v>-0.95276308135045962</v>
      </c>
      <c r="M656">
        <v>-2.3498305325147002</v>
      </c>
      <c r="N656">
        <f>(Table2[[#This Row],[1W Return vs Nifty]]-AVERAGE(Table2[1W Return vs Nifty]))/_xlfn.STDEV.P(Table2[1W Return vs Nifty])</f>
        <v>-0.34516795702756886</v>
      </c>
      <c r="O656">
        <v>178.49</v>
      </c>
      <c r="P656">
        <v>175.632742324997</v>
      </c>
      <c r="Q656">
        <v>191.366593349509</v>
      </c>
      <c r="R656">
        <v>57.496523765741401</v>
      </c>
      <c r="S656" s="2">
        <f>(Table2[[#This Row],[Close Price]]-Table2[[#This Row],[20D EMA]])/Table2[[#This Row],[20D EMA]]</f>
        <v>2.0001120510952954E-2</v>
      </c>
      <c r="T656" s="2">
        <f>(Table2[[#This Row],[Close Price]]-Table2[[#This Row],[50D EMA]])/Table2[[#This Row],[50D EMA]]</f>
        <v>3.6594871718792513E-2</v>
      </c>
      <c r="U656" s="2">
        <f>(Table2[[#This Row],[Close Price]]-Table2[[#This Row],[200D EMA]])/Table2[[#This Row],[200D EMA]]</f>
        <v>-4.8632277905013344E-2</v>
      </c>
      <c r="V656">
        <v>1.2028232678730799</v>
      </c>
      <c r="W656">
        <v>181.12</v>
      </c>
      <c r="X656">
        <v>184.9</v>
      </c>
      <c r="Y656">
        <v>180.9</v>
      </c>
      <c r="Z656">
        <v>184.9</v>
      </c>
      <c r="AA656">
        <v>180.9</v>
      </c>
      <c r="AB656">
        <v>184.9</v>
      </c>
      <c r="AC656" s="2">
        <f>(Table2[[#This Row],[Close Price]]/Table2[[#This Row],[Day Low]])-1</f>
        <v>5.189929328621945E-3</v>
      </c>
      <c r="AD656" s="2">
        <f>(Table2[[#This Row],[Day High]]/Table2[[#This Row],[Close Price]])-1</f>
        <v>1.559925299351872E-2</v>
      </c>
      <c r="AE656" s="2">
        <f>(Table2[[#This Row],[Close Price]]/Table2[[#This Row],[Current Week Low]])-1</f>
        <v>6.4123825317854433E-3</v>
      </c>
      <c r="AF656" s="2">
        <f>(Table2[[#This Row],[Current Week High]]/Table2[[#This Row],[Close Price]])-1</f>
        <v>1.559925299351872E-2</v>
      </c>
      <c r="AG656" s="2">
        <f>(Table2[[#This Row],[Close Price]]/Table2[[#This Row],[Current Month Low]])-1</f>
        <v>6.4123825317854433E-3</v>
      </c>
      <c r="AH656" s="2">
        <f>(Table2[[#This Row],[Current Month High]]/Table2[[#This Row],[Close Price]])-1</f>
        <v>1.559925299351872E-2</v>
      </c>
      <c r="AI656">
        <v>41.711523673514201</v>
      </c>
      <c r="AJ656">
        <v>25.5586206896551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-0.02</v>
      </c>
      <c r="AM656" t="s">
        <v>10464</v>
      </c>
      <c r="AN656">
        <v>4.08</v>
      </c>
      <c r="AO656" t="s">
        <v>10463</v>
      </c>
      <c r="AQ656">
        <f>(Table2[[#This Row],[Sharpe Ratio]]-AVERAGE(Table2[Sharpe Ratio]))/_xlfn.STDEV.P(Table2[Sharpe Ratio])</f>
        <v>-0.59272070335917748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682</v>
      </c>
      <c r="AT656">
        <f>_xlfn.RANK.AVG(Table2[[#This Row],[6M Return vs Nifty Z-Score]],Table2[6M Return vs Nifty Z-Score])</f>
        <v>636</v>
      </c>
      <c r="AU656">
        <f>_xlfn.RANK.AVG(Table2[[#This Row],[Sharpe Ratio Z-Score]],Table2[Sharpe Ratio Z-Score])</f>
        <v>515.5</v>
      </c>
      <c r="AV656">
        <f>(Table2[[#This Row],[Rank 1Y]]+Table2[[#This Row],[Rank 6M]]+Table2[[#This Row],[Rank Sharpe]])/3</f>
        <v>611.16666666666663</v>
      </c>
    </row>
    <row r="657" spans="1:48" x14ac:dyDescent="0.3">
      <c r="A657" t="s">
        <v>2265</v>
      </c>
      <c r="B657" t="s">
        <v>2266</v>
      </c>
      <c r="C657" t="s">
        <v>10421</v>
      </c>
      <c r="D657" t="s">
        <v>275</v>
      </c>
      <c r="E657">
        <v>2224.9500113949998</v>
      </c>
      <c r="F657">
        <v>814.7</v>
      </c>
      <c r="G657">
        <v>-61.8688893776893</v>
      </c>
      <c r="H657">
        <f>(Table2[[#This Row],[1Y Return vs Nifty]]-AVERAGE(Table2[1Y Return vs Nifty]))/_xlfn.STDEV.P(Table2[1Y Return vs Nifty])</f>
        <v>-1.2623920231835009</v>
      </c>
      <c r="I657">
        <v>0.30365362658292999</v>
      </c>
      <c r="J657">
        <f>(Table2[[#This Row],[1M Return vs Nifty]]-AVERAGE(Table2[1M Return vs Nifty]))/_xlfn.STDEV.P(Table2[1M Return vs Nifty])</f>
        <v>-9.6068443845427648E-2</v>
      </c>
      <c r="K657">
        <v>-18.2885433426076</v>
      </c>
      <c r="L657">
        <f>(Table2[[#This Row],[6M Return vs Nifty]]-AVERAGE(Table2[6M Return vs Nifty]))/_xlfn.STDEV.P(Table2[6M Return vs Nifty])</f>
        <v>-0.90796640217784141</v>
      </c>
      <c r="M657">
        <v>-3.6306564553315601</v>
      </c>
      <c r="N657">
        <f>(Table2[[#This Row],[1W Return vs Nifty]]-AVERAGE(Table2[1W Return vs Nifty]))/_xlfn.STDEV.P(Table2[1W Return vs Nifty])</f>
        <v>-0.5797197321713573</v>
      </c>
      <c r="O657">
        <v>777.78</v>
      </c>
      <c r="P657">
        <v>772.42473841584604</v>
      </c>
      <c r="Q657">
        <v>816.44385706002799</v>
      </c>
      <c r="R657">
        <v>46.017577177392198</v>
      </c>
      <c r="S657" s="2">
        <f>(Table2[[#This Row],[Close Price]]-Table2[[#This Row],[20D EMA]])/Table2[[#This Row],[20D EMA]]</f>
        <v>4.7468435804469224E-2</v>
      </c>
      <c r="T657" s="2">
        <f>(Table2[[#This Row],[Close Price]]-Table2[[#This Row],[50D EMA]])/Table2[[#This Row],[50D EMA]]</f>
        <v>5.4730589896506539E-2</v>
      </c>
      <c r="U657" s="2">
        <f>(Table2[[#This Row],[Close Price]]-Table2[[#This Row],[200D EMA]])/Table2[[#This Row],[200D EMA]]</f>
        <v>-2.1359179139487775E-3</v>
      </c>
      <c r="V657">
        <v>1.24428898412691</v>
      </c>
      <c r="W657">
        <v>772</v>
      </c>
      <c r="X657">
        <v>834.7</v>
      </c>
      <c r="Y657">
        <v>769.05</v>
      </c>
      <c r="Z657">
        <v>834.7</v>
      </c>
      <c r="AA657">
        <v>769.05</v>
      </c>
      <c r="AB657">
        <v>834.7</v>
      </c>
      <c r="AC657" s="2">
        <f>(Table2[[#This Row],[Close Price]]/Table2[[#This Row],[Day Low]])-1</f>
        <v>5.5310880829015696E-2</v>
      </c>
      <c r="AD657" s="2">
        <f>(Table2[[#This Row],[Day High]]/Table2[[#This Row],[Close Price]])-1</f>
        <v>2.4548913710568332E-2</v>
      </c>
      <c r="AE657" s="2">
        <f>(Table2[[#This Row],[Close Price]]/Table2[[#This Row],[Current Week Low]])-1</f>
        <v>5.9358949353098156E-2</v>
      </c>
      <c r="AF657" s="2">
        <f>(Table2[[#This Row],[Current Week High]]/Table2[[#This Row],[Close Price]])-1</f>
        <v>2.4548913710568332E-2</v>
      </c>
      <c r="AG657" s="2">
        <f>(Table2[[#This Row],[Close Price]]/Table2[[#This Row],[Current Month Low]])-1</f>
        <v>5.9358949353098156E-2</v>
      </c>
      <c r="AH657" s="2">
        <f>(Table2[[#This Row],[Current Month High]]/Table2[[#This Row],[Close Price]])-1</f>
        <v>2.4548913710568332E-2</v>
      </c>
      <c r="AI657">
        <v>62.967963667607698</v>
      </c>
      <c r="AJ657">
        <v>23.196733706336001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-0.05</v>
      </c>
      <c r="AM657" t="s">
        <v>10464</v>
      </c>
      <c r="AN657">
        <v>0.74</v>
      </c>
      <c r="AO657" t="s">
        <v>10463</v>
      </c>
      <c r="AP657">
        <v>4.1314153919500002E-4</v>
      </c>
      <c r="AQ657">
        <f>(Table2[[#This Row],[Sharpe Ratio]]-AVERAGE(Table2[Sharpe Ratio]))/_xlfn.STDEV.P(Table2[Sharpe Ratio])</f>
        <v>-0.5880714242877767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720</v>
      </c>
      <c r="AT657">
        <f>_xlfn.RANK.AVG(Table2[[#This Row],[6M Return vs Nifty Z-Score]],Table2[6M Return vs Nifty Z-Score])</f>
        <v>618</v>
      </c>
      <c r="AU657">
        <f>_xlfn.RANK.AVG(Table2[[#This Row],[Sharpe Ratio Z-Score]],Table2[Sharpe Ratio Z-Score])</f>
        <v>497</v>
      </c>
      <c r="AV657">
        <f>(Table2[[#This Row],[Rank 1Y]]+Table2[[#This Row],[Rank 6M]]+Table2[[#This Row],[Rank Sharpe]])/3</f>
        <v>611.66666666666663</v>
      </c>
    </row>
    <row r="658" spans="1:48" x14ac:dyDescent="0.3">
      <c r="A658" t="s">
        <v>632</v>
      </c>
      <c r="B658" t="s">
        <v>633</v>
      </c>
      <c r="C658" t="s">
        <v>10429</v>
      </c>
      <c r="D658" t="s">
        <v>385</v>
      </c>
      <c r="E658">
        <v>29530.921750000001</v>
      </c>
      <c r="F658">
        <v>398.05</v>
      </c>
      <c r="G658">
        <v>-24.047974141718498</v>
      </c>
      <c r="H658">
        <f>(Table2[[#This Row],[1Y Return vs Nifty]]-AVERAGE(Table2[1Y Return vs Nifty]))/_xlfn.STDEV.P(Table2[1Y Return vs Nifty])</f>
        <v>-0.82067459208280247</v>
      </c>
      <c r="I658">
        <v>-5.94429282631231</v>
      </c>
      <c r="J658">
        <f>(Table2[[#This Row],[1M Return vs Nifty]]-AVERAGE(Table2[1M Return vs Nifty]))/_xlfn.STDEV.P(Table2[1M Return vs Nifty])</f>
        <v>-0.63718575331105654</v>
      </c>
      <c r="K658">
        <v>-8.8723879968928294</v>
      </c>
      <c r="L658">
        <f>(Table2[[#This Row],[6M Return vs Nifty]]-AVERAGE(Table2[6M Return vs Nifty]))/_xlfn.STDEV.P(Table2[6M Return vs Nifty])</f>
        <v>-0.62589277568933244</v>
      </c>
      <c r="M658">
        <v>-0.94092295137700499</v>
      </c>
      <c r="N658">
        <f>(Table2[[#This Row],[1W Return vs Nifty]]-AVERAGE(Table2[1W Return vs Nifty]))/_xlfn.STDEV.P(Table2[1W Return vs Nifty])</f>
        <v>-8.7161175401367433E-2</v>
      </c>
      <c r="O658">
        <v>399.13</v>
      </c>
      <c r="P658">
        <v>411.793095009946</v>
      </c>
      <c r="Q658">
        <v>421.25117558920499</v>
      </c>
      <c r="R658">
        <v>54.373464961016097</v>
      </c>
      <c r="S658" s="2">
        <f>(Table2[[#This Row],[Close Price]]-Table2[[#This Row],[20D EMA]])/Table2[[#This Row],[20D EMA]]</f>
        <v>-2.7058853005286101E-3</v>
      </c>
      <c r="T658" s="2">
        <f>(Table2[[#This Row],[Close Price]]-Table2[[#This Row],[50D EMA]])/Table2[[#This Row],[50D EMA]]</f>
        <v>-3.3373786924751743E-2</v>
      </c>
      <c r="U658" s="2">
        <f>(Table2[[#This Row],[Close Price]]-Table2[[#This Row],[200D EMA]])/Table2[[#This Row],[200D EMA]]</f>
        <v>-5.50768209886974E-2</v>
      </c>
      <c r="V658">
        <v>0.95350753449697201</v>
      </c>
      <c r="W658">
        <v>396.1</v>
      </c>
      <c r="X658">
        <v>401.85</v>
      </c>
      <c r="Y658">
        <v>396.1</v>
      </c>
      <c r="Z658">
        <v>403</v>
      </c>
      <c r="AA658">
        <v>396.1</v>
      </c>
      <c r="AB658">
        <v>403</v>
      </c>
      <c r="AC658" s="2">
        <f>(Table2[[#This Row],[Close Price]]/Table2[[#This Row],[Day Low]])-1</f>
        <v>4.9229992426154112E-3</v>
      </c>
      <c r="AD658" s="2">
        <f>(Table2[[#This Row],[Day High]]/Table2[[#This Row],[Close Price]])-1</f>
        <v>9.5465393794749165E-3</v>
      </c>
      <c r="AE658" s="2">
        <f>(Table2[[#This Row],[Close Price]]/Table2[[#This Row],[Current Week Low]])-1</f>
        <v>4.9229992426154112E-3</v>
      </c>
      <c r="AF658" s="2">
        <f>(Table2[[#This Row],[Current Week High]]/Table2[[#This Row],[Close Price]])-1</f>
        <v>1.2435623665368656E-2</v>
      </c>
      <c r="AG658" s="2">
        <f>(Table2[[#This Row],[Close Price]]/Table2[[#This Row],[Current Month Low]])-1</f>
        <v>4.9229992426154112E-3</v>
      </c>
      <c r="AH658" s="2">
        <f>(Table2[[#This Row],[Current Month High]]/Table2[[#This Row],[Close Price]])-1</f>
        <v>1.2435623665368656E-2</v>
      </c>
      <c r="AI658">
        <v>22.5976636100992</v>
      </c>
      <c r="AJ658">
        <v>12.3800112930547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-0.18</v>
      </c>
      <c r="AM658" t="s">
        <v>10464</v>
      </c>
      <c r="AN658">
        <v>1.18</v>
      </c>
      <c r="AO658" t="s">
        <v>10463</v>
      </c>
      <c r="AP658">
        <v>-7.6164436375025998E-2</v>
      </c>
      <c r="AQ658">
        <f>(Table2[[#This Row],[Sharpe Ratio]]-AVERAGE(Table2[Sharpe Ratio]))/_xlfn.STDEV.P(Table2[Sharpe Ratio])</f>
        <v>-1.4498354846842867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638</v>
      </c>
      <c r="AT658">
        <f>_xlfn.RANK.AVG(Table2[[#This Row],[6M Return vs Nifty Z-Score]],Table2[6M Return vs Nifty Z-Score])</f>
        <v>530</v>
      </c>
      <c r="AU658">
        <f>_xlfn.RANK.AVG(Table2[[#This Row],[Sharpe Ratio Z-Score]],Table2[Sharpe Ratio Z-Score])</f>
        <v>669</v>
      </c>
      <c r="AV658">
        <f>(Table2[[#This Row],[Rank 1Y]]+Table2[[#This Row],[Rank 6M]]+Table2[[#This Row],[Rank Sharpe]])/3</f>
        <v>612.33333333333337</v>
      </c>
    </row>
    <row r="659" spans="1:48" x14ac:dyDescent="0.3">
      <c r="A659" t="s">
        <v>914</v>
      </c>
      <c r="B659" t="s">
        <v>915</v>
      </c>
      <c r="C659" t="s">
        <v>10433</v>
      </c>
      <c r="D659" t="s">
        <v>533</v>
      </c>
      <c r="E659">
        <v>15702.452411139901</v>
      </c>
      <c r="F659">
        <v>1515.4</v>
      </c>
      <c r="G659">
        <v>-17.2957564637892</v>
      </c>
      <c r="H659">
        <f>(Table2[[#This Row],[1Y Return vs Nifty]]-AVERAGE(Table2[1Y Return vs Nifty]))/_xlfn.STDEV.P(Table2[1Y Return vs Nifty])</f>
        <v>-0.74181419887658573</v>
      </c>
      <c r="I659">
        <v>4.8887276351714899</v>
      </c>
      <c r="J659">
        <f>(Table2[[#This Row],[1M Return vs Nifty]]-AVERAGE(Table2[1M Return vs Nifty]))/_xlfn.STDEV.P(Table2[1M Return vs Nifty])</f>
        <v>0.30103209629741023</v>
      </c>
      <c r="K659">
        <v>-15.0862279707156</v>
      </c>
      <c r="L659">
        <f>(Table2[[#This Row],[6M Return vs Nifty]]-AVERAGE(Table2[6M Return vs Nifty]))/_xlfn.STDEV.P(Table2[6M Return vs Nifty])</f>
        <v>-0.81203672844741004</v>
      </c>
      <c r="M659">
        <v>-0.81157203710854597</v>
      </c>
      <c r="N659">
        <f>(Table2[[#This Row],[1W Return vs Nifty]]-AVERAGE(Table2[1W Return vs Nifty]))/_xlfn.STDEV.P(Table2[1W Return vs Nifty])</f>
        <v>-6.3473735900287653E-2</v>
      </c>
      <c r="O659">
        <v>1412.02</v>
      </c>
      <c r="P659">
        <v>1376.0280238335199</v>
      </c>
      <c r="Q659">
        <v>1390.0774126768899</v>
      </c>
      <c r="R659">
        <v>70.888612744888405</v>
      </c>
      <c r="S659" s="2">
        <f>(Table2[[#This Row],[Close Price]]-Table2[[#This Row],[20D EMA]])/Table2[[#This Row],[20D EMA]]</f>
        <v>7.3214260421240573E-2</v>
      </c>
      <c r="T659" s="2">
        <f>(Table2[[#This Row],[Close Price]]-Table2[[#This Row],[50D EMA]])/Table2[[#This Row],[50D EMA]]</f>
        <v>0.10128571057600949</v>
      </c>
      <c r="U659" s="2">
        <f>(Table2[[#This Row],[Close Price]]-Table2[[#This Row],[200D EMA]])/Table2[[#This Row],[200D EMA]]</f>
        <v>9.0155113794543884E-2</v>
      </c>
      <c r="V659">
        <v>1.9652596510171001</v>
      </c>
      <c r="W659">
        <v>1474.15</v>
      </c>
      <c r="X659">
        <v>1550</v>
      </c>
      <c r="Y659">
        <v>1446.1</v>
      </c>
      <c r="Z659">
        <v>1550</v>
      </c>
      <c r="AA659">
        <v>1446.1</v>
      </c>
      <c r="AB659">
        <v>1550</v>
      </c>
      <c r="AC659" s="2">
        <f>(Table2[[#This Row],[Close Price]]/Table2[[#This Row],[Day Low]])-1</f>
        <v>2.7982227046094321E-2</v>
      </c>
      <c r="AD659" s="2">
        <f>(Table2[[#This Row],[Day High]]/Table2[[#This Row],[Close Price]])-1</f>
        <v>2.2832255510096378E-2</v>
      </c>
      <c r="AE659" s="2">
        <f>(Table2[[#This Row],[Close Price]]/Table2[[#This Row],[Current Week Low]])-1</f>
        <v>4.7921997095636604E-2</v>
      </c>
      <c r="AF659" s="2">
        <f>(Table2[[#This Row],[Current Week High]]/Table2[[#This Row],[Close Price]])-1</f>
        <v>2.2832255510096378E-2</v>
      </c>
      <c r="AG659" s="2">
        <f>(Table2[[#This Row],[Close Price]]/Table2[[#This Row],[Current Month Low]])-1</f>
        <v>4.7921997095636604E-2</v>
      </c>
      <c r="AH659" s="2">
        <f>(Table2[[#This Row],[Current Month High]]/Table2[[#This Row],[Close Price]])-1</f>
        <v>2.2832255510096378E-2</v>
      </c>
      <c r="AI659">
        <v>7.0344463507984596</v>
      </c>
      <c r="AJ659">
        <v>21.914722445695901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0.05</v>
      </c>
      <c r="AM659" t="s">
        <v>10463</v>
      </c>
      <c r="AN659">
        <v>10.55</v>
      </c>
      <c r="AO659" t="s">
        <v>10463</v>
      </c>
      <c r="AP659">
        <v>-6.2763298889421004E-2</v>
      </c>
      <c r="AQ659">
        <f>(Table2[[#This Row],[Sharpe Ratio]]-AVERAGE(Table2[Sharpe Ratio]))/_xlfn.STDEV.P(Table2[Sharpe Ratio])</f>
        <v>-1.299026083707109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604</v>
      </c>
      <c r="AT659">
        <f>_xlfn.RANK.AVG(Table2[[#This Row],[6M Return vs Nifty Z-Score]],Table2[6M Return vs Nifty Z-Score])</f>
        <v>590</v>
      </c>
      <c r="AU659">
        <f>_xlfn.RANK.AVG(Table2[[#This Row],[Sharpe Ratio Z-Score]],Table2[Sharpe Ratio Z-Score])</f>
        <v>645</v>
      </c>
      <c r="AV659">
        <f>(Table2[[#This Row],[Rank 1Y]]+Table2[[#This Row],[Rank 6M]]+Table2[[#This Row],[Rank Sharpe]])/3</f>
        <v>613</v>
      </c>
    </row>
    <row r="660" spans="1:48" x14ac:dyDescent="0.3">
      <c r="A660" t="s">
        <v>1940</v>
      </c>
      <c r="B660" t="s">
        <v>1941</v>
      </c>
      <c r="C660" t="s">
        <v>10431</v>
      </c>
      <c r="D660" t="s">
        <v>1150</v>
      </c>
      <c r="E660">
        <v>3235.6251582250002</v>
      </c>
      <c r="F660">
        <v>442.45</v>
      </c>
      <c r="G660">
        <v>-43.689117262074497</v>
      </c>
      <c r="H660">
        <f>(Table2[[#This Row],[1Y Return vs Nifty]]-AVERAGE(Table2[1Y Return vs Nifty]))/_xlfn.STDEV.P(Table2[1Y Return vs Nifty])</f>
        <v>-1.0500671181196493</v>
      </c>
      <c r="I660">
        <v>14.5726814220249</v>
      </c>
      <c r="J660">
        <f>(Table2[[#This Row],[1M Return vs Nifty]]-AVERAGE(Table2[1M Return vs Nifty]))/_xlfn.STDEV.P(Table2[1M Return vs Nifty])</f>
        <v>1.1397324689139789</v>
      </c>
      <c r="K660">
        <v>-23.118432285459299</v>
      </c>
      <c r="L660">
        <f>(Table2[[#This Row],[6M Return vs Nifty]]-AVERAGE(Table2[6M Return vs Nifty]))/_xlfn.STDEV.P(Table2[6M Return vs Nifty])</f>
        <v>-1.0526522362180522</v>
      </c>
      <c r="M660">
        <v>-0.22073984031896501</v>
      </c>
      <c r="N660">
        <f>(Table2[[#This Row],[1W Return vs Nifty]]-AVERAGE(Table2[1W Return vs Nifty]))/_xlfn.STDEV.P(Table2[1W Return vs Nifty])</f>
        <v>4.4722653710820674E-2</v>
      </c>
      <c r="O660">
        <v>413.94</v>
      </c>
      <c r="P660">
        <v>398.37967452982599</v>
      </c>
      <c r="Q660">
        <v>429.014910654772</v>
      </c>
      <c r="R660">
        <v>71.504987195150605</v>
      </c>
      <c r="S660" s="2">
        <f>(Table2[[#This Row],[Close Price]]-Table2[[#This Row],[20D EMA]])/Table2[[#This Row],[20D EMA]]</f>
        <v>6.8874716142436079E-2</v>
      </c>
      <c r="T660" s="2">
        <f>(Table2[[#This Row],[Close Price]]-Table2[[#This Row],[50D EMA]])/Table2[[#This Row],[50D EMA]]</f>
        <v>0.11062393060636563</v>
      </c>
      <c r="U660" s="2">
        <f>(Table2[[#This Row],[Close Price]]-Table2[[#This Row],[200D EMA]])/Table2[[#This Row],[200D EMA]]</f>
        <v>3.1316136133177901E-2</v>
      </c>
      <c r="V660">
        <v>1.6791979798721699</v>
      </c>
      <c r="W660">
        <v>437.05</v>
      </c>
      <c r="X660">
        <v>454.75</v>
      </c>
      <c r="Y660">
        <v>437.05</v>
      </c>
      <c r="Z660">
        <v>454.75</v>
      </c>
      <c r="AA660">
        <v>437.05</v>
      </c>
      <c r="AB660">
        <v>454.75</v>
      </c>
      <c r="AC660" s="2">
        <f>(Table2[[#This Row],[Close Price]]/Table2[[#This Row],[Day Low]])-1</f>
        <v>1.2355565724745388E-2</v>
      </c>
      <c r="AD660" s="2">
        <f>(Table2[[#This Row],[Day High]]/Table2[[#This Row],[Close Price]])-1</f>
        <v>2.7799751384337323E-2</v>
      </c>
      <c r="AE660" s="2">
        <f>(Table2[[#This Row],[Close Price]]/Table2[[#This Row],[Current Week Low]])-1</f>
        <v>1.2355565724745388E-2</v>
      </c>
      <c r="AF660" s="2">
        <f>(Table2[[#This Row],[Current Week High]]/Table2[[#This Row],[Close Price]])-1</f>
        <v>2.7799751384337323E-2</v>
      </c>
      <c r="AG660" s="2">
        <f>(Table2[[#This Row],[Close Price]]/Table2[[#This Row],[Current Month Low]])-1</f>
        <v>1.2355565724745388E-2</v>
      </c>
      <c r="AH660" s="2">
        <f>(Table2[[#This Row],[Current Month High]]/Table2[[#This Row],[Close Price]])-1</f>
        <v>2.7799751384337323E-2</v>
      </c>
      <c r="AI660">
        <v>50.0960560515312</v>
      </c>
      <c r="AJ660">
        <v>40.460317460317398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0.05</v>
      </c>
      <c r="AM660" t="s">
        <v>10463</v>
      </c>
      <c r="AN660">
        <v>16.14</v>
      </c>
      <c r="AO660" t="s">
        <v>10463</v>
      </c>
      <c r="AP660">
        <v>6.631453758569E-3</v>
      </c>
      <c r="AQ660">
        <f>(Table2[[#This Row],[Sharpe Ratio]]-AVERAGE(Table2[Sharpe Ratio]))/_xlfn.STDEV.P(Table2[Sharpe Ratio])</f>
        <v>-0.51809378679990026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708</v>
      </c>
      <c r="AT660">
        <f>_xlfn.RANK.AVG(Table2[[#This Row],[6M Return vs Nifty Z-Score]],Table2[6M Return vs Nifty Z-Score])</f>
        <v>663</v>
      </c>
      <c r="AU660">
        <f>_xlfn.RANK.AVG(Table2[[#This Row],[Sharpe Ratio Z-Score]],Table2[Sharpe Ratio Z-Score])</f>
        <v>477</v>
      </c>
      <c r="AV660">
        <f>(Table2[[#This Row],[Rank 1Y]]+Table2[[#This Row],[Rank 6M]]+Table2[[#This Row],[Rank Sharpe]])/3</f>
        <v>616</v>
      </c>
    </row>
    <row r="661" spans="1:48" x14ac:dyDescent="0.3">
      <c r="A661" t="s">
        <v>47</v>
      </c>
      <c r="B661" t="s">
        <v>48</v>
      </c>
      <c r="C661" t="s">
        <v>10419</v>
      </c>
      <c r="D661" t="s">
        <v>49</v>
      </c>
      <c r="E661">
        <v>449708.96485092503</v>
      </c>
      <c r="F661">
        <v>7165.6</v>
      </c>
      <c r="G661">
        <v>-28.060784045133801</v>
      </c>
      <c r="H661">
        <f>(Table2[[#This Row],[1Y Return vs Nifty]]-AVERAGE(Table2[1Y Return vs Nifty]))/_xlfn.STDEV.P(Table2[1Y Return vs Nifty])</f>
        <v>-0.86754093762132156</v>
      </c>
      <c r="I661">
        <v>-0.900239220976771</v>
      </c>
      <c r="J661">
        <f>(Table2[[#This Row],[1M Return vs Nifty]]-AVERAGE(Table2[1M Return vs Nifty]))/_xlfn.STDEV.P(Table2[1M Return vs Nifty])</f>
        <v>-0.20033426357801282</v>
      </c>
      <c r="K661">
        <v>-14.8765712013252</v>
      </c>
      <c r="L661">
        <f>(Table2[[#This Row],[6M Return vs Nifty]]-AVERAGE(Table2[6M Return vs Nifty]))/_xlfn.STDEV.P(Table2[6M Return vs Nifty])</f>
        <v>-0.80575617730009608</v>
      </c>
      <c r="M661">
        <v>0.861266769054152</v>
      </c>
      <c r="N661">
        <f>(Table2[[#This Row],[1W Return vs Nifty]]-AVERAGE(Table2[1W Return vs Nifty]))/_xlfn.STDEV.P(Table2[1W Return vs Nifty])</f>
        <v>0.24286556011580304</v>
      </c>
      <c r="O661">
        <v>7111.65</v>
      </c>
      <c r="P661">
        <v>7012.2723395046096</v>
      </c>
      <c r="Q661">
        <v>7012.8596645801299</v>
      </c>
      <c r="R661">
        <v>63.4984674730132</v>
      </c>
      <c r="S661" s="2">
        <f>(Table2[[#This Row],[Close Price]]-Table2[[#This Row],[20D EMA]])/Table2[[#This Row],[20D EMA]]</f>
        <v>7.5861438625355196E-3</v>
      </c>
      <c r="T661" s="2">
        <f>(Table2[[#This Row],[Close Price]]-Table2[[#This Row],[50D EMA]])/Table2[[#This Row],[50D EMA]]</f>
        <v>2.1865616888779135E-2</v>
      </c>
      <c r="U661" s="2">
        <f>(Table2[[#This Row],[Close Price]]-Table2[[#This Row],[200D EMA]])/Table2[[#This Row],[200D EMA]]</f>
        <v>2.1780035923336168E-2</v>
      </c>
      <c r="V661">
        <v>0.79879890917793195</v>
      </c>
      <c r="W661">
        <v>7122</v>
      </c>
      <c r="X661">
        <v>7275.95</v>
      </c>
      <c r="Y661">
        <v>7075</v>
      </c>
      <c r="Z661">
        <v>7304</v>
      </c>
      <c r="AA661">
        <v>7075</v>
      </c>
      <c r="AB661">
        <v>7304</v>
      </c>
      <c r="AC661" s="2">
        <f>(Table2[[#This Row],[Close Price]]/Table2[[#This Row],[Day Low]])-1</f>
        <v>6.1218758775625215E-3</v>
      </c>
      <c r="AD661" s="2">
        <f>(Table2[[#This Row],[Day High]]/Table2[[#This Row],[Close Price]])-1</f>
        <v>1.5399966506642881E-2</v>
      </c>
      <c r="AE661" s="2">
        <f>(Table2[[#This Row],[Close Price]]/Table2[[#This Row],[Current Week Low]])-1</f>
        <v>1.2805653710247444E-2</v>
      </c>
      <c r="AF661" s="2">
        <f>(Table2[[#This Row],[Current Week High]]/Table2[[#This Row],[Close Price]])-1</f>
        <v>1.9314502623646312E-2</v>
      </c>
      <c r="AG661" s="2">
        <f>(Table2[[#This Row],[Close Price]]/Table2[[#This Row],[Current Month Low]])-1</f>
        <v>1.2805653710247444E-2</v>
      </c>
      <c r="AH661" s="2">
        <f>(Table2[[#This Row],[Current Month High]]/Table2[[#This Row],[Close Price]])-1</f>
        <v>1.9314502623646312E-2</v>
      </c>
      <c r="AI661">
        <v>14.3239924081723</v>
      </c>
      <c r="AJ661">
        <v>15.8020621222405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-0.08</v>
      </c>
      <c r="AM661" t="s">
        <v>10464</v>
      </c>
      <c r="AN661">
        <v>-1.77</v>
      </c>
      <c r="AO661" t="s">
        <v>10464</v>
      </c>
      <c r="AP661">
        <v>-3.8856029099677003E-2</v>
      </c>
      <c r="AQ661">
        <f>(Table2[[#This Row],[Sharpe Ratio]]-AVERAGE(Table2[Sharpe Ratio]))/_xlfn.STDEV.P(Table2[Sharpe Ratio])</f>
        <v>-1.0299861578154519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654</v>
      </c>
      <c r="AT661">
        <f>_xlfn.RANK.AVG(Table2[[#This Row],[6M Return vs Nifty Z-Score]],Table2[6M Return vs Nifty Z-Score])</f>
        <v>589</v>
      </c>
      <c r="AU661">
        <f>_xlfn.RANK.AVG(Table2[[#This Row],[Sharpe Ratio Z-Score]],Table2[Sharpe Ratio Z-Score])</f>
        <v>608</v>
      </c>
      <c r="AV661">
        <f>(Table2[[#This Row],[Rank 1Y]]+Table2[[#This Row],[Rank 6M]]+Table2[[#This Row],[Rank Sharpe]])/3</f>
        <v>617</v>
      </c>
    </row>
    <row r="662" spans="1:48" x14ac:dyDescent="0.3">
      <c r="A662" t="s">
        <v>1908</v>
      </c>
      <c r="B662" t="s">
        <v>1909</v>
      </c>
      <c r="C662" t="s">
        <v>10426</v>
      </c>
      <c r="D662" t="s">
        <v>67</v>
      </c>
      <c r="E662">
        <v>3373.0840499999999</v>
      </c>
      <c r="F662">
        <v>781</v>
      </c>
      <c r="G662">
        <v>-65.408762969041305</v>
      </c>
      <c r="H662">
        <f>(Table2[[#This Row],[1Y Return vs Nifty]]-AVERAGE(Table2[1Y Return vs Nifty]))/_xlfn.STDEV.P(Table2[1Y Return vs Nifty])</f>
        <v>-1.3037348584754949</v>
      </c>
      <c r="I662">
        <v>6.0571494800251404</v>
      </c>
      <c r="J662">
        <f>(Table2[[#This Row],[1M Return vs Nifty]]-AVERAGE(Table2[1M Return vs Nifty]))/_xlfn.STDEV.P(Table2[1M Return vs Nifty])</f>
        <v>0.40222587088795492</v>
      </c>
      <c r="K662">
        <v>-18.124845493330898</v>
      </c>
      <c r="L662">
        <f>(Table2[[#This Row],[6M Return vs Nifty]]-AVERAGE(Table2[6M Return vs Nifty]))/_xlfn.STDEV.P(Table2[6M Return vs Nifty])</f>
        <v>-0.90306261243579322</v>
      </c>
      <c r="M662">
        <v>-6.0660960321499902</v>
      </c>
      <c r="N662">
        <f>(Table2[[#This Row],[1W Return vs Nifty]]-AVERAGE(Table2[1W Return vs Nifty]))/_xlfn.STDEV.P(Table2[1W Return vs Nifty])</f>
        <v>-1.0257106087003909</v>
      </c>
      <c r="O662">
        <v>759.67</v>
      </c>
      <c r="P662">
        <v>732.00555063506602</v>
      </c>
      <c r="Q662">
        <v>804.00119692629403</v>
      </c>
      <c r="R662">
        <v>57.740041185653702</v>
      </c>
      <c r="S662" s="2">
        <f>(Table2[[#This Row],[Close Price]]-Table2[[#This Row],[20D EMA]])/Table2[[#This Row],[20D EMA]]</f>
        <v>2.807798122869146E-2</v>
      </c>
      <c r="T662" s="2">
        <f>(Table2[[#This Row],[Close Price]]-Table2[[#This Row],[50D EMA]])/Table2[[#This Row],[50D EMA]]</f>
        <v>6.6931800342808698E-2</v>
      </c>
      <c r="U662" s="2">
        <f>(Table2[[#This Row],[Close Price]]-Table2[[#This Row],[200D EMA]])/Table2[[#This Row],[200D EMA]]</f>
        <v>-2.8608411298674519E-2</v>
      </c>
      <c r="V662">
        <v>2.6066047699405299</v>
      </c>
      <c r="W662">
        <v>777</v>
      </c>
      <c r="X662">
        <v>795</v>
      </c>
      <c r="Y662">
        <v>777</v>
      </c>
      <c r="Z662">
        <v>797.6</v>
      </c>
      <c r="AA662">
        <v>777</v>
      </c>
      <c r="AB662">
        <v>797.6</v>
      </c>
      <c r="AC662" s="2">
        <f>(Table2[[#This Row],[Close Price]]/Table2[[#This Row],[Day Low]])-1</f>
        <v>5.1480051480050637E-3</v>
      </c>
      <c r="AD662" s="2">
        <f>(Table2[[#This Row],[Day High]]/Table2[[#This Row],[Close Price]])-1</f>
        <v>1.7925736235595346E-2</v>
      </c>
      <c r="AE662" s="2">
        <f>(Table2[[#This Row],[Close Price]]/Table2[[#This Row],[Current Week Low]])-1</f>
        <v>5.1480051480050637E-3</v>
      </c>
      <c r="AF662" s="2">
        <f>(Table2[[#This Row],[Current Week High]]/Table2[[#This Row],[Close Price]])-1</f>
        <v>2.125480153649173E-2</v>
      </c>
      <c r="AG662" s="2">
        <f>(Table2[[#This Row],[Close Price]]/Table2[[#This Row],[Current Month Low]])-1</f>
        <v>5.1480051480050637E-3</v>
      </c>
      <c r="AH662" s="2">
        <f>(Table2[[#This Row],[Current Month High]]/Table2[[#This Row],[Close Price]])-1</f>
        <v>2.125480153649173E-2</v>
      </c>
      <c r="AI662">
        <v>72.080665813060094</v>
      </c>
      <c r="AJ662">
        <v>26.2120232708468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0.04</v>
      </c>
      <c r="AM662" t="s">
        <v>10463</v>
      </c>
      <c r="AN662">
        <v>9.83</v>
      </c>
      <c r="AO662" t="s">
        <v>10463</v>
      </c>
      <c r="AQ662">
        <f>(Table2[[#This Row],[Sharpe Ratio]]-AVERAGE(Table2[Sharpe Ratio]))/_xlfn.STDEV.P(Table2[Sharpe Ratio])</f>
        <v>-0.59272070335917748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722</v>
      </c>
      <c r="AT662">
        <f>_xlfn.RANK.AVG(Table2[[#This Row],[6M Return vs Nifty Z-Score]],Table2[6M Return vs Nifty Z-Score])</f>
        <v>616</v>
      </c>
      <c r="AU662">
        <f>_xlfn.RANK.AVG(Table2[[#This Row],[Sharpe Ratio Z-Score]],Table2[Sharpe Ratio Z-Score])</f>
        <v>515.5</v>
      </c>
      <c r="AV662">
        <f>(Table2[[#This Row],[Rank 1Y]]+Table2[[#This Row],[Rank 6M]]+Table2[[#This Row],[Rank Sharpe]])/3</f>
        <v>617.83333333333337</v>
      </c>
    </row>
    <row r="663" spans="1:48" x14ac:dyDescent="0.3">
      <c r="A663" t="s">
        <v>1350</v>
      </c>
      <c r="B663" t="s">
        <v>1351</v>
      </c>
      <c r="C663" t="s">
        <v>10424</v>
      </c>
      <c r="D663" t="s">
        <v>61</v>
      </c>
      <c r="E663">
        <v>7828.4342673239998</v>
      </c>
      <c r="F663">
        <v>235.09</v>
      </c>
      <c r="G663">
        <v>-11.4134004643736</v>
      </c>
      <c r="H663">
        <f>(Table2[[#This Row],[1Y Return vs Nifty]]-AVERAGE(Table2[1Y Return vs Nifty]))/_xlfn.STDEV.P(Table2[1Y Return vs Nifty])</f>
        <v>-0.6731130803375398</v>
      </c>
      <c r="I663">
        <v>6.1031131456565602</v>
      </c>
      <c r="J663">
        <f>(Table2[[#This Row],[1M Return vs Nifty]]-AVERAGE(Table2[1M Return vs Nifty]))/_xlfn.STDEV.P(Table2[1M Return vs Nifty])</f>
        <v>0.40620665645760806</v>
      </c>
      <c r="K663">
        <v>-41.846335582828601</v>
      </c>
      <c r="L663">
        <f>(Table2[[#This Row],[6M Return vs Nifty]]-AVERAGE(Table2[6M Return vs Nifty]))/_xlfn.STDEV.P(Table2[6M Return vs Nifty])</f>
        <v>-1.6136718249633846</v>
      </c>
      <c r="M663">
        <v>-2.3303907230686298</v>
      </c>
      <c r="N663">
        <f>(Table2[[#This Row],[1W Return vs Nifty]]-AVERAGE(Table2[1W Return vs Nifty]))/_xlfn.STDEV.P(Table2[1W Return vs Nifty])</f>
        <v>-0.34160803390858246</v>
      </c>
      <c r="O663">
        <v>234.5</v>
      </c>
      <c r="P663">
        <v>249.01750504930999</v>
      </c>
      <c r="Q663">
        <v>277.71546077456401</v>
      </c>
      <c r="R663">
        <v>61.206899634791696</v>
      </c>
      <c r="S663" s="2">
        <f>(Table2[[#This Row],[Close Price]]-Table2[[#This Row],[20D EMA]])/Table2[[#This Row],[20D EMA]]</f>
        <v>2.5159914712153662E-3</v>
      </c>
      <c r="T663" s="2">
        <f>(Table2[[#This Row],[Close Price]]-Table2[[#This Row],[50D EMA]])/Table2[[#This Row],[50D EMA]]</f>
        <v>-5.5929823273075066E-2</v>
      </c>
      <c r="U663" s="2">
        <f>(Table2[[#This Row],[Close Price]]-Table2[[#This Row],[200D EMA]])/Table2[[#This Row],[200D EMA]]</f>
        <v>-0.15348609204427871</v>
      </c>
      <c r="V663">
        <v>0.78551115428618201</v>
      </c>
      <c r="W663">
        <v>233.1</v>
      </c>
      <c r="X663">
        <v>242.49</v>
      </c>
      <c r="Y663">
        <v>233.1</v>
      </c>
      <c r="Z663">
        <v>243.81</v>
      </c>
      <c r="AA663">
        <v>233.1</v>
      </c>
      <c r="AB663">
        <v>243.81</v>
      </c>
      <c r="AC663" s="2">
        <f>(Table2[[#This Row],[Close Price]]/Table2[[#This Row],[Day Low]])-1</f>
        <v>8.5371085371086508E-3</v>
      </c>
      <c r="AD663" s="2">
        <f>(Table2[[#This Row],[Day High]]/Table2[[#This Row],[Close Price]])-1</f>
        <v>3.1477306563443719E-2</v>
      </c>
      <c r="AE663" s="2">
        <f>(Table2[[#This Row],[Close Price]]/Table2[[#This Row],[Current Week Low]])-1</f>
        <v>8.5371085371086508E-3</v>
      </c>
      <c r="AF663" s="2">
        <f>(Table2[[#This Row],[Current Week High]]/Table2[[#This Row],[Close Price]])-1</f>
        <v>3.7092177463949882E-2</v>
      </c>
      <c r="AG663" s="2">
        <f>(Table2[[#This Row],[Close Price]]/Table2[[#This Row],[Current Month Low]])-1</f>
        <v>8.5371085371086508E-3</v>
      </c>
      <c r="AH663" s="2">
        <f>(Table2[[#This Row],[Current Month High]]/Table2[[#This Row],[Close Price]])-1</f>
        <v>3.7092177463949882E-2</v>
      </c>
      <c r="AI663">
        <v>101.114466799948</v>
      </c>
      <c r="AJ663">
        <v>19.882712901580799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-0.47</v>
      </c>
      <c r="AM663" t="s">
        <v>10464</v>
      </c>
      <c r="AN663">
        <v>0.28999999999999998</v>
      </c>
      <c r="AO663" t="s">
        <v>10463</v>
      </c>
      <c r="AP663">
        <v>-1.2035984230696E-2</v>
      </c>
      <c r="AQ663">
        <f>(Table2[[#This Row],[Sharpe Ratio]]-AVERAGE(Table2[Sharpe Ratio]))/_xlfn.STDEV.P(Table2[Sharpe Ratio])</f>
        <v>-0.72816738271395454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576</v>
      </c>
      <c r="AT663">
        <f>_xlfn.RANK.AVG(Table2[[#This Row],[6M Return vs Nifty Z-Score]],Table2[6M Return vs Nifty Z-Score])</f>
        <v>718</v>
      </c>
      <c r="AU663">
        <f>_xlfn.RANK.AVG(Table2[[#This Row],[Sharpe Ratio Z-Score]],Table2[Sharpe Ratio Z-Score])</f>
        <v>565</v>
      </c>
      <c r="AV663">
        <f>(Table2[[#This Row],[Rank 1Y]]+Table2[[#This Row],[Rank 6M]]+Table2[[#This Row],[Rank Sharpe]])/3</f>
        <v>619.66666666666663</v>
      </c>
    </row>
    <row r="664" spans="1:48" x14ac:dyDescent="0.3">
      <c r="A664" t="s">
        <v>22</v>
      </c>
      <c r="B664" t="s">
        <v>23</v>
      </c>
      <c r="C664" t="s">
        <v>10419</v>
      </c>
      <c r="D664" t="s">
        <v>24</v>
      </c>
      <c r="E664">
        <v>1297337.0149370399</v>
      </c>
      <c r="F664">
        <v>1730.6</v>
      </c>
      <c r="G664">
        <v>-25.208421891700802</v>
      </c>
      <c r="H664">
        <f>(Table2[[#This Row],[1Y Return vs Nifty]]-AVERAGE(Table2[1Y Return vs Nifty]))/_xlfn.STDEV.P(Table2[1Y Return vs Nifty])</f>
        <v>-0.83422767496962946</v>
      </c>
      <c r="I664">
        <v>2.3933075233519099</v>
      </c>
      <c r="J664">
        <f>(Table2[[#This Row],[1M Return vs Nifty]]-AVERAGE(Table2[1M Return vs Nifty]))/_xlfn.STDEV.P(Table2[1M Return vs Nifty])</f>
        <v>8.4910683113962271E-2</v>
      </c>
      <c r="K664">
        <v>-9.4634531070136898</v>
      </c>
      <c r="L664">
        <f>(Table2[[#This Row],[6M Return vs Nifty]]-AVERAGE(Table2[6M Return vs Nifty]))/_xlfn.STDEV.P(Table2[6M Return vs Nifty])</f>
        <v>-0.64359892782694517</v>
      </c>
      <c r="M664">
        <v>0.14060902414177601</v>
      </c>
      <c r="N664">
        <f>(Table2[[#This Row],[1W Return vs Nifty]]-AVERAGE(Table2[1W Return vs Nifty]))/_xlfn.STDEV.P(Table2[1W Return vs Nifty])</f>
        <v>0.11089481348336908</v>
      </c>
      <c r="O664">
        <v>1640.57</v>
      </c>
      <c r="P664">
        <v>1575.65364991977</v>
      </c>
      <c r="Q664">
        <v>1542.0616768114301</v>
      </c>
      <c r="R664">
        <v>73.671432852036901</v>
      </c>
      <c r="S664" s="2">
        <f>(Table2[[#This Row],[Close Price]]-Table2[[#This Row],[20D EMA]])/Table2[[#This Row],[20D EMA]]</f>
        <v>5.4877268266517114E-2</v>
      </c>
      <c r="T664" s="2">
        <f>(Table2[[#This Row],[Close Price]]-Table2[[#This Row],[50D EMA]])/Table2[[#This Row],[50D EMA]]</f>
        <v>9.833782321903009E-2</v>
      </c>
      <c r="U664" s="2">
        <f>(Table2[[#This Row],[Close Price]]-Table2[[#This Row],[200D EMA]])/Table2[[#This Row],[200D EMA]]</f>
        <v>0.12226380178153219</v>
      </c>
      <c r="V664">
        <v>1.19743753706127</v>
      </c>
      <c r="W664">
        <v>1702.75</v>
      </c>
      <c r="X664">
        <v>1734.9</v>
      </c>
      <c r="Y664">
        <v>1680</v>
      </c>
      <c r="Z664">
        <v>1734.9</v>
      </c>
      <c r="AA664">
        <v>1680</v>
      </c>
      <c r="AB664">
        <v>1734.9</v>
      </c>
      <c r="AC664" s="2">
        <f>(Table2[[#This Row],[Close Price]]/Table2[[#This Row],[Day Low]])-1</f>
        <v>1.6355894875935917E-2</v>
      </c>
      <c r="AD664" s="2">
        <f>(Table2[[#This Row],[Day High]]/Table2[[#This Row],[Close Price]])-1</f>
        <v>2.4846873916561929E-3</v>
      </c>
      <c r="AE664" s="2">
        <f>(Table2[[#This Row],[Close Price]]/Table2[[#This Row],[Current Week Low]])-1</f>
        <v>3.0119047619047601E-2</v>
      </c>
      <c r="AF664" s="2">
        <f>(Table2[[#This Row],[Current Week High]]/Table2[[#This Row],[Close Price]])-1</f>
        <v>2.4846873916561929E-3</v>
      </c>
      <c r="AG664" s="2">
        <f>(Table2[[#This Row],[Close Price]]/Table2[[#This Row],[Current Month Low]])-1</f>
        <v>3.0119047619047601E-2</v>
      </c>
      <c r="AH664" s="2">
        <f>(Table2[[#This Row],[Current Month High]]/Table2[[#This Row],[Close Price]])-1</f>
        <v>2.4846873916561929E-3</v>
      </c>
      <c r="AI664">
        <v>1.55437420547788</v>
      </c>
      <c r="AJ664">
        <v>26.918704851307201</v>
      </c>
      <c r="AK664" t="str">
        <f>IF(AND(Table2[[#This Row],[20D EMA]]&gt;Table2[[#This Row],[50D EMA]],Table2[[#This Row],[50D EMA]]&gt;Table2[[#This Row],[200D EMA]]),"Uptrend","Downtrend/NoTrend")</f>
        <v>Uptrend</v>
      </c>
      <c r="AL664">
        <v>0.06</v>
      </c>
      <c r="AM664" t="s">
        <v>10463</v>
      </c>
      <c r="AN664">
        <v>9.48</v>
      </c>
      <c r="AO664" t="s">
        <v>10463</v>
      </c>
      <c r="AP664">
        <v>-8.4577461524974001E-2</v>
      </c>
      <c r="AQ664">
        <f>(Table2[[#This Row],[Sharpe Ratio]]-AVERAGE(Table2[Sharpe Ratio]))/_xlfn.STDEV.P(Table2[Sharpe Ratio])</f>
        <v>-1.5445112750515186</v>
      </c>
      <c r="AR6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-2.8265323812507623</v>
      </c>
      <c r="AS664">
        <f>_xlfn.RANK.AVG(Table2[[#This Row],[1Y Return vs Nifty Z-Score]],Table2[1Y Return vs Nifty Z-Score])</f>
        <v>643</v>
      </c>
      <c r="AT664">
        <f>_xlfn.RANK.AVG(Table2[[#This Row],[6M Return vs Nifty Z-Score]],Table2[6M Return vs Nifty Z-Score])</f>
        <v>540</v>
      </c>
      <c r="AU664">
        <f>_xlfn.RANK.AVG(Table2[[#This Row],[Sharpe Ratio Z-Score]],Table2[Sharpe Ratio Z-Score])</f>
        <v>683</v>
      </c>
      <c r="AV664">
        <f>(Table2[[#This Row],[Rank 1Y]]+Table2[[#This Row],[Rank 6M]]+Table2[[#This Row],[Rank Sharpe]])/3</f>
        <v>622</v>
      </c>
    </row>
    <row r="665" spans="1:48" x14ac:dyDescent="0.3">
      <c r="A665" t="s">
        <v>1678</v>
      </c>
      <c r="B665" t="s">
        <v>1679</v>
      </c>
      <c r="C665" t="s">
        <v>10433</v>
      </c>
      <c r="D665" t="s">
        <v>533</v>
      </c>
      <c r="E665">
        <v>4672.0019622899999</v>
      </c>
      <c r="F665">
        <v>839.1</v>
      </c>
      <c r="G665">
        <v>-28.419369279890301</v>
      </c>
      <c r="H665">
        <f>(Table2[[#This Row],[1Y Return vs Nifty]]-AVERAGE(Table2[1Y Return vs Nifty]))/_xlfn.STDEV.P(Table2[1Y Return vs Nifty])</f>
        <v>-0.87172892058627738</v>
      </c>
      <c r="I665">
        <v>15.283332511025501</v>
      </c>
      <c r="J665">
        <f>(Table2[[#This Row],[1M Return vs Nifty]]-AVERAGE(Table2[1M Return vs Nifty]))/_xlfn.STDEV.P(Table2[1M Return vs Nifty])</f>
        <v>1.2012799882706195</v>
      </c>
      <c r="K665">
        <v>-5.9954227155964803</v>
      </c>
      <c r="L665">
        <f>(Table2[[#This Row],[6M Return vs Nifty]]-AVERAGE(Table2[6M Return vs Nifty]))/_xlfn.STDEV.P(Table2[6M Return vs Nifty])</f>
        <v>-0.53970940249911514</v>
      </c>
      <c r="M665">
        <v>2.6010095304057002</v>
      </c>
      <c r="N665">
        <f>(Table2[[#This Row],[1W Return vs Nifty]]-AVERAGE(Table2[1W Return vs Nifty]))/_xlfn.STDEV.P(Table2[1W Return vs Nifty])</f>
        <v>0.56145667050739734</v>
      </c>
      <c r="O665">
        <v>782.99</v>
      </c>
      <c r="P665">
        <v>750.15379359507301</v>
      </c>
      <c r="Q665">
        <v>755.14878144560305</v>
      </c>
      <c r="R665">
        <v>81.202658283946107</v>
      </c>
      <c r="S665" s="2">
        <f>(Table2[[#This Row],[Close Price]]-Table2[[#This Row],[20D EMA]])/Table2[[#This Row],[20D EMA]]</f>
        <v>7.1661196183859327E-2</v>
      </c>
      <c r="T665" s="2">
        <f>(Table2[[#This Row],[Close Price]]-Table2[[#This Row],[50D EMA]])/Table2[[#This Row],[50D EMA]]</f>
        <v>0.11857062800236862</v>
      </c>
      <c r="U665" s="2">
        <f>(Table2[[#This Row],[Close Price]]-Table2[[#This Row],[200D EMA]])/Table2[[#This Row],[200D EMA]]</f>
        <v>0.11117175928389468</v>
      </c>
      <c r="V665">
        <v>2.0989482989560102</v>
      </c>
      <c r="W665">
        <v>823.55</v>
      </c>
      <c r="X665">
        <v>852</v>
      </c>
      <c r="Y665">
        <v>823.55</v>
      </c>
      <c r="Z665">
        <v>868.9</v>
      </c>
      <c r="AA665">
        <v>823.55</v>
      </c>
      <c r="AB665">
        <v>868.9</v>
      </c>
      <c r="AC665" s="2">
        <f>(Table2[[#This Row],[Close Price]]/Table2[[#This Row],[Day Low]])-1</f>
        <v>1.8881670815372509E-2</v>
      </c>
      <c r="AD665" s="2">
        <f>(Table2[[#This Row],[Day High]]/Table2[[#This Row],[Close Price]])-1</f>
        <v>1.5373614587057549E-2</v>
      </c>
      <c r="AE665" s="2">
        <f>(Table2[[#This Row],[Close Price]]/Table2[[#This Row],[Current Week Low]])-1</f>
        <v>1.8881670815372509E-2</v>
      </c>
      <c r="AF665" s="2">
        <f>(Table2[[#This Row],[Current Week High]]/Table2[[#This Row],[Close Price]])-1</f>
        <v>3.5514241449171591E-2</v>
      </c>
      <c r="AG665" s="2">
        <f>(Table2[[#This Row],[Close Price]]/Table2[[#This Row],[Current Month Low]])-1</f>
        <v>1.8881670815372509E-2</v>
      </c>
      <c r="AH665" s="2">
        <f>(Table2[[#This Row],[Current Month High]]/Table2[[#This Row],[Close Price]])-1</f>
        <v>3.5514241449171591E-2</v>
      </c>
      <c r="AI665">
        <v>7.7166011202478701</v>
      </c>
      <c r="AJ665">
        <v>27.7266154197427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0.11</v>
      </c>
      <c r="AM665" t="s">
        <v>10463</v>
      </c>
      <c r="AN665">
        <v>11.05</v>
      </c>
      <c r="AO665" t="s">
        <v>10463</v>
      </c>
      <c r="AP665">
        <v>-0.118068784775054</v>
      </c>
      <c r="AQ665">
        <f>(Table2[[#This Row],[Sharpe Ratio]]-AVERAGE(Table2[Sharpe Ratio]))/_xlfn.STDEV.P(Table2[Sharpe Ratio])</f>
        <v>-1.9214051322112551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656</v>
      </c>
      <c r="AT665">
        <f>_xlfn.RANK.AVG(Table2[[#This Row],[6M Return vs Nifty Z-Score]],Table2[6M Return vs Nifty Z-Score])</f>
        <v>500</v>
      </c>
      <c r="AU665">
        <f>_xlfn.RANK.AVG(Table2[[#This Row],[Sharpe Ratio Z-Score]],Table2[Sharpe Ratio Z-Score])</f>
        <v>713</v>
      </c>
      <c r="AV665">
        <f>(Table2[[#This Row],[Rank 1Y]]+Table2[[#This Row],[Rank 6M]]+Table2[[#This Row],[Rank Sharpe]])/3</f>
        <v>623</v>
      </c>
    </row>
    <row r="666" spans="1:48" x14ac:dyDescent="0.3">
      <c r="A666" t="s">
        <v>569</v>
      </c>
      <c r="B666" t="s">
        <v>570</v>
      </c>
      <c r="C666" t="s">
        <v>10419</v>
      </c>
      <c r="D666" t="s">
        <v>37</v>
      </c>
      <c r="E666">
        <v>33548.443398919997</v>
      </c>
      <c r="F666">
        <v>569.20000000000005</v>
      </c>
      <c r="G666">
        <v>-29.722985997352598</v>
      </c>
      <c r="H666">
        <f>(Table2[[#This Row],[1Y Return vs Nifty]]-AVERAGE(Table2[1Y Return vs Nifty]))/_xlfn.STDEV.P(Table2[1Y Return vs Nifty])</f>
        <v>-0.88695410019879273</v>
      </c>
      <c r="I666">
        <v>2.2096218357169</v>
      </c>
      <c r="J666">
        <f>(Table2[[#This Row],[1M Return vs Nifty]]-AVERAGE(Table2[1M Return vs Nifty]))/_xlfn.STDEV.P(Table2[1M Return vs Nifty])</f>
        <v>6.9002175281866251E-2</v>
      </c>
      <c r="K666">
        <v>-7.8546837788611397</v>
      </c>
      <c r="L666">
        <f>(Table2[[#This Row],[6M Return vs Nifty]]-AVERAGE(Table2[6M Return vs Nifty]))/_xlfn.STDEV.P(Table2[6M Return vs Nifty])</f>
        <v>-0.59540607395883327</v>
      </c>
      <c r="M666">
        <v>7.1467314121960204</v>
      </c>
      <c r="N666">
        <f>(Table2[[#This Row],[1W Return vs Nifty]]-AVERAGE(Table2[1W Return vs Nifty]))/_xlfn.STDEV.P(Table2[1W Return vs Nifty])</f>
        <v>1.3938938641105865</v>
      </c>
      <c r="O666">
        <v>535.45000000000005</v>
      </c>
      <c r="P666">
        <v>536.62248776705701</v>
      </c>
      <c r="Q666">
        <v>557.17775973191601</v>
      </c>
      <c r="R666">
        <v>84.5001475525236</v>
      </c>
      <c r="S666" s="2">
        <f>(Table2[[#This Row],[Close Price]]-Table2[[#This Row],[20D EMA]])/Table2[[#This Row],[20D EMA]]</f>
        <v>6.303109534036791E-2</v>
      </c>
      <c r="T666" s="2">
        <f>(Table2[[#This Row],[Close Price]]-Table2[[#This Row],[50D EMA]])/Table2[[#This Row],[50D EMA]]</f>
        <v>6.0708436518382806E-2</v>
      </c>
      <c r="U666" s="2">
        <f>(Table2[[#This Row],[Close Price]]-Table2[[#This Row],[200D EMA]])/Table2[[#This Row],[200D EMA]]</f>
        <v>2.157702826090634E-2</v>
      </c>
      <c r="V666">
        <v>1.5061954641448301</v>
      </c>
      <c r="W666">
        <v>558.20000000000005</v>
      </c>
      <c r="X666">
        <v>577.95000000000005</v>
      </c>
      <c r="Y666">
        <v>555.54999999999995</v>
      </c>
      <c r="Z666">
        <v>577.95000000000005</v>
      </c>
      <c r="AA666">
        <v>555.54999999999995</v>
      </c>
      <c r="AB666">
        <v>577.95000000000005</v>
      </c>
      <c r="AC666" s="2">
        <f>(Table2[[#This Row],[Close Price]]/Table2[[#This Row],[Day Low]])-1</f>
        <v>1.9706198495162974E-2</v>
      </c>
      <c r="AD666" s="2">
        <f>(Table2[[#This Row],[Day High]]/Table2[[#This Row],[Close Price]])-1</f>
        <v>1.5372452565003414E-2</v>
      </c>
      <c r="AE666" s="2">
        <f>(Table2[[#This Row],[Close Price]]/Table2[[#This Row],[Current Week Low]])-1</f>
        <v>2.457024570245725E-2</v>
      </c>
      <c r="AF666" s="2">
        <f>(Table2[[#This Row],[Current Week High]]/Table2[[#This Row],[Close Price]])-1</f>
        <v>1.5372452565003414E-2</v>
      </c>
      <c r="AG666" s="2">
        <f>(Table2[[#This Row],[Close Price]]/Table2[[#This Row],[Current Month Low]])-1</f>
        <v>2.457024570245725E-2</v>
      </c>
      <c r="AH666" s="2">
        <f>(Table2[[#This Row],[Current Month High]]/Table2[[#This Row],[Close Price]])-1</f>
        <v>1.5372452565003414E-2</v>
      </c>
      <c r="AI666">
        <v>18.587491215741299</v>
      </c>
      <c r="AJ666">
        <v>25.153913808267301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-0.06</v>
      </c>
      <c r="AM666" t="s">
        <v>10464</v>
      </c>
      <c r="AN666">
        <v>10.119999999999999</v>
      </c>
      <c r="AO666" t="s">
        <v>10463</v>
      </c>
      <c r="AP666">
        <v>-9.8366292419445001E-2</v>
      </c>
      <c r="AQ666">
        <f>(Table2[[#This Row],[Sharpe Ratio]]-AVERAGE(Table2[Sharpe Ratio]))/_xlfn.STDEV.P(Table2[Sharpe Ratio])</f>
        <v>-1.6996835751345887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661</v>
      </c>
      <c r="AT666">
        <f>_xlfn.RANK.AVG(Table2[[#This Row],[6M Return vs Nifty Z-Score]],Table2[6M Return vs Nifty Z-Score])</f>
        <v>513</v>
      </c>
      <c r="AU666">
        <f>_xlfn.RANK.AVG(Table2[[#This Row],[Sharpe Ratio Z-Score]],Table2[Sharpe Ratio Z-Score])</f>
        <v>696</v>
      </c>
      <c r="AV666">
        <f>(Table2[[#This Row],[Rank 1Y]]+Table2[[#This Row],[Rank 6M]]+Table2[[#This Row],[Rank Sharpe]])/3</f>
        <v>623.33333333333337</v>
      </c>
    </row>
    <row r="667" spans="1:48" x14ac:dyDescent="0.3">
      <c r="A667" t="s">
        <v>1363</v>
      </c>
      <c r="B667" t="s">
        <v>1364</v>
      </c>
      <c r="C667" t="s">
        <v>10433</v>
      </c>
      <c r="D667" t="s">
        <v>533</v>
      </c>
      <c r="E667">
        <v>7685.6792050000004</v>
      </c>
      <c r="F667">
        <v>2421.8000000000002</v>
      </c>
      <c r="G667">
        <v>-20.412920642295301</v>
      </c>
      <c r="H667">
        <f>(Table2[[#This Row],[1Y Return vs Nifty]]-AVERAGE(Table2[1Y Return vs Nifty]))/_xlfn.STDEV.P(Table2[1Y Return vs Nifty])</f>
        <v>-0.77822013312376348</v>
      </c>
      <c r="I667">
        <v>3.51772037959645</v>
      </c>
      <c r="J667">
        <f>(Table2[[#This Row],[1M Return vs Nifty]]-AVERAGE(Table2[1M Return vs Nifty]))/_xlfn.STDEV.P(Table2[1M Return vs Nifty])</f>
        <v>0.18229296128916392</v>
      </c>
      <c r="K667">
        <v>-18.5760733804706</v>
      </c>
      <c r="L667">
        <f>(Table2[[#This Row],[6M Return vs Nifty]]-AVERAGE(Table2[6M Return vs Nifty]))/_xlfn.STDEV.P(Table2[6M Return vs Nifty])</f>
        <v>-0.91657975205649489</v>
      </c>
      <c r="M667">
        <v>-1.1246864394770599</v>
      </c>
      <c r="N667">
        <f>(Table2[[#This Row],[1W Return vs Nifty]]-AVERAGE(Table2[1W Return vs Nifty]))/_xlfn.STDEV.P(Table2[1W Return vs Nifty])</f>
        <v>-0.12081293991725887</v>
      </c>
      <c r="O667">
        <v>2286.46</v>
      </c>
      <c r="P667">
        <v>2238.0288206007099</v>
      </c>
      <c r="Q667">
        <v>2249.7750936376801</v>
      </c>
      <c r="R667">
        <v>67.042741742445401</v>
      </c>
      <c r="S667" s="2">
        <f>(Table2[[#This Row],[Close Price]]-Table2[[#This Row],[20D EMA]])/Table2[[#This Row],[20D EMA]]</f>
        <v>5.919193863002202E-2</v>
      </c>
      <c r="T667" s="2">
        <f>(Table2[[#This Row],[Close Price]]-Table2[[#This Row],[50D EMA]])/Table2[[#This Row],[50D EMA]]</f>
        <v>8.2112963741889727E-2</v>
      </c>
      <c r="U667" s="2">
        <f>(Table2[[#This Row],[Close Price]]-Table2[[#This Row],[200D EMA]])/Table2[[#This Row],[200D EMA]]</f>
        <v>7.646315707236831E-2</v>
      </c>
      <c r="V667">
        <v>1.69162849322263</v>
      </c>
      <c r="W667">
        <v>2390.0500000000002</v>
      </c>
      <c r="X667">
        <v>2460</v>
      </c>
      <c r="Y667">
        <v>2289.6</v>
      </c>
      <c r="Z667">
        <v>2460</v>
      </c>
      <c r="AA667">
        <v>2289.6</v>
      </c>
      <c r="AB667">
        <v>2460</v>
      </c>
      <c r="AC667" s="2">
        <f>(Table2[[#This Row],[Close Price]]/Table2[[#This Row],[Day Low]])-1</f>
        <v>1.3284240915462098E-2</v>
      </c>
      <c r="AD667" s="2">
        <f>(Table2[[#This Row],[Day High]]/Table2[[#This Row],[Close Price]])-1</f>
        <v>1.5773391692129657E-2</v>
      </c>
      <c r="AE667" s="2">
        <f>(Table2[[#This Row],[Close Price]]/Table2[[#This Row],[Current Week Low]])-1</f>
        <v>5.7739343116701702E-2</v>
      </c>
      <c r="AF667" s="2">
        <f>(Table2[[#This Row],[Current Week High]]/Table2[[#This Row],[Close Price]])-1</f>
        <v>1.5773391692129657E-2</v>
      </c>
      <c r="AG667" s="2">
        <f>(Table2[[#This Row],[Close Price]]/Table2[[#This Row],[Current Month Low]])-1</f>
        <v>5.7739343116701702E-2</v>
      </c>
      <c r="AH667" s="2">
        <f>(Table2[[#This Row],[Current Month High]]/Table2[[#This Row],[Close Price]])-1</f>
        <v>1.5773391692129657E-2</v>
      </c>
      <c r="AI667">
        <v>12.9325295234949</v>
      </c>
      <c r="AJ667">
        <v>23.561224489795901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-0.01</v>
      </c>
      <c r="AM667" t="s">
        <v>10464</v>
      </c>
      <c r="AN667">
        <v>7.83</v>
      </c>
      <c r="AO667" t="s">
        <v>10463</v>
      </c>
      <c r="AP667">
        <v>-4.9295435402505999E-2</v>
      </c>
      <c r="AQ667">
        <f>(Table2[[#This Row],[Sharpe Ratio]]-AVERAGE(Table2[Sharpe Ratio]))/_xlfn.STDEV.P(Table2[Sharpe Ratio])</f>
        <v>-1.1474657831665191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623</v>
      </c>
      <c r="AT667">
        <f>_xlfn.RANK.AVG(Table2[[#This Row],[6M Return vs Nifty Z-Score]],Table2[6M Return vs Nifty Z-Score])</f>
        <v>624</v>
      </c>
      <c r="AU667">
        <f>_xlfn.RANK.AVG(Table2[[#This Row],[Sharpe Ratio Z-Score]],Table2[Sharpe Ratio Z-Score])</f>
        <v>630</v>
      </c>
      <c r="AV667">
        <f>(Table2[[#This Row],[Rank 1Y]]+Table2[[#This Row],[Rank 6M]]+Table2[[#This Row],[Rank Sharpe]])/3</f>
        <v>625.66666666666663</v>
      </c>
    </row>
    <row r="668" spans="1:48" x14ac:dyDescent="0.3">
      <c r="A668" t="s">
        <v>1171</v>
      </c>
      <c r="B668" t="s">
        <v>1172</v>
      </c>
      <c r="C668" t="s">
        <v>10433</v>
      </c>
      <c r="D668" t="s">
        <v>533</v>
      </c>
      <c r="E668">
        <v>9875.7438958399998</v>
      </c>
      <c r="F668">
        <v>2779.1</v>
      </c>
      <c r="G668">
        <v>-21.447630532674101</v>
      </c>
      <c r="H668">
        <f>(Table2[[#This Row],[1Y Return vs Nifty]]-AVERAGE(Table2[1Y Return vs Nifty]))/_xlfn.STDEV.P(Table2[1Y Return vs Nifty])</f>
        <v>-0.79030470040250345</v>
      </c>
      <c r="I668">
        <v>4.5501526199959903</v>
      </c>
      <c r="J668">
        <f>(Table2[[#This Row],[1M Return vs Nifty]]-AVERAGE(Table2[1M Return vs Nifty]))/_xlfn.STDEV.P(Table2[1M Return vs Nifty])</f>
        <v>0.27170905349521823</v>
      </c>
      <c r="K668">
        <v>-10.820151189170501</v>
      </c>
      <c r="L668">
        <f>(Table2[[#This Row],[6M Return vs Nifty]]-AVERAGE(Table2[6M Return vs Nifty]))/_xlfn.STDEV.P(Table2[6M Return vs Nifty])</f>
        <v>-0.68424064772572912</v>
      </c>
      <c r="M668">
        <v>2.2690255066941898</v>
      </c>
      <c r="N668">
        <f>(Table2[[#This Row],[1W Return vs Nifty]]-AVERAGE(Table2[1W Return vs Nifty]))/_xlfn.STDEV.P(Table2[1W Return vs Nifty])</f>
        <v>0.50066195930287849</v>
      </c>
      <c r="O668">
        <v>2676.57</v>
      </c>
      <c r="P668">
        <v>2608.3989501624101</v>
      </c>
      <c r="Q668">
        <v>2606.59831194664</v>
      </c>
      <c r="R668">
        <v>74.833311830983405</v>
      </c>
      <c r="S668" s="2">
        <f>(Table2[[#This Row],[Close Price]]-Table2[[#This Row],[20D EMA]])/Table2[[#This Row],[20D EMA]]</f>
        <v>3.8306489275453187E-2</v>
      </c>
      <c r="T668" s="2">
        <f>(Table2[[#This Row],[Close Price]]-Table2[[#This Row],[50D EMA]])/Table2[[#This Row],[50D EMA]]</f>
        <v>6.5442845630251947E-2</v>
      </c>
      <c r="U668" s="2">
        <f>(Table2[[#This Row],[Close Price]]-Table2[[#This Row],[200D EMA]])/Table2[[#This Row],[200D EMA]]</f>
        <v>6.6178853589655501E-2</v>
      </c>
      <c r="V668">
        <v>1.06287616479642</v>
      </c>
      <c r="W668">
        <v>2732</v>
      </c>
      <c r="X668">
        <v>2796</v>
      </c>
      <c r="Y668">
        <v>2732</v>
      </c>
      <c r="Z668">
        <v>2796</v>
      </c>
      <c r="AA668">
        <v>2732</v>
      </c>
      <c r="AB668">
        <v>2796</v>
      </c>
      <c r="AC668" s="2">
        <f>(Table2[[#This Row],[Close Price]]/Table2[[#This Row],[Day Low]])-1</f>
        <v>1.7240117130307375E-2</v>
      </c>
      <c r="AD668" s="2">
        <f>(Table2[[#This Row],[Day High]]/Table2[[#This Row],[Close Price]])-1</f>
        <v>6.0811053938325532E-3</v>
      </c>
      <c r="AE668" s="2">
        <f>(Table2[[#This Row],[Close Price]]/Table2[[#This Row],[Current Week Low]])-1</f>
        <v>1.7240117130307375E-2</v>
      </c>
      <c r="AF668" s="2">
        <f>(Table2[[#This Row],[Current Week High]]/Table2[[#This Row],[Close Price]])-1</f>
        <v>6.0811053938325532E-3</v>
      </c>
      <c r="AG668" s="2">
        <f>(Table2[[#This Row],[Close Price]]/Table2[[#This Row],[Current Month Low]])-1</f>
        <v>1.7240117130307375E-2</v>
      </c>
      <c r="AH668" s="2">
        <f>(Table2[[#This Row],[Current Month High]]/Table2[[#This Row],[Close Price]])-1</f>
        <v>6.0811053938325532E-3</v>
      </c>
      <c r="AI668">
        <v>7.0130617825914898</v>
      </c>
      <c r="AJ668">
        <v>23.680462839341299</v>
      </c>
      <c r="AK668" t="str">
        <f>IF(AND(Table2[[#This Row],[20D EMA]]&gt;Table2[[#This Row],[50D EMA]],Table2[[#This Row],[50D EMA]]&gt;Table2[[#This Row],[200D EMA]]),"Uptrend","Downtrend/NoTrend")</f>
        <v>Uptrend</v>
      </c>
      <c r="AL668">
        <v>0.03</v>
      </c>
      <c r="AM668" t="s">
        <v>10463</v>
      </c>
      <c r="AN668">
        <v>4.53</v>
      </c>
      <c r="AO668" t="s">
        <v>10463</v>
      </c>
      <c r="AP668">
        <v>-9.6831463770399001E-2</v>
      </c>
      <c r="AQ668">
        <f>(Table2[[#This Row],[Sharpe Ratio]]-AVERAGE(Table2[Sharpe Ratio]))/_xlfn.STDEV.P(Table2[Sharpe Ratio])</f>
        <v>-1.6824114152590652</v>
      </c>
      <c r="AR6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-2.3845857505892005</v>
      </c>
      <c r="AS668">
        <f>_xlfn.RANK.AVG(Table2[[#This Row],[1Y Return vs Nifty Z-Score]],Table2[1Y Return vs Nifty Z-Score])</f>
        <v>629</v>
      </c>
      <c r="AT668">
        <f>_xlfn.RANK.AVG(Table2[[#This Row],[6M Return vs Nifty Z-Score]],Table2[6M Return vs Nifty Z-Score])</f>
        <v>556</v>
      </c>
      <c r="AU668">
        <f>_xlfn.RANK.AVG(Table2[[#This Row],[Sharpe Ratio Z-Score]],Table2[Sharpe Ratio Z-Score])</f>
        <v>695</v>
      </c>
      <c r="AV668">
        <f>(Table2[[#This Row],[Rank 1Y]]+Table2[[#This Row],[Rank 6M]]+Table2[[#This Row],[Rank Sharpe]])/3</f>
        <v>626.66666666666663</v>
      </c>
    </row>
    <row r="669" spans="1:48" x14ac:dyDescent="0.3">
      <c r="A669" t="s">
        <v>1222</v>
      </c>
      <c r="B669" t="s">
        <v>1223</v>
      </c>
      <c r="C669" t="s">
        <v>10431</v>
      </c>
      <c r="D669" t="s">
        <v>486</v>
      </c>
      <c r="E669">
        <v>8985.1252376699995</v>
      </c>
      <c r="F669">
        <v>294.25</v>
      </c>
      <c r="G669">
        <v>-31.011903206078799</v>
      </c>
      <c r="H669">
        <f>(Table2[[#This Row],[1Y Return vs Nifty]]-AVERAGE(Table2[1Y Return vs Nifty]))/_xlfn.STDEV.P(Table2[1Y Return vs Nifty])</f>
        <v>-0.90200760154289916</v>
      </c>
      <c r="I669">
        <v>-3.1430190077689701</v>
      </c>
      <c r="J669">
        <f>(Table2[[#This Row],[1M Return vs Nifty]]-AVERAGE(Table2[1M Return vs Nifty]))/_xlfn.STDEV.P(Table2[1M Return vs Nifty])</f>
        <v>-0.39457519907619037</v>
      </c>
      <c r="K669">
        <v>-11.6391914901111</v>
      </c>
      <c r="L669">
        <f>(Table2[[#This Row],[6M Return vs Nifty]]-AVERAGE(Table2[6M Return vs Nifty]))/_xlfn.STDEV.P(Table2[6M Return vs Nifty])</f>
        <v>-0.70877610401805702</v>
      </c>
      <c r="M669">
        <v>1.9735143717219199</v>
      </c>
      <c r="N669">
        <f>(Table2[[#This Row],[1W Return vs Nifty]]-AVERAGE(Table2[1W Return vs Nifty]))/_xlfn.STDEV.P(Table2[1W Return vs Nifty])</f>
        <v>0.44654636088489402</v>
      </c>
      <c r="O669">
        <v>285.14</v>
      </c>
      <c r="P669">
        <v>271.98194911075001</v>
      </c>
      <c r="Q669">
        <v>275.46186989762498</v>
      </c>
      <c r="R669">
        <v>64.782499040721703</v>
      </c>
      <c r="S669" s="2">
        <f>(Table2[[#This Row],[Close Price]]-Table2[[#This Row],[20D EMA]])/Table2[[#This Row],[20D EMA]]</f>
        <v>3.1949217928035401E-2</v>
      </c>
      <c r="T669" s="2">
        <f>(Table2[[#This Row],[Close Price]]-Table2[[#This Row],[50D EMA]])/Table2[[#This Row],[50D EMA]]</f>
        <v>8.1873267553437989E-2</v>
      </c>
      <c r="U669" s="2">
        <f>(Table2[[#This Row],[Close Price]]-Table2[[#This Row],[200D EMA]])/Table2[[#This Row],[200D EMA]]</f>
        <v>6.8205919423104194E-2</v>
      </c>
      <c r="V669">
        <v>0.73835074902717102</v>
      </c>
      <c r="W669">
        <v>293.7</v>
      </c>
      <c r="X669">
        <v>296.89999999999998</v>
      </c>
      <c r="Y669">
        <v>288.2</v>
      </c>
      <c r="Z669">
        <v>300.60000000000002</v>
      </c>
      <c r="AA669">
        <v>288.2</v>
      </c>
      <c r="AB669">
        <v>300.60000000000002</v>
      </c>
      <c r="AC669" s="2">
        <f>(Table2[[#This Row],[Close Price]]/Table2[[#This Row],[Day Low]])-1</f>
        <v>1.8726591760300781E-3</v>
      </c>
      <c r="AD669" s="2">
        <f>(Table2[[#This Row],[Day High]]/Table2[[#This Row],[Close Price]])-1</f>
        <v>9.0059473237042997E-3</v>
      </c>
      <c r="AE669" s="2">
        <f>(Table2[[#This Row],[Close Price]]/Table2[[#This Row],[Current Week Low]])-1</f>
        <v>2.0992366412213803E-2</v>
      </c>
      <c r="AF669" s="2">
        <f>(Table2[[#This Row],[Current Week High]]/Table2[[#This Row],[Close Price]])-1</f>
        <v>2.1580288870008513E-2</v>
      </c>
      <c r="AG669" s="2">
        <f>(Table2[[#This Row],[Close Price]]/Table2[[#This Row],[Current Month Low]])-1</f>
        <v>2.0992366412213803E-2</v>
      </c>
      <c r="AH669" s="2">
        <f>(Table2[[#This Row],[Current Month High]]/Table2[[#This Row],[Close Price]])-1</f>
        <v>2.1580288870008513E-2</v>
      </c>
      <c r="AI669">
        <v>15.1741716227697</v>
      </c>
      <c r="AJ669">
        <v>38.145539906103203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0.16</v>
      </c>
      <c r="AM669" t="s">
        <v>10463</v>
      </c>
      <c r="AN669">
        <v>3.52</v>
      </c>
      <c r="AO669" t="s">
        <v>10463</v>
      </c>
      <c r="AP669">
        <v>-7.2173670561798006E-2</v>
      </c>
      <c r="AQ669">
        <f>(Table2[[#This Row],[Sharpe Ratio]]-AVERAGE(Table2[Sharpe Ratio]))/_xlfn.STDEV.P(Table2[Sharpe Ratio])</f>
        <v>-1.4049254908587929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668</v>
      </c>
      <c r="AT669">
        <f>_xlfn.RANK.AVG(Table2[[#This Row],[6M Return vs Nifty Z-Score]],Table2[6M Return vs Nifty Z-Score])</f>
        <v>560</v>
      </c>
      <c r="AU669">
        <f>_xlfn.RANK.AVG(Table2[[#This Row],[Sharpe Ratio Z-Score]],Table2[Sharpe Ratio Z-Score])</f>
        <v>662</v>
      </c>
      <c r="AV669">
        <f>(Table2[[#This Row],[Rank 1Y]]+Table2[[#This Row],[Rank 6M]]+Table2[[#This Row],[Rank Sharpe]])/3</f>
        <v>630</v>
      </c>
    </row>
    <row r="670" spans="1:48" x14ac:dyDescent="0.3">
      <c r="A670" t="s">
        <v>950</v>
      </c>
      <c r="B670" t="s">
        <v>951</v>
      </c>
      <c r="C670" t="s">
        <v>10435</v>
      </c>
      <c r="D670" t="s">
        <v>952</v>
      </c>
      <c r="E670">
        <v>14698.5773218799</v>
      </c>
      <c r="F670">
        <v>1470.25</v>
      </c>
      <c r="G670">
        <v>-19.005984446535301</v>
      </c>
      <c r="H670">
        <f>(Table2[[#This Row],[1Y Return vs Nifty]]-AVERAGE(Table2[1Y Return vs Nifty]))/_xlfn.STDEV.P(Table2[1Y Return vs Nifty])</f>
        <v>-0.7617882663051988</v>
      </c>
      <c r="I670">
        <v>6.58909359138599</v>
      </c>
      <c r="J670">
        <f>(Table2[[#This Row],[1M Return vs Nifty]]-AVERAGE(Table2[1M Return vs Nifty]))/_xlfn.STDEV.P(Table2[1M Return vs Nifty])</f>
        <v>0.44829607467343757</v>
      </c>
      <c r="K670">
        <v>-23.162321209056699</v>
      </c>
      <c r="L670">
        <f>(Table2[[#This Row],[6M Return vs Nifty]]-AVERAGE(Table2[6M Return vs Nifty]))/_xlfn.STDEV.P(Table2[6M Return vs Nifty])</f>
        <v>-1.0539669880872882</v>
      </c>
      <c r="M670">
        <v>3.0734275988808299</v>
      </c>
      <c r="N670">
        <f>(Table2[[#This Row],[1W Return vs Nifty]]-AVERAGE(Table2[1W Return vs Nifty]))/_xlfn.STDEV.P(Table2[1W Return vs Nifty])</f>
        <v>0.64796842405400734</v>
      </c>
      <c r="O670">
        <v>1412.24</v>
      </c>
      <c r="P670">
        <v>1384.6657332587099</v>
      </c>
      <c r="Q670">
        <v>1462.4639964000401</v>
      </c>
      <c r="R670">
        <v>71.313148610625205</v>
      </c>
      <c r="S670" s="2">
        <f>(Table2[[#This Row],[Close Price]]-Table2[[#This Row],[20D EMA]])/Table2[[#This Row],[20D EMA]]</f>
        <v>4.1076587548858547E-2</v>
      </c>
      <c r="T670" s="2">
        <f>(Table2[[#This Row],[Close Price]]-Table2[[#This Row],[50D EMA]])/Table2[[#This Row],[50D EMA]]</f>
        <v>6.180861177222445E-2</v>
      </c>
      <c r="U670" s="2">
        <f>(Table2[[#This Row],[Close Price]]-Table2[[#This Row],[200D EMA]])/Table2[[#This Row],[200D EMA]]</f>
        <v>5.3238942080801625E-3</v>
      </c>
      <c r="V670">
        <v>1.44356086972438</v>
      </c>
      <c r="W670">
        <v>1461</v>
      </c>
      <c r="X670">
        <v>1505.1</v>
      </c>
      <c r="Y670">
        <v>1433.15</v>
      </c>
      <c r="Z670">
        <v>1513</v>
      </c>
      <c r="AA670">
        <v>1433.15</v>
      </c>
      <c r="AB670">
        <v>1513</v>
      </c>
      <c r="AC670" s="2">
        <f>(Table2[[#This Row],[Close Price]]/Table2[[#This Row],[Day Low]])-1</f>
        <v>6.3312799452430735E-3</v>
      </c>
      <c r="AD670" s="2">
        <f>(Table2[[#This Row],[Day High]]/Table2[[#This Row],[Close Price]])-1</f>
        <v>2.3703451793912533E-2</v>
      </c>
      <c r="AE670" s="2">
        <f>(Table2[[#This Row],[Close Price]]/Table2[[#This Row],[Current Week Low]])-1</f>
        <v>2.5887032062240412E-2</v>
      </c>
      <c r="AF670" s="2">
        <f>(Table2[[#This Row],[Current Week High]]/Table2[[#This Row],[Close Price]])-1</f>
        <v>2.907668763815674E-2</v>
      </c>
      <c r="AG670" s="2">
        <f>(Table2[[#This Row],[Close Price]]/Table2[[#This Row],[Current Month Low]])-1</f>
        <v>2.5887032062240412E-2</v>
      </c>
      <c r="AH670" s="2">
        <f>(Table2[[#This Row],[Current Month High]]/Table2[[#This Row],[Close Price]])-1</f>
        <v>2.907668763815674E-2</v>
      </c>
      <c r="AI670">
        <v>27.5599387859207</v>
      </c>
      <c r="AJ670">
        <v>22.0935060621159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-0.03</v>
      </c>
      <c r="AM670" t="s">
        <v>10464</v>
      </c>
      <c r="AN670">
        <v>5.65</v>
      </c>
      <c r="AO670" t="s">
        <v>10463</v>
      </c>
      <c r="AP670">
        <v>-4.0382339689151003E-2</v>
      </c>
      <c r="AQ670">
        <f>(Table2[[#This Row],[Sharpe Ratio]]-AVERAGE(Table2[Sharpe Ratio]))/_xlfn.STDEV.P(Table2[Sharpe Ratio])</f>
        <v>-1.0471624598980886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614</v>
      </c>
      <c r="AT670">
        <f>_xlfn.RANK.AVG(Table2[[#This Row],[6M Return vs Nifty Z-Score]],Table2[6M Return vs Nifty Z-Score])</f>
        <v>664</v>
      </c>
      <c r="AU670">
        <f>_xlfn.RANK.AVG(Table2[[#This Row],[Sharpe Ratio Z-Score]],Table2[Sharpe Ratio Z-Score])</f>
        <v>613</v>
      </c>
      <c r="AV670">
        <f>(Table2[[#This Row],[Rank 1Y]]+Table2[[#This Row],[Rank 6M]]+Table2[[#This Row],[Rank Sharpe]])/3</f>
        <v>630.33333333333337</v>
      </c>
    </row>
    <row r="671" spans="1:48" x14ac:dyDescent="0.3">
      <c r="A671" t="s">
        <v>1405</v>
      </c>
      <c r="B671" t="s">
        <v>1406</v>
      </c>
      <c r="C671" t="s">
        <v>10433</v>
      </c>
      <c r="D671" t="s">
        <v>533</v>
      </c>
      <c r="E671">
        <v>7179.41330413999</v>
      </c>
      <c r="F671">
        <v>260.45</v>
      </c>
      <c r="G671">
        <v>-25.896111090116602</v>
      </c>
      <c r="H671">
        <f>(Table2[[#This Row],[1Y Return vs Nifty]]-AVERAGE(Table2[1Y Return vs Nifty]))/_xlfn.STDEV.P(Table2[1Y Return vs Nifty])</f>
        <v>-0.84225932370749557</v>
      </c>
      <c r="I671">
        <v>-0.39118899133100499</v>
      </c>
      <c r="J671">
        <f>(Table2[[#This Row],[1M Return vs Nifty]]-AVERAGE(Table2[1M Return vs Nifty]))/_xlfn.STDEV.P(Table2[1M Return vs Nifty])</f>
        <v>-0.15624683537652209</v>
      </c>
      <c r="K671">
        <v>-20.961781669612201</v>
      </c>
      <c r="L671">
        <f>(Table2[[#This Row],[6M Return vs Nifty]]-AVERAGE(Table2[6M Return vs Nifty]))/_xlfn.STDEV.P(Table2[6M Return vs Nifty])</f>
        <v>-0.98804685982549756</v>
      </c>
      <c r="M671">
        <v>-3.6714935522083501</v>
      </c>
      <c r="N671">
        <f>(Table2[[#This Row],[1W Return vs Nifty]]-AVERAGE(Table2[1W Return vs Nifty]))/_xlfn.STDEV.P(Table2[1W Return vs Nifty])</f>
        <v>-0.58719804237225059</v>
      </c>
      <c r="O671">
        <v>253.38</v>
      </c>
      <c r="P671">
        <v>250.452923768468</v>
      </c>
      <c r="Q671">
        <v>259.58703247920499</v>
      </c>
      <c r="R671">
        <v>60.409430992240601</v>
      </c>
      <c r="S671" s="2">
        <f>(Table2[[#This Row],[Close Price]]-Table2[[#This Row],[20D EMA]])/Table2[[#This Row],[20D EMA]]</f>
        <v>2.790275475570287E-2</v>
      </c>
      <c r="T671" s="2">
        <f>(Table2[[#This Row],[Close Price]]-Table2[[#This Row],[50D EMA]])/Table2[[#This Row],[50D EMA]]</f>
        <v>3.9915989324899322E-2</v>
      </c>
      <c r="U671" s="2">
        <f>(Table2[[#This Row],[Close Price]]-Table2[[#This Row],[200D EMA]])/Table2[[#This Row],[200D EMA]]</f>
        <v>3.3243860933774745E-3</v>
      </c>
      <c r="V671">
        <v>1.6497931651467099</v>
      </c>
      <c r="W671">
        <v>258.8</v>
      </c>
      <c r="X671">
        <v>269.7</v>
      </c>
      <c r="Y671">
        <v>251.4</v>
      </c>
      <c r="Z671">
        <v>269.7</v>
      </c>
      <c r="AA671">
        <v>251.4</v>
      </c>
      <c r="AB671">
        <v>269.7</v>
      </c>
      <c r="AC671" s="2">
        <f>(Table2[[#This Row],[Close Price]]/Table2[[#This Row],[Day Low]])-1</f>
        <v>6.3755795981452756E-3</v>
      </c>
      <c r="AD671" s="2">
        <f>(Table2[[#This Row],[Day High]]/Table2[[#This Row],[Close Price]])-1</f>
        <v>3.5515454021885162E-2</v>
      </c>
      <c r="AE671" s="2">
        <f>(Table2[[#This Row],[Close Price]]/Table2[[#This Row],[Current Week Low]])-1</f>
        <v>3.5998408910103308E-2</v>
      </c>
      <c r="AF671" s="2">
        <f>(Table2[[#This Row],[Current Week High]]/Table2[[#This Row],[Close Price]])-1</f>
        <v>3.5515454021885162E-2</v>
      </c>
      <c r="AG671" s="2">
        <f>(Table2[[#This Row],[Close Price]]/Table2[[#This Row],[Current Month Low]])-1</f>
        <v>3.5998408910103308E-2</v>
      </c>
      <c r="AH671" s="2">
        <f>(Table2[[#This Row],[Current Month High]]/Table2[[#This Row],[Close Price]])-1</f>
        <v>3.5515454021885162E-2</v>
      </c>
      <c r="AI671">
        <v>23.229026684584301</v>
      </c>
      <c r="AJ671">
        <v>18.386363636363601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-0.04</v>
      </c>
      <c r="AM671" t="s">
        <v>10464</v>
      </c>
      <c r="AN671">
        <v>2.13</v>
      </c>
      <c r="AO671" t="s">
        <v>10463</v>
      </c>
      <c r="AP671">
        <v>-3.3053309644271001E-2</v>
      </c>
      <c r="AQ671">
        <f>(Table2[[#This Row],[Sharpe Ratio]]-AVERAGE(Table2[Sharpe Ratio]))/_xlfn.STDEV.P(Table2[Sharpe Ratio])</f>
        <v>-0.96468538420213745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646</v>
      </c>
      <c r="AT671">
        <f>_xlfn.RANK.AVG(Table2[[#This Row],[6M Return vs Nifty Z-Score]],Table2[6M Return vs Nifty Z-Score])</f>
        <v>647</v>
      </c>
      <c r="AU671">
        <f>_xlfn.RANK.AVG(Table2[[#This Row],[Sharpe Ratio Z-Score]],Table2[Sharpe Ratio Z-Score])</f>
        <v>598</v>
      </c>
      <c r="AV671">
        <f>(Table2[[#This Row],[Rank 1Y]]+Table2[[#This Row],[Rank 6M]]+Table2[[#This Row],[Rank Sharpe]])/3</f>
        <v>630.33333333333337</v>
      </c>
    </row>
    <row r="672" spans="1:48" x14ac:dyDescent="0.3">
      <c r="A672" t="s">
        <v>1375</v>
      </c>
      <c r="B672" t="s">
        <v>1376</v>
      </c>
      <c r="C672" t="s">
        <v>10426</v>
      </c>
      <c r="D672" t="s">
        <v>380</v>
      </c>
      <c r="E672">
        <v>7555.74413886</v>
      </c>
      <c r="F672">
        <v>696.85</v>
      </c>
      <c r="G672">
        <v>-20.5093004768462</v>
      </c>
      <c r="H672">
        <f>(Table2[[#This Row],[1Y Return vs Nifty]]-AVERAGE(Table2[1Y Return vs Nifty]))/_xlfn.STDEV.P(Table2[1Y Return vs Nifty])</f>
        <v>-0.77934577095304691</v>
      </c>
      <c r="I672">
        <v>3.31513920756495</v>
      </c>
      <c r="J672">
        <f>(Table2[[#This Row],[1M Return vs Nifty]]-AVERAGE(Table2[1M Return vs Nifty]))/_xlfn.STDEV.P(Table2[1M Return vs Nifty])</f>
        <v>0.16474796797263475</v>
      </c>
      <c r="K672">
        <v>-18.453569801804601</v>
      </c>
      <c r="L672">
        <f>(Table2[[#This Row],[6M Return vs Nifty]]-AVERAGE(Table2[6M Return vs Nifty]))/_xlfn.STDEV.P(Table2[6M Return vs Nifty])</f>
        <v>-0.91290999222103675</v>
      </c>
      <c r="M672">
        <v>-2.6925667653302399</v>
      </c>
      <c r="N672">
        <f>(Table2[[#This Row],[1W Return vs Nifty]]-AVERAGE(Table2[1W Return vs Nifty]))/_xlfn.STDEV.P(Table2[1W Return vs Nifty])</f>
        <v>-0.4079316709569239</v>
      </c>
      <c r="O672">
        <v>672.12</v>
      </c>
      <c r="P672">
        <v>650.67899132500997</v>
      </c>
      <c r="Q672">
        <v>643.86148867091299</v>
      </c>
      <c r="R672">
        <v>55.371309299303903</v>
      </c>
      <c r="S672" s="2">
        <f>(Table2[[#This Row],[Close Price]]-Table2[[#This Row],[20D EMA]])/Table2[[#This Row],[20D EMA]]</f>
        <v>3.6794024876510172E-2</v>
      </c>
      <c r="T672" s="2">
        <f>(Table2[[#This Row],[Close Price]]-Table2[[#This Row],[50D EMA]])/Table2[[#This Row],[50D EMA]]</f>
        <v>7.0958197960210342E-2</v>
      </c>
      <c r="U672" s="2">
        <f>(Table2[[#This Row],[Close Price]]-Table2[[#This Row],[200D EMA]])/Table2[[#This Row],[200D EMA]]</f>
        <v>8.2297997723808941E-2</v>
      </c>
      <c r="V672">
        <v>1.26308896145816</v>
      </c>
      <c r="W672">
        <v>686</v>
      </c>
      <c r="X672">
        <v>708</v>
      </c>
      <c r="Y672">
        <v>678.75</v>
      </c>
      <c r="Z672">
        <v>708</v>
      </c>
      <c r="AA672">
        <v>678.75</v>
      </c>
      <c r="AB672">
        <v>708</v>
      </c>
      <c r="AC672" s="2">
        <f>(Table2[[#This Row],[Close Price]]/Table2[[#This Row],[Day Low]])-1</f>
        <v>1.5816326530612379E-2</v>
      </c>
      <c r="AD672" s="2">
        <f>(Table2[[#This Row],[Day High]]/Table2[[#This Row],[Close Price]])-1</f>
        <v>1.6000574011623803E-2</v>
      </c>
      <c r="AE672" s="2">
        <f>(Table2[[#This Row],[Close Price]]/Table2[[#This Row],[Current Week Low]])-1</f>
        <v>2.6666666666666616E-2</v>
      </c>
      <c r="AF672" s="2">
        <f>(Table2[[#This Row],[Current Week High]]/Table2[[#This Row],[Close Price]])-1</f>
        <v>1.6000574011623803E-2</v>
      </c>
      <c r="AG672" s="2">
        <f>(Table2[[#This Row],[Close Price]]/Table2[[#This Row],[Current Month Low]])-1</f>
        <v>2.6666666666666616E-2</v>
      </c>
      <c r="AH672" s="2">
        <f>(Table2[[#This Row],[Current Month High]]/Table2[[#This Row],[Close Price]])-1</f>
        <v>1.6000574011623803E-2</v>
      </c>
      <c r="AI672">
        <v>11.3582550046638</v>
      </c>
      <c r="AJ672">
        <v>33.662606694159301</v>
      </c>
      <c r="AK672" t="str">
        <f>IF(AND(Table2[[#This Row],[20D EMA]]&gt;Table2[[#This Row],[50D EMA]],Table2[[#This Row],[50D EMA]]&gt;Table2[[#This Row],[200D EMA]]),"Uptrend","Downtrend/NoTrend")</f>
        <v>Uptrend</v>
      </c>
      <c r="AL672">
        <v>0.05</v>
      </c>
      <c r="AM672" t="s">
        <v>10463</v>
      </c>
      <c r="AN672">
        <v>0.13</v>
      </c>
      <c r="AO672" t="s">
        <v>10463</v>
      </c>
      <c r="AP672">
        <v>-6.5303367363470005E-2</v>
      </c>
      <c r="AQ672">
        <f>(Table2[[#This Row],[Sharpe Ratio]]-AVERAGE(Table2[Sharpe Ratio]))/_xlfn.STDEV.P(Table2[Sharpe Ratio])</f>
        <v>-1.3276106874710671</v>
      </c>
      <c r="AR6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-3.2630501536294401</v>
      </c>
      <c r="AS672">
        <f>_xlfn.RANK.AVG(Table2[[#This Row],[1Y Return vs Nifty Z-Score]],Table2[1Y Return vs Nifty Z-Score])</f>
        <v>624</v>
      </c>
      <c r="AT672">
        <f>_xlfn.RANK.AVG(Table2[[#This Row],[6M Return vs Nifty Z-Score]],Table2[6M Return vs Nifty Z-Score])</f>
        <v>621</v>
      </c>
      <c r="AU672">
        <f>_xlfn.RANK.AVG(Table2[[#This Row],[Sharpe Ratio Z-Score]],Table2[Sharpe Ratio Z-Score])</f>
        <v>651</v>
      </c>
      <c r="AV672">
        <f>(Table2[[#This Row],[Rank 1Y]]+Table2[[#This Row],[Rank 6M]]+Table2[[#This Row],[Rank Sharpe]])/3</f>
        <v>632</v>
      </c>
    </row>
    <row r="673" spans="1:48" x14ac:dyDescent="0.3">
      <c r="A673" t="s">
        <v>2130</v>
      </c>
      <c r="B673" t="s">
        <v>2131</v>
      </c>
      <c r="C673" t="s">
        <v>10429</v>
      </c>
      <c r="D673" t="s">
        <v>385</v>
      </c>
      <c r="E673">
        <v>2593.4973559199998</v>
      </c>
      <c r="F673">
        <v>484.45</v>
      </c>
      <c r="G673">
        <v>-50.060611900576397</v>
      </c>
      <c r="H673">
        <f>(Table2[[#This Row],[1Y Return vs Nifty]]-AVERAGE(Table2[1Y Return vs Nifty]))/_xlfn.STDEV.P(Table2[1Y Return vs Nifty])</f>
        <v>-1.1244809768650401</v>
      </c>
      <c r="I673">
        <v>-4.1732020544984199</v>
      </c>
      <c r="J673">
        <f>(Table2[[#This Row],[1M Return vs Nifty]]-AVERAGE(Table2[1M Return vs Nifty]))/_xlfn.STDEV.P(Table2[1M Return vs Nifty])</f>
        <v>-0.48379649485810716</v>
      </c>
      <c r="K673">
        <v>-23.179469831810199</v>
      </c>
      <c r="L673">
        <f>(Table2[[#This Row],[6M Return vs Nifty]]-AVERAGE(Table2[6M Return vs Nifty]))/_xlfn.STDEV.P(Table2[6M Return vs Nifty])</f>
        <v>-1.05448069819845</v>
      </c>
      <c r="M673">
        <v>-1.610118756791</v>
      </c>
      <c r="N673">
        <f>(Table2[[#This Row],[1W Return vs Nifty]]-AVERAGE(Table2[1W Return vs Nifty]))/_xlfn.STDEV.P(Table2[1W Return vs Nifty])</f>
        <v>-0.20970793314767591</v>
      </c>
      <c r="O673">
        <v>485.36</v>
      </c>
      <c r="P673">
        <v>493.74940704810803</v>
      </c>
      <c r="Q673">
        <v>508.35900032993902</v>
      </c>
      <c r="R673">
        <v>55.950970397538697</v>
      </c>
      <c r="S673" s="2">
        <f>(Table2[[#This Row],[Close Price]]-Table2[[#This Row],[20D EMA]])/Table2[[#This Row],[20D EMA]]</f>
        <v>-1.8748969836822667E-3</v>
      </c>
      <c r="T673" s="2">
        <f>(Table2[[#This Row],[Close Price]]-Table2[[#This Row],[50D EMA]])/Table2[[#This Row],[50D EMA]]</f>
        <v>-1.8834264741105718E-2</v>
      </c>
      <c r="U673" s="2">
        <f>(Table2[[#This Row],[Close Price]]-Table2[[#This Row],[200D EMA]])/Table2[[#This Row],[200D EMA]]</f>
        <v>-4.7031724262620374E-2</v>
      </c>
      <c r="V673">
        <v>0.70066730209552197</v>
      </c>
      <c r="W673">
        <v>481.55</v>
      </c>
      <c r="X673">
        <v>494</v>
      </c>
      <c r="Y673">
        <v>479</v>
      </c>
      <c r="Z673">
        <v>494</v>
      </c>
      <c r="AA673">
        <v>479</v>
      </c>
      <c r="AB673">
        <v>494</v>
      </c>
      <c r="AC673" s="2">
        <f>(Table2[[#This Row],[Close Price]]/Table2[[#This Row],[Day Low]])-1</f>
        <v>6.0222199148582956E-3</v>
      </c>
      <c r="AD673" s="2">
        <f>(Table2[[#This Row],[Day High]]/Table2[[#This Row],[Close Price]])-1</f>
        <v>1.9713076684900521E-2</v>
      </c>
      <c r="AE673" s="2">
        <f>(Table2[[#This Row],[Close Price]]/Table2[[#This Row],[Current Week Low]])-1</f>
        <v>1.1377870563674231E-2</v>
      </c>
      <c r="AF673" s="2">
        <f>(Table2[[#This Row],[Current Week High]]/Table2[[#This Row],[Close Price]])-1</f>
        <v>1.9713076684900521E-2</v>
      </c>
      <c r="AG673" s="2">
        <f>(Table2[[#This Row],[Close Price]]/Table2[[#This Row],[Current Month Low]])-1</f>
        <v>1.1377870563674231E-2</v>
      </c>
      <c r="AH673" s="2">
        <f>(Table2[[#This Row],[Current Month High]]/Table2[[#This Row],[Close Price]])-1</f>
        <v>1.9713076684900521E-2</v>
      </c>
      <c r="AI673">
        <v>74.837444524718705</v>
      </c>
      <c r="AJ673">
        <v>10.1022727272727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-0.14000000000000001</v>
      </c>
      <c r="AM673" t="s">
        <v>10464</v>
      </c>
      <c r="AN673">
        <v>0.94</v>
      </c>
      <c r="AO673" t="s">
        <v>10463</v>
      </c>
      <c r="AQ673">
        <f>(Table2[[#This Row],[Sharpe Ratio]]-AVERAGE(Table2[Sharpe Ratio]))/_xlfn.STDEV.P(Table2[Sharpe Ratio])</f>
        <v>-0.59272070335917748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718</v>
      </c>
      <c r="AT673">
        <f>_xlfn.RANK.AVG(Table2[[#This Row],[6M Return vs Nifty Z-Score]],Table2[6M Return vs Nifty Z-Score])</f>
        <v>665</v>
      </c>
      <c r="AU673">
        <f>_xlfn.RANK.AVG(Table2[[#This Row],[Sharpe Ratio Z-Score]],Table2[Sharpe Ratio Z-Score])</f>
        <v>515.5</v>
      </c>
      <c r="AV673">
        <f>(Table2[[#This Row],[Rank 1Y]]+Table2[[#This Row],[Rank 6M]]+Table2[[#This Row],[Rank Sharpe]])/3</f>
        <v>632.83333333333337</v>
      </c>
    </row>
    <row r="674" spans="1:48" x14ac:dyDescent="0.3">
      <c r="A674" t="s">
        <v>1835</v>
      </c>
      <c r="B674" t="s">
        <v>1836</v>
      </c>
      <c r="C674" t="s">
        <v>10431</v>
      </c>
      <c r="D674" t="s">
        <v>1474</v>
      </c>
      <c r="E674">
        <v>3732.93</v>
      </c>
      <c r="F674">
        <v>335</v>
      </c>
      <c r="G674">
        <v>-48.416163740761597</v>
      </c>
      <c r="H674">
        <f>(Table2[[#This Row],[1Y Return vs Nifty]]-AVERAGE(Table2[1Y Return vs Nifty]))/_xlfn.STDEV.P(Table2[1Y Return vs Nifty])</f>
        <v>-1.1052751640971668</v>
      </c>
      <c r="I674">
        <v>-1.60444230937631</v>
      </c>
      <c r="J674">
        <f>(Table2[[#This Row],[1M Return vs Nifty]]-AVERAGE(Table2[1M Return vs Nifty]))/_xlfn.STDEV.P(Table2[1M Return vs Nifty])</f>
        <v>-0.26132333949039793</v>
      </c>
      <c r="K674">
        <v>-18.5195918384359</v>
      </c>
      <c r="L674">
        <f>(Table2[[#This Row],[6M Return vs Nifty]]-AVERAGE(Table2[6M Return vs Nifty]))/_xlfn.STDEV.P(Table2[6M Return vs Nifty])</f>
        <v>-0.91488777132694576</v>
      </c>
      <c r="M674">
        <v>-0.208226091052817</v>
      </c>
      <c r="N674">
        <f>(Table2[[#This Row],[1W Return vs Nifty]]-AVERAGE(Table2[1W Return vs Nifty]))/_xlfn.STDEV.P(Table2[1W Return vs Nifty])</f>
        <v>4.7014239204050096E-2</v>
      </c>
      <c r="O674">
        <v>326.61</v>
      </c>
      <c r="P674">
        <v>325.20296605405298</v>
      </c>
      <c r="Q674">
        <v>350.98482362668</v>
      </c>
      <c r="R674">
        <v>61.996003028119603</v>
      </c>
      <c r="S674" s="2">
        <f>(Table2[[#This Row],[Close Price]]-Table2[[#This Row],[20D EMA]])/Table2[[#This Row],[20D EMA]]</f>
        <v>2.5688129573497399E-2</v>
      </c>
      <c r="T674" s="2">
        <f>(Table2[[#This Row],[Close Price]]-Table2[[#This Row],[50D EMA]])/Table2[[#This Row],[50D EMA]]</f>
        <v>3.0125905876020289E-2</v>
      </c>
      <c r="U674" s="2">
        <f>(Table2[[#This Row],[Close Price]]-Table2[[#This Row],[200D EMA]])/Table2[[#This Row],[200D EMA]]</f>
        <v>-4.5542777210452912E-2</v>
      </c>
      <c r="V674">
        <v>1.3580656286471</v>
      </c>
      <c r="W674">
        <v>331.9</v>
      </c>
      <c r="X674">
        <v>338.4</v>
      </c>
      <c r="Y674">
        <v>322.05</v>
      </c>
      <c r="Z674">
        <v>338.4</v>
      </c>
      <c r="AA674">
        <v>322.05</v>
      </c>
      <c r="AB674">
        <v>338.4</v>
      </c>
      <c r="AC674" s="2">
        <f>(Table2[[#This Row],[Close Price]]/Table2[[#This Row],[Day Low]])-1</f>
        <v>9.3401626996083564E-3</v>
      </c>
      <c r="AD674" s="2">
        <f>(Table2[[#This Row],[Day High]]/Table2[[#This Row],[Close Price]])-1</f>
        <v>1.0149253731343233E-2</v>
      </c>
      <c r="AE674" s="2">
        <f>(Table2[[#This Row],[Close Price]]/Table2[[#This Row],[Current Week Low]])-1</f>
        <v>4.0211147337369857E-2</v>
      </c>
      <c r="AF674" s="2">
        <f>(Table2[[#This Row],[Current Week High]]/Table2[[#This Row],[Close Price]])-1</f>
        <v>1.0149253731343233E-2</v>
      </c>
      <c r="AG674" s="2">
        <f>(Table2[[#This Row],[Close Price]]/Table2[[#This Row],[Current Month Low]])-1</f>
        <v>4.0211147337369857E-2</v>
      </c>
      <c r="AH674" s="2">
        <f>(Table2[[#This Row],[Current Month High]]/Table2[[#This Row],[Close Price]])-1</f>
        <v>1.0149253731343233E-2</v>
      </c>
      <c r="AI674">
        <v>43.208955223880501</v>
      </c>
      <c r="AJ674">
        <v>15.358126721763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-0.1</v>
      </c>
      <c r="AM674" t="s">
        <v>10464</v>
      </c>
      <c r="AN674">
        <v>1.89</v>
      </c>
      <c r="AO674" t="s">
        <v>10463</v>
      </c>
      <c r="AP674">
        <v>-1.2274231004824001E-2</v>
      </c>
      <c r="AQ674">
        <f>(Table2[[#This Row],[Sharpe Ratio]]-AVERAGE(Table2[Sharpe Ratio]))/_xlfn.STDEV.P(Table2[Sharpe Ratio])</f>
        <v>-0.73084848745820363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714</v>
      </c>
      <c r="AT674">
        <f>_xlfn.RANK.AVG(Table2[[#This Row],[6M Return vs Nifty Z-Score]],Table2[6M Return vs Nifty Z-Score])</f>
        <v>623</v>
      </c>
      <c r="AU674">
        <f>_xlfn.RANK.AVG(Table2[[#This Row],[Sharpe Ratio Z-Score]],Table2[Sharpe Ratio Z-Score])</f>
        <v>566</v>
      </c>
      <c r="AV674">
        <f>(Table2[[#This Row],[Rank 1Y]]+Table2[[#This Row],[Rank 6M]]+Table2[[#This Row],[Rank Sharpe]])/3</f>
        <v>634.33333333333337</v>
      </c>
    </row>
    <row r="675" spans="1:48" x14ac:dyDescent="0.3">
      <c r="A675" t="s">
        <v>1958</v>
      </c>
      <c r="B675" t="s">
        <v>1959</v>
      </c>
      <c r="C675" t="s">
        <v>10426</v>
      </c>
      <c r="D675" t="s">
        <v>230</v>
      </c>
      <c r="E675">
        <v>3187.5550256460001</v>
      </c>
      <c r="F675">
        <v>141.43</v>
      </c>
      <c r="G675">
        <v>-20.3902252536944</v>
      </c>
      <c r="H675">
        <f>(Table2[[#This Row],[1Y Return vs Nifty]]-AVERAGE(Table2[1Y Return vs Nifty]))/_xlfn.STDEV.P(Table2[1Y Return vs Nifty])</f>
        <v>-0.77795506950253501</v>
      </c>
      <c r="I675">
        <v>2.1633206528874198</v>
      </c>
      <c r="J675">
        <f>(Table2[[#This Row],[1M Return vs Nifty]]-AVERAGE(Table2[1M Return vs Nifty]))/_xlfn.STDEV.P(Table2[1M Return vs Nifty])</f>
        <v>6.4992158284016582E-2</v>
      </c>
      <c r="K675">
        <v>-21.004476665951302</v>
      </c>
      <c r="L675">
        <f>(Table2[[#This Row],[6M Return vs Nifty]]-AVERAGE(Table2[6M Return vs Nifty]))/_xlfn.STDEV.P(Table2[6M Return vs Nifty])</f>
        <v>-0.98932584599428075</v>
      </c>
      <c r="M675">
        <v>0.117667546529601</v>
      </c>
      <c r="N675">
        <f>(Table2[[#This Row],[1W Return vs Nifty]]-AVERAGE(Table2[1W Return vs Nifty]))/_xlfn.STDEV.P(Table2[1W Return vs Nifty])</f>
        <v>0.10669364593788168</v>
      </c>
      <c r="O675">
        <v>132.96</v>
      </c>
      <c r="P675">
        <v>133.050461976669</v>
      </c>
      <c r="Q675">
        <v>138.44655182928099</v>
      </c>
      <c r="R675">
        <v>64.110629925487501</v>
      </c>
      <c r="S675" s="2">
        <f>(Table2[[#This Row],[Close Price]]-Table2[[#This Row],[20D EMA]])/Table2[[#This Row],[20D EMA]]</f>
        <v>6.370336943441636E-2</v>
      </c>
      <c r="T675" s="2">
        <f>(Table2[[#This Row],[Close Price]]-Table2[[#This Row],[50D EMA]])/Table2[[#This Row],[50D EMA]]</f>
        <v>6.2980149778062391E-2</v>
      </c>
      <c r="U675" s="2">
        <f>(Table2[[#This Row],[Close Price]]-Table2[[#This Row],[200D EMA]])/Table2[[#This Row],[200D EMA]]</f>
        <v>2.1549458121556665E-2</v>
      </c>
      <c r="V675">
        <v>1.1982038468265599</v>
      </c>
      <c r="W675">
        <v>135.71</v>
      </c>
      <c r="X675">
        <v>143.02000000000001</v>
      </c>
      <c r="Y675">
        <v>131.41</v>
      </c>
      <c r="Z675">
        <v>143.02000000000001</v>
      </c>
      <c r="AA675">
        <v>131.41</v>
      </c>
      <c r="AB675">
        <v>143.02000000000001</v>
      </c>
      <c r="AC675" s="2">
        <f>(Table2[[#This Row],[Close Price]]/Table2[[#This Row],[Day Low]])-1</f>
        <v>4.2148699432613679E-2</v>
      </c>
      <c r="AD675" s="2">
        <f>(Table2[[#This Row],[Day High]]/Table2[[#This Row],[Close Price]])-1</f>
        <v>1.1242310683730494E-2</v>
      </c>
      <c r="AE675" s="2">
        <f>(Table2[[#This Row],[Close Price]]/Table2[[#This Row],[Current Week Low]])-1</f>
        <v>7.6249904877863317E-2</v>
      </c>
      <c r="AF675" s="2">
        <f>(Table2[[#This Row],[Current Week High]]/Table2[[#This Row],[Close Price]])-1</f>
        <v>1.1242310683730494E-2</v>
      </c>
      <c r="AG675" s="2">
        <f>(Table2[[#This Row],[Close Price]]/Table2[[#This Row],[Current Month Low]])-1</f>
        <v>7.6249904877863317E-2</v>
      </c>
      <c r="AH675" s="2">
        <f>(Table2[[#This Row],[Current Month High]]/Table2[[#This Row],[Close Price]])-1</f>
        <v>1.1242310683730494E-2</v>
      </c>
      <c r="AI675">
        <v>24.2310683730467</v>
      </c>
      <c r="AJ675">
        <v>26.220437304774599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-0.1</v>
      </c>
      <c r="AM675" t="s">
        <v>10464</v>
      </c>
      <c r="AN675">
        <v>5.04</v>
      </c>
      <c r="AO675" t="s">
        <v>10463</v>
      </c>
      <c r="AP675">
        <v>-5.0890968129547999E-2</v>
      </c>
      <c r="AQ675">
        <f>(Table2[[#This Row],[Sharpe Ratio]]-AVERAGE(Table2[Sharpe Ratio]))/_xlfn.STDEV.P(Table2[Sharpe Ratio])</f>
        <v>-1.1654210750261207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622</v>
      </c>
      <c r="AT675">
        <f>_xlfn.RANK.AVG(Table2[[#This Row],[6M Return vs Nifty Z-Score]],Table2[6M Return vs Nifty Z-Score])</f>
        <v>648</v>
      </c>
      <c r="AU675">
        <f>_xlfn.RANK.AVG(Table2[[#This Row],[Sharpe Ratio Z-Score]],Table2[Sharpe Ratio Z-Score])</f>
        <v>633</v>
      </c>
      <c r="AV675">
        <f>(Table2[[#This Row],[Rank 1Y]]+Table2[[#This Row],[Rank 6M]]+Table2[[#This Row],[Rank Sharpe]])/3</f>
        <v>634.33333333333337</v>
      </c>
    </row>
    <row r="676" spans="1:48" x14ac:dyDescent="0.3">
      <c r="A676" t="s">
        <v>2076</v>
      </c>
      <c r="B676" t="s">
        <v>2077</v>
      </c>
      <c r="C676" t="s">
        <v>10421</v>
      </c>
      <c r="D676" t="s">
        <v>396</v>
      </c>
      <c r="E676">
        <v>2734.7037139700001</v>
      </c>
      <c r="F676">
        <v>53.99</v>
      </c>
      <c r="G676">
        <v>-33.479979480804097</v>
      </c>
      <c r="H676">
        <f>(Table2[[#This Row],[1Y Return vs Nifty]]-AVERAGE(Table2[1Y Return vs Nifty]))/_xlfn.STDEV.P(Table2[1Y Return vs Nifty])</f>
        <v>-0.93083271867796458</v>
      </c>
      <c r="I676">
        <v>-3.71398665004119</v>
      </c>
      <c r="J676">
        <f>(Table2[[#This Row],[1M Return vs Nifty]]-AVERAGE(Table2[1M Return vs Nifty]))/_xlfn.STDEV.P(Table2[1M Return vs Nifty])</f>
        <v>-0.44402512261628541</v>
      </c>
      <c r="K676">
        <v>-39.760053041668897</v>
      </c>
      <c r="L676">
        <f>(Table2[[#This Row],[6M Return vs Nifty]]-AVERAGE(Table2[6M Return vs Nifty]))/_xlfn.STDEV.P(Table2[6M Return vs Nifty])</f>
        <v>-1.5511744191052288</v>
      </c>
      <c r="M676">
        <v>-3.66359692622127</v>
      </c>
      <c r="N676">
        <f>(Table2[[#This Row],[1W Return vs Nifty]]-AVERAGE(Table2[1W Return vs Nifty]))/_xlfn.STDEV.P(Table2[1W Return vs Nifty])</f>
        <v>-0.58575196948293651</v>
      </c>
      <c r="O676">
        <v>54.63</v>
      </c>
      <c r="P676">
        <v>56.018713488908404</v>
      </c>
      <c r="Q676">
        <v>62.936949026879397</v>
      </c>
      <c r="R676">
        <v>49.297982530485697</v>
      </c>
      <c r="S676" s="2">
        <f>(Table2[[#This Row],[Close Price]]-Table2[[#This Row],[20D EMA]])/Table2[[#This Row],[20D EMA]]</f>
        <v>-1.1715174812374163E-2</v>
      </c>
      <c r="T676" s="2">
        <f>(Table2[[#This Row],[Close Price]]-Table2[[#This Row],[50D EMA]])/Table2[[#This Row],[50D EMA]]</f>
        <v>-3.6214924666381043E-2</v>
      </c>
      <c r="U676" s="2">
        <f>(Table2[[#This Row],[Close Price]]-Table2[[#This Row],[200D EMA]])/Table2[[#This Row],[200D EMA]]</f>
        <v>-0.14215733627409061</v>
      </c>
      <c r="V676">
        <v>0.80841748527910295</v>
      </c>
      <c r="W676">
        <v>53.5</v>
      </c>
      <c r="X676">
        <v>55.51</v>
      </c>
      <c r="Y676">
        <v>53.07</v>
      </c>
      <c r="Z676">
        <v>55.52</v>
      </c>
      <c r="AA676">
        <v>53.07</v>
      </c>
      <c r="AB676">
        <v>55.52</v>
      </c>
      <c r="AC676" s="2">
        <f>(Table2[[#This Row],[Close Price]]/Table2[[#This Row],[Day Low]])-1</f>
        <v>9.158878504673007E-3</v>
      </c>
      <c r="AD676" s="2">
        <f>(Table2[[#This Row],[Day High]]/Table2[[#This Row],[Close Price]])-1</f>
        <v>2.8153361733654236E-2</v>
      </c>
      <c r="AE676" s="2">
        <f>(Table2[[#This Row],[Close Price]]/Table2[[#This Row],[Current Week Low]])-1</f>
        <v>1.7335594497833062E-2</v>
      </c>
      <c r="AF676" s="2">
        <f>(Table2[[#This Row],[Current Week High]]/Table2[[#This Row],[Close Price]])-1</f>
        <v>2.8338581218744219E-2</v>
      </c>
      <c r="AG676" s="2">
        <f>(Table2[[#This Row],[Close Price]]/Table2[[#This Row],[Current Month Low]])-1</f>
        <v>1.7335594497833062E-2</v>
      </c>
      <c r="AH676" s="2">
        <f>(Table2[[#This Row],[Current Month High]]/Table2[[#This Row],[Close Price]])-1</f>
        <v>2.8338581218744219E-2</v>
      </c>
      <c r="AI676">
        <v>55.676977218003302</v>
      </c>
      <c r="AJ676">
        <v>12.2453222453222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-0.24</v>
      </c>
      <c r="AM676" t="s">
        <v>10464</v>
      </c>
      <c r="AN676">
        <v>-1.26</v>
      </c>
      <c r="AO676" t="s">
        <v>10464</v>
      </c>
      <c r="AQ676">
        <f>(Table2[[#This Row],[Sharpe Ratio]]-AVERAGE(Table2[Sharpe Ratio]))/_xlfn.STDEV.P(Table2[Sharpe Ratio])</f>
        <v>-0.59272070335917748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676</v>
      </c>
      <c r="AT676">
        <f>_xlfn.RANK.AVG(Table2[[#This Row],[6M Return vs Nifty Z-Score]],Table2[6M Return vs Nifty Z-Score])</f>
        <v>715</v>
      </c>
      <c r="AU676">
        <f>_xlfn.RANK.AVG(Table2[[#This Row],[Sharpe Ratio Z-Score]],Table2[Sharpe Ratio Z-Score])</f>
        <v>515.5</v>
      </c>
      <c r="AV676">
        <f>(Table2[[#This Row],[Rank 1Y]]+Table2[[#This Row],[Rank 6M]]+Table2[[#This Row],[Rank Sharpe]])/3</f>
        <v>635.5</v>
      </c>
    </row>
    <row r="677" spans="1:48" x14ac:dyDescent="0.3">
      <c r="A677" t="s">
        <v>866</v>
      </c>
      <c r="B677" t="s">
        <v>867</v>
      </c>
      <c r="C677" t="s">
        <v>10417</v>
      </c>
      <c r="D677" t="s">
        <v>177</v>
      </c>
      <c r="E677">
        <v>17098.425749679998</v>
      </c>
      <c r="F677">
        <v>301.60000000000002</v>
      </c>
      <c r="G677">
        <v>-22.294810560660402</v>
      </c>
      <c r="H677">
        <f>(Table2[[#This Row],[1Y Return vs Nifty]]-AVERAGE(Table2[1Y Return vs Nifty]))/_xlfn.STDEV.P(Table2[1Y Return vs Nifty])</f>
        <v>-0.80019907189793504</v>
      </c>
      <c r="I677">
        <v>-4.6969863973075299</v>
      </c>
      <c r="J677">
        <f>(Table2[[#This Row],[1M Return vs Nifty]]-AVERAGE(Table2[1M Return vs Nifty]))/_xlfn.STDEV.P(Table2[1M Return vs Nifty])</f>
        <v>-0.52916000372584882</v>
      </c>
      <c r="K677">
        <v>-19.951123121241999</v>
      </c>
      <c r="L677">
        <f>(Table2[[#This Row],[6M Return vs Nifty]]-AVERAGE(Table2[6M Return vs Nifty]))/_xlfn.STDEV.P(Table2[6M Return vs Nifty])</f>
        <v>-0.95777122062736841</v>
      </c>
      <c r="M677">
        <v>-1.72096584772285</v>
      </c>
      <c r="N677">
        <f>(Table2[[#This Row],[1W Return vs Nifty]]-AVERAGE(Table2[1W Return vs Nifty]))/_xlfn.STDEV.P(Table2[1W Return vs Nifty])</f>
        <v>-0.23000685237193016</v>
      </c>
      <c r="O677">
        <v>298.98</v>
      </c>
      <c r="P677">
        <v>305.18017516996599</v>
      </c>
      <c r="Q677">
        <v>311.59037502485199</v>
      </c>
      <c r="R677">
        <v>60.0817869923616</v>
      </c>
      <c r="S677" s="2">
        <f>(Table2[[#This Row],[Close Price]]-Table2[[#This Row],[20D EMA]])/Table2[[#This Row],[20D EMA]]</f>
        <v>8.7631279684259964E-3</v>
      </c>
      <c r="T677" s="2">
        <f>(Table2[[#This Row],[Close Price]]-Table2[[#This Row],[50D EMA]])/Table2[[#This Row],[50D EMA]]</f>
        <v>-1.1731349089016147E-2</v>
      </c>
      <c r="U677" s="2">
        <f>(Table2[[#This Row],[Close Price]]-Table2[[#This Row],[200D EMA]])/Table2[[#This Row],[200D EMA]]</f>
        <v>-3.2062527682554874E-2</v>
      </c>
      <c r="V677">
        <v>0.42497854398670898</v>
      </c>
      <c r="W677">
        <v>300.2</v>
      </c>
      <c r="X677">
        <v>306.60000000000002</v>
      </c>
      <c r="Y677">
        <v>295.10000000000002</v>
      </c>
      <c r="Z677">
        <v>307</v>
      </c>
      <c r="AA677">
        <v>295.10000000000002</v>
      </c>
      <c r="AB677">
        <v>307</v>
      </c>
      <c r="AC677" s="2">
        <f>(Table2[[#This Row],[Close Price]]/Table2[[#This Row],[Day Low]])-1</f>
        <v>4.663557628247883E-3</v>
      </c>
      <c r="AD677" s="2">
        <f>(Table2[[#This Row],[Day High]]/Table2[[#This Row],[Close Price]])-1</f>
        <v>1.6578249336870021E-2</v>
      </c>
      <c r="AE677" s="2">
        <f>(Table2[[#This Row],[Close Price]]/Table2[[#This Row],[Current Week Low]])-1</f>
        <v>2.2026431718061623E-2</v>
      </c>
      <c r="AF677" s="2">
        <f>(Table2[[#This Row],[Current Week High]]/Table2[[#This Row],[Close Price]])-1</f>
        <v>1.7904509283819481E-2</v>
      </c>
      <c r="AG677" s="2">
        <f>(Table2[[#This Row],[Close Price]]/Table2[[#This Row],[Current Month Low]])-1</f>
        <v>2.2026431718061623E-2</v>
      </c>
      <c r="AH677" s="2">
        <f>(Table2[[#This Row],[Current Month High]]/Table2[[#This Row],[Close Price]])-1</f>
        <v>1.7904509283819481E-2</v>
      </c>
      <c r="AI677">
        <v>34.864058355437599</v>
      </c>
      <c r="AJ677">
        <v>18.506876227897799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-0.25</v>
      </c>
      <c r="AM677" t="s">
        <v>10464</v>
      </c>
      <c r="AN677">
        <v>-0.63</v>
      </c>
      <c r="AO677" t="s">
        <v>10464</v>
      </c>
      <c r="AP677">
        <v>-5.3926096031124998E-2</v>
      </c>
      <c r="AQ677">
        <f>(Table2[[#This Row],[Sharpe Ratio]]-AVERAGE(Table2[Sharpe Ratio]))/_xlfn.STDEV.P(Table2[Sharpe Ratio])</f>
        <v>-1.1995768189857376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633</v>
      </c>
      <c r="AT677">
        <f>_xlfn.RANK.AVG(Table2[[#This Row],[6M Return vs Nifty Z-Score]],Table2[6M Return vs Nifty Z-Score])</f>
        <v>639</v>
      </c>
      <c r="AU677">
        <f>_xlfn.RANK.AVG(Table2[[#This Row],[Sharpe Ratio Z-Score]],Table2[Sharpe Ratio Z-Score])</f>
        <v>637</v>
      </c>
      <c r="AV677">
        <f>(Table2[[#This Row],[Rank 1Y]]+Table2[[#This Row],[Rank 6M]]+Table2[[#This Row],[Rank Sharpe]])/3</f>
        <v>636.33333333333337</v>
      </c>
    </row>
    <row r="678" spans="1:48" x14ac:dyDescent="0.3">
      <c r="A678" t="s">
        <v>1619</v>
      </c>
      <c r="B678" t="s">
        <v>1620</v>
      </c>
      <c r="C678" t="s">
        <v>10419</v>
      </c>
      <c r="D678" t="s">
        <v>49</v>
      </c>
      <c r="E678">
        <v>5215.2582321600003</v>
      </c>
      <c r="F678">
        <v>737.3</v>
      </c>
      <c r="G678">
        <v>-20.029712953870298</v>
      </c>
      <c r="H678">
        <f>(Table2[[#This Row],[1Y Return vs Nifty]]-AVERAGE(Table2[1Y Return vs Nifty]))/_xlfn.STDEV.P(Table2[1Y Return vs Nifty])</f>
        <v>-0.77374457998992119</v>
      </c>
      <c r="I678">
        <v>-14.438443436222</v>
      </c>
      <c r="J678">
        <f>(Table2[[#This Row],[1M Return vs Nifty]]-AVERAGE(Table2[1M Return vs Nifty]))/_xlfn.STDEV.P(Table2[1M Return vs Nifty])</f>
        <v>-1.3728405734800524</v>
      </c>
      <c r="K678">
        <v>-45.096790178276898</v>
      </c>
      <c r="L678">
        <f>(Table2[[#This Row],[6M Return vs Nifty]]-AVERAGE(Table2[6M Return vs Nifty]))/_xlfn.STDEV.P(Table2[6M Return vs Nifty])</f>
        <v>-1.7110435740277838</v>
      </c>
      <c r="M678">
        <v>-3.87767084863835</v>
      </c>
      <c r="N678">
        <f>(Table2[[#This Row],[1W Return vs Nifty]]-AVERAGE(Table2[1W Return vs Nifty]))/_xlfn.STDEV.P(Table2[1W Return vs Nifty])</f>
        <v>-0.62495434477878631</v>
      </c>
      <c r="O678">
        <v>748.43</v>
      </c>
      <c r="P678">
        <v>786.70833612881495</v>
      </c>
      <c r="Q678">
        <v>845.09955581330496</v>
      </c>
      <c r="R678">
        <v>44.5986694395664</v>
      </c>
      <c r="S678" s="2">
        <f>(Table2[[#This Row],[Close Price]]-Table2[[#This Row],[20D EMA]])/Table2[[#This Row],[20D EMA]]</f>
        <v>-1.487113023262028E-2</v>
      </c>
      <c r="T678" s="2">
        <f>(Table2[[#This Row],[Close Price]]-Table2[[#This Row],[50D EMA]])/Table2[[#This Row],[50D EMA]]</f>
        <v>-6.280388024352257E-2</v>
      </c>
      <c r="U678" s="2">
        <f>(Table2[[#This Row],[Close Price]]-Table2[[#This Row],[200D EMA]])/Table2[[#This Row],[200D EMA]]</f>
        <v>-0.12755841021542264</v>
      </c>
      <c r="V678">
        <v>2.3303041437124898</v>
      </c>
      <c r="W678">
        <v>730.1</v>
      </c>
      <c r="X678">
        <v>745</v>
      </c>
      <c r="Y678">
        <v>710.15</v>
      </c>
      <c r="Z678">
        <v>745</v>
      </c>
      <c r="AA678">
        <v>710.15</v>
      </c>
      <c r="AB678">
        <v>745</v>
      </c>
      <c r="AC678" s="2">
        <f>(Table2[[#This Row],[Close Price]]/Table2[[#This Row],[Day Low]])-1</f>
        <v>9.8616627859196004E-3</v>
      </c>
      <c r="AD678" s="2">
        <f>(Table2[[#This Row],[Day High]]/Table2[[#This Row],[Close Price]])-1</f>
        <v>1.0443510104435116E-2</v>
      </c>
      <c r="AE678" s="2">
        <f>(Table2[[#This Row],[Close Price]]/Table2[[#This Row],[Current Week Low]])-1</f>
        <v>3.8231359571921475E-2</v>
      </c>
      <c r="AF678" s="2">
        <f>(Table2[[#This Row],[Current Week High]]/Table2[[#This Row],[Close Price]])-1</f>
        <v>1.0443510104435116E-2</v>
      </c>
      <c r="AG678" s="2">
        <f>(Table2[[#This Row],[Close Price]]/Table2[[#This Row],[Current Month Low]])-1</f>
        <v>3.8231359571921475E-2</v>
      </c>
      <c r="AH678" s="2">
        <f>(Table2[[#This Row],[Current Month High]]/Table2[[#This Row],[Close Price]])-1</f>
        <v>1.0443510104435116E-2</v>
      </c>
      <c r="AI678">
        <v>68.615217686152107</v>
      </c>
      <c r="AJ678">
        <v>8.7382936361625205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-0.23</v>
      </c>
      <c r="AM678" t="s">
        <v>10464</v>
      </c>
      <c r="AN678">
        <v>-5.18</v>
      </c>
      <c r="AO678" t="s">
        <v>10464</v>
      </c>
      <c r="AP678">
        <v>-1.3393335442583001E-2</v>
      </c>
      <c r="AQ678">
        <f>(Table2[[#This Row],[Sharpe Ratio]]-AVERAGE(Table2[Sharpe Ratio]))/_xlfn.STDEV.P(Table2[Sharpe Ratio])</f>
        <v>-0.74344230421970037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620</v>
      </c>
      <c r="AT678">
        <f>_xlfn.RANK.AVG(Table2[[#This Row],[6M Return vs Nifty Z-Score]],Table2[6M Return vs Nifty Z-Score])</f>
        <v>721</v>
      </c>
      <c r="AU678">
        <f>_xlfn.RANK.AVG(Table2[[#This Row],[Sharpe Ratio Z-Score]],Table2[Sharpe Ratio Z-Score])</f>
        <v>570</v>
      </c>
      <c r="AV678">
        <f>(Table2[[#This Row],[Rank 1Y]]+Table2[[#This Row],[Rank 6M]]+Table2[[#This Row],[Rank Sharpe]])/3</f>
        <v>637</v>
      </c>
    </row>
    <row r="679" spans="1:48" x14ac:dyDescent="0.3">
      <c r="A679" t="s">
        <v>489</v>
      </c>
      <c r="B679" t="s">
        <v>490</v>
      </c>
      <c r="C679" t="s">
        <v>10421</v>
      </c>
      <c r="D679" t="s">
        <v>119</v>
      </c>
      <c r="E679">
        <v>43227.310402299998</v>
      </c>
      <c r="F679">
        <v>335.75</v>
      </c>
      <c r="G679">
        <v>-43.075990750333702</v>
      </c>
      <c r="H679">
        <f>(Table2[[#This Row],[1Y Return vs Nifty]]-AVERAGE(Table2[1Y Return vs Nifty]))/_xlfn.STDEV.P(Table2[1Y Return vs Nifty])</f>
        <v>-1.042906300724932</v>
      </c>
      <c r="I679">
        <v>-17.623545352845401</v>
      </c>
      <c r="J679">
        <f>(Table2[[#This Row],[1M Return vs Nifty]]-AVERAGE(Table2[1M Return vs Nifty]))/_xlfn.STDEV.P(Table2[1M Return vs Nifty])</f>
        <v>-1.6486934144880627</v>
      </c>
      <c r="K679">
        <v>-19.7325421658437</v>
      </c>
      <c r="L679">
        <f>(Table2[[#This Row],[6M Return vs Nifty]]-AVERAGE(Table2[6M Return vs Nifty]))/_xlfn.STDEV.P(Table2[6M Return vs Nifty])</f>
        <v>-0.95122333345826171</v>
      </c>
      <c r="M679">
        <v>-3.21086596191823</v>
      </c>
      <c r="N679">
        <f>(Table2[[#This Row],[1W Return vs Nifty]]-AVERAGE(Table2[1W Return vs Nifty]))/_xlfn.STDEV.P(Table2[1W Return vs Nifty])</f>
        <v>-0.5028454250039639</v>
      </c>
      <c r="O679">
        <v>338.19</v>
      </c>
      <c r="P679">
        <v>341.11671723051899</v>
      </c>
      <c r="Q679">
        <v>358.97629727965801</v>
      </c>
      <c r="R679">
        <v>33.296482349575697</v>
      </c>
      <c r="S679" s="2">
        <f>(Table2[[#This Row],[Close Price]]-Table2[[#This Row],[20D EMA]])/Table2[[#This Row],[20D EMA]]</f>
        <v>-7.2148792099115816E-3</v>
      </c>
      <c r="T679" s="2">
        <f>(Table2[[#This Row],[Close Price]]-Table2[[#This Row],[50D EMA]])/Table2[[#This Row],[50D EMA]]</f>
        <v>-1.5732788689134459E-2</v>
      </c>
      <c r="U679" s="2">
        <f>(Table2[[#This Row],[Close Price]]-Table2[[#This Row],[200D EMA]])/Table2[[#This Row],[200D EMA]]</f>
        <v>-6.4701478776365354E-2</v>
      </c>
      <c r="V679">
        <v>0.59881445839849801</v>
      </c>
      <c r="W679">
        <v>333.5</v>
      </c>
      <c r="X679">
        <v>343.6</v>
      </c>
      <c r="Y679">
        <v>331.15</v>
      </c>
      <c r="Z679">
        <v>343.6</v>
      </c>
      <c r="AA679">
        <v>331.15</v>
      </c>
      <c r="AB679">
        <v>343.6</v>
      </c>
      <c r="AC679" s="2">
        <f>(Table2[[#This Row],[Close Price]]/Table2[[#This Row],[Day Low]])-1</f>
        <v>6.7466266866567093E-3</v>
      </c>
      <c r="AD679" s="2">
        <f>(Table2[[#This Row],[Day High]]/Table2[[#This Row],[Close Price]])-1</f>
        <v>2.3380491437081208E-2</v>
      </c>
      <c r="AE679" s="2">
        <f>(Table2[[#This Row],[Close Price]]/Table2[[#This Row],[Current Week Low]])-1</f>
        <v>1.3890985958025182E-2</v>
      </c>
      <c r="AF679" s="2">
        <f>(Table2[[#This Row],[Current Week High]]/Table2[[#This Row],[Close Price]])-1</f>
        <v>2.3380491437081208E-2</v>
      </c>
      <c r="AG679" s="2">
        <f>(Table2[[#This Row],[Close Price]]/Table2[[#This Row],[Current Month Low]])-1</f>
        <v>1.3890985958025182E-2</v>
      </c>
      <c r="AH679" s="2">
        <f>(Table2[[#This Row],[Current Month High]]/Table2[[#This Row],[Close Price]])-1</f>
        <v>2.3380491437081208E-2</v>
      </c>
      <c r="AI679">
        <v>25.8972449739389</v>
      </c>
      <c r="AJ679">
        <v>17.477256822953098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-0.08</v>
      </c>
      <c r="AM679" t="s">
        <v>10464</v>
      </c>
      <c r="AN679">
        <v>-2.48</v>
      </c>
      <c r="AO679" t="s">
        <v>10464</v>
      </c>
      <c r="AP679">
        <v>-1.3692474396770999E-2</v>
      </c>
      <c r="AQ679">
        <f>(Table2[[#This Row],[Sharpe Ratio]]-AVERAGE(Table2[Sharpe Ratio]))/_xlfn.STDEV.P(Table2[Sharpe Ratio])</f>
        <v>-0.74680865775039806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706</v>
      </c>
      <c r="AT679">
        <f>_xlfn.RANK.AVG(Table2[[#This Row],[6M Return vs Nifty Z-Score]],Table2[6M Return vs Nifty Z-Score])</f>
        <v>635</v>
      </c>
      <c r="AU679">
        <f>_xlfn.RANK.AVG(Table2[[#This Row],[Sharpe Ratio Z-Score]],Table2[Sharpe Ratio Z-Score])</f>
        <v>571</v>
      </c>
      <c r="AV679">
        <f>(Table2[[#This Row],[Rank 1Y]]+Table2[[#This Row],[Rank 6M]]+Table2[[#This Row],[Rank Sharpe]])/3</f>
        <v>637.33333333333337</v>
      </c>
    </row>
    <row r="680" spans="1:48" x14ac:dyDescent="0.3">
      <c r="A680" t="s">
        <v>904</v>
      </c>
      <c r="B680" t="s">
        <v>905</v>
      </c>
      <c r="C680" t="s">
        <v>10430</v>
      </c>
      <c r="D680" t="s">
        <v>151</v>
      </c>
      <c r="E680">
        <v>16095.0930220799</v>
      </c>
      <c r="F680">
        <v>2673.15</v>
      </c>
      <c r="G680">
        <v>-28.611857151624001</v>
      </c>
      <c r="H680">
        <f>(Table2[[#This Row],[1Y Return vs Nifty]]-AVERAGE(Table2[1Y Return vs Nifty]))/_xlfn.STDEV.P(Table2[1Y Return vs Nifty])</f>
        <v>-0.87397702187335002</v>
      </c>
      <c r="I680">
        <v>1.4369843495037899</v>
      </c>
      <c r="J680">
        <f>(Table2[[#This Row],[1M Return vs Nifty]]-AVERAGE(Table2[1M Return vs Nifty]))/_xlfn.STDEV.P(Table2[1M Return vs Nifty])</f>
        <v>2.0861860229974831E-3</v>
      </c>
      <c r="K680">
        <v>-12.602480740657199</v>
      </c>
      <c r="L680">
        <f>(Table2[[#This Row],[6M Return vs Nifty]]-AVERAGE(Table2[6M Return vs Nifty]))/_xlfn.STDEV.P(Table2[6M Return vs Nifty])</f>
        <v>-0.73763273204539659</v>
      </c>
      <c r="M680">
        <v>-1.7961145741007201</v>
      </c>
      <c r="N680">
        <f>(Table2[[#This Row],[1W Return vs Nifty]]-AVERAGE(Table2[1W Return vs Nifty]))/_xlfn.STDEV.P(Table2[1W Return vs Nifty])</f>
        <v>-0.24376849387037799</v>
      </c>
      <c r="O680">
        <v>2627.31</v>
      </c>
      <c r="P680">
        <v>2611.1385859226698</v>
      </c>
      <c r="Q680">
        <v>2652.6250150349501</v>
      </c>
      <c r="R680">
        <v>68.8182227599535</v>
      </c>
      <c r="S680" s="2">
        <f>(Table2[[#This Row],[Close Price]]-Table2[[#This Row],[20D EMA]])/Table2[[#This Row],[20D EMA]]</f>
        <v>1.7447503339918072E-2</v>
      </c>
      <c r="T680" s="2">
        <f>(Table2[[#This Row],[Close Price]]-Table2[[#This Row],[50D EMA]])/Table2[[#This Row],[50D EMA]]</f>
        <v>2.3748802308559965E-2</v>
      </c>
      <c r="U680" s="2">
        <f>(Table2[[#This Row],[Close Price]]-Table2[[#This Row],[200D EMA]])/Table2[[#This Row],[200D EMA]]</f>
        <v>7.7376126850630346E-3</v>
      </c>
      <c r="V680">
        <v>0.88866810288552101</v>
      </c>
      <c r="W680">
        <v>2667.7</v>
      </c>
      <c r="X680">
        <v>2695.8</v>
      </c>
      <c r="Y680">
        <v>2638.2</v>
      </c>
      <c r="Z680">
        <v>2697.95</v>
      </c>
      <c r="AA680">
        <v>2638.2</v>
      </c>
      <c r="AB680">
        <v>2697.95</v>
      </c>
      <c r="AC680" s="2">
        <f>(Table2[[#This Row],[Close Price]]/Table2[[#This Row],[Day Low]])-1</f>
        <v>2.0429583536381024E-3</v>
      </c>
      <c r="AD680" s="2">
        <f>(Table2[[#This Row],[Day High]]/Table2[[#This Row],[Close Price]])-1</f>
        <v>8.473149654901535E-3</v>
      </c>
      <c r="AE680" s="2">
        <f>(Table2[[#This Row],[Close Price]]/Table2[[#This Row],[Current Week Low]])-1</f>
        <v>1.3247668865135509E-2</v>
      </c>
      <c r="AF680" s="2">
        <f>(Table2[[#This Row],[Current Week High]]/Table2[[#This Row],[Close Price]])-1</f>
        <v>9.2774442137553148E-3</v>
      </c>
      <c r="AG680" s="2">
        <f>(Table2[[#This Row],[Close Price]]/Table2[[#This Row],[Current Month Low]])-1</f>
        <v>1.3247668865135509E-2</v>
      </c>
      <c r="AH680" s="2">
        <f>(Table2[[#This Row],[Current Month High]]/Table2[[#This Row],[Close Price]])-1</f>
        <v>9.2774442137553148E-3</v>
      </c>
      <c r="AI680">
        <v>24.779754222546401</v>
      </c>
      <c r="AJ680">
        <v>19.872197309417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-0.01</v>
      </c>
      <c r="AM680" t="s">
        <v>10464</v>
      </c>
      <c r="AN680">
        <v>3.96</v>
      </c>
      <c r="AO680" t="s">
        <v>10463</v>
      </c>
      <c r="AP680">
        <v>-9.1756295856041004E-2</v>
      </c>
      <c r="AQ680">
        <f>(Table2[[#This Row],[Sharpe Ratio]]-AVERAGE(Table2[Sharpe Ratio]))/_xlfn.STDEV.P(Table2[Sharpe Ratio])</f>
        <v>-1.6252981266412097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658</v>
      </c>
      <c r="AT680">
        <f>_xlfn.RANK.AVG(Table2[[#This Row],[6M Return vs Nifty Z-Score]],Table2[6M Return vs Nifty Z-Score])</f>
        <v>568</v>
      </c>
      <c r="AU680">
        <f>_xlfn.RANK.AVG(Table2[[#This Row],[Sharpe Ratio Z-Score]],Table2[Sharpe Ratio Z-Score])</f>
        <v>689</v>
      </c>
      <c r="AV680">
        <f>(Table2[[#This Row],[Rank 1Y]]+Table2[[#This Row],[Rank 6M]]+Table2[[#This Row],[Rank Sharpe]])/3</f>
        <v>638.33333333333337</v>
      </c>
    </row>
    <row r="681" spans="1:48" x14ac:dyDescent="0.3">
      <c r="A681" t="s">
        <v>1879</v>
      </c>
      <c r="B681" t="s">
        <v>1880</v>
      </c>
      <c r="C681" t="s">
        <v>10434</v>
      </c>
      <c r="D681" t="s">
        <v>104</v>
      </c>
      <c r="E681">
        <v>3484.7590427999999</v>
      </c>
      <c r="F681">
        <v>19.87</v>
      </c>
      <c r="G681">
        <v>-38.931974766317801</v>
      </c>
      <c r="H681">
        <f>(Table2[[#This Row],[1Y Return vs Nifty]]-AVERAGE(Table2[1Y Return vs Nifty]))/_xlfn.STDEV.P(Table2[1Y Return vs Nifty])</f>
        <v>-0.99450757521871258</v>
      </c>
      <c r="I681">
        <v>-18.8800195358114</v>
      </c>
      <c r="J681">
        <f>(Table2[[#This Row],[1M Return vs Nifty]]-AVERAGE(Table2[1M Return vs Nifty]))/_xlfn.STDEV.P(Table2[1M Return vs Nifty])</f>
        <v>-1.757513157811011</v>
      </c>
      <c r="K681">
        <v>-34.894298848877</v>
      </c>
      <c r="L681">
        <f>(Table2[[#This Row],[6M Return vs Nifty]]-AVERAGE(Table2[6M Return vs Nifty]))/_xlfn.STDEV.P(Table2[6M Return vs Nifty])</f>
        <v>-1.4054141931562065</v>
      </c>
      <c r="M681">
        <v>-8.1334550554164196</v>
      </c>
      <c r="N681">
        <f>(Table2[[#This Row],[1W Return vs Nifty]]-AVERAGE(Table2[1W Return vs Nifty]))/_xlfn.STDEV.P(Table2[1W Return vs Nifty])</f>
        <v>-1.4042965821168609</v>
      </c>
      <c r="O681">
        <v>21.99</v>
      </c>
      <c r="P681">
        <v>23.345464673439899</v>
      </c>
      <c r="Q681">
        <v>25.798893672520101</v>
      </c>
      <c r="R681">
        <v>40.499942296388298</v>
      </c>
      <c r="S681" s="2">
        <f>(Table2[[#This Row],[Close Price]]-Table2[[#This Row],[20D EMA]])/Table2[[#This Row],[20D EMA]]</f>
        <v>-9.6407457935425087E-2</v>
      </c>
      <c r="T681" s="2">
        <f>(Table2[[#This Row],[Close Price]]-Table2[[#This Row],[50D EMA]])/Table2[[#This Row],[50D EMA]]</f>
        <v>-0.14887108575713762</v>
      </c>
      <c r="U681" s="2">
        <f>(Table2[[#This Row],[Close Price]]-Table2[[#This Row],[200D EMA]])/Table2[[#This Row],[200D EMA]]</f>
        <v>-0.22981193487514967</v>
      </c>
      <c r="V681">
        <v>0.73743531616606095</v>
      </c>
      <c r="W681">
        <v>19.38</v>
      </c>
      <c r="X681">
        <v>20.8</v>
      </c>
      <c r="Y681">
        <v>19.38</v>
      </c>
      <c r="Z681">
        <v>21.67</v>
      </c>
      <c r="AA681">
        <v>19.38</v>
      </c>
      <c r="AB681">
        <v>21.67</v>
      </c>
      <c r="AC681" s="2">
        <f>(Table2[[#This Row],[Close Price]]/Table2[[#This Row],[Day Low]])-1</f>
        <v>2.5283797729618307E-2</v>
      </c>
      <c r="AD681" s="2">
        <f>(Table2[[#This Row],[Day High]]/Table2[[#This Row],[Close Price]])-1</f>
        <v>4.6804227478610905E-2</v>
      </c>
      <c r="AE681" s="2">
        <f>(Table2[[#This Row],[Close Price]]/Table2[[#This Row],[Current Week Low]])-1</f>
        <v>2.5283797729618307E-2</v>
      </c>
      <c r="AF681" s="2">
        <f>(Table2[[#This Row],[Current Week High]]/Table2[[#This Row],[Close Price]])-1</f>
        <v>9.0588827377956704E-2</v>
      </c>
      <c r="AG681" s="2">
        <f>(Table2[[#This Row],[Close Price]]/Table2[[#This Row],[Current Month Low]])-1</f>
        <v>2.5283797729618307E-2</v>
      </c>
      <c r="AH681" s="2">
        <f>(Table2[[#This Row],[Current Month High]]/Table2[[#This Row],[Close Price]])-1</f>
        <v>9.0588827377956704E-2</v>
      </c>
      <c r="AI681">
        <v>127.22697533970801</v>
      </c>
      <c r="AJ681">
        <v>18.982035928143699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-0.32</v>
      </c>
      <c r="AM681" t="s">
        <v>10464</v>
      </c>
      <c r="AN681">
        <v>-15.09</v>
      </c>
      <c r="AO681" t="s">
        <v>10464</v>
      </c>
      <c r="AQ681">
        <f>(Table2[[#This Row],[Sharpe Ratio]]-AVERAGE(Table2[Sharpe Ratio]))/_xlfn.STDEV.P(Table2[Sharpe Ratio])</f>
        <v>-0.59272070335917748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697</v>
      </c>
      <c r="AT681">
        <f>_xlfn.RANK.AVG(Table2[[#This Row],[6M Return vs Nifty Z-Score]],Table2[6M Return vs Nifty Z-Score])</f>
        <v>709</v>
      </c>
      <c r="AU681">
        <f>_xlfn.RANK.AVG(Table2[[#This Row],[Sharpe Ratio Z-Score]],Table2[Sharpe Ratio Z-Score])</f>
        <v>515.5</v>
      </c>
      <c r="AV681">
        <f>(Table2[[#This Row],[Rank 1Y]]+Table2[[#This Row],[Rank 6M]]+Table2[[#This Row],[Rank Sharpe]])/3</f>
        <v>640.5</v>
      </c>
    </row>
    <row r="682" spans="1:48" x14ac:dyDescent="0.3">
      <c r="A682" t="s">
        <v>995</v>
      </c>
      <c r="B682" t="s">
        <v>996</v>
      </c>
      <c r="C682" t="s">
        <v>10428</v>
      </c>
      <c r="D682" t="s">
        <v>80</v>
      </c>
      <c r="E682">
        <v>13268.35108395</v>
      </c>
      <c r="F682">
        <v>360.85</v>
      </c>
      <c r="G682">
        <v>-22.6825176630112</v>
      </c>
      <c r="H682">
        <f>(Table2[[#This Row],[1Y Return vs Nifty]]-AVERAGE(Table2[1Y Return vs Nifty]))/_xlfn.STDEV.P(Table2[1Y Return vs Nifty])</f>
        <v>-0.8047271745152671</v>
      </c>
      <c r="I682">
        <v>8.6879208233523197</v>
      </c>
      <c r="J682">
        <f>(Table2[[#This Row],[1M Return vs Nifty]]-AVERAGE(Table2[1M Return vs Nifty]))/_xlfn.STDEV.P(Table2[1M Return vs Nifty])</f>
        <v>0.63006967874594622</v>
      </c>
      <c r="K682">
        <v>-14.379833797474401</v>
      </c>
      <c r="L682">
        <f>(Table2[[#This Row],[6M Return vs Nifty]]-AVERAGE(Table2[6M Return vs Nifty]))/_xlfn.STDEV.P(Table2[6M Return vs Nifty])</f>
        <v>-0.79087573875885564</v>
      </c>
      <c r="M682">
        <v>3.36101987725164</v>
      </c>
      <c r="N682">
        <f>(Table2[[#This Row],[1W Return vs Nifty]]-AVERAGE(Table2[1W Return vs Nifty]))/_xlfn.STDEV.P(Table2[1W Return vs Nifty])</f>
        <v>0.70063387859225468</v>
      </c>
      <c r="O682">
        <v>349.57</v>
      </c>
      <c r="P682">
        <v>338.36858512138701</v>
      </c>
      <c r="Q682">
        <v>341.03402906673199</v>
      </c>
      <c r="R682">
        <v>75.204499174596407</v>
      </c>
      <c r="S682" s="2">
        <f>(Table2[[#This Row],[Close Price]]-Table2[[#This Row],[20D EMA]])/Table2[[#This Row],[20D EMA]]</f>
        <v>3.2268215235861285E-2</v>
      </c>
      <c r="T682" s="2">
        <f>(Table2[[#This Row],[Close Price]]-Table2[[#This Row],[50D EMA]])/Table2[[#This Row],[50D EMA]]</f>
        <v>6.6440609049294524E-2</v>
      </c>
      <c r="U682" s="2">
        <f>(Table2[[#This Row],[Close Price]]-Table2[[#This Row],[200D EMA]])/Table2[[#This Row],[200D EMA]]</f>
        <v>5.8105553241991972E-2</v>
      </c>
      <c r="V682">
        <v>1.17038774223713</v>
      </c>
      <c r="W682">
        <v>360</v>
      </c>
      <c r="X682">
        <v>372.35</v>
      </c>
      <c r="Y682">
        <v>357.15</v>
      </c>
      <c r="Z682">
        <v>376.5</v>
      </c>
      <c r="AA682">
        <v>357.15</v>
      </c>
      <c r="AB682">
        <v>376.5</v>
      </c>
      <c r="AC682" s="2">
        <f>(Table2[[#This Row],[Close Price]]/Table2[[#This Row],[Day Low]])-1</f>
        <v>2.3611111111112582E-3</v>
      </c>
      <c r="AD682" s="2">
        <f>(Table2[[#This Row],[Day High]]/Table2[[#This Row],[Close Price]])-1</f>
        <v>3.1869197727587562E-2</v>
      </c>
      <c r="AE682" s="2">
        <f>(Table2[[#This Row],[Close Price]]/Table2[[#This Row],[Current Week Low]])-1</f>
        <v>1.0359792804144119E-2</v>
      </c>
      <c r="AF682" s="2">
        <f>(Table2[[#This Row],[Current Week High]]/Table2[[#This Row],[Close Price]])-1</f>
        <v>4.3369821255369256E-2</v>
      </c>
      <c r="AG682" s="2">
        <f>(Table2[[#This Row],[Close Price]]/Table2[[#This Row],[Current Month Low]])-1</f>
        <v>1.0359792804144119E-2</v>
      </c>
      <c r="AH682" s="2">
        <f>(Table2[[#This Row],[Current Month High]]/Table2[[#This Row],[Close Price]])-1</f>
        <v>4.3369821255369256E-2</v>
      </c>
      <c r="AI682">
        <v>10.295136483303301</v>
      </c>
      <c r="AJ682">
        <v>23.8757294884998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0.05</v>
      </c>
      <c r="AM682" t="s">
        <v>10463</v>
      </c>
      <c r="AN682">
        <v>3.72</v>
      </c>
      <c r="AO682" t="s">
        <v>10463</v>
      </c>
      <c r="AP682">
        <v>-0.103225156104908</v>
      </c>
      <c r="AQ682">
        <f>(Table2[[#This Row],[Sharpe Ratio]]-AVERAGE(Table2[Sharpe Ratio]))/_xlfn.STDEV.P(Table2[Sharpe Ratio])</f>
        <v>-1.7543626889502286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636</v>
      </c>
      <c r="AT682">
        <f>_xlfn.RANK.AVG(Table2[[#This Row],[6M Return vs Nifty Z-Score]],Table2[6M Return vs Nifty Z-Score])</f>
        <v>584</v>
      </c>
      <c r="AU682">
        <f>_xlfn.RANK.AVG(Table2[[#This Row],[Sharpe Ratio Z-Score]],Table2[Sharpe Ratio Z-Score])</f>
        <v>703</v>
      </c>
      <c r="AV682">
        <f>(Table2[[#This Row],[Rank 1Y]]+Table2[[#This Row],[Rank 6M]]+Table2[[#This Row],[Rank Sharpe]])/3</f>
        <v>641</v>
      </c>
    </row>
    <row r="683" spans="1:48" x14ac:dyDescent="0.3">
      <c r="A683" t="s">
        <v>1696</v>
      </c>
      <c r="B683" t="s">
        <v>1697</v>
      </c>
      <c r="C683" t="s">
        <v>10419</v>
      </c>
      <c r="D683" t="s">
        <v>49</v>
      </c>
      <c r="E683">
        <v>4565.6327268750001</v>
      </c>
      <c r="F683">
        <v>460.2</v>
      </c>
      <c r="G683">
        <v>-43.441895950670002</v>
      </c>
      <c r="H683">
        <f>(Table2[[#This Row],[1Y Return vs Nifty]]-AVERAGE(Table2[1Y Return vs Nifty]))/_xlfn.STDEV.P(Table2[1Y Return vs Nifty])</f>
        <v>-1.0471797749153506</v>
      </c>
      <c r="I683">
        <v>-9.8085508463635094</v>
      </c>
      <c r="J683">
        <f>(Table2[[#This Row],[1M Return vs Nifty]]-AVERAGE(Table2[1M Return vs Nifty]))/_xlfn.STDEV.P(Table2[1M Return vs Nifty])</f>
        <v>-0.97185842034745951</v>
      </c>
      <c r="K683">
        <v>-32.170415586211398</v>
      </c>
      <c r="L683">
        <f>(Table2[[#This Row],[6M Return vs Nifty]]-AVERAGE(Table2[6M Return vs Nifty]))/_xlfn.STDEV.P(Table2[6M Return vs Nifty])</f>
        <v>-1.3238165981907515</v>
      </c>
      <c r="M683">
        <v>-2.7182714390254898</v>
      </c>
      <c r="N683">
        <f>(Table2[[#This Row],[1W Return vs Nifty]]-AVERAGE(Table2[1W Return vs Nifty]))/_xlfn.STDEV.P(Table2[1W Return vs Nifty])</f>
        <v>-0.41263884992426808</v>
      </c>
      <c r="O683">
        <v>463.21</v>
      </c>
      <c r="P683">
        <v>473.79574679230097</v>
      </c>
      <c r="Q683">
        <v>510.01344963557801</v>
      </c>
      <c r="R683">
        <v>41.3895823042701</v>
      </c>
      <c r="S683" s="2">
        <f>(Table2[[#This Row],[Close Price]]-Table2[[#This Row],[20D EMA]])/Table2[[#This Row],[20D EMA]]</f>
        <v>-6.4981325964465165E-3</v>
      </c>
      <c r="T683" s="2">
        <f>(Table2[[#This Row],[Close Price]]-Table2[[#This Row],[50D EMA]])/Table2[[#This Row],[50D EMA]]</f>
        <v>-2.8695375347598862E-2</v>
      </c>
      <c r="U683" s="2">
        <f>(Table2[[#This Row],[Close Price]]-Table2[[#This Row],[200D EMA]])/Table2[[#This Row],[200D EMA]]</f>
        <v>-9.7670854898378526E-2</v>
      </c>
      <c r="V683">
        <v>1.0171506284535601</v>
      </c>
      <c r="W683">
        <v>455.6</v>
      </c>
      <c r="X683">
        <v>466.6</v>
      </c>
      <c r="Y683">
        <v>446.3</v>
      </c>
      <c r="Z683">
        <v>466.6</v>
      </c>
      <c r="AA683">
        <v>446.3</v>
      </c>
      <c r="AB683">
        <v>466.6</v>
      </c>
      <c r="AC683" s="2">
        <f>(Table2[[#This Row],[Close Price]]/Table2[[#This Row],[Day Low]])-1</f>
        <v>1.0096575943810304E-2</v>
      </c>
      <c r="AD683" s="2">
        <f>(Table2[[#This Row],[Day High]]/Table2[[#This Row],[Close Price]])-1</f>
        <v>1.3906996957844475E-2</v>
      </c>
      <c r="AE683" s="2">
        <f>(Table2[[#This Row],[Close Price]]/Table2[[#This Row],[Current Week Low]])-1</f>
        <v>3.1144969751288221E-2</v>
      </c>
      <c r="AF683" s="2">
        <f>(Table2[[#This Row],[Current Week High]]/Table2[[#This Row],[Close Price]])-1</f>
        <v>1.3906996957844475E-2</v>
      </c>
      <c r="AG683" s="2">
        <f>(Table2[[#This Row],[Close Price]]/Table2[[#This Row],[Current Month Low]])-1</f>
        <v>3.1144969751288221E-2</v>
      </c>
      <c r="AH683" s="2">
        <f>(Table2[[#This Row],[Current Month High]]/Table2[[#This Row],[Close Price]])-1</f>
        <v>1.3906996957844475E-2</v>
      </c>
      <c r="AI683">
        <v>50.152107779226398</v>
      </c>
      <c r="AJ683">
        <v>10.571840461316601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-0.13</v>
      </c>
      <c r="AM683" t="s">
        <v>10464</v>
      </c>
      <c r="AN683">
        <v>-7.86</v>
      </c>
      <c r="AO683" t="s">
        <v>10464</v>
      </c>
      <c r="AQ683">
        <f>(Table2[[#This Row],[Sharpe Ratio]]-AVERAGE(Table2[Sharpe Ratio]))/_xlfn.STDEV.P(Table2[Sharpe Ratio])</f>
        <v>-0.59272070335917748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707</v>
      </c>
      <c r="AT683">
        <f>_xlfn.RANK.AVG(Table2[[#This Row],[6M Return vs Nifty Z-Score]],Table2[6M Return vs Nifty Z-Score])</f>
        <v>704</v>
      </c>
      <c r="AU683">
        <f>_xlfn.RANK.AVG(Table2[[#This Row],[Sharpe Ratio Z-Score]],Table2[Sharpe Ratio Z-Score])</f>
        <v>515.5</v>
      </c>
      <c r="AV683">
        <f>(Table2[[#This Row],[Rank 1Y]]+Table2[[#This Row],[Rank 6M]]+Table2[[#This Row],[Rank Sharpe]])/3</f>
        <v>642.16666666666663</v>
      </c>
    </row>
    <row r="684" spans="1:48" x14ac:dyDescent="0.3">
      <c r="A684" t="s">
        <v>2401</v>
      </c>
      <c r="B684" t="s">
        <v>2402</v>
      </c>
      <c r="C684" t="s">
        <v>10424</v>
      </c>
      <c r="D684" t="s">
        <v>272</v>
      </c>
      <c r="E684">
        <v>1971.6129287799999</v>
      </c>
      <c r="F684">
        <v>630.9</v>
      </c>
      <c r="G684">
        <v>-18.527110987404299</v>
      </c>
      <c r="H684">
        <f>(Table2[[#This Row],[1Y Return vs Nifty]]-AVERAGE(Table2[1Y Return vs Nifty]))/_xlfn.STDEV.P(Table2[1Y Return vs Nifty])</f>
        <v>-0.75619541502516241</v>
      </c>
      <c r="I684">
        <v>-1.2392799025891199</v>
      </c>
      <c r="J684">
        <f>(Table2[[#This Row],[1M Return vs Nifty]]-AVERAGE(Table2[1M Return vs Nifty]))/_xlfn.STDEV.P(Table2[1M Return vs Nifty])</f>
        <v>-0.22969763645846591</v>
      </c>
      <c r="K684">
        <v>-21.853393922833099</v>
      </c>
      <c r="L684">
        <f>(Table2[[#This Row],[6M Return vs Nifty]]-AVERAGE(Table2[6M Return vs Nifty]))/_xlfn.STDEV.P(Table2[6M Return vs Nifty])</f>
        <v>-1.0147563067763772</v>
      </c>
      <c r="M684">
        <v>-4.72008040517753</v>
      </c>
      <c r="N684">
        <f>(Table2[[#This Row],[1W Return vs Nifty]]-AVERAGE(Table2[1W Return vs Nifty]))/_xlfn.STDEV.P(Table2[1W Return vs Nifty])</f>
        <v>-0.77922094210827264</v>
      </c>
      <c r="O684">
        <v>616.22</v>
      </c>
      <c r="P684">
        <v>608.79415329162896</v>
      </c>
      <c r="Q684">
        <v>617.69042493813197</v>
      </c>
      <c r="R684">
        <v>44.0404452136152</v>
      </c>
      <c r="S684" s="2">
        <f>(Table2[[#This Row],[Close Price]]-Table2[[#This Row],[20D EMA]])/Table2[[#This Row],[20D EMA]]</f>
        <v>2.3822660738048018E-2</v>
      </c>
      <c r="T684" s="2">
        <f>(Table2[[#This Row],[Close Price]]-Table2[[#This Row],[50D EMA]])/Table2[[#This Row],[50D EMA]]</f>
        <v>3.6310872219861345E-2</v>
      </c>
      <c r="U684" s="2">
        <f>(Table2[[#This Row],[Close Price]]-Table2[[#This Row],[200D EMA]])/Table2[[#This Row],[200D EMA]]</f>
        <v>2.1385429542947962E-2</v>
      </c>
      <c r="V684">
        <v>0.93788319203268</v>
      </c>
      <c r="W684">
        <v>604.79999999999995</v>
      </c>
      <c r="X684">
        <v>635</v>
      </c>
      <c r="Y684">
        <v>604.79999999999995</v>
      </c>
      <c r="Z684">
        <v>635</v>
      </c>
      <c r="AA684">
        <v>604.79999999999995</v>
      </c>
      <c r="AB684">
        <v>635</v>
      </c>
      <c r="AC684" s="2">
        <f>(Table2[[#This Row],[Close Price]]/Table2[[#This Row],[Day Low]])-1</f>
        <v>4.3154761904761862E-2</v>
      </c>
      <c r="AD684" s="2">
        <f>(Table2[[#This Row],[Day High]]/Table2[[#This Row],[Close Price]])-1</f>
        <v>6.4986527183388265E-3</v>
      </c>
      <c r="AE684" s="2">
        <f>(Table2[[#This Row],[Close Price]]/Table2[[#This Row],[Current Week Low]])-1</f>
        <v>4.3154761904761862E-2</v>
      </c>
      <c r="AF684" s="2">
        <f>(Table2[[#This Row],[Current Week High]]/Table2[[#This Row],[Close Price]])-1</f>
        <v>6.4986527183388265E-3</v>
      </c>
      <c r="AG684" s="2">
        <f>(Table2[[#This Row],[Close Price]]/Table2[[#This Row],[Current Month Low]])-1</f>
        <v>4.3154761904761862E-2</v>
      </c>
      <c r="AH684" s="2">
        <f>(Table2[[#This Row],[Current Month High]]/Table2[[#This Row],[Close Price]])-1</f>
        <v>6.4986527183388265E-3</v>
      </c>
      <c r="AI684">
        <v>21.715010302742101</v>
      </c>
      <c r="AJ684">
        <v>40.637539010254102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-0.01</v>
      </c>
      <c r="AM684" t="s">
        <v>10464</v>
      </c>
      <c r="AN684">
        <v>-6.97</v>
      </c>
      <c r="AO684" t="s">
        <v>10464</v>
      </c>
      <c r="AP684">
        <v>-7.2217735969717006E-2</v>
      </c>
      <c r="AQ684">
        <f>(Table2[[#This Row],[Sharpe Ratio]]-AVERAGE(Table2[Sharpe Ratio]))/_xlfn.STDEV.P(Table2[Sharpe Ratio])</f>
        <v>-1.4054213799412847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611</v>
      </c>
      <c r="AT684">
        <f>_xlfn.RANK.AVG(Table2[[#This Row],[6M Return vs Nifty Z-Score]],Table2[6M Return vs Nifty Z-Score])</f>
        <v>654</v>
      </c>
      <c r="AU684">
        <f>_xlfn.RANK.AVG(Table2[[#This Row],[Sharpe Ratio Z-Score]],Table2[Sharpe Ratio Z-Score])</f>
        <v>663</v>
      </c>
      <c r="AV684">
        <f>(Table2[[#This Row],[Rank 1Y]]+Table2[[#This Row],[Rank 6M]]+Table2[[#This Row],[Rank Sharpe]])/3</f>
        <v>642.66666666666663</v>
      </c>
    </row>
    <row r="685" spans="1:48" x14ac:dyDescent="0.3">
      <c r="A685" t="s">
        <v>751</v>
      </c>
      <c r="B685" t="s">
        <v>752</v>
      </c>
      <c r="C685" t="s">
        <v>10419</v>
      </c>
      <c r="D685" t="s">
        <v>388</v>
      </c>
      <c r="E685">
        <v>20707.111176179998</v>
      </c>
      <c r="F685">
        <v>905.55</v>
      </c>
      <c r="G685">
        <v>-30.997362061235499</v>
      </c>
      <c r="H685">
        <f>(Table2[[#This Row],[1Y Return vs Nifty]]-AVERAGE(Table2[1Y Return vs Nifty]))/_xlfn.STDEV.P(Table2[1Y Return vs Nifty])</f>
        <v>-0.90183777283554578</v>
      </c>
      <c r="I685">
        <v>7.3743805832923099</v>
      </c>
      <c r="J685">
        <f>(Table2[[#This Row],[1M Return vs Nifty]]-AVERAGE(Table2[1M Return vs Nifty]))/_xlfn.STDEV.P(Table2[1M Return vs Nifty])</f>
        <v>0.51630760252860919</v>
      </c>
      <c r="K685">
        <v>-14.487820596590399</v>
      </c>
      <c r="L685">
        <f>(Table2[[#This Row],[6M Return vs Nifty]]-AVERAGE(Table2[6M Return vs Nifty]))/_xlfn.STDEV.P(Table2[6M Return vs Nifty])</f>
        <v>-0.79411062889407391</v>
      </c>
      <c r="M685">
        <v>3.4424016641925501</v>
      </c>
      <c r="N685">
        <f>(Table2[[#This Row],[1W Return vs Nifty]]-AVERAGE(Table2[1W Return vs Nifty]))/_xlfn.STDEV.P(Table2[1W Return vs Nifty])</f>
        <v>0.7155369518759247</v>
      </c>
      <c r="O685">
        <v>881.77</v>
      </c>
      <c r="P685">
        <v>866.96324759486095</v>
      </c>
      <c r="Q685">
        <v>900.76129629593004</v>
      </c>
      <c r="R685">
        <v>69.362394759049593</v>
      </c>
      <c r="S685" s="2">
        <f>(Table2[[#This Row],[Close Price]]-Table2[[#This Row],[20D EMA]])/Table2[[#This Row],[20D EMA]]</f>
        <v>2.6968483844993563E-2</v>
      </c>
      <c r="T685" s="2">
        <f>(Table2[[#This Row],[Close Price]]-Table2[[#This Row],[50D EMA]])/Table2[[#This Row],[50D EMA]]</f>
        <v>4.4507944843321566E-2</v>
      </c>
      <c r="U685" s="2">
        <f>(Table2[[#This Row],[Close Price]]-Table2[[#This Row],[200D EMA]])/Table2[[#This Row],[200D EMA]]</f>
        <v>5.3162849289393405E-3</v>
      </c>
      <c r="V685">
        <v>1.2189002290358399</v>
      </c>
      <c r="W685">
        <v>902.55</v>
      </c>
      <c r="X685">
        <v>928.4</v>
      </c>
      <c r="Y685">
        <v>902.55</v>
      </c>
      <c r="Z685">
        <v>938.5</v>
      </c>
      <c r="AA685">
        <v>902.55</v>
      </c>
      <c r="AB685">
        <v>938.5</v>
      </c>
      <c r="AC685" s="2">
        <f>(Table2[[#This Row],[Close Price]]/Table2[[#This Row],[Day Low]])-1</f>
        <v>3.3239155725444114E-3</v>
      </c>
      <c r="AD685" s="2">
        <f>(Table2[[#This Row],[Day High]]/Table2[[#This Row],[Close Price]])-1</f>
        <v>2.523328363977706E-2</v>
      </c>
      <c r="AE685" s="2">
        <f>(Table2[[#This Row],[Close Price]]/Table2[[#This Row],[Current Week Low]])-1</f>
        <v>3.3239155725444114E-3</v>
      </c>
      <c r="AF685" s="2">
        <f>(Table2[[#This Row],[Current Week High]]/Table2[[#This Row],[Close Price]])-1</f>
        <v>3.6386726298934358E-2</v>
      </c>
      <c r="AG685" s="2">
        <f>(Table2[[#This Row],[Close Price]]/Table2[[#This Row],[Current Month Low]])-1</f>
        <v>3.3239155725444114E-3</v>
      </c>
      <c r="AH685" s="2">
        <f>(Table2[[#This Row],[Current Month High]]/Table2[[#This Row],[Close Price]])-1</f>
        <v>3.6386726298934358E-2</v>
      </c>
      <c r="AI685">
        <v>25.8848213792722</v>
      </c>
      <c r="AJ685">
        <v>22.936464838446899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-0.05</v>
      </c>
      <c r="AM685" t="s">
        <v>10464</v>
      </c>
      <c r="AN685">
        <v>2.83</v>
      </c>
      <c r="AO685" t="s">
        <v>10463</v>
      </c>
      <c r="AP685">
        <v>-8.3298341861597E-2</v>
      </c>
      <c r="AQ685">
        <f>(Table2[[#This Row],[Sharpe Ratio]]-AVERAGE(Table2[Sharpe Ratio]))/_xlfn.STDEV.P(Table2[Sharpe Ratio])</f>
        <v>-1.5301167305272776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667</v>
      </c>
      <c r="AT685">
        <f>_xlfn.RANK.AVG(Table2[[#This Row],[6M Return vs Nifty Z-Score]],Table2[6M Return vs Nifty Z-Score])</f>
        <v>585</v>
      </c>
      <c r="AU685">
        <f>_xlfn.RANK.AVG(Table2[[#This Row],[Sharpe Ratio Z-Score]],Table2[Sharpe Ratio Z-Score])</f>
        <v>680</v>
      </c>
      <c r="AV685">
        <f>(Table2[[#This Row],[Rank 1Y]]+Table2[[#This Row],[Rank 6M]]+Table2[[#This Row],[Rank Sharpe]])/3</f>
        <v>644</v>
      </c>
    </row>
    <row r="686" spans="1:48" x14ac:dyDescent="0.3">
      <c r="A686" t="s">
        <v>657</v>
      </c>
      <c r="B686" t="s">
        <v>658</v>
      </c>
      <c r="C686" t="s">
        <v>10430</v>
      </c>
      <c r="D686" t="s">
        <v>607</v>
      </c>
      <c r="E686">
        <v>26446.749782039999</v>
      </c>
      <c r="F686">
        <v>1098.3499999999999</v>
      </c>
      <c r="G686">
        <v>-36.153653291458603</v>
      </c>
      <c r="H686">
        <f>(Table2[[#This Row],[1Y Return vs Nifty]]-AVERAGE(Table2[1Y Return vs Nifty]))/_xlfn.STDEV.P(Table2[1Y Return vs Nifty])</f>
        <v>-0.96205904728146396</v>
      </c>
      <c r="I686">
        <v>-4.1624581652109098</v>
      </c>
      <c r="J686">
        <f>(Table2[[#This Row],[1M Return vs Nifty]]-AVERAGE(Table2[1M Return vs Nifty]))/_xlfn.STDEV.P(Table2[1M Return vs Nifty])</f>
        <v>-0.48286599641221228</v>
      </c>
      <c r="K686">
        <v>-25.226295665354101</v>
      </c>
      <c r="L686">
        <f>(Table2[[#This Row],[6M Return vs Nifty]]-AVERAGE(Table2[6M Return vs Nifty]))/_xlfn.STDEV.P(Table2[6M Return vs Nifty])</f>
        <v>-1.1157961251917869</v>
      </c>
      <c r="M686">
        <v>-2.6490773288645602</v>
      </c>
      <c r="N686">
        <f>(Table2[[#This Row],[1W Return vs Nifty]]-AVERAGE(Table2[1W Return vs Nifty]))/_xlfn.STDEV.P(Table2[1W Return vs Nifty])</f>
        <v>-0.39996764997537265</v>
      </c>
      <c r="O686">
        <v>1090.5999999999999</v>
      </c>
      <c r="P686">
        <v>1055.7469664109301</v>
      </c>
      <c r="Q686">
        <v>1098.9722640042</v>
      </c>
      <c r="R686">
        <v>48.012525697728499</v>
      </c>
      <c r="S686" s="2">
        <f>(Table2[[#This Row],[Close Price]]-Table2[[#This Row],[20D EMA]])/Table2[[#This Row],[20D EMA]]</f>
        <v>7.1061800843572349E-3</v>
      </c>
      <c r="T686" s="2">
        <f>(Table2[[#This Row],[Close Price]]-Table2[[#This Row],[50D EMA]])/Table2[[#This Row],[50D EMA]]</f>
        <v>4.0353451105714436E-2</v>
      </c>
      <c r="U686" s="2">
        <f>(Table2[[#This Row],[Close Price]]-Table2[[#This Row],[200D EMA]])/Table2[[#This Row],[200D EMA]]</f>
        <v>-5.662235750453434E-4</v>
      </c>
      <c r="V686">
        <v>0.698810378542713</v>
      </c>
      <c r="W686">
        <v>1070.05</v>
      </c>
      <c r="X686">
        <v>1102</v>
      </c>
      <c r="Y686">
        <v>1045.75</v>
      </c>
      <c r="Z686">
        <v>1109.5</v>
      </c>
      <c r="AA686">
        <v>1045.75</v>
      </c>
      <c r="AB686">
        <v>1109.5</v>
      </c>
      <c r="AC686" s="2">
        <f>(Table2[[#This Row],[Close Price]]/Table2[[#This Row],[Day Low]])-1</f>
        <v>2.6447362272790986E-2</v>
      </c>
      <c r="AD686" s="2">
        <f>(Table2[[#This Row],[Day High]]/Table2[[#This Row],[Close Price]])-1</f>
        <v>3.3231665680339972E-3</v>
      </c>
      <c r="AE686" s="2">
        <f>(Table2[[#This Row],[Close Price]]/Table2[[#This Row],[Current Week Low]])-1</f>
        <v>5.0298828591919698E-2</v>
      </c>
      <c r="AF686" s="2">
        <f>(Table2[[#This Row],[Current Week High]]/Table2[[#This Row],[Close Price]])-1</f>
        <v>1.0151591022897977E-2</v>
      </c>
      <c r="AG686" s="2">
        <f>(Table2[[#This Row],[Close Price]]/Table2[[#This Row],[Current Month Low]])-1</f>
        <v>5.0298828591919698E-2</v>
      </c>
      <c r="AH686" s="2">
        <f>(Table2[[#This Row],[Current Month High]]/Table2[[#This Row],[Close Price]])-1</f>
        <v>1.0151591022897977E-2</v>
      </c>
      <c r="AI686">
        <v>35.466836618564201</v>
      </c>
      <c r="AJ686">
        <v>23.9602731222842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0.12</v>
      </c>
      <c r="AM686" t="s">
        <v>10463</v>
      </c>
      <c r="AN686">
        <v>-4.3499999999999996</v>
      </c>
      <c r="AO686" t="s">
        <v>10464</v>
      </c>
      <c r="AP686">
        <v>-1.4050790957564001E-2</v>
      </c>
      <c r="AQ686">
        <f>(Table2[[#This Row],[Sharpe Ratio]]-AVERAGE(Table2[Sharpe Ratio]))/_xlfn.STDEV.P(Table2[Sharpe Ratio])</f>
        <v>-0.75084096515351528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686</v>
      </c>
      <c r="AT686">
        <f>_xlfn.RANK.AVG(Table2[[#This Row],[6M Return vs Nifty Z-Score]],Table2[6M Return vs Nifty Z-Score])</f>
        <v>678</v>
      </c>
      <c r="AU686">
        <f>_xlfn.RANK.AVG(Table2[[#This Row],[Sharpe Ratio Z-Score]],Table2[Sharpe Ratio Z-Score])</f>
        <v>572</v>
      </c>
      <c r="AV686">
        <f>(Table2[[#This Row],[Rank 1Y]]+Table2[[#This Row],[Rank 6M]]+Table2[[#This Row],[Rank Sharpe]])/3</f>
        <v>645.33333333333337</v>
      </c>
    </row>
    <row r="687" spans="1:48" x14ac:dyDescent="0.3">
      <c r="A687" t="s">
        <v>68</v>
      </c>
      <c r="B687" t="s">
        <v>69</v>
      </c>
      <c r="C687" t="s">
        <v>10419</v>
      </c>
      <c r="D687" t="s">
        <v>24</v>
      </c>
      <c r="E687">
        <v>359441.47419137898</v>
      </c>
      <c r="F687">
        <v>1769.6</v>
      </c>
      <c r="G687">
        <v>-29.966790976437</v>
      </c>
      <c r="H687">
        <f>(Table2[[#This Row],[1Y Return vs Nifty]]-AVERAGE(Table2[1Y Return vs Nifty]))/_xlfn.STDEV.P(Table2[1Y Return vs Nifty])</f>
        <v>-0.88980154342904794</v>
      </c>
      <c r="I687">
        <v>-1.1711133533534901</v>
      </c>
      <c r="J687">
        <f>(Table2[[#This Row],[1M Return vs Nifty]]-AVERAGE(Table2[1M Return vs Nifty]))/_xlfn.STDEV.P(Table2[1M Return vs Nifty])</f>
        <v>-0.22379392073426221</v>
      </c>
      <c r="K687">
        <v>-16.435201031330301</v>
      </c>
      <c r="L687">
        <f>(Table2[[#This Row],[6M Return vs Nifty]]-AVERAGE(Table2[6M Return vs Nifty]))/_xlfn.STDEV.P(Table2[6M Return vs Nifty])</f>
        <v>-0.85244703491246421</v>
      </c>
      <c r="M687">
        <v>0.12734100568370599</v>
      </c>
      <c r="N687">
        <f>(Table2[[#This Row],[1W Return vs Nifty]]-AVERAGE(Table2[1W Return vs Nifty]))/_xlfn.STDEV.P(Table2[1W Return vs Nifty])</f>
        <v>0.10846510213341708</v>
      </c>
      <c r="O687">
        <v>1759.74</v>
      </c>
      <c r="P687">
        <v>1735.9644344864701</v>
      </c>
      <c r="Q687">
        <v>1758.73580661194</v>
      </c>
      <c r="R687">
        <v>66.4003418398175</v>
      </c>
      <c r="S687" s="2">
        <f>(Table2[[#This Row],[Close Price]]-Table2[[#This Row],[20D EMA]])/Table2[[#This Row],[20D EMA]]</f>
        <v>5.6031004580221512E-3</v>
      </c>
      <c r="T687" s="2">
        <f>(Table2[[#This Row],[Close Price]]-Table2[[#This Row],[50D EMA]])/Table2[[#This Row],[50D EMA]]</f>
        <v>1.9375722707982705E-2</v>
      </c>
      <c r="U687" s="2">
        <f>(Table2[[#This Row],[Close Price]]-Table2[[#This Row],[200D EMA]])/Table2[[#This Row],[200D EMA]]</f>
        <v>6.1772742371060717E-3</v>
      </c>
      <c r="V687">
        <v>0.92971973648703898</v>
      </c>
      <c r="W687">
        <v>1737.1</v>
      </c>
      <c r="X687">
        <v>1820.95</v>
      </c>
      <c r="Y687">
        <v>1737.1</v>
      </c>
      <c r="Z687">
        <v>1820.95</v>
      </c>
      <c r="AA687">
        <v>1737.1</v>
      </c>
      <c r="AB687">
        <v>1820.95</v>
      </c>
      <c r="AC687" s="2">
        <f>(Table2[[#This Row],[Close Price]]/Table2[[#This Row],[Day Low]])-1</f>
        <v>1.8709343158137104E-2</v>
      </c>
      <c r="AD687" s="2">
        <f>(Table2[[#This Row],[Day High]]/Table2[[#This Row],[Close Price]])-1</f>
        <v>2.9017857142857206E-2</v>
      </c>
      <c r="AE687" s="2">
        <f>(Table2[[#This Row],[Close Price]]/Table2[[#This Row],[Current Week Low]])-1</f>
        <v>1.8709343158137104E-2</v>
      </c>
      <c r="AF687" s="2">
        <f>(Table2[[#This Row],[Current Week High]]/Table2[[#This Row],[Close Price]])-1</f>
        <v>2.9017857142857206E-2</v>
      </c>
      <c r="AG687" s="2">
        <f>(Table2[[#This Row],[Close Price]]/Table2[[#This Row],[Current Month Low]])-1</f>
        <v>1.8709343158137104E-2</v>
      </c>
      <c r="AH687" s="2">
        <f>(Table2[[#This Row],[Current Month High]]/Table2[[#This Row],[Close Price]])-1</f>
        <v>2.9017857142857206E-2</v>
      </c>
      <c r="AI687">
        <v>12.327644665461101</v>
      </c>
      <c r="AJ687">
        <v>14.6225345726592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-0.09</v>
      </c>
      <c r="AM687" t="s">
        <v>10464</v>
      </c>
      <c r="AN687">
        <v>2.5099999999999998</v>
      </c>
      <c r="AO687" t="s">
        <v>10463</v>
      </c>
      <c r="AP687">
        <v>-8.1842857077838005E-2</v>
      </c>
      <c r="AQ687">
        <f>(Table2[[#This Row],[Sharpe Ratio]]-AVERAGE(Table2[Sharpe Ratio]))/_xlfn.STDEV.P(Table2[Sharpe Ratio])</f>
        <v>-1.5137374650652324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662</v>
      </c>
      <c r="AT687">
        <f>_xlfn.RANK.AVG(Table2[[#This Row],[6M Return vs Nifty Z-Score]],Table2[6M Return vs Nifty Z-Score])</f>
        <v>599</v>
      </c>
      <c r="AU687">
        <f>_xlfn.RANK.AVG(Table2[[#This Row],[Sharpe Ratio Z-Score]],Table2[Sharpe Ratio Z-Score])</f>
        <v>678</v>
      </c>
      <c r="AV687">
        <f>(Table2[[#This Row],[Rank 1Y]]+Table2[[#This Row],[Rank 6M]]+Table2[[#This Row],[Rank Sharpe]])/3</f>
        <v>646.33333333333337</v>
      </c>
    </row>
    <row r="688" spans="1:48" x14ac:dyDescent="0.3">
      <c r="A688" t="s">
        <v>450</v>
      </c>
      <c r="B688" t="s">
        <v>451</v>
      </c>
      <c r="C688" t="s">
        <v>10419</v>
      </c>
      <c r="D688" t="s">
        <v>49</v>
      </c>
      <c r="E688">
        <v>50077.779659674998</v>
      </c>
      <c r="F688">
        <v>673.3</v>
      </c>
      <c r="G688">
        <v>-37.2932451959867</v>
      </c>
      <c r="H688">
        <f>(Table2[[#This Row],[1Y Return vs Nifty]]-AVERAGE(Table2[1Y Return vs Nifty]))/_xlfn.STDEV.P(Table2[1Y Return vs Nifty])</f>
        <v>-0.97536855091009522</v>
      </c>
      <c r="I688">
        <v>-4.0168749125858003</v>
      </c>
      <c r="J688">
        <f>(Table2[[#This Row],[1M Return vs Nifty]]-AVERAGE(Table2[1M Return vs Nifty]))/_xlfn.STDEV.P(Table2[1M Return vs Nifty])</f>
        <v>-0.47025743477397192</v>
      </c>
      <c r="K688">
        <v>-23.5166324714388</v>
      </c>
      <c r="L688">
        <f>(Table2[[#This Row],[6M Return vs Nifty]]-AVERAGE(Table2[6M Return vs Nifty]))/_xlfn.STDEV.P(Table2[6M Return vs Nifty])</f>
        <v>-1.0645808595684256</v>
      </c>
      <c r="M688">
        <v>-3.2848677674222402</v>
      </c>
      <c r="N688">
        <f>(Table2[[#This Row],[1W Return vs Nifty]]-AVERAGE(Table2[1W Return vs Nifty]))/_xlfn.STDEV.P(Table2[1W Return vs Nifty])</f>
        <v>-0.51639703614456134</v>
      </c>
      <c r="O688">
        <v>665.86</v>
      </c>
      <c r="P688">
        <v>649.61349679178295</v>
      </c>
      <c r="Q688">
        <v>659.05347228034998</v>
      </c>
      <c r="R688">
        <v>54.033476578326997</v>
      </c>
      <c r="S688" s="2">
        <f>(Table2[[#This Row],[Close Price]]-Table2[[#This Row],[20D EMA]])/Table2[[#This Row],[20D EMA]]</f>
        <v>1.1173519959150483E-2</v>
      </c>
      <c r="T688" s="2">
        <f>(Table2[[#This Row],[Close Price]]-Table2[[#This Row],[50D EMA]])/Table2[[#This Row],[50D EMA]]</f>
        <v>3.6462455483447426E-2</v>
      </c>
      <c r="U688" s="2">
        <f>(Table2[[#This Row],[Close Price]]-Table2[[#This Row],[200D EMA]])/Table2[[#This Row],[200D EMA]]</f>
        <v>2.1616649208077838E-2</v>
      </c>
      <c r="V688">
        <v>1.1374639220145699</v>
      </c>
      <c r="W688">
        <v>668.25</v>
      </c>
      <c r="X688">
        <v>679.55</v>
      </c>
      <c r="Y688">
        <v>665</v>
      </c>
      <c r="Z688">
        <v>679.55</v>
      </c>
      <c r="AA688">
        <v>665</v>
      </c>
      <c r="AB688">
        <v>679.55</v>
      </c>
      <c r="AC688" s="2">
        <f>(Table2[[#This Row],[Close Price]]/Table2[[#This Row],[Day Low]])-1</f>
        <v>7.5570520014964782E-3</v>
      </c>
      <c r="AD688" s="2">
        <f>(Table2[[#This Row],[Day High]]/Table2[[#This Row],[Close Price]])-1</f>
        <v>9.2826377543442362E-3</v>
      </c>
      <c r="AE688" s="2">
        <f>(Table2[[#This Row],[Close Price]]/Table2[[#This Row],[Current Week Low]])-1</f>
        <v>1.248120300751876E-2</v>
      </c>
      <c r="AF688" s="2">
        <f>(Table2[[#This Row],[Current Week High]]/Table2[[#This Row],[Close Price]])-1</f>
        <v>9.2826377543442362E-3</v>
      </c>
      <c r="AG688" s="2">
        <f>(Table2[[#This Row],[Close Price]]/Table2[[#This Row],[Current Month Low]])-1</f>
        <v>1.248120300751876E-2</v>
      </c>
      <c r="AH688" s="2">
        <f>(Table2[[#This Row],[Current Month High]]/Table2[[#This Row],[Close Price]])-1</f>
        <v>9.2826377543442362E-3</v>
      </c>
      <c r="AI688">
        <v>20.8079607901381</v>
      </c>
      <c r="AJ688">
        <v>21.6001444825717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0</v>
      </c>
      <c r="AM688" t="s">
        <v>10465</v>
      </c>
      <c r="AN688">
        <v>0.77</v>
      </c>
      <c r="AO688" t="s">
        <v>10463</v>
      </c>
      <c r="AP688">
        <v>-2.6574873181956001E-2</v>
      </c>
      <c r="AQ688">
        <f>(Table2[[#This Row],[Sharpe Ratio]]-AVERAGE(Table2[Sharpe Ratio]))/_xlfn.STDEV.P(Table2[Sharpe Ratio])</f>
        <v>-0.89178044436401538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690</v>
      </c>
      <c r="AT688">
        <f>_xlfn.RANK.AVG(Table2[[#This Row],[6M Return vs Nifty Z-Score]],Table2[6M Return vs Nifty Z-Score])</f>
        <v>668</v>
      </c>
      <c r="AU688">
        <f>_xlfn.RANK.AVG(Table2[[#This Row],[Sharpe Ratio Z-Score]],Table2[Sharpe Ratio Z-Score])</f>
        <v>593</v>
      </c>
      <c r="AV688">
        <f>(Table2[[#This Row],[Rank 1Y]]+Table2[[#This Row],[Rank 6M]]+Table2[[#This Row],[Rank Sharpe]])/3</f>
        <v>650.33333333333337</v>
      </c>
    </row>
    <row r="689" spans="1:48" x14ac:dyDescent="0.3">
      <c r="A689" t="s">
        <v>38</v>
      </c>
      <c r="B689" t="s">
        <v>39</v>
      </c>
      <c r="C689" t="s">
        <v>10421</v>
      </c>
      <c r="D689" t="s">
        <v>40</v>
      </c>
      <c r="E689">
        <v>588596.10704361997</v>
      </c>
      <c r="F689">
        <v>2485.15</v>
      </c>
      <c r="G689">
        <v>-33.720985389170799</v>
      </c>
      <c r="H689">
        <f>(Table2[[#This Row],[1Y Return vs Nifty]]-AVERAGE(Table2[1Y Return vs Nifty]))/_xlfn.STDEV.P(Table2[1Y Return vs Nifty])</f>
        <v>-0.93364747104605583</v>
      </c>
      <c r="I689">
        <v>-1.2388320007507101</v>
      </c>
      <c r="J689">
        <f>(Table2[[#This Row],[1M Return vs Nifty]]-AVERAGE(Table2[1M Return vs Nifty]))/_xlfn.STDEV.P(Table2[1M Return vs Nifty])</f>
        <v>-0.22965884492279376</v>
      </c>
      <c r="K689">
        <v>-16.239328484479699</v>
      </c>
      <c r="L689">
        <f>(Table2[[#This Row],[6M Return vs Nifty]]-AVERAGE(Table2[6M Return vs Nifty]))/_xlfn.STDEV.P(Table2[6M Return vs Nifty])</f>
        <v>-0.84657940873265258</v>
      </c>
      <c r="M689">
        <v>0.90405308606861401</v>
      </c>
      <c r="N689">
        <f>(Table2[[#This Row],[1W Return vs Nifty]]-AVERAGE(Table2[1W Return vs Nifty]))/_xlfn.STDEV.P(Table2[1W Return vs Nifty])</f>
        <v>0.25070082205798494</v>
      </c>
      <c r="O689">
        <v>2463.02</v>
      </c>
      <c r="P689">
        <v>2417.75552239732</v>
      </c>
      <c r="Q689">
        <v>2433.3665362994302</v>
      </c>
      <c r="R689">
        <v>62.728043020953599</v>
      </c>
      <c r="S689" s="2">
        <f>(Table2[[#This Row],[Close Price]]-Table2[[#This Row],[20D EMA]])/Table2[[#This Row],[20D EMA]]</f>
        <v>8.9849047104774253E-3</v>
      </c>
      <c r="T689" s="2">
        <f>(Table2[[#This Row],[Close Price]]-Table2[[#This Row],[50D EMA]])/Table2[[#This Row],[50D EMA]]</f>
        <v>2.7874810740109605E-2</v>
      </c>
      <c r="U689" s="2">
        <f>(Table2[[#This Row],[Close Price]]-Table2[[#This Row],[200D EMA]])/Table2[[#This Row],[200D EMA]]</f>
        <v>2.1280585118639863E-2</v>
      </c>
      <c r="V689">
        <v>0.88579720676312401</v>
      </c>
      <c r="W689">
        <v>2479.35</v>
      </c>
      <c r="X689">
        <v>2515</v>
      </c>
      <c r="Y689">
        <v>2450.1</v>
      </c>
      <c r="Z689">
        <v>2523</v>
      </c>
      <c r="AA689">
        <v>2450.1</v>
      </c>
      <c r="AB689">
        <v>2523</v>
      </c>
      <c r="AC689" s="2">
        <f>(Table2[[#This Row],[Close Price]]/Table2[[#This Row],[Day Low]])-1</f>
        <v>2.339322806380828E-3</v>
      </c>
      <c r="AD689" s="2">
        <f>(Table2[[#This Row],[Day High]]/Table2[[#This Row],[Close Price]])-1</f>
        <v>1.2011347403577233E-2</v>
      </c>
      <c r="AE689" s="2">
        <f>(Table2[[#This Row],[Close Price]]/Table2[[#This Row],[Current Week Low]])-1</f>
        <v>1.430553854944705E-2</v>
      </c>
      <c r="AF689" s="2">
        <f>(Table2[[#This Row],[Current Week High]]/Table2[[#This Row],[Close Price]])-1</f>
        <v>1.5230468985775403E-2</v>
      </c>
      <c r="AG689" s="2">
        <f>(Table2[[#This Row],[Close Price]]/Table2[[#This Row],[Current Month Low]])-1</f>
        <v>1.430553854944705E-2</v>
      </c>
      <c r="AH689" s="2">
        <f>(Table2[[#This Row],[Current Month High]]/Table2[[#This Row],[Close Price]])-1</f>
        <v>1.5230468985775403E-2</v>
      </c>
      <c r="AI689">
        <v>11.4480011266925</v>
      </c>
      <c r="AJ689">
        <v>14.4149536152482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0.05</v>
      </c>
      <c r="AM689" t="s">
        <v>10463</v>
      </c>
      <c r="AN689">
        <v>-0.09</v>
      </c>
      <c r="AO689" t="s">
        <v>10464</v>
      </c>
      <c r="AP689">
        <v>-8.3617205033272995E-2</v>
      </c>
      <c r="AQ689">
        <f>(Table2[[#This Row],[Sharpe Ratio]]-AVERAGE(Table2[Sharpe Ratio]))/_xlfn.STDEV.P(Table2[Sharpe Ratio])</f>
        <v>-1.5337050500983436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677</v>
      </c>
      <c r="AT689">
        <f>_xlfn.RANK.AVG(Table2[[#This Row],[6M Return vs Nifty Z-Score]],Table2[6M Return vs Nifty Z-Score])</f>
        <v>598</v>
      </c>
      <c r="AU689">
        <f>_xlfn.RANK.AVG(Table2[[#This Row],[Sharpe Ratio Z-Score]],Table2[Sharpe Ratio Z-Score])</f>
        <v>682</v>
      </c>
      <c r="AV689">
        <f>(Table2[[#This Row],[Rank 1Y]]+Table2[[#This Row],[Rank 6M]]+Table2[[#This Row],[Rank Sharpe]])/3</f>
        <v>652.33333333333337</v>
      </c>
    </row>
    <row r="690" spans="1:48" x14ac:dyDescent="0.3">
      <c r="A690" t="s">
        <v>2190</v>
      </c>
      <c r="B690" t="s">
        <v>2191</v>
      </c>
      <c r="C690" t="s">
        <v>10424</v>
      </c>
      <c r="D690" t="s">
        <v>278</v>
      </c>
      <c r="E690">
        <v>2403.40325188</v>
      </c>
      <c r="F690">
        <v>427.15</v>
      </c>
      <c r="G690">
        <v>-20.0420475422358</v>
      </c>
      <c r="H690">
        <f>(Table2[[#This Row],[1Y Return vs Nifty]]-AVERAGE(Table2[1Y Return vs Nifty]))/_xlfn.STDEV.P(Table2[1Y Return vs Nifty])</f>
        <v>-0.77388863791798834</v>
      </c>
      <c r="I690">
        <v>4.3420395543109898</v>
      </c>
      <c r="J690">
        <f>(Table2[[#This Row],[1M Return vs Nifty]]-AVERAGE(Table2[1M Return vs Nifty]))/_xlfn.STDEV.P(Table2[1M Return vs Nifty])</f>
        <v>0.25368495821573206</v>
      </c>
      <c r="K690">
        <v>-23.308722222968601</v>
      </c>
      <c r="L690">
        <f>(Table2[[#This Row],[6M Return vs Nifty]]-AVERAGE(Table2[6M Return vs Nifty]))/_xlfn.STDEV.P(Table2[6M Return vs Nifty])</f>
        <v>-1.0583526278096107</v>
      </c>
      <c r="M690">
        <v>-2.6031329956445299</v>
      </c>
      <c r="N690">
        <f>(Table2[[#This Row],[1W Return vs Nifty]]-AVERAGE(Table2[1W Return vs Nifty]))/_xlfn.STDEV.P(Table2[1W Return vs Nifty])</f>
        <v>-0.39155407501363554</v>
      </c>
      <c r="O690">
        <v>399.53</v>
      </c>
      <c r="P690">
        <v>391.30598344075997</v>
      </c>
      <c r="Q690">
        <v>403.94130986623298</v>
      </c>
      <c r="R690">
        <v>61.743739973042601</v>
      </c>
      <c r="S690" s="2">
        <f>(Table2[[#This Row],[Close Price]]-Table2[[#This Row],[20D EMA]])/Table2[[#This Row],[20D EMA]]</f>
        <v>6.9131229194303326E-2</v>
      </c>
      <c r="T690" s="2">
        <f>(Table2[[#This Row],[Close Price]]-Table2[[#This Row],[50D EMA]])/Table2[[#This Row],[50D EMA]]</f>
        <v>9.1600992768019987E-2</v>
      </c>
      <c r="U690" s="2">
        <f>(Table2[[#This Row],[Close Price]]-Table2[[#This Row],[200D EMA]])/Table2[[#This Row],[200D EMA]]</f>
        <v>5.7455599531161243E-2</v>
      </c>
      <c r="V690">
        <v>1.94276616271011</v>
      </c>
      <c r="W690">
        <v>425</v>
      </c>
      <c r="X690">
        <v>448.9</v>
      </c>
      <c r="Y690">
        <v>403.05</v>
      </c>
      <c r="Z690">
        <v>448.9</v>
      </c>
      <c r="AA690">
        <v>403.05</v>
      </c>
      <c r="AB690">
        <v>448.9</v>
      </c>
      <c r="AC690" s="2">
        <f>(Table2[[#This Row],[Close Price]]/Table2[[#This Row],[Day Low]])-1</f>
        <v>5.0588235294117823E-3</v>
      </c>
      <c r="AD690" s="2">
        <f>(Table2[[#This Row],[Day High]]/Table2[[#This Row],[Close Price]])-1</f>
        <v>5.0918880955167944E-2</v>
      </c>
      <c r="AE690" s="2">
        <f>(Table2[[#This Row],[Close Price]]/Table2[[#This Row],[Current Week Low]])-1</f>
        <v>5.9794070214613582E-2</v>
      </c>
      <c r="AF690" s="2">
        <f>(Table2[[#This Row],[Current Week High]]/Table2[[#This Row],[Close Price]])-1</f>
        <v>5.0918880955167944E-2</v>
      </c>
      <c r="AG690" s="2">
        <f>(Table2[[#This Row],[Close Price]]/Table2[[#This Row],[Current Month Low]])-1</f>
        <v>5.9794070214613582E-2</v>
      </c>
      <c r="AH690" s="2">
        <f>(Table2[[#This Row],[Current Month High]]/Table2[[#This Row],[Close Price]])-1</f>
        <v>5.0918880955167944E-2</v>
      </c>
      <c r="AI690">
        <v>25.4594404775839</v>
      </c>
      <c r="AJ690">
        <v>29.1068460027202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0.04</v>
      </c>
      <c r="AM690" t="s">
        <v>10463</v>
      </c>
      <c r="AN690">
        <v>9.91</v>
      </c>
      <c r="AO690" t="s">
        <v>10463</v>
      </c>
      <c r="AP690">
        <v>-7.7004287921231998E-2</v>
      </c>
      <c r="AQ690">
        <f>(Table2[[#This Row],[Sharpe Ratio]]-AVERAGE(Table2[Sharpe Ratio]))/_xlfn.STDEV.P(Table2[Sharpe Ratio])</f>
        <v>-1.4592867352761962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621</v>
      </c>
      <c r="AT690">
        <f>_xlfn.RANK.AVG(Table2[[#This Row],[6M Return vs Nifty Z-Score]],Table2[6M Return vs Nifty Z-Score])</f>
        <v>667</v>
      </c>
      <c r="AU690">
        <f>_xlfn.RANK.AVG(Table2[[#This Row],[Sharpe Ratio Z-Score]],Table2[Sharpe Ratio Z-Score])</f>
        <v>670</v>
      </c>
      <c r="AV690">
        <f>(Table2[[#This Row],[Rank 1Y]]+Table2[[#This Row],[Rank 6M]]+Table2[[#This Row],[Rank Sharpe]])/3</f>
        <v>652.66666666666663</v>
      </c>
    </row>
    <row r="691" spans="1:48" x14ac:dyDescent="0.3">
      <c r="A691" t="s">
        <v>1421</v>
      </c>
      <c r="B691" t="s">
        <v>1422</v>
      </c>
      <c r="C691" t="s">
        <v>10420</v>
      </c>
      <c r="D691" t="s">
        <v>631</v>
      </c>
      <c r="E691">
        <v>7008.8899117539904</v>
      </c>
      <c r="F691">
        <v>143.13</v>
      </c>
      <c r="G691">
        <v>-32.460465819238799</v>
      </c>
      <c r="H691">
        <f>(Table2[[#This Row],[1Y Return vs Nifty]]-AVERAGE(Table2[1Y Return vs Nifty]))/_xlfn.STDEV.P(Table2[1Y Return vs Nifty])</f>
        <v>-0.91892563095285351</v>
      </c>
      <c r="I691">
        <v>4.4686342165741397</v>
      </c>
      <c r="J691">
        <f>(Table2[[#This Row],[1M Return vs Nifty]]-AVERAGE(Table2[1M Return vs Nifty]))/_xlfn.STDEV.P(Table2[1M Return vs Nifty])</f>
        <v>0.26464897072016097</v>
      </c>
      <c r="K691">
        <v>-13.684360765132601</v>
      </c>
      <c r="L691">
        <f>(Table2[[#This Row],[6M Return vs Nifty]]-AVERAGE(Table2[6M Return vs Nifty]))/_xlfn.STDEV.P(Table2[6M Return vs Nifty])</f>
        <v>-0.7700419065677917</v>
      </c>
      <c r="M691">
        <v>-1.4274040062148901</v>
      </c>
      <c r="N691">
        <f>(Table2[[#This Row],[1W Return vs Nifty]]-AVERAGE(Table2[1W Return vs Nifty]))/_xlfn.STDEV.P(Table2[1W Return vs Nifty])</f>
        <v>-0.17624821912320504</v>
      </c>
      <c r="O691">
        <v>136.05000000000001</v>
      </c>
      <c r="P691">
        <v>132.72702392135699</v>
      </c>
      <c r="Q691">
        <v>139.10277936396199</v>
      </c>
      <c r="R691">
        <v>68.127200871056004</v>
      </c>
      <c r="S691" s="2">
        <f>(Table2[[#This Row],[Close Price]]-Table2[[#This Row],[20D EMA]])/Table2[[#This Row],[20D EMA]]</f>
        <v>5.20396912899668E-2</v>
      </c>
      <c r="T691" s="2">
        <f>(Table2[[#This Row],[Close Price]]-Table2[[#This Row],[50D EMA]])/Table2[[#This Row],[50D EMA]]</f>
        <v>7.8378733819926133E-2</v>
      </c>
      <c r="U691" s="2">
        <f>(Table2[[#This Row],[Close Price]]-Table2[[#This Row],[200D EMA]])/Table2[[#This Row],[200D EMA]]</f>
        <v>2.8951403088077768E-2</v>
      </c>
      <c r="V691">
        <v>0.85746904855595796</v>
      </c>
      <c r="W691">
        <v>142.5</v>
      </c>
      <c r="X691">
        <v>148.81</v>
      </c>
      <c r="Y691">
        <v>136.56</v>
      </c>
      <c r="Z691">
        <v>148.81</v>
      </c>
      <c r="AA691">
        <v>136.56</v>
      </c>
      <c r="AB691">
        <v>148.81</v>
      </c>
      <c r="AC691" s="2">
        <f>(Table2[[#This Row],[Close Price]]/Table2[[#This Row],[Day Low]])-1</f>
        <v>4.4210526315788812E-3</v>
      </c>
      <c r="AD691" s="2">
        <f>(Table2[[#This Row],[Day High]]/Table2[[#This Row],[Close Price]])-1</f>
        <v>3.9684203171941546E-2</v>
      </c>
      <c r="AE691" s="2">
        <f>(Table2[[#This Row],[Close Price]]/Table2[[#This Row],[Current Week Low]])-1</f>
        <v>4.8110720562390075E-2</v>
      </c>
      <c r="AF691" s="2">
        <f>(Table2[[#This Row],[Current Week High]]/Table2[[#This Row],[Close Price]])-1</f>
        <v>3.9684203171941546E-2</v>
      </c>
      <c r="AG691" s="2">
        <f>(Table2[[#This Row],[Close Price]]/Table2[[#This Row],[Current Month Low]])-1</f>
        <v>4.8110720562390075E-2</v>
      </c>
      <c r="AH691" s="2">
        <f>(Table2[[#This Row],[Current Month High]]/Table2[[#This Row],[Close Price]])-1</f>
        <v>3.9684203171941546E-2</v>
      </c>
      <c r="AI691">
        <v>25.096066512960199</v>
      </c>
      <c r="AJ691">
        <v>30.7123287671232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-0.05</v>
      </c>
      <c r="AM691" t="s">
        <v>10464</v>
      </c>
      <c r="AN691">
        <v>6.61</v>
      </c>
      <c r="AO691" t="s">
        <v>10463</v>
      </c>
      <c r="AP691">
        <v>-0.10839627341941201</v>
      </c>
      <c r="AQ691">
        <f>(Table2[[#This Row],[Sharpe Ratio]]-AVERAGE(Table2[Sharpe Ratio]))/_xlfn.STDEV.P(Table2[Sharpe Ratio])</f>
        <v>-1.8125557419967147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674</v>
      </c>
      <c r="AT691">
        <f>_xlfn.RANK.AVG(Table2[[#This Row],[6M Return vs Nifty Z-Score]],Table2[6M Return vs Nifty Z-Score])</f>
        <v>580</v>
      </c>
      <c r="AU691">
        <f>_xlfn.RANK.AVG(Table2[[#This Row],[Sharpe Ratio Z-Score]],Table2[Sharpe Ratio Z-Score])</f>
        <v>708</v>
      </c>
      <c r="AV691">
        <f>(Table2[[#This Row],[Rank 1Y]]+Table2[[#This Row],[Rank 6M]]+Table2[[#This Row],[Rank Sharpe]])/3</f>
        <v>654</v>
      </c>
    </row>
    <row r="692" spans="1:48" x14ac:dyDescent="0.3">
      <c r="A692" t="s">
        <v>1873</v>
      </c>
      <c r="B692" t="s">
        <v>1874</v>
      </c>
      <c r="C692" t="s">
        <v>10426</v>
      </c>
      <c r="D692" t="s">
        <v>230</v>
      </c>
      <c r="E692">
        <v>3508.8456719999999</v>
      </c>
      <c r="F692">
        <v>511.95</v>
      </c>
      <c r="G692">
        <v>-49.886877344520101</v>
      </c>
      <c r="H692">
        <f>(Table2[[#This Row],[1Y Return vs Nifty]]-AVERAGE(Table2[1Y Return vs Nifty]))/_xlfn.STDEV.P(Table2[1Y Return vs Nifty])</f>
        <v>-1.1224518990038672</v>
      </c>
      <c r="I692">
        <v>15.7901029232172</v>
      </c>
      <c r="J692">
        <f>(Table2[[#This Row],[1M Return vs Nifty]]-AVERAGE(Table2[1M Return vs Nifty]))/_xlfn.STDEV.P(Table2[1M Return vs Nifty])</f>
        <v>1.2451699678069978</v>
      </c>
      <c r="K692">
        <v>-15.5183488258461</v>
      </c>
      <c r="L692">
        <f>(Table2[[#This Row],[6M Return vs Nifty]]-AVERAGE(Table2[6M Return vs Nifty]))/_xlfn.STDEV.P(Table2[6M Return vs Nifty])</f>
        <v>-0.82498149116773278</v>
      </c>
      <c r="M692">
        <v>4.6806686658756496</v>
      </c>
      <c r="N692">
        <f>(Table2[[#This Row],[1W Return vs Nifty]]-AVERAGE(Table2[1W Return vs Nifty]))/_xlfn.STDEV.P(Table2[1W Return vs Nifty])</f>
        <v>0.94229510704192998</v>
      </c>
      <c r="O692">
        <v>466.49</v>
      </c>
      <c r="P692">
        <v>454.87972536116803</v>
      </c>
      <c r="Q692">
        <v>498.60169218323898</v>
      </c>
      <c r="R692">
        <v>82.729926167983905</v>
      </c>
      <c r="S692" s="2">
        <f>(Table2[[#This Row],[Close Price]]-Table2[[#This Row],[20D EMA]])/Table2[[#This Row],[20D EMA]]</f>
        <v>9.7451177945936635E-2</v>
      </c>
      <c r="T692" s="2">
        <f>(Table2[[#This Row],[Close Price]]-Table2[[#This Row],[50D EMA]])/Table2[[#This Row],[50D EMA]]</f>
        <v>0.12546233972841717</v>
      </c>
      <c r="U692" s="2">
        <f>(Table2[[#This Row],[Close Price]]-Table2[[#This Row],[200D EMA]])/Table2[[#This Row],[200D EMA]]</f>
        <v>2.6771485187530066E-2</v>
      </c>
      <c r="V692">
        <v>2.3455783051558301</v>
      </c>
      <c r="W692">
        <v>506.75</v>
      </c>
      <c r="X692">
        <v>519.9</v>
      </c>
      <c r="Y692">
        <v>483</v>
      </c>
      <c r="Z692">
        <v>519.9</v>
      </c>
      <c r="AA692">
        <v>483</v>
      </c>
      <c r="AB692">
        <v>519.9</v>
      </c>
      <c r="AC692" s="2">
        <f>(Table2[[#This Row],[Close Price]]/Table2[[#This Row],[Day Low]])-1</f>
        <v>1.0261470152935326E-2</v>
      </c>
      <c r="AD692" s="2">
        <f>(Table2[[#This Row],[Day High]]/Table2[[#This Row],[Close Price]])-1</f>
        <v>1.5528860240257902E-2</v>
      </c>
      <c r="AE692" s="2">
        <f>(Table2[[#This Row],[Close Price]]/Table2[[#This Row],[Current Week Low]])-1</f>
        <v>5.9937888198757783E-2</v>
      </c>
      <c r="AF692" s="2">
        <f>(Table2[[#This Row],[Current Week High]]/Table2[[#This Row],[Close Price]])-1</f>
        <v>1.5528860240257902E-2</v>
      </c>
      <c r="AG692" s="2">
        <f>(Table2[[#This Row],[Close Price]]/Table2[[#This Row],[Current Month Low]])-1</f>
        <v>5.9937888198757783E-2</v>
      </c>
      <c r="AH692" s="2">
        <f>(Table2[[#This Row],[Current Month High]]/Table2[[#This Row],[Close Price]])-1</f>
        <v>1.5528860240257902E-2</v>
      </c>
      <c r="AI692">
        <v>35.745678288895398</v>
      </c>
      <c r="AJ692">
        <v>27.987499999999901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0.03</v>
      </c>
      <c r="AM692" t="s">
        <v>10463</v>
      </c>
      <c r="AN692">
        <v>16.66</v>
      </c>
      <c r="AO692" t="s">
        <v>10463</v>
      </c>
      <c r="AP692">
        <v>-7.0276121783985998E-2</v>
      </c>
      <c r="AQ692">
        <f>(Table2[[#This Row],[Sharpe Ratio]]-AVERAGE(Table2[Sharpe Ratio]))/_xlfn.STDEV.P(Table2[Sharpe Ratio])</f>
        <v>-1.3835714681264544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717</v>
      </c>
      <c r="AT692">
        <f>_xlfn.RANK.AVG(Table2[[#This Row],[6M Return vs Nifty Z-Score]],Table2[6M Return vs Nifty Z-Score])</f>
        <v>593</v>
      </c>
      <c r="AU692">
        <f>_xlfn.RANK.AVG(Table2[[#This Row],[Sharpe Ratio Z-Score]],Table2[Sharpe Ratio Z-Score])</f>
        <v>659</v>
      </c>
      <c r="AV692">
        <f>(Table2[[#This Row],[Rank 1Y]]+Table2[[#This Row],[Rank 6M]]+Table2[[#This Row],[Rank Sharpe]])/3</f>
        <v>656.33333333333337</v>
      </c>
    </row>
    <row r="693" spans="1:48" x14ac:dyDescent="0.3">
      <c r="A693" t="s">
        <v>1431</v>
      </c>
      <c r="B693" t="s">
        <v>1432</v>
      </c>
      <c r="C693" t="s">
        <v>10421</v>
      </c>
      <c r="D693" t="s">
        <v>396</v>
      </c>
      <c r="E693">
        <v>6923.9192329999996</v>
      </c>
      <c r="F693">
        <v>304.10000000000002</v>
      </c>
      <c r="G693">
        <v>-37.275009741206503</v>
      </c>
      <c r="H693">
        <f>(Table2[[#This Row],[1Y Return vs Nifty]]-AVERAGE(Table2[1Y Return vs Nifty]))/_xlfn.STDEV.P(Table2[1Y Return vs Nifty])</f>
        <v>-0.97515557567694144</v>
      </c>
      <c r="I693">
        <v>4.1077718652747599</v>
      </c>
      <c r="J693">
        <f>(Table2[[#This Row],[1M Return vs Nifty]]-AVERAGE(Table2[1M Return vs Nifty]))/_xlfn.STDEV.P(Table2[1M Return vs Nifty])</f>
        <v>0.23339568356497495</v>
      </c>
      <c r="K693">
        <v>-29.996343548394599</v>
      </c>
      <c r="L693">
        <f>(Table2[[#This Row],[6M Return vs Nifty]]-AVERAGE(Table2[6M Return vs Nifty]))/_xlfn.STDEV.P(Table2[6M Return vs Nifty])</f>
        <v>-1.2586893396187768</v>
      </c>
      <c r="M693">
        <v>0.524452393737593</v>
      </c>
      <c r="N693">
        <f>(Table2[[#This Row],[1W Return vs Nifty]]-AVERAGE(Table2[1W Return vs Nifty]))/_xlfn.STDEV.P(Table2[1W Return vs Nifty])</f>
        <v>0.18118628878226908</v>
      </c>
      <c r="O693">
        <v>291.72000000000003</v>
      </c>
      <c r="P693">
        <v>291.61874946829198</v>
      </c>
      <c r="Q693">
        <v>323.40886898878802</v>
      </c>
      <c r="R693">
        <v>63.040973878804998</v>
      </c>
      <c r="S693" s="2">
        <f>(Table2[[#This Row],[Close Price]]-Table2[[#This Row],[20D EMA]])/Table2[[#This Row],[20D EMA]]</f>
        <v>4.2437954202660062E-2</v>
      </c>
      <c r="T693" s="2">
        <f>(Table2[[#This Row],[Close Price]]-Table2[[#This Row],[50D EMA]])/Table2[[#This Row],[50D EMA]]</f>
        <v>4.279989045445496E-2</v>
      </c>
      <c r="U693" s="2">
        <f>(Table2[[#This Row],[Close Price]]-Table2[[#This Row],[200D EMA]])/Table2[[#This Row],[200D EMA]]</f>
        <v>-5.9704203688543234E-2</v>
      </c>
      <c r="V693">
        <v>1.7782881491350599</v>
      </c>
      <c r="W693">
        <v>298</v>
      </c>
      <c r="X693">
        <v>309.3</v>
      </c>
      <c r="Y693">
        <v>283</v>
      </c>
      <c r="Z693">
        <v>309.3</v>
      </c>
      <c r="AA693">
        <v>283</v>
      </c>
      <c r="AB693">
        <v>309.3</v>
      </c>
      <c r="AC693" s="2">
        <f>(Table2[[#This Row],[Close Price]]/Table2[[#This Row],[Day Low]])-1</f>
        <v>2.0469798657718252E-2</v>
      </c>
      <c r="AD693" s="2">
        <f>(Table2[[#This Row],[Day High]]/Table2[[#This Row],[Close Price]])-1</f>
        <v>1.7099638276882656E-2</v>
      </c>
      <c r="AE693" s="2">
        <f>(Table2[[#This Row],[Close Price]]/Table2[[#This Row],[Current Week Low]])-1</f>
        <v>7.455830388692597E-2</v>
      </c>
      <c r="AF693" s="2">
        <f>(Table2[[#This Row],[Current Week High]]/Table2[[#This Row],[Close Price]])-1</f>
        <v>1.7099638276882656E-2</v>
      </c>
      <c r="AG693" s="2">
        <f>(Table2[[#This Row],[Close Price]]/Table2[[#This Row],[Current Month Low]])-1</f>
        <v>7.455830388692597E-2</v>
      </c>
      <c r="AH693" s="2">
        <f>(Table2[[#This Row],[Current Month High]]/Table2[[#This Row],[Close Price]])-1</f>
        <v>1.7099638276882656E-2</v>
      </c>
      <c r="AI693">
        <v>54.850378165077203</v>
      </c>
      <c r="AJ693">
        <v>17.7997288398218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-0.05</v>
      </c>
      <c r="AM693" t="s">
        <v>10464</v>
      </c>
      <c r="AN693">
        <v>6.07</v>
      </c>
      <c r="AO693" t="s">
        <v>10463</v>
      </c>
      <c r="AP693">
        <v>-2.5795156282211001E-2</v>
      </c>
      <c r="AQ693">
        <f>(Table2[[#This Row],[Sharpe Ratio]]-AVERAGE(Table2[Sharpe Ratio]))/_xlfn.STDEV.P(Table2[Sharpe Ratio])</f>
        <v>-0.88300591767114056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689</v>
      </c>
      <c r="AT693">
        <f>_xlfn.RANK.AVG(Table2[[#This Row],[6M Return vs Nifty Z-Score]],Table2[6M Return vs Nifty Z-Score])</f>
        <v>693</v>
      </c>
      <c r="AU693">
        <f>_xlfn.RANK.AVG(Table2[[#This Row],[Sharpe Ratio Z-Score]],Table2[Sharpe Ratio Z-Score])</f>
        <v>588</v>
      </c>
      <c r="AV693">
        <f>(Table2[[#This Row],[Rank 1Y]]+Table2[[#This Row],[Rank 6M]]+Table2[[#This Row],[Rank Sharpe]])/3</f>
        <v>656.66666666666663</v>
      </c>
    </row>
    <row r="694" spans="1:48" x14ac:dyDescent="0.3">
      <c r="A694" t="s">
        <v>1942</v>
      </c>
      <c r="B694" t="s">
        <v>1943</v>
      </c>
      <c r="C694" t="s">
        <v>10426</v>
      </c>
      <c r="D694" t="s">
        <v>278</v>
      </c>
      <c r="E694">
        <v>3225.41850819</v>
      </c>
      <c r="F694">
        <v>1045.3499999999999</v>
      </c>
      <c r="G694">
        <v>-48.677156112427198</v>
      </c>
      <c r="H694">
        <f>(Table2[[#This Row],[1Y Return vs Nifty]]-AVERAGE(Table2[1Y Return vs Nifty]))/_xlfn.STDEV.P(Table2[1Y Return vs Nifty])</f>
        <v>-1.1083233420492267</v>
      </c>
      <c r="I694">
        <v>20.605231036613802</v>
      </c>
      <c r="J694">
        <f>(Table2[[#This Row],[1M Return vs Nifty]]-AVERAGE(Table2[1M Return vs Nifty]))/_xlfn.STDEV.P(Table2[1M Return vs Nifty])</f>
        <v>1.6621948557597575</v>
      </c>
      <c r="K694">
        <v>-17.222231976103501</v>
      </c>
      <c r="L694">
        <f>(Table2[[#This Row],[6M Return vs Nifty]]-AVERAGE(Table2[6M Return vs Nifty]))/_xlfn.STDEV.P(Table2[6M Return vs Nifty])</f>
        <v>-0.87602360779174293</v>
      </c>
      <c r="M694">
        <v>-1.34437705967831</v>
      </c>
      <c r="N694">
        <f>(Table2[[#This Row],[1W Return vs Nifty]]-AVERAGE(Table2[1W Return vs Nifty]))/_xlfn.STDEV.P(Table2[1W Return vs Nifty])</f>
        <v>-0.16104387531035125</v>
      </c>
      <c r="O694">
        <v>946.02</v>
      </c>
      <c r="P694">
        <v>904.040480701555</v>
      </c>
      <c r="Q694">
        <v>998.03430761073298</v>
      </c>
      <c r="R694">
        <v>79.571905380243706</v>
      </c>
      <c r="S694" s="2">
        <f>(Table2[[#This Row],[Close Price]]-Table2[[#This Row],[20D EMA]])/Table2[[#This Row],[20D EMA]]</f>
        <v>0.1049977801737806</v>
      </c>
      <c r="T694" s="2">
        <f>(Table2[[#This Row],[Close Price]]-Table2[[#This Row],[50D EMA]])/Table2[[#This Row],[50D EMA]]</f>
        <v>0.15630884049438323</v>
      </c>
      <c r="U694" s="2">
        <f>(Table2[[#This Row],[Close Price]]-Table2[[#This Row],[200D EMA]])/Table2[[#This Row],[200D EMA]]</f>
        <v>4.740888367108282E-2</v>
      </c>
      <c r="V694">
        <v>2.58736672683338</v>
      </c>
      <c r="W694">
        <v>1021.55</v>
      </c>
      <c r="X694">
        <v>1055.55</v>
      </c>
      <c r="Y694">
        <v>1006.05</v>
      </c>
      <c r="Z694">
        <v>1055.55</v>
      </c>
      <c r="AA694">
        <v>1006.05</v>
      </c>
      <c r="AB694">
        <v>1055.55</v>
      </c>
      <c r="AC694" s="2">
        <f>(Table2[[#This Row],[Close Price]]/Table2[[#This Row],[Day Low]])-1</f>
        <v>2.3297929616758806E-2</v>
      </c>
      <c r="AD694" s="2">
        <f>(Table2[[#This Row],[Day High]]/Table2[[#This Row],[Close Price]])-1</f>
        <v>9.7574974888794408E-3</v>
      </c>
      <c r="AE694" s="2">
        <f>(Table2[[#This Row],[Close Price]]/Table2[[#This Row],[Current Week Low]])-1</f>
        <v>3.9063664827791778E-2</v>
      </c>
      <c r="AF694" s="2">
        <f>(Table2[[#This Row],[Current Week High]]/Table2[[#This Row],[Close Price]])-1</f>
        <v>9.7574974888794408E-3</v>
      </c>
      <c r="AG694" s="2">
        <f>(Table2[[#This Row],[Close Price]]/Table2[[#This Row],[Current Month Low]])-1</f>
        <v>3.9063664827791778E-2</v>
      </c>
      <c r="AH694" s="2">
        <f>(Table2[[#This Row],[Current Month High]]/Table2[[#This Row],[Close Price]])-1</f>
        <v>9.7574974888794408E-3</v>
      </c>
      <c r="AI694">
        <v>30.860477352082999</v>
      </c>
      <c r="AJ694">
        <v>39.074037118339596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0.08</v>
      </c>
      <c r="AM694" t="s">
        <v>10463</v>
      </c>
      <c r="AN694">
        <v>19.399999999999999</v>
      </c>
      <c r="AO694" t="s">
        <v>10463</v>
      </c>
      <c r="AP694">
        <v>-6.5666374592591004E-2</v>
      </c>
      <c r="AQ694">
        <f>(Table2[[#This Row],[Sharpe Ratio]]-AVERAGE(Table2[Sharpe Ratio]))/_xlfn.STDEV.P(Table2[Sharpe Ratio])</f>
        <v>-1.3316957812053063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715</v>
      </c>
      <c r="AT694">
        <f>_xlfn.RANK.AVG(Table2[[#This Row],[6M Return vs Nifty Z-Score]],Table2[6M Return vs Nifty Z-Score])</f>
        <v>605</v>
      </c>
      <c r="AU694">
        <f>_xlfn.RANK.AVG(Table2[[#This Row],[Sharpe Ratio Z-Score]],Table2[Sharpe Ratio Z-Score])</f>
        <v>653</v>
      </c>
      <c r="AV694">
        <f>(Table2[[#This Row],[Rank 1Y]]+Table2[[#This Row],[Rank 6M]]+Table2[[#This Row],[Rank Sharpe]])/3</f>
        <v>657.66666666666663</v>
      </c>
    </row>
    <row r="695" spans="1:48" x14ac:dyDescent="0.3">
      <c r="A695" t="s">
        <v>800</v>
      </c>
      <c r="B695" t="s">
        <v>801</v>
      </c>
      <c r="C695" t="s">
        <v>10431</v>
      </c>
      <c r="D695" t="s">
        <v>568</v>
      </c>
      <c r="E695">
        <v>19229.6478971</v>
      </c>
      <c r="F695">
        <v>1495.4</v>
      </c>
      <c r="G695">
        <v>-34.985712934962201</v>
      </c>
      <c r="H695">
        <f>(Table2[[#This Row],[1Y Return vs Nifty]]-AVERAGE(Table2[1Y Return vs Nifty]))/_xlfn.STDEV.P(Table2[1Y Return vs Nifty])</f>
        <v>-0.94841845686392268</v>
      </c>
      <c r="I695">
        <v>1.9252436469212399</v>
      </c>
      <c r="J695">
        <f>(Table2[[#This Row],[1M Return vs Nifty]]-AVERAGE(Table2[1M Return vs Nifty]))/_xlfn.STDEV.P(Table2[1M Return vs Nifty])</f>
        <v>4.4372969261621188E-2</v>
      </c>
      <c r="K695">
        <v>-17.676372609675798</v>
      </c>
      <c r="L695">
        <f>(Table2[[#This Row],[6M Return vs Nifty]]-AVERAGE(Table2[6M Return vs Nifty]))/_xlfn.STDEV.P(Table2[6M Return vs Nifty])</f>
        <v>-0.88962800265825548</v>
      </c>
      <c r="M695">
        <v>0.69235428577742797</v>
      </c>
      <c r="N695">
        <f>(Table2[[#This Row],[1W Return vs Nifty]]-AVERAGE(Table2[1W Return vs Nifty]))/_xlfn.STDEV.P(Table2[1W Return vs Nifty])</f>
        <v>0.21193339198059732</v>
      </c>
      <c r="O695">
        <v>1452.43</v>
      </c>
      <c r="P695">
        <v>1419.4623566622099</v>
      </c>
      <c r="Q695">
        <v>1474.37366655035</v>
      </c>
      <c r="R695">
        <v>65.073079209297106</v>
      </c>
      <c r="S695" s="2">
        <f>(Table2[[#This Row],[Close Price]]-Table2[[#This Row],[20D EMA]])/Table2[[#This Row],[20D EMA]]</f>
        <v>2.9584902542635464E-2</v>
      </c>
      <c r="T695" s="2">
        <f>(Table2[[#This Row],[Close Price]]-Table2[[#This Row],[50D EMA]])/Table2[[#This Row],[50D EMA]]</f>
        <v>5.3497468940531472E-2</v>
      </c>
      <c r="U695" s="2">
        <f>(Table2[[#This Row],[Close Price]]-Table2[[#This Row],[200D EMA]])/Table2[[#This Row],[200D EMA]]</f>
        <v>1.4261197094523703E-2</v>
      </c>
      <c r="V695">
        <v>1.0858436837124801</v>
      </c>
      <c r="W695">
        <v>1482.75</v>
      </c>
      <c r="X695">
        <v>1510</v>
      </c>
      <c r="Y695">
        <v>1482.75</v>
      </c>
      <c r="Z695">
        <v>1526</v>
      </c>
      <c r="AA695">
        <v>1482.75</v>
      </c>
      <c r="AB695">
        <v>1526</v>
      </c>
      <c r="AC695" s="2">
        <f>(Table2[[#This Row],[Close Price]]/Table2[[#This Row],[Day Low]])-1</f>
        <v>8.5314449502613687E-3</v>
      </c>
      <c r="AD695" s="2">
        <f>(Table2[[#This Row],[Day High]]/Table2[[#This Row],[Close Price]])-1</f>
        <v>9.7632740403905682E-3</v>
      </c>
      <c r="AE695" s="2">
        <f>(Table2[[#This Row],[Close Price]]/Table2[[#This Row],[Current Week Low]])-1</f>
        <v>8.5314449502613687E-3</v>
      </c>
      <c r="AF695" s="2">
        <f>(Table2[[#This Row],[Current Week High]]/Table2[[#This Row],[Close Price]])-1</f>
        <v>2.0462752440818521E-2</v>
      </c>
      <c r="AG695" s="2">
        <f>(Table2[[#This Row],[Close Price]]/Table2[[#This Row],[Current Month Low]])-1</f>
        <v>8.5314449502613687E-3</v>
      </c>
      <c r="AH695" s="2">
        <f>(Table2[[#This Row],[Current Month High]]/Table2[[#This Row],[Close Price]])-1</f>
        <v>2.0462752440818521E-2</v>
      </c>
      <c r="AI695">
        <v>18.4599438277383</v>
      </c>
      <c r="AJ695">
        <v>17.840819542947202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0.01</v>
      </c>
      <c r="AM695" t="s">
        <v>10463</v>
      </c>
      <c r="AN695">
        <v>1.84</v>
      </c>
      <c r="AO695" t="s">
        <v>10463</v>
      </c>
      <c r="AP695">
        <v>-8.8128659641821996E-2</v>
      </c>
      <c r="AQ695">
        <f>(Table2[[#This Row],[Sharpe Ratio]]-AVERAGE(Table2[Sharpe Ratio]))/_xlfn.STDEV.P(Table2[Sharpe Ratio])</f>
        <v>-1.5844746036367525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680</v>
      </c>
      <c r="AT695">
        <f>_xlfn.RANK.AVG(Table2[[#This Row],[6M Return vs Nifty Z-Score]],Table2[6M Return vs Nifty Z-Score])</f>
        <v>612</v>
      </c>
      <c r="AU695">
        <f>_xlfn.RANK.AVG(Table2[[#This Row],[Sharpe Ratio Z-Score]],Table2[Sharpe Ratio Z-Score])</f>
        <v>686</v>
      </c>
      <c r="AV695">
        <f>(Table2[[#This Row],[Rank 1Y]]+Table2[[#This Row],[Rank 6M]]+Table2[[#This Row],[Rank Sharpe]])/3</f>
        <v>659.33333333333337</v>
      </c>
    </row>
    <row r="696" spans="1:48" x14ac:dyDescent="0.3">
      <c r="A696" t="s">
        <v>2104</v>
      </c>
      <c r="B696" t="s">
        <v>2105</v>
      </c>
      <c r="C696" t="s">
        <v>10433</v>
      </c>
      <c r="D696" t="s">
        <v>371</v>
      </c>
      <c r="E696">
        <v>2653.3672243199999</v>
      </c>
      <c r="F696">
        <v>227.3</v>
      </c>
      <c r="G696">
        <v>-21.978148515243401</v>
      </c>
      <c r="H696">
        <f>(Table2[[#This Row],[1Y Return vs Nifty]]-AVERAGE(Table2[1Y Return vs Nifty]))/_xlfn.STDEV.P(Table2[1Y Return vs Nifty])</f>
        <v>-0.79650071757848007</v>
      </c>
      <c r="I696">
        <v>-1.0887743599139099</v>
      </c>
      <c r="J696">
        <f>(Table2[[#This Row],[1M Return vs Nifty]]-AVERAGE(Table2[1M Return vs Nifty]))/_xlfn.STDEV.P(Table2[1M Return vs Nifty])</f>
        <v>-0.21666276893421957</v>
      </c>
      <c r="K696">
        <v>-47.478027365831203</v>
      </c>
      <c r="L696">
        <f>(Table2[[#This Row],[6M Return vs Nifty]]-AVERAGE(Table2[6M Return vs Nifty]))/_xlfn.STDEV.P(Table2[6M Return vs Nifty])</f>
        <v>-1.7823767439216323</v>
      </c>
      <c r="M696">
        <v>-2.7916171520538402</v>
      </c>
      <c r="N696">
        <f>(Table2[[#This Row],[1W Return vs Nifty]]-AVERAGE(Table2[1W Return vs Nifty]))/_xlfn.STDEV.P(Table2[1W Return vs Nifty])</f>
        <v>-0.42607031385978239</v>
      </c>
      <c r="O696">
        <v>231.85</v>
      </c>
      <c r="P696">
        <v>238.39893017566399</v>
      </c>
      <c r="Q696">
        <v>271.95696620740802</v>
      </c>
      <c r="R696">
        <v>46.519183046502803</v>
      </c>
      <c r="S696" s="2">
        <f>(Table2[[#This Row],[Close Price]]-Table2[[#This Row],[20D EMA]])/Table2[[#This Row],[20D EMA]]</f>
        <v>-1.9624757386241032E-2</v>
      </c>
      <c r="T696" s="2">
        <f>(Table2[[#This Row],[Close Price]]-Table2[[#This Row],[50D EMA]])/Table2[[#This Row],[50D EMA]]</f>
        <v>-4.6556124087829359E-2</v>
      </c>
      <c r="U696" s="2">
        <f>(Table2[[#This Row],[Close Price]]-Table2[[#This Row],[200D EMA]])/Table2[[#This Row],[200D EMA]]</f>
        <v>-0.16420600225901316</v>
      </c>
      <c r="V696">
        <v>0.77983617597341304</v>
      </c>
      <c r="W696">
        <v>225.49</v>
      </c>
      <c r="X696">
        <v>233.89</v>
      </c>
      <c r="Y696">
        <v>225.49</v>
      </c>
      <c r="Z696">
        <v>235.2</v>
      </c>
      <c r="AA696">
        <v>225.49</v>
      </c>
      <c r="AB696">
        <v>235.2</v>
      </c>
      <c r="AC696" s="2">
        <f>(Table2[[#This Row],[Close Price]]/Table2[[#This Row],[Day Low]])-1</f>
        <v>8.0269635017073959E-3</v>
      </c>
      <c r="AD696" s="2">
        <f>(Table2[[#This Row],[Day High]]/Table2[[#This Row],[Close Price]])-1</f>
        <v>2.8992520897492158E-2</v>
      </c>
      <c r="AE696" s="2">
        <f>(Table2[[#This Row],[Close Price]]/Table2[[#This Row],[Current Week Low]])-1</f>
        <v>8.0269635017073959E-3</v>
      </c>
      <c r="AF696" s="2">
        <f>(Table2[[#This Row],[Current Week High]]/Table2[[#This Row],[Close Price]])-1</f>
        <v>3.4755829300483931E-2</v>
      </c>
      <c r="AG696" s="2">
        <f>(Table2[[#This Row],[Close Price]]/Table2[[#This Row],[Current Month Low]])-1</f>
        <v>8.0269635017073959E-3</v>
      </c>
      <c r="AH696" s="2">
        <f>(Table2[[#This Row],[Current Month High]]/Table2[[#This Row],[Close Price]])-1</f>
        <v>3.4755829300483931E-2</v>
      </c>
      <c r="AI696">
        <v>89.947206335239699</v>
      </c>
      <c r="AJ696">
        <v>18.694516971279299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-0.1</v>
      </c>
      <c r="AM696" t="s">
        <v>10464</v>
      </c>
      <c r="AN696">
        <v>-3.92</v>
      </c>
      <c r="AO696" t="s">
        <v>10464</v>
      </c>
      <c r="AP696">
        <v>-4.8718314030341998E-2</v>
      </c>
      <c r="AQ696">
        <f>(Table2[[#This Row],[Sharpe Ratio]]-AVERAGE(Table2[Sharpe Ratio]))/_xlfn.STDEV.P(Table2[Sharpe Ratio])</f>
        <v>-1.1409711607122184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630</v>
      </c>
      <c r="AT696">
        <f>_xlfn.RANK.AVG(Table2[[#This Row],[6M Return vs Nifty Z-Score]],Table2[6M Return vs Nifty Z-Score])</f>
        <v>723</v>
      </c>
      <c r="AU696">
        <f>_xlfn.RANK.AVG(Table2[[#This Row],[Sharpe Ratio Z-Score]],Table2[Sharpe Ratio Z-Score])</f>
        <v>627</v>
      </c>
      <c r="AV696">
        <f>(Table2[[#This Row],[Rank 1Y]]+Table2[[#This Row],[Rank 6M]]+Table2[[#This Row],[Rank Sharpe]])/3</f>
        <v>660</v>
      </c>
    </row>
    <row r="697" spans="1:48" x14ac:dyDescent="0.3">
      <c r="A697" t="s">
        <v>832</v>
      </c>
      <c r="B697" t="s">
        <v>833</v>
      </c>
      <c r="C697" t="s">
        <v>10433</v>
      </c>
      <c r="D697" t="s">
        <v>533</v>
      </c>
      <c r="E697">
        <v>17954.149140000001</v>
      </c>
      <c r="F697">
        <v>3604.6</v>
      </c>
      <c r="G697">
        <v>-44.628918134206103</v>
      </c>
      <c r="H697">
        <f>(Table2[[#This Row],[1Y Return vs Nifty]]-AVERAGE(Table2[1Y Return vs Nifty]))/_xlfn.STDEV.P(Table2[1Y Return vs Nifty])</f>
        <v>-1.0610432255034641</v>
      </c>
      <c r="I697">
        <v>4.2376799956429601</v>
      </c>
      <c r="J697">
        <f>(Table2[[#This Row],[1M Return vs Nifty]]-AVERAGE(Table2[1M Return vs Nifty]))/_xlfn.STDEV.P(Table2[1M Return vs Nifty])</f>
        <v>0.24464666634988283</v>
      </c>
      <c r="K697">
        <v>-17.857687165967199</v>
      </c>
      <c r="L697">
        <f>(Table2[[#This Row],[6M Return vs Nifty]]-AVERAGE(Table2[6M Return vs Nifty]))/_xlfn.STDEV.P(Table2[6M Return vs Nifty])</f>
        <v>-0.89505952460649374</v>
      </c>
      <c r="M697">
        <v>-2.4660141001535498</v>
      </c>
      <c r="N697">
        <f>(Table2[[#This Row],[1W Return vs Nifty]]-AVERAGE(Table2[1W Return vs Nifty]))/_xlfn.STDEV.P(Table2[1W Return vs Nifty])</f>
        <v>-0.36644412074878602</v>
      </c>
      <c r="O697">
        <v>3540.38</v>
      </c>
      <c r="P697">
        <v>3431.3369823929402</v>
      </c>
      <c r="Q697">
        <v>3544.8169462313899</v>
      </c>
      <c r="R697">
        <v>56.977073728888897</v>
      </c>
      <c r="S697" s="2">
        <f>(Table2[[#This Row],[Close Price]]-Table2[[#This Row],[20D EMA]])/Table2[[#This Row],[20D EMA]]</f>
        <v>1.8139295781808677E-2</v>
      </c>
      <c r="T697" s="2">
        <f>(Table2[[#This Row],[Close Price]]-Table2[[#This Row],[50D EMA]])/Table2[[#This Row],[50D EMA]]</f>
        <v>5.0494317082850272E-2</v>
      </c>
      <c r="U697" s="2">
        <f>(Table2[[#This Row],[Close Price]]-Table2[[#This Row],[200D EMA]])/Table2[[#This Row],[200D EMA]]</f>
        <v>1.6864919874682752E-2</v>
      </c>
      <c r="V697">
        <v>1.14390437351421</v>
      </c>
      <c r="W697">
        <v>3596</v>
      </c>
      <c r="X697">
        <v>3695</v>
      </c>
      <c r="Y697">
        <v>3569.05</v>
      </c>
      <c r="Z697">
        <v>3695</v>
      </c>
      <c r="AA697">
        <v>3569.05</v>
      </c>
      <c r="AB697">
        <v>3695</v>
      </c>
      <c r="AC697" s="2">
        <f>(Table2[[#This Row],[Close Price]]/Table2[[#This Row],[Day Low]])-1</f>
        <v>2.391546162402669E-3</v>
      </c>
      <c r="AD697" s="2">
        <f>(Table2[[#This Row],[Day High]]/Table2[[#This Row],[Close Price]])-1</f>
        <v>2.507906563835105E-2</v>
      </c>
      <c r="AE697" s="2">
        <f>(Table2[[#This Row],[Close Price]]/Table2[[#This Row],[Current Week Low]])-1</f>
        <v>9.9606337820987711E-3</v>
      </c>
      <c r="AF697" s="2">
        <f>(Table2[[#This Row],[Current Week High]]/Table2[[#This Row],[Close Price]])-1</f>
        <v>2.507906563835105E-2</v>
      </c>
      <c r="AG697" s="2">
        <f>(Table2[[#This Row],[Close Price]]/Table2[[#This Row],[Current Month Low]])-1</f>
        <v>9.9606337820987711E-3</v>
      </c>
      <c r="AH697" s="2">
        <f>(Table2[[#This Row],[Current Month High]]/Table2[[#This Row],[Close Price]])-1</f>
        <v>2.507906563835105E-2</v>
      </c>
      <c r="AI697">
        <v>31.061698940243001</v>
      </c>
      <c r="AJ697">
        <v>25.335975938385499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0.04</v>
      </c>
      <c r="AM697" t="s">
        <v>10463</v>
      </c>
      <c r="AN697">
        <v>1.19</v>
      </c>
      <c r="AO697" t="s">
        <v>10463</v>
      </c>
      <c r="AP697">
        <v>-6.7155735819654006E-2</v>
      </c>
      <c r="AQ697">
        <f>(Table2[[#This Row],[Sharpe Ratio]]-AVERAGE(Table2[Sharpe Ratio]))/_xlfn.STDEV.P(Table2[Sharpe Ratio])</f>
        <v>-1.3484562744644251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710</v>
      </c>
      <c r="AT697">
        <f>_xlfn.RANK.AVG(Table2[[#This Row],[6M Return vs Nifty Z-Score]],Table2[6M Return vs Nifty Z-Score])</f>
        <v>615</v>
      </c>
      <c r="AU697">
        <f>_xlfn.RANK.AVG(Table2[[#This Row],[Sharpe Ratio Z-Score]],Table2[Sharpe Ratio Z-Score])</f>
        <v>656</v>
      </c>
      <c r="AV697">
        <f>(Table2[[#This Row],[Rank 1Y]]+Table2[[#This Row],[Rank 6M]]+Table2[[#This Row],[Rank Sharpe]])/3</f>
        <v>660.33333333333337</v>
      </c>
    </row>
    <row r="698" spans="1:48" x14ac:dyDescent="0.3">
      <c r="A698" t="s">
        <v>1441</v>
      </c>
      <c r="B698" t="s">
        <v>1442</v>
      </c>
      <c r="C698" t="s">
        <v>10431</v>
      </c>
      <c r="D698" t="s">
        <v>486</v>
      </c>
      <c r="E698">
        <v>6866.5048473650004</v>
      </c>
      <c r="F698">
        <v>476.55</v>
      </c>
      <c r="G698">
        <v>-47.761974649422903</v>
      </c>
      <c r="H698">
        <f>(Table2[[#This Row],[1Y Return vs Nifty]]-AVERAGE(Table2[1Y Return vs Nifty]))/_xlfn.STDEV.P(Table2[1Y Return vs Nifty])</f>
        <v>-1.0976347692765414</v>
      </c>
      <c r="I698">
        <v>-9.9354423803696097</v>
      </c>
      <c r="J698">
        <f>(Table2[[#This Row],[1M Return vs Nifty]]-AVERAGE(Table2[1M Return vs Nifty]))/_xlfn.STDEV.P(Table2[1M Return vs Nifty])</f>
        <v>-0.9828481440899749</v>
      </c>
      <c r="K698">
        <v>-31.7597797786317</v>
      </c>
      <c r="L698">
        <f>(Table2[[#This Row],[6M Return vs Nifty]]-AVERAGE(Table2[6M Return vs Nifty]))/_xlfn.STDEV.P(Table2[6M Return vs Nifty])</f>
        <v>-1.3115154490319545</v>
      </c>
      <c r="M698">
        <v>-2.81610264776277</v>
      </c>
      <c r="N698">
        <f>(Table2[[#This Row],[1W Return vs Nifty]]-AVERAGE(Table2[1W Return vs Nifty]))/_xlfn.STDEV.P(Table2[1W Return vs Nifty])</f>
        <v>-0.43055423035576845</v>
      </c>
      <c r="O698">
        <v>484.81</v>
      </c>
      <c r="P698">
        <v>500.64631701583198</v>
      </c>
      <c r="Q698">
        <v>551.154432978979</v>
      </c>
      <c r="R698">
        <v>50.8006767814475</v>
      </c>
      <c r="S698" s="2">
        <f>(Table2[[#This Row],[Close Price]]-Table2[[#This Row],[20D EMA]])/Table2[[#This Row],[20D EMA]]</f>
        <v>-1.7037602359687282E-2</v>
      </c>
      <c r="T698" s="2">
        <f>(Table2[[#This Row],[Close Price]]-Table2[[#This Row],[50D EMA]])/Table2[[#This Row],[50D EMA]]</f>
        <v>-4.8130419014088086E-2</v>
      </c>
      <c r="U698" s="2">
        <f>(Table2[[#This Row],[Close Price]]-Table2[[#This Row],[200D EMA]])/Table2[[#This Row],[200D EMA]]</f>
        <v>-0.13536030650382957</v>
      </c>
      <c r="V698">
        <v>1.3678934820500701</v>
      </c>
      <c r="W698">
        <v>475</v>
      </c>
      <c r="X698">
        <v>487</v>
      </c>
      <c r="Y698">
        <v>475</v>
      </c>
      <c r="Z698">
        <v>487.95</v>
      </c>
      <c r="AA698">
        <v>475</v>
      </c>
      <c r="AB698">
        <v>487.95</v>
      </c>
      <c r="AC698" s="2">
        <f>(Table2[[#This Row],[Close Price]]/Table2[[#This Row],[Day Low]])-1</f>
        <v>3.2631578947368567E-3</v>
      </c>
      <c r="AD698" s="2">
        <f>(Table2[[#This Row],[Day High]]/Table2[[#This Row],[Close Price]])-1</f>
        <v>2.1928444024761351E-2</v>
      </c>
      <c r="AE698" s="2">
        <f>(Table2[[#This Row],[Close Price]]/Table2[[#This Row],[Current Week Low]])-1</f>
        <v>3.2631578947368567E-3</v>
      </c>
      <c r="AF698" s="2">
        <f>(Table2[[#This Row],[Current Week High]]/Table2[[#This Row],[Close Price]])-1</f>
        <v>2.3921938936103171E-2</v>
      </c>
      <c r="AG698" s="2">
        <f>(Table2[[#This Row],[Close Price]]/Table2[[#This Row],[Current Month Low]])-1</f>
        <v>3.2631578947368567E-3</v>
      </c>
      <c r="AH698" s="2">
        <f>(Table2[[#This Row],[Current Month High]]/Table2[[#This Row],[Close Price]])-1</f>
        <v>2.3921938936103171E-2</v>
      </c>
      <c r="AI698">
        <v>51.683978596159797</v>
      </c>
      <c r="AJ698">
        <v>11.213535589264801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-0.15</v>
      </c>
      <c r="AM698" t="s">
        <v>10464</v>
      </c>
      <c r="AN698">
        <v>0.34</v>
      </c>
      <c r="AO698" t="s">
        <v>10463</v>
      </c>
      <c r="AP698">
        <v>-1.2588065518822E-2</v>
      </c>
      <c r="AQ698">
        <f>(Table2[[#This Row],[Sharpe Ratio]]-AVERAGE(Table2[Sharpe Ratio]))/_xlfn.STDEV.P(Table2[Sharpe Ratio])</f>
        <v>-0.73438021714255619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713</v>
      </c>
      <c r="AT698">
        <f>_xlfn.RANK.AVG(Table2[[#This Row],[6M Return vs Nifty Z-Score]],Table2[6M Return vs Nifty Z-Score])</f>
        <v>701</v>
      </c>
      <c r="AU698">
        <f>_xlfn.RANK.AVG(Table2[[#This Row],[Sharpe Ratio Z-Score]],Table2[Sharpe Ratio Z-Score])</f>
        <v>569</v>
      </c>
      <c r="AV698">
        <f>(Table2[[#This Row],[Rank 1Y]]+Table2[[#This Row],[Rank 6M]]+Table2[[#This Row],[Rank Sharpe]])/3</f>
        <v>661</v>
      </c>
    </row>
    <row r="699" spans="1:48" x14ac:dyDescent="0.3">
      <c r="A699" t="s">
        <v>1466</v>
      </c>
      <c r="B699" t="s">
        <v>1467</v>
      </c>
      <c r="C699" t="s">
        <v>10431</v>
      </c>
      <c r="D699" t="s">
        <v>101</v>
      </c>
      <c r="E699">
        <v>6667.4143898699904</v>
      </c>
      <c r="F699">
        <v>1391.05</v>
      </c>
      <c r="G699">
        <v>-28.543159076062601</v>
      </c>
      <c r="H699">
        <f>(Table2[[#This Row],[1Y Return vs Nifty]]-AVERAGE(Table2[1Y Return vs Nifty]))/_xlfn.STDEV.P(Table2[1Y Return vs Nifty])</f>
        <v>-0.87317468440295265</v>
      </c>
      <c r="I699">
        <v>-5.2594257548671397</v>
      </c>
      <c r="J699">
        <f>(Table2[[#This Row],[1M Return vs Nifty]]-AVERAGE(Table2[1M Return vs Nifty]))/_xlfn.STDEV.P(Table2[1M Return vs Nifty])</f>
        <v>-0.57787131618583354</v>
      </c>
      <c r="K699">
        <v>-17.463852174477299</v>
      </c>
      <c r="L699">
        <f>(Table2[[#This Row],[6M Return vs Nifty]]-AVERAGE(Table2[6M Return vs Nifty]))/_xlfn.STDEV.P(Table2[6M Return vs Nifty])</f>
        <v>-0.88326166654139893</v>
      </c>
      <c r="M699">
        <v>0.51439850340598203</v>
      </c>
      <c r="N699">
        <f>(Table2[[#This Row],[1W Return vs Nifty]]-AVERAGE(Table2[1W Return vs Nifty]))/_xlfn.STDEV.P(Table2[1W Return vs Nifty])</f>
        <v>0.17934516597051794</v>
      </c>
      <c r="O699">
        <v>1372.08</v>
      </c>
      <c r="P699">
        <v>1369.3167818842901</v>
      </c>
      <c r="Q699">
        <v>1400.0846536870999</v>
      </c>
      <c r="R699">
        <v>70.505886372427199</v>
      </c>
      <c r="S699" s="2">
        <f>(Table2[[#This Row],[Close Price]]-Table2[[#This Row],[20D EMA]])/Table2[[#This Row],[20D EMA]]</f>
        <v>1.3825724447554099E-2</v>
      </c>
      <c r="T699" s="2">
        <f>(Table2[[#This Row],[Close Price]]-Table2[[#This Row],[50D EMA]])/Table2[[#This Row],[50D EMA]]</f>
        <v>1.5871578003888335E-2</v>
      </c>
      <c r="U699" s="2">
        <f>(Table2[[#This Row],[Close Price]]-Table2[[#This Row],[200D EMA]])/Table2[[#This Row],[200D EMA]]</f>
        <v>-6.4529338731821517E-3</v>
      </c>
      <c r="V699">
        <v>0.84069897951949701</v>
      </c>
      <c r="W699">
        <v>1385.45</v>
      </c>
      <c r="X699">
        <v>1414</v>
      </c>
      <c r="Y699">
        <v>1375.3</v>
      </c>
      <c r="Z699">
        <v>1414</v>
      </c>
      <c r="AA699">
        <v>1375.3</v>
      </c>
      <c r="AB699">
        <v>1414</v>
      </c>
      <c r="AC699" s="2">
        <f>(Table2[[#This Row],[Close Price]]/Table2[[#This Row],[Day Low]])-1</f>
        <v>4.0420080118372947E-3</v>
      </c>
      <c r="AD699" s="2">
        <f>(Table2[[#This Row],[Day High]]/Table2[[#This Row],[Close Price]])-1</f>
        <v>1.6498328600697443E-2</v>
      </c>
      <c r="AE699" s="2">
        <f>(Table2[[#This Row],[Close Price]]/Table2[[#This Row],[Current Week Low]])-1</f>
        <v>1.1452046826146978E-2</v>
      </c>
      <c r="AF699" s="2">
        <f>(Table2[[#This Row],[Current Week High]]/Table2[[#This Row],[Close Price]])-1</f>
        <v>1.6498328600697443E-2</v>
      </c>
      <c r="AG699" s="2">
        <f>(Table2[[#This Row],[Close Price]]/Table2[[#This Row],[Current Month Low]])-1</f>
        <v>1.1452046826146978E-2</v>
      </c>
      <c r="AH699" s="2">
        <f>(Table2[[#This Row],[Current Month High]]/Table2[[#This Row],[Close Price]])-1</f>
        <v>1.6498328600697443E-2</v>
      </c>
      <c r="AI699">
        <v>20.768484238524799</v>
      </c>
      <c r="AJ699">
        <v>11.284000000000001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-0.02</v>
      </c>
      <c r="AM699" t="s">
        <v>10464</v>
      </c>
      <c r="AN699">
        <v>1.65</v>
      </c>
      <c r="AO699" t="s">
        <v>10463</v>
      </c>
      <c r="AP699">
        <v>-0.154781455534267</v>
      </c>
      <c r="AQ699">
        <f>(Table2[[#This Row],[Sharpe Ratio]]-AVERAGE(Table2[Sharpe Ratio]))/_xlfn.STDEV.P(Table2[Sharpe Ratio])</f>
        <v>-2.3345503515194292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657</v>
      </c>
      <c r="AT699">
        <f>_xlfn.RANK.AVG(Table2[[#This Row],[6M Return vs Nifty Z-Score]],Table2[6M Return vs Nifty Z-Score])</f>
        <v>609</v>
      </c>
      <c r="AU699">
        <f>_xlfn.RANK.AVG(Table2[[#This Row],[Sharpe Ratio Z-Score]],Table2[Sharpe Ratio Z-Score])</f>
        <v>724</v>
      </c>
      <c r="AV699">
        <f>(Table2[[#This Row],[Rank 1Y]]+Table2[[#This Row],[Rank 6M]]+Table2[[#This Row],[Rank Sharpe]])/3</f>
        <v>663.33333333333337</v>
      </c>
    </row>
    <row r="700" spans="1:48" x14ac:dyDescent="0.3">
      <c r="A700" t="s">
        <v>1992</v>
      </c>
      <c r="B700" t="s">
        <v>1993</v>
      </c>
      <c r="C700" t="s">
        <v>10424</v>
      </c>
      <c r="D700" t="s">
        <v>61</v>
      </c>
      <c r="E700">
        <v>3056.7619178</v>
      </c>
      <c r="F700">
        <v>344.8</v>
      </c>
      <c r="G700">
        <v>-21.2370660618448</v>
      </c>
      <c r="H700">
        <f>(Table2[[#This Row],[1Y Return vs Nifty]]-AVERAGE(Table2[1Y Return vs Nifty]))/_xlfn.STDEV.P(Table2[1Y Return vs Nifty])</f>
        <v>-0.78784547918705983</v>
      </c>
      <c r="I700">
        <v>0.79323196992174005</v>
      </c>
      <c r="J700">
        <f>(Table2[[#This Row],[1M Return vs Nifty]]-AVERAGE(Table2[1M Return vs Nifty]))/_xlfn.STDEV.P(Table2[1M Return vs Nifty])</f>
        <v>-5.3667421698802863E-2</v>
      </c>
      <c r="K700">
        <v>-22.679843638277799</v>
      </c>
      <c r="L700">
        <f>(Table2[[#This Row],[6M Return vs Nifty]]-AVERAGE(Table2[6M Return vs Nifty]))/_xlfn.STDEV.P(Table2[6M Return vs Nifty])</f>
        <v>-1.0395137220681685</v>
      </c>
      <c r="M700">
        <v>-0.68169607999881998</v>
      </c>
      <c r="N700">
        <f>(Table2[[#This Row],[1W Return vs Nifty]]-AVERAGE(Table2[1W Return vs Nifty]))/_xlfn.STDEV.P(Table2[1W Return vs Nifty])</f>
        <v>-3.969014771244888E-2</v>
      </c>
      <c r="O700">
        <v>325.7</v>
      </c>
      <c r="P700">
        <v>326.31217352295101</v>
      </c>
      <c r="Q700">
        <v>340.26568992411802</v>
      </c>
      <c r="R700">
        <v>68.593521731578903</v>
      </c>
      <c r="S700" s="2">
        <f>(Table2[[#This Row],[Close Price]]-Table2[[#This Row],[20D EMA]])/Table2[[#This Row],[20D EMA]]</f>
        <v>5.8642922935216529E-2</v>
      </c>
      <c r="T700" s="2">
        <f>(Table2[[#This Row],[Close Price]]-Table2[[#This Row],[50D EMA]])/Table2[[#This Row],[50D EMA]]</f>
        <v>5.6656870252340327E-2</v>
      </c>
      <c r="U700" s="2">
        <f>(Table2[[#This Row],[Close Price]]-Table2[[#This Row],[200D EMA]])/Table2[[#This Row],[200D EMA]]</f>
        <v>1.3325792785317784E-2</v>
      </c>
      <c r="V700">
        <v>0.946085023782818</v>
      </c>
      <c r="W700">
        <v>331.6</v>
      </c>
      <c r="X700">
        <v>351.95</v>
      </c>
      <c r="Y700">
        <v>323.8</v>
      </c>
      <c r="Z700">
        <v>351.95</v>
      </c>
      <c r="AA700">
        <v>323.8</v>
      </c>
      <c r="AB700">
        <v>351.95</v>
      </c>
      <c r="AC700" s="2">
        <f>(Table2[[#This Row],[Close Price]]/Table2[[#This Row],[Day Low]])-1</f>
        <v>3.9806996381182014E-2</v>
      </c>
      <c r="AD700" s="2">
        <f>(Table2[[#This Row],[Day High]]/Table2[[#This Row],[Close Price]])-1</f>
        <v>2.073665893271448E-2</v>
      </c>
      <c r="AE700" s="2">
        <f>(Table2[[#This Row],[Close Price]]/Table2[[#This Row],[Current Week Low]])-1</f>
        <v>6.4854848672019738E-2</v>
      </c>
      <c r="AF700" s="2">
        <f>(Table2[[#This Row],[Current Week High]]/Table2[[#This Row],[Close Price]])-1</f>
        <v>2.073665893271448E-2</v>
      </c>
      <c r="AG700" s="2">
        <f>(Table2[[#This Row],[Close Price]]/Table2[[#This Row],[Current Month Low]])-1</f>
        <v>6.4854848672019738E-2</v>
      </c>
      <c r="AH700" s="2">
        <f>(Table2[[#This Row],[Current Month High]]/Table2[[#This Row],[Close Price]])-1</f>
        <v>2.073665893271448E-2</v>
      </c>
      <c r="AI700">
        <v>20.359628770301601</v>
      </c>
      <c r="AJ700">
        <v>20.307048150732701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-0.06</v>
      </c>
      <c r="AM700" t="s">
        <v>10464</v>
      </c>
      <c r="AN700">
        <v>6.04</v>
      </c>
      <c r="AO700" t="s">
        <v>10463</v>
      </c>
      <c r="AP700">
        <v>-0.108964561719069</v>
      </c>
      <c r="AQ700">
        <f>(Table2[[#This Row],[Sharpe Ratio]]-AVERAGE(Table2[Sharpe Ratio]))/_xlfn.STDEV.P(Table2[Sharpe Ratio])</f>
        <v>-1.8189509616671098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628</v>
      </c>
      <c r="AT700">
        <f>_xlfn.RANK.AVG(Table2[[#This Row],[6M Return vs Nifty Z-Score]],Table2[6M Return vs Nifty Z-Score])</f>
        <v>660</v>
      </c>
      <c r="AU700">
        <f>_xlfn.RANK.AVG(Table2[[#This Row],[Sharpe Ratio Z-Score]],Table2[Sharpe Ratio Z-Score])</f>
        <v>710</v>
      </c>
      <c r="AV700">
        <f>(Table2[[#This Row],[Rank 1Y]]+Table2[[#This Row],[Rank 6M]]+Table2[[#This Row],[Rank Sharpe]])/3</f>
        <v>666</v>
      </c>
    </row>
    <row r="701" spans="1:48" x14ac:dyDescent="0.3">
      <c r="A701" t="s">
        <v>2084</v>
      </c>
      <c r="B701" t="s">
        <v>2085</v>
      </c>
      <c r="C701" t="s">
        <v>10424</v>
      </c>
      <c r="D701" t="s">
        <v>811</v>
      </c>
      <c r="E701">
        <v>2707.933671495</v>
      </c>
      <c r="F701">
        <v>507.75</v>
      </c>
      <c r="G701">
        <v>-40.580619009104197</v>
      </c>
      <c r="H701">
        <f>(Table2[[#This Row],[1Y Return vs Nifty]]-AVERAGE(Table2[1Y Return vs Nifty]))/_xlfn.STDEV.P(Table2[1Y Return vs Nifty])</f>
        <v>-1.0137623948120245</v>
      </c>
      <c r="I701">
        <v>14.423614025532199</v>
      </c>
      <c r="J701">
        <f>(Table2[[#This Row],[1M Return vs Nifty]]-AVERAGE(Table2[1M Return vs Nifty]))/_xlfn.STDEV.P(Table2[1M Return vs Nifty])</f>
        <v>1.1268221552409483</v>
      </c>
      <c r="K701">
        <v>-17.2373313028044</v>
      </c>
      <c r="L701">
        <f>(Table2[[#This Row],[6M Return vs Nifty]]-AVERAGE(Table2[6M Return vs Nifty]))/_xlfn.STDEV.P(Table2[6M Return vs Nifty])</f>
        <v>-0.8764759284771696</v>
      </c>
      <c r="M701">
        <v>-0.43827624738488402</v>
      </c>
      <c r="N701">
        <f>(Table2[[#This Row],[1W Return vs Nifty]]-AVERAGE(Table2[1W Return vs Nifty]))/_xlfn.STDEV.P(Table2[1W Return vs Nifty])</f>
        <v>4.8862094862227113E-3</v>
      </c>
      <c r="O701">
        <v>481.77</v>
      </c>
      <c r="P701">
        <v>462.33283755995399</v>
      </c>
      <c r="Q701">
        <v>484.22939126960199</v>
      </c>
      <c r="R701">
        <v>66.595565607381999</v>
      </c>
      <c r="S701" s="2">
        <f>(Table2[[#This Row],[Close Price]]-Table2[[#This Row],[20D EMA]])/Table2[[#This Row],[20D EMA]]</f>
        <v>5.3926147331714344E-2</v>
      </c>
      <c r="T701" s="2">
        <f>(Table2[[#This Row],[Close Price]]-Table2[[#This Row],[50D EMA]])/Table2[[#This Row],[50D EMA]]</f>
        <v>9.8234775361714266E-2</v>
      </c>
      <c r="U701" s="2">
        <f>(Table2[[#This Row],[Close Price]]-Table2[[#This Row],[200D EMA]])/Table2[[#This Row],[200D EMA]]</f>
        <v>4.8573277777974773E-2</v>
      </c>
      <c r="V701">
        <v>2.1125916864043002</v>
      </c>
      <c r="W701">
        <v>505.1</v>
      </c>
      <c r="X701">
        <v>516.6</v>
      </c>
      <c r="Y701">
        <v>502</v>
      </c>
      <c r="Z701">
        <v>523</v>
      </c>
      <c r="AA701">
        <v>502</v>
      </c>
      <c r="AB701">
        <v>523</v>
      </c>
      <c r="AC701" s="2">
        <f>(Table2[[#This Row],[Close Price]]/Table2[[#This Row],[Day Low]])-1</f>
        <v>5.2464858443872497E-3</v>
      </c>
      <c r="AD701" s="2">
        <f>(Table2[[#This Row],[Day High]]/Table2[[#This Row],[Close Price]])-1</f>
        <v>1.7429837518463831E-2</v>
      </c>
      <c r="AE701" s="2">
        <f>(Table2[[#This Row],[Close Price]]/Table2[[#This Row],[Current Week Low]])-1</f>
        <v>1.1454183266932372E-2</v>
      </c>
      <c r="AF701" s="2">
        <f>(Table2[[#This Row],[Current Week High]]/Table2[[#This Row],[Close Price]])-1</f>
        <v>3.0034465780403696E-2</v>
      </c>
      <c r="AG701" s="2">
        <f>(Table2[[#This Row],[Close Price]]/Table2[[#This Row],[Current Month Low]])-1</f>
        <v>1.1454183266932372E-2</v>
      </c>
      <c r="AH701" s="2">
        <f>(Table2[[#This Row],[Current Month High]]/Table2[[#This Row],[Close Price]])-1</f>
        <v>3.0034465780403696E-2</v>
      </c>
      <c r="AI701">
        <v>27.3067454455933</v>
      </c>
      <c r="AJ701">
        <v>30.493446414803302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0.06</v>
      </c>
      <c r="AM701" t="s">
        <v>10463</v>
      </c>
      <c r="AN701">
        <v>4.5599999999999996</v>
      </c>
      <c r="AO701" t="s">
        <v>10463</v>
      </c>
      <c r="AP701">
        <v>-9.924906645921E-2</v>
      </c>
      <c r="AQ701">
        <f>(Table2[[#This Row],[Sharpe Ratio]]-AVERAGE(Table2[Sharpe Ratio]))/_xlfn.STDEV.P(Table2[Sharpe Ratio])</f>
        <v>-1.7096178530478008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700</v>
      </c>
      <c r="AT701">
        <f>_xlfn.RANK.AVG(Table2[[#This Row],[6M Return vs Nifty Z-Score]],Table2[6M Return vs Nifty Z-Score])</f>
        <v>606</v>
      </c>
      <c r="AU701">
        <f>_xlfn.RANK.AVG(Table2[[#This Row],[Sharpe Ratio Z-Score]],Table2[Sharpe Ratio Z-Score])</f>
        <v>698</v>
      </c>
      <c r="AV701">
        <f>(Table2[[#This Row],[Rank 1Y]]+Table2[[#This Row],[Rank 6M]]+Table2[[#This Row],[Rank Sharpe]])/3</f>
        <v>668</v>
      </c>
    </row>
    <row r="702" spans="1:48" x14ac:dyDescent="0.3">
      <c r="A702" t="s">
        <v>200</v>
      </c>
      <c r="B702" t="s">
        <v>201</v>
      </c>
      <c r="C702" t="s">
        <v>10419</v>
      </c>
      <c r="D702" t="s">
        <v>37</v>
      </c>
      <c r="E702">
        <v>129220.084271025</v>
      </c>
      <c r="F702">
        <v>589.79999999999995</v>
      </c>
      <c r="G702">
        <v>-34.836904322699603</v>
      </c>
      <c r="H702">
        <f>(Table2[[#This Row],[1Y Return vs Nifty]]-AVERAGE(Table2[1Y Return vs Nifty]))/_xlfn.STDEV.P(Table2[1Y Return vs Nifty])</f>
        <v>-0.94668049368867468</v>
      </c>
      <c r="I702">
        <v>-0.101576283901793</v>
      </c>
      <c r="J702">
        <f>(Table2[[#This Row],[1M Return vs Nifty]]-AVERAGE(Table2[1M Return vs Nifty]))/_xlfn.STDEV.P(Table2[1M Return vs Nifty])</f>
        <v>-0.13116428221883114</v>
      </c>
      <c r="K702">
        <v>-19.946345562813701</v>
      </c>
      <c r="L702">
        <f>(Table2[[#This Row],[6M Return vs Nifty]]-AVERAGE(Table2[6M Return vs Nifty]))/_xlfn.STDEV.P(Table2[6M Return vs Nifty])</f>
        <v>-0.95762810242443397</v>
      </c>
      <c r="M702">
        <v>2.0670662820171599</v>
      </c>
      <c r="N702">
        <f>(Table2[[#This Row],[1W Return vs Nifty]]-AVERAGE(Table2[1W Return vs Nifty]))/_xlfn.STDEV.P(Table2[1W Return vs Nifty])</f>
        <v>0.4636780930250301</v>
      </c>
      <c r="O702">
        <v>584.24</v>
      </c>
      <c r="P702">
        <v>582.06387735535202</v>
      </c>
      <c r="Q702">
        <v>599.15777570104694</v>
      </c>
      <c r="R702">
        <v>69.049714646647203</v>
      </c>
      <c r="S702" s="2">
        <f>(Table2[[#This Row],[Close Price]]-Table2[[#This Row],[20D EMA]])/Table2[[#This Row],[20D EMA]]</f>
        <v>9.5166369984936768E-3</v>
      </c>
      <c r="T702" s="2">
        <f>(Table2[[#This Row],[Close Price]]-Table2[[#This Row],[50D EMA]])/Table2[[#This Row],[50D EMA]]</f>
        <v>1.3290848213769165E-2</v>
      </c>
      <c r="U702" s="2">
        <f>(Table2[[#This Row],[Close Price]]-Table2[[#This Row],[200D EMA]])/Table2[[#This Row],[200D EMA]]</f>
        <v>-1.5618216237113649E-2</v>
      </c>
      <c r="V702">
        <v>0.83086294157799701</v>
      </c>
      <c r="W702">
        <v>586.5</v>
      </c>
      <c r="X702">
        <v>603.75</v>
      </c>
      <c r="Y702">
        <v>586.5</v>
      </c>
      <c r="Z702">
        <v>603.75</v>
      </c>
      <c r="AA702">
        <v>586.5</v>
      </c>
      <c r="AB702">
        <v>603.75</v>
      </c>
      <c r="AC702" s="2">
        <f>(Table2[[#This Row],[Close Price]]/Table2[[#This Row],[Day Low]])-1</f>
        <v>5.6265984654730872E-3</v>
      </c>
      <c r="AD702" s="2">
        <f>(Table2[[#This Row],[Day High]]/Table2[[#This Row],[Close Price]])-1</f>
        <v>2.3652085452695815E-2</v>
      </c>
      <c r="AE702" s="2">
        <f>(Table2[[#This Row],[Close Price]]/Table2[[#This Row],[Current Week Low]])-1</f>
        <v>5.6265984654730872E-3</v>
      </c>
      <c r="AF702" s="2">
        <f>(Table2[[#This Row],[Current Week High]]/Table2[[#This Row],[Close Price]])-1</f>
        <v>2.3652085452695815E-2</v>
      </c>
      <c r="AG702" s="2">
        <f>(Table2[[#This Row],[Close Price]]/Table2[[#This Row],[Current Month Low]])-1</f>
        <v>5.6265984654730872E-3</v>
      </c>
      <c r="AH702" s="2">
        <f>(Table2[[#This Row],[Current Month High]]/Table2[[#This Row],[Close Price]])-1</f>
        <v>2.3652085452695815E-2</v>
      </c>
      <c r="AI702">
        <v>20.4815191590369</v>
      </c>
      <c r="AJ702">
        <v>15.3304653891278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-0.12</v>
      </c>
      <c r="AM702" t="s">
        <v>10464</v>
      </c>
      <c r="AN702">
        <v>-0.62</v>
      </c>
      <c r="AO702" t="s">
        <v>10464</v>
      </c>
      <c r="AP702">
        <v>-9.8926061165276996E-2</v>
      </c>
      <c r="AQ702">
        <f>(Table2[[#This Row],[Sharpe Ratio]]-AVERAGE(Table2[Sharpe Ratio]))/_xlfn.STDEV.P(Table2[Sharpe Ratio])</f>
        <v>-1.7059829201965544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679</v>
      </c>
      <c r="AT702">
        <f>_xlfn.RANK.AVG(Table2[[#This Row],[6M Return vs Nifty Z-Score]],Table2[6M Return vs Nifty Z-Score])</f>
        <v>638</v>
      </c>
      <c r="AU702">
        <f>_xlfn.RANK.AVG(Table2[[#This Row],[Sharpe Ratio Z-Score]],Table2[Sharpe Ratio Z-Score])</f>
        <v>697</v>
      </c>
      <c r="AV702">
        <f>(Table2[[#This Row],[Rank 1Y]]+Table2[[#This Row],[Rank 6M]]+Table2[[#This Row],[Rank Sharpe]])/3</f>
        <v>671.33333333333337</v>
      </c>
    </row>
    <row r="703" spans="1:48" x14ac:dyDescent="0.3">
      <c r="A703" t="s">
        <v>1510</v>
      </c>
      <c r="B703" t="s">
        <v>1511</v>
      </c>
      <c r="C703" t="s">
        <v>10426</v>
      </c>
      <c r="D703" t="s">
        <v>230</v>
      </c>
      <c r="E703">
        <v>6190.3849586799997</v>
      </c>
      <c r="F703">
        <v>1400.6</v>
      </c>
      <c r="G703">
        <v>-31.964945546625898</v>
      </c>
      <c r="H703">
        <f>(Table2[[#This Row],[1Y Return vs Nifty]]-AVERAGE(Table2[1Y Return vs Nifty]))/_xlfn.STDEV.P(Table2[1Y Return vs Nifty])</f>
        <v>-0.91313835847382274</v>
      </c>
      <c r="I703">
        <v>3.1118335959379899</v>
      </c>
      <c r="J703">
        <f>(Table2[[#This Row],[1M Return vs Nifty]]-AVERAGE(Table2[1M Return vs Nifty]))/_xlfn.STDEV.P(Table2[1M Return vs Nifty])</f>
        <v>0.14714023295245607</v>
      </c>
      <c r="K703">
        <v>-23.582472239004801</v>
      </c>
      <c r="L703">
        <f>(Table2[[#This Row],[6M Return vs Nifty]]-AVERAGE(Table2[6M Return vs Nifty]))/_xlfn.STDEV.P(Table2[6M Return vs Nifty])</f>
        <v>-1.0665531785587823</v>
      </c>
      <c r="M703">
        <v>1.51720548855902</v>
      </c>
      <c r="N703">
        <f>(Table2[[#This Row],[1W Return vs Nifty]]-AVERAGE(Table2[1W Return vs Nifty]))/_xlfn.STDEV.P(Table2[1W Return vs Nifty])</f>
        <v>0.36298460853969172</v>
      </c>
      <c r="O703">
        <v>1331.02</v>
      </c>
      <c r="P703">
        <v>1333.94101384429</v>
      </c>
      <c r="Q703">
        <v>1430.04595835594</v>
      </c>
      <c r="R703">
        <v>70.822642757341299</v>
      </c>
      <c r="S703" s="2">
        <f>(Table2[[#This Row],[Close Price]]-Table2[[#This Row],[20D EMA]])/Table2[[#This Row],[20D EMA]]</f>
        <v>5.2275698336613968E-2</v>
      </c>
      <c r="T703" s="2">
        <f>(Table2[[#This Row],[Close Price]]-Table2[[#This Row],[50D EMA]])/Table2[[#This Row],[50D EMA]]</f>
        <v>4.9971464602925099E-2</v>
      </c>
      <c r="U703" s="2">
        <f>(Table2[[#This Row],[Close Price]]-Table2[[#This Row],[200D EMA]])/Table2[[#This Row],[200D EMA]]</f>
        <v>-2.0590917504352654E-2</v>
      </c>
      <c r="V703">
        <v>0.78978459556259695</v>
      </c>
      <c r="W703">
        <v>1379.05</v>
      </c>
      <c r="X703">
        <v>1405</v>
      </c>
      <c r="Y703">
        <v>1317</v>
      </c>
      <c r="Z703">
        <v>1405</v>
      </c>
      <c r="AA703">
        <v>1317</v>
      </c>
      <c r="AB703">
        <v>1405</v>
      </c>
      <c r="AC703" s="2">
        <f>(Table2[[#This Row],[Close Price]]/Table2[[#This Row],[Day Low]])-1</f>
        <v>1.5626699539537992E-2</v>
      </c>
      <c r="AD703" s="2">
        <f>(Table2[[#This Row],[Day High]]/Table2[[#This Row],[Close Price]])-1</f>
        <v>3.1415107810939258E-3</v>
      </c>
      <c r="AE703" s="2">
        <f>(Table2[[#This Row],[Close Price]]/Table2[[#This Row],[Current Week Low]])-1</f>
        <v>6.347760060744112E-2</v>
      </c>
      <c r="AF703" s="2">
        <f>(Table2[[#This Row],[Current Week High]]/Table2[[#This Row],[Close Price]])-1</f>
        <v>3.1415107810939258E-3</v>
      </c>
      <c r="AG703" s="2">
        <f>(Table2[[#This Row],[Close Price]]/Table2[[#This Row],[Current Month Low]])-1</f>
        <v>6.347760060744112E-2</v>
      </c>
      <c r="AH703" s="2">
        <f>(Table2[[#This Row],[Current Month High]]/Table2[[#This Row],[Close Price]])-1</f>
        <v>3.1415107810939258E-3</v>
      </c>
      <c r="AI703">
        <v>35.509781522204698</v>
      </c>
      <c r="AJ703">
        <v>22.526463126585501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-0.08</v>
      </c>
      <c r="AM703" t="s">
        <v>10464</v>
      </c>
      <c r="AN703">
        <v>4.47</v>
      </c>
      <c r="AO703" t="s">
        <v>10463</v>
      </c>
      <c r="AP703">
        <v>-7.9970985174648998E-2</v>
      </c>
      <c r="AQ703">
        <f>(Table2[[#This Row],[Sharpe Ratio]]-AVERAGE(Table2[Sharpe Ratio]))/_xlfn.STDEV.P(Table2[Sharpe Ratio])</f>
        <v>-1.4926723964671991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671</v>
      </c>
      <c r="AT703">
        <f>_xlfn.RANK.AVG(Table2[[#This Row],[6M Return vs Nifty Z-Score]],Table2[6M Return vs Nifty Z-Score])</f>
        <v>669</v>
      </c>
      <c r="AU703">
        <f>_xlfn.RANK.AVG(Table2[[#This Row],[Sharpe Ratio Z-Score]],Table2[Sharpe Ratio Z-Score])</f>
        <v>676</v>
      </c>
      <c r="AV703">
        <f>(Table2[[#This Row],[Rank 1Y]]+Table2[[#This Row],[Rank 6M]]+Table2[[#This Row],[Rank Sharpe]])/3</f>
        <v>672</v>
      </c>
    </row>
    <row r="704" spans="1:48" x14ac:dyDescent="0.3">
      <c r="A704" t="s">
        <v>1321</v>
      </c>
      <c r="B704" t="s">
        <v>1322</v>
      </c>
      <c r="C704" t="s">
        <v>10430</v>
      </c>
      <c r="D704" t="s">
        <v>151</v>
      </c>
      <c r="E704">
        <v>8198.1892895500005</v>
      </c>
      <c r="F704">
        <v>689.7</v>
      </c>
      <c r="G704">
        <v>-38.425407961317298</v>
      </c>
      <c r="H704">
        <f>(Table2[[#This Row],[1Y Return vs Nifty]]-AVERAGE(Table2[1Y Return vs Nifty]))/_xlfn.STDEV.P(Table2[1Y Return vs Nifty])</f>
        <v>-0.9885912882544855</v>
      </c>
      <c r="I704">
        <v>-14.374574773957301</v>
      </c>
      <c r="J704">
        <f>(Table2[[#This Row],[1M Return vs Nifty]]-AVERAGE(Table2[1M Return vs Nifty]))/_xlfn.STDEV.P(Table2[1M Return vs Nifty])</f>
        <v>-1.3673090858233634</v>
      </c>
      <c r="K704">
        <v>-18.8456991613754</v>
      </c>
      <c r="L704">
        <f>(Table2[[#This Row],[6M Return vs Nifty]]-AVERAGE(Table2[6M Return vs Nifty]))/_xlfn.STDEV.P(Table2[6M Return vs Nifty])</f>
        <v>-0.9246567557827795</v>
      </c>
      <c r="M704">
        <v>-1.9837212606021899</v>
      </c>
      <c r="N704">
        <f>(Table2[[#This Row],[1W Return vs Nifty]]-AVERAGE(Table2[1W Return vs Nifty]))/_xlfn.STDEV.P(Table2[1W Return vs Nifty])</f>
        <v>-0.27812404567790949</v>
      </c>
      <c r="O704">
        <v>692.5</v>
      </c>
      <c r="P704">
        <v>694.84462018322301</v>
      </c>
      <c r="Q704">
        <v>720.75405883620795</v>
      </c>
      <c r="R704">
        <v>41.438267578121703</v>
      </c>
      <c r="S704" s="2">
        <f>(Table2[[#This Row],[Close Price]]-Table2[[#This Row],[20D EMA]])/Table2[[#This Row],[20D EMA]]</f>
        <v>-4.0433212996389238E-3</v>
      </c>
      <c r="T704" s="2">
        <f>(Table2[[#This Row],[Close Price]]-Table2[[#This Row],[50D EMA]])/Table2[[#This Row],[50D EMA]]</f>
        <v>-7.4039864939393048E-3</v>
      </c>
      <c r="U704" s="2">
        <f>(Table2[[#This Row],[Close Price]]-Table2[[#This Row],[200D EMA]])/Table2[[#This Row],[200D EMA]]</f>
        <v>-4.3085513644349753E-2</v>
      </c>
      <c r="V704">
        <v>0.99137259333017902</v>
      </c>
      <c r="W704">
        <v>682.7</v>
      </c>
      <c r="X704">
        <v>694</v>
      </c>
      <c r="Y704">
        <v>680.35</v>
      </c>
      <c r="Z704">
        <v>694</v>
      </c>
      <c r="AA704">
        <v>680.35</v>
      </c>
      <c r="AB704">
        <v>694</v>
      </c>
      <c r="AC704" s="2">
        <f>(Table2[[#This Row],[Close Price]]/Table2[[#This Row],[Day Low]])-1</f>
        <v>1.0253405595429976E-2</v>
      </c>
      <c r="AD704" s="2">
        <f>(Table2[[#This Row],[Day High]]/Table2[[#This Row],[Close Price]])-1</f>
        <v>6.2345947513411382E-3</v>
      </c>
      <c r="AE704" s="2">
        <f>(Table2[[#This Row],[Close Price]]/Table2[[#This Row],[Current Week Low]])-1</f>
        <v>1.3742926434923142E-2</v>
      </c>
      <c r="AF704" s="2">
        <f>(Table2[[#This Row],[Current Week High]]/Table2[[#This Row],[Close Price]])-1</f>
        <v>6.2345947513411382E-3</v>
      </c>
      <c r="AG704" s="2">
        <f>(Table2[[#This Row],[Close Price]]/Table2[[#This Row],[Current Month Low]])-1</f>
        <v>1.3742926434923142E-2</v>
      </c>
      <c r="AH704" s="2">
        <f>(Table2[[#This Row],[Current Month High]]/Table2[[#This Row],[Close Price]])-1</f>
        <v>6.2345947513411382E-3</v>
      </c>
      <c r="AI704">
        <v>41.800782949108203</v>
      </c>
      <c r="AJ704">
        <v>15.2188439692616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-0.03</v>
      </c>
      <c r="AM704" t="s">
        <v>10464</v>
      </c>
      <c r="AN704">
        <v>-1.22</v>
      </c>
      <c r="AO704" t="s">
        <v>10464</v>
      </c>
      <c r="AP704">
        <v>-0.101651034298052</v>
      </c>
      <c r="AQ704">
        <f>(Table2[[#This Row],[Sharpe Ratio]]-AVERAGE(Table2[Sharpe Ratio]))/_xlfn.STDEV.P(Table2[Sharpe Ratio])</f>
        <v>-1.7366483444020842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694</v>
      </c>
      <c r="AT704">
        <f>_xlfn.RANK.AVG(Table2[[#This Row],[6M Return vs Nifty Z-Score]],Table2[6M Return vs Nifty Z-Score])</f>
        <v>625</v>
      </c>
      <c r="AU704">
        <f>_xlfn.RANK.AVG(Table2[[#This Row],[Sharpe Ratio Z-Score]],Table2[Sharpe Ratio Z-Score])</f>
        <v>701</v>
      </c>
      <c r="AV704">
        <f>(Table2[[#This Row],[Rank 1Y]]+Table2[[#This Row],[Rank 6M]]+Table2[[#This Row],[Rank Sharpe]])/3</f>
        <v>673.33333333333337</v>
      </c>
    </row>
    <row r="705" spans="1:48" x14ac:dyDescent="0.3">
      <c r="A705" t="s">
        <v>491</v>
      </c>
      <c r="B705" t="s">
        <v>492</v>
      </c>
      <c r="C705" t="s">
        <v>10433</v>
      </c>
      <c r="D705" t="s">
        <v>371</v>
      </c>
      <c r="E705">
        <v>43043.595173144997</v>
      </c>
      <c r="F705">
        <v>566.65</v>
      </c>
      <c r="G705">
        <v>-42.266141701837</v>
      </c>
      <c r="H705">
        <f>(Table2[[#This Row],[1Y Return vs Nifty]]-AVERAGE(Table2[1Y Return vs Nifty]))/_xlfn.STDEV.P(Table2[1Y Return vs Nifty])</f>
        <v>-1.0334479246108317</v>
      </c>
      <c r="I705">
        <v>3.5217258161250302</v>
      </c>
      <c r="J705">
        <f>(Table2[[#This Row],[1M Return vs Nifty]]-AVERAGE(Table2[1M Return vs Nifty]))/_xlfn.STDEV.P(Table2[1M Return vs Nifty])</f>
        <v>0.18263986103517185</v>
      </c>
      <c r="K705">
        <v>-15.9939675795071</v>
      </c>
      <c r="L705">
        <f>(Table2[[#This Row],[6M Return vs Nifty]]-AVERAGE(Table2[6M Return vs Nifty]))/_xlfn.STDEV.P(Table2[6M Return vs Nifty])</f>
        <v>-0.8392292920743053</v>
      </c>
      <c r="M705">
        <v>-1.94105876959964</v>
      </c>
      <c r="N705">
        <f>(Table2[[#This Row],[1W Return vs Nifty]]-AVERAGE(Table2[1W Return vs Nifty]))/_xlfn.STDEV.P(Table2[1W Return vs Nifty])</f>
        <v>-0.27031145942520701</v>
      </c>
      <c r="O705">
        <v>555.75</v>
      </c>
      <c r="P705">
        <v>531.15986818839303</v>
      </c>
      <c r="Q705">
        <v>547.06939284604402</v>
      </c>
      <c r="R705">
        <v>70.231235562605505</v>
      </c>
      <c r="S705" s="2">
        <f>(Table2[[#This Row],[Close Price]]-Table2[[#This Row],[20D EMA]])/Table2[[#This Row],[20D EMA]]</f>
        <v>1.9613135402609047E-2</v>
      </c>
      <c r="T705" s="2">
        <f>(Table2[[#This Row],[Close Price]]-Table2[[#This Row],[50D EMA]])/Table2[[#This Row],[50D EMA]]</f>
        <v>6.6816290042114437E-2</v>
      </c>
      <c r="U705" s="2">
        <f>(Table2[[#This Row],[Close Price]]-Table2[[#This Row],[200D EMA]])/Table2[[#This Row],[200D EMA]]</f>
        <v>3.5791816193720634E-2</v>
      </c>
      <c r="V705">
        <v>0.74609828179130799</v>
      </c>
      <c r="W705">
        <v>561.9</v>
      </c>
      <c r="X705">
        <v>580.29999999999995</v>
      </c>
      <c r="Y705">
        <v>561.9</v>
      </c>
      <c r="Z705">
        <v>580.29999999999995</v>
      </c>
      <c r="AA705">
        <v>561.9</v>
      </c>
      <c r="AB705">
        <v>580.29999999999995</v>
      </c>
      <c r="AC705" s="2">
        <f>(Table2[[#This Row],[Close Price]]/Table2[[#This Row],[Day Low]])-1</f>
        <v>8.4534614700124688E-3</v>
      </c>
      <c r="AD705" s="2">
        <f>(Table2[[#This Row],[Day High]]/Table2[[#This Row],[Close Price]])-1</f>
        <v>2.4088943792464512E-2</v>
      </c>
      <c r="AE705" s="2">
        <f>(Table2[[#This Row],[Close Price]]/Table2[[#This Row],[Current Week Low]])-1</f>
        <v>8.4534614700124688E-3</v>
      </c>
      <c r="AF705" s="2">
        <f>(Table2[[#This Row],[Current Week High]]/Table2[[#This Row],[Close Price]])-1</f>
        <v>2.4088943792464512E-2</v>
      </c>
      <c r="AG705" s="2">
        <f>(Table2[[#This Row],[Close Price]]/Table2[[#This Row],[Current Month Low]])-1</f>
        <v>8.4534614700124688E-3</v>
      </c>
      <c r="AH705" s="2">
        <f>(Table2[[#This Row],[Current Month High]]/Table2[[#This Row],[Close Price]])-1</f>
        <v>2.4088943792464512E-2</v>
      </c>
      <c r="AI705">
        <v>21.582987734933301</v>
      </c>
      <c r="AJ705">
        <v>26.540866458240199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0.06</v>
      </c>
      <c r="AM705" t="s">
        <v>10463</v>
      </c>
      <c r="AN705">
        <v>1.6</v>
      </c>
      <c r="AO705" t="s">
        <v>10463</v>
      </c>
      <c r="AP705">
        <v>-0.13963397751128201</v>
      </c>
      <c r="AQ705">
        <f>(Table2[[#This Row],[Sharpe Ratio]]-AVERAGE(Table2[Sharpe Ratio]))/_xlfn.STDEV.P(Table2[Sharpe Ratio])</f>
        <v>-2.1640885463618345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704</v>
      </c>
      <c r="AT705">
        <f>_xlfn.RANK.AVG(Table2[[#This Row],[6M Return vs Nifty Z-Score]],Table2[6M Return vs Nifty Z-Score])</f>
        <v>595</v>
      </c>
      <c r="AU705">
        <f>_xlfn.RANK.AVG(Table2[[#This Row],[Sharpe Ratio Z-Score]],Table2[Sharpe Ratio Z-Score])</f>
        <v>722</v>
      </c>
      <c r="AV705">
        <f>(Table2[[#This Row],[Rank 1Y]]+Table2[[#This Row],[Rank 6M]]+Table2[[#This Row],[Rank Sharpe]])/3</f>
        <v>673.66666666666663</v>
      </c>
    </row>
    <row r="706" spans="1:48" x14ac:dyDescent="0.3">
      <c r="A706" t="s">
        <v>792</v>
      </c>
      <c r="B706" t="s">
        <v>793</v>
      </c>
      <c r="C706" t="s">
        <v>10433</v>
      </c>
      <c r="D706" t="s">
        <v>166</v>
      </c>
      <c r="E706">
        <v>19399.319578275001</v>
      </c>
      <c r="F706">
        <v>6566.1</v>
      </c>
      <c r="G706">
        <v>-30.7410722949685</v>
      </c>
      <c r="H706">
        <f>(Table2[[#This Row],[1Y Return vs Nifty]]-AVERAGE(Table2[1Y Return vs Nifty]))/_xlfn.STDEV.P(Table2[1Y Return vs Nifty])</f>
        <v>-0.89884451747758998</v>
      </c>
      <c r="I706">
        <v>8.9571715887726899</v>
      </c>
      <c r="J706">
        <f>(Table2[[#This Row],[1M Return vs Nifty]]-AVERAGE(Table2[1M Return vs Nifty]))/_xlfn.STDEV.P(Table2[1M Return vs Nifty])</f>
        <v>0.6533887405935902</v>
      </c>
      <c r="K706">
        <v>-19.709945163595499</v>
      </c>
      <c r="L706">
        <f>(Table2[[#This Row],[6M Return vs Nifty]]-AVERAGE(Table2[6M Return vs Nifty]))/_xlfn.STDEV.P(Table2[6M Return vs Nifty])</f>
        <v>-0.95054640979484539</v>
      </c>
      <c r="M706">
        <v>0.27095249095711699</v>
      </c>
      <c r="N706">
        <f>(Table2[[#This Row],[1W Return vs Nifty]]-AVERAGE(Table2[1W Return vs Nifty]))/_xlfn.STDEV.P(Table2[1W Return vs Nifty])</f>
        <v>0.1347640145787822</v>
      </c>
      <c r="O706">
        <v>6287.21</v>
      </c>
      <c r="P706">
        <v>6137.48459000823</v>
      </c>
      <c r="Q706">
        <v>6385.6804185866204</v>
      </c>
      <c r="R706">
        <v>72.954809599504898</v>
      </c>
      <c r="S706" s="2">
        <f>(Table2[[#This Row],[Close Price]]-Table2[[#This Row],[20D EMA]])/Table2[[#This Row],[20D EMA]]</f>
        <v>4.4358308375257123E-2</v>
      </c>
      <c r="T706" s="2">
        <f>(Table2[[#This Row],[Close Price]]-Table2[[#This Row],[50D EMA]])/Table2[[#This Row],[50D EMA]]</f>
        <v>6.9835680025910354E-2</v>
      </c>
      <c r="U706" s="2">
        <f>(Table2[[#This Row],[Close Price]]-Table2[[#This Row],[200D EMA]])/Table2[[#This Row],[200D EMA]]</f>
        <v>2.8253775570765773E-2</v>
      </c>
      <c r="V706">
        <v>0.88606217117490604</v>
      </c>
      <c r="W706">
        <v>6532.05</v>
      </c>
      <c r="X706">
        <v>6726.95</v>
      </c>
      <c r="Y706">
        <v>6500</v>
      </c>
      <c r="Z706">
        <v>6726.95</v>
      </c>
      <c r="AA706">
        <v>6500</v>
      </c>
      <c r="AB706">
        <v>6726.95</v>
      </c>
      <c r="AC706" s="2">
        <f>(Table2[[#This Row],[Close Price]]/Table2[[#This Row],[Day Low]])-1</f>
        <v>5.2127586286081495E-3</v>
      </c>
      <c r="AD706" s="2">
        <f>(Table2[[#This Row],[Day High]]/Table2[[#This Row],[Close Price]])-1</f>
        <v>2.4497037815445877E-2</v>
      </c>
      <c r="AE706" s="2">
        <f>(Table2[[#This Row],[Close Price]]/Table2[[#This Row],[Current Week Low]])-1</f>
        <v>1.016923076923093E-2</v>
      </c>
      <c r="AF706" s="2">
        <f>(Table2[[#This Row],[Current Week High]]/Table2[[#This Row],[Close Price]])-1</f>
        <v>2.4497037815445877E-2</v>
      </c>
      <c r="AG706" s="2">
        <f>(Table2[[#This Row],[Close Price]]/Table2[[#This Row],[Current Month Low]])-1</f>
        <v>1.016923076923093E-2</v>
      </c>
      <c r="AH706" s="2">
        <f>(Table2[[#This Row],[Current Month High]]/Table2[[#This Row],[Close Price]])-1</f>
        <v>2.4497037815445877E-2</v>
      </c>
      <c r="AI706">
        <v>15.592208464689801</v>
      </c>
      <c r="AJ706">
        <v>26.884837241659099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0</v>
      </c>
      <c r="AM706" t="s">
        <v>10465</v>
      </c>
      <c r="AN706">
        <v>5.75</v>
      </c>
      <c r="AO706" t="s">
        <v>10463</v>
      </c>
      <c r="AP706">
        <v>-0.14111171733980701</v>
      </c>
      <c r="AQ706">
        <f>(Table2[[#This Row],[Sharpe Ratio]]-AVERAGE(Table2[Sharpe Ratio]))/_xlfn.STDEV.P(Table2[Sharpe Ratio])</f>
        <v>-2.1807182584724192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665</v>
      </c>
      <c r="AT706">
        <f>_xlfn.RANK.AVG(Table2[[#This Row],[6M Return vs Nifty Z-Score]],Table2[6M Return vs Nifty Z-Score])</f>
        <v>633</v>
      </c>
      <c r="AU706">
        <f>_xlfn.RANK.AVG(Table2[[#This Row],[Sharpe Ratio Z-Score]],Table2[Sharpe Ratio Z-Score])</f>
        <v>723</v>
      </c>
      <c r="AV706">
        <f>(Table2[[#This Row],[Rank 1Y]]+Table2[[#This Row],[Rank 6M]]+Table2[[#This Row],[Rank Sharpe]])/3</f>
        <v>673.66666666666663</v>
      </c>
    </row>
    <row r="707" spans="1:48" x14ac:dyDescent="0.3">
      <c r="A707" t="s">
        <v>1567</v>
      </c>
      <c r="B707" t="s">
        <v>1568</v>
      </c>
      <c r="C707" t="s">
        <v>10430</v>
      </c>
      <c r="D707" t="s">
        <v>486</v>
      </c>
      <c r="E707">
        <v>5710.6399232399999</v>
      </c>
      <c r="F707">
        <v>1031.8499999999999</v>
      </c>
      <c r="G707">
        <v>-35.020546388869903</v>
      </c>
      <c r="H707">
        <f>(Table2[[#This Row],[1Y Return vs Nifty]]-AVERAGE(Table2[1Y Return vs Nifty]))/_xlfn.STDEV.P(Table2[1Y Return vs Nifty])</f>
        <v>-0.94882528318423986</v>
      </c>
      <c r="I707">
        <v>-1.14502273136934</v>
      </c>
      <c r="J707">
        <f>(Table2[[#This Row],[1M Return vs Nifty]]-AVERAGE(Table2[1M Return vs Nifty]))/_xlfn.STDEV.P(Table2[1M Return vs Nifty])</f>
        <v>-0.2215342843438437</v>
      </c>
      <c r="K707">
        <v>-26.8468260605217</v>
      </c>
      <c r="L707">
        <f>(Table2[[#This Row],[6M Return vs Nifty]]-AVERAGE(Table2[6M Return vs Nifty]))/_xlfn.STDEV.P(Table2[6M Return vs Nifty])</f>
        <v>-1.1643412976764154</v>
      </c>
      <c r="M707">
        <v>-1.9967197965522401</v>
      </c>
      <c r="N707">
        <f>(Table2[[#This Row],[1W Return vs Nifty]]-AVERAGE(Table2[1W Return vs Nifty]))/_xlfn.STDEV.P(Table2[1W Return vs Nifty])</f>
        <v>-0.2805044079324846</v>
      </c>
      <c r="O707">
        <v>1040.51</v>
      </c>
      <c r="P707">
        <v>1048.4859275982601</v>
      </c>
      <c r="Q707">
        <v>1121.2111164230701</v>
      </c>
      <c r="R707">
        <v>56.137893089710701</v>
      </c>
      <c r="S707" s="2">
        <f>(Table2[[#This Row],[Close Price]]-Table2[[#This Row],[20D EMA]])/Table2[[#This Row],[20D EMA]]</f>
        <v>-8.3228416834053316E-3</v>
      </c>
      <c r="T707" s="2">
        <f>(Table2[[#This Row],[Close Price]]-Table2[[#This Row],[50D EMA]])/Table2[[#This Row],[50D EMA]]</f>
        <v>-1.5866619818510765E-2</v>
      </c>
      <c r="U707" s="2">
        <f>(Table2[[#This Row],[Close Price]]-Table2[[#This Row],[200D EMA]])/Table2[[#This Row],[200D EMA]]</f>
        <v>-7.970052661282323E-2</v>
      </c>
      <c r="V707">
        <v>0.81705600458676697</v>
      </c>
      <c r="W707">
        <v>1025</v>
      </c>
      <c r="X707">
        <v>1076</v>
      </c>
      <c r="Y707">
        <v>1013.5</v>
      </c>
      <c r="Z707">
        <v>1076</v>
      </c>
      <c r="AA707">
        <v>1013.5</v>
      </c>
      <c r="AB707">
        <v>1076</v>
      </c>
      <c r="AC707" s="2">
        <f>(Table2[[#This Row],[Close Price]]/Table2[[#This Row],[Day Low]])-1</f>
        <v>6.6829268292682986E-3</v>
      </c>
      <c r="AD707" s="2">
        <f>(Table2[[#This Row],[Day High]]/Table2[[#This Row],[Close Price]])-1</f>
        <v>4.2787226825604652E-2</v>
      </c>
      <c r="AE707" s="2">
        <f>(Table2[[#This Row],[Close Price]]/Table2[[#This Row],[Current Week Low]])-1</f>
        <v>1.8105574740996389E-2</v>
      </c>
      <c r="AF707" s="2">
        <f>(Table2[[#This Row],[Current Week High]]/Table2[[#This Row],[Close Price]])-1</f>
        <v>4.2787226825604652E-2</v>
      </c>
      <c r="AG707" s="2">
        <f>(Table2[[#This Row],[Close Price]]/Table2[[#This Row],[Current Month Low]])-1</f>
        <v>1.8105574740996389E-2</v>
      </c>
      <c r="AH707" s="2">
        <f>(Table2[[#This Row],[Current Month High]]/Table2[[#This Row],[Close Price]])-1</f>
        <v>4.2787226825604652E-2</v>
      </c>
      <c r="AI707">
        <v>36.1341280224839</v>
      </c>
      <c r="AJ707">
        <v>10.5593056894889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-0.18</v>
      </c>
      <c r="AM707" t="s">
        <v>10464</v>
      </c>
      <c r="AN707">
        <v>-2.23</v>
      </c>
      <c r="AO707" t="s">
        <v>10464</v>
      </c>
      <c r="AP707">
        <v>-7.5796579407483994E-2</v>
      </c>
      <c r="AQ707">
        <f>(Table2[[#This Row],[Sharpe Ratio]]-AVERAGE(Table2[Sharpe Ratio]))/_xlfn.STDEV.P(Table2[Sharpe Ratio])</f>
        <v>-1.4456958145271916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681</v>
      </c>
      <c r="AT707">
        <f>_xlfn.RANK.AVG(Table2[[#This Row],[6M Return vs Nifty Z-Score]],Table2[6M Return vs Nifty Z-Score])</f>
        <v>684</v>
      </c>
      <c r="AU707">
        <f>_xlfn.RANK.AVG(Table2[[#This Row],[Sharpe Ratio Z-Score]],Table2[Sharpe Ratio Z-Score])</f>
        <v>668</v>
      </c>
      <c r="AV707">
        <f>(Table2[[#This Row],[Rank 1Y]]+Table2[[#This Row],[Rank 6M]]+Table2[[#This Row],[Rank Sharpe]])/3</f>
        <v>677.66666666666663</v>
      </c>
    </row>
    <row r="708" spans="1:48" x14ac:dyDescent="0.3">
      <c r="A708" t="s">
        <v>1637</v>
      </c>
      <c r="B708" t="s">
        <v>1638</v>
      </c>
      <c r="C708" t="s">
        <v>10430</v>
      </c>
      <c r="D708" t="s">
        <v>526</v>
      </c>
      <c r="E708">
        <v>5114.3677487280002</v>
      </c>
      <c r="F708">
        <v>102.21</v>
      </c>
      <c r="G708">
        <v>-30.750277281646301</v>
      </c>
      <c r="H708">
        <f>(Table2[[#This Row],[1Y Return vs Nifty]]-AVERAGE(Table2[1Y Return vs Nifty]))/_xlfn.STDEV.P(Table2[1Y Return vs Nifty])</f>
        <v>-0.89895202421145048</v>
      </c>
      <c r="I708">
        <v>-7.4901189004265296</v>
      </c>
      <c r="J708">
        <f>(Table2[[#This Row],[1M Return vs Nifty]]-AVERAGE(Table2[1M Return vs Nifty]))/_xlfn.STDEV.P(Table2[1M Return vs Nifty])</f>
        <v>-0.77106546121714614</v>
      </c>
      <c r="K708">
        <v>-21.2248239870266</v>
      </c>
      <c r="L708">
        <f>(Table2[[#This Row],[6M Return vs Nifty]]-AVERAGE(Table2[6M Return vs Nifty]))/_xlfn.STDEV.P(Table2[6M Return vs Nifty])</f>
        <v>-0.99592664702832745</v>
      </c>
      <c r="M708">
        <v>-5.2489583409407397</v>
      </c>
      <c r="N708">
        <f>(Table2[[#This Row],[1W Return vs Nifty]]-AVERAGE(Table2[1W Return vs Nifty]))/_xlfn.STDEV.P(Table2[1W Return vs Nifty])</f>
        <v>-0.87607193212792156</v>
      </c>
      <c r="O708">
        <v>104.58</v>
      </c>
      <c r="P708">
        <v>104.52152139344101</v>
      </c>
      <c r="Q708">
        <v>108.389278306195</v>
      </c>
      <c r="R708">
        <v>43.227826930063799</v>
      </c>
      <c r="S708" s="2">
        <f>(Table2[[#This Row],[Close Price]]-Table2[[#This Row],[20D EMA]])/Table2[[#This Row],[20D EMA]]</f>
        <v>-2.2662076878944393E-2</v>
      </c>
      <c r="T708" s="2">
        <f>(Table2[[#This Row],[Close Price]]-Table2[[#This Row],[50D EMA]])/Table2[[#This Row],[50D EMA]]</f>
        <v>-2.2115267388234421E-2</v>
      </c>
      <c r="U708" s="2">
        <f>(Table2[[#This Row],[Close Price]]-Table2[[#This Row],[200D EMA]])/Table2[[#This Row],[200D EMA]]</f>
        <v>-5.7010051203946664E-2</v>
      </c>
      <c r="V708">
        <v>1.1684786044846001</v>
      </c>
      <c r="W708">
        <v>101.5</v>
      </c>
      <c r="X708">
        <v>105.25</v>
      </c>
      <c r="Y708">
        <v>99.46</v>
      </c>
      <c r="Z708">
        <v>105.25</v>
      </c>
      <c r="AA708">
        <v>99.46</v>
      </c>
      <c r="AB708">
        <v>105.25</v>
      </c>
      <c r="AC708" s="2">
        <f>(Table2[[#This Row],[Close Price]]/Table2[[#This Row],[Day Low]])-1</f>
        <v>6.9950738916255695E-3</v>
      </c>
      <c r="AD708" s="2">
        <f>(Table2[[#This Row],[Day High]]/Table2[[#This Row],[Close Price]])-1</f>
        <v>2.9742686625574777E-2</v>
      </c>
      <c r="AE708" s="2">
        <f>(Table2[[#This Row],[Close Price]]/Table2[[#This Row],[Current Week Low]])-1</f>
        <v>2.7649306253770378E-2</v>
      </c>
      <c r="AF708" s="2">
        <f>(Table2[[#This Row],[Current Week High]]/Table2[[#This Row],[Close Price]])-1</f>
        <v>2.9742686625574777E-2</v>
      </c>
      <c r="AG708" s="2">
        <f>(Table2[[#This Row],[Close Price]]/Table2[[#This Row],[Current Month Low]])-1</f>
        <v>2.7649306253770378E-2</v>
      </c>
      <c r="AH708" s="2">
        <f>(Table2[[#This Row],[Current Month High]]/Table2[[#This Row],[Close Price]])-1</f>
        <v>2.9742686625574777E-2</v>
      </c>
      <c r="AI708">
        <v>34.7226298796595</v>
      </c>
      <c r="AJ708">
        <v>11.7049180327868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-0.04</v>
      </c>
      <c r="AM708" t="s">
        <v>10464</v>
      </c>
      <c r="AN708">
        <v>-4.37</v>
      </c>
      <c r="AO708" t="s">
        <v>10464</v>
      </c>
      <c r="AP708">
        <v>-0.1285451805392</v>
      </c>
      <c r="AQ708">
        <f>(Table2[[#This Row],[Sharpe Ratio]]-AVERAGE(Table2[Sharpe Ratio]))/_xlfn.STDEV.P(Table2[Sharpe Ratio])</f>
        <v>-2.0393010176379818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666</v>
      </c>
      <c r="AT708">
        <f>_xlfn.RANK.AVG(Table2[[#This Row],[6M Return vs Nifty Z-Score]],Table2[6M Return vs Nifty Z-Score])</f>
        <v>652</v>
      </c>
      <c r="AU708">
        <f>_xlfn.RANK.AVG(Table2[[#This Row],[Sharpe Ratio Z-Score]],Table2[Sharpe Ratio Z-Score])</f>
        <v>717</v>
      </c>
      <c r="AV708">
        <f>(Table2[[#This Row],[Rank 1Y]]+Table2[[#This Row],[Rank 6M]]+Table2[[#This Row],[Rank Sharpe]])/3</f>
        <v>678.33333333333337</v>
      </c>
    </row>
    <row r="709" spans="1:48" x14ac:dyDescent="0.3">
      <c r="A709" t="s">
        <v>1591</v>
      </c>
      <c r="B709" t="s">
        <v>1592</v>
      </c>
      <c r="C709" t="s">
        <v>10431</v>
      </c>
      <c r="D709" t="s">
        <v>486</v>
      </c>
      <c r="E709">
        <v>5501.6758822250004</v>
      </c>
      <c r="F709">
        <v>326.2</v>
      </c>
      <c r="G709">
        <v>-20.823998994295799</v>
      </c>
      <c r="H709">
        <f>(Table2[[#This Row],[1Y Return vs Nifty]]-AVERAGE(Table2[1Y Return vs Nifty]))/_xlfn.STDEV.P(Table2[1Y Return vs Nifty])</f>
        <v>-0.78302119286792504</v>
      </c>
      <c r="I709">
        <v>-9.8138029808498093</v>
      </c>
      <c r="J709">
        <f>(Table2[[#This Row],[1M Return vs Nifty]]-AVERAGE(Table2[1M Return vs Nifty]))/_xlfn.STDEV.P(Table2[1M Return vs Nifty])</f>
        <v>-0.97231329314504267</v>
      </c>
      <c r="K709">
        <v>-31.140406372912501</v>
      </c>
      <c r="L709">
        <f>(Table2[[#This Row],[6M Return vs Nifty]]-AVERAGE(Table2[6M Return vs Nifty]))/_xlfn.STDEV.P(Table2[6M Return vs Nifty])</f>
        <v>-1.2929612837397195</v>
      </c>
      <c r="M709">
        <v>0.91044831544780702</v>
      </c>
      <c r="N709">
        <f>(Table2[[#This Row],[1W Return vs Nifty]]-AVERAGE(Table2[1W Return vs Nifty]))/_xlfn.STDEV.P(Table2[1W Return vs Nifty])</f>
        <v>0.25187195107452026</v>
      </c>
      <c r="O709">
        <v>326.83999999999997</v>
      </c>
      <c r="P709">
        <v>349.13324580855601</v>
      </c>
      <c r="Q709">
        <v>383.43587117053698</v>
      </c>
      <c r="R709">
        <v>59.262985306400402</v>
      </c>
      <c r="S709" s="2">
        <f>(Table2[[#This Row],[Close Price]]-Table2[[#This Row],[20D EMA]])/Table2[[#This Row],[20D EMA]]</f>
        <v>-1.9581446579365635E-3</v>
      </c>
      <c r="T709" s="2">
        <f>(Table2[[#This Row],[Close Price]]-Table2[[#This Row],[50D EMA]])/Table2[[#This Row],[50D EMA]]</f>
        <v>-6.5686227490152155E-2</v>
      </c>
      <c r="U709" s="2">
        <f>(Table2[[#This Row],[Close Price]]-Table2[[#This Row],[200D EMA]])/Table2[[#This Row],[200D EMA]]</f>
        <v>-0.14927103975903383</v>
      </c>
      <c r="V709">
        <v>1.16823552774001</v>
      </c>
      <c r="W709">
        <v>325</v>
      </c>
      <c r="X709">
        <v>334.5</v>
      </c>
      <c r="Y709">
        <v>310.64999999999998</v>
      </c>
      <c r="Z709">
        <v>341.9</v>
      </c>
      <c r="AA709">
        <v>310.64999999999998</v>
      </c>
      <c r="AB709">
        <v>341.9</v>
      </c>
      <c r="AC709" s="2">
        <f>(Table2[[#This Row],[Close Price]]/Table2[[#This Row],[Day Low]])-1</f>
        <v>3.6923076923076614E-3</v>
      </c>
      <c r="AD709" s="2">
        <f>(Table2[[#This Row],[Day High]]/Table2[[#This Row],[Close Price]])-1</f>
        <v>2.5444512568976174E-2</v>
      </c>
      <c r="AE709" s="2">
        <f>(Table2[[#This Row],[Close Price]]/Table2[[#This Row],[Current Week Low]])-1</f>
        <v>5.0056333494286287E-2</v>
      </c>
      <c r="AF709" s="2">
        <f>(Table2[[#This Row],[Current Week High]]/Table2[[#This Row],[Close Price]])-1</f>
        <v>4.8129981606376493E-2</v>
      </c>
      <c r="AG709" s="2">
        <f>(Table2[[#This Row],[Close Price]]/Table2[[#This Row],[Current Month Low]])-1</f>
        <v>5.0056333494286287E-2</v>
      </c>
      <c r="AH709" s="2">
        <f>(Table2[[#This Row],[Current Month High]]/Table2[[#This Row],[Close Price]])-1</f>
        <v>4.8129981606376493E-2</v>
      </c>
      <c r="AI709">
        <v>66.278356836296695</v>
      </c>
      <c r="AJ709">
        <v>24.195697696554301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-0.19</v>
      </c>
      <c r="AM709" t="s">
        <v>10464</v>
      </c>
      <c r="AN709">
        <v>-0.59</v>
      </c>
      <c r="AO709" t="s">
        <v>10464</v>
      </c>
      <c r="AP709">
        <v>-0.13455164999393901</v>
      </c>
      <c r="AQ709">
        <f>(Table2[[#This Row],[Sharpe Ratio]]-AVERAGE(Table2[Sharpe Ratio]))/_xlfn.STDEV.P(Table2[Sharpe Ratio])</f>
        <v>-2.1068946873119119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626</v>
      </c>
      <c r="AT709">
        <f>_xlfn.RANK.AVG(Table2[[#This Row],[6M Return vs Nifty Z-Score]],Table2[6M Return vs Nifty Z-Score])</f>
        <v>697</v>
      </c>
      <c r="AU709">
        <f>_xlfn.RANK.AVG(Table2[[#This Row],[Sharpe Ratio Z-Score]],Table2[Sharpe Ratio Z-Score])</f>
        <v>719</v>
      </c>
      <c r="AV709">
        <f>(Table2[[#This Row],[Rank 1Y]]+Table2[[#This Row],[Rank 6M]]+Table2[[#This Row],[Rank Sharpe]])/3</f>
        <v>680.66666666666663</v>
      </c>
    </row>
    <row r="710" spans="1:48" x14ac:dyDescent="0.3">
      <c r="A710" t="s">
        <v>953</v>
      </c>
      <c r="B710" t="s">
        <v>954</v>
      </c>
      <c r="C710" t="s">
        <v>10435</v>
      </c>
      <c r="D710" t="s">
        <v>613</v>
      </c>
      <c r="E710">
        <v>14689.22349006</v>
      </c>
      <c r="F710">
        <v>153.19999999999999</v>
      </c>
      <c r="G710">
        <v>-40.891193319398603</v>
      </c>
      <c r="H710">
        <f>(Table2[[#This Row],[1Y Return vs Nifty]]-AVERAGE(Table2[1Y Return vs Nifty]))/_xlfn.STDEV.P(Table2[1Y Return vs Nifty])</f>
        <v>-1.0173896493523547</v>
      </c>
      <c r="I710">
        <v>-8.4432637606061594</v>
      </c>
      <c r="J710">
        <f>(Table2[[#This Row],[1M Return vs Nifty]]-AVERAGE(Table2[1M Return vs Nifty]))/_xlfn.STDEV.P(Table2[1M Return vs Nifty])</f>
        <v>-0.85361469337844187</v>
      </c>
      <c r="K710">
        <v>-58.067462668026202</v>
      </c>
      <c r="L710">
        <f>(Table2[[#This Row],[6M Return vs Nifty]]-AVERAGE(Table2[6M Return vs Nifty]))/_xlfn.STDEV.P(Table2[6M Return vs Nifty])</f>
        <v>-2.0995975531041133</v>
      </c>
      <c r="M710">
        <v>-1.7107118017671401</v>
      </c>
      <c r="N710">
        <f>(Table2[[#This Row],[1W Return vs Nifty]]-AVERAGE(Table2[1W Return vs Nifty]))/_xlfn.STDEV.P(Table2[1W Return vs Nifty])</f>
        <v>-0.22812907597900059</v>
      </c>
      <c r="O710">
        <v>153.55000000000001</v>
      </c>
      <c r="P710">
        <v>152.391967309883</v>
      </c>
      <c r="Q710">
        <v>185.21082592396399</v>
      </c>
      <c r="R710">
        <v>47.4116352429728</v>
      </c>
      <c r="S710" s="2">
        <f>(Table2[[#This Row],[Close Price]]-Table2[[#This Row],[20D EMA]])/Table2[[#This Row],[20D EMA]]</f>
        <v>-2.2793878215566442E-3</v>
      </c>
      <c r="T710" s="2">
        <f>(Table2[[#This Row],[Close Price]]-Table2[[#This Row],[50D EMA]])/Table2[[#This Row],[50D EMA]]</f>
        <v>5.3023312473805522E-3</v>
      </c>
      <c r="U710" s="2">
        <f>(Table2[[#This Row],[Close Price]]-Table2[[#This Row],[200D EMA]])/Table2[[#This Row],[200D EMA]]</f>
        <v>-0.17283452932230675</v>
      </c>
      <c r="V710">
        <v>1.23480628382226</v>
      </c>
      <c r="W710">
        <v>152.71</v>
      </c>
      <c r="X710">
        <v>156.29</v>
      </c>
      <c r="Y710">
        <v>151</v>
      </c>
      <c r="Z710">
        <v>156.29</v>
      </c>
      <c r="AA710">
        <v>151</v>
      </c>
      <c r="AB710">
        <v>156.29</v>
      </c>
      <c r="AC710" s="2">
        <f>(Table2[[#This Row],[Close Price]]/Table2[[#This Row],[Day Low]])-1</f>
        <v>3.2086962215964743E-3</v>
      </c>
      <c r="AD710" s="2">
        <f>(Table2[[#This Row],[Day High]]/Table2[[#This Row],[Close Price]])-1</f>
        <v>2.0169712793733696E-2</v>
      </c>
      <c r="AE710" s="2">
        <f>(Table2[[#This Row],[Close Price]]/Table2[[#This Row],[Current Week Low]])-1</f>
        <v>1.4569536423840956E-2</v>
      </c>
      <c r="AF710" s="2">
        <f>(Table2[[#This Row],[Current Week High]]/Table2[[#This Row],[Close Price]])-1</f>
        <v>2.0169712793733696E-2</v>
      </c>
      <c r="AG710" s="2">
        <f>(Table2[[#This Row],[Close Price]]/Table2[[#This Row],[Current Month Low]])-1</f>
        <v>1.4569536423840956E-2</v>
      </c>
      <c r="AH710" s="2">
        <f>(Table2[[#This Row],[Current Month High]]/Table2[[#This Row],[Close Price]])-1</f>
        <v>2.0169712793733696E-2</v>
      </c>
      <c r="AI710">
        <v>95.626631853785895</v>
      </c>
      <c r="AJ710">
        <v>22.0717131474103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-0.06</v>
      </c>
      <c r="AM710" t="s">
        <v>10464</v>
      </c>
      <c r="AN710">
        <v>-7.18</v>
      </c>
      <c r="AO710" t="s">
        <v>10464</v>
      </c>
      <c r="AP710">
        <v>-4.1903468151933999E-2</v>
      </c>
      <c r="AQ710">
        <f>(Table2[[#This Row],[Sharpe Ratio]]-AVERAGE(Table2[Sharpe Ratio]))/_xlfn.STDEV.P(Table2[Sharpe Ratio])</f>
        <v>-1.0642804450339065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701</v>
      </c>
      <c r="AT710">
        <f>_xlfn.RANK.AVG(Table2[[#This Row],[6M Return vs Nifty Z-Score]],Table2[6M Return vs Nifty Z-Score])</f>
        <v>724</v>
      </c>
      <c r="AU710">
        <f>_xlfn.RANK.AVG(Table2[[#This Row],[Sharpe Ratio Z-Score]],Table2[Sharpe Ratio Z-Score])</f>
        <v>618</v>
      </c>
      <c r="AV710">
        <f>(Table2[[#This Row],[Rank 1Y]]+Table2[[#This Row],[Rank 6M]]+Table2[[#This Row],[Rank Sharpe]])/3</f>
        <v>681</v>
      </c>
    </row>
    <row r="711" spans="1:48" x14ac:dyDescent="0.3">
      <c r="A711" t="s">
        <v>1861</v>
      </c>
      <c r="B711" t="s">
        <v>1862</v>
      </c>
      <c r="C711" t="s">
        <v>10430</v>
      </c>
      <c r="D711" t="s">
        <v>1455</v>
      </c>
      <c r="E711">
        <v>3562.158903391</v>
      </c>
      <c r="F711">
        <v>133.04</v>
      </c>
      <c r="G711">
        <v>-72.7459180369774</v>
      </c>
      <c r="H711">
        <f>(Table2[[#This Row],[1Y Return vs Nifty]]-AVERAGE(Table2[1Y Return vs Nifty]))/_xlfn.STDEV.P(Table2[1Y Return vs Nifty])</f>
        <v>-1.389426843134655</v>
      </c>
      <c r="I711">
        <v>7.0467426868470904</v>
      </c>
      <c r="J711">
        <f>(Table2[[#This Row],[1M Return vs Nifty]]-AVERAGE(Table2[1M Return vs Nifty]))/_xlfn.STDEV.P(Table2[1M Return vs Nifty])</f>
        <v>0.48793179323830049</v>
      </c>
      <c r="K711">
        <v>-26.253437153028099</v>
      </c>
      <c r="L711">
        <f>(Table2[[#This Row],[6M Return vs Nifty]]-AVERAGE(Table2[6M Return vs Nifty]))/_xlfn.STDEV.P(Table2[6M Return vs Nifty])</f>
        <v>-1.1465655330559912</v>
      </c>
      <c r="M711">
        <v>-6.2479227897092402</v>
      </c>
      <c r="N711">
        <f>(Table2[[#This Row],[1W Return vs Nifty]]-AVERAGE(Table2[1W Return vs Nifty]))/_xlfn.STDEV.P(Table2[1W Return vs Nifty])</f>
        <v>-1.0590077086375689</v>
      </c>
      <c r="O711">
        <v>130.15</v>
      </c>
      <c r="P711">
        <v>126.628513779093</v>
      </c>
      <c r="Q711">
        <v>140.89694334648499</v>
      </c>
      <c r="R711">
        <v>53.362107496043997</v>
      </c>
      <c r="S711" s="2">
        <f>(Table2[[#This Row],[Close Price]]-Table2[[#This Row],[20D EMA]])/Table2[[#This Row],[20D EMA]]</f>
        <v>2.22051479062619E-2</v>
      </c>
      <c r="T711" s="2">
        <f>(Table2[[#This Row],[Close Price]]-Table2[[#This Row],[50D EMA]])/Table2[[#This Row],[50D EMA]]</f>
        <v>5.0632247268510247E-2</v>
      </c>
      <c r="U711" s="2">
        <f>(Table2[[#This Row],[Close Price]]-Table2[[#This Row],[200D EMA]])/Table2[[#This Row],[200D EMA]]</f>
        <v>-5.5763760092109954E-2</v>
      </c>
      <c r="V711">
        <v>2.95086630881165</v>
      </c>
      <c r="W711">
        <v>130.36000000000001</v>
      </c>
      <c r="X711">
        <v>134.19</v>
      </c>
      <c r="Y711">
        <v>129.16999999999999</v>
      </c>
      <c r="Z711">
        <v>134.30000000000001</v>
      </c>
      <c r="AA711">
        <v>129.16999999999999</v>
      </c>
      <c r="AB711">
        <v>134.30000000000001</v>
      </c>
      <c r="AC711" s="2">
        <f>(Table2[[#This Row],[Close Price]]/Table2[[#This Row],[Day Low]])-1</f>
        <v>2.0558453513347397E-2</v>
      </c>
      <c r="AD711" s="2">
        <f>(Table2[[#This Row],[Day High]]/Table2[[#This Row],[Close Price]])-1</f>
        <v>8.6440168370416348E-3</v>
      </c>
      <c r="AE711" s="2">
        <f>(Table2[[#This Row],[Close Price]]/Table2[[#This Row],[Current Week Low]])-1</f>
        <v>2.9960517147944676E-2</v>
      </c>
      <c r="AF711" s="2">
        <f>(Table2[[#This Row],[Current Week High]]/Table2[[#This Row],[Close Price]])-1</f>
        <v>9.4708358388455594E-3</v>
      </c>
      <c r="AG711" s="2">
        <f>(Table2[[#This Row],[Close Price]]/Table2[[#This Row],[Current Month Low]])-1</f>
        <v>2.9960517147944676E-2</v>
      </c>
      <c r="AH711" s="2">
        <f>(Table2[[#This Row],[Current Month High]]/Table2[[#This Row],[Close Price]])-1</f>
        <v>9.4708358388455594E-3</v>
      </c>
      <c r="AI711">
        <v>93.174984966927198</v>
      </c>
      <c r="AJ711">
        <v>27.3719483006223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0.01</v>
      </c>
      <c r="AM711" t="s">
        <v>10463</v>
      </c>
      <c r="AN711">
        <v>-1.66</v>
      </c>
      <c r="AO711" t="s">
        <v>10464</v>
      </c>
      <c r="AP711">
        <v>-5.7526556534349002E-2</v>
      </c>
      <c r="AQ711">
        <f>(Table2[[#This Row],[Sharpe Ratio]]-AVERAGE(Table2[Sharpe Ratio]))/_xlfn.STDEV.P(Table2[Sharpe Ratio])</f>
        <v>-1.2400945207342982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723</v>
      </c>
      <c r="AT711">
        <f>_xlfn.RANK.AVG(Table2[[#This Row],[6M Return vs Nifty Z-Score]],Table2[6M Return vs Nifty Z-Score])</f>
        <v>682</v>
      </c>
      <c r="AU711">
        <f>_xlfn.RANK.AVG(Table2[[#This Row],[Sharpe Ratio Z-Score]],Table2[Sharpe Ratio Z-Score])</f>
        <v>638</v>
      </c>
      <c r="AV711">
        <f>(Table2[[#This Row],[Rank 1Y]]+Table2[[#This Row],[Rank 6M]]+Table2[[#This Row],[Rank Sharpe]])/3</f>
        <v>681</v>
      </c>
    </row>
    <row r="712" spans="1:48" x14ac:dyDescent="0.3">
      <c r="A712" t="s">
        <v>360</v>
      </c>
      <c r="B712" t="s">
        <v>361</v>
      </c>
      <c r="C712" t="s">
        <v>10419</v>
      </c>
      <c r="D712" t="s">
        <v>362</v>
      </c>
      <c r="E712">
        <v>68761.098208199997</v>
      </c>
      <c r="F712">
        <v>711.15</v>
      </c>
      <c r="G712">
        <v>-41.423159920846302</v>
      </c>
      <c r="H712">
        <f>(Table2[[#This Row],[1Y Return vs Nifty]]-AVERAGE(Table2[1Y Return vs Nifty]))/_xlfn.STDEV.P(Table2[1Y Return vs Nifty])</f>
        <v>-1.0236025852148734</v>
      </c>
      <c r="I712">
        <v>-4.4982476748938502</v>
      </c>
      <c r="J712">
        <f>(Table2[[#This Row],[1M Return vs Nifty]]-AVERAGE(Table2[1M Return vs Nifty]))/_xlfn.STDEV.P(Table2[1M Return vs Nifty])</f>
        <v>-0.5119477943111389</v>
      </c>
      <c r="K712">
        <v>-19.336518241073701</v>
      </c>
      <c r="L712">
        <f>(Table2[[#This Row],[6M Return vs Nifty]]-AVERAGE(Table2[6M Return vs Nifty]))/_xlfn.STDEV.P(Table2[6M Return vs Nifty])</f>
        <v>-0.93935990294604921</v>
      </c>
      <c r="M712">
        <v>-2.2558868144977899</v>
      </c>
      <c r="N712">
        <f>(Table2[[#This Row],[1W Return vs Nifty]]-AVERAGE(Table2[1W Return vs Nifty]))/_xlfn.STDEV.P(Table2[1W Return vs Nifty])</f>
        <v>-0.32796447493687692</v>
      </c>
      <c r="O712">
        <v>721.24</v>
      </c>
      <c r="P712">
        <v>718.91882668108997</v>
      </c>
      <c r="Q712">
        <v>743.46937583328599</v>
      </c>
      <c r="R712">
        <v>47.162590447006899</v>
      </c>
      <c r="S712" s="2">
        <f>(Table2[[#This Row],[Close Price]]-Table2[[#This Row],[20D EMA]])/Table2[[#This Row],[20D EMA]]</f>
        <v>-1.3989795352448604E-2</v>
      </c>
      <c r="T712" s="2">
        <f>(Table2[[#This Row],[Close Price]]-Table2[[#This Row],[50D EMA]])/Table2[[#This Row],[50D EMA]]</f>
        <v>-1.0806264063155793E-2</v>
      </c>
      <c r="U712" s="2">
        <f>(Table2[[#This Row],[Close Price]]-Table2[[#This Row],[200D EMA]])/Table2[[#This Row],[200D EMA]]</f>
        <v>-4.3471025013050765E-2</v>
      </c>
      <c r="V712">
        <v>0.82380193425860904</v>
      </c>
      <c r="W712">
        <v>708.75</v>
      </c>
      <c r="X712">
        <v>727.85</v>
      </c>
      <c r="Y712">
        <v>708.75</v>
      </c>
      <c r="Z712">
        <v>729.7</v>
      </c>
      <c r="AA712">
        <v>708.75</v>
      </c>
      <c r="AB712">
        <v>729.7</v>
      </c>
      <c r="AC712" s="2">
        <f>(Table2[[#This Row],[Close Price]]/Table2[[#This Row],[Day Low]])-1</f>
        <v>3.3862433862432706E-3</v>
      </c>
      <c r="AD712" s="2">
        <f>(Table2[[#This Row],[Day High]]/Table2[[#This Row],[Close Price]])-1</f>
        <v>2.3483090768473769E-2</v>
      </c>
      <c r="AE712" s="2">
        <f>(Table2[[#This Row],[Close Price]]/Table2[[#This Row],[Current Week Low]])-1</f>
        <v>3.3862433862432706E-3</v>
      </c>
      <c r="AF712" s="2">
        <f>(Table2[[#This Row],[Current Week High]]/Table2[[#This Row],[Close Price]])-1</f>
        <v>2.6084511003304556E-2</v>
      </c>
      <c r="AG712" s="2">
        <f>(Table2[[#This Row],[Close Price]]/Table2[[#This Row],[Current Month Low]])-1</f>
        <v>3.3862433862432706E-3</v>
      </c>
      <c r="AH712" s="2">
        <f>(Table2[[#This Row],[Current Month High]]/Table2[[#This Row],[Close Price]])-1</f>
        <v>2.6084511003304556E-2</v>
      </c>
      <c r="AI712">
        <v>25.5501652253392</v>
      </c>
      <c r="AJ712">
        <v>9.7538390307893899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-0.12</v>
      </c>
      <c r="AM712" t="s">
        <v>10464</v>
      </c>
      <c r="AN712">
        <v>-2.19</v>
      </c>
      <c r="AO712" t="s">
        <v>10464</v>
      </c>
      <c r="AP712">
        <v>-0.12759730546370401</v>
      </c>
      <c r="AQ712">
        <f>(Table2[[#This Row],[Sharpe Ratio]]-AVERAGE(Table2[Sharpe Ratio]))/_xlfn.STDEV.P(Table2[Sharpe Ratio])</f>
        <v>-2.0286341266751591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703</v>
      </c>
      <c r="AT712">
        <f>_xlfn.RANK.AVG(Table2[[#This Row],[6M Return vs Nifty Z-Score]],Table2[6M Return vs Nifty Z-Score])</f>
        <v>627</v>
      </c>
      <c r="AU712">
        <f>_xlfn.RANK.AVG(Table2[[#This Row],[Sharpe Ratio Z-Score]],Table2[Sharpe Ratio Z-Score])</f>
        <v>716</v>
      </c>
      <c r="AV712">
        <f>(Table2[[#This Row],[Rank 1Y]]+Table2[[#This Row],[Rank 6M]]+Table2[[#This Row],[Rank Sharpe]])/3</f>
        <v>682</v>
      </c>
    </row>
    <row r="713" spans="1:48" x14ac:dyDescent="0.3">
      <c r="A713" t="s">
        <v>2237</v>
      </c>
      <c r="B713" t="s">
        <v>2238</v>
      </c>
      <c r="C713" t="s">
        <v>10430</v>
      </c>
      <c r="D713" t="s">
        <v>526</v>
      </c>
      <c r="E713">
        <v>2289.428000245</v>
      </c>
      <c r="F713">
        <v>570.1</v>
      </c>
      <c r="G713">
        <v>-38.595840312536197</v>
      </c>
      <c r="H713">
        <f>(Table2[[#This Row],[1Y Return vs Nifty]]-AVERAGE(Table2[1Y Return vs Nifty]))/_xlfn.STDEV.P(Table2[1Y Return vs Nifty])</f>
        <v>-0.99058179905749399</v>
      </c>
      <c r="I713">
        <v>4.7676836102496196</v>
      </c>
      <c r="J713">
        <f>(Table2[[#This Row],[1M Return vs Nifty]]-AVERAGE(Table2[1M Return vs Nifty]))/_xlfn.STDEV.P(Table2[1M Return vs Nifty])</f>
        <v>0.29054880909473879</v>
      </c>
      <c r="K713">
        <v>-25.101874826774299</v>
      </c>
      <c r="L713">
        <f>(Table2[[#This Row],[6M Return vs Nifty]]-AVERAGE(Table2[6M Return vs Nifty]))/_xlfn.STDEV.P(Table2[6M Return vs Nifty])</f>
        <v>-1.1120689312511178</v>
      </c>
      <c r="M713">
        <v>2.7573070180999699</v>
      </c>
      <c r="N713">
        <f>(Table2[[#This Row],[1W Return vs Nifty]]-AVERAGE(Table2[1W Return vs Nifty]))/_xlfn.STDEV.P(Table2[1W Return vs Nifty])</f>
        <v>0.59007871237596066</v>
      </c>
      <c r="O713">
        <v>554.17999999999995</v>
      </c>
      <c r="P713">
        <v>548.081120584264</v>
      </c>
      <c r="Q713">
        <v>602.62617344330499</v>
      </c>
      <c r="R713">
        <v>71.577521602621999</v>
      </c>
      <c r="S713" s="2">
        <f>(Table2[[#This Row],[Close Price]]-Table2[[#This Row],[20D EMA]])/Table2[[#This Row],[20D EMA]]</f>
        <v>2.8727128369843868E-2</v>
      </c>
      <c r="T713" s="2">
        <f>(Table2[[#This Row],[Close Price]]-Table2[[#This Row],[50D EMA]])/Table2[[#This Row],[50D EMA]]</f>
        <v>4.0174489849720635E-2</v>
      </c>
      <c r="U713" s="2">
        <f>(Table2[[#This Row],[Close Price]]-Table2[[#This Row],[200D EMA]])/Table2[[#This Row],[200D EMA]]</f>
        <v>-5.3974047057159608E-2</v>
      </c>
      <c r="V713">
        <v>1.1896659049157401</v>
      </c>
      <c r="W713">
        <v>565.6</v>
      </c>
      <c r="X713">
        <v>596.29999999999995</v>
      </c>
      <c r="Y713">
        <v>562.45000000000005</v>
      </c>
      <c r="Z713">
        <v>599.20000000000005</v>
      </c>
      <c r="AA713">
        <v>562.45000000000005</v>
      </c>
      <c r="AB713">
        <v>599.20000000000005</v>
      </c>
      <c r="AC713" s="2">
        <f>(Table2[[#This Row],[Close Price]]/Table2[[#This Row],[Day Low]])-1</f>
        <v>7.9561527581328839E-3</v>
      </c>
      <c r="AD713" s="2">
        <f>(Table2[[#This Row],[Day High]]/Table2[[#This Row],[Close Price]])-1</f>
        <v>4.5956849675495404E-2</v>
      </c>
      <c r="AE713" s="2">
        <f>(Table2[[#This Row],[Close Price]]/Table2[[#This Row],[Current Week Low]])-1</f>
        <v>1.3601208996355085E-2</v>
      </c>
      <c r="AF713" s="2">
        <f>(Table2[[#This Row],[Current Week High]]/Table2[[#This Row],[Close Price]])-1</f>
        <v>5.1043676547974037E-2</v>
      </c>
      <c r="AG713" s="2">
        <f>(Table2[[#This Row],[Close Price]]/Table2[[#This Row],[Current Month Low]])-1</f>
        <v>1.3601208996355085E-2</v>
      </c>
      <c r="AH713" s="2">
        <f>(Table2[[#This Row],[Current Month High]]/Table2[[#This Row],[Close Price]])-1</f>
        <v>5.1043676547974037E-2</v>
      </c>
      <c r="AI713">
        <v>38.870373618663301</v>
      </c>
      <c r="AJ713">
        <v>23.652532263312001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-0.02</v>
      </c>
      <c r="AM713" t="s">
        <v>10464</v>
      </c>
      <c r="AN713">
        <v>0.94</v>
      </c>
      <c r="AO713" t="s">
        <v>10463</v>
      </c>
      <c r="AP713">
        <v>-7.7832889323452004E-2</v>
      </c>
      <c r="AQ713">
        <f>(Table2[[#This Row],[Sharpe Ratio]]-AVERAGE(Table2[Sharpe Ratio]))/_xlfn.STDEV.P(Table2[Sharpe Ratio])</f>
        <v>-1.4686113826243694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696</v>
      </c>
      <c r="AT713">
        <f>_xlfn.RANK.AVG(Table2[[#This Row],[6M Return vs Nifty Z-Score]],Table2[6M Return vs Nifty Z-Score])</f>
        <v>677</v>
      </c>
      <c r="AU713">
        <f>_xlfn.RANK.AVG(Table2[[#This Row],[Sharpe Ratio Z-Score]],Table2[Sharpe Ratio Z-Score])</f>
        <v>673</v>
      </c>
      <c r="AV713">
        <f>(Table2[[#This Row],[Rank 1Y]]+Table2[[#This Row],[Rank 6M]]+Table2[[#This Row],[Rank Sharpe]])/3</f>
        <v>682</v>
      </c>
    </row>
    <row r="714" spans="1:48" x14ac:dyDescent="0.3">
      <c r="A714" t="s">
        <v>99</v>
      </c>
      <c r="B714" t="s">
        <v>100</v>
      </c>
      <c r="C714" t="s">
        <v>10431</v>
      </c>
      <c r="D714" t="s">
        <v>101</v>
      </c>
      <c r="E714">
        <v>280729.82370770001</v>
      </c>
      <c r="F714">
        <v>2925.6</v>
      </c>
      <c r="G714">
        <v>-38.508635340387997</v>
      </c>
      <c r="H714">
        <f>(Table2[[#This Row],[1Y Return vs Nifty]]-AVERAGE(Table2[1Y Return vs Nifty]))/_xlfn.STDEV.P(Table2[1Y Return vs Nifty])</f>
        <v>-0.98956331613511661</v>
      </c>
      <c r="I714">
        <v>-6.5688665533438897</v>
      </c>
      <c r="J714">
        <f>(Table2[[#This Row],[1M Return vs Nifty]]-AVERAGE(Table2[1M Return vs Nifty]))/_xlfn.STDEV.P(Table2[1M Return vs Nifty])</f>
        <v>-0.69127835114016212</v>
      </c>
      <c r="K714">
        <v>-25.050844744487001</v>
      </c>
      <c r="L714">
        <f>(Table2[[#This Row],[6M Return vs Nifty]]-AVERAGE(Table2[6M Return vs Nifty]))/_xlfn.STDEV.P(Table2[6M Return vs Nifty])</f>
        <v>-1.1105402563469453</v>
      </c>
      <c r="M714">
        <v>-0.237180913627418</v>
      </c>
      <c r="N714">
        <f>(Table2[[#This Row],[1W Return vs Nifty]]-AVERAGE(Table2[1W Return vs Nifty]))/_xlfn.STDEV.P(Table2[1W Return vs Nifty])</f>
        <v>4.1711875383281936E-2</v>
      </c>
      <c r="O714">
        <v>2899.15</v>
      </c>
      <c r="P714">
        <v>2892.7287808565702</v>
      </c>
      <c r="Q714">
        <v>2986.5903269261198</v>
      </c>
      <c r="R714">
        <v>61.204067725932802</v>
      </c>
      <c r="S714" s="2">
        <f>(Table2[[#This Row],[Close Price]]-Table2[[#This Row],[20D EMA]])/Table2[[#This Row],[20D EMA]]</f>
        <v>9.1233637445457521E-3</v>
      </c>
      <c r="T714" s="2">
        <f>(Table2[[#This Row],[Close Price]]-Table2[[#This Row],[50D EMA]])/Table2[[#This Row],[50D EMA]]</f>
        <v>1.1363394785215969E-2</v>
      </c>
      <c r="U714" s="2">
        <f>(Table2[[#This Row],[Close Price]]-Table2[[#This Row],[200D EMA]])/Table2[[#This Row],[200D EMA]]</f>
        <v>-2.0421390364875659E-2</v>
      </c>
      <c r="V714">
        <v>0.90205097199186102</v>
      </c>
      <c r="W714">
        <v>2912</v>
      </c>
      <c r="X714">
        <v>2936</v>
      </c>
      <c r="Y714">
        <v>2888</v>
      </c>
      <c r="Z714">
        <v>2939</v>
      </c>
      <c r="AA714">
        <v>2888</v>
      </c>
      <c r="AB714">
        <v>2939</v>
      </c>
      <c r="AC714" s="2">
        <f>(Table2[[#This Row],[Close Price]]/Table2[[#This Row],[Day Low]])-1</f>
        <v>4.6703296703296537E-3</v>
      </c>
      <c r="AD714" s="2">
        <f>(Table2[[#This Row],[Day High]]/Table2[[#This Row],[Close Price]])-1</f>
        <v>3.554826360404828E-3</v>
      </c>
      <c r="AE714" s="2">
        <f>(Table2[[#This Row],[Close Price]]/Table2[[#This Row],[Current Week Low]])-1</f>
        <v>1.3019390581717527E-2</v>
      </c>
      <c r="AF714" s="2">
        <f>(Table2[[#This Row],[Current Week High]]/Table2[[#This Row],[Close Price]])-1</f>
        <v>4.5802570412907251E-3</v>
      </c>
      <c r="AG714" s="2">
        <f>(Table2[[#This Row],[Close Price]]/Table2[[#This Row],[Current Month Low]])-1</f>
        <v>1.3019390581717527E-2</v>
      </c>
      <c r="AH714" s="2">
        <f>(Table2[[#This Row],[Current Month High]]/Table2[[#This Row],[Close Price]])-1</f>
        <v>4.5802570412907251E-3</v>
      </c>
      <c r="AI714">
        <v>21.957888980038199</v>
      </c>
      <c r="AJ714">
        <v>9.5689300026216202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-0.05</v>
      </c>
      <c r="AM714" t="s">
        <v>10464</v>
      </c>
      <c r="AN714">
        <v>0.54</v>
      </c>
      <c r="AO714" t="s">
        <v>10463</v>
      </c>
      <c r="AP714">
        <v>-8.0971377623137997E-2</v>
      </c>
      <c r="AQ714">
        <f>(Table2[[#This Row],[Sharpe Ratio]]-AVERAGE(Table2[Sharpe Ratio]))/_xlfn.STDEV.P(Table2[Sharpe Ratio])</f>
        <v>-1.5039302905124454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695</v>
      </c>
      <c r="AT714">
        <f>_xlfn.RANK.AVG(Table2[[#This Row],[6M Return vs Nifty Z-Score]],Table2[6M Return vs Nifty Z-Score])</f>
        <v>676</v>
      </c>
      <c r="AU714">
        <f>_xlfn.RANK.AVG(Table2[[#This Row],[Sharpe Ratio Z-Score]],Table2[Sharpe Ratio Z-Score])</f>
        <v>677</v>
      </c>
      <c r="AV714">
        <f>(Table2[[#This Row],[Rank 1Y]]+Table2[[#This Row],[Rank 6M]]+Table2[[#This Row],[Rank Sharpe]])/3</f>
        <v>682.66666666666663</v>
      </c>
    </row>
    <row r="715" spans="1:48" x14ac:dyDescent="0.3">
      <c r="A715" t="s">
        <v>1030</v>
      </c>
      <c r="B715" t="s">
        <v>1031</v>
      </c>
      <c r="C715" t="s">
        <v>10418</v>
      </c>
      <c r="D715" t="s">
        <v>21</v>
      </c>
      <c r="E715">
        <v>12446.451090709999</v>
      </c>
      <c r="F715">
        <v>830.95</v>
      </c>
      <c r="G715">
        <v>-41.401684934198599</v>
      </c>
      <c r="H715">
        <f>(Table2[[#This Row],[1Y Return vs Nifty]]-AVERAGE(Table2[1Y Return vs Nifty]))/_xlfn.STDEV.P(Table2[1Y Return vs Nifty])</f>
        <v>-1.0233517748927077</v>
      </c>
      <c r="I715">
        <v>-2.5554196170267001</v>
      </c>
      <c r="J715">
        <f>(Table2[[#This Row],[1M Return vs Nifty]]-AVERAGE(Table2[1M Return vs Nifty]))/_xlfn.STDEV.P(Table2[1M Return vs Nifty])</f>
        <v>-0.34368484594027959</v>
      </c>
      <c r="K715">
        <v>-19.953989295868102</v>
      </c>
      <c r="L715">
        <f>(Table2[[#This Row],[6M Return vs Nifty]]-AVERAGE(Table2[6M Return vs Nifty]))/_xlfn.STDEV.P(Table2[6M Return vs Nifty])</f>
        <v>-0.95785708075193632</v>
      </c>
      <c r="M715">
        <v>-2.5516600701982401</v>
      </c>
      <c r="N715">
        <f>(Table2[[#This Row],[1W Return vs Nifty]]-AVERAGE(Table2[1W Return vs Nifty]))/_xlfn.STDEV.P(Table2[1W Return vs Nifty])</f>
        <v>-0.38212807432127022</v>
      </c>
      <c r="O715">
        <v>846.12</v>
      </c>
      <c r="P715">
        <v>836.00662282381199</v>
      </c>
      <c r="Q715">
        <v>848.77816438687205</v>
      </c>
      <c r="R715">
        <v>42.641735498229998</v>
      </c>
      <c r="S715" s="2">
        <f>(Table2[[#This Row],[Close Price]]-Table2[[#This Row],[20D EMA]])/Table2[[#This Row],[20D EMA]]</f>
        <v>-1.7928898974140735E-2</v>
      </c>
      <c r="T715" s="2">
        <f>(Table2[[#This Row],[Close Price]]-Table2[[#This Row],[50D EMA]])/Table2[[#This Row],[50D EMA]]</f>
        <v>-6.0485439777163462E-3</v>
      </c>
      <c r="U715" s="2">
        <f>(Table2[[#This Row],[Close Price]]-Table2[[#This Row],[200D EMA]])/Table2[[#This Row],[200D EMA]]</f>
        <v>-2.1004504044646873E-2</v>
      </c>
      <c r="V715">
        <v>3.33979521373996</v>
      </c>
      <c r="W715">
        <v>829.3</v>
      </c>
      <c r="X715">
        <v>839.95</v>
      </c>
      <c r="Y715">
        <v>818.35</v>
      </c>
      <c r="Z715">
        <v>839.95</v>
      </c>
      <c r="AA715">
        <v>818.35</v>
      </c>
      <c r="AB715">
        <v>839.95</v>
      </c>
      <c r="AC715" s="2">
        <f>(Table2[[#This Row],[Close Price]]/Table2[[#This Row],[Day Low]])-1</f>
        <v>1.9896298082722197E-3</v>
      </c>
      <c r="AD715" s="2">
        <f>(Table2[[#This Row],[Day High]]/Table2[[#This Row],[Close Price]])-1</f>
        <v>1.0830976593056096E-2</v>
      </c>
      <c r="AE715" s="2">
        <f>(Table2[[#This Row],[Close Price]]/Table2[[#This Row],[Current Week Low]])-1</f>
        <v>1.5396835095008221E-2</v>
      </c>
      <c r="AF715" s="2">
        <f>(Table2[[#This Row],[Current Week High]]/Table2[[#This Row],[Close Price]])-1</f>
        <v>1.0830976593056096E-2</v>
      </c>
      <c r="AG715" s="2">
        <f>(Table2[[#This Row],[Close Price]]/Table2[[#This Row],[Current Month Low]])-1</f>
        <v>1.5396835095008221E-2</v>
      </c>
      <c r="AH715" s="2">
        <f>(Table2[[#This Row],[Current Month High]]/Table2[[#This Row],[Close Price]])-1</f>
        <v>1.0830976593056096E-2</v>
      </c>
      <c r="AI715">
        <v>22.7510680546362</v>
      </c>
      <c r="AJ715">
        <v>12.1390013495276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-0.04</v>
      </c>
      <c r="AM715" t="s">
        <v>10464</v>
      </c>
      <c r="AN715">
        <v>-7.1</v>
      </c>
      <c r="AO715" t="s">
        <v>10464</v>
      </c>
      <c r="AP715">
        <v>-0.108582379501843</v>
      </c>
      <c r="AQ715">
        <f>(Table2[[#This Row],[Sharpe Ratio]]-AVERAGE(Table2[Sharpe Ratio]))/_xlfn.STDEV.P(Table2[Sharpe Ratio])</f>
        <v>-1.8146500826330805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702</v>
      </c>
      <c r="AT715">
        <f>_xlfn.RANK.AVG(Table2[[#This Row],[6M Return vs Nifty Z-Score]],Table2[6M Return vs Nifty Z-Score])</f>
        <v>640</v>
      </c>
      <c r="AU715">
        <f>_xlfn.RANK.AVG(Table2[[#This Row],[Sharpe Ratio Z-Score]],Table2[Sharpe Ratio Z-Score])</f>
        <v>709</v>
      </c>
      <c r="AV715">
        <f>(Table2[[#This Row],[Rank 1Y]]+Table2[[#This Row],[Rank 6M]]+Table2[[#This Row],[Rank Sharpe]])/3</f>
        <v>683.66666666666663</v>
      </c>
    </row>
    <row r="716" spans="1:48" x14ac:dyDescent="0.3">
      <c r="A716" t="s">
        <v>550</v>
      </c>
      <c r="B716" t="s">
        <v>551</v>
      </c>
      <c r="C716" t="s">
        <v>10428</v>
      </c>
      <c r="D716" t="s">
        <v>80</v>
      </c>
      <c r="E716">
        <v>34695.373626854998</v>
      </c>
      <c r="F716">
        <v>1839.45</v>
      </c>
      <c r="G716">
        <v>-42.334845443031199</v>
      </c>
      <c r="H716">
        <f>(Table2[[#This Row],[1Y Return vs Nifty]]-AVERAGE(Table2[1Y Return vs Nifty]))/_xlfn.STDEV.P(Table2[1Y Return vs Nifty])</f>
        <v>-1.0342503282511977</v>
      </c>
      <c r="I716">
        <v>-4.3832341066147196</v>
      </c>
      <c r="J716">
        <f>(Table2[[#This Row],[1M Return vs Nifty]]-AVERAGE(Table2[1M Return vs Nifty]))/_xlfn.STDEV.P(Table2[1M Return vs Nifty])</f>
        <v>-0.5019867882288277</v>
      </c>
      <c r="K716">
        <v>-32.049529787165802</v>
      </c>
      <c r="L716">
        <f>(Table2[[#This Row],[6M Return vs Nifty]]-AVERAGE(Table2[6M Return vs Nifty]))/_xlfn.STDEV.P(Table2[6M Return vs Nifty])</f>
        <v>-1.3201953011246119</v>
      </c>
      <c r="M716">
        <v>-0.79355915190297699</v>
      </c>
      <c r="N716">
        <f>(Table2[[#This Row],[1W Return vs Nifty]]-AVERAGE(Table2[1W Return vs Nifty]))/_xlfn.STDEV.P(Table2[1W Return vs Nifty])</f>
        <v>-6.0175118871100927E-2</v>
      </c>
      <c r="O716">
        <v>1830.87</v>
      </c>
      <c r="P716">
        <v>1849.1347734789599</v>
      </c>
      <c r="Q716">
        <v>1980.64598161299</v>
      </c>
      <c r="R716">
        <v>56.617780874508199</v>
      </c>
      <c r="S716" s="2">
        <f>(Table2[[#This Row],[Close Price]]-Table2[[#This Row],[20D EMA]])/Table2[[#This Row],[20D EMA]]</f>
        <v>4.6862966786282781E-3</v>
      </c>
      <c r="T716" s="2">
        <f>(Table2[[#This Row],[Close Price]]-Table2[[#This Row],[50D EMA]])/Table2[[#This Row],[50D EMA]]</f>
        <v>-5.2374622000855827E-3</v>
      </c>
      <c r="U716" s="2">
        <f>(Table2[[#This Row],[Close Price]]-Table2[[#This Row],[200D EMA]])/Table2[[#This Row],[200D EMA]]</f>
        <v>-7.1287843927567193E-2</v>
      </c>
      <c r="V716">
        <v>1.2920431401724299</v>
      </c>
      <c r="W716">
        <v>1820</v>
      </c>
      <c r="X716">
        <v>1868</v>
      </c>
      <c r="Y716">
        <v>1809.9</v>
      </c>
      <c r="Z716">
        <v>1868</v>
      </c>
      <c r="AA716">
        <v>1809.9</v>
      </c>
      <c r="AB716">
        <v>1868</v>
      </c>
      <c r="AC716" s="2">
        <f>(Table2[[#This Row],[Close Price]]/Table2[[#This Row],[Day Low]])-1</f>
        <v>1.0686813186813193E-2</v>
      </c>
      <c r="AD716" s="2">
        <f>(Table2[[#This Row],[Day High]]/Table2[[#This Row],[Close Price]])-1</f>
        <v>1.5520943760363171E-2</v>
      </c>
      <c r="AE716" s="2">
        <f>(Table2[[#This Row],[Close Price]]/Table2[[#This Row],[Current Week Low]])-1</f>
        <v>1.6326868887783785E-2</v>
      </c>
      <c r="AF716" s="2">
        <f>(Table2[[#This Row],[Current Week High]]/Table2[[#This Row],[Close Price]])-1</f>
        <v>1.5520943760363171E-2</v>
      </c>
      <c r="AG716" s="2">
        <f>(Table2[[#This Row],[Close Price]]/Table2[[#This Row],[Current Month Low]])-1</f>
        <v>1.6326868887783785E-2</v>
      </c>
      <c r="AH716" s="2">
        <f>(Table2[[#This Row],[Current Month High]]/Table2[[#This Row],[Close Price]])-1</f>
        <v>1.5520943760363171E-2</v>
      </c>
      <c r="AI716">
        <v>32.142760064149599</v>
      </c>
      <c r="AJ716">
        <v>11.3873077388882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-0.14000000000000001</v>
      </c>
      <c r="AM716" t="s">
        <v>10464</v>
      </c>
      <c r="AN716">
        <v>-3.28</v>
      </c>
      <c r="AO716" t="s">
        <v>10464</v>
      </c>
      <c r="AP716">
        <v>-6.3681802488731995E-2</v>
      </c>
      <c r="AQ716">
        <f>(Table2[[#This Row],[Sharpe Ratio]]-AVERAGE(Table2[Sharpe Ratio]))/_xlfn.STDEV.P(Table2[Sharpe Ratio])</f>
        <v>-1.3093624434195783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705</v>
      </c>
      <c r="AT716">
        <f>_xlfn.RANK.AVG(Table2[[#This Row],[6M Return vs Nifty Z-Score]],Table2[6M Return vs Nifty Z-Score])</f>
        <v>702</v>
      </c>
      <c r="AU716">
        <f>_xlfn.RANK.AVG(Table2[[#This Row],[Sharpe Ratio Z-Score]],Table2[Sharpe Ratio Z-Score])</f>
        <v>647</v>
      </c>
      <c r="AV716">
        <f>(Table2[[#This Row],[Rank 1Y]]+Table2[[#This Row],[Rank 6M]]+Table2[[#This Row],[Rank Sharpe]])/3</f>
        <v>684.66666666666663</v>
      </c>
    </row>
    <row r="717" spans="1:48" x14ac:dyDescent="0.3">
      <c r="A717" t="s">
        <v>1283</v>
      </c>
      <c r="B717" t="s">
        <v>1284</v>
      </c>
      <c r="C717" t="s">
        <v>10433</v>
      </c>
      <c r="D717" t="s">
        <v>533</v>
      </c>
      <c r="E717">
        <v>8446.2875072000006</v>
      </c>
      <c r="F717">
        <v>764.2</v>
      </c>
      <c r="G717">
        <v>-49.779388352134703</v>
      </c>
      <c r="H717">
        <f>(Table2[[#This Row],[1Y Return vs Nifty]]-AVERAGE(Table2[1Y Return vs Nifty]))/_xlfn.STDEV.P(Table2[1Y Return vs Nifty])</f>
        <v>-1.121196515275265</v>
      </c>
      <c r="I717">
        <v>-7.2129318201336599</v>
      </c>
      <c r="J717">
        <f>(Table2[[#This Row],[1M Return vs Nifty]]-AVERAGE(Table2[1M Return vs Nifty]))/_xlfn.STDEV.P(Table2[1M Return vs Nifty])</f>
        <v>-0.74705905715502308</v>
      </c>
      <c r="K717">
        <v>-41.568824683558901</v>
      </c>
      <c r="L717">
        <f>(Table2[[#This Row],[6M Return vs Nifty]]-AVERAGE(Table2[6M Return vs Nifty]))/_xlfn.STDEV.P(Table2[6M Return vs Nifty])</f>
        <v>-1.6053586118872307</v>
      </c>
      <c r="M717">
        <v>-2.7965337322147801</v>
      </c>
      <c r="N717">
        <f>(Table2[[#This Row],[1W Return vs Nifty]]-AVERAGE(Table2[1W Return vs Nifty]))/_xlfn.STDEV.P(Table2[1W Return vs Nifty])</f>
        <v>-0.4269706646286433</v>
      </c>
      <c r="O717">
        <v>774.24</v>
      </c>
      <c r="P717">
        <v>796.56134738989795</v>
      </c>
      <c r="Q717">
        <v>872.97900691255802</v>
      </c>
      <c r="R717">
        <v>41.880749391681199</v>
      </c>
      <c r="S717" s="2">
        <f>(Table2[[#This Row],[Close Price]]-Table2[[#This Row],[20D EMA]])/Table2[[#This Row],[20D EMA]]</f>
        <v>-1.2967555280016484E-2</v>
      </c>
      <c r="T717" s="2">
        <f>(Table2[[#This Row],[Close Price]]-Table2[[#This Row],[50D EMA]])/Table2[[#This Row],[50D EMA]]</f>
        <v>-4.0626308941472886E-2</v>
      </c>
      <c r="U717" s="2">
        <f>(Table2[[#This Row],[Close Price]]-Table2[[#This Row],[200D EMA]])/Table2[[#This Row],[200D EMA]]</f>
        <v>-0.12460666986400262</v>
      </c>
      <c r="V717">
        <v>0.77038849670439102</v>
      </c>
      <c r="W717">
        <v>760.45</v>
      </c>
      <c r="X717">
        <v>771.8</v>
      </c>
      <c r="Y717">
        <v>760.45</v>
      </c>
      <c r="Z717">
        <v>771.8</v>
      </c>
      <c r="AA717">
        <v>760.45</v>
      </c>
      <c r="AB717">
        <v>771.8</v>
      </c>
      <c r="AC717" s="2">
        <f>(Table2[[#This Row],[Close Price]]/Table2[[#This Row],[Day Low]])-1</f>
        <v>4.9312906831482373E-3</v>
      </c>
      <c r="AD717" s="2">
        <f>(Table2[[#This Row],[Day High]]/Table2[[#This Row],[Close Price]])-1</f>
        <v>9.945040565296992E-3</v>
      </c>
      <c r="AE717" s="2">
        <f>(Table2[[#This Row],[Close Price]]/Table2[[#This Row],[Current Week Low]])-1</f>
        <v>4.9312906831482373E-3</v>
      </c>
      <c r="AF717" s="2">
        <f>(Table2[[#This Row],[Current Week High]]/Table2[[#This Row],[Close Price]])-1</f>
        <v>9.945040565296992E-3</v>
      </c>
      <c r="AG717" s="2">
        <f>(Table2[[#This Row],[Close Price]]/Table2[[#This Row],[Current Month Low]])-1</f>
        <v>4.9312906831482373E-3</v>
      </c>
      <c r="AH717" s="2">
        <f>(Table2[[#This Row],[Current Month High]]/Table2[[#This Row],[Close Price]])-1</f>
        <v>9.945040565296992E-3</v>
      </c>
      <c r="AI717">
        <v>44.765768123527799</v>
      </c>
      <c r="AJ717">
        <v>6.0799555802332197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-0.18</v>
      </c>
      <c r="AM717" t="s">
        <v>10464</v>
      </c>
      <c r="AN717">
        <v>-2.5099999999999998</v>
      </c>
      <c r="AO717" t="s">
        <v>10464</v>
      </c>
      <c r="AP717">
        <v>-5.2608646253737998E-2</v>
      </c>
      <c r="AQ717">
        <f>(Table2[[#This Row],[Sharpe Ratio]]-AVERAGE(Table2[Sharpe Ratio]))/_xlfn.STDEV.P(Table2[Sharpe Ratio])</f>
        <v>-1.1847509273807397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716</v>
      </c>
      <c r="AT717">
        <f>_xlfn.RANK.AVG(Table2[[#This Row],[6M Return vs Nifty Z-Score]],Table2[6M Return vs Nifty Z-Score])</f>
        <v>717</v>
      </c>
      <c r="AU717">
        <f>_xlfn.RANK.AVG(Table2[[#This Row],[Sharpe Ratio Z-Score]],Table2[Sharpe Ratio Z-Score])</f>
        <v>636</v>
      </c>
      <c r="AV717">
        <f>(Table2[[#This Row],[Rank 1Y]]+Table2[[#This Row],[Rank 6M]]+Table2[[#This Row],[Rank Sharpe]])/3</f>
        <v>689.66666666666663</v>
      </c>
    </row>
    <row r="718" spans="1:48" x14ac:dyDescent="0.3">
      <c r="A718" t="s">
        <v>764</v>
      </c>
      <c r="B718" t="s">
        <v>765</v>
      </c>
      <c r="C718" t="s">
        <v>10428</v>
      </c>
      <c r="D718" t="s">
        <v>80</v>
      </c>
      <c r="E718">
        <v>20256.164275499999</v>
      </c>
      <c r="F718">
        <v>845.2</v>
      </c>
      <c r="G718">
        <v>-35.839394831632497</v>
      </c>
      <c r="H718">
        <f>(Table2[[#This Row],[1Y Return vs Nifty]]-AVERAGE(Table2[1Y Return vs Nifty]))/_xlfn.STDEV.P(Table2[1Y Return vs Nifty])</f>
        <v>-0.95838876488057623</v>
      </c>
      <c r="I718">
        <v>5.5149197303917701</v>
      </c>
      <c r="J718">
        <f>(Table2[[#This Row],[1M Return vs Nifty]]-AVERAGE(Table2[1M Return vs Nifty]))/_xlfn.STDEV.P(Table2[1M Return vs Nifty])</f>
        <v>0.35526485650572248</v>
      </c>
      <c r="K718">
        <v>-28.352958594039801</v>
      </c>
      <c r="L718">
        <f>(Table2[[#This Row],[6M Return vs Nifty]]-AVERAGE(Table2[6M Return vs Nifty]))/_xlfn.STDEV.P(Table2[6M Return vs Nifty])</f>
        <v>-1.2094595280054337</v>
      </c>
      <c r="M718">
        <v>-1.5254655148251699</v>
      </c>
      <c r="N718">
        <f>(Table2[[#This Row],[1W Return vs Nifty]]-AVERAGE(Table2[1W Return vs Nifty]))/_xlfn.STDEV.P(Table2[1W Return vs Nifty])</f>
        <v>-0.19420577331389094</v>
      </c>
      <c r="O718">
        <v>838.06</v>
      </c>
      <c r="P718">
        <v>822.92206325993095</v>
      </c>
      <c r="Q718">
        <v>858.04928435377201</v>
      </c>
      <c r="R718">
        <v>56.553109845684098</v>
      </c>
      <c r="S718" s="2">
        <f>(Table2[[#This Row],[Close Price]]-Table2[[#This Row],[20D EMA]])/Table2[[#This Row],[20D EMA]]</f>
        <v>8.5196763954849299E-3</v>
      </c>
      <c r="T718" s="2">
        <f>(Table2[[#This Row],[Close Price]]-Table2[[#This Row],[50D EMA]])/Table2[[#This Row],[50D EMA]]</f>
        <v>2.707174559376507E-2</v>
      </c>
      <c r="U718" s="2">
        <f>(Table2[[#This Row],[Close Price]]-Table2[[#This Row],[200D EMA]])/Table2[[#This Row],[200D EMA]]</f>
        <v>-1.4974995711871289E-2</v>
      </c>
      <c r="V718">
        <v>1.56764773194049</v>
      </c>
      <c r="W718">
        <v>838.3</v>
      </c>
      <c r="X718">
        <v>869.65</v>
      </c>
      <c r="Y718">
        <v>837.85</v>
      </c>
      <c r="Z718">
        <v>869.65</v>
      </c>
      <c r="AA718">
        <v>837.85</v>
      </c>
      <c r="AB718">
        <v>869.65</v>
      </c>
      <c r="AC718" s="2">
        <f>(Table2[[#This Row],[Close Price]]/Table2[[#This Row],[Day Low]])-1</f>
        <v>8.2309435762855099E-3</v>
      </c>
      <c r="AD718" s="2">
        <f>(Table2[[#This Row],[Day High]]/Table2[[#This Row],[Close Price]])-1</f>
        <v>2.8928064363464179E-2</v>
      </c>
      <c r="AE718" s="2">
        <f>(Table2[[#This Row],[Close Price]]/Table2[[#This Row],[Current Week Low]])-1</f>
        <v>8.7724533030972829E-3</v>
      </c>
      <c r="AF718" s="2">
        <f>(Table2[[#This Row],[Current Week High]]/Table2[[#This Row],[Close Price]])-1</f>
        <v>2.8928064363464179E-2</v>
      </c>
      <c r="AG718" s="2">
        <f>(Table2[[#This Row],[Close Price]]/Table2[[#This Row],[Current Month Low]])-1</f>
        <v>8.7724533030972829E-3</v>
      </c>
      <c r="AH718" s="2">
        <f>(Table2[[#This Row],[Current Month High]]/Table2[[#This Row],[Close Price]])-1</f>
        <v>2.8928064363464179E-2</v>
      </c>
      <c r="AI718">
        <v>25.201135825840002</v>
      </c>
      <c r="AJ718">
        <v>20.742857142857101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-7.0000000000000007E-2</v>
      </c>
      <c r="AM718" t="s">
        <v>10464</v>
      </c>
      <c r="AN718">
        <v>-2.4300000000000002</v>
      </c>
      <c r="AO718" t="s">
        <v>10464</v>
      </c>
      <c r="AP718">
        <v>-0.107027642388863</v>
      </c>
      <c r="AQ718">
        <f>(Table2[[#This Row],[Sharpe Ratio]]-AVERAGE(Table2[Sharpe Ratio]))/_xlfn.STDEV.P(Table2[Sharpe Ratio])</f>
        <v>-1.7971538833039298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685</v>
      </c>
      <c r="AT718">
        <f>_xlfn.RANK.AVG(Table2[[#This Row],[6M Return vs Nifty Z-Score]],Table2[6M Return vs Nifty Z-Score])</f>
        <v>690</v>
      </c>
      <c r="AU718">
        <f>_xlfn.RANK.AVG(Table2[[#This Row],[Sharpe Ratio Z-Score]],Table2[Sharpe Ratio Z-Score])</f>
        <v>706</v>
      </c>
      <c r="AV718">
        <f>(Table2[[#This Row],[Rank 1Y]]+Table2[[#This Row],[Rank 6M]]+Table2[[#This Row],[Rank Sharpe]])/3</f>
        <v>693.66666666666663</v>
      </c>
    </row>
    <row r="719" spans="1:48" x14ac:dyDescent="0.3">
      <c r="A719" t="s">
        <v>405</v>
      </c>
      <c r="B719" t="s">
        <v>406</v>
      </c>
      <c r="C719" t="s">
        <v>10431</v>
      </c>
      <c r="D719" t="s">
        <v>101</v>
      </c>
      <c r="E719">
        <v>59135.004585524999</v>
      </c>
      <c r="F719">
        <v>508.15</v>
      </c>
      <c r="G719">
        <v>-35.2407770751201</v>
      </c>
      <c r="H719">
        <f>(Table2[[#This Row],[1Y Return vs Nifty]]-AVERAGE(Table2[1Y Return vs Nifty]))/_xlfn.STDEV.P(Table2[1Y Return vs Nifty])</f>
        <v>-0.9513973979089374</v>
      </c>
      <c r="I719">
        <v>1.55142340540062</v>
      </c>
      <c r="J719">
        <f>(Table2[[#This Row],[1M Return vs Nifty]]-AVERAGE(Table2[1M Return vs Nifty]))/_xlfn.STDEV.P(Table2[1M Return vs Nifty])</f>
        <v>1.1997435181668478E-2</v>
      </c>
      <c r="K719">
        <v>-27.235304124729598</v>
      </c>
      <c r="L719">
        <f>(Table2[[#This Row],[6M Return vs Nifty]]-AVERAGE(Table2[6M Return vs Nifty]))/_xlfn.STDEV.P(Table2[6M Return vs Nifty])</f>
        <v>-1.175978681763566</v>
      </c>
      <c r="M719">
        <v>-0.52493323316548102</v>
      </c>
      <c r="N719">
        <f>(Table2[[#This Row],[1W Return vs Nifty]]-AVERAGE(Table2[1W Return vs Nifty]))/_xlfn.STDEV.P(Table2[1W Return vs Nifty])</f>
        <v>-1.0982886759696511E-2</v>
      </c>
      <c r="O719">
        <v>499.02</v>
      </c>
      <c r="P719">
        <v>504.43297170807</v>
      </c>
      <c r="Q719">
        <v>536.63447652907303</v>
      </c>
      <c r="R719">
        <v>62.343413564502598</v>
      </c>
      <c r="S719" s="2">
        <f>(Table2[[#This Row],[Close Price]]-Table2[[#This Row],[20D EMA]])/Table2[[#This Row],[20D EMA]]</f>
        <v>1.8295859885375326E-2</v>
      </c>
      <c r="T719" s="2">
        <f>(Table2[[#This Row],[Close Price]]-Table2[[#This Row],[50D EMA]])/Table2[[#This Row],[50D EMA]]</f>
        <v>7.3687258771837974E-3</v>
      </c>
      <c r="U719" s="2">
        <f>(Table2[[#This Row],[Close Price]]-Table2[[#This Row],[200D EMA]])/Table2[[#This Row],[200D EMA]]</f>
        <v>-5.3079848155320408E-2</v>
      </c>
      <c r="V719">
        <v>0.59244251902368805</v>
      </c>
      <c r="W719">
        <v>504.35</v>
      </c>
      <c r="X719">
        <v>510.25</v>
      </c>
      <c r="Y719">
        <v>503.7</v>
      </c>
      <c r="Z719">
        <v>510.25</v>
      </c>
      <c r="AA719">
        <v>503.7</v>
      </c>
      <c r="AB719">
        <v>510.25</v>
      </c>
      <c r="AC719" s="2">
        <f>(Table2[[#This Row],[Close Price]]/Table2[[#This Row],[Day Low]])-1</f>
        <v>7.5344502825418491E-3</v>
      </c>
      <c r="AD719" s="2">
        <f>(Table2[[#This Row],[Day High]]/Table2[[#This Row],[Close Price]])-1</f>
        <v>4.1326380005903829E-3</v>
      </c>
      <c r="AE719" s="2">
        <f>(Table2[[#This Row],[Close Price]]/Table2[[#This Row],[Current Week Low]])-1</f>
        <v>8.8346237839984632E-3</v>
      </c>
      <c r="AF719" s="2">
        <f>(Table2[[#This Row],[Current Week High]]/Table2[[#This Row],[Close Price]])-1</f>
        <v>4.1326380005903829E-3</v>
      </c>
      <c r="AG719" s="2">
        <f>(Table2[[#This Row],[Close Price]]/Table2[[#This Row],[Current Month Low]])-1</f>
        <v>8.8346237839984632E-3</v>
      </c>
      <c r="AH719" s="2">
        <f>(Table2[[#This Row],[Current Month High]]/Table2[[#This Row],[Close Price]])-1</f>
        <v>4.1326380005903829E-3</v>
      </c>
      <c r="AI719">
        <v>33.769556233395598</v>
      </c>
      <c r="AJ719">
        <v>15.751708428245999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-0.15</v>
      </c>
      <c r="AM719" t="s">
        <v>10464</v>
      </c>
      <c r="AN719">
        <v>1.36</v>
      </c>
      <c r="AO719" t="s">
        <v>10463</v>
      </c>
      <c r="AP719">
        <v>-0.13393805024924299</v>
      </c>
      <c r="AQ719">
        <f>(Table2[[#This Row],[Sharpe Ratio]]-AVERAGE(Table2[Sharpe Ratio]))/_xlfn.STDEV.P(Table2[Sharpe Ratio])</f>
        <v>-2.099989556308163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683</v>
      </c>
      <c r="AT719">
        <f>_xlfn.RANK.AVG(Table2[[#This Row],[6M Return vs Nifty Z-Score]],Table2[6M Return vs Nifty Z-Score])</f>
        <v>685</v>
      </c>
      <c r="AU719">
        <f>_xlfn.RANK.AVG(Table2[[#This Row],[Sharpe Ratio Z-Score]],Table2[Sharpe Ratio Z-Score])</f>
        <v>718</v>
      </c>
      <c r="AV719">
        <f>(Table2[[#This Row],[Rank 1Y]]+Table2[[#This Row],[Rank 6M]]+Table2[[#This Row],[Rank Sharpe]])/3</f>
        <v>695.33333333333337</v>
      </c>
    </row>
    <row r="720" spans="1:48" x14ac:dyDescent="0.3">
      <c r="A720" t="s">
        <v>575</v>
      </c>
      <c r="B720" t="s">
        <v>576</v>
      </c>
      <c r="C720" t="s">
        <v>10419</v>
      </c>
      <c r="D720" t="s">
        <v>24</v>
      </c>
      <c r="E720">
        <v>33163.431899034003</v>
      </c>
      <c r="F720">
        <v>202.24</v>
      </c>
      <c r="G720">
        <v>-39.552284590280102</v>
      </c>
      <c r="H720">
        <f>(Table2[[#This Row],[1Y Return vs Nifty]]-AVERAGE(Table2[1Y Return vs Nifty]))/_xlfn.STDEV.P(Table2[1Y Return vs Nifty])</f>
        <v>-1.0017522878391665</v>
      </c>
      <c r="I720">
        <v>0.65136066891733302</v>
      </c>
      <c r="J720">
        <f>(Table2[[#This Row],[1M Return vs Nifty]]-AVERAGE(Table2[1M Return vs Nifty]))/_xlfn.STDEV.P(Table2[1M Return vs Nifty])</f>
        <v>-6.5954501504731589E-2</v>
      </c>
      <c r="K720">
        <v>-27.867819345298201</v>
      </c>
      <c r="L720">
        <f>(Table2[[#This Row],[6M Return vs Nifty]]-AVERAGE(Table2[6M Return vs Nifty]))/_xlfn.STDEV.P(Table2[6M Return vs Nifty])</f>
        <v>-1.1949265278349628</v>
      </c>
      <c r="M720">
        <v>1.1300045751324701</v>
      </c>
      <c r="N720">
        <f>(Table2[[#This Row],[1W Return vs Nifty]]-AVERAGE(Table2[1W Return vs Nifty]))/_xlfn.STDEV.P(Table2[1W Return vs Nifty])</f>
        <v>0.29207828164262173</v>
      </c>
      <c r="O720">
        <v>199.77</v>
      </c>
      <c r="P720">
        <v>195.034526008889</v>
      </c>
      <c r="Q720">
        <v>207.669107194124</v>
      </c>
      <c r="R720">
        <v>60.147751603216598</v>
      </c>
      <c r="S720" s="2">
        <f>(Table2[[#This Row],[Close Price]]-Table2[[#This Row],[20D EMA]])/Table2[[#This Row],[20D EMA]]</f>
        <v>1.2364218851679425E-2</v>
      </c>
      <c r="T720" s="2">
        <f>(Table2[[#This Row],[Close Price]]-Table2[[#This Row],[50D EMA]])/Table2[[#This Row],[50D EMA]]</f>
        <v>3.6944607391117025E-2</v>
      </c>
      <c r="U720" s="2">
        <f>(Table2[[#This Row],[Close Price]]-Table2[[#This Row],[200D EMA]])/Table2[[#This Row],[200D EMA]]</f>
        <v>-2.6143066089502613E-2</v>
      </c>
      <c r="V720">
        <v>1.1345000032900501</v>
      </c>
      <c r="W720">
        <v>200.9</v>
      </c>
      <c r="X720">
        <v>206.88</v>
      </c>
      <c r="Y720">
        <v>200.9</v>
      </c>
      <c r="Z720">
        <v>206.88</v>
      </c>
      <c r="AA720">
        <v>200.9</v>
      </c>
      <c r="AB720">
        <v>206.88</v>
      </c>
      <c r="AC720" s="2">
        <f>(Table2[[#This Row],[Close Price]]/Table2[[#This Row],[Day Low]])-1</f>
        <v>6.6699850671976257E-3</v>
      </c>
      <c r="AD720" s="2">
        <f>(Table2[[#This Row],[Day High]]/Table2[[#This Row],[Close Price]])-1</f>
        <v>2.2943037974683556E-2</v>
      </c>
      <c r="AE720" s="2">
        <f>(Table2[[#This Row],[Close Price]]/Table2[[#This Row],[Current Week Low]])-1</f>
        <v>6.6699850671976257E-3</v>
      </c>
      <c r="AF720" s="2">
        <f>(Table2[[#This Row],[Current Week High]]/Table2[[#This Row],[Close Price]])-1</f>
        <v>2.2943037974683556E-2</v>
      </c>
      <c r="AG720" s="2">
        <f>(Table2[[#This Row],[Close Price]]/Table2[[#This Row],[Current Month Low]])-1</f>
        <v>6.6699850671976257E-3</v>
      </c>
      <c r="AH720" s="2">
        <f>(Table2[[#This Row],[Current Month High]]/Table2[[#This Row],[Close Price]])-1</f>
        <v>2.2943037974683556E-2</v>
      </c>
      <c r="AI720">
        <v>30.092958860759399</v>
      </c>
      <c r="AJ720">
        <v>19.562518474726499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0.04</v>
      </c>
      <c r="AM720" t="s">
        <v>10463</v>
      </c>
      <c r="AN720">
        <v>4.12</v>
      </c>
      <c r="AO720" t="s">
        <v>10463</v>
      </c>
      <c r="AP720">
        <v>-0.100275558406089</v>
      </c>
      <c r="AQ720">
        <f>(Table2[[#This Row],[Sharpe Ratio]]-AVERAGE(Table2[Sharpe Ratio]))/_xlfn.STDEV.P(Table2[Sharpe Ratio])</f>
        <v>-1.721169457214462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698</v>
      </c>
      <c r="AT720">
        <f>_xlfn.RANK.AVG(Table2[[#This Row],[6M Return vs Nifty Z-Score]],Table2[6M Return vs Nifty Z-Score])</f>
        <v>689</v>
      </c>
      <c r="AU720">
        <f>_xlfn.RANK.AVG(Table2[[#This Row],[Sharpe Ratio Z-Score]],Table2[Sharpe Ratio Z-Score])</f>
        <v>700</v>
      </c>
      <c r="AV720">
        <f>(Table2[[#This Row],[Rank 1Y]]+Table2[[#This Row],[Rank 6M]]+Table2[[#This Row],[Rank Sharpe]])/3</f>
        <v>695.66666666666663</v>
      </c>
    </row>
    <row r="721" spans="1:48" x14ac:dyDescent="0.3">
      <c r="A721" t="s">
        <v>1148</v>
      </c>
      <c r="B721" t="s">
        <v>1149</v>
      </c>
      <c r="C721" t="s">
        <v>10431</v>
      </c>
      <c r="D721" t="s">
        <v>1150</v>
      </c>
      <c r="E721">
        <v>10176.788551125001</v>
      </c>
      <c r="F721">
        <v>943.65</v>
      </c>
      <c r="G721">
        <v>-46.795123587029103</v>
      </c>
      <c r="H721">
        <f>(Table2[[#This Row],[1Y Return vs Nifty]]-AVERAGE(Table2[1Y Return vs Nifty]))/_xlfn.STDEV.P(Table2[1Y Return vs Nifty])</f>
        <v>-1.0863427377412656</v>
      </c>
      <c r="I721">
        <v>-3.2470488874322898</v>
      </c>
      <c r="J721">
        <f>(Table2[[#This Row],[1M Return vs Nifty]]-AVERAGE(Table2[1M Return vs Nifty]))/_xlfn.STDEV.P(Table2[1M Return vs Nifty])</f>
        <v>-0.40358493835802489</v>
      </c>
      <c r="K721">
        <v>-35.188942066173603</v>
      </c>
      <c r="L721">
        <f>(Table2[[#This Row],[6M Return vs Nifty]]-AVERAGE(Table2[6M Return vs Nifty]))/_xlfn.STDEV.P(Table2[6M Return vs Nifty])</f>
        <v>-1.4142406279134578</v>
      </c>
      <c r="M721">
        <v>-0.62459915902935004</v>
      </c>
      <c r="N721">
        <f>(Table2[[#This Row],[1W Return vs Nifty]]-AVERAGE(Table2[1W Return vs Nifty]))/_xlfn.STDEV.P(Table2[1W Return vs Nifty])</f>
        <v>-2.9234250521376286E-2</v>
      </c>
      <c r="O721">
        <v>926.27</v>
      </c>
      <c r="P721">
        <v>931.78684956670395</v>
      </c>
      <c r="Q721">
        <v>1029.0871040331799</v>
      </c>
      <c r="R721">
        <v>57.340638290659903</v>
      </c>
      <c r="S721" s="2">
        <f>(Table2[[#This Row],[Close Price]]-Table2[[#This Row],[20D EMA]])/Table2[[#This Row],[20D EMA]]</f>
        <v>1.8763427510337154E-2</v>
      </c>
      <c r="T721" s="2">
        <f>(Table2[[#This Row],[Close Price]]-Table2[[#This Row],[50D EMA]])/Table2[[#This Row],[50D EMA]]</f>
        <v>1.2731613929529683E-2</v>
      </c>
      <c r="U721" s="2">
        <f>(Table2[[#This Row],[Close Price]]-Table2[[#This Row],[200D EMA]])/Table2[[#This Row],[200D EMA]]</f>
        <v>-8.3022227854509453E-2</v>
      </c>
      <c r="V721">
        <v>0.82826496417081397</v>
      </c>
      <c r="W721">
        <v>940</v>
      </c>
      <c r="X721">
        <v>958</v>
      </c>
      <c r="Y721">
        <v>918.55</v>
      </c>
      <c r="Z721">
        <v>958</v>
      </c>
      <c r="AA721">
        <v>918.55</v>
      </c>
      <c r="AB721">
        <v>958</v>
      </c>
      <c r="AC721" s="2">
        <f>(Table2[[#This Row],[Close Price]]/Table2[[#This Row],[Day Low]])-1</f>
        <v>3.8829787234042623E-3</v>
      </c>
      <c r="AD721" s="2">
        <f>(Table2[[#This Row],[Day High]]/Table2[[#This Row],[Close Price]])-1</f>
        <v>1.5206909341387131E-2</v>
      </c>
      <c r="AE721" s="2">
        <f>(Table2[[#This Row],[Close Price]]/Table2[[#This Row],[Current Week Low]])-1</f>
        <v>2.7325676337706106E-2</v>
      </c>
      <c r="AF721" s="2">
        <f>(Table2[[#This Row],[Current Week High]]/Table2[[#This Row],[Close Price]])-1</f>
        <v>1.5206909341387131E-2</v>
      </c>
      <c r="AG721" s="2">
        <f>(Table2[[#This Row],[Close Price]]/Table2[[#This Row],[Current Month Low]])-1</f>
        <v>2.7325676337706106E-2</v>
      </c>
      <c r="AH721" s="2">
        <f>(Table2[[#This Row],[Current Month High]]/Table2[[#This Row],[Close Price]])-1</f>
        <v>1.5206909341387131E-2</v>
      </c>
      <c r="AI721">
        <v>45.175647750754997</v>
      </c>
      <c r="AJ721">
        <v>10.4976580796252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-0.08</v>
      </c>
      <c r="AM721" t="s">
        <v>10464</v>
      </c>
      <c r="AN721">
        <v>1.34</v>
      </c>
      <c r="AO721" t="s">
        <v>10463</v>
      </c>
      <c r="AP721">
        <v>-9.0402498729766995E-2</v>
      </c>
      <c r="AQ721">
        <f>(Table2[[#This Row],[Sharpe Ratio]]-AVERAGE(Table2[Sharpe Ratio]))/_xlfn.STDEV.P(Table2[Sharpe Ratio])</f>
        <v>-1.6100632009584224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711</v>
      </c>
      <c r="AT721">
        <f>_xlfn.RANK.AVG(Table2[[#This Row],[6M Return vs Nifty Z-Score]],Table2[6M Return vs Nifty Z-Score])</f>
        <v>711</v>
      </c>
      <c r="AU721">
        <f>_xlfn.RANK.AVG(Table2[[#This Row],[Sharpe Ratio Z-Score]],Table2[Sharpe Ratio Z-Score])</f>
        <v>688</v>
      </c>
      <c r="AV721">
        <f>(Table2[[#This Row],[Rank 1Y]]+Table2[[#This Row],[Rank 6M]]+Table2[[#This Row],[Rank Sharpe]])/3</f>
        <v>703.33333333333337</v>
      </c>
    </row>
    <row r="722" spans="1:48" x14ac:dyDescent="0.3">
      <c r="A722" t="s">
        <v>725</v>
      </c>
      <c r="B722" t="s">
        <v>726</v>
      </c>
      <c r="C722" t="s">
        <v>10431</v>
      </c>
      <c r="D722" t="s">
        <v>101</v>
      </c>
      <c r="E722">
        <v>21826.248660000001</v>
      </c>
      <c r="F722">
        <v>269.8</v>
      </c>
      <c r="G722">
        <v>-37.937415214722101</v>
      </c>
      <c r="H722">
        <f>(Table2[[#This Row],[1Y Return vs Nifty]]-AVERAGE(Table2[1Y Return vs Nifty]))/_xlfn.STDEV.P(Table2[1Y Return vs Nifty])</f>
        <v>-0.98289193113747964</v>
      </c>
      <c r="I722">
        <v>-7.8159414867521999</v>
      </c>
      <c r="J722">
        <f>(Table2[[#This Row],[1M Return vs Nifty]]-AVERAGE(Table2[1M Return vs Nifty]))/_xlfn.STDEV.P(Table2[1M Return vs Nifty])</f>
        <v>-0.79928405153396598</v>
      </c>
      <c r="K722">
        <v>-31.281778026477799</v>
      </c>
      <c r="L722">
        <f>(Table2[[#This Row],[6M Return vs Nifty]]-AVERAGE(Table2[6M Return vs Nifty]))/_xlfn.STDEV.P(Table2[6M Return vs Nifty])</f>
        <v>-1.297196262193212</v>
      </c>
      <c r="M722">
        <v>-4.5491913939349704</v>
      </c>
      <c r="N722">
        <f>(Table2[[#This Row],[1W Return vs Nifty]]-AVERAGE(Table2[1W Return vs Nifty]))/_xlfn.STDEV.P(Table2[1W Return vs Nifty])</f>
        <v>-0.74792682147448808</v>
      </c>
      <c r="O722">
        <v>274.83999999999997</v>
      </c>
      <c r="P722">
        <v>277.29879530163498</v>
      </c>
      <c r="Q722">
        <v>293.87511773716199</v>
      </c>
      <c r="R722">
        <v>38.433066535227901</v>
      </c>
      <c r="S722" s="2">
        <f>(Table2[[#This Row],[Close Price]]-Table2[[#This Row],[20D EMA]])/Table2[[#This Row],[20D EMA]]</f>
        <v>-1.8337942075389187E-2</v>
      </c>
      <c r="T722" s="2">
        <f>(Table2[[#This Row],[Close Price]]-Table2[[#This Row],[50D EMA]])/Table2[[#This Row],[50D EMA]]</f>
        <v>-2.7042293110137998E-2</v>
      </c>
      <c r="U722" s="2">
        <f>(Table2[[#This Row],[Close Price]]-Table2[[#This Row],[200D EMA]])/Table2[[#This Row],[200D EMA]]</f>
        <v>-8.192295394907996E-2</v>
      </c>
      <c r="V722">
        <v>1.50918351968489</v>
      </c>
      <c r="W722">
        <v>268.8</v>
      </c>
      <c r="X722">
        <v>273.8</v>
      </c>
      <c r="Y722">
        <v>268.8</v>
      </c>
      <c r="Z722">
        <v>274.3</v>
      </c>
      <c r="AA722">
        <v>268.8</v>
      </c>
      <c r="AB722">
        <v>274.3</v>
      </c>
      <c r="AC722" s="2">
        <f>(Table2[[#This Row],[Close Price]]/Table2[[#This Row],[Day Low]])-1</f>
        <v>3.7202380952381375E-3</v>
      </c>
      <c r="AD722" s="2">
        <f>(Table2[[#This Row],[Day High]]/Table2[[#This Row],[Close Price]])-1</f>
        <v>1.4825796886582587E-2</v>
      </c>
      <c r="AE722" s="2">
        <f>(Table2[[#This Row],[Close Price]]/Table2[[#This Row],[Current Week Low]])-1</f>
        <v>3.7202380952381375E-3</v>
      </c>
      <c r="AF722" s="2">
        <f>(Table2[[#This Row],[Current Week High]]/Table2[[#This Row],[Close Price]])-1</f>
        <v>1.6679021497405522E-2</v>
      </c>
      <c r="AG722" s="2">
        <f>(Table2[[#This Row],[Close Price]]/Table2[[#This Row],[Current Month Low]])-1</f>
        <v>3.7202380952381375E-3</v>
      </c>
      <c r="AH722" s="2">
        <f>(Table2[[#This Row],[Current Month High]]/Table2[[#This Row],[Close Price]])-1</f>
        <v>1.6679021497405522E-2</v>
      </c>
      <c r="AI722">
        <v>32.431430689399498</v>
      </c>
      <c r="AJ722">
        <v>7.1272582886638904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-0.1</v>
      </c>
      <c r="AM722" t="s">
        <v>10464</v>
      </c>
      <c r="AN722">
        <v>-4.7300000000000004</v>
      </c>
      <c r="AO722" t="s">
        <v>10464</v>
      </c>
      <c r="AP722">
        <v>-0.13636860427983399</v>
      </c>
      <c r="AQ722">
        <f>(Table2[[#This Row],[Sharpe Ratio]]-AVERAGE(Table2[Sharpe Ratio]))/_xlfn.STDEV.P(Table2[Sharpe Ratio])</f>
        <v>-2.127341741731962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693</v>
      </c>
      <c r="AT722">
        <f>_xlfn.RANK.AVG(Table2[[#This Row],[6M Return vs Nifty Z-Score]],Table2[6M Return vs Nifty Z-Score])</f>
        <v>698</v>
      </c>
      <c r="AU722">
        <f>_xlfn.RANK.AVG(Table2[[#This Row],[Sharpe Ratio Z-Score]],Table2[Sharpe Ratio Z-Score])</f>
        <v>720</v>
      </c>
      <c r="AV722">
        <f>(Table2[[#This Row],[Rank 1Y]]+Table2[[#This Row],[Rank 6M]]+Table2[[#This Row],[Rank Sharpe]])/3</f>
        <v>703.66666666666663</v>
      </c>
    </row>
    <row r="723" spans="1:48" x14ac:dyDescent="0.3">
      <c r="A723" t="s">
        <v>2511</v>
      </c>
      <c r="B723" t="s">
        <v>2512</v>
      </c>
      <c r="C723" t="s">
        <v>10433</v>
      </c>
      <c r="D723" t="s">
        <v>533</v>
      </c>
      <c r="E723">
        <v>1743.6251048700001</v>
      </c>
      <c r="F723">
        <v>103.51</v>
      </c>
      <c r="G723">
        <v>-62.268351103916601</v>
      </c>
      <c r="H723">
        <f>(Table2[[#This Row],[1Y Return vs Nifty]]-AVERAGE(Table2[1Y Return vs Nifty]))/_xlfn.STDEV.P(Table2[1Y Return vs Nifty])</f>
        <v>-1.2670574102168735</v>
      </c>
      <c r="I723">
        <v>0.55273282074418795</v>
      </c>
      <c r="J723">
        <f>(Table2[[#This Row],[1M Return vs Nifty]]-AVERAGE(Table2[1M Return vs Nifty]))/_xlfn.STDEV.P(Table2[1M Return vs Nifty])</f>
        <v>-7.4496385825315994E-2</v>
      </c>
      <c r="K723">
        <v>-34.614893371064703</v>
      </c>
      <c r="L723">
        <f>(Table2[[#This Row],[6M Return vs Nifty]]-AVERAGE(Table2[6M Return vs Nifty]))/_xlfn.STDEV.P(Table2[6M Return vs Nifty])</f>
        <v>-1.3970442254258912</v>
      </c>
      <c r="M723">
        <v>-5.1395944424160698</v>
      </c>
      <c r="N723">
        <f>(Table2[[#This Row],[1W Return vs Nifty]]-AVERAGE(Table2[1W Return vs Nifty]))/_xlfn.STDEV.P(Table2[1W Return vs Nifty])</f>
        <v>-0.85604462312468688</v>
      </c>
      <c r="O723">
        <v>104.18</v>
      </c>
      <c r="P723">
        <v>103.78384850926101</v>
      </c>
      <c r="Q723">
        <v>119.66188653220399</v>
      </c>
      <c r="R723">
        <v>46.125514297657702</v>
      </c>
      <c r="S723" s="2">
        <f>(Table2[[#This Row],[Close Price]]-Table2[[#This Row],[20D EMA]])/Table2[[#This Row],[20D EMA]]</f>
        <v>-6.4311768093684172E-3</v>
      </c>
      <c r="T723" s="2">
        <f>(Table2[[#This Row],[Close Price]]-Table2[[#This Row],[50D EMA]])/Table2[[#This Row],[50D EMA]]</f>
        <v>-2.6386428446673383E-3</v>
      </c>
      <c r="U723" s="2">
        <f>(Table2[[#This Row],[Close Price]]-Table2[[#This Row],[200D EMA]])/Table2[[#This Row],[200D EMA]]</f>
        <v>-0.13497937397014975</v>
      </c>
      <c r="V723">
        <v>0.78897070426402705</v>
      </c>
      <c r="W723">
        <v>103.05</v>
      </c>
      <c r="X723">
        <v>106.45</v>
      </c>
      <c r="Y723">
        <v>103.05</v>
      </c>
      <c r="Z723">
        <v>106.45</v>
      </c>
      <c r="AA723">
        <v>103.05</v>
      </c>
      <c r="AB723">
        <v>106.45</v>
      </c>
      <c r="AC723" s="2">
        <f>(Table2[[#This Row],[Close Price]]/Table2[[#This Row],[Day Low]])-1</f>
        <v>4.4638524987870021E-3</v>
      </c>
      <c r="AD723" s="2">
        <f>(Table2[[#This Row],[Day High]]/Table2[[#This Row],[Close Price]])-1</f>
        <v>2.8403052845135779E-2</v>
      </c>
      <c r="AE723" s="2">
        <f>(Table2[[#This Row],[Close Price]]/Table2[[#This Row],[Current Week Low]])-1</f>
        <v>4.4638524987870021E-3</v>
      </c>
      <c r="AF723" s="2">
        <f>(Table2[[#This Row],[Current Week High]]/Table2[[#This Row],[Close Price]])-1</f>
        <v>2.8403052845135779E-2</v>
      </c>
      <c r="AG723" s="2">
        <f>(Table2[[#This Row],[Close Price]]/Table2[[#This Row],[Current Month Low]])-1</f>
        <v>4.4638524987870021E-3</v>
      </c>
      <c r="AH723" s="2">
        <f>(Table2[[#This Row],[Current Month High]]/Table2[[#This Row],[Close Price]])-1</f>
        <v>2.8403052845135779E-2</v>
      </c>
      <c r="AI723">
        <v>80.030914887450393</v>
      </c>
      <c r="AJ723">
        <v>29.4684177611006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-7.0000000000000007E-2</v>
      </c>
      <c r="AM723" t="s">
        <v>10464</v>
      </c>
      <c r="AN723">
        <v>-5.55</v>
      </c>
      <c r="AO723" t="s">
        <v>10464</v>
      </c>
      <c r="AP723">
        <v>-9.9317930469327007E-2</v>
      </c>
      <c r="AQ723">
        <f>(Table2[[#This Row],[Sharpe Ratio]]-AVERAGE(Table2[Sharpe Ratio]))/_xlfn.STDEV.P(Table2[Sharpe Ratio])</f>
        <v>-1.7103928126455055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721</v>
      </c>
      <c r="AT723">
        <f>_xlfn.RANK.AVG(Table2[[#This Row],[6M Return vs Nifty Z-Score]],Table2[6M Return vs Nifty Z-Score])</f>
        <v>708</v>
      </c>
      <c r="AU723">
        <f>_xlfn.RANK.AVG(Table2[[#This Row],[Sharpe Ratio Z-Score]],Table2[Sharpe Ratio Z-Score])</f>
        <v>699</v>
      </c>
      <c r="AV723">
        <f>(Table2[[#This Row],[Rank 1Y]]+Table2[[#This Row],[Rank 6M]]+Table2[[#This Row],[Rank Sharpe]])/3</f>
        <v>709.33333333333337</v>
      </c>
    </row>
    <row r="724" spans="1:48" x14ac:dyDescent="0.3">
      <c r="A724" t="s">
        <v>1097</v>
      </c>
      <c r="B724" t="s">
        <v>1098</v>
      </c>
      <c r="C724" t="s">
        <v>10433</v>
      </c>
      <c r="D724" t="s">
        <v>533</v>
      </c>
      <c r="E724">
        <v>11054.5291184</v>
      </c>
      <c r="F724">
        <v>2145.0500000000002</v>
      </c>
      <c r="G724">
        <v>-47.507895140206799</v>
      </c>
      <c r="H724">
        <f>(Table2[[#This Row],[1Y Return vs Nifty]]-AVERAGE(Table2[1Y Return vs Nifty]))/_xlfn.STDEV.P(Table2[1Y Return vs Nifty])</f>
        <v>-1.0946673279175463</v>
      </c>
      <c r="I724">
        <v>4.4020048890125496</v>
      </c>
      <c r="J724">
        <f>(Table2[[#This Row],[1M Return vs Nifty]]-AVERAGE(Table2[1M Return vs Nifty]))/_xlfn.STDEV.P(Table2[1M Return vs Nifty])</f>
        <v>0.25887838950064296</v>
      </c>
      <c r="K724">
        <v>-31.611296699421199</v>
      </c>
      <c r="L724">
        <f>(Table2[[#This Row],[6M Return vs Nifty]]-AVERAGE(Table2[6M Return vs Nifty]))/_xlfn.STDEV.P(Table2[6M Return vs Nifty])</f>
        <v>-1.3070674382369596</v>
      </c>
      <c r="M724">
        <v>0.93885291195870901</v>
      </c>
      <c r="N724">
        <f>(Table2[[#This Row],[1W Return vs Nifty]]-AVERAGE(Table2[1W Return vs Nifty]))/_xlfn.STDEV.P(Table2[1W Return vs Nifty])</f>
        <v>0.25707355452053959</v>
      </c>
      <c r="O724">
        <v>2067.6</v>
      </c>
      <c r="P724">
        <v>2041.1225946053301</v>
      </c>
      <c r="Q724">
        <v>2176.54465840886</v>
      </c>
      <c r="R724">
        <v>75.141096687318907</v>
      </c>
      <c r="S724" s="2">
        <f>(Table2[[#This Row],[Close Price]]-Table2[[#This Row],[20D EMA]])/Table2[[#This Row],[20D EMA]]</f>
        <v>3.7458889533759081E-2</v>
      </c>
      <c r="T724" s="2">
        <f>(Table2[[#This Row],[Close Price]]-Table2[[#This Row],[50D EMA]])/Table2[[#This Row],[50D EMA]]</f>
        <v>5.0916787492015128E-2</v>
      </c>
      <c r="U724" s="2">
        <f>(Table2[[#This Row],[Close Price]]-Table2[[#This Row],[200D EMA]])/Table2[[#This Row],[200D EMA]]</f>
        <v>-1.4470026280960216E-2</v>
      </c>
      <c r="V724">
        <v>1.38710084098653</v>
      </c>
      <c r="W724">
        <v>2135</v>
      </c>
      <c r="X724">
        <v>2204</v>
      </c>
      <c r="Y724">
        <v>2127.6</v>
      </c>
      <c r="Z724">
        <v>2204</v>
      </c>
      <c r="AA724">
        <v>2127.6</v>
      </c>
      <c r="AB724">
        <v>2204</v>
      </c>
      <c r="AC724" s="2">
        <f>(Table2[[#This Row],[Close Price]]/Table2[[#This Row],[Day Low]])-1</f>
        <v>4.7072599531616799E-3</v>
      </c>
      <c r="AD724" s="2">
        <f>(Table2[[#This Row],[Day High]]/Table2[[#This Row],[Close Price]])-1</f>
        <v>2.7481876879326794E-2</v>
      </c>
      <c r="AE724" s="2">
        <f>(Table2[[#This Row],[Close Price]]/Table2[[#This Row],[Current Week Low]])-1</f>
        <v>8.2017296484302449E-3</v>
      </c>
      <c r="AF724" s="2">
        <f>(Table2[[#This Row],[Current Week High]]/Table2[[#This Row],[Close Price]])-1</f>
        <v>2.7481876879326794E-2</v>
      </c>
      <c r="AG724" s="2">
        <f>(Table2[[#This Row],[Close Price]]/Table2[[#This Row],[Current Month Low]])-1</f>
        <v>8.2017296484302449E-3</v>
      </c>
      <c r="AH724" s="2">
        <f>(Table2[[#This Row],[Current Month High]]/Table2[[#This Row],[Close Price]])-1</f>
        <v>2.7481876879326794E-2</v>
      </c>
      <c r="AI724">
        <v>28.248758770191799</v>
      </c>
      <c r="AJ724">
        <v>18.642146017699101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-0.06</v>
      </c>
      <c r="AM724" t="s">
        <v>10464</v>
      </c>
      <c r="AN724">
        <v>6.11</v>
      </c>
      <c r="AO724" t="s">
        <v>10463</v>
      </c>
      <c r="AP724">
        <v>-0.13903237097493901</v>
      </c>
      <c r="AQ724">
        <f>(Table2[[#This Row],[Sharpe Ratio]]-AVERAGE(Table2[Sharpe Ratio]))/_xlfn.STDEV.P(Table2[Sharpe Ratio])</f>
        <v>-2.1573183806600573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712</v>
      </c>
      <c r="AT724">
        <f>_xlfn.RANK.AVG(Table2[[#This Row],[6M Return vs Nifty Z-Score]],Table2[6M Return vs Nifty Z-Score])</f>
        <v>700</v>
      </c>
      <c r="AU724">
        <f>_xlfn.RANK.AVG(Table2[[#This Row],[Sharpe Ratio Z-Score]],Table2[Sharpe Ratio Z-Score])</f>
        <v>721</v>
      </c>
      <c r="AV724">
        <f>(Table2[[#This Row],[Rank 1Y]]+Table2[[#This Row],[Rank 6M]]+Table2[[#This Row],[Rank Sharpe]])/3</f>
        <v>711</v>
      </c>
    </row>
    <row r="725" spans="1:48" x14ac:dyDescent="0.3">
      <c r="A725" t="s">
        <v>1289</v>
      </c>
      <c r="B725" t="s">
        <v>1290</v>
      </c>
      <c r="C725" t="s">
        <v>10431</v>
      </c>
      <c r="D725" t="s">
        <v>92</v>
      </c>
      <c r="E725">
        <v>8437.0533284249996</v>
      </c>
      <c r="F725">
        <v>284.25</v>
      </c>
      <c r="G725">
        <v>-73.417720829655593</v>
      </c>
      <c r="H725">
        <f>(Table2[[#This Row],[1Y Return vs Nifty]]-AVERAGE(Table2[1Y Return vs Nifty]))/_xlfn.STDEV.P(Table2[1Y Return vs Nifty])</f>
        <v>-1.397272951615548</v>
      </c>
      <c r="I725">
        <v>-11.395630839208399</v>
      </c>
      <c r="J725">
        <f>(Table2[[#This Row],[1M Return vs Nifty]]-AVERAGE(Table2[1M Return vs Nifty]))/_xlfn.STDEV.P(Table2[1M Return vs Nifty])</f>
        <v>-1.1093110157097321</v>
      </c>
      <c r="K725">
        <v>-35.090505297295799</v>
      </c>
      <c r="L725">
        <f>(Table2[[#This Row],[6M Return vs Nifty]]-AVERAGE(Table2[6M Return vs Nifty]))/_xlfn.STDEV.P(Table2[6M Return vs Nifty])</f>
        <v>-1.4112918218075976</v>
      </c>
      <c r="M725">
        <v>-2.4355150837242299</v>
      </c>
      <c r="N725">
        <f>(Table2[[#This Row],[1W Return vs Nifty]]-AVERAGE(Table2[1W Return vs Nifty]))/_xlfn.STDEV.P(Table2[1W Return vs Nifty])</f>
        <v>-0.36085897579176957</v>
      </c>
      <c r="O725">
        <v>286.73</v>
      </c>
      <c r="P725">
        <v>293.34603602123599</v>
      </c>
      <c r="Q725">
        <v>361.28245418216102</v>
      </c>
      <c r="R725">
        <v>49.765388073380102</v>
      </c>
      <c r="S725" s="2">
        <f>(Table2[[#This Row],[Close Price]]-Table2[[#This Row],[20D EMA]])/Table2[[#This Row],[20D EMA]]</f>
        <v>-8.6492519094619261E-3</v>
      </c>
      <c r="T725" s="2">
        <f>(Table2[[#This Row],[Close Price]]-Table2[[#This Row],[50D EMA]])/Table2[[#This Row],[50D EMA]]</f>
        <v>-3.1007870924758315E-2</v>
      </c>
      <c r="U725" s="2">
        <f>(Table2[[#This Row],[Close Price]]-Table2[[#This Row],[200D EMA]])/Table2[[#This Row],[200D EMA]]</f>
        <v>-0.2132194721621348</v>
      </c>
      <c r="V725">
        <v>0.66853699011616297</v>
      </c>
      <c r="W725">
        <v>283.35000000000002</v>
      </c>
      <c r="X725">
        <v>288</v>
      </c>
      <c r="Y725">
        <v>281.75</v>
      </c>
      <c r="Z725">
        <v>288.89999999999998</v>
      </c>
      <c r="AA725">
        <v>281.75</v>
      </c>
      <c r="AB725">
        <v>288.89999999999998</v>
      </c>
      <c r="AC725" s="2">
        <f>(Table2[[#This Row],[Close Price]]/Table2[[#This Row],[Day Low]])-1</f>
        <v>3.1762837480147077E-3</v>
      </c>
      <c r="AD725" s="2">
        <f>(Table2[[#This Row],[Day High]]/Table2[[#This Row],[Close Price]])-1</f>
        <v>1.3192612137203241E-2</v>
      </c>
      <c r="AE725" s="2">
        <f>(Table2[[#This Row],[Close Price]]/Table2[[#This Row],[Current Week Low]])-1</f>
        <v>8.8731144631766234E-3</v>
      </c>
      <c r="AF725" s="2">
        <f>(Table2[[#This Row],[Current Week High]]/Table2[[#This Row],[Close Price]])-1</f>
        <v>1.6358839050131913E-2</v>
      </c>
      <c r="AG725" s="2">
        <f>(Table2[[#This Row],[Close Price]]/Table2[[#This Row],[Current Month Low]])-1</f>
        <v>8.8731144631766234E-3</v>
      </c>
      <c r="AH725" s="2">
        <f>(Table2[[#This Row],[Current Month High]]/Table2[[#This Row],[Close Price]])-1</f>
        <v>1.6358839050131913E-2</v>
      </c>
      <c r="AI725">
        <v>98.416886543535597</v>
      </c>
      <c r="AJ725">
        <v>8.9080459770114899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-0.13</v>
      </c>
      <c r="AM725" t="s">
        <v>10464</v>
      </c>
      <c r="AN725">
        <v>-1.04</v>
      </c>
      <c r="AO725" t="s">
        <v>10464</v>
      </c>
      <c r="AP725">
        <v>-0.10293848600128699</v>
      </c>
      <c r="AQ725">
        <f>(Table2[[#This Row],[Sharpe Ratio]]-AVERAGE(Table2[Sharpe Ratio]))/_xlfn.STDEV.P(Table2[Sharpe Ratio])</f>
        <v>-1.7511366533505204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724</v>
      </c>
      <c r="AT725">
        <f>_xlfn.RANK.AVG(Table2[[#This Row],[6M Return vs Nifty Z-Score]],Table2[6M Return vs Nifty Z-Score])</f>
        <v>710</v>
      </c>
      <c r="AU725">
        <f>_xlfn.RANK.AVG(Table2[[#This Row],[Sharpe Ratio Z-Score]],Table2[Sharpe Ratio Z-Score])</f>
        <v>702</v>
      </c>
      <c r="AV725">
        <f>(Table2[[#This Row],[Rank 1Y]]+Table2[[#This Row],[Rank 6M]]+Table2[[#This Row],[Rank Sharpe]])/3</f>
        <v>712</v>
      </c>
    </row>
    <row r="726" spans="1:48" x14ac:dyDescent="0.3">
      <c r="A726" t="s">
        <v>661</v>
      </c>
      <c r="B726" t="s">
        <v>662</v>
      </c>
      <c r="C726" t="s">
        <v>10419</v>
      </c>
      <c r="D726" t="s">
        <v>663</v>
      </c>
      <c r="E726">
        <v>26193.35918476</v>
      </c>
      <c r="F726">
        <v>421.05</v>
      </c>
      <c r="G726">
        <v>-76.088708590307306</v>
      </c>
      <c r="H726">
        <f>(Table2[[#This Row],[1Y Return vs Nifty]]-AVERAGE(Table2[1Y Return vs Nifty]))/_xlfn.STDEV.P(Table2[1Y Return vs Nifty])</f>
        <v>-1.4284679093466177</v>
      </c>
      <c r="I726">
        <v>1.69510752333073</v>
      </c>
      <c r="J726">
        <f>(Table2[[#This Row],[1M Return vs Nifty]]-AVERAGE(Table2[1M Return vs Nifty]))/_xlfn.STDEV.P(Table2[1M Return vs Nifty])</f>
        <v>2.4441518032483352E-2</v>
      </c>
      <c r="K726">
        <v>-46.649889978681003</v>
      </c>
      <c r="L726">
        <f>(Table2[[#This Row],[6M Return vs Nifty]]-AVERAGE(Table2[6M Return vs Nifty]))/_xlfn.STDEV.P(Table2[6M Return vs Nifty])</f>
        <v>-1.7575687721488977</v>
      </c>
      <c r="M726">
        <v>-2.3587373429004099</v>
      </c>
      <c r="N726">
        <f>(Table2[[#This Row],[1W Return vs Nifty]]-AVERAGE(Table2[1W Return vs Nifty]))/_xlfn.STDEV.P(Table2[1W Return vs Nifty])</f>
        <v>-0.34679902035133642</v>
      </c>
      <c r="O726">
        <v>399.95</v>
      </c>
      <c r="P726">
        <v>393.08798417289898</v>
      </c>
      <c r="Q726">
        <v>525.88140596827702</v>
      </c>
      <c r="R726">
        <v>59.843121712645598</v>
      </c>
      <c r="S726" s="2">
        <f>(Table2[[#This Row],[Close Price]]-Table2[[#This Row],[20D EMA]])/Table2[[#This Row],[20D EMA]]</f>
        <v>5.2756594574321851E-2</v>
      </c>
      <c r="T726" s="2">
        <f>(Table2[[#This Row],[Close Price]]-Table2[[#This Row],[50D EMA]])/Table2[[#This Row],[50D EMA]]</f>
        <v>7.1134242085614072E-2</v>
      </c>
      <c r="U726" s="2">
        <f>(Table2[[#This Row],[Close Price]]-Table2[[#This Row],[200D EMA]])/Table2[[#This Row],[200D EMA]]</f>
        <v>-0.19934419581779395</v>
      </c>
      <c r="V726">
        <v>0.90150460448750602</v>
      </c>
      <c r="W726">
        <v>409.05</v>
      </c>
      <c r="X726">
        <v>423.25</v>
      </c>
      <c r="Y726">
        <v>403</v>
      </c>
      <c r="Z726">
        <v>423.7</v>
      </c>
      <c r="AA726">
        <v>403</v>
      </c>
      <c r="AB726">
        <v>423.7</v>
      </c>
      <c r="AC726" s="2">
        <f>(Table2[[#This Row],[Close Price]]/Table2[[#This Row],[Day Low]])-1</f>
        <v>2.9336266960029445E-2</v>
      </c>
      <c r="AD726" s="2">
        <f>(Table2[[#This Row],[Day High]]/Table2[[#This Row],[Close Price]])-1</f>
        <v>5.2250326564540206E-3</v>
      </c>
      <c r="AE726" s="2">
        <f>(Table2[[#This Row],[Close Price]]/Table2[[#This Row],[Current Week Low]])-1</f>
        <v>4.4789081885856064E-2</v>
      </c>
      <c r="AF726" s="2">
        <f>(Table2[[#This Row],[Current Week High]]/Table2[[#This Row],[Close Price]])-1</f>
        <v>6.2937893361831865E-3</v>
      </c>
      <c r="AG726" s="2">
        <f>(Table2[[#This Row],[Close Price]]/Table2[[#This Row],[Current Month Low]])-1</f>
        <v>4.4789081885856064E-2</v>
      </c>
      <c r="AH726" s="2">
        <f>(Table2[[#This Row],[Current Month High]]/Table2[[#This Row],[Close Price]])-1</f>
        <v>6.2937893361831865E-3</v>
      </c>
      <c r="AI726">
        <v>137.09773186082401</v>
      </c>
      <c r="AJ726">
        <v>35.822580645161203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-0.01</v>
      </c>
      <c r="AM726" t="s">
        <v>10464</v>
      </c>
      <c r="AN726">
        <v>-1.64</v>
      </c>
      <c r="AO726" t="s">
        <v>10464</v>
      </c>
      <c r="AP726">
        <v>-0.10609141142905799</v>
      </c>
      <c r="AQ726">
        <f>(Table2[[#This Row],[Sharpe Ratio]]-AVERAGE(Table2[Sharpe Ratio]))/_xlfn.STDEV.P(Table2[Sharpe Ratio])</f>
        <v>-1.7866180291366138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725</v>
      </c>
      <c r="AT726">
        <f>_xlfn.RANK.AVG(Table2[[#This Row],[6M Return vs Nifty Z-Score]],Table2[6M Return vs Nifty Z-Score])</f>
        <v>722</v>
      </c>
      <c r="AU726">
        <f>_xlfn.RANK.AVG(Table2[[#This Row],[Sharpe Ratio Z-Score]],Table2[Sharpe Ratio Z-Score])</f>
        <v>705</v>
      </c>
      <c r="AV726">
        <f>(Table2[[#This Row],[Rank 1Y]]+Table2[[#This Row],[Rank 6M]]+Table2[[#This Row],[Rank Sharpe]])/3</f>
        <v>717.33333333333337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448B4-C1E7-422B-BE32-6B7AFFEFB7A4}">
  <dimension ref="A1:Q5130"/>
  <sheetViews>
    <sheetView topLeftCell="G944" workbookViewId="0">
      <selection sqref="A1:Q1181"/>
    </sheetView>
  </sheetViews>
  <sheetFormatPr defaultRowHeight="14.4" x14ac:dyDescent="0.3"/>
  <cols>
    <col min="1" max="1" width="48.109375" bestFit="1" customWidth="1"/>
    <col min="2" max="2" width="15.109375" bestFit="1" customWidth="1"/>
    <col min="3" max="3" width="30" bestFit="1" customWidth="1"/>
    <col min="4" max="4" width="39.5546875" bestFit="1" customWidth="1"/>
    <col min="5" max="5" width="13" bestFit="1" customWidth="1"/>
    <col min="6" max="6" width="12.33203125" bestFit="1" customWidth="1"/>
    <col min="7" max="7" width="18.33203125" bestFit="1" customWidth="1"/>
    <col min="8" max="10" width="19" bestFit="1" customWidth="1"/>
    <col min="11" max="12" width="12" bestFit="1" customWidth="1"/>
    <col min="13" max="13" width="23.5546875" bestFit="1" customWidth="1"/>
    <col min="14" max="14" width="17" bestFit="1" customWidth="1"/>
    <col min="15" max="15" width="23.33203125" bestFit="1" customWidth="1"/>
    <col min="16" max="16" width="22.88671875" bestFit="1" customWidth="1"/>
    <col min="17" max="17" width="13.88671875" bestFit="1" customWidth="1"/>
  </cols>
  <sheetData>
    <row r="1" spans="1:17" x14ac:dyDescent="0.3">
      <c r="A1" t="s">
        <v>0</v>
      </c>
      <c r="B1" t="s">
        <v>1</v>
      </c>
      <c r="C1" t="s">
        <v>10416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tr">
        <f>IFERROR(VLOOKUP(Table1[[#This Row],[Ticker]],[1]!Table1[[Symbol]:[Industry]],2,FALSE),"-")</f>
        <v>-</v>
      </c>
      <c r="D2" t="s">
        <v>18</v>
      </c>
      <c r="E2">
        <v>2111136.1922998801</v>
      </c>
      <c r="F2">
        <v>3130.35</v>
      </c>
      <c r="G2">
        <v>5.9847286516288998</v>
      </c>
      <c r="H2">
        <v>-0.85552953768686402</v>
      </c>
      <c r="I2">
        <v>8.5413369439016193</v>
      </c>
      <c r="J2">
        <v>6.4282812615799703</v>
      </c>
      <c r="K2">
        <v>2935.9132043843902</v>
      </c>
      <c r="L2">
        <v>2749.18783990578</v>
      </c>
      <c r="M2">
        <v>73.842003960540296</v>
      </c>
      <c r="N2">
        <v>1.24070695233094</v>
      </c>
      <c r="O2">
        <v>1.01106904978676</v>
      </c>
      <c r="P2">
        <v>40.987704364274997</v>
      </c>
      <c r="Q2">
        <v>3.9861634826514003E-2</v>
      </c>
    </row>
    <row r="3" spans="1:17" x14ac:dyDescent="0.3">
      <c r="A3" t="s">
        <v>19</v>
      </c>
      <c r="B3" t="s">
        <v>20</v>
      </c>
      <c r="C3" t="str">
        <f>IFERROR(VLOOKUP(Table1[[#This Row],[Ticker]],[1]!Table1[[Symbol]:[Industry]],2,FALSE),"-")</f>
        <v>-</v>
      </c>
      <c r="D3" t="s">
        <v>21</v>
      </c>
      <c r="E3">
        <v>1439347.5764107599</v>
      </c>
      <c r="F3">
        <v>4017.4</v>
      </c>
      <c r="G3">
        <v>-3.1475568800143798</v>
      </c>
      <c r="H3">
        <v>-0.35425691696848099</v>
      </c>
      <c r="I3">
        <v>-5.1268492335737399</v>
      </c>
      <c r="J3">
        <v>2.4426127026987299</v>
      </c>
      <c r="K3">
        <v>3868.7437193699202</v>
      </c>
      <c r="L3">
        <v>3776.58347967281</v>
      </c>
      <c r="M3">
        <v>73.390541027539598</v>
      </c>
      <c r="N3">
        <v>1.03102630892473</v>
      </c>
      <c r="O3">
        <v>5.9080499825757897</v>
      </c>
      <c r="P3">
        <v>23.608504353712199</v>
      </c>
      <c r="Q3">
        <v>-3.9121844549026001E-2</v>
      </c>
    </row>
    <row r="4" spans="1:17" x14ac:dyDescent="0.3">
      <c r="A4" t="s">
        <v>22</v>
      </c>
      <c r="B4" t="s">
        <v>23</v>
      </c>
      <c r="C4" t="str">
        <f>IFERROR(VLOOKUP(Table1[[#This Row],[Ticker]],[1]!Table1[[Symbol]:[Industry]],2,FALSE),"-")</f>
        <v>-</v>
      </c>
      <c r="D4" t="s">
        <v>24</v>
      </c>
      <c r="E4">
        <v>1297337.0149370399</v>
      </c>
      <c r="F4">
        <v>1730.6</v>
      </c>
      <c r="G4">
        <v>-25.208421891700802</v>
      </c>
      <c r="H4">
        <v>2.3933075233519099</v>
      </c>
      <c r="I4">
        <v>-9.4634531070136898</v>
      </c>
      <c r="J4">
        <v>0.14060902414177601</v>
      </c>
      <c r="K4">
        <v>1575.65364991977</v>
      </c>
      <c r="L4">
        <v>1542.0616768114301</v>
      </c>
      <c r="M4">
        <v>73.671432852036901</v>
      </c>
      <c r="N4">
        <v>1.19743753706127</v>
      </c>
      <c r="O4">
        <v>1.55437420547788</v>
      </c>
      <c r="P4">
        <v>26.918704851307201</v>
      </c>
      <c r="Q4">
        <v>-8.4577461524974001E-2</v>
      </c>
    </row>
    <row r="5" spans="1:17" x14ac:dyDescent="0.3">
      <c r="A5" t="s">
        <v>25</v>
      </c>
      <c r="B5" t="s">
        <v>26</v>
      </c>
      <c r="C5" t="str">
        <f>IFERROR(VLOOKUP(Table1[[#This Row],[Ticker]],[1]!Table1[[Symbol]:[Industry]],2,FALSE),"-")</f>
        <v>-</v>
      </c>
      <c r="D5" t="s">
        <v>27</v>
      </c>
      <c r="E5">
        <v>868389.57042531995</v>
      </c>
      <c r="F5">
        <v>1418.95</v>
      </c>
      <c r="G5">
        <v>35.8230535188248</v>
      </c>
      <c r="H5">
        <v>-2.6950921970862698</v>
      </c>
      <c r="I5">
        <v>27.563900532244901</v>
      </c>
      <c r="J5">
        <v>1.7494803213550899E-2</v>
      </c>
      <c r="K5">
        <v>1363.07253387076</v>
      </c>
      <c r="L5">
        <v>1169.0795919089201</v>
      </c>
      <c r="M5">
        <v>60.628886156436103</v>
      </c>
      <c r="N5">
        <v>1.6686356389763599</v>
      </c>
      <c r="O5">
        <v>8.2666760632862299</v>
      </c>
      <c r="P5">
        <v>67.516675520925503</v>
      </c>
      <c r="Q5">
        <v>0.16647940831743999</v>
      </c>
    </row>
    <row r="6" spans="1:17" x14ac:dyDescent="0.3">
      <c r="A6" t="s">
        <v>28</v>
      </c>
      <c r="B6" t="s">
        <v>29</v>
      </c>
      <c r="C6" t="str">
        <f>IFERROR(VLOOKUP(Table1[[#This Row],[Ticker]],[1]!Table1[[Symbol]:[Industry]],2,FALSE),"-")</f>
        <v>-</v>
      </c>
      <c r="D6" t="s">
        <v>24</v>
      </c>
      <c r="E6">
        <v>852680.49076925998</v>
      </c>
      <c r="F6">
        <v>1190.5999999999999</v>
      </c>
      <c r="G6">
        <v>0.76960846292977003</v>
      </c>
      <c r="H6">
        <v>-2.01296515601208</v>
      </c>
      <c r="I6">
        <v>9.8941284275878996</v>
      </c>
      <c r="J6">
        <v>1.7286770962558</v>
      </c>
      <c r="K6">
        <v>1135.3541442472699</v>
      </c>
      <c r="L6">
        <v>1053.9003004211399</v>
      </c>
      <c r="M6">
        <v>71.270425946356895</v>
      </c>
      <c r="N6">
        <v>1.4021505227751101</v>
      </c>
      <c r="O6">
        <v>3.7292121619351501</v>
      </c>
      <c r="P6">
        <v>32.436040044493801</v>
      </c>
      <c r="Q6">
        <v>8.4384017906366002E-2</v>
      </c>
    </row>
    <row r="7" spans="1:17" x14ac:dyDescent="0.3">
      <c r="A7" t="s">
        <v>30</v>
      </c>
      <c r="B7" t="s">
        <v>31</v>
      </c>
      <c r="C7" t="str">
        <f>IFERROR(VLOOKUP(Table1[[#This Row],[Ticker]],[1]!Table1[[Symbol]:[Industry]],2,FALSE),"-")</f>
        <v>-</v>
      </c>
      <c r="D7" t="s">
        <v>32</v>
      </c>
      <c r="E7">
        <v>751407.70178312995</v>
      </c>
      <c r="F7">
        <v>826.15</v>
      </c>
      <c r="G7">
        <v>15.676124453618399</v>
      </c>
      <c r="H7">
        <v>-9.7257823088183901</v>
      </c>
      <c r="I7">
        <v>17.8795903708249</v>
      </c>
      <c r="J7">
        <v>-0.95977106417006997</v>
      </c>
      <c r="K7">
        <v>818.36406945912404</v>
      </c>
      <c r="L7">
        <v>722.25050688750196</v>
      </c>
      <c r="M7">
        <v>51.625696195769301</v>
      </c>
      <c r="N7">
        <v>0.88789611523483403</v>
      </c>
      <c r="O7">
        <v>10.391575379773601</v>
      </c>
      <c r="P7">
        <v>52.089469808541899</v>
      </c>
      <c r="Q7">
        <v>8.3246861720928003E-2</v>
      </c>
    </row>
    <row r="8" spans="1:17" x14ac:dyDescent="0.3">
      <c r="A8" t="s">
        <v>33</v>
      </c>
      <c r="B8" t="s">
        <v>34</v>
      </c>
      <c r="C8" t="str">
        <f>IFERROR(VLOOKUP(Table1[[#This Row],[Ticker]],[1]!Table1[[Symbol]:[Industry]],2,FALSE),"-")</f>
        <v>-</v>
      </c>
      <c r="D8" t="s">
        <v>21</v>
      </c>
      <c r="E8">
        <v>658715.12491080002</v>
      </c>
      <c r="F8">
        <v>1621.05</v>
      </c>
      <c r="G8">
        <v>-4.2186248336531698</v>
      </c>
      <c r="H8">
        <v>4.3954132807015602</v>
      </c>
      <c r="I8">
        <v>-5.67021727351809</v>
      </c>
      <c r="J8">
        <v>2.6501013064708898</v>
      </c>
      <c r="K8">
        <v>1500.8517052328</v>
      </c>
      <c r="L8">
        <v>1499.75800108575</v>
      </c>
      <c r="M8">
        <v>80.360928911387305</v>
      </c>
      <c r="N8">
        <v>0.93893143869865203</v>
      </c>
      <c r="O8">
        <v>6.9060177045741904</v>
      </c>
      <c r="P8">
        <v>24.2183908045976</v>
      </c>
      <c r="Q8">
        <v>-7.8267466536378005E-2</v>
      </c>
    </row>
    <row r="9" spans="1:17" x14ac:dyDescent="0.3">
      <c r="A9" t="s">
        <v>35</v>
      </c>
      <c r="B9" t="s">
        <v>36</v>
      </c>
      <c r="C9" t="str">
        <f>IFERROR(VLOOKUP(Table1[[#This Row],[Ticker]],[1]!Table1[[Symbol]:[Industry]],2,FALSE),"-")</f>
        <v>-</v>
      </c>
      <c r="D9" t="s">
        <v>37</v>
      </c>
      <c r="E9">
        <v>630191.14593913499</v>
      </c>
      <c r="F9">
        <v>985.45</v>
      </c>
      <c r="G9">
        <v>31.059075436162299</v>
      </c>
      <c r="H9">
        <v>-11.6859810185999</v>
      </c>
      <c r="I9">
        <v>6.3202033136375402</v>
      </c>
      <c r="J9">
        <v>-4.1335591420272397</v>
      </c>
      <c r="K9">
        <v>992.98303407158403</v>
      </c>
      <c r="L9">
        <v>887.34285058371904</v>
      </c>
      <c r="M9">
        <v>43.765161607493397</v>
      </c>
      <c r="N9">
        <v>0.70465706195352296</v>
      </c>
      <c r="O9">
        <v>19.234867319498701</v>
      </c>
      <c r="P9">
        <v>64.970285427303907</v>
      </c>
      <c r="Q9">
        <v>-2.4606668259856E-2</v>
      </c>
    </row>
    <row r="10" spans="1:17" x14ac:dyDescent="0.3">
      <c r="A10" t="s">
        <v>38</v>
      </c>
      <c r="B10" t="s">
        <v>39</v>
      </c>
      <c r="C10" t="str">
        <f>IFERROR(VLOOKUP(Table1[[#This Row],[Ticker]],[1]!Table1[[Symbol]:[Industry]],2,FALSE),"-")</f>
        <v>-</v>
      </c>
      <c r="D10" t="s">
        <v>40</v>
      </c>
      <c r="E10">
        <v>588596.10704361997</v>
      </c>
      <c r="F10">
        <v>2485.15</v>
      </c>
      <c r="G10">
        <v>-33.720985389170799</v>
      </c>
      <c r="H10">
        <v>-1.2388320007507101</v>
      </c>
      <c r="I10">
        <v>-16.239328484479699</v>
      </c>
      <c r="J10">
        <v>0.90405308606861401</v>
      </c>
      <c r="K10">
        <v>2417.75552239732</v>
      </c>
      <c r="L10">
        <v>2433.3665362994302</v>
      </c>
      <c r="M10">
        <v>62.728043020953599</v>
      </c>
      <c r="N10">
        <v>0.88579720676312401</v>
      </c>
      <c r="O10">
        <v>11.4480011266925</v>
      </c>
      <c r="P10">
        <v>14.4149536152482</v>
      </c>
      <c r="Q10">
        <v>-8.3617205033272995E-2</v>
      </c>
    </row>
    <row r="11" spans="1:17" x14ac:dyDescent="0.3">
      <c r="A11" t="s">
        <v>41</v>
      </c>
      <c r="B11" t="s">
        <v>42</v>
      </c>
      <c r="C11" t="str">
        <f>IFERROR(VLOOKUP(Table1[[#This Row],[Ticker]],[1]!Table1[[Symbol]:[Industry]],2,FALSE),"-")</f>
        <v>-</v>
      </c>
      <c r="D11" t="s">
        <v>43</v>
      </c>
      <c r="E11">
        <v>535656.97471325495</v>
      </c>
      <c r="F11">
        <v>425.5</v>
      </c>
      <c r="G11">
        <v>-33.780202631275202</v>
      </c>
      <c r="H11">
        <v>-8.0935206476044392</v>
      </c>
      <c r="I11">
        <v>-20.852828094692299</v>
      </c>
      <c r="J11">
        <v>-0.468521503617711</v>
      </c>
      <c r="K11">
        <v>428.75452207678302</v>
      </c>
      <c r="L11">
        <v>429.46149275286399</v>
      </c>
      <c r="M11">
        <v>57.408478537678498</v>
      </c>
      <c r="N11">
        <v>1.02072267895679</v>
      </c>
      <c r="O11">
        <v>17.438307873090402</v>
      </c>
      <c r="P11">
        <v>6.5481407286840998</v>
      </c>
      <c r="Q11">
        <v>9.0761763575244001E-2</v>
      </c>
    </row>
    <row r="12" spans="1:17" x14ac:dyDescent="0.3">
      <c r="A12" t="s">
        <v>44</v>
      </c>
      <c r="B12" t="s">
        <v>45</v>
      </c>
      <c r="C12" t="str">
        <f>IFERROR(VLOOKUP(Table1[[#This Row],[Ticker]],[1]!Table1[[Symbol]:[Industry]],2,FALSE),"-")</f>
        <v>-</v>
      </c>
      <c r="D12" t="s">
        <v>46</v>
      </c>
      <c r="E12">
        <v>484847.05811612</v>
      </c>
      <c r="F12">
        <v>3626.5</v>
      </c>
      <c r="G12">
        <v>21.948282280276501</v>
      </c>
      <c r="H12">
        <v>-15.085992242730001</v>
      </c>
      <c r="I12">
        <v>-5.8376049683123998</v>
      </c>
      <c r="J12">
        <v>-2.3837984074246399</v>
      </c>
      <c r="K12">
        <v>3568.6377631994701</v>
      </c>
      <c r="L12">
        <v>3329.6106290811099</v>
      </c>
      <c r="M12">
        <v>40.305175823564497</v>
      </c>
      <c r="N12">
        <v>0.98316273472886395</v>
      </c>
      <c r="O12">
        <v>8.09044533296567</v>
      </c>
      <c r="P12">
        <v>49.855371900826398</v>
      </c>
      <c r="Q12">
        <v>0.12817502634262101</v>
      </c>
    </row>
    <row r="13" spans="1:17" x14ac:dyDescent="0.3">
      <c r="A13" t="s">
        <v>47</v>
      </c>
      <c r="B13" t="s">
        <v>48</v>
      </c>
      <c r="C13" t="str">
        <f>IFERROR(VLOOKUP(Table1[[#This Row],[Ticker]],[1]!Table1[[Symbol]:[Industry]],2,FALSE),"-")</f>
        <v>-</v>
      </c>
      <c r="D13" t="s">
        <v>49</v>
      </c>
      <c r="E13">
        <v>449708.96485092503</v>
      </c>
      <c r="F13">
        <v>7165.6</v>
      </c>
      <c r="G13">
        <v>-28.060784045133801</v>
      </c>
      <c r="H13">
        <v>-0.900239220976771</v>
      </c>
      <c r="I13">
        <v>-14.8765712013252</v>
      </c>
      <c r="J13">
        <v>0.861266769054152</v>
      </c>
      <c r="K13">
        <v>7012.2723395046096</v>
      </c>
      <c r="L13">
        <v>7012.8596645801299</v>
      </c>
      <c r="M13">
        <v>63.4984674730132</v>
      </c>
      <c r="N13">
        <v>0.79879890917793195</v>
      </c>
      <c r="O13">
        <v>14.3239924081723</v>
      </c>
      <c r="P13">
        <v>15.8020621222405</v>
      </c>
      <c r="Q13">
        <v>-3.8856029099677003E-2</v>
      </c>
    </row>
    <row r="14" spans="1:17" x14ac:dyDescent="0.3">
      <c r="A14" t="s">
        <v>50</v>
      </c>
      <c r="B14" t="s">
        <v>51</v>
      </c>
      <c r="C14" t="str">
        <f>IFERROR(VLOOKUP(Table1[[#This Row],[Ticker]],[1]!Table1[[Symbol]:[Industry]],2,FALSE),"-")</f>
        <v>-</v>
      </c>
      <c r="D14" t="s">
        <v>21</v>
      </c>
      <c r="E14">
        <v>397763.18708954501</v>
      </c>
      <c r="F14">
        <v>1480.8</v>
      </c>
      <c r="G14">
        <v>-0.51595950196128304</v>
      </c>
      <c r="H14">
        <v>2.6902477007529</v>
      </c>
      <c r="I14">
        <v>-10.551835300381001</v>
      </c>
      <c r="J14">
        <v>0.10228091513963999</v>
      </c>
      <c r="K14">
        <v>1427.21702425031</v>
      </c>
      <c r="L14">
        <v>1405.6076994457801</v>
      </c>
      <c r="M14">
        <v>75.799322122182005</v>
      </c>
      <c r="N14">
        <v>0.92697754988069403</v>
      </c>
      <c r="O14">
        <v>14.623851971906999</v>
      </c>
      <c r="P14">
        <v>36.221884917897</v>
      </c>
      <c r="Q14">
        <v>1.2832798404693001E-2</v>
      </c>
    </row>
    <row r="15" spans="1:17" x14ac:dyDescent="0.3">
      <c r="A15" t="s">
        <v>52</v>
      </c>
      <c r="B15" t="s">
        <v>53</v>
      </c>
      <c r="C15" t="str">
        <f>IFERROR(VLOOKUP(Table1[[#This Row],[Ticker]],[1]!Table1[[Symbol]:[Industry]],2,FALSE),"-")</f>
        <v>-</v>
      </c>
      <c r="D15" t="s">
        <v>24</v>
      </c>
      <c r="E15">
        <v>389958.20154454</v>
      </c>
      <c r="F15">
        <v>1253.4000000000001</v>
      </c>
      <c r="G15">
        <v>1.59305971452566</v>
      </c>
      <c r="H15">
        <v>-2.17422540846654</v>
      </c>
      <c r="I15">
        <v>3.3316066199966499</v>
      </c>
      <c r="J15">
        <v>0.68483527936079003</v>
      </c>
      <c r="K15">
        <v>1179.3455960189201</v>
      </c>
      <c r="L15">
        <v>1087.43198758228</v>
      </c>
      <c r="M15">
        <v>61.531540436091703</v>
      </c>
      <c r="N15">
        <v>1.1531385079582801</v>
      </c>
      <c r="O15">
        <v>4.5157172490824804</v>
      </c>
      <c r="P15">
        <v>35.1884808283449</v>
      </c>
      <c r="Q15">
        <v>4.1121835614340997E-2</v>
      </c>
    </row>
    <row r="16" spans="1:17" x14ac:dyDescent="0.3">
      <c r="A16" t="s">
        <v>54</v>
      </c>
      <c r="B16" t="s">
        <v>55</v>
      </c>
      <c r="C16" t="str">
        <f>IFERROR(VLOOKUP(Table1[[#This Row],[Ticker]],[1]!Table1[[Symbol]:[Industry]],2,FALSE),"-")</f>
        <v>-</v>
      </c>
      <c r="D16" t="s">
        <v>56</v>
      </c>
      <c r="E16">
        <v>380699.07276651001</v>
      </c>
      <c r="F16">
        <v>12042.6</v>
      </c>
      <c r="G16">
        <v>-1.31946115566503</v>
      </c>
      <c r="H16">
        <v>-10.944532274174099</v>
      </c>
      <c r="I16">
        <v>6.7733795417181799</v>
      </c>
      <c r="J16">
        <v>-2.3803848282126499</v>
      </c>
      <c r="K16">
        <v>12387.9376934718</v>
      </c>
      <c r="L16">
        <v>11407.906259089399</v>
      </c>
      <c r="M16">
        <v>35.196103659878801</v>
      </c>
      <c r="N16">
        <v>1.4984577992339501</v>
      </c>
      <c r="O16">
        <v>8.5641804925846508</v>
      </c>
      <c r="P16">
        <v>30.131886775122499</v>
      </c>
      <c r="Q16">
        <v>2.6776395617231E-2</v>
      </c>
    </row>
    <row r="17" spans="1:17" x14ac:dyDescent="0.3">
      <c r="A17" t="s">
        <v>57</v>
      </c>
      <c r="B17" t="s">
        <v>58</v>
      </c>
      <c r="C17" t="str">
        <f>IFERROR(VLOOKUP(Table1[[#This Row],[Ticker]],[1]!Table1[[Symbol]:[Industry]],2,FALSE),"-")</f>
        <v>-</v>
      </c>
      <c r="D17" t="s">
        <v>56</v>
      </c>
      <c r="E17">
        <v>367438.84755968</v>
      </c>
      <c r="F17">
        <v>981.3</v>
      </c>
      <c r="G17">
        <v>40.733194187950701</v>
      </c>
      <c r="H17">
        <v>-1.0127394954328299</v>
      </c>
      <c r="I17">
        <v>13.7846130092801</v>
      </c>
      <c r="J17">
        <v>2.7087147811249701</v>
      </c>
      <c r="K17">
        <v>968.12139730592799</v>
      </c>
      <c r="L17">
        <v>855.48982308720895</v>
      </c>
      <c r="M17">
        <v>70.285505928465099</v>
      </c>
      <c r="N17">
        <v>0.97672630149159001</v>
      </c>
      <c r="O17">
        <v>8.5906450626719497</v>
      </c>
      <c r="P17">
        <v>67.757928028036503</v>
      </c>
      <c r="Q17">
        <v>0.148588664129647</v>
      </c>
    </row>
    <row r="18" spans="1:17" x14ac:dyDescent="0.3">
      <c r="A18" t="s">
        <v>59</v>
      </c>
      <c r="B18" t="s">
        <v>60</v>
      </c>
      <c r="C18" t="str">
        <f>IFERROR(VLOOKUP(Table1[[#This Row],[Ticker]],[1]!Table1[[Symbol]:[Industry]],2,FALSE),"-")</f>
        <v>-</v>
      </c>
      <c r="D18" t="s">
        <v>61</v>
      </c>
      <c r="E18">
        <v>364722.90878970001</v>
      </c>
      <c r="F18">
        <v>1524.05</v>
      </c>
      <c r="G18">
        <v>21.695431138516199</v>
      </c>
      <c r="H18">
        <v>-4.5251982705263503</v>
      </c>
      <c r="I18">
        <v>6.2609300450495802</v>
      </c>
      <c r="J18">
        <v>-0.19958006467456199</v>
      </c>
      <c r="K18">
        <v>1506.98662139117</v>
      </c>
      <c r="L18">
        <v>1392.85437352486</v>
      </c>
      <c r="M18">
        <v>60.176014347508399</v>
      </c>
      <c r="N18">
        <v>0.97193884953969101</v>
      </c>
      <c r="O18">
        <v>7.5325612676749403</v>
      </c>
      <c r="P18">
        <v>48.145808019440999</v>
      </c>
      <c r="Q18">
        <v>0.10291368854038201</v>
      </c>
    </row>
    <row r="19" spans="1:17" x14ac:dyDescent="0.3">
      <c r="A19" t="s">
        <v>62</v>
      </c>
      <c r="B19" t="s">
        <v>63</v>
      </c>
      <c r="C19" t="str">
        <f>IFERROR(VLOOKUP(Table1[[#This Row],[Ticker]],[1]!Table1[[Symbol]:[Industry]],2,FALSE),"-")</f>
        <v>-</v>
      </c>
      <c r="D19" t="s">
        <v>64</v>
      </c>
      <c r="E19">
        <v>362953.55690397997</v>
      </c>
      <c r="F19">
        <v>3153.2</v>
      </c>
      <c r="G19">
        <v>6.36256720397349</v>
      </c>
      <c r="H19">
        <v>-19.341009553199701</v>
      </c>
      <c r="I19">
        <v>-3.7877072410577699</v>
      </c>
      <c r="J19">
        <v>-2.0828231006842302</v>
      </c>
      <c r="K19">
        <v>3169.6641711460602</v>
      </c>
      <c r="L19">
        <v>2956.9934384805701</v>
      </c>
      <c r="M19">
        <v>45.585813004596297</v>
      </c>
      <c r="N19">
        <v>0.81936568662880205</v>
      </c>
      <c r="O19">
        <v>18.733350247367699</v>
      </c>
      <c r="P19">
        <v>47.2082166199813</v>
      </c>
      <c r="Q19">
        <v>7.4308601429739995E-2</v>
      </c>
    </row>
    <row r="20" spans="1:17" x14ac:dyDescent="0.3">
      <c r="A20" t="s">
        <v>65</v>
      </c>
      <c r="B20" t="s">
        <v>66</v>
      </c>
      <c r="C20" t="str">
        <f>IFERROR(VLOOKUP(Table1[[#This Row],[Ticker]],[1]!Table1[[Symbol]:[Industry]],2,FALSE),"-")</f>
        <v>-</v>
      </c>
      <c r="D20" t="s">
        <v>67</v>
      </c>
      <c r="E20">
        <v>360740.57887500001</v>
      </c>
      <c r="F20">
        <v>5344.05</v>
      </c>
      <c r="G20">
        <v>157.334897576999</v>
      </c>
      <c r="H20">
        <v>-4.3844400846664602</v>
      </c>
      <c r="I20">
        <v>80.102138519900706</v>
      </c>
      <c r="J20">
        <v>-1.1824663902425501</v>
      </c>
      <c r="K20">
        <v>4694.1894134122203</v>
      </c>
      <c r="L20">
        <v>3435.7345329197601</v>
      </c>
      <c r="M20">
        <v>63.5910874088204</v>
      </c>
      <c r="N20">
        <v>1.0938476034900899</v>
      </c>
      <c r="O20">
        <v>4.46758544549545</v>
      </c>
      <c r="P20">
        <v>202.29946826564</v>
      </c>
      <c r="Q20">
        <v>0.27668899688393001</v>
      </c>
    </row>
    <row r="21" spans="1:17" x14ac:dyDescent="0.3">
      <c r="A21" t="s">
        <v>68</v>
      </c>
      <c r="B21" t="s">
        <v>69</v>
      </c>
      <c r="C21" t="str">
        <f>IFERROR(VLOOKUP(Table1[[#This Row],[Ticker]],[1]!Table1[[Symbol]:[Industry]],2,FALSE),"-")</f>
        <v>-</v>
      </c>
      <c r="D21" t="s">
        <v>24</v>
      </c>
      <c r="E21">
        <v>359441.47419137898</v>
      </c>
      <c r="F21">
        <v>1769.6</v>
      </c>
      <c r="G21">
        <v>-29.966790976437</v>
      </c>
      <c r="H21">
        <v>-1.1711133533534901</v>
      </c>
      <c r="I21">
        <v>-16.435201031330301</v>
      </c>
      <c r="J21">
        <v>0.12734100568370599</v>
      </c>
      <c r="K21">
        <v>1735.9644344864701</v>
      </c>
      <c r="L21">
        <v>1758.73580661194</v>
      </c>
      <c r="M21">
        <v>66.4003418398175</v>
      </c>
      <c r="N21">
        <v>0.92971973648703898</v>
      </c>
      <c r="O21">
        <v>12.327644665461101</v>
      </c>
      <c r="P21">
        <v>14.6225345726592</v>
      </c>
      <c r="Q21">
        <v>-8.1842857077838005E-2</v>
      </c>
    </row>
    <row r="22" spans="1:17" x14ac:dyDescent="0.3">
      <c r="A22" t="s">
        <v>70</v>
      </c>
      <c r="B22" t="s">
        <v>71</v>
      </c>
      <c r="C22" t="str">
        <f>IFERROR(VLOOKUP(Table1[[#This Row],[Ticker]],[1]!Table1[[Symbol]:[Industry]],2,FALSE),"-")</f>
        <v>-</v>
      </c>
      <c r="D22" t="s">
        <v>72</v>
      </c>
      <c r="E22">
        <v>358534.23030464997</v>
      </c>
      <c r="F22">
        <v>370.4</v>
      </c>
      <c r="G22">
        <v>68.092556258213193</v>
      </c>
      <c r="H22">
        <v>-8.8369950893209701</v>
      </c>
      <c r="I22">
        <v>9.7283758620329603</v>
      </c>
      <c r="J22">
        <v>-0.10577455756476301</v>
      </c>
      <c r="K22">
        <v>360.58416485933202</v>
      </c>
      <c r="L22">
        <v>314.17960723081899</v>
      </c>
      <c r="M22">
        <v>53.605938748174999</v>
      </c>
      <c r="N22">
        <v>1.0340000177677899</v>
      </c>
      <c r="O22">
        <v>6.1555075593952404</v>
      </c>
      <c r="P22">
        <v>100.48714479025701</v>
      </c>
      <c r="Q22">
        <v>0.168177942352603</v>
      </c>
    </row>
    <row r="23" spans="1:17" x14ac:dyDescent="0.3">
      <c r="A23" t="s">
        <v>73</v>
      </c>
      <c r="B23" t="s">
        <v>74</v>
      </c>
      <c r="C23" t="str">
        <f>IFERROR(VLOOKUP(Table1[[#This Row],[Ticker]],[1]!Table1[[Symbol]:[Industry]],2,FALSE),"-")</f>
        <v>-</v>
      </c>
      <c r="D23" t="s">
        <v>56</v>
      </c>
      <c r="E23">
        <v>344517.75956909999</v>
      </c>
      <c r="F23">
        <v>2865.15</v>
      </c>
      <c r="G23">
        <v>69.345263169968405</v>
      </c>
      <c r="H23">
        <v>3.5590680247209399</v>
      </c>
      <c r="I23">
        <v>61.678035410270397</v>
      </c>
      <c r="J23">
        <v>-3.2475228482143801</v>
      </c>
      <c r="K23">
        <v>2577.8495582458099</v>
      </c>
      <c r="L23">
        <v>2026.3406092176499</v>
      </c>
      <c r="M23">
        <v>55.522356701686398</v>
      </c>
      <c r="N23">
        <v>1.07388475018575</v>
      </c>
      <c r="O23">
        <v>5.1777393853724902</v>
      </c>
      <c r="P23">
        <v>102.376832067808</v>
      </c>
      <c r="Q23">
        <v>0.19137509217996099</v>
      </c>
    </row>
    <row r="24" spans="1:17" x14ac:dyDescent="0.3">
      <c r="A24" t="s">
        <v>75</v>
      </c>
      <c r="B24" t="s">
        <v>76</v>
      </c>
      <c r="C24" t="str">
        <f>IFERROR(VLOOKUP(Table1[[#This Row],[Ticker]],[1]!Table1[[Symbol]:[Industry]],2,FALSE),"-")</f>
        <v>-</v>
      </c>
      <c r="D24" t="s">
        <v>77</v>
      </c>
      <c r="E24">
        <v>343378.72092777002</v>
      </c>
      <c r="F24">
        <v>274.85000000000002</v>
      </c>
      <c r="G24">
        <v>43.559714023713497</v>
      </c>
      <c r="H24">
        <v>-7.7354525601471504</v>
      </c>
      <c r="I24">
        <v>21.4283378237958</v>
      </c>
      <c r="J24">
        <v>-0.84031512590617297</v>
      </c>
      <c r="K24">
        <v>270.26646578041402</v>
      </c>
      <c r="L24">
        <v>241.434936413667</v>
      </c>
      <c r="M24">
        <v>56.434724603207201</v>
      </c>
      <c r="N24">
        <v>0.79755127793513003</v>
      </c>
      <c r="O24">
        <v>6.5854102237583998</v>
      </c>
      <c r="P24">
        <v>71.78125</v>
      </c>
      <c r="Q24">
        <v>9.0915786506881993E-2</v>
      </c>
    </row>
    <row r="25" spans="1:17" x14ac:dyDescent="0.3">
      <c r="A25" t="s">
        <v>78</v>
      </c>
      <c r="B25" t="s">
        <v>79</v>
      </c>
      <c r="C25" t="str">
        <f>IFERROR(VLOOKUP(Table1[[#This Row],[Ticker]],[1]!Table1[[Symbol]:[Industry]],2,FALSE),"-")</f>
        <v>-</v>
      </c>
      <c r="D25" t="s">
        <v>80</v>
      </c>
      <c r="E25">
        <v>343073.576268545</v>
      </c>
      <c r="F25">
        <v>11853.95</v>
      </c>
      <c r="G25">
        <v>14.381887816667399</v>
      </c>
      <c r="H25">
        <v>8.9205707072060392</v>
      </c>
      <c r="I25">
        <v>4.8442948308075104</v>
      </c>
      <c r="J25">
        <v>8.4038647464509104</v>
      </c>
      <c r="K25">
        <v>10471.3965564543</v>
      </c>
      <c r="L25">
        <v>9594.5236171181605</v>
      </c>
      <c r="M25">
        <v>79.215214140211899</v>
      </c>
      <c r="N25">
        <v>1.5439610874642</v>
      </c>
      <c r="O25">
        <v>1.8900872704878899</v>
      </c>
      <c r="P25">
        <v>48.403472861229503</v>
      </c>
      <c r="Q25">
        <v>4.2215385926781E-2</v>
      </c>
    </row>
    <row r="26" spans="1:17" x14ac:dyDescent="0.3">
      <c r="A26" t="s">
        <v>81</v>
      </c>
      <c r="B26" t="s">
        <v>82</v>
      </c>
      <c r="C26" t="str">
        <f>IFERROR(VLOOKUP(Table1[[#This Row],[Ticker]],[1]!Table1[[Symbol]:[Industry]],2,FALSE),"-")</f>
        <v>-</v>
      </c>
      <c r="D26" t="s">
        <v>83</v>
      </c>
      <c r="E26">
        <v>318512.48744025</v>
      </c>
      <c r="F26">
        <v>1474.85</v>
      </c>
      <c r="G26">
        <v>74.274094997929296</v>
      </c>
      <c r="H26">
        <v>-13.2673355457925</v>
      </c>
      <c r="I26">
        <v>25.445420963951001</v>
      </c>
      <c r="J26">
        <v>-1.02646437231687</v>
      </c>
      <c r="K26">
        <v>1395.0652201369901</v>
      </c>
      <c r="L26">
        <v>1189.42705105461</v>
      </c>
      <c r="M26">
        <v>59.391505147714902</v>
      </c>
      <c r="N26">
        <v>1.1292521753151501</v>
      </c>
      <c r="O26">
        <v>9.9366037224124497</v>
      </c>
      <c r="P26">
        <v>108.31214689265499</v>
      </c>
      <c r="Q26">
        <v>6.6025116982005999E-2</v>
      </c>
    </row>
    <row r="27" spans="1:17" x14ac:dyDescent="0.3">
      <c r="A27" t="s">
        <v>84</v>
      </c>
      <c r="B27" t="s">
        <v>85</v>
      </c>
      <c r="C27" t="str">
        <f>IFERROR(VLOOKUP(Table1[[#This Row],[Ticker]],[1]!Table1[[Symbol]:[Industry]],2,FALSE),"-")</f>
        <v>-</v>
      </c>
      <c r="D27" t="s">
        <v>86</v>
      </c>
      <c r="E27">
        <v>308180.67367411999</v>
      </c>
      <c r="F27">
        <v>4773.8500000000004</v>
      </c>
      <c r="G27">
        <v>-2.0746130307055202</v>
      </c>
      <c r="H27">
        <v>1.5176344395103301</v>
      </c>
      <c r="I27">
        <v>5.0229315379269899</v>
      </c>
      <c r="J27">
        <v>-4.07940659120686</v>
      </c>
      <c r="K27">
        <v>4656.5531395854696</v>
      </c>
      <c r="L27">
        <v>4236.04110025926</v>
      </c>
      <c r="M27">
        <v>46.095332720599103</v>
      </c>
      <c r="N27">
        <v>1.4858271039247799</v>
      </c>
      <c r="O27">
        <v>9.3247588424437193</v>
      </c>
      <c r="P27">
        <v>36.737558181167202</v>
      </c>
      <c r="Q27">
        <v>7.6813547899209998E-3</v>
      </c>
    </row>
    <row r="28" spans="1:17" x14ac:dyDescent="0.3">
      <c r="A28" t="s">
        <v>87</v>
      </c>
      <c r="B28" t="s">
        <v>88</v>
      </c>
      <c r="C28" t="str">
        <f>IFERROR(VLOOKUP(Table1[[#This Row],[Ticker]],[1]!Table1[[Symbol]:[Industry]],2,FALSE),"-")</f>
        <v>-</v>
      </c>
      <c r="D28" t="s">
        <v>89</v>
      </c>
      <c r="E28">
        <v>306547.90187423897</v>
      </c>
      <c r="F28">
        <v>330.8</v>
      </c>
      <c r="G28">
        <v>50.495749870987602</v>
      </c>
      <c r="H28">
        <v>-7.5723088516250003</v>
      </c>
      <c r="I28">
        <v>27.761875857224101</v>
      </c>
      <c r="J28">
        <v>-3.1363664969019101</v>
      </c>
      <c r="K28">
        <v>312.60437070800702</v>
      </c>
      <c r="L28">
        <v>266.50775483800697</v>
      </c>
      <c r="M28">
        <v>57.206199104002103</v>
      </c>
      <c r="N28">
        <v>0.83648740021826196</v>
      </c>
      <c r="O28">
        <v>5.4111245465537898</v>
      </c>
      <c r="P28">
        <v>86.339952119419806</v>
      </c>
      <c r="Q28">
        <v>0.109429360925312</v>
      </c>
    </row>
    <row r="29" spans="1:17" x14ac:dyDescent="0.3">
      <c r="A29" t="s">
        <v>90</v>
      </c>
      <c r="B29" t="s">
        <v>91</v>
      </c>
      <c r="C29" t="str">
        <f>IFERROR(VLOOKUP(Table1[[#This Row],[Ticker]],[1]!Table1[[Symbol]:[Industry]],2,FALSE),"-")</f>
        <v>-</v>
      </c>
      <c r="D29" t="s">
        <v>92</v>
      </c>
      <c r="E29">
        <v>304390.73900619999</v>
      </c>
      <c r="F29">
        <v>3399.65</v>
      </c>
      <c r="G29">
        <v>-13.778892322316</v>
      </c>
      <c r="H29">
        <v>-3.4610406022357298</v>
      </c>
      <c r="I29">
        <v>-19.391464868148098</v>
      </c>
      <c r="J29">
        <v>-1.1603629136611899</v>
      </c>
      <c r="K29">
        <v>3436.8777882875902</v>
      </c>
      <c r="L29">
        <v>3404.8782732698701</v>
      </c>
      <c r="M29">
        <v>54.418035609563702</v>
      </c>
      <c r="N29">
        <v>1.0506990372660101</v>
      </c>
      <c r="O29">
        <v>14.3338284823437</v>
      </c>
      <c r="P29">
        <v>17.943069263994101</v>
      </c>
      <c r="Q29">
        <v>7.8964655069480999E-2</v>
      </c>
    </row>
    <row r="30" spans="1:17" x14ac:dyDescent="0.3">
      <c r="A30" t="s">
        <v>93</v>
      </c>
      <c r="B30" t="s">
        <v>94</v>
      </c>
      <c r="C30" t="str">
        <f>IFERROR(VLOOKUP(Table1[[#This Row],[Ticker]],[1]!Table1[[Symbol]:[Industry]],2,FALSE),"-")</f>
        <v>-</v>
      </c>
      <c r="D30" t="s">
        <v>95</v>
      </c>
      <c r="E30">
        <v>292606.34096596</v>
      </c>
      <c r="F30">
        <v>479.1</v>
      </c>
      <c r="G30">
        <v>81.264918778298593</v>
      </c>
      <c r="H30">
        <v>-14.037310380555599</v>
      </c>
      <c r="I30">
        <v>10.6996877706412</v>
      </c>
      <c r="J30">
        <v>-1.9026345482159099</v>
      </c>
      <c r="K30">
        <v>469.70197094463998</v>
      </c>
      <c r="L30">
        <v>404.34914538874699</v>
      </c>
      <c r="M30">
        <v>48.691795842349698</v>
      </c>
      <c r="N30">
        <v>0.75876715535939099</v>
      </c>
      <c r="O30">
        <v>10.0814026299311</v>
      </c>
      <c r="P30">
        <v>111.196826096539</v>
      </c>
      <c r="Q30">
        <v>0.133470531436333</v>
      </c>
    </row>
    <row r="31" spans="1:17" x14ac:dyDescent="0.3">
      <c r="A31" t="s">
        <v>96</v>
      </c>
      <c r="B31" t="s">
        <v>97</v>
      </c>
      <c r="C31" t="str">
        <f>IFERROR(VLOOKUP(Table1[[#This Row],[Ticker]],[1]!Table1[[Symbol]:[Industry]],2,FALSE),"-")</f>
        <v>-</v>
      </c>
      <c r="D31" t="s">
        <v>98</v>
      </c>
      <c r="E31">
        <v>281458.81085342902</v>
      </c>
      <c r="F31">
        <v>1774.15</v>
      </c>
      <c r="G31">
        <v>63.077572137963102</v>
      </c>
      <c r="H31">
        <v>-21.392202075307999</v>
      </c>
      <c r="I31">
        <v>-0.67848082012830802</v>
      </c>
      <c r="J31">
        <v>-3.6113390268220402</v>
      </c>
      <c r="K31">
        <v>1818.8113095327401</v>
      </c>
      <c r="L31">
        <v>1630.2745229833599</v>
      </c>
      <c r="M31">
        <v>42.416705943873801</v>
      </c>
      <c r="N31">
        <v>0.39797020490132801</v>
      </c>
      <c r="O31">
        <v>22.5431896964743</v>
      </c>
      <c r="P31">
        <v>117.540310220096</v>
      </c>
      <c r="Q31">
        <v>5.4442134088974997E-2</v>
      </c>
    </row>
    <row r="32" spans="1:17" x14ac:dyDescent="0.3">
      <c r="A32" t="s">
        <v>99</v>
      </c>
      <c r="B32" t="s">
        <v>100</v>
      </c>
      <c r="C32" t="str">
        <f>IFERROR(VLOOKUP(Table1[[#This Row],[Ticker]],[1]!Table1[[Symbol]:[Industry]],2,FALSE),"-")</f>
        <v>-</v>
      </c>
      <c r="D32" t="s">
        <v>101</v>
      </c>
      <c r="E32">
        <v>280729.82370770001</v>
      </c>
      <c r="F32">
        <v>2925.6</v>
      </c>
      <c r="G32">
        <v>-38.508635340387997</v>
      </c>
      <c r="H32">
        <v>-6.5688665533438897</v>
      </c>
      <c r="I32">
        <v>-25.050844744487001</v>
      </c>
      <c r="J32">
        <v>-0.237180913627418</v>
      </c>
      <c r="K32">
        <v>2892.7287808565702</v>
      </c>
      <c r="L32">
        <v>2986.5903269261198</v>
      </c>
      <c r="M32">
        <v>61.204067725932802</v>
      </c>
      <c r="N32">
        <v>0.90205097199186102</v>
      </c>
      <c r="O32">
        <v>21.957888980038199</v>
      </c>
      <c r="P32">
        <v>9.5689300026216202</v>
      </c>
      <c r="Q32">
        <v>-8.0971377623137997E-2</v>
      </c>
    </row>
    <row r="33" spans="1:17" x14ac:dyDescent="0.3">
      <c r="A33" t="s">
        <v>102</v>
      </c>
      <c r="B33" t="s">
        <v>103</v>
      </c>
      <c r="C33" t="str">
        <f>IFERROR(VLOOKUP(Table1[[#This Row],[Ticker]],[1]!Table1[[Symbol]:[Industry]],2,FALSE),"-")</f>
        <v>-</v>
      </c>
      <c r="D33" t="s">
        <v>104</v>
      </c>
      <c r="E33">
        <v>280321.83932452498</v>
      </c>
      <c r="F33">
        <v>7772.25</v>
      </c>
      <c r="G33">
        <v>82.231719016190397</v>
      </c>
      <c r="H33">
        <v>2.6936717540436801</v>
      </c>
      <c r="I33">
        <v>80.988889073651706</v>
      </c>
      <c r="J33">
        <v>1.5626260157888101</v>
      </c>
      <c r="K33">
        <v>6876.3737538640898</v>
      </c>
      <c r="L33">
        <v>5268.6151610472598</v>
      </c>
      <c r="M33">
        <v>68.297377294745502</v>
      </c>
      <c r="N33">
        <v>0.85552181471122801</v>
      </c>
      <c r="O33">
        <v>2.08498182636944</v>
      </c>
      <c r="P33">
        <v>139.44085027726399</v>
      </c>
      <c r="Q33">
        <v>0.18939108061485299</v>
      </c>
    </row>
    <row r="34" spans="1:17" x14ac:dyDescent="0.3">
      <c r="A34" t="s">
        <v>105</v>
      </c>
      <c r="B34" t="s">
        <v>106</v>
      </c>
      <c r="C34" t="str">
        <f>IFERROR(VLOOKUP(Table1[[#This Row],[Ticker]],[1]!Table1[[Symbol]:[Industry]],2,FALSE),"-")</f>
        <v>-</v>
      </c>
      <c r="D34" t="s">
        <v>107</v>
      </c>
      <c r="E34">
        <v>277497.82532499998</v>
      </c>
      <c r="F34">
        <v>652.5</v>
      </c>
      <c r="G34">
        <v>85.023872326340793</v>
      </c>
      <c r="H34">
        <v>-14.0530159615841</v>
      </c>
      <c r="I34">
        <v>94.323973109231005</v>
      </c>
      <c r="J34">
        <v>-2.0129199558502302</v>
      </c>
      <c r="K34">
        <v>599.36427563498796</v>
      </c>
      <c r="L34">
        <v>434.57454284253498</v>
      </c>
      <c r="M34">
        <v>46.752204860994702</v>
      </c>
      <c r="N34">
        <v>0.220960716458832</v>
      </c>
      <c r="O34">
        <v>23.7854406130268</v>
      </c>
      <c r="P34">
        <v>129.26914968376599</v>
      </c>
      <c r="Q34">
        <v>5.9747212335215003E-2</v>
      </c>
    </row>
    <row r="35" spans="1:17" x14ac:dyDescent="0.3">
      <c r="A35" t="s">
        <v>108</v>
      </c>
      <c r="B35" t="s">
        <v>109</v>
      </c>
      <c r="C35" t="str">
        <f>IFERROR(VLOOKUP(Table1[[#This Row],[Ticker]],[1]!Table1[[Symbol]:[Industry]],2,FALSE),"-")</f>
        <v>-</v>
      </c>
      <c r="D35" t="s">
        <v>72</v>
      </c>
      <c r="E35">
        <v>276716.08432204498</v>
      </c>
      <c r="F35">
        <v>710.6</v>
      </c>
      <c r="G35">
        <v>160.48905901977901</v>
      </c>
      <c r="H35">
        <v>-20.6668488023283</v>
      </c>
      <c r="I35">
        <v>25.705377795342599</v>
      </c>
      <c r="J35">
        <v>-4.8822861323095204</v>
      </c>
      <c r="K35">
        <v>689.72597290681995</v>
      </c>
      <c r="L35">
        <v>551.15661750823494</v>
      </c>
      <c r="M35">
        <v>39.681387080549399</v>
      </c>
      <c r="N35">
        <v>0.81852538234428995</v>
      </c>
      <c r="O35">
        <v>26.069518716577502</v>
      </c>
      <c r="P35">
        <v>201.29319482721999</v>
      </c>
      <c r="Q35">
        <v>0.16289138743863901</v>
      </c>
    </row>
    <row r="36" spans="1:17" x14ac:dyDescent="0.3">
      <c r="A36" t="s">
        <v>110</v>
      </c>
      <c r="B36" t="s">
        <v>111</v>
      </c>
      <c r="C36" t="str">
        <f>IFERROR(VLOOKUP(Table1[[#This Row],[Ticker]],[1]!Table1[[Symbol]:[Industry]],2,FALSE),"-")</f>
        <v>-</v>
      </c>
      <c r="D36" t="s">
        <v>21</v>
      </c>
      <c r="E36">
        <v>275498.610092905</v>
      </c>
      <c r="F36">
        <v>538.20000000000005</v>
      </c>
      <c r="G36">
        <v>11.7637059574528</v>
      </c>
      <c r="H36">
        <v>11.755112712856199</v>
      </c>
      <c r="I36">
        <v>3.3885065809872299</v>
      </c>
      <c r="J36">
        <v>5.8522091697816601</v>
      </c>
      <c r="K36">
        <v>479.45657695495498</v>
      </c>
      <c r="L36">
        <v>459.65779702670801</v>
      </c>
      <c r="M36">
        <v>85.384845395354503</v>
      </c>
      <c r="N36">
        <v>1.44571731125183</v>
      </c>
      <c r="O36">
        <v>1.4306949089557699</v>
      </c>
      <c r="P36">
        <v>43.500866551126499</v>
      </c>
      <c r="Q36">
        <v>-8.3442262408565004E-2</v>
      </c>
    </row>
    <row r="37" spans="1:17" x14ac:dyDescent="0.3">
      <c r="A37" t="s">
        <v>112</v>
      </c>
      <c r="B37" t="s">
        <v>113</v>
      </c>
      <c r="C37" t="str">
        <f>IFERROR(VLOOKUP(Table1[[#This Row],[Ticker]],[1]!Table1[[Symbol]:[Industry]],2,FALSE),"-")</f>
        <v>-</v>
      </c>
      <c r="D37" t="s">
        <v>114</v>
      </c>
      <c r="E37">
        <v>266125.31060943898</v>
      </c>
      <c r="F37">
        <v>9401.25</v>
      </c>
      <c r="G37">
        <v>78.178658844375406</v>
      </c>
      <c r="H37">
        <v>-2.8643621428365398</v>
      </c>
      <c r="I37">
        <v>29.7355795697164</v>
      </c>
      <c r="J37">
        <v>-4.2330799776402204</v>
      </c>
      <c r="K37">
        <v>9266.4302724879399</v>
      </c>
      <c r="L37">
        <v>7740.8889007337802</v>
      </c>
      <c r="M37">
        <v>46.028538417210498</v>
      </c>
      <c r="N37">
        <v>0.76566604932416404</v>
      </c>
      <c r="O37">
        <v>6.7815450073128503</v>
      </c>
      <c r="P37">
        <v>107.030389781986</v>
      </c>
      <c r="Q37">
        <v>0.107591924974086</v>
      </c>
    </row>
    <row r="38" spans="1:17" x14ac:dyDescent="0.3">
      <c r="A38" t="s">
        <v>115</v>
      </c>
      <c r="B38" t="s">
        <v>116</v>
      </c>
      <c r="C38" t="str">
        <f>IFERROR(VLOOKUP(Table1[[#This Row],[Ticker]],[1]!Table1[[Symbol]:[Industry]],2,FALSE),"-")</f>
        <v>-</v>
      </c>
      <c r="D38" t="s">
        <v>37</v>
      </c>
      <c r="E38">
        <v>251842.42471716</v>
      </c>
      <c r="F38">
        <v>1579.75</v>
      </c>
      <c r="G38">
        <v>-22.964618961289101</v>
      </c>
      <c r="H38">
        <v>-5.9986697132028999</v>
      </c>
      <c r="I38">
        <v>-17.6303872771134</v>
      </c>
      <c r="J38">
        <v>-2.1282008500759999</v>
      </c>
      <c r="K38">
        <v>1587.59658318225</v>
      </c>
      <c r="L38">
        <v>1588.3967089201501</v>
      </c>
      <c r="M38">
        <v>45.7718355815135</v>
      </c>
      <c r="N38">
        <v>1.28488126524931</v>
      </c>
      <c r="O38">
        <v>10.207311283430901</v>
      </c>
      <c r="P38">
        <v>11.3244776434938</v>
      </c>
      <c r="Q38">
        <v>-2.2552358287527999E-2</v>
      </c>
    </row>
    <row r="39" spans="1:17" x14ac:dyDescent="0.3">
      <c r="A39" t="s">
        <v>117</v>
      </c>
      <c r="B39" t="s">
        <v>118</v>
      </c>
      <c r="C39" t="str">
        <f>IFERROR(VLOOKUP(Table1[[#This Row],[Ticker]],[1]!Table1[[Symbol]:[Industry]],2,FALSE),"-")</f>
        <v>-</v>
      </c>
      <c r="D39" t="s">
        <v>119</v>
      </c>
      <c r="E39">
        <v>247605.20025960001</v>
      </c>
      <c r="F39">
        <v>2544.4499999999998</v>
      </c>
      <c r="G39">
        <v>-13.148189678256299</v>
      </c>
      <c r="H39">
        <v>1.0909129677010001</v>
      </c>
      <c r="I39">
        <v>-17.850969422945798</v>
      </c>
      <c r="J39">
        <v>-0.36577363110382</v>
      </c>
      <c r="K39">
        <v>2511.1440144895901</v>
      </c>
      <c r="L39">
        <v>2448.0532503854201</v>
      </c>
      <c r="M39">
        <v>65.082529682454805</v>
      </c>
      <c r="N39">
        <v>0.74764678938236795</v>
      </c>
      <c r="O39">
        <v>8.8368802688203907</v>
      </c>
      <c r="P39">
        <v>18.622377622377599</v>
      </c>
      <c r="Q39">
        <v>-5.7630657446319997E-3</v>
      </c>
    </row>
    <row r="40" spans="1:17" x14ac:dyDescent="0.3">
      <c r="A40" t="s">
        <v>120</v>
      </c>
      <c r="B40" t="s">
        <v>121</v>
      </c>
      <c r="C40" t="str">
        <f>IFERROR(VLOOKUP(Table1[[#This Row],[Ticker]],[1]!Table1[[Symbol]:[Industry]],2,FALSE),"-")</f>
        <v>-</v>
      </c>
      <c r="D40" t="s">
        <v>18</v>
      </c>
      <c r="E40">
        <v>236756.682729377</v>
      </c>
      <c r="F40">
        <v>168.3</v>
      </c>
      <c r="G40">
        <v>51.1441748058947</v>
      </c>
      <c r="H40">
        <v>-7.7489339492204303</v>
      </c>
      <c r="I40">
        <v>17.598748318432801</v>
      </c>
      <c r="J40">
        <v>-0.98689110205222297</v>
      </c>
      <c r="K40">
        <v>165.90972658088199</v>
      </c>
      <c r="L40">
        <v>145.52050481467799</v>
      </c>
      <c r="M40">
        <v>56.539221231344698</v>
      </c>
      <c r="N40">
        <v>0.72211077042760397</v>
      </c>
      <c r="O40">
        <v>16.934046345811002</v>
      </c>
      <c r="P40">
        <v>96.842105263157904</v>
      </c>
      <c r="Q40">
        <v>9.6858766621049003E-2</v>
      </c>
    </row>
    <row r="41" spans="1:17" x14ac:dyDescent="0.3">
      <c r="A41" t="s">
        <v>122</v>
      </c>
      <c r="B41" t="s">
        <v>123</v>
      </c>
      <c r="C41" t="str">
        <f>IFERROR(VLOOKUP(Table1[[#This Row],[Ticker]],[1]!Table1[[Symbol]:[Industry]],2,FALSE),"-")</f>
        <v>-</v>
      </c>
      <c r="D41" t="s">
        <v>124</v>
      </c>
      <c r="E41">
        <v>229981.45389040999</v>
      </c>
      <c r="F41">
        <v>938.25</v>
      </c>
      <c r="G41">
        <v>-7.30360942888443</v>
      </c>
      <c r="H41">
        <v>-2.3292784519874501</v>
      </c>
      <c r="I41">
        <v>-3.4973344021539101</v>
      </c>
      <c r="J41">
        <v>-0.92434871284449305</v>
      </c>
      <c r="K41">
        <v>899.90263833383904</v>
      </c>
      <c r="L41">
        <v>840.802073636253</v>
      </c>
      <c r="M41">
        <v>61.686979698415499</v>
      </c>
      <c r="N41">
        <v>0.94922360273100403</v>
      </c>
      <c r="O41">
        <v>1.6466826538768999</v>
      </c>
      <c r="P41">
        <v>29.7717842323651</v>
      </c>
      <c r="Q41">
        <v>-5.5361067321490001E-3</v>
      </c>
    </row>
    <row r="42" spans="1:17" x14ac:dyDescent="0.3">
      <c r="A42" t="s">
        <v>125</v>
      </c>
      <c r="B42" t="s">
        <v>126</v>
      </c>
      <c r="C42" t="str">
        <f>IFERROR(VLOOKUP(Table1[[#This Row],[Ticker]],[1]!Table1[[Symbol]:[Industry]],2,FALSE),"-")</f>
        <v>-</v>
      </c>
      <c r="D42" t="s">
        <v>127</v>
      </c>
      <c r="E42">
        <v>224885.345674185</v>
      </c>
      <c r="F42">
        <v>306.10000000000002</v>
      </c>
      <c r="G42">
        <v>121.425889591546</v>
      </c>
      <c r="H42">
        <v>-9.0196323909984493</v>
      </c>
      <c r="I42">
        <v>56.730936058954597</v>
      </c>
      <c r="J42">
        <v>-2.6850070657218699</v>
      </c>
      <c r="K42">
        <v>275.52668047423498</v>
      </c>
      <c r="L42">
        <v>210.32625489586499</v>
      </c>
      <c r="M42">
        <v>57.962608582598698</v>
      </c>
      <c r="N42">
        <v>0.81807992076348801</v>
      </c>
      <c r="O42">
        <v>5.5210715452466301</v>
      </c>
      <c r="P42">
        <v>152.87071458075101</v>
      </c>
      <c r="Q42">
        <v>0.21953374945954199</v>
      </c>
    </row>
    <row r="43" spans="1:17" x14ac:dyDescent="0.3">
      <c r="A43" t="s">
        <v>128</v>
      </c>
      <c r="B43" t="s">
        <v>129</v>
      </c>
      <c r="C43" t="str">
        <f>IFERROR(VLOOKUP(Table1[[#This Row],[Ticker]],[1]!Table1[[Symbol]:[Industry]],2,FALSE),"-")</f>
        <v>-</v>
      </c>
      <c r="D43" t="s">
        <v>130</v>
      </c>
      <c r="E43">
        <v>224464.659056</v>
      </c>
      <c r="F43">
        <v>171.97</v>
      </c>
      <c r="G43">
        <v>400.42164870944299</v>
      </c>
      <c r="H43">
        <v>-17.562530561394599</v>
      </c>
      <c r="I43">
        <v>60.652624228046001</v>
      </c>
      <c r="J43">
        <v>-4.8943919069525403</v>
      </c>
      <c r="K43">
        <v>167.458615394812</v>
      </c>
      <c r="L43">
        <v>129.446067693782</v>
      </c>
      <c r="M43">
        <v>40.622442118672303</v>
      </c>
      <c r="N43">
        <v>0.59779952874432096</v>
      </c>
      <c r="O43">
        <v>16.2993545385823</v>
      </c>
      <c r="P43">
        <v>431.59196290571799</v>
      </c>
      <c r="Q43">
        <v>0.16831586630521</v>
      </c>
    </row>
    <row r="44" spans="1:17" x14ac:dyDescent="0.3">
      <c r="A44" t="s">
        <v>131</v>
      </c>
      <c r="B44" t="s">
        <v>132</v>
      </c>
      <c r="C44" t="str">
        <f>IFERROR(VLOOKUP(Table1[[#This Row],[Ticker]],[1]!Table1[[Symbol]:[Industry]],2,FALSE),"-")</f>
        <v>-</v>
      </c>
      <c r="D44" t="s">
        <v>49</v>
      </c>
      <c r="E44">
        <v>224143.86615264</v>
      </c>
      <c r="F44">
        <v>351</v>
      </c>
      <c r="G44">
        <v>15.2750034703912</v>
      </c>
      <c r="H44">
        <v>-8.4553722165532701</v>
      </c>
      <c r="I44">
        <v>37.822203577950397</v>
      </c>
      <c r="J44">
        <v>-2.86180303267327</v>
      </c>
      <c r="K44">
        <v>353.47685890110398</v>
      </c>
      <c r="L44">
        <v>290.12318922876398</v>
      </c>
      <c r="M44">
        <v>44.065883589359103</v>
      </c>
      <c r="N44">
        <v>0.83094700867433202</v>
      </c>
      <c r="O44">
        <v>12.450142450142399</v>
      </c>
      <c r="P44">
        <v>73.076923076922995</v>
      </c>
    </row>
    <row r="45" spans="1:17" x14ac:dyDescent="0.3">
      <c r="A45" t="s">
        <v>133</v>
      </c>
      <c r="B45" t="s">
        <v>134</v>
      </c>
      <c r="C45" t="str">
        <f>IFERROR(VLOOKUP(Table1[[#This Row],[Ticker]],[1]!Table1[[Symbol]:[Industry]],2,FALSE),"-")</f>
        <v>-</v>
      </c>
      <c r="D45" t="s">
        <v>124</v>
      </c>
      <c r="E45">
        <v>217300.833534187</v>
      </c>
      <c r="F45">
        <v>174.54</v>
      </c>
      <c r="G45">
        <v>28.726803237287701</v>
      </c>
      <c r="H45">
        <v>-5.0998033001088601</v>
      </c>
      <c r="I45">
        <v>13.7112775231749</v>
      </c>
      <c r="J45">
        <v>-3.8408860099164399</v>
      </c>
      <c r="K45">
        <v>170.939937094203</v>
      </c>
      <c r="L45">
        <v>149.59024120944201</v>
      </c>
      <c r="M45">
        <v>41.364775978626803</v>
      </c>
      <c r="N45">
        <v>0.78527018666502701</v>
      </c>
      <c r="O45">
        <v>5.7637217829723699</v>
      </c>
      <c r="P45">
        <v>56.889887640449402</v>
      </c>
      <c r="Q45">
        <v>8.8287931255650008E-3</v>
      </c>
    </row>
    <row r="46" spans="1:17" x14ac:dyDescent="0.3">
      <c r="A46" t="s">
        <v>135</v>
      </c>
      <c r="B46" t="s">
        <v>136</v>
      </c>
      <c r="C46" t="str">
        <f>IFERROR(VLOOKUP(Table1[[#This Row],[Ticker]],[1]!Table1[[Symbol]:[Industry]],2,FALSE),"-")</f>
        <v>-</v>
      </c>
      <c r="D46" t="s">
        <v>137</v>
      </c>
      <c r="E46">
        <v>208930.526804205</v>
      </c>
      <c r="F46">
        <v>1577.15</v>
      </c>
      <c r="G46">
        <v>67.380092832485303</v>
      </c>
      <c r="H46">
        <v>3.8152813154539702</v>
      </c>
      <c r="I46">
        <v>16.268273218864302</v>
      </c>
      <c r="J46">
        <v>-0.120934593072373</v>
      </c>
      <c r="K46">
        <v>1516.1333996932101</v>
      </c>
      <c r="L46">
        <v>1289.3564782503699</v>
      </c>
      <c r="M46">
        <v>56.268238571648503</v>
      </c>
      <c r="N46">
        <v>0.91052856680692096</v>
      </c>
      <c r="O46">
        <v>6.0140126176964701</v>
      </c>
      <c r="P46">
        <v>100.936425022295</v>
      </c>
      <c r="Q46">
        <v>0.23158411151497099</v>
      </c>
    </row>
    <row r="47" spans="1:17" x14ac:dyDescent="0.3">
      <c r="A47" t="s">
        <v>138</v>
      </c>
      <c r="B47" t="s">
        <v>139</v>
      </c>
      <c r="C47" t="str">
        <f>IFERROR(VLOOKUP(Table1[[#This Row],[Ticker]],[1]!Table1[[Symbol]:[Industry]],2,FALSE),"-")</f>
        <v>-</v>
      </c>
      <c r="D47" t="s">
        <v>140</v>
      </c>
      <c r="E47">
        <v>204312.228213239</v>
      </c>
      <c r="F47">
        <v>830.4</v>
      </c>
      <c r="G47">
        <v>42.671262308885197</v>
      </c>
      <c r="H47">
        <v>-9.1319481359718502</v>
      </c>
      <c r="I47">
        <v>5.00958367330764</v>
      </c>
      <c r="J47">
        <v>-3.6604503888764</v>
      </c>
      <c r="K47">
        <v>845.76972914243504</v>
      </c>
      <c r="L47">
        <v>758.82540526176297</v>
      </c>
      <c r="M47">
        <v>40.981624650643298</v>
      </c>
      <c r="N47">
        <v>0.87860131570590305</v>
      </c>
      <c r="O47">
        <v>16.522157996146401</v>
      </c>
      <c r="P47">
        <v>79.332685455134396</v>
      </c>
      <c r="Q47">
        <v>0.12512589298964799</v>
      </c>
    </row>
    <row r="48" spans="1:17" x14ac:dyDescent="0.3">
      <c r="A48" t="s">
        <v>141</v>
      </c>
      <c r="B48" t="s">
        <v>142</v>
      </c>
      <c r="C48" t="str">
        <f>IFERROR(VLOOKUP(Table1[[#This Row],[Ticker]],[1]!Table1[[Symbol]:[Industry]],2,FALSE),"-")</f>
        <v>-</v>
      </c>
      <c r="D48" t="s">
        <v>143</v>
      </c>
      <c r="E48">
        <v>196075.74311986499</v>
      </c>
      <c r="F48">
        <v>5535.9</v>
      </c>
      <c r="G48">
        <v>189.74967899711999</v>
      </c>
      <c r="H48">
        <v>12.193795007600899</v>
      </c>
      <c r="I48">
        <v>73.508345381892099</v>
      </c>
      <c r="J48">
        <v>-0.29018668703052602</v>
      </c>
      <c r="K48">
        <v>4815.0815679502202</v>
      </c>
      <c r="L48">
        <v>3674.6219434896798</v>
      </c>
      <c r="M48">
        <v>75.922344066076505</v>
      </c>
      <c r="N48">
        <v>0.80028433883294303</v>
      </c>
      <c r="O48">
        <v>0.58978666522155798</v>
      </c>
      <c r="P48">
        <v>234.00102567196501</v>
      </c>
      <c r="Q48">
        <v>0.248243835336693</v>
      </c>
    </row>
    <row r="49" spans="1:17" x14ac:dyDescent="0.3">
      <c r="A49" t="s">
        <v>144</v>
      </c>
      <c r="B49" t="s">
        <v>145</v>
      </c>
      <c r="C49" t="str">
        <f>IFERROR(VLOOKUP(Table1[[#This Row],[Ticker]],[1]!Table1[[Symbol]:[Industry]],2,FALSE),"-")</f>
        <v>-</v>
      </c>
      <c r="D49" t="s">
        <v>80</v>
      </c>
      <c r="E49">
        <v>187459.3926855</v>
      </c>
      <c r="F49">
        <v>2742.95</v>
      </c>
      <c r="G49">
        <v>28.2779475642241</v>
      </c>
      <c r="H49">
        <v>8.0472262254284708</v>
      </c>
      <c r="I49">
        <v>19.728166506945801</v>
      </c>
      <c r="J49">
        <v>6.43961535593448</v>
      </c>
      <c r="K49">
        <v>2436.7587116199502</v>
      </c>
      <c r="L49">
        <v>2191.44669880739</v>
      </c>
      <c r="M49">
        <v>86.2930554954673</v>
      </c>
      <c r="N49">
        <v>1.6020592676073799</v>
      </c>
      <c r="O49">
        <v>0.72002770739532096</v>
      </c>
      <c r="P49">
        <v>58.8839779731683</v>
      </c>
      <c r="Q49">
        <v>5.8893961650470998E-2</v>
      </c>
    </row>
    <row r="50" spans="1:17" x14ac:dyDescent="0.3">
      <c r="A50" t="s">
        <v>146</v>
      </c>
      <c r="B50" t="s">
        <v>147</v>
      </c>
      <c r="C50" t="str">
        <f>IFERROR(VLOOKUP(Table1[[#This Row],[Ticker]],[1]!Table1[[Symbol]:[Industry]],2,FALSE),"-")</f>
        <v>-</v>
      </c>
      <c r="D50" t="s">
        <v>148</v>
      </c>
      <c r="E50">
        <v>181974.19794750001</v>
      </c>
      <c r="F50">
        <v>8514.2000000000007</v>
      </c>
      <c r="G50">
        <v>67.0050590131642</v>
      </c>
      <c r="H50">
        <v>-5.09720911840538</v>
      </c>
      <c r="I50">
        <v>69.774167532453006</v>
      </c>
      <c r="J50">
        <v>-0.59569317556052304</v>
      </c>
      <c r="K50">
        <v>7873.97652902964</v>
      </c>
      <c r="L50">
        <v>6062.7047450710597</v>
      </c>
      <c r="M50">
        <v>56.597213601829701</v>
      </c>
      <c r="N50">
        <v>0.84802255686207095</v>
      </c>
      <c r="O50">
        <v>7.4669375866200003</v>
      </c>
      <c r="P50">
        <v>121.14805194805101</v>
      </c>
      <c r="Q50">
        <v>0.19114401227346201</v>
      </c>
    </row>
    <row r="51" spans="1:17" x14ac:dyDescent="0.3">
      <c r="A51" t="s">
        <v>149</v>
      </c>
      <c r="B51" t="s">
        <v>150</v>
      </c>
      <c r="C51" t="str">
        <f>IFERROR(VLOOKUP(Table1[[#This Row],[Ticker]],[1]!Table1[[Symbol]:[Industry]],2,FALSE),"-")</f>
        <v>-</v>
      </c>
      <c r="D51" t="s">
        <v>151</v>
      </c>
      <c r="E51">
        <v>177198.052290597</v>
      </c>
      <c r="F51">
        <v>209.09</v>
      </c>
      <c r="G51">
        <v>150.03189678843199</v>
      </c>
      <c r="H51">
        <v>5.24319940931536</v>
      </c>
      <c r="I51">
        <v>51.145716691138503</v>
      </c>
      <c r="J51">
        <v>-1.0945704752852801</v>
      </c>
      <c r="K51">
        <v>188.089291598806</v>
      </c>
      <c r="L51">
        <v>152.82180217747899</v>
      </c>
      <c r="M51">
        <v>69.823684731851102</v>
      </c>
      <c r="N51">
        <v>1.1702249708196699</v>
      </c>
      <c r="O51">
        <v>0.35869721172701002</v>
      </c>
      <c r="P51">
        <v>186.42465753424599</v>
      </c>
      <c r="Q51">
        <v>4.0068685862035998E-2</v>
      </c>
    </row>
    <row r="52" spans="1:17" x14ac:dyDescent="0.3">
      <c r="A52" t="s">
        <v>152</v>
      </c>
      <c r="B52" t="s">
        <v>153</v>
      </c>
      <c r="C52" t="str">
        <f>IFERROR(VLOOKUP(Table1[[#This Row],[Ticker]],[1]!Table1[[Symbol]:[Industry]],2,FALSE),"-")</f>
        <v>-</v>
      </c>
      <c r="D52" t="s">
        <v>154</v>
      </c>
      <c r="E52">
        <v>172535.32710299999</v>
      </c>
      <c r="F52">
        <v>457.85</v>
      </c>
      <c r="G52">
        <v>38.931822709130103</v>
      </c>
      <c r="H52">
        <v>-5.7369768615783396</v>
      </c>
      <c r="I52">
        <v>66.040749349099698</v>
      </c>
      <c r="J52">
        <v>-1.7359680847679899</v>
      </c>
      <c r="K52">
        <v>423.68748372829702</v>
      </c>
      <c r="L52">
        <v>335.423049605073</v>
      </c>
      <c r="M52">
        <v>60.324888866028999</v>
      </c>
      <c r="N52">
        <v>1.3348243681350001</v>
      </c>
      <c r="O52">
        <v>10.6803538276728</v>
      </c>
      <c r="P52">
        <v>120.12019230769199</v>
      </c>
      <c r="Q52">
        <v>3.9146282334961001E-2</v>
      </c>
    </row>
    <row r="53" spans="1:17" x14ac:dyDescent="0.3">
      <c r="A53" t="s">
        <v>155</v>
      </c>
      <c r="B53" t="s">
        <v>156</v>
      </c>
      <c r="C53" t="str">
        <f>IFERROR(VLOOKUP(Table1[[#This Row],[Ticker]],[1]!Table1[[Symbol]:[Industry]],2,FALSE),"-")</f>
        <v>-</v>
      </c>
      <c r="D53" t="s">
        <v>80</v>
      </c>
      <c r="E53">
        <v>171187.081721</v>
      </c>
      <c r="F53">
        <v>692.35</v>
      </c>
      <c r="G53">
        <v>33.314434325336201</v>
      </c>
      <c r="H53">
        <v>-2.3676094344106802</v>
      </c>
      <c r="I53">
        <v>19.093247697626001</v>
      </c>
      <c r="J53">
        <v>3.25000403233271</v>
      </c>
      <c r="K53">
        <v>637.56182146993297</v>
      </c>
      <c r="L53">
        <v>564.73199649621904</v>
      </c>
      <c r="M53">
        <v>73.307354126118895</v>
      </c>
      <c r="N53">
        <v>1.0244740858085299</v>
      </c>
      <c r="O53">
        <v>2.10876002022097</v>
      </c>
      <c r="P53">
        <v>71.352555376809804</v>
      </c>
      <c r="Q53">
        <v>5.2647280393532003E-2</v>
      </c>
    </row>
    <row r="54" spans="1:17" x14ac:dyDescent="0.3">
      <c r="A54" t="s">
        <v>157</v>
      </c>
      <c r="B54" t="s">
        <v>158</v>
      </c>
      <c r="C54" t="str">
        <f>IFERROR(VLOOKUP(Table1[[#This Row],[Ticker]],[1]!Table1[[Symbol]:[Industry]],2,FALSE),"-")</f>
        <v>-</v>
      </c>
      <c r="D54" t="s">
        <v>130</v>
      </c>
      <c r="E54">
        <v>165417.60071999999</v>
      </c>
      <c r="F54">
        <v>502.65</v>
      </c>
      <c r="G54">
        <v>160.207838776226</v>
      </c>
      <c r="H54">
        <v>-11.9844281146631</v>
      </c>
      <c r="I54">
        <v>17.683009188908301</v>
      </c>
      <c r="J54">
        <v>1.0857840205673699</v>
      </c>
      <c r="K54">
        <v>468.73902012271901</v>
      </c>
      <c r="L54">
        <v>384.23519133505602</v>
      </c>
      <c r="M54">
        <v>61.221475944620899</v>
      </c>
      <c r="N54">
        <v>0.72850307526261604</v>
      </c>
      <c r="O54">
        <v>11.210583905301799</v>
      </c>
      <c r="P54">
        <v>191.56032482598599</v>
      </c>
      <c r="Q54">
        <v>0.19104808684018801</v>
      </c>
    </row>
    <row r="55" spans="1:17" x14ac:dyDescent="0.3">
      <c r="A55" t="s">
        <v>159</v>
      </c>
      <c r="B55" t="s">
        <v>160</v>
      </c>
      <c r="C55" t="str">
        <f>IFERROR(VLOOKUP(Table1[[#This Row],[Ticker]],[1]!Table1[[Symbol]:[Industry]],2,FALSE),"-")</f>
        <v>-</v>
      </c>
      <c r="D55" t="s">
        <v>161</v>
      </c>
      <c r="E55">
        <v>162966.41439113501</v>
      </c>
      <c r="F55">
        <v>4249.1000000000004</v>
      </c>
      <c r="G55">
        <v>35.030417931576402</v>
      </c>
      <c r="H55">
        <v>-7.53908173818877</v>
      </c>
      <c r="I55">
        <v>33.916243532827799</v>
      </c>
      <c r="J55">
        <v>-4.1149418758757204</v>
      </c>
      <c r="K55">
        <v>4108.7346550298998</v>
      </c>
      <c r="L55">
        <v>3392.1836078883098</v>
      </c>
      <c r="M55">
        <v>43.694842781230001</v>
      </c>
      <c r="N55">
        <v>0.96734884174235503</v>
      </c>
      <c r="O55">
        <v>8.4888564637217208</v>
      </c>
      <c r="P55">
        <v>82.102984978678705</v>
      </c>
      <c r="Q55">
        <v>9.1684567332721997E-2</v>
      </c>
    </row>
    <row r="56" spans="1:17" x14ac:dyDescent="0.3">
      <c r="A56" t="s">
        <v>162</v>
      </c>
      <c r="B56" t="s">
        <v>163</v>
      </c>
      <c r="C56" t="str">
        <f>IFERROR(VLOOKUP(Table1[[#This Row],[Ticker]],[1]!Table1[[Symbol]:[Industry]],2,FALSE),"-")</f>
        <v>-</v>
      </c>
      <c r="D56" t="s">
        <v>21</v>
      </c>
      <c r="E56">
        <v>161334.99526274999</v>
      </c>
      <c r="F56">
        <v>5474</v>
      </c>
      <c r="G56">
        <v>-20.530127350107499</v>
      </c>
      <c r="H56">
        <v>8.5477448145600192</v>
      </c>
      <c r="I56">
        <v>-22.222323688620602</v>
      </c>
      <c r="J56">
        <v>4.90608945015894</v>
      </c>
      <c r="K56">
        <v>4999.9278046445397</v>
      </c>
      <c r="L56">
        <v>5121.4313878273097</v>
      </c>
      <c r="M56">
        <v>86.816427894234806</v>
      </c>
      <c r="N56">
        <v>1.28529638425341</v>
      </c>
      <c r="O56">
        <v>17.683595177201301</v>
      </c>
      <c r="P56">
        <v>21.279259119761601</v>
      </c>
      <c r="Q56">
        <v>-8.0558182789000003E-4</v>
      </c>
    </row>
    <row r="57" spans="1:17" x14ac:dyDescent="0.3">
      <c r="A57" t="s">
        <v>164</v>
      </c>
      <c r="B57" t="s">
        <v>165</v>
      </c>
      <c r="C57" t="str">
        <f>IFERROR(VLOOKUP(Table1[[#This Row],[Ticker]],[1]!Table1[[Symbol]:[Industry]],2,FALSE),"-")</f>
        <v>-</v>
      </c>
      <c r="D57" t="s">
        <v>166</v>
      </c>
      <c r="E57">
        <v>158757.3193876</v>
      </c>
      <c r="F57">
        <v>3085.15</v>
      </c>
      <c r="G57">
        <v>-5.7139990575294899</v>
      </c>
      <c r="H57">
        <v>-1.65199299014431</v>
      </c>
      <c r="I57">
        <v>1.3739344519566301</v>
      </c>
      <c r="J57">
        <v>-1.24357939243227</v>
      </c>
      <c r="K57">
        <v>3043.0189190494398</v>
      </c>
      <c r="L57">
        <v>2814.1183018248198</v>
      </c>
      <c r="M57">
        <v>49.004421697424299</v>
      </c>
      <c r="N57">
        <v>0.86204051324497799</v>
      </c>
      <c r="O57">
        <v>4.7274848872826203</v>
      </c>
      <c r="P57">
        <v>34.572855553859199</v>
      </c>
      <c r="Q57">
        <v>-8.6508009931470006E-3</v>
      </c>
    </row>
    <row r="58" spans="1:17" x14ac:dyDescent="0.3">
      <c r="A58" t="s">
        <v>167</v>
      </c>
      <c r="B58" t="s">
        <v>168</v>
      </c>
      <c r="C58" t="str">
        <f>IFERROR(VLOOKUP(Table1[[#This Row],[Ticker]],[1]!Table1[[Symbol]:[Industry]],2,FALSE),"-")</f>
        <v>-</v>
      </c>
      <c r="D58" t="s">
        <v>169</v>
      </c>
      <c r="E58">
        <v>154315.28092742999</v>
      </c>
      <c r="F58">
        <v>694.75</v>
      </c>
      <c r="G58">
        <v>37.829403172083502</v>
      </c>
      <c r="H58">
        <v>-8.64176999867008</v>
      </c>
      <c r="I58">
        <v>1.2839208244803999</v>
      </c>
      <c r="J58">
        <v>-1.5045122831507101</v>
      </c>
      <c r="K58">
        <v>659.22870150691597</v>
      </c>
      <c r="L58">
        <v>577.28457335458995</v>
      </c>
      <c r="M58">
        <v>57.219029191111296</v>
      </c>
      <c r="N58">
        <v>0.695467618692022</v>
      </c>
      <c r="O58">
        <v>2.9507016912558401</v>
      </c>
      <c r="P58">
        <v>66.546805705381701</v>
      </c>
      <c r="Q58">
        <v>4.7495385033757997E-2</v>
      </c>
    </row>
    <row r="59" spans="1:17" x14ac:dyDescent="0.3">
      <c r="A59" t="s">
        <v>57</v>
      </c>
      <c r="B59" t="s">
        <v>170</v>
      </c>
      <c r="C59" t="str">
        <f>IFERROR(VLOOKUP(Table1[[#This Row],[Ticker]],[1]!Table1[[Symbol]:[Industry]],2,FALSE),"-")</f>
        <v>-</v>
      </c>
      <c r="D59" t="s">
        <v>56</v>
      </c>
      <c r="E59">
        <v>151860.11489632499</v>
      </c>
      <c r="F59">
        <v>659.3</v>
      </c>
      <c r="G59">
        <v>89.176567098321598</v>
      </c>
      <c r="H59">
        <v>-0.76860805237907304</v>
      </c>
      <c r="I59">
        <v>15.3371242760721</v>
      </c>
      <c r="J59">
        <v>3.0963179060442201</v>
      </c>
      <c r="K59">
        <v>649.06630041349104</v>
      </c>
      <c r="L59">
        <v>564.69282798261395</v>
      </c>
      <c r="M59">
        <v>39.2687657472623</v>
      </c>
      <c r="N59">
        <v>0.97658120793292102</v>
      </c>
      <c r="O59">
        <v>8.0843318671318194</v>
      </c>
      <c r="P59">
        <v>115.422316614932</v>
      </c>
      <c r="Q59">
        <v>0.108572439416318</v>
      </c>
    </row>
    <row r="60" spans="1:17" x14ac:dyDescent="0.3">
      <c r="A60" t="s">
        <v>171</v>
      </c>
      <c r="B60" t="s">
        <v>172</v>
      </c>
      <c r="C60" t="str">
        <f>IFERROR(VLOOKUP(Table1[[#This Row],[Ticker]],[1]!Table1[[Symbol]:[Industry]],2,FALSE),"-")</f>
        <v>-</v>
      </c>
      <c r="D60" t="s">
        <v>140</v>
      </c>
      <c r="E60">
        <v>151385.77096388899</v>
      </c>
      <c r="F60">
        <v>1493.05</v>
      </c>
      <c r="G60">
        <v>90.409727098180397</v>
      </c>
      <c r="H60">
        <v>-0.418378036858085</v>
      </c>
      <c r="I60">
        <v>35.853644435044501</v>
      </c>
      <c r="J60">
        <v>-3.4436045915886</v>
      </c>
      <c r="K60">
        <v>1372.67171628553</v>
      </c>
      <c r="L60">
        <v>1104.7967276167601</v>
      </c>
      <c r="M60">
        <v>53.857541534729002</v>
      </c>
      <c r="N60">
        <v>1.05706747860924</v>
      </c>
      <c r="O60">
        <v>10.508690264894</v>
      </c>
      <c r="P60">
        <v>132.90694953591699</v>
      </c>
      <c r="Q60">
        <v>0.12527513289919401</v>
      </c>
    </row>
    <row r="61" spans="1:17" x14ac:dyDescent="0.3">
      <c r="A61" t="s">
        <v>173</v>
      </c>
      <c r="B61" t="s">
        <v>174</v>
      </c>
      <c r="C61" t="str">
        <f>IFERROR(VLOOKUP(Table1[[#This Row],[Ticker]],[1]!Table1[[Symbol]:[Industry]],2,FALSE),"-")</f>
        <v>-</v>
      </c>
      <c r="D61" t="s">
        <v>37</v>
      </c>
      <c r="E61">
        <v>150421.819968175</v>
      </c>
      <c r="F61">
        <v>1494.9</v>
      </c>
      <c r="G61">
        <v>-10.7347226559719</v>
      </c>
      <c r="H61">
        <v>-0.39004574930222802</v>
      </c>
      <c r="I61">
        <v>-7.3351826095013397</v>
      </c>
      <c r="J61">
        <v>1.5058903444665499</v>
      </c>
      <c r="K61">
        <v>1450.17047571745</v>
      </c>
      <c r="L61">
        <v>1414.5558269523401</v>
      </c>
      <c r="M61">
        <v>70.613105968792894</v>
      </c>
      <c r="N61">
        <v>0.839268990966342</v>
      </c>
      <c r="O61">
        <v>4.9836109438758402</v>
      </c>
      <c r="P61">
        <v>19.434346662405598</v>
      </c>
      <c r="Q61">
        <v>2.305172346302E-3</v>
      </c>
    </row>
    <row r="62" spans="1:17" x14ac:dyDescent="0.3">
      <c r="A62" t="s">
        <v>175</v>
      </c>
      <c r="B62" t="s">
        <v>176</v>
      </c>
      <c r="C62" t="str">
        <f>IFERROR(VLOOKUP(Table1[[#This Row],[Ticker]],[1]!Table1[[Symbol]:[Industry]],2,FALSE),"-")</f>
        <v>-</v>
      </c>
      <c r="D62" t="s">
        <v>177</v>
      </c>
      <c r="E62">
        <v>146328.39745496499</v>
      </c>
      <c r="F62">
        <v>221.67</v>
      </c>
      <c r="G62">
        <v>82.365506521769404</v>
      </c>
      <c r="H62">
        <v>-2.4132308140290801</v>
      </c>
      <c r="I62">
        <v>23.806062204272699</v>
      </c>
      <c r="J62">
        <v>2.2509906878103201</v>
      </c>
      <c r="K62">
        <v>207.09049214314399</v>
      </c>
      <c r="L62">
        <v>173.932922544771</v>
      </c>
      <c r="M62">
        <v>65.236874366924795</v>
      </c>
      <c r="N62">
        <v>0.70868228580577497</v>
      </c>
      <c r="O62">
        <v>5.2014255424730402</v>
      </c>
      <c r="P62">
        <v>111.719197707736</v>
      </c>
      <c r="Q62">
        <v>8.3504148801089001E-2</v>
      </c>
    </row>
    <row r="63" spans="1:17" x14ac:dyDescent="0.3">
      <c r="A63" t="s">
        <v>178</v>
      </c>
      <c r="B63" t="s">
        <v>179</v>
      </c>
      <c r="C63" t="str">
        <f>IFERROR(VLOOKUP(Table1[[#This Row],[Ticker]],[1]!Table1[[Symbol]:[Industry]],2,FALSE),"-")</f>
        <v>-</v>
      </c>
      <c r="D63" t="s">
        <v>130</v>
      </c>
      <c r="E63">
        <v>144998.47956000001</v>
      </c>
      <c r="F63">
        <v>539.20000000000005</v>
      </c>
      <c r="G63">
        <v>198.82605667592401</v>
      </c>
      <c r="H63">
        <v>-10.650293318722801</v>
      </c>
      <c r="I63">
        <v>17.155342836575901</v>
      </c>
      <c r="J63">
        <v>3.3642718269046599</v>
      </c>
      <c r="K63">
        <v>512.95746824495097</v>
      </c>
      <c r="L63">
        <v>423.23502537111898</v>
      </c>
      <c r="M63">
        <v>68.264247863757802</v>
      </c>
      <c r="N63">
        <v>0.67067254512907004</v>
      </c>
      <c r="O63">
        <v>12.7225519287833</v>
      </c>
      <c r="P63">
        <v>238.79987433239</v>
      </c>
      <c r="Q63">
        <v>0.18226334702658001</v>
      </c>
    </row>
    <row r="64" spans="1:17" x14ac:dyDescent="0.3">
      <c r="A64" t="s">
        <v>180</v>
      </c>
      <c r="B64" t="s">
        <v>181</v>
      </c>
      <c r="C64" t="str">
        <f>IFERROR(VLOOKUP(Table1[[#This Row],[Ticker]],[1]!Table1[[Symbol]:[Industry]],2,FALSE),"-")</f>
        <v>-</v>
      </c>
      <c r="D64" t="s">
        <v>21</v>
      </c>
      <c r="E64">
        <v>143954.06236280999</v>
      </c>
      <c r="F64">
        <v>1472.15</v>
      </c>
      <c r="G64">
        <v>5.5555827962765401</v>
      </c>
      <c r="H64">
        <v>10.7285445043743</v>
      </c>
      <c r="I64">
        <v>3.8653172880570099</v>
      </c>
      <c r="J64">
        <v>3.4935300225880401</v>
      </c>
      <c r="K64">
        <v>1339.5757446544701</v>
      </c>
      <c r="L64">
        <v>1268.66001414363</v>
      </c>
      <c r="M64">
        <v>80.377371064695595</v>
      </c>
      <c r="N64">
        <v>1.0487053237767501</v>
      </c>
      <c r="O64">
        <v>1.75593519682097</v>
      </c>
      <c r="P64">
        <v>36.020511872863302</v>
      </c>
      <c r="Q64">
        <v>1.0007436390212E-2</v>
      </c>
    </row>
    <row r="65" spans="1:17" x14ac:dyDescent="0.3">
      <c r="A65" t="s">
        <v>182</v>
      </c>
      <c r="B65" t="s">
        <v>183</v>
      </c>
      <c r="C65" t="str">
        <f>IFERROR(VLOOKUP(Table1[[#This Row],[Ticker]],[1]!Table1[[Symbol]:[Industry]],2,FALSE),"-")</f>
        <v>-</v>
      </c>
      <c r="D65" t="s">
        <v>184</v>
      </c>
      <c r="E65">
        <v>142995.396095845</v>
      </c>
      <c r="F65">
        <v>1371.15</v>
      </c>
      <c r="G65">
        <v>3.4443321823064101</v>
      </c>
      <c r="H65">
        <v>1.55067591378791</v>
      </c>
      <c r="I65">
        <v>6.9718879126425097</v>
      </c>
      <c r="J65">
        <v>-0.61250844305699603</v>
      </c>
      <c r="K65">
        <v>1333.16892121163</v>
      </c>
      <c r="L65">
        <v>1196.95875556946</v>
      </c>
      <c r="M65">
        <v>55.654513521542</v>
      </c>
      <c r="N65">
        <v>1.1559915362286599</v>
      </c>
      <c r="O65">
        <v>6.9977755898333402</v>
      </c>
      <c r="P65">
        <v>42.857887059804099</v>
      </c>
      <c r="Q65">
        <v>3.4797201881629999E-3</v>
      </c>
    </row>
    <row r="66" spans="1:17" x14ac:dyDescent="0.3">
      <c r="A66" t="s">
        <v>185</v>
      </c>
      <c r="B66" t="s">
        <v>186</v>
      </c>
      <c r="C66" t="str">
        <f>IFERROR(VLOOKUP(Table1[[#This Row],[Ticker]],[1]!Table1[[Symbol]:[Industry]],2,FALSE),"-")</f>
        <v>-</v>
      </c>
      <c r="D66" t="s">
        <v>32</v>
      </c>
      <c r="E66">
        <v>140738.62170148501</v>
      </c>
      <c r="F66">
        <v>265</v>
      </c>
      <c r="G66">
        <v>7.5141757682305297</v>
      </c>
      <c r="H66">
        <v>-9.7260902374251401</v>
      </c>
      <c r="I66">
        <v>3.5504178994808102</v>
      </c>
      <c r="J66">
        <v>-5.0959080305617999</v>
      </c>
      <c r="K66">
        <v>271.294645877108</v>
      </c>
      <c r="L66">
        <v>244.44687325248401</v>
      </c>
      <c r="M66">
        <v>37.187773313306401</v>
      </c>
      <c r="N66">
        <v>0.78425508723148396</v>
      </c>
      <c r="O66">
        <v>13.094339622641501</v>
      </c>
      <c r="P66">
        <v>42.664872139972999</v>
      </c>
      <c r="Q66">
        <v>0.14507061140733499</v>
      </c>
    </row>
    <row r="67" spans="1:17" x14ac:dyDescent="0.3">
      <c r="A67" t="s">
        <v>187</v>
      </c>
      <c r="B67" t="s">
        <v>188</v>
      </c>
      <c r="C67" t="str">
        <f>IFERROR(VLOOKUP(Table1[[#This Row],[Ticker]],[1]!Table1[[Symbol]:[Industry]],2,FALSE),"-")</f>
        <v>-</v>
      </c>
      <c r="D67" t="s">
        <v>89</v>
      </c>
      <c r="E67">
        <v>139125.08387638</v>
      </c>
      <c r="F67">
        <v>432.75</v>
      </c>
      <c r="G67">
        <v>69.335057885572894</v>
      </c>
      <c r="H67">
        <v>-9.9217037674347495</v>
      </c>
      <c r="I67">
        <v>19.878622409037298</v>
      </c>
      <c r="J67">
        <v>-1.9577640205468301</v>
      </c>
      <c r="K67">
        <v>432.41644997623303</v>
      </c>
      <c r="L67">
        <v>368.18164773820803</v>
      </c>
      <c r="M67">
        <v>44.781089572919598</v>
      </c>
      <c r="N67">
        <v>0.668164539932252</v>
      </c>
      <c r="O67">
        <v>7.2674754477180796</v>
      </c>
      <c r="P67">
        <v>99.653979238754303</v>
      </c>
      <c r="Q67">
        <v>0.15194452255806001</v>
      </c>
    </row>
    <row r="68" spans="1:17" x14ac:dyDescent="0.3">
      <c r="A68" t="s">
        <v>189</v>
      </c>
      <c r="B68" t="s">
        <v>190</v>
      </c>
      <c r="C68" t="str">
        <f>IFERROR(VLOOKUP(Table1[[#This Row],[Ticker]],[1]!Table1[[Symbol]:[Industry]],2,FALSE),"-")</f>
        <v>-</v>
      </c>
      <c r="D68" t="s">
        <v>32</v>
      </c>
      <c r="E68">
        <v>134840.89652326799</v>
      </c>
      <c r="F68">
        <v>120.63</v>
      </c>
      <c r="G68">
        <v>98.437341154530102</v>
      </c>
      <c r="H68">
        <v>-15.2450659542869</v>
      </c>
      <c r="I68">
        <v>13.043448970314</v>
      </c>
      <c r="J68">
        <v>-3.7034935522083501</v>
      </c>
      <c r="K68">
        <v>125.641578471202</v>
      </c>
      <c r="L68">
        <v>107.873905273685</v>
      </c>
      <c r="M68">
        <v>41.930379536620798</v>
      </c>
      <c r="N68">
        <v>0.99576920481291098</v>
      </c>
      <c r="O68">
        <v>18.461410925972</v>
      </c>
      <c r="P68">
        <v>131.980769230769</v>
      </c>
      <c r="Q68">
        <v>0.121531519681989</v>
      </c>
    </row>
    <row r="69" spans="1:17" x14ac:dyDescent="0.3">
      <c r="A69" t="s">
        <v>191</v>
      </c>
      <c r="B69" t="s">
        <v>192</v>
      </c>
      <c r="C69" t="str">
        <f>IFERROR(VLOOKUP(Table1[[#This Row],[Ticker]],[1]!Table1[[Symbol]:[Industry]],2,FALSE),"-")</f>
        <v>-</v>
      </c>
      <c r="D69" t="s">
        <v>193</v>
      </c>
      <c r="E69">
        <v>133326.09037605001</v>
      </c>
      <c r="F69">
        <v>202.96</v>
      </c>
      <c r="G69">
        <v>110.087136204012</v>
      </c>
      <c r="H69">
        <v>20.5498673183763</v>
      </c>
      <c r="I69">
        <v>81.9778623232841</v>
      </c>
      <c r="J69">
        <v>2.5448314650065398</v>
      </c>
      <c r="K69">
        <v>157.86207409943901</v>
      </c>
      <c r="L69">
        <v>123.47802930471801</v>
      </c>
      <c r="M69">
        <v>74.231461632979304</v>
      </c>
      <c r="N69">
        <v>1.55099213837974</v>
      </c>
      <c r="O69">
        <v>2.0496649586125399</v>
      </c>
      <c r="P69">
        <v>139.33962264150901</v>
      </c>
      <c r="Q69">
        <v>1.7068935024500999E-2</v>
      </c>
    </row>
    <row r="70" spans="1:17" x14ac:dyDescent="0.3">
      <c r="A70" t="s">
        <v>194</v>
      </c>
      <c r="B70" t="s">
        <v>195</v>
      </c>
      <c r="C70" t="str">
        <f>IFERROR(VLOOKUP(Table1[[#This Row],[Ticker]],[1]!Table1[[Symbol]:[Industry]],2,FALSE),"-")</f>
        <v>-</v>
      </c>
      <c r="D70" t="s">
        <v>18</v>
      </c>
      <c r="E70">
        <v>132129.18463703999</v>
      </c>
      <c r="F70">
        <v>304.39999999999998</v>
      </c>
      <c r="G70">
        <v>36.531671632580299</v>
      </c>
      <c r="H70">
        <v>-14.0943724165753</v>
      </c>
      <c r="I70">
        <v>22.118240666402201</v>
      </c>
      <c r="J70">
        <v>-1.96614079398277</v>
      </c>
      <c r="K70">
        <v>305.51750633272201</v>
      </c>
      <c r="L70">
        <v>267.47269102725102</v>
      </c>
      <c r="M70">
        <v>48.591520415943201</v>
      </c>
      <c r="N70">
        <v>0.724169450602834</v>
      </c>
      <c r="O70">
        <v>13.0009855453351</v>
      </c>
      <c r="P70">
        <v>83.677779453914596</v>
      </c>
      <c r="Q70">
        <v>6.3730673821700001E-3</v>
      </c>
    </row>
    <row r="71" spans="1:17" x14ac:dyDescent="0.3">
      <c r="A71" t="s">
        <v>196</v>
      </c>
      <c r="B71" t="s">
        <v>197</v>
      </c>
      <c r="C71" t="str">
        <f>IFERROR(VLOOKUP(Table1[[#This Row],[Ticker]],[1]!Table1[[Symbol]:[Industry]],2,FALSE),"-")</f>
        <v>-</v>
      </c>
      <c r="D71" t="s">
        <v>119</v>
      </c>
      <c r="E71">
        <v>131911.52230439999</v>
      </c>
      <c r="F71">
        <v>5401.65</v>
      </c>
      <c r="G71">
        <v>-17.864204407969702</v>
      </c>
      <c r="H71">
        <v>-2.5308076254360499</v>
      </c>
      <c r="I71">
        <v>-9.1845869804397395</v>
      </c>
      <c r="J71">
        <v>1.6099774520349199</v>
      </c>
      <c r="K71">
        <v>5241.5790485375001</v>
      </c>
      <c r="L71">
        <v>4967.4891002593104</v>
      </c>
      <c r="M71">
        <v>67.057901437307706</v>
      </c>
      <c r="N71">
        <v>0.60070828635685203</v>
      </c>
      <c r="O71">
        <v>5.9861338665037502</v>
      </c>
      <c r="P71">
        <v>24.241553005037101</v>
      </c>
      <c r="Q71">
        <v>1.7974590215596001E-2</v>
      </c>
    </row>
    <row r="72" spans="1:17" x14ac:dyDescent="0.3">
      <c r="A72" t="s">
        <v>198</v>
      </c>
      <c r="B72" t="s">
        <v>199</v>
      </c>
      <c r="C72" t="str">
        <f>IFERROR(VLOOKUP(Table1[[#This Row],[Ticker]],[1]!Table1[[Symbol]:[Industry]],2,FALSE),"-")</f>
        <v>-</v>
      </c>
      <c r="D72" t="s">
        <v>72</v>
      </c>
      <c r="E72">
        <v>130857.719839</v>
      </c>
      <c r="F72">
        <v>730.5</v>
      </c>
      <c r="G72">
        <v>128.17290996832401</v>
      </c>
      <c r="H72">
        <v>8.2293431226743294</v>
      </c>
      <c r="I72">
        <v>67.310818383810798</v>
      </c>
      <c r="J72">
        <v>-1.0882663617545001</v>
      </c>
      <c r="K72">
        <v>644.26223199370202</v>
      </c>
      <c r="L72">
        <v>519.03126038856703</v>
      </c>
      <c r="M72">
        <v>71.576007814092407</v>
      </c>
      <c r="N72">
        <v>0.73444780530253295</v>
      </c>
      <c r="O72">
        <v>2.9431895961670098</v>
      </c>
      <c r="P72">
        <v>165.636363636363</v>
      </c>
      <c r="Q72">
        <v>0.13760927285729499</v>
      </c>
    </row>
    <row r="73" spans="1:17" x14ac:dyDescent="0.3">
      <c r="A73" t="s">
        <v>200</v>
      </c>
      <c r="B73" t="s">
        <v>201</v>
      </c>
      <c r="C73" t="str">
        <f>IFERROR(VLOOKUP(Table1[[#This Row],[Ticker]],[1]!Table1[[Symbol]:[Industry]],2,FALSE),"-")</f>
        <v>-</v>
      </c>
      <c r="D73" t="s">
        <v>37</v>
      </c>
      <c r="E73">
        <v>129220.084271025</v>
      </c>
      <c r="F73">
        <v>589.79999999999995</v>
      </c>
      <c r="G73">
        <v>-34.836904322699603</v>
      </c>
      <c r="H73">
        <v>-0.101576283901793</v>
      </c>
      <c r="I73">
        <v>-19.946345562813701</v>
      </c>
      <c r="J73">
        <v>2.0670662820171599</v>
      </c>
      <c r="K73">
        <v>582.06387735535202</v>
      </c>
      <c r="L73">
        <v>599.15777570104694</v>
      </c>
      <c r="M73">
        <v>69.049714646647203</v>
      </c>
      <c r="N73">
        <v>0.83086294157799701</v>
      </c>
      <c r="O73">
        <v>20.4815191590369</v>
      </c>
      <c r="P73">
        <v>15.3304653891278</v>
      </c>
      <c r="Q73">
        <v>-9.8926061165276996E-2</v>
      </c>
    </row>
    <row r="74" spans="1:17" x14ac:dyDescent="0.3">
      <c r="A74" t="s">
        <v>202</v>
      </c>
      <c r="B74" t="s">
        <v>203</v>
      </c>
      <c r="C74" t="str">
        <f>IFERROR(VLOOKUP(Table1[[#This Row],[Ticker]],[1]!Table1[[Symbol]:[Industry]],2,FALSE),"-")</f>
        <v>-</v>
      </c>
      <c r="D74" t="s">
        <v>204</v>
      </c>
      <c r="E74">
        <v>127018.944280825</v>
      </c>
      <c r="F74">
        <v>4625.75</v>
      </c>
      <c r="G74">
        <v>1.96670571510503</v>
      </c>
      <c r="H74">
        <v>-9.1982106458721997</v>
      </c>
      <c r="I74">
        <v>7.5201322563055104</v>
      </c>
      <c r="J74">
        <v>-6.8749700348259299</v>
      </c>
      <c r="K74">
        <v>4633.1059121100598</v>
      </c>
      <c r="L74">
        <v>4118.4204719608197</v>
      </c>
      <c r="M74">
        <v>29.006874663443099</v>
      </c>
      <c r="N74">
        <v>0.98962533958577004</v>
      </c>
      <c r="O74">
        <v>7.5717451224125796</v>
      </c>
      <c r="P74">
        <v>46.384493670886002</v>
      </c>
      <c r="Q74">
        <v>4.2910096964199999E-2</v>
      </c>
    </row>
    <row r="75" spans="1:17" x14ac:dyDescent="0.3">
      <c r="A75" t="s">
        <v>205</v>
      </c>
      <c r="B75" t="s">
        <v>206</v>
      </c>
      <c r="C75" t="str">
        <f>IFERROR(VLOOKUP(Table1[[#This Row],[Ticker]],[1]!Table1[[Symbol]:[Industry]],2,FALSE),"-")</f>
        <v>-</v>
      </c>
      <c r="D75" t="s">
        <v>207</v>
      </c>
      <c r="E75">
        <v>122171.29520180001</v>
      </c>
      <c r="F75">
        <v>4571.45</v>
      </c>
      <c r="G75">
        <v>1.84749579447985</v>
      </c>
      <c r="H75">
        <v>-1.97339014835423</v>
      </c>
      <c r="I75">
        <v>2.1181080990137802</v>
      </c>
      <c r="J75">
        <v>-0.38173895773271999</v>
      </c>
      <c r="K75">
        <v>4263.9366331184101</v>
      </c>
      <c r="L75">
        <v>3870.87810361124</v>
      </c>
      <c r="M75">
        <v>68.2558280004274</v>
      </c>
      <c r="N75">
        <v>0.59714773238223195</v>
      </c>
      <c r="O75">
        <v>1.6843671045291899</v>
      </c>
      <c r="P75">
        <v>38.726367857251198</v>
      </c>
      <c r="Q75">
        <v>-4.8763126410413998E-2</v>
      </c>
    </row>
    <row r="76" spans="1:17" x14ac:dyDescent="0.3">
      <c r="A76" t="s">
        <v>208</v>
      </c>
      <c r="B76" t="s">
        <v>209</v>
      </c>
      <c r="C76" t="str">
        <f>IFERROR(VLOOKUP(Table1[[#This Row],[Ticker]],[1]!Table1[[Symbol]:[Industry]],2,FALSE),"-")</f>
        <v>-</v>
      </c>
      <c r="D76" t="s">
        <v>49</v>
      </c>
      <c r="E76">
        <v>120533.92165331999</v>
      </c>
      <c r="F76">
        <v>1400.25</v>
      </c>
      <c r="G76">
        <v>-6.0042567160748304</v>
      </c>
      <c r="H76">
        <v>6.4077908913116497</v>
      </c>
      <c r="I76">
        <v>3.44780740975246</v>
      </c>
      <c r="J76">
        <v>-1.90793305151294</v>
      </c>
      <c r="K76">
        <v>1320.1419059943901</v>
      </c>
      <c r="L76">
        <v>1192.8993870419199</v>
      </c>
      <c r="M76">
        <v>61.197696669068598</v>
      </c>
      <c r="N76">
        <v>0.77950282043761898</v>
      </c>
      <c r="O76">
        <v>5.4240314229601898</v>
      </c>
      <c r="P76">
        <v>40.411130609175203</v>
      </c>
      <c r="Q76">
        <v>0.11733655754048899</v>
      </c>
    </row>
    <row r="77" spans="1:17" x14ac:dyDescent="0.3">
      <c r="A77" t="s">
        <v>210</v>
      </c>
      <c r="B77" t="s">
        <v>211</v>
      </c>
      <c r="C77" t="str">
        <f>IFERROR(VLOOKUP(Table1[[#This Row],[Ticker]],[1]!Table1[[Symbol]:[Industry]],2,FALSE),"-")</f>
        <v>-</v>
      </c>
      <c r="D77" t="s">
        <v>32</v>
      </c>
      <c r="E77">
        <v>120370.561246208</v>
      </c>
      <c r="F77">
        <v>63.21</v>
      </c>
      <c r="G77">
        <v>127.701552027529</v>
      </c>
      <c r="H77">
        <v>-17.605964156871</v>
      </c>
      <c r="I77">
        <v>34.160184642315301</v>
      </c>
      <c r="J77">
        <v>-5.4199820649048398</v>
      </c>
      <c r="K77">
        <v>65.136757092038707</v>
      </c>
      <c r="L77">
        <v>54.819615853967299</v>
      </c>
      <c r="M77">
        <v>34.0188680113705</v>
      </c>
      <c r="N77">
        <v>0.54247099888772199</v>
      </c>
      <c r="O77">
        <v>32.494858408479601</v>
      </c>
      <c r="P77">
        <v>158.52760736196299</v>
      </c>
      <c r="Q77">
        <v>7.8617070545461007E-2</v>
      </c>
    </row>
    <row r="78" spans="1:17" x14ac:dyDescent="0.3">
      <c r="A78" t="s">
        <v>212</v>
      </c>
      <c r="B78" t="s">
        <v>213</v>
      </c>
      <c r="C78" t="str">
        <f>IFERROR(VLOOKUP(Table1[[#This Row],[Ticker]],[1]!Table1[[Symbol]:[Industry]],2,FALSE),"-")</f>
        <v>-</v>
      </c>
      <c r="D78" t="s">
        <v>27</v>
      </c>
      <c r="E78">
        <v>119602.593206263</v>
      </c>
      <c r="F78">
        <v>17.02</v>
      </c>
      <c r="G78">
        <v>100.142593049971</v>
      </c>
      <c r="H78">
        <v>3.4260530316746798</v>
      </c>
      <c r="I78">
        <v>-5.2737620647888503</v>
      </c>
      <c r="J78">
        <v>0.11937877592568601</v>
      </c>
      <c r="K78">
        <v>15.459743717432399</v>
      </c>
      <c r="L78">
        <v>13.520595232004901</v>
      </c>
      <c r="M78">
        <v>59.597970483937097</v>
      </c>
      <c r="N78">
        <v>1.00871348100858</v>
      </c>
      <c r="O78">
        <v>12.6909518213865</v>
      </c>
      <c r="P78">
        <v>138.041958041958</v>
      </c>
      <c r="Q78">
        <v>6.0142310606531003E-2</v>
      </c>
    </row>
    <row r="79" spans="1:17" x14ac:dyDescent="0.3">
      <c r="A79" t="s">
        <v>214</v>
      </c>
      <c r="B79" t="s">
        <v>215</v>
      </c>
      <c r="C79" t="str">
        <f>IFERROR(VLOOKUP(Table1[[#This Row],[Ticker]],[1]!Table1[[Symbol]:[Industry]],2,FALSE),"-")</f>
        <v>-</v>
      </c>
      <c r="D79" t="s">
        <v>61</v>
      </c>
      <c r="E79">
        <v>119439.987232089</v>
      </c>
      <c r="F79">
        <v>1488.65</v>
      </c>
      <c r="G79">
        <v>23.047060373028799</v>
      </c>
      <c r="H79">
        <v>-6.2811716496509504</v>
      </c>
      <c r="I79">
        <v>4.8427428344211396</v>
      </c>
      <c r="J79">
        <v>-3.87975801501827</v>
      </c>
      <c r="K79">
        <v>1474.69061086438</v>
      </c>
      <c r="L79">
        <v>1357.30466938259</v>
      </c>
      <c r="M79">
        <v>33.118279175530702</v>
      </c>
      <c r="N79">
        <v>0.88864675812064498</v>
      </c>
      <c r="O79">
        <v>6.2707822523763097</v>
      </c>
      <c r="P79">
        <v>49.387857501254402</v>
      </c>
      <c r="Q79">
        <v>1.3701561776594E-2</v>
      </c>
    </row>
    <row r="80" spans="1:17" x14ac:dyDescent="0.3">
      <c r="A80" t="s">
        <v>216</v>
      </c>
      <c r="B80" t="s">
        <v>217</v>
      </c>
      <c r="C80" t="str">
        <f>IFERROR(VLOOKUP(Table1[[#This Row],[Ticker]],[1]!Table1[[Symbol]:[Industry]],2,FALSE),"-")</f>
        <v>-</v>
      </c>
      <c r="D80" t="s">
        <v>218</v>
      </c>
      <c r="E80">
        <v>114343.7691773</v>
      </c>
      <c r="F80">
        <v>1814.7</v>
      </c>
      <c r="G80">
        <v>14.6409833463892</v>
      </c>
      <c r="H80">
        <v>-12.512187550532399</v>
      </c>
      <c r="I80">
        <v>20.173095932994901</v>
      </c>
      <c r="J80">
        <v>-6.5751667449401703</v>
      </c>
      <c r="K80">
        <v>1771.3943863089501</v>
      </c>
      <c r="L80">
        <v>1540.56219647322</v>
      </c>
      <c r="M80">
        <v>39.619028112758997</v>
      </c>
      <c r="N80">
        <v>1.25283871704744</v>
      </c>
      <c r="O80">
        <v>9.40651347330137</v>
      </c>
      <c r="P80">
        <v>47.195522569655601</v>
      </c>
      <c r="Q80">
        <v>4.7433010983003003E-2</v>
      </c>
    </row>
    <row r="81" spans="1:17" x14ac:dyDescent="0.3">
      <c r="A81" t="s">
        <v>219</v>
      </c>
      <c r="B81" t="s">
        <v>220</v>
      </c>
      <c r="C81" t="str">
        <f>IFERROR(VLOOKUP(Table1[[#This Row],[Ticker]],[1]!Table1[[Symbol]:[Industry]],2,FALSE),"-")</f>
        <v>-</v>
      </c>
      <c r="D81" t="s">
        <v>24</v>
      </c>
      <c r="E81">
        <v>113452.44597845001</v>
      </c>
      <c r="F81">
        <v>1429.45</v>
      </c>
      <c r="G81">
        <v>-22.023106838505299</v>
      </c>
      <c r="H81">
        <v>-10.3237255888193</v>
      </c>
      <c r="I81">
        <v>-20.593207201250699</v>
      </c>
      <c r="J81">
        <v>-4.2036895716095799</v>
      </c>
      <c r="K81">
        <v>1480.1961919344999</v>
      </c>
      <c r="L81">
        <v>1461.50665290866</v>
      </c>
      <c r="M81">
        <v>34.303526387466398</v>
      </c>
      <c r="N81">
        <v>1.2956831130072199</v>
      </c>
      <c r="O81">
        <v>18.542096610584402</v>
      </c>
      <c r="P81">
        <v>6.2669590751960698</v>
      </c>
      <c r="Q81">
        <v>7.7199191813810001E-3</v>
      </c>
    </row>
    <row r="82" spans="1:17" x14ac:dyDescent="0.3">
      <c r="A82" t="s">
        <v>221</v>
      </c>
      <c r="B82" t="s">
        <v>222</v>
      </c>
      <c r="C82" t="str">
        <f>IFERROR(VLOOKUP(Table1[[#This Row],[Ticker]],[1]!Table1[[Symbol]:[Industry]],2,FALSE),"-")</f>
        <v>-</v>
      </c>
      <c r="D82" t="s">
        <v>114</v>
      </c>
      <c r="E82">
        <v>112023.4002441</v>
      </c>
      <c r="F82">
        <v>5567.1</v>
      </c>
      <c r="G82">
        <v>66.023273521401293</v>
      </c>
      <c r="H82">
        <v>-0.82627480011137</v>
      </c>
      <c r="I82">
        <v>24.857468902964101</v>
      </c>
      <c r="J82">
        <v>-0.85007365639281596</v>
      </c>
      <c r="K82">
        <v>5233.4692922121903</v>
      </c>
      <c r="L82">
        <v>4390.6675541335298</v>
      </c>
      <c r="M82">
        <v>57.863306641291302</v>
      </c>
      <c r="N82">
        <v>0.82041927592991204</v>
      </c>
      <c r="O82">
        <v>5.8818774586409397</v>
      </c>
      <c r="P82">
        <v>94.490637227501395</v>
      </c>
      <c r="Q82">
        <v>6.3080770197448996E-2</v>
      </c>
    </row>
    <row r="83" spans="1:17" x14ac:dyDescent="0.3">
      <c r="A83" t="s">
        <v>223</v>
      </c>
      <c r="B83" t="s">
        <v>224</v>
      </c>
      <c r="C83" t="str">
        <f>IFERROR(VLOOKUP(Table1[[#This Row],[Ticker]],[1]!Table1[[Symbol]:[Industry]],2,FALSE),"-")</f>
        <v>-</v>
      </c>
      <c r="D83" t="s">
        <v>114</v>
      </c>
      <c r="E83">
        <v>111864.011862439</v>
      </c>
      <c r="F83">
        <v>2338.35</v>
      </c>
      <c r="G83">
        <v>51.430112041325899</v>
      </c>
      <c r="H83">
        <v>-0.50841091235330804</v>
      </c>
      <c r="I83">
        <v>7.4318307384693103</v>
      </c>
      <c r="J83">
        <v>-5.1991700384622899</v>
      </c>
      <c r="K83">
        <v>2266.74986759186</v>
      </c>
      <c r="L83">
        <v>1971.9052751234899</v>
      </c>
      <c r="M83">
        <v>40.8831323366852</v>
      </c>
      <c r="N83">
        <v>0.93359887094216798</v>
      </c>
      <c r="O83">
        <v>7.7255329612761097</v>
      </c>
      <c r="P83">
        <v>80.776961731735497</v>
      </c>
      <c r="Q83">
        <v>0.19582136090830299</v>
      </c>
    </row>
    <row r="84" spans="1:17" x14ac:dyDescent="0.3">
      <c r="A84" t="s">
        <v>225</v>
      </c>
      <c r="B84" t="s">
        <v>226</v>
      </c>
      <c r="C84" t="str">
        <f>IFERROR(VLOOKUP(Table1[[#This Row],[Ticker]],[1]!Table1[[Symbol]:[Industry]],2,FALSE),"-")</f>
        <v>-</v>
      </c>
      <c r="D84" t="s">
        <v>227</v>
      </c>
      <c r="E84">
        <v>111460.02888536001</v>
      </c>
      <c r="F84">
        <v>1024.75</v>
      </c>
      <c r="G84">
        <v>6.6587810669210699</v>
      </c>
      <c r="H84">
        <v>-24.150521141078698</v>
      </c>
      <c r="I84">
        <v>-14.865778049708201</v>
      </c>
      <c r="J84">
        <v>-3.4217393732506198</v>
      </c>
      <c r="K84">
        <v>1034.7907212451</v>
      </c>
      <c r="L84">
        <v>1055.4350970519499</v>
      </c>
      <c r="M84">
        <v>39.9274380123112</v>
      </c>
      <c r="N84">
        <v>0.75677407201177804</v>
      </c>
      <c r="O84">
        <v>21.980970968528901</v>
      </c>
      <c r="P84">
        <v>49.380466472303198</v>
      </c>
      <c r="Q84">
        <v>1.0612632017778E-2</v>
      </c>
    </row>
    <row r="85" spans="1:17" x14ac:dyDescent="0.3">
      <c r="A85" t="s">
        <v>228</v>
      </c>
      <c r="B85" t="s">
        <v>229</v>
      </c>
      <c r="C85" t="str">
        <f>IFERROR(VLOOKUP(Table1[[#This Row],[Ticker]],[1]!Table1[[Symbol]:[Industry]],2,FALSE),"-")</f>
        <v>-</v>
      </c>
      <c r="D85" t="s">
        <v>230</v>
      </c>
      <c r="E85">
        <v>110486.376</v>
      </c>
      <c r="F85">
        <v>3936.05</v>
      </c>
      <c r="G85">
        <v>81.727673001454505</v>
      </c>
      <c r="H85">
        <v>2.5310913278967502</v>
      </c>
      <c r="I85">
        <v>89.414449711892303</v>
      </c>
      <c r="J85">
        <v>-3.73908652018092</v>
      </c>
      <c r="K85">
        <v>3607.9631711380698</v>
      </c>
      <c r="L85">
        <v>2781.80637560382</v>
      </c>
      <c r="M85">
        <v>59.908440815023397</v>
      </c>
      <c r="N85">
        <v>1.22639433660766</v>
      </c>
      <c r="O85">
        <v>5.9920478652456</v>
      </c>
      <c r="P85">
        <v>138.072340168148</v>
      </c>
      <c r="Q85">
        <v>0.23226095129306601</v>
      </c>
    </row>
    <row r="86" spans="1:17" x14ac:dyDescent="0.3">
      <c r="A86" t="s">
        <v>231</v>
      </c>
      <c r="B86" t="s">
        <v>232</v>
      </c>
      <c r="C86" t="str">
        <f>IFERROR(VLOOKUP(Table1[[#This Row],[Ticker]],[1]!Table1[[Symbol]:[Industry]],2,FALSE),"-")</f>
        <v>-</v>
      </c>
      <c r="D86" t="s">
        <v>148</v>
      </c>
      <c r="E86">
        <v>110251.24020063999</v>
      </c>
      <c r="F86">
        <v>720.15</v>
      </c>
      <c r="G86">
        <v>64.338531449556598</v>
      </c>
      <c r="H86">
        <v>0.33678597689037698</v>
      </c>
      <c r="I86">
        <v>47.990222945002103</v>
      </c>
      <c r="J86">
        <v>0.19186048505873399</v>
      </c>
      <c r="K86">
        <v>635.29196029047102</v>
      </c>
      <c r="L86">
        <v>514.37633341108699</v>
      </c>
      <c r="M86">
        <v>73.982558078844093</v>
      </c>
      <c r="N86">
        <v>0.78737442114314804</v>
      </c>
      <c r="O86">
        <v>2.0620704019995899</v>
      </c>
      <c r="P86">
        <v>100.487193763919</v>
      </c>
      <c r="Q86">
        <v>0.247328605836482</v>
      </c>
    </row>
    <row r="87" spans="1:17" x14ac:dyDescent="0.3">
      <c r="A87" t="s">
        <v>233</v>
      </c>
      <c r="B87" t="s">
        <v>234</v>
      </c>
      <c r="C87" t="str">
        <f>IFERROR(VLOOKUP(Table1[[#This Row],[Ticker]],[1]!Table1[[Symbol]:[Industry]],2,FALSE),"-")</f>
        <v>-</v>
      </c>
      <c r="D87" t="s">
        <v>49</v>
      </c>
      <c r="E87">
        <v>109925.9519694</v>
      </c>
      <c r="F87">
        <v>2824.9</v>
      </c>
      <c r="G87">
        <v>35.752817104969701</v>
      </c>
      <c r="H87">
        <v>10.767005362350099</v>
      </c>
      <c r="I87">
        <v>27.836832252478899</v>
      </c>
      <c r="J87">
        <v>-0.24421041946928401</v>
      </c>
      <c r="K87">
        <v>2598.7512813749699</v>
      </c>
      <c r="L87">
        <v>2272.2665233975699</v>
      </c>
      <c r="M87">
        <v>69.095032939068105</v>
      </c>
      <c r="N87">
        <v>1.24361247234746</v>
      </c>
      <c r="O87">
        <v>8.3029487769478294</v>
      </c>
      <c r="P87">
        <v>65.795111071983996</v>
      </c>
      <c r="Q87">
        <v>6.6664830028833E-2</v>
      </c>
    </row>
    <row r="88" spans="1:17" x14ac:dyDescent="0.3">
      <c r="A88" t="s">
        <v>235</v>
      </c>
      <c r="B88" t="s">
        <v>236</v>
      </c>
      <c r="C88" t="str">
        <f>IFERROR(VLOOKUP(Table1[[#This Row],[Ticker]],[1]!Table1[[Symbol]:[Industry]],2,FALSE),"-")</f>
        <v>-</v>
      </c>
      <c r="D88" t="s">
        <v>184</v>
      </c>
      <c r="E88">
        <v>108279.363822195</v>
      </c>
      <c r="F88">
        <v>602.79999999999995</v>
      </c>
      <c r="G88">
        <v>-22.009824353398798</v>
      </c>
      <c r="H88">
        <v>3.0865230957126699</v>
      </c>
      <c r="I88">
        <v>-3.0656024039015302</v>
      </c>
      <c r="J88">
        <v>-0.50408172905881299</v>
      </c>
      <c r="K88">
        <v>573.56017963940997</v>
      </c>
      <c r="L88">
        <v>550.76595542348696</v>
      </c>
      <c r="M88">
        <v>63.934517884015598</v>
      </c>
      <c r="N88">
        <v>0.64437544065125196</v>
      </c>
      <c r="O88">
        <v>5.0763105507631101</v>
      </c>
      <c r="P88">
        <v>23.221586263286898</v>
      </c>
      <c r="Q88">
        <v>-9.3072454016964998E-2</v>
      </c>
    </row>
    <row r="89" spans="1:17" x14ac:dyDescent="0.3">
      <c r="A89" t="s">
        <v>237</v>
      </c>
      <c r="B89" t="s">
        <v>238</v>
      </c>
      <c r="C89" t="str">
        <f>IFERROR(VLOOKUP(Table1[[#This Row],[Ticker]],[1]!Table1[[Symbol]:[Industry]],2,FALSE),"-")</f>
        <v>-</v>
      </c>
      <c r="D89" t="s">
        <v>61</v>
      </c>
      <c r="E89">
        <v>107395.3537527</v>
      </c>
      <c r="F89">
        <v>1074.5999999999999</v>
      </c>
      <c r="G89">
        <v>59.826535050283297</v>
      </c>
      <c r="H89">
        <v>-2.8003806932645299</v>
      </c>
      <c r="I89">
        <v>39.556615102036901</v>
      </c>
      <c r="J89">
        <v>-3.3843584568957201</v>
      </c>
      <c r="K89">
        <v>1032.4284866579301</v>
      </c>
      <c r="L89">
        <v>855.93279548764303</v>
      </c>
      <c r="M89">
        <v>47.637068097953602</v>
      </c>
      <c r="N89">
        <v>0.89726419892787501</v>
      </c>
      <c r="O89">
        <v>9.1103666480550896</v>
      </c>
      <c r="P89">
        <v>89.273447820343407</v>
      </c>
      <c r="Q89">
        <v>3.3494805163562E-2</v>
      </c>
    </row>
    <row r="90" spans="1:17" x14ac:dyDescent="0.3">
      <c r="A90" t="s">
        <v>239</v>
      </c>
      <c r="B90" t="s">
        <v>240</v>
      </c>
      <c r="C90" t="str">
        <f>IFERROR(VLOOKUP(Table1[[#This Row],[Ticker]],[1]!Table1[[Symbol]:[Industry]],2,FALSE),"-")</f>
        <v>-</v>
      </c>
      <c r="D90" t="s">
        <v>32</v>
      </c>
      <c r="E90">
        <v>107360.22831336</v>
      </c>
      <c r="F90">
        <v>116.25</v>
      </c>
      <c r="G90">
        <v>56.889346769289403</v>
      </c>
      <c r="H90">
        <v>-11.822927466008901</v>
      </c>
      <c r="I90">
        <v>19.609530411174699</v>
      </c>
      <c r="J90">
        <v>-2.4095009322821399</v>
      </c>
      <c r="K90">
        <v>117.70720606294699</v>
      </c>
      <c r="L90">
        <v>102.077920984339</v>
      </c>
      <c r="M90">
        <v>45.430686910640397</v>
      </c>
      <c r="N90">
        <v>0.97480971484075796</v>
      </c>
      <c r="O90">
        <v>10.881720430107499</v>
      </c>
      <c r="P90">
        <v>92.117005453643998</v>
      </c>
      <c r="Q90">
        <v>0.16564311171885401</v>
      </c>
    </row>
    <row r="91" spans="1:17" x14ac:dyDescent="0.3">
      <c r="A91" t="s">
        <v>241</v>
      </c>
      <c r="B91" t="s">
        <v>242</v>
      </c>
      <c r="C91" t="str">
        <f>IFERROR(VLOOKUP(Table1[[#This Row],[Ticker]],[1]!Table1[[Symbol]:[Industry]],2,FALSE),"-")</f>
        <v>-</v>
      </c>
      <c r="D91" t="s">
        <v>124</v>
      </c>
      <c r="E91">
        <v>106207.2116365</v>
      </c>
      <c r="F91">
        <v>1045.0999999999999</v>
      </c>
      <c r="G91">
        <v>49.795830492871403</v>
      </c>
      <c r="H91">
        <v>-7.3781111855868602</v>
      </c>
      <c r="I91">
        <v>29.304260395968502</v>
      </c>
      <c r="J91">
        <v>-3.1133540173246299</v>
      </c>
      <c r="K91">
        <v>1000.94039390668</v>
      </c>
      <c r="L91">
        <v>837.52985036565406</v>
      </c>
      <c r="M91">
        <v>57.370498959668303</v>
      </c>
      <c r="N91">
        <v>0.99139921258850305</v>
      </c>
      <c r="O91">
        <v>4.9660319586642503</v>
      </c>
      <c r="P91">
        <v>79.833089563795895</v>
      </c>
      <c r="Q91">
        <v>0.10259022601362899</v>
      </c>
    </row>
    <row r="92" spans="1:17" x14ac:dyDescent="0.3">
      <c r="A92" t="s">
        <v>243</v>
      </c>
      <c r="B92" t="s">
        <v>244</v>
      </c>
      <c r="C92" t="str">
        <f>IFERROR(VLOOKUP(Table1[[#This Row],[Ticker]],[1]!Table1[[Symbol]:[Industry]],2,FALSE),"-")</f>
        <v>-</v>
      </c>
      <c r="D92" t="s">
        <v>61</v>
      </c>
      <c r="E92">
        <v>105814.4626167</v>
      </c>
      <c r="F92">
        <v>6370.25</v>
      </c>
      <c r="G92">
        <v>-0.84262692921089399</v>
      </c>
      <c r="H92">
        <v>1.77069915510908</v>
      </c>
      <c r="I92">
        <v>-3.83526063393681</v>
      </c>
      <c r="J92">
        <v>2.9032503065745101</v>
      </c>
      <c r="K92">
        <v>6057.2572938344401</v>
      </c>
      <c r="L92">
        <v>5844.0527327541004</v>
      </c>
      <c r="M92">
        <v>75.532677213873697</v>
      </c>
      <c r="N92">
        <v>1.35416399577224</v>
      </c>
      <c r="O92">
        <v>2.1294297712020702</v>
      </c>
      <c r="P92">
        <v>25.491258310760799</v>
      </c>
      <c r="Q92">
        <v>-4.1172157064052001E-2</v>
      </c>
    </row>
    <row r="93" spans="1:17" x14ac:dyDescent="0.3">
      <c r="A93" t="s">
        <v>245</v>
      </c>
      <c r="B93" t="s">
        <v>246</v>
      </c>
      <c r="C93" t="str">
        <f>IFERROR(VLOOKUP(Table1[[#This Row],[Ticker]],[1]!Table1[[Symbol]:[Industry]],2,FALSE),"-")</f>
        <v>-</v>
      </c>
      <c r="D93" t="s">
        <v>148</v>
      </c>
      <c r="E93">
        <v>105297.59585519999</v>
      </c>
      <c r="F93">
        <v>297.14999999999998</v>
      </c>
      <c r="G93">
        <v>210.44161879753599</v>
      </c>
      <c r="H93">
        <v>-10.492442266130899</v>
      </c>
      <c r="I93">
        <v>35.786584624085599</v>
      </c>
      <c r="J93">
        <v>0.61161147062269705</v>
      </c>
      <c r="K93">
        <v>285.591148629999</v>
      </c>
      <c r="L93">
        <v>223.46739837199601</v>
      </c>
      <c r="M93">
        <v>61.843790349345099</v>
      </c>
      <c r="N93">
        <v>0.67764684969676803</v>
      </c>
      <c r="O93">
        <v>8.5310449268046504</v>
      </c>
      <c r="P93">
        <v>242.93133294864299</v>
      </c>
      <c r="Q93">
        <v>0.15327429395726599</v>
      </c>
    </row>
    <row r="94" spans="1:17" x14ac:dyDescent="0.3">
      <c r="A94" t="s">
        <v>247</v>
      </c>
      <c r="B94" t="s">
        <v>248</v>
      </c>
      <c r="C94" t="str">
        <f>IFERROR(VLOOKUP(Table1[[#This Row],[Ticker]],[1]!Table1[[Symbol]:[Industry]],2,FALSE),"-")</f>
        <v>-</v>
      </c>
      <c r="D94" t="s">
        <v>249</v>
      </c>
      <c r="E94">
        <v>104970.512488655</v>
      </c>
      <c r="F94">
        <v>383.8</v>
      </c>
      <c r="G94">
        <v>108.161862191526</v>
      </c>
      <c r="H94">
        <v>3.47916362004803</v>
      </c>
      <c r="I94">
        <v>78.541639810534207</v>
      </c>
      <c r="J94">
        <v>11.929089538170601</v>
      </c>
      <c r="K94">
        <v>338.64081573651401</v>
      </c>
      <c r="L94">
        <v>269.79154533018499</v>
      </c>
      <c r="M94">
        <v>83.669786378748199</v>
      </c>
      <c r="N94">
        <v>3.3394847252034898</v>
      </c>
      <c r="O94">
        <v>3.30901511203751</v>
      </c>
      <c r="P94">
        <v>143.91483952971001</v>
      </c>
      <c r="Q94">
        <v>2.9049608625153E-2</v>
      </c>
    </row>
    <row r="95" spans="1:17" x14ac:dyDescent="0.3">
      <c r="A95" t="s">
        <v>250</v>
      </c>
      <c r="B95" t="s">
        <v>251</v>
      </c>
      <c r="C95" t="str">
        <f>IFERROR(VLOOKUP(Table1[[#This Row],[Ticker]],[1]!Table1[[Symbol]:[Industry]],2,FALSE),"-")</f>
        <v>-</v>
      </c>
      <c r="D95" t="s">
        <v>252</v>
      </c>
      <c r="E95">
        <v>104292.53478528</v>
      </c>
      <c r="F95">
        <v>1105</v>
      </c>
      <c r="G95">
        <v>3.5573703183582501</v>
      </c>
      <c r="H95">
        <v>-5.6453058732361301</v>
      </c>
      <c r="I95">
        <v>-10.656933959154999</v>
      </c>
      <c r="J95">
        <v>-2.9032206772760301</v>
      </c>
      <c r="K95">
        <v>1107.2650865897499</v>
      </c>
      <c r="L95">
        <v>1050.5426575148999</v>
      </c>
      <c r="M95">
        <v>45.541566585203299</v>
      </c>
      <c r="N95">
        <v>0.64886404915266904</v>
      </c>
      <c r="O95">
        <v>14.841628959275999</v>
      </c>
      <c r="P95">
        <v>34.428223844282201</v>
      </c>
      <c r="Q95">
        <v>-8.7322974573400005E-4</v>
      </c>
    </row>
    <row r="96" spans="1:17" x14ac:dyDescent="0.3">
      <c r="A96" t="s">
        <v>253</v>
      </c>
      <c r="B96" t="s">
        <v>254</v>
      </c>
      <c r="C96" t="str">
        <f>IFERROR(VLOOKUP(Table1[[#This Row],[Ticker]],[1]!Table1[[Symbol]:[Industry]],2,FALSE),"-")</f>
        <v>-</v>
      </c>
      <c r="D96" t="s">
        <v>32</v>
      </c>
      <c r="E96">
        <v>103359.01991878</v>
      </c>
      <c r="F96">
        <v>134.11000000000001</v>
      </c>
      <c r="G96">
        <v>53.820786491116301</v>
      </c>
      <c r="H96">
        <v>-25.330225547091501</v>
      </c>
      <c r="I96">
        <v>-0.39099032943947298</v>
      </c>
      <c r="J96">
        <v>-6.8203551984430204</v>
      </c>
      <c r="K96">
        <v>145.28787816420501</v>
      </c>
      <c r="L96">
        <v>130.081373100121</v>
      </c>
      <c r="M96">
        <v>24.4339084632545</v>
      </c>
      <c r="N96">
        <v>0.75522806365344297</v>
      </c>
      <c r="O96">
        <v>28.625754977257401</v>
      </c>
      <c r="P96">
        <v>85.234806629834196</v>
      </c>
      <c r="Q96">
        <v>0.138412798082232</v>
      </c>
    </row>
    <row r="97" spans="1:17" x14ac:dyDescent="0.3">
      <c r="A97" t="s">
        <v>255</v>
      </c>
      <c r="B97" t="s">
        <v>256</v>
      </c>
      <c r="C97" t="str">
        <f>IFERROR(VLOOKUP(Table1[[#This Row],[Ticker]],[1]!Table1[[Symbol]:[Industry]],2,FALSE),"-")</f>
        <v>-</v>
      </c>
      <c r="D97" t="s">
        <v>80</v>
      </c>
      <c r="E97">
        <v>102301.00763058</v>
      </c>
      <c r="F97">
        <v>27697.75</v>
      </c>
      <c r="G97">
        <v>-11.1543148407369</v>
      </c>
      <c r="H97">
        <v>5.7176955575239399</v>
      </c>
      <c r="I97">
        <v>-12.708690026338701</v>
      </c>
      <c r="J97">
        <v>1.8080748411646099</v>
      </c>
      <c r="K97">
        <v>26494.506741083602</v>
      </c>
      <c r="L97">
        <v>26042.106756242199</v>
      </c>
      <c r="M97">
        <v>78.962464633858104</v>
      </c>
      <c r="N97">
        <v>0.86310706726544895</v>
      </c>
      <c r="O97">
        <v>10.9756207634194</v>
      </c>
      <c r="P97">
        <v>20.289021106575099</v>
      </c>
      <c r="Q97">
        <v>-5.9229809083541002E-2</v>
      </c>
    </row>
    <row r="98" spans="1:17" x14ac:dyDescent="0.3">
      <c r="A98" t="s">
        <v>257</v>
      </c>
      <c r="B98" t="s">
        <v>258</v>
      </c>
      <c r="C98" t="str">
        <f>IFERROR(VLOOKUP(Table1[[#This Row],[Ticker]],[1]!Table1[[Symbol]:[Industry]],2,FALSE),"-")</f>
        <v>-</v>
      </c>
      <c r="D98" t="s">
        <v>218</v>
      </c>
      <c r="E98">
        <v>101274.2268798</v>
      </c>
      <c r="F98">
        <v>6628.1</v>
      </c>
      <c r="G98">
        <v>62.230812373448202</v>
      </c>
      <c r="H98">
        <v>-11.252844001866199</v>
      </c>
      <c r="I98">
        <v>12.651127575967999</v>
      </c>
      <c r="J98">
        <v>-9.5231741497541407</v>
      </c>
      <c r="K98">
        <v>6498.1453800997497</v>
      </c>
      <c r="L98">
        <v>5421.4117474623299</v>
      </c>
      <c r="M98">
        <v>34.139044629905698</v>
      </c>
      <c r="N98">
        <v>1.96627698346452</v>
      </c>
      <c r="O98">
        <v>10.6116383277258</v>
      </c>
      <c r="P98">
        <v>89.862503580635902</v>
      </c>
      <c r="Q98">
        <v>0.14683087558128499</v>
      </c>
    </row>
    <row r="99" spans="1:17" x14ac:dyDescent="0.3">
      <c r="A99" t="s">
        <v>259</v>
      </c>
      <c r="B99" t="s">
        <v>260</v>
      </c>
      <c r="C99" t="str">
        <f>IFERROR(VLOOKUP(Table1[[#This Row],[Ticker]],[1]!Table1[[Symbol]:[Industry]],2,FALSE),"-")</f>
        <v>-</v>
      </c>
      <c r="D99" t="s">
        <v>193</v>
      </c>
      <c r="E99">
        <v>101015.56953180001</v>
      </c>
      <c r="F99">
        <v>34644.800000000003</v>
      </c>
      <c r="G99">
        <v>55.214597317680798</v>
      </c>
      <c r="H99">
        <v>5.6863348935749096</v>
      </c>
      <c r="I99">
        <v>43.8015329941395</v>
      </c>
      <c r="J99">
        <v>1.8011126017772201</v>
      </c>
      <c r="K99">
        <v>31518.454089352901</v>
      </c>
      <c r="L99">
        <v>26775.138827245901</v>
      </c>
      <c r="M99">
        <v>67.743696458856405</v>
      </c>
      <c r="N99">
        <v>0.933355553867807</v>
      </c>
      <c r="O99">
        <v>5.8687017965177901</v>
      </c>
      <c r="P99">
        <v>93.210139896214102</v>
      </c>
      <c r="Q99">
        <v>0.105001107274717</v>
      </c>
    </row>
    <row r="100" spans="1:17" x14ac:dyDescent="0.3">
      <c r="A100" t="s">
        <v>261</v>
      </c>
      <c r="B100" t="s">
        <v>262</v>
      </c>
      <c r="C100" t="str">
        <f>IFERROR(VLOOKUP(Table1[[#This Row],[Ticker]],[1]!Table1[[Symbol]:[Industry]],2,FALSE),"-")</f>
        <v>-</v>
      </c>
      <c r="D100" t="s">
        <v>98</v>
      </c>
      <c r="E100">
        <v>100550.79839805</v>
      </c>
      <c r="F100">
        <v>99</v>
      </c>
      <c r="G100">
        <v>92.180565059093198</v>
      </c>
      <c r="H100">
        <v>-19.2371488602023</v>
      </c>
      <c r="I100">
        <v>34.270859522163597</v>
      </c>
      <c r="J100">
        <v>-1.9106803172073601</v>
      </c>
      <c r="K100">
        <v>98.588098297188097</v>
      </c>
      <c r="L100">
        <v>81.499148255641103</v>
      </c>
      <c r="M100">
        <v>46.9727952652797</v>
      </c>
      <c r="N100">
        <v>0.43104243224010602</v>
      </c>
      <c r="O100">
        <v>19.191919191919101</v>
      </c>
      <c r="P100">
        <v>120.735785953177</v>
      </c>
      <c r="Q100">
        <v>0.15655745319507999</v>
      </c>
    </row>
    <row r="101" spans="1:17" x14ac:dyDescent="0.3">
      <c r="A101" t="s">
        <v>263</v>
      </c>
      <c r="B101" t="s">
        <v>264</v>
      </c>
      <c r="C101" t="str">
        <f>IFERROR(VLOOKUP(Table1[[#This Row],[Ticker]],[1]!Table1[[Symbol]:[Industry]],2,FALSE),"-")</f>
        <v>-</v>
      </c>
      <c r="D101" t="s">
        <v>177</v>
      </c>
      <c r="E101">
        <v>97668.634420814997</v>
      </c>
      <c r="F101">
        <v>904.6</v>
      </c>
      <c r="G101">
        <v>11.8546902943323</v>
      </c>
      <c r="H101">
        <v>-28.912017890952701</v>
      </c>
      <c r="I101">
        <v>-20.938716565239901</v>
      </c>
      <c r="J101">
        <v>-4.3562779475839397</v>
      </c>
      <c r="K101">
        <v>935.35736757253301</v>
      </c>
      <c r="L101">
        <v>966.41208153191405</v>
      </c>
      <c r="M101">
        <v>31.786197324198199</v>
      </c>
      <c r="N101">
        <v>0.64707980554097999</v>
      </c>
      <c r="O101">
        <v>39.221755472031802</v>
      </c>
      <c r="P101">
        <v>73.295019157088106</v>
      </c>
      <c r="Q101">
        <v>1.8833160704843002E-2</v>
      </c>
    </row>
    <row r="102" spans="1:17" x14ac:dyDescent="0.3">
      <c r="A102" t="s">
        <v>265</v>
      </c>
      <c r="B102" t="s">
        <v>266</v>
      </c>
      <c r="C102" t="str">
        <f>IFERROR(VLOOKUP(Table1[[#This Row],[Ticker]],[1]!Table1[[Symbol]:[Industry]],2,FALSE),"-")</f>
        <v>-</v>
      </c>
      <c r="D102" t="s">
        <v>267</v>
      </c>
      <c r="E102">
        <v>97453.049096400006</v>
      </c>
      <c r="F102">
        <v>8896.4500000000007</v>
      </c>
      <c r="G102">
        <v>2.0986412040572202</v>
      </c>
      <c r="H102">
        <v>0.81718217074521504</v>
      </c>
      <c r="I102">
        <v>2.4807119131216799</v>
      </c>
      <c r="J102">
        <v>-1.4838505316133901</v>
      </c>
      <c r="K102">
        <v>8316.8379687730594</v>
      </c>
      <c r="L102">
        <v>7947.1946464602297</v>
      </c>
      <c r="M102">
        <v>69.9598396469395</v>
      </c>
      <c r="N102">
        <v>2.1130766834313799</v>
      </c>
      <c r="O102">
        <v>5.0862984673661904</v>
      </c>
      <c r="P102">
        <v>34.227281642752601</v>
      </c>
      <c r="Q102">
        <v>8.7043314914091993E-2</v>
      </c>
    </row>
    <row r="103" spans="1:17" x14ac:dyDescent="0.3">
      <c r="A103" t="s">
        <v>268</v>
      </c>
      <c r="B103" t="s">
        <v>269</v>
      </c>
      <c r="C103" t="str">
        <f>IFERROR(VLOOKUP(Table1[[#This Row],[Ticker]],[1]!Table1[[Symbol]:[Industry]],2,FALSE),"-")</f>
        <v>-</v>
      </c>
      <c r="D103" t="s">
        <v>61</v>
      </c>
      <c r="E103">
        <v>94128.445772799998</v>
      </c>
      <c r="F103">
        <v>2819.65</v>
      </c>
      <c r="G103">
        <v>23.661650340396299</v>
      </c>
      <c r="H103">
        <v>-4.9536827847172296</v>
      </c>
      <c r="I103">
        <v>10.104121084475301</v>
      </c>
      <c r="J103">
        <v>-3.8710539917687901</v>
      </c>
      <c r="K103">
        <v>2735.6042250303699</v>
      </c>
      <c r="L103">
        <v>2438.0511884529401</v>
      </c>
      <c r="M103">
        <v>39.491785856387303</v>
      </c>
      <c r="N103">
        <v>1.0336207003873199</v>
      </c>
      <c r="O103">
        <v>5.6868760307130204</v>
      </c>
      <c r="P103">
        <v>59.117970711887303</v>
      </c>
      <c r="Q103">
        <v>5.2702861353073997E-2</v>
      </c>
    </row>
    <row r="104" spans="1:17" x14ac:dyDescent="0.3">
      <c r="A104" t="s">
        <v>270</v>
      </c>
      <c r="B104" t="s">
        <v>271</v>
      </c>
      <c r="C104" t="str">
        <f>IFERROR(VLOOKUP(Table1[[#This Row],[Ticker]],[1]!Table1[[Symbol]:[Industry]],2,FALSE),"-")</f>
        <v>-</v>
      </c>
      <c r="D104" t="s">
        <v>272</v>
      </c>
      <c r="E104">
        <v>92895.387956639999</v>
      </c>
      <c r="F104">
        <v>913.1</v>
      </c>
      <c r="G104">
        <v>25.0369044191991</v>
      </c>
      <c r="H104">
        <v>17.8888445102573</v>
      </c>
      <c r="I104">
        <v>23.3879425138024</v>
      </c>
      <c r="J104">
        <v>4.7354087578389503</v>
      </c>
      <c r="K104">
        <v>850.110881965555</v>
      </c>
      <c r="L104">
        <v>746.36944312732305</v>
      </c>
      <c r="M104">
        <v>70.623426047781095</v>
      </c>
      <c r="N104">
        <v>1.05636875419558</v>
      </c>
      <c r="O104">
        <v>7.3157375971963399</v>
      </c>
      <c r="P104">
        <v>79.567354965584997</v>
      </c>
      <c r="Q104">
        <v>0.12766910207387899</v>
      </c>
    </row>
    <row r="105" spans="1:17" hidden="1" x14ac:dyDescent="0.3">
      <c r="A105" t="s">
        <v>273</v>
      </c>
      <c r="B105" t="s">
        <v>274</v>
      </c>
      <c r="C105" t="str">
        <f>IFERROR(VLOOKUP(Table1[[#This Row],[Ticker]],[1]!Table1[[Symbol]:[Industry]],2,FALSE),"-")</f>
        <v>-</v>
      </c>
      <c r="D105" t="s">
        <v>275</v>
      </c>
      <c r="E105">
        <v>92213.54114334</v>
      </c>
      <c r="F105">
        <v>1274.95</v>
      </c>
      <c r="G105">
        <v>13.209403772539099</v>
      </c>
      <c r="H105">
        <v>0.95941156586601195</v>
      </c>
      <c r="I105">
        <v>5.2334972511742901</v>
      </c>
      <c r="J105">
        <v>-4.7448880476211999</v>
      </c>
      <c r="K105">
        <v>1225.87220406458</v>
      </c>
      <c r="L105">
        <v>1121.37087235126</v>
      </c>
      <c r="M105">
        <v>48.010496287076499</v>
      </c>
      <c r="N105">
        <v>0.89331736393394101</v>
      </c>
      <c r="O105">
        <v>4.6982234597435104</v>
      </c>
      <c r="P105">
        <v>40.847326557666797</v>
      </c>
      <c r="Q105">
        <v>6.4274487910448E-2</v>
      </c>
    </row>
    <row r="106" spans="1:17" x14ac:dyDescent="0.3">
      <c r="A106" t="s">
        <v>276</v>
      </c>
      <c r="B106" t="s">
        <v>277</v>
      </c>
      <c r="C106" t="str">
        <f>IFERROR(VLOOKUP(Table1[[#This Row],[Ticker]],[1]!Table1[[Symbol]:[Industry]],2,FALSE),"-")</f>
        <v>-</v>
      </c>
      <c r="D106" t="s">
        <v>278</v>
      </c>
      <c r="E106">
        <v>91382.286942299994</v>
      </c>
      <c r="F106">
        <v>11019.1</v>
      </c>
      <c r="G106">
        <v>167.769109146815</v>
      </c>
      <c r="H106">
        <v>-2.8828073740315201</v>
      </c>
      <c r="I106">
        <v>53.667614158947302</v>
      </c>
      <c r="J106">
        <v>-0.68094897770248897</v>
      </c>
      <c r="K106">
        <v>9364.7449590777305</v>
      </c>
      <c r="L106">
        <v>7555.8109558930801</v>
      </c>
      <c r="M106">
        <v>64.181828169648398</v>
      </c>
      <c r="N106">
        <v>0.71553035559900502</v>
      </c>
      <c r="O106">
        <v>1.5509433619805599</v>
      </c>
      <c r="P106">
        <v>219.08436735343901</v>
      </c>
      <c r="Q106">
        <v>0.194041869323443</v>
      </c>
    </row>
    <row r="107" spans="1:17" x14ac:dyDescent="0.3">
      <c r="A107" t="s">
        <v>279</v>
      </c>
      <c r="B107" t="s">
        <v>280</v>
      </c>
      <c r="C107" t="str">
        <f>IFERROR(VLOOKUP(Table1[[#This Row],[Ticker]],[1]!Table1[[Symbol]:[Industry]],2,FALSE),"-")</f>
        <v>-</v>
      </c>
      <c r="D107" t="s">
        <v>281</v>
      </c>
      <c r="E107">
        <v>90739.521954825002</v>
      </c>
      <c r="F107">
        <v>83.68</v>
      </c>
      <c r="G107">
        <v>21.8456426779663</v>
      </c>
      <c r="H107">
        <v>-12.648193249699499</v>
      </c>
      <c r="I107">
        <v>13.0214058030832</v>
      </c>
      <c r="J107">
        <v>-4.0091859489216901</v>
      </c>
      <c r="K107">
        <v>85.331163991522999</v>
      </c>
      <c r="L107">
        <v>77.7640389846228</v>
      </c>
      <c r="M107">
        <v>44.0146896482564</v>
      </c>
      <c r="N107">
        <v>0.55848561762702098</v>
      </c>
      <c r="O107">
        <v>17.949330783938802</v>
      </c>
      <c r="P107">
        <v>50.910730387736699</v>
      </c>
      <c r="Q107">
        <v>6.7409957222138994E-2</v>
      </c>
    </row>
    <row r="108" spans="1:17" x14ac:dyDescent="0.3">
      <c r="A108" t="s">
        <v>282</v>
      </c>
      <c r="B108" t="s">
        <v>283</v>
      </c>
      <c r="C108" t="str">
        <f>IFERROR(VLOOKUP(Table1[[#This Row],[Ticker]],[1]!Table1[[Symbol]:[Industry]],2,FALSE),"-")</f>
        <v>-</v>
      </c>
      <c r="D108" t="s">
        <v>151</v>
      </c>
      <c r="E108">
        <v>89579.702205944996</v>
      </c>
      <c r="F108">
        <v>6746.6</v>
      </c>
      <c r="G108">
        <v>25.105592527437501</v>
      </c>
      <c r="H108">
        <v>11.3022741698133</v>
      </c>
      <c r="I108">
        <v>20.292783800438801</v>
      </c>
      <c r="J108">
        <v>3.9182234992824898</v>
      </c>
      <c r="K108">
        <v>6177.8117895871401</v>
      </c>
      <c r="L108">
        <v>5406.0615267421099</v>
      </c>
      <c r="M108">
        <v>88.155837343918805</v>
      </c>
      <c r="N108">
        <v>0.937012221642615</v>
      </c>
      <c r="O108">
        <v>3.2964752616132502</v>
      </c>
      <c r="P108">
        <v>69.851839730114094</v>
      </c>
      <c r="Q108">
        <v>-5.1083489479640002E-3</v>
      </c>
    </row>
    <row r="109" spans="1:17" x14ac:dyDescent="0.3">
      <c r="A109" t="s">
        <v>284</v>
      </c>
      <c r="B109" t="s">
        <v>285</v>
      </c>
      <c r="C109" t="str">
        <f>IFERROR(VLOOKUP(Table1[[#This Row],[Ticker]],[1]!Table1[[Symbol]:[Industry]],2,FALSE),"-")</f>
        <v>-</v>
      </c>
      <c r="D109" t="s">
        <v>37</v>
      </c>
      <c r="E109">
        <v>89130.148162130004</v>
      </c>
      <c r="F109">
        <v>1807.8</v>
      </c>
      <c r="G109">
        <v>9.43173535959248</v>
      </c>
      <c r="H109">
        <v>5.8114151728310404</v>
      </c>
      <c r="I109">
        <v>16.046299020211698</v>
      </c>
      <c r="J109">
        <v>0.21732016001537199</v>
      </c>
      <c r="K109">
        <v>1696.3313608226599</v>
      </c>
      <c r="L109">
        <v>1560.1992943821799</v>
      </c>
      <c r="M109">
        <v>79.201365096247898</v>
      </c>
      <c r="N109">
        <v>1.4842579661966799</v>
      </c>
      <c r="O109">
        <v>2.2236973116495302</v>
      </c>
      <c r="P109">
        <v>42.7962085308056</v>
      </c>
      <c r="Q109">
        <v>-5.2421125917720003E-2</v>
      </c>
    </row>
    <row r="110" spans="1:17" x14ac:dyDescent="0.3">
      <c r="A110" t="s">
        <v>286</v>
      </c>
      <c r="B110" t="s">
        <v>287</v>
      </c>
      <c r="C110" t="str">
        <f>IFERROR(VLOOKUP(Table1[[#This Row],[Ticker]],[1]!Table1[[Symbol]:[Industry]],2,FALSE),"-")</f>
        <v>-</v>
      </c>
      <c r="D110" t="s">
        <v>37</v>
      </c>
      <c r="E110">
        <v>88922.218508270002</v>
      </c>
      <c r="F110">
        <v>620.35</v>
      </c>
      <c r="G110">
        <v>-18.139522827716601</v>
      </c>
      <c r="H110">
        <v>5.16471278079971</v>
      </c>
      <c r="I110">
        <v>4.7660823118783799</v>
      </c>
      <c r="J110">
        <v>-0.50679538947868996</v>
      </c>
      <c r="K110">
        <v>587.00648370829003</v>
      </c>
      <c r="L110">
        <v>558.84307197544501</v>
      </c>
      <c r="M110">
        <v>72.082605706912602</v>
      </c>
      <c r="N110">
        <v>1.01072055177947</v>
      </c>
      <c r="O110">
        <v>3.3045861207382901</v>
      </c>
      <c r="P110">
        <v>33.854784766425702</v>
      </c>
      <c r="Q110">
        <v>-6.5072943085071999E-2</v>
      </c>
    </row>
    <row r="111" spans="1:17" x14ac:dyDescent="0.3">
      <c r="A111" t="s">
        <v>288</v>
      </c>
      <c r="B111" t="s">
        <v>289</v>
      </c>
      <c r="C111" t="str">
        <f>IFERROR(VLOOKUP(Table1[[#This Row],[Ticker]],[1]!Table1[[Symbol]:[Industry]],2,FALSE),"-")</f>
        <v>-</v>
      </c>
      <c r="D111" t="s">
        <v>290</v>
      </c>
      <c r="E111">
        <v>88620.569099999993</v>
      </c>
      <c r="F111">
        <v>4329.55</v>
      </c>
      <c r="G111">
        <v>210.39033507030399</v>
      </c>
      <c r="H111">
        <v>25.246433945188201</v>
      </c>
      <c r="I111">
        <v>81.368264762993405</v>
      </c>
      <c r="J111">
        <v>7.5737918122202101</v>
      </c>
      <c r="K111">
        <v>3245.5904108097402</v>
      </c>
      <c r="L111">
        <v>2390.8405629495101</v>
      </c>
      <c r="M111">
        <v>73.930922959619494</v>
      </c>
      <c r="N111">
        <v>1.5102092078271101</v>
      </c>
      <c r="O111">
        <v>5.8770541973184303</v>
      </c>
      <c r="P111">
        <v>243.00257476728001</v>
      </c>
      <c r="Q111">
        <v>0.26431912116165601</v>
      </c>
    </row>
    <row r="112" spans="1:17" x14ac:dyDescent="0.3">
      <c r="A112" t="s">
        <v>291</v>
      </c>
      <c r="B112" t="s">
        <v>292</v>
      </c>
      <c r="C112" t="str">
        <f>IFERROR(VLOOKUP(Table1[[#This Row],[Ticker]],[1]!Table1[[Symbol]:[Industry]],2,FALSE),"-")</f>
        <v>-</v>
      </c>
      <c r="D112" t="s">
        <v>293</v>
      </c>
      <c r="E112">
        <v>88396.206278325</v>
      </c>
      <c r="F112">
        <v>10234.700000000001</v>
      </c>
      <c r="G112">
        <v>142.68253976830701</v>
      </c>
      <c r="H112">
        <v>28.8003770940424</v>
      </c>
      <c r="I112">
        <v>117.82368388258899</v>
      </c>
      <c r="J112">
        <v>2.5657902507129502</v>
      </c>
      <c r="K112">
        <v>8616.9356084062692</v>
      </c>
      <c r="L112">
        <v>6795.9201015276503</v>
      </c>
      <c r="M112">
        <v>78.953878096703804</v>
      </c>
      <c r="N112">
        <v>1.2784378269457199</v>
      </c>
      <c r="O112">
        <v>1.8105073915209899</v>
      </c>
      <c r="P112">
        <v>173.85644524717301</v>
      </c>
      <c r="Q112">
        <v>8.7842639431032002E-2</v>
      </c>
    </row>
    <row r="113" spans="1:17" x14ac:dyDescent="0.3">
      <c r="A113" t="s">
        <v>294</v>
      </c>
      <c r="B113" t="s">
        <v>295</v>
      </c>
      <c r="C113" t="str">
        <f>IFERROR(VLOOKUP(Table1[[#This Row],[Ticker]],[1]!Table1[[Symbol]:[Industry]],2,FALSE),"-")</f>
        <v>-</v>
      </c>
      <c r="D113" t="s">
        <v>272</v>
      </c>
      <c r="E113">
        <v>88290.968630849995</v>
      </c>
      <c r="F113">
        <v>6097.6</v>
      </c>
      <c r="G113">
        <v>-5.2383437450750403</v>
      </c>
      <c r="H113">
        <v>-4.6128723551024997</v>
      </c>
      <c r="I113">
        <v>-5.2047999629621602</v>
      </c>
      <c r="J113">
        <v>-3.7891818686580998</v>
      </c>
      <c r="K113">
        <v>6091.1723291028402</v>
      </c>
      <c r="L113">
        <v>5813.5396866655901</v>
      </c>
      <c r="M113">
        <v>47.762440868702598</v>
      </c>
      <c r="N113">
        <v>0.80032141581010596</v>
      </c>
      <c r="O113">
        <v>12.7402584623458</v>
      </c>
      <c r="P113">
        <v>29.0224291155311</v>
      </c>
      <c r="Q113">
        <v>3.1322793502387002E-2</v>
      </c>
    </row>
    <row r="114" spans="1:17" x14ac:dyDescent="0.3">
      <c r="A114" t="s">
        <v>296</v>
      </c>
      <c r="B114" t="s">
        <v>297</v>
      </c>
      <c r="C114" t="str">
        <f>IFERROR(VLOOKUP(Table1[[#This Row],[Ticker]],[1]!Table1[[Symbol]:[Industry]],2,FALSE),"-")</f>
        <v>-</v>
      </c>
      <c r="D114" t="s">
        <v>140</v>
      </c>
      <c r="E114">
        <v>87911.880339224997</v>
      </c>
      <c r="F114">
        <v>3301.1</v>
      </c>
      <c r="G114">
        <v>82.828509795418199</v>
      </c>
      <c r="H114">
        <v>3.0085686847870501</v>
      </c>
      <c r="I114">
        <v>52.4276639105857</v>
      </c>
      <c r="J114">
        <v>0.33202308730383101</v>
      </c>
      <c r="K114">
        <v>2854.2137925596799</v>
      </c>
      <c r="L114">
        <v>2347.0001768534999</v>
      </c>
      <c r="M114">
        <v>65.138863825136497</v>
      </c>
      <c r="N114">
        <v>0.823668719355371</v>
      </c>
      <c r="O114">
        <v>1.1768804337948</v>
      </c>
      <c r="P114">
        <v>120.765063866782</v>
      </c>
      <c r="Q114">
        <v>7.4942248692099006E-2</v>
      </c>
    </row>
    <row r="115" spans="1:17" x14ac:dyDescent="0.3">
      <c r="A115" t="s">
        <v>298</v>
      </c>
      <c r="B115" t="s">
        <v>299</v>
      </c>
      <c r="C115" t="str">
        <f>IFERROR(VLOOKUP(Table1[[#This Row],[Ticker]],[1]!Table1[[Symbol]:[Industry]],2,FALSE),"-")</f>
        <v>-</v>
      </c>
      <c r="D115" t="s">
        <v>267</v>
      </c>
      <c r="E115">
        <v>87774.438339</v>
      </c>
      <c r="F115">
        <v>4095.95</v>
      </c>
      <c r="G115">
        <v>53.392482365629697</v>
      </c>
      <c r="H115">
        <v>-5.2004373132880897</v>
      </c>
      <c r="I115">
        <v>14.288659279181401</v>
      </c>
      <c r="J115">
        <v>1.1571254161776601</v>
      </c>
      <c r="K115">
        <v>3869.3903994819898</v>
      </c>
      <c r="L115">
        <v>3417.64230368173</v>
      </c>
      <c r="M115">
        <v>63.680680209631603</v>
      </c>
      <c r="N115">
        <v>0.91279376627361497</v>
      </c>
      <c r="O115">
        <v>2.22170680794442</v>
      </c>
      <c r="P115">
        <v>84.622839241847103</v>
      </c>
      <c r="Q115">
        <v>-2.0694912275639999E-3</v>
      </c>
    </row>
    <row r="116" spans="1:17" x14ac:dyDescent="0.3">
      <c r="A116" t="s">
        <v>300</v>
      </c>
      <c r="B116" t="s">
        <v>301</v>
      </c>
      <c r="C116" t="str">
        <f>IFERROR(VLOOKUP(Table1[[#This Row],[Ticker]],[1]!Table1[[Symbol]:[Industry]],2,FALSE),"-")</f>
        <v>-</v>
      </c>
      <c r="D116" t="s">
        <v>302</v>
      </c>
      <c r="E116">
        <v>87512.613315959999</v>
      </c>
      <c r="F116">
        <v>603.70000000000005</v>
      </c>
      <c r="G116">
        <v>28.61805716896</v>
      </c>
      <c r="H116">
        <v>0.27886754897978799</v>
      </c>
      <c r="I116">
        <v>26.4507666287763</v>
      </c>
      <c r="J116">
        <v>-7.3697832983545402</v>
      </c>
      <c r="K116">
        <v>592.92838698674302</v>
      </c>
      <c r="L116">
        <v>518.47845696695401</v>
      </c>
      <c r="M116">
        <v>46.022697415704499</v>
      </c>
      <c r="N116">
        <v>1.1581882719443</v>
      </c>
      <c r="O116">
        <v>9.8144773894318398</v>
      </c>
      <c r="P116">
        <v>62.459634015069902</v>
      </c>
      <c r="Q116">
        <v>0.19250277929010601</v>
      </c>
    </row>
    <row r="117" spans="1:17" x14ac:dyDescent="0.3">
      <c r="A117" t="s">
        <v>303</v>
      </c>
      <c r="B117" t="s">
        <v>304</v>
      </c>
      <c r="C117" t="str">
        <f>IFERROR(VLOOKUP(Table1[[#This Row],[Ticker]],[1]!Table1[[Symbol]:[Industry]],2,FALSE),"-")</f>
        <v>-</v>
      </c>
      <c r="D117" t="s">
        <v>61</v>
      </c>
      <c r="E117">
        <v>86571.243794730006</v>
      </c>
      <c r="F117">
        <v>2129.1</v>
      </c>
      <c r="G117">
        <v>-0.32070415528282897</v>
      </c>
      <c r="H117">
        <v>-7.7609299410143704</v>
      </c>
      <c r="I117">
        <v>-10.2780819222956</v>
      </c>
      <c r="J117">
        <v>-2.1871354573210402</v>
      </c>
      <c r="K117">
        <v>2178.0098855521701</v>
      </c>
      <c r="L117">
        <v>2043.1745515524101</v>
      </c>
      <c r="M117">
        <v>49.830472682173102</v>
      </c>
      <c r="N117">
        <v>0.50360012724380698</v>
      </c>
      <c r="O117">
        <v>16.950824291954302</v>
      </c>
      <c r="P117">
        <v>28.1779597242707</v>
      </c>
    </row>
    <row r="118" spans="1:17" x14ac:dyDescent="0.3">
      <c r="A118" t="s">
        <v>305</v>
      </c>
      <c r="B118" t="s">
        <v>306</v>
      </c>
      <c r="C118" t="str">
        <f>IFERROR(VLOOKUP(Table1[[#This Row],[Ticker]],[1]!Table1[[Symbol]:[Industry]],2,FALSE),"-")</f>
        <v>-</v>
      </c>
      <c r="D118" t="s">
        <v>130</v>
      </c>
      <c r="E118">
        <v>86528.334149999995</v>
      </c>
      <c r="F118">
        <v>411</v>
      </c>
      <c r="G118">
        <v>212.148180203865</v>
      </c>
      <c r="H118">
        <v>-5.1161300538225296</v>
      </c>
      <c r="I118">
        <v>116.00563307760299</v>
      </c>
      <c r="J118">
        <v>-2.8737313810382501</v>
      </c>
      <c r="K118">
        <v>354.05303048205599</v>
      </c>
      <c r="L118">
        <v>257.73863509824298</v>
      </c>
      <c r="M118">
        <v>67.762734244955396</v>
      </c>
      <c r="N118">
        <v>0.94880863062675003</v>
      </c>
      <c r="O118">
        <v>5.0608272506082796</v>
      </c>
      <c r="P118">
        <v>251.13199487398501</v>
      </c>
      <c r="Q118">
        <v>0.19690705598084801</v>
      </c>
    </row>
    <row r="119" spans="1:17" x14ac:dyDescent="0.3">
      <c r="A119" t="s">
        <v>307</v>
      </c>
      <c r="B119" t="s">
        <v>308</v>
      </c>
      <c r="C119" t="str">
        <f>IFERROR(VLOOKUP(Table1[[#This Row],[Ticker]],[1]!Table1[[Symbol]:[Industry]],2,FALSE),"-")</f>
        <v>-</v>
      </c>
      <c r="D119" t="s">
        <v>309</v>
      </c>
      <c r="E119">
        <v>81913.557644760003</v>
      </c>
      <c r="F119">
        <v>4114.25</v>
      </c>
      <c r="G119">
        <v>3.9543020355440301</v>
      </c>
      <c r="H119">
        <v>6.9297561170300801</v>
      </c>
      <c r="I119">
        <v>2.8959631134648798</v>
      </c>
      <c r="J119">
        <v>-1.5935125512158601</v>
      </c>
      <c r="K119">
        <v>3958.02424070399</v>
      </c>
      <c r="L119">
        <v>3596.2143053272798</v>
      </c>
      <c r="M119">
        <v>56.148861431688701</v>
      </c>
      <c r="N119">
        <v>1.43047307499406</v>
      </c>
      <c r="O119">
        <v>6.9453727896943596</v>
      </c>
      <c r="P119">
        <v>49.175126903553299</v>
      </c>
      <c r="Q119">
        <v>0.15023799244237199</v>
      </c>
    </row>
    <row r="120" spans="1:17" x14ac:dyDescent="0.3">
      <c r="A120" t="s">
        <v>310</v>
      </c>
      <c r="B120" t="s">
        <v>311</v>
      </c>
      <c r="C120" t="str">
        <f>IFERROR(VLOOKUP(Table1[[#This Row],[Ticker]],[1]!Table1[[Symbol]:[Industry]],2,FALSE),"-")</f>
        <v>-</v>
      </c>
      <c r="D120" t="s">
        <v>184</v>
      </c>
      <c r="E120">
        <v>80332.080839150003</v>
      </c>
      <c r="F120">
        <v>603.15</v>
      </c>
      <c r="G120">
        <v>-12.6050527431932</v>
      </c>
      <c r="H120">
        <v>-4.6007125490182599</v>
      </c>
      <c r="I120">
        <v>-1.05229350504353</v>
      </c>
      <c r="J120">
        <v>-2.1845607319422</v>
      </c>
      <c r="K120">
        <v>594.12855770874</v>
      </c>
      <c r="L120">
        <v>553.26923176240598</v>
      </c>
      <c r="M120">
        <v>52.6355213239476</v>
      </c>
      <c r="N120">
        <v>0.63148207800572698</v>
      </c>
      <c r="O120">
        <v>10.6192489430489</v>
      </c>
      <c r="P120">
        <v>24.028377544725402</v>
      </c>
      <c r="Q120">
        <v>-4.6605610230986E-2</v>
      </c>
    </row>
    <row r="121" spans="1:17" x14ac:dyDescent="0.3">
      <c r="A121" t="s">
        <v>312</v>
      </c>
      <c r="B121" t="s">
        <v>313</v>
      </c>
      <c r="C121" t="str">
        <f>IFERROR(VLOOKUP(Table1[[#This Row],[Ticker]],[1]!Table1[[Symbol]:[Industry]],2,FALSE),"-")</f>
        <v>-</v>
      </c>
      <c r="D121" t="s">
        <v>151</v>
      </c>
      <c r="E121">
        <v>79428</v>
      </c>
      <c r="F121">
        <v>1006.6</v>
      </c>
      <c r="G121">
        <v>33.057473157421697</v>
      </c>
      <c r="H121">
        <v>-12.877144068025499</v>
      </c>
      <c r="I121">
        <v>2.2687221743335599</v>
      </c>
      <c r="J121">
        <v>-4.0797109798389597</v>
      </c>
      <c r="K121">
        <v>1009.00574571198</v>
      </c>
      <c r="L121">
        <v>905.62016683582397</v>
      </c>
      <c r="M121">
        <v>41.362284637432403</v>
      </c>
      <c r="N121">
        <v>0.88045643515159799</v>
      </c>
      <c r="O121">
        <v>13.1432545201669</v>
      </c>
      <c r="P121">
        <v>63.847969398551299</v>
      </c>
      <c r="Q121">
        <v>8.0985876153118003E-2</v>
      </c>
    </row>
    <row r="122" spans="1:17" x14ac:dyDescent="0.3">
      <c r="A122" t="s">
        <v>314</v>
      </c>
      <c r="B122" t="s">
        <v>315</v>
      </c>
      <c r="C122" t="str">
        <f>IFERROR(VLOOKUP(Table1[[#This Row],[Ticker]],[1]!Table1[[Symbol]:[Industry]],2,FALSE),"-")</f>
        <v>-</v>
      </c>
      <c r="D122" t="s">
        <v>184</v>
      </c>
      <c r="E122">
        <v>77827.329240930005</v>
      </c>
      <c r="F122">
        <v>2870.95</v>
      </c>
      <c r="G122">
        <v>44.009954568035297</v>
      </c>
      <c r="H122">
        <v>-0.13801681129506599</v>
      </c>
      <c r="I122">
        <v>3.4013167877839101</v>
      </c>
      <c r="J122">
        <v>-0.946358469398633</v>
      </c>
      <c r="K122">
        <v>2799.75994592595</v>
      </c>
      <c r="L122">
        <v>2498.0379399250801</v>
      </c>
      <c r="M122">
        <v>52.801003922860303</v>
      </c>
      <c r="N122">
        <v>1.01016975872391</v>
      </c>
      <c r="O122">
        <v>6.9001550009578798</v>
      </c>
      <c r="P122">
        <v>72.948795180722797</v>
      </c>
      <c r="Q122">
        <v>2.7988189381399999E-2</v>
      </c>
    </row>
    <row r="123" spans="1:17" x14ac:dyDescent="0.3">
      <c r="A123" t="s">
        <v>316</v>
      </c>
      <c r="B123" t="s">
        <v>317</v>
      </c>
      <c r="C123" t="str">
        <f>IFERROR(VLOOKUP(Table1[[#This Row],[Ticker]],[1]!Table1[[Symbol]:[Industry]],2,FALSE),"-")</f>
        <v>-</v>
      </c>
      <c r="D123" t="s">
        <v>124</v>
      </c>
      <c r="E123">
        <v>77564.738148040007</v>
      </c>
      <c r="F123">
        <v>1645.5</v>
      </c>
      <c r="G123">
        <v>70.067812027901496</v>
      </c>
      <c r="H123">
        <v>-3.4435320954273099</v>
      </c>
      <c r="I123">
        <v>21.2345816954215</v>
      </c>
      <c r="J123">
        <v>-6.6264228082558096</v>
      </c>
      <c r="K123">
        <v>1527.8954163758201</v>
      </c>
      <c r="L123">
        <v>1263.5986345060501</v>
      </c>
      <c r="M123">
        <v>47.904772415355502</v>
      </c>
      <c r="N123">
        <v>0.97314475085773799</v>
      </c>
      <c r="O123">
        <v>9.6627164995442207</v>
      </c>
      <c r="P123">
        <v>97.764557418424303</v>
      </c>
      <c r="Q123">
        <v>7.6479979288539002E-2</v>
      </c>
    </row>
    <row r="124" spans="1:17" x14ac:dyDescent="0.3">
      <c r="A124" t="s">
        <v>318</v>
      </c>
      <c r="B124" t="s">
        <v>319</v>
      </c>
      <c r="C124" t="str">
        <f>IFERROR(VLOOKUP(Table1[[#This Row],[Ticker]],[1]!Table1[[Symbol]:[Industry]],2,FALSE),"-")</f>
        <v>-</v>
      </c>
      <c r="D124" t="s">
        <v>77</v>
      </c>
      <c r="E124">
        <v>77410.264773689996</v>
      </c>
      <c r="F124">
        <v>485.35</v>
      </c>
      <c r="G124">
        <v>172.048084586214</v>
      </c>
      <c r="H124">
        <v>1.3448405804505901</v>
      </c>
      <c r="I124">
        <v>78.618705626428493</v>
      </c>
      <c r="J124">
        <v>2.0572240343434901E-3</v>
      </c>
      <c r="K124">
        <v>434.77825529780603</v>
      </c>
      <c r="L124">
        <v>340.85718869493599</v>
      </c>
      <c r="M124">
        <v>66.7509081046924</v>
      </c>
      <c r="N124">
        <v>0.94257938594719703</v>
      </c>
      <c r="O124">
        <v>5.4908828680333599</v>
      </c>
      <c r="P124">
        <v>198.860837438423</v>
      </c>
      <c r="Q124">
        <v>0.13584260543447199</v>
      </c>
    </row>
    <row r="125" spans="1:17" x14ac:dyDescent="0.3">
      <c r="A125" t="s">
        <v>320</v>
      </c>
      <c r="B125" t="s">
        <v>321</v>
      </c>
      <c r="C125" t="str">
        <f>IFERROR(VLOOKUP(Table1[[#This Row],[Ticker]],[1]!Table1[[Symbol]:[Industry]],2,FALSE),"-")</f>
        <v>-</v>
      </c>
      <c r="D125" t="s">
        <v>322</v>
      </c>
      <c r="E125">
        <v>75788.676582450003</v>
      </c>
      <c r="F125">
        <v>6022.55</v>
      </c>
      <c r="G125">
        <v>63.505672092089597</v>
      </c>
      <c r="H125">
        <v>2.4703343301523901</v>
      </c>
      <c r="I125">
        <v>22.988631988627599</v>
      </c>
      <c r="J125">
        <v>-1.7326325806840499</v>
      </c>
      <c r="K125">
        <v>5485.3390650381898</v>
      </c>
      <c r="L125">
        <v>4563.4485033867204</v>
      </c>
      <c r="M125">
        <v>55.091845018884499</v>
      </c>
      <c r="N125">
        <v>0.55843993846976003</v>
      </c>
      <c r="O125">
        <v>7.2635345493188002</v>
      </c>
      <c r="P125">
        <v>91.800955414012705</v>
      </c>
      <c r="Q125">
        <v>0.108396197219191</v>
      </c>
    </row>
    <row r="126" spans="1:17" x14ac:dyDescent="0.3">
      <c r="A126" t="s">
        <v>323</v>
      </c>
      <c r="B126" t="s">
        <v>324</v>
      </c>
      <c r="C126" t="str">
        <f>IFERROR(VLOOKUP(Table1[[#This Row],[Ticker]],[1]!Table1[[Symbol]:[Industry]],2,FALSE),"-")</f>
        <v>-</v>
      </c>
      <c r="D126" t="s">
        <v>24</v>
      </c>
      <c r="E126">
        <v>75393.602079071905</v>
      </c>
      <c r="F126">
        <v>23.85</v>
      </c>
      <c r="G126">
        <v>20.186338113462899</v>
      </c>
      <c r="H126">
        <v>-5.5251790622898502</v>
      </c>
      <c r="I126">
        <v>-8.5156516340229107</v>
      </c>
      <c r="J126">
        <v>-1.4632469882766601</v>
      </c>
      <c r="K126">
        <v>23.673486169185502</v>
      </c>
      <c r="L126">
        <v>22.2972540552081</v>
      </c>
      <c r="M126">
        <v>60.607816416589102</v>
      </c>
      <c r="N126">
        <v>0.61814618749552896</v>
      </c>
      <c r="O126">
        <v>37.735849056603698</v>
      </c>
      <c r="P126">
        <v>51.910828025477699</v>
      </c>
      <c r="Q126">
        <v>4.6733516584378E-2</v>
      </c>
    </row>
    <row r="127" spans="1:17" x14ac:dyDescent="0.3">
      <c r="A127" t="s">
        <v>325</v>
      </c>
      <c r="B127" t="s">
        <v>326</v>
      </c>
      <c r="C127" t="str">
        <f>IFERROR(VLOOKUP(Table1[[#This Row],[Ticker]],[1]!Table1[[Symbol]:[Industry]],2,FALSE),"-")</f>
        <v>-</v>
      </c>
      <c r="D127" t="s">
        <v>327</v>
      </c>
      <c r="E127">
        <v>74473.451816275003</v>
      </c>
      <c r="F127">
        <v>12517.4</v>
      </c>
      <c r="G127">
        <v>161.62601912852799</v>
      </c>
      <c r="H127">
        <v>23.2735540082573</v>
      </c>
      <c r="I127">
        <v>86.852496784050103</v>
      </c>
      <c r="J127">
        <v>5.3827713472007499</v>
      </c>
      <c r="K127">
        <v>9903.7977343930706</v>
      </c>
      <c r="L127">
        <v>7437.1696256553696</v>
      </c>
      <c r="M127">
        <v>82.277368330990996</v>
      </c>
      <c r="N127">
        <v>0.936463997844864</v>
      </c>
      <c r="O127">
        <v>0.20691197852589199</v>
      </c>
      <c r="P127">
        <v>216.655704528206</v>
      </c>
      <c r="Q127">
        <v>9.9788101599512999E-2</v>
      </c>
    </row>
    <row r="128" spans="1:17" x14ac:dyDescent="0.3">
      <c r="A128" t="s">
        <v>328</v>
      </c>
      <c r="B128" t="s">
        <v>329</v>
      </c>
      <c r="C128" t="str">
        <f>IFERROR(VLOOKUP(Table1[[#This Row],[Ticker]],[1]!Table1[[Symbol]:[Industry]],2,FALSE),"-")</f>
        <v>-</v>
      </c>
      <c r="D128" t="s">
        <v>140</v>
      </c>
      <c r="E128">
        <v>73774.578802160002</v>
      </c>
      <c r="F128">
        <v>1843.65</v>
      </c>
      <c r="G128">
        <v>194.140865436957</v>
      </c>
      <c r="H128">
        <v>1.7876244950835001</v>
      </c>
      <c r="I128">
        <v>42.115546997686501</v>
      </c>
      <c r="J128">
        <v>-12.5328986329726</v>
      </c>
      <c r="K128">
        <v>1674.8230432733501</v>
      </c>
      <c r="L128">
        <v>1249.8682536352001</v>
      </c>
      <c r="M128">
        <v>44.748682760469997</v>
      </c>
      <c r="N128">
        <v>1.3615314063869099</v>
      </c>
      <c r="O128">
        <v>12.537629159547601</v>
      </c>
      <c r="P128">
        <v>253.73177283192601</v>
      </c>
      <c r="Q128">
        <v>0.204935289662108</v>
      </c>
    </row>
    <row r="129" spans="1:17" x14ac:dyDescent="0.3">
      <c r="A129" t="s">
        <v>330</v>
      </c>
      <c r="B129" t="s">
        <v>331</v>
      </c>
      <c r="C129" t="str">
        <f>IFERROR(VLOOKUP(Table1[[#This Row],[Ticker]],[1]!Table1[[Symbol]:[Industry]],2,FALSE),"-")</f>
        <v>-</v>
      </c>
      <c r="D129" t="s">
        <v>332</v>
      </c>
      <c r="E129">
        <v>73734.043185999995</v>
      </c>
      <c r="F129">
        <v>244.35</v>
      </c>
      <c r="G129">
        <v>101.942685457179</v>
      </c>
      <c r="H129">
        <v>-12.5287644506435</v>
      </c>
      <c r="I129">
        <v>0.89846808568094405</v>
      </c>
      <c r="J129">
        <v>-7.0850273867948204</v>
      </c>
      <c r="K129">
        <v>253.51713289409199</v>
      </c>
      <c r="L129">
        <v>215.33648617501399</v>
      </c>
      <c r="M129">
        <v>42.754265401756797</v>
      </c>
      <c r="N129">
        <v>0.985928742266731</v>
      </c>
      <c r="O129">
        <v>17.188459177409399</v>
      </c>
      <c r="P129">
        <v>131.17313150425699</v>
      </c>
      <c r="Q129">
        <v>6.9139845307714998E-2</v>
      </c>
    </row>
    <row r="130" spans="1:17" x14ac:dyDescent="0.3">
      <c r="A130" t="s">
        <v>333</v>
      </c>
      <c r="B130" t="s">
        <v>334</v>
      </c>
      <c r="C130" t="str">
        <f>IFERROR(VLOOKUP(Table1[[#This Row],[Ticker]],[1]!Table1[[Symbol]:[Industry]],2,FALSE),"-")</f>
        <v>-</v>
      </c>
      <c r="D130" t="s">
        <v>61</v>
      </c>
      <c r="E130">
        <v>73678.297584565007</v>
      </c>
      <c r="F130">
        <v>1632.8</v>
      </c>
      <c r="G130">
        <v>57.549116707489098</v>
      </c>
      <c r="H130">
        <v>-6.9884440253355802</v>
      </c>
      <c r="I130">
        <v>5.7837824738236501</v>
      </c>
      <c r="J130">
        <v>1.40606736117345</v>
      </c>
      <c r="K130">
        <v>1602.68298922335</v>
      </c>
      <c r="L130">
        <v>1434.16094140728</v>
      </c>
      <c r="M130">
        <v>62.6562161072181</v>
      </c>
      <c r="N130">
        <v>1.08983095999194</v>
      </c>
      <c r="O130">
        <v>5.8304752572268397</v>
      </c>
      <c r="P130">
        <v>84.653661294882596</v>
      </c>
      <c r="Q130">
        <v>2.1290728139229998E-3</v>
      </c>
    </row>
    <row r="131" spans="1:17" x14ac:dyDescent="0.3">
      <c r="A131" t="s">
        <v>335</v>
      </c>
      <c r="B131" t="s">
        <v>336</v>
      </c>
      <c r="C131" t="str">
        <f>IFERROR(VLOOKUP(Table1[[#This Row],[Ticker]],[1]!Table1[[Symbol]:[Industry]],2,FALSE),"-")</f>
        <v>-</v>
      </c>
      <c r="D131" t="s">
        <v>32</v>
      </c>
      <c r="E131">
        <v>73409.536964500003</v>
      </c>
      <c r="F131">
        <v>537.75</v>
      </c>
      <c r="G131">
        <v>55.194415881811899</v>
      </c>
      <c r="H131">
        <v>-16.924282154372001</v>
      </c>
      <c r="I131">
        <v>17.8562970601382</v>
      </c>
      <c r="J131">
        <v>-1.30316942697815</v>
      </c>
      <c r="K131">
        <v>539.67996903422704</v>
      </c>
      <c r="L131">
        <v>480.01553843850297</v>
      </c>
      <c r="M131">
        <v>52.678919167741803</v>
      </c>
      <c r="N131">
        <v>0.55872953761679001</v>
      </c>
      <c r="O131">
        <v>17.656903765690299</v>
      </c>
      <c r="P131">
        <v>83.157356948228795</v>
      </c>
      <c r="Q131">
        <v>0.15422553682880299</v>
      </c>
    </row>
    <row r="132" spans="1:17" x14ac:dyDescent="0.3">
      <c r="A132" t="s">
        <v>337</v>
      </c>
      <c r="B132" t="s">
        <v>338</v>
      </c>
      <c r="C132" t="str">
        <f>IFERROR(VLOOKUP(Table1[[#This Row],[Ticker]],[1]!Table1[[Symbol]:[Industry]],2,FALSE),"-")</f>
        <v>-</v>
      </c>
      <c r="D132" t="s">
        <v>166</v>
      </c>
      <c r="E132">
        <v>72991.648908000003</v>
      </c>
      <c r="F132">
        <v>2393.6999999999998</v>
      </c>
      <c r="G132">
        <v>-19.940723091442202</v>
      </c>
      <c r="H132">
        <v>2.9531533493553099</v>
      </c>
      <c r="I132">
        <v>-15.119168160331499</v>
      </c>
      <c r="J132">
        <v>-0.29644209070155603</v>
      </c>
      <c r="K132">
        <v>2393.76354372897</v>
      </c>
      <c r="L132">
        <v>2388.2796088759201</v>
      </c>
      <c r="M132">
        <v>62.217770682730801</v>
      </c>
      <c r="N132">
        <v>1.03021310194647</v>
      </c>
      <c r="O132">
        <v>12.543342941889099</v>
      </c>
      <c r="P132">
        <v>17.338235294117599</v>
      </c>
      <c r="Q132">
        <v>2.8514602022915999E-2</v>
      </c>
    </row>
    <row r="133" spans="1:17" hidden="1" x14ac:dyDescent="0.3">
      <c r="A133" t="s">
        <v>339</v>
      </c>
      <c r="B133" t="s">
        <v>340</v>
      </c>
      <c r="C133" t="str">
        <f>IFERROR(VLOOKUP(Table1[[#This Row],[Ticker]],[1]!Table1[[Symbol]:[Industry]],2,FALSE),"-")</f>
        <v>-</v>
      </c>
      <c r="D133" t="s">
        <v>83</v>
      </c>
      <c r="E133">
        <v>72459.362197719995</v>
      </c>
      <c r="F133">
        <v>349.6</v>
      </c>
      <c r="G133">
        <v>96.660614462634996</v>
      </c>
      <c r="H133">
        <v>13.5430647328447</v>
      </c>
      <c r="I133">
        <v>54.960864418295699</v>
      </c>
      <c r="J133">
        <v>6.4399236501179402</v>
      </c>
      <c r="K133">
        <v>286.93760057080698</v>
      </c>
      <c r="M133">
        <v>81.298367745567205</v>
      </c>
      <c r="N133">
        <v>1.3819297695586199</v>
      </c>
      <c r="O133">
        <v>2.6315789473683999</v>
      </c>
      <c r="P133">
        <v>145.850914205344</v>
      </c>
    </row>
    <row r="134" spans="1:17" x14ac:dyDescent="0.3">
      <c r="A134" t="s">
        <v>341</v>
      </c>
      <c r="B134" t="s">
        <v>342</v>
      </c>
      <c r="C134" t="str">
        <f>IFERROR(VLOOKUP(Table1[[#This Row],[Ticker]],[1]!Table1[[Symbol]:[Industry]],2,FALSE),"-")</f>
        <v>-</v>
      </c>
      <c r="D134" t="s">
        <v>343</v>
      </c>
      <c r="E134">
        <v>72167.742879195997</v>
      </c>
      <c r="F134">
        <v>53.03</v>
      </c>
      <c r="G134">
        <v>189.79096895662499</v>
      </c>
      <c r="H134">
        <v>-1.1841664040619999</v>
      </c>
      <c r="I134">
        <v>27.323147103863</v>
      </c>
      <c r="J134">
        <v>-5.6794732402750903</v>
      </c>
      <c r="K134">
        <v>47.500705341643702</v>
      </c>
      <c r="L134">
        <v>38.995242135595298</v>
      </c>
      <c r="M134">
        <v>61.042387587630103</v>
      </c>
      <c r="N134">
        <v>1.42709099671034</v>
      </c>
      <c r="O134">
        <v>5.03488591363379</v>
      </c>
      <c r="P134">
        <v>236.698412698412</v>
      </c>
      <c r="Q134">
        <v>0.16150758022266301</v>
      </c>
    </row>
    <row r="135" spans="1:17" x14ac:dyDescent="0.3">
      <c r="A135" t="s">
        <v>344</v>
      </c>
      <c r="B135" t="s">
        <v>345</v>
      </c>
      <c r="C135" t="str">
        <f>IFERROR(VLOOKUP(Table1[[#This Row],[Ticker]],[1]!Table1[[Symbol]:[Industry]],2,FALSE),"-")</f>
        <v>-</v>
      </c>
      <c r="D135" t="s">
        <v>193</v>
      </c>
      <c r="E135">
        <v>72059.899461749999</v>
      </c>
      <c r="F135">
        <v>4686.25</v>
      </c>
      <c r="G135">
        <v>27.317372301232002</v>
      </c>
      <c r="H135">
        <v>-1.34448852986301</v>
      </c>
      <c r="I135">
        <v>35.540975841960098</v>
      </c>
      <c r="J135">
        <v>-2.5891909269920799</v>
      </c>
      <c r="K135">
        <v>4227.8517924909602</v>
      </c>
      <c r="L135">
        <v>3505.7195787051601</v>
      </c>
      <c r="M135">
        <v>49.339564525880803</v>
      </c>
      <c r="N135">
        <v>1.02072745431024</v>
      </c>
      <c r="O135">
        <v>5.6495065350760099</v>
      </c>
      <c r="P135">
        <v>79.398591225786703</v>
      </c>
      <c r="Q135">
        <v>0.16078207294465799</v>
      </c>
    </row>
    <row r="136" spans="1:17" x14ac:dyDescent="0.3">
      <c r="A136" t="s">
        <v>346</v>
      </c>
      <c r="B136" t="s">
        <v>347</v>
      </c>
      <c r="C136" t="str">
        <f>IFERROR(VLOOKUP(Table1[[#This Row],[Ticker]],[1]!Table1[[Symbol]:[Industry]],2,FALSE),"-")</f>
        <v>-</v>
      </c>
      <c r="D136" t="s">
        <v>278</v>
      </c>
      <c r="E136">
        <v>72026.790534650005</v>
      </c>
      <c r="F136">
        <v>8488.2000000000007</v>
      </c>
      <c r="G136">
        <v>69.446848733512397</v>
      </c>
      <c r="H136">
        <v>-11.6196399675531</v>
      </c>
      <c r="I136">
        <v>40.329385641929399</v>
      </c>
      <c r="J136">
        <v>-1.06275439276872</v>
      </c>
      <c r="K136">
        <v>8292.9770927843292</v>
      </c>
      <c r="L136">
        <v>6794.4877873836303</v>
      </c>
      <c r="M136">
        <v>46.566577042438098</v>
      </c>
      <c r="N136">
        <v>0.92772868783789497</v>
      </c>
      <c r="O136">
        <v>17.045427770316401</v>
      </c>
      <c r="P136">
        <v>97.996291155923004</v>
      </c>
      <c r="Q136">
        <v>0.16515961554115799</v>
      </c>
    </row>
    <row r="137" spans="1:17" x14ac:dyDescent="0.3">
      <c r="A137" t="s">
        <v>348</v>
      </c>
      <c r="B137" t="s">
        <v>349</v>
      </c>
      <c r="C137" t="str">
        <f>IFERROR(VLOOKUP(Table1[[#This Row],[Ticker]],[1]!Table1[[Symbol]:[Industry]],2,FALSE),"-")</f>
        <v>-</v>
      </c>
      <c r="D137" t="s">
        <v>49</v>
      </c>
      <c r="E137">
        <v>71805.83154426</v>
      </c>
      <c r="F137">
        <v>1797</v>
      </c>
      <c r="G137">
        <v>18.686674009998001</v>
      </c>
      <c r="H137">
        <v>-2.2300786780811701</v>
      </c>
      <c r="I137">
        <v>12.2132490991534</v>
      </c>
      <c r="J137">
        <v>0.79477782357578097</v>
      </c>
      <c r="K137">
        <v>1704.6478829868499</v>
      </c>
      <c r="L137">
        <v>1502.11459677468</v>
      </c>
      <c r="M137">
        <v>56.7990620804432</v>
      </c>
      <c r="N137">
        <v>0.97532381253332501</v>
      </c>
      <c r="O137">
        <v>3.3305509181969799</v>
      </c>
      <c r="P137">
        <v>51.985452700131098</v>
      </c>
      <c r="Q137">
        <v>-3.6810911633519003E-2</v>
      </c>
    </row>
    <row r="138" spans="1:17" x14ac:dyDescent="0.3">
      <c r="A138" t="s">
        <v>350</v>
      </c>
      <c r="B138" t="s">
        <v>351</v>
      </c>
      <c r="C138" t="str">
        <f>IFERROR(VLOOKUP(Table1[[#This Row],[Ticker]],[1]!Table1[[Symbol]:[Industry]],2,FALSE),"-")</f>
        <v>-</v>
      </c>
      <c r="D138" t="s">
        <v>61</v>
      </c>
      <c r="E138">
        <v>71004.040638619903</v>
      </c>
      <c r="F138">
        <v>1213.05</v>
      </c>
      <c r="G138">
        <v>45.005401725803203</v>
      </c>
      <c r="H138">
        <v>-7.6307368130205404</v>
      </c>
      <c r="I138">
        <v>-0.227124386817282</v>
      </c>
      <c r="J138">
        <v>-2.7692287082989502</v>
      </c>
      <c r="K138">
        <v>1191.75421840391</v>
      </c>
      <c r="L138">
        <v>1051.4231442373</v>
      </c>
      <c r="M138">
        <v>45.5163592231468</v>
      </c>
      <c r="N138">
        <v>1.08672592733253</v>
      </c>
      <c r="O138">
        <v>6.5166316310127197</v>
      </c>
      <c r="P138">
        <v>71.129293926782793</v>
      </c>
      <c r="Q138">
        <v>-6.4337378548959996E-3</v>
      </c>
    </row>
    <row r="139" spans="1:17" x14ac:dyDescent="0.3">
      <c r="A139" t="s">
        <v>352</v>
      </c>
      <c r="B139" t="s">
        <v>353</v>
      </c>
      <c r="C139" t="str">
        <f>IFERROR(VLOOKUP(Table1[[#This Row],[Ticker]],[1]!Table1[[Symbol]:[Industry]],2,FALSE),"-")</f>
        <v>-</v>
      </c>
      <c r="D139" t="s">
        <v>18</v>
      </c>
      <c r="E139">
        <v>70494.759988210004</v>
      </c>
      <c r="F139">
        <v>328.3</v>
      </c>
      <c r="G139">
        <v>48.177212342869304</v>
      </c>
      <c r="H139">
        <v>-20.6631478050701</v>
      </c>
      <c r="I139">
        <v>9.1744275067345793</v>
      </c>
      <c r="J139">
        <v>-3.6392402603012499</v>
      </c>
      <c r="K139">
        <v>340.13453220196999</v>
      </c>
      <c r="L139">
        <v>293.50522283460901</v>
      </c>
      <c r="M139">
        <v>32.527010009779403</v>
      </c>
      <c r="N139">
        <v>0.61744776367633103</v>
      </c>
      <c r="O139">
        <v>20.783835922428601</v>
      </c>
      <c r="P139">
        <v>105.873745819398</v>
      </c>
      <c r="Q139">
        <v>4.5826720049103001E-2</v>
      </c>
    </row>
    <row r="140" spans="1:17" x14ac:dyDescent="0.3">
      <c r="A140" t="s">
        <v>354</v>
      </c>
      <c r="B140" t="s">
        <v>355</v>
      </c>
      <c r="C140" t="str">
        <f>IFERROR(VLOOKUP(Table1[[#This Row],[Ticker]],[1]!Table1[[Symbol]:[Industry]],2,FALSE),"-")</f>
        <v>-</v>
      </c>
      <c r="D140" t="s">
        <v>204</v>
      </c>
      <c r="E140">
        <v>70116.010496328003</v>
      </c>
      <c r="F140">
        <v>234.52</v>
      </c>
      <c r="G140">
        <v>14.769459904306199</v>
      </c>
      <c r="H140">
        <v>-4.3210001317453699</v>
      </c>
      <c r="I140">
        <v>18.682624228045999</v>
      </c>
      <c r="J140">
        <v>-2.7363371403583399</v>
      </c>
      <c r="K140">
        <v>218.59509570689701</v>
      </c>
      <c r="L140">
        <v>189.26882596272799</v>
      </c>
      <c r="M140">
        <v>54.562184881460396</v>
      </c>
      <c r="N140">
        <v>0.53053015122783298</v>
      </c>
      <c r="O140">
        <v>4.75439194951388</v>
      </c>
      <c r="P140">
        <v>48.854331958108503</v>
      </c>
      <c r="Q140">
        <v>6.4368380580048998E-2</v>
      </c>
    </row>
    <row r="141" spans="1:17" x14ac:dyDescent="0.3">
      <c r="A141" t="s">
        <v>356</v>
      </c>
      <c r="B141" t="s">
        <v>357</v>
      </c>
      <c r="C141" t="str">
        <f>IFERROR(VLOOKUP(Table1[[#This Row],[Ticker]],[1]!Table1[[Symbol]:[Industry]],2,FALSE),"-")</f>
        <v>-</v>
      </c>
      <c r="D141" t="s">
        <v>89</v>
      </c>
      <c r="E141">
        <v>69999.431505679997</v>
      </c>
      <c r="F141">
        <v>1473.95</v>
      </c>
      <c r="G141">
        <v>117.472412729383</v>
      </c>
      <c r="H141">
        <v>-12.1614302477102</v>
      </c>
      <c r="I141">
        <v>45.8704241640596</v>
      </c>
      <c r="J141">
        <v>-4.3412342632481797</v>
      </c>
      <c r="K141">
        <v>1459.7590551054</v>
      </c>
      <c r="L141">
        <v>1168.4289011404601</v>
      </c>
      <c r="M141">
        <v>32.0621274438599</v>
      </c>
      <c r="N141">
        <v>0.20972376358493999</v>
      </c>
      <c r="O141">
        <v>10.797516876420399</v>
      </c>
      <c r="P141">
        <v>150.62914470328101</v>
      </c>
      <c r="Q141">
        <v>0.13074676639223101</v>
      </c>
    </row>
    <row r="142" spans="1:17" x14ac:dyDescent="0.3">
      <c r="A142" t="s">
        <v>358</v>
      </c>
      <c r="B142" t="s">
        <v>359</v>
      </c>
      <c r="C142" t="str">
        <f>IFERROR(VLOOKUP(Table1[[#This Row],[Ticker]],[1]!Table1[[Symbol]:[Industry]],2,FALSE),"-")</f>
        <v>-</v>
      </c>
      <c r="D142" t="s">
        <v>151</v>
      </c>
      <c r="E142">
        <v>68786.510802389996</v>
      </c>
      <c r="F142">
        <v>1485.65</v>
      </c>
      <c r="G142">
        <v>90.213145086606005</v>
      </c>
      <c r="H142">
        <v>8.3503952996839494</v>
      </c>
      <c r="I142">
        <v>77.073443401264399</v>
      </c>
      <c r="J142">
        <v>16.046538725879799</v>
      </c>
      <c r="K142">
        <v>1292.56483915276</v>
      </c>
      <c r="L142">
        <v>1053.14005378549</v>
      </c>
      <c r="M142">
        <v>82.242576603619696</v>
      </c>
      <c r="N142">
        <v>0.76435131657263899</v>
      </c>
      <c r="O142">
        <v>3.8602631844647002</v>
      </c>
      <c r="P142">
        <v>124.65598064418499</v>
      </c>
      <c r="Q142">
        <v>5.1986262944919998E-3</v>
      </c>
    </row>
    <row r="143" spans="1:17" x14ac:dyDescent="0.3">
      <c r="A143" t="s">
        <v>360</v>
      </c>
      <c r="B143" t="s">
        <v>361</v>
      </c>
      <c r="C143" t="str">
        <f>IFERROR(VLOOKUP(Table1[[#This Row],[Ticker]],[1]!Table1[[Symbol]:[Industry]],2,FALSE),"-")</f>
        <v>-</v>
      </c>
      <c r="D143" t="s">
        <v>362</v>
      </c>
      <c r="E143">
        <v>68761.098208199997</v>
      </c>
      <c r="F143">
        <v>711.15</v>
      </c>
      <c r="G143">
        <v>-41.423159920846302</v>
      </c>
      <c r="H143">
        <v>-4.4982476748938502</v>
      </c>
      <c r="I143">
        <v>-19.336518241073701</v>
      </c>
      <c r="J143">
        <v>-2.2558868144977899</v>
      </c>
      <c r="K143">
        <v>718.91882668108997</v>
      </c>
      <c r="L143">
        <v>743.46937583328599</v>
      </c>
      <c r="M143">
        <v>47.162590447006899</v>
      </c>
      <c r="N143">
        <v>0.82380193425860904</v>
      </c>
      <c r="O143">
        <v>25.5501652253392</v>
      </c>
      <c r="P143">
        <v>9.7538390307893899</v>
      </c>
      <c r="Q143">
        <v>-0.12759730546370401</v>
      </c>
    </row>
    <row r="144" spans="1:17" x14ac:dyDescent="0.3">
      <c r="A144" t="s">
        <v>363</v>
      </c>
      <c r="B144" t="s">
        <v>364</v>
      </c>
      <c r="C144" t="str">
        <f>IFERROR(VLOOKUP(Table1[[#This Row],[Ticker]],[1]!Table1[[Symbol]:[Industry]],2,FALSE),"-")</f>
        <v>-</v>
      </c>
      <c r="D144" t="s">
        <v>293</v>
      </c>
      <c r="E144">
        <v>68489.161442130004</v>
      </c>
      <c r="F144">
        <v>4501.75</v>
      </c>
      <c r="G144">
        <v>59.155627968788401</v>
      </c>
      <c r="H144">
        <v>22.386140464496901</v>
      </c>
      <c r="I144">
        <v>11.529377900077201</v>
      </c>
      <c r="J144">
        <v>10.737876916315001</v>
      </c>
      <c r="K144">
        <v>3816.9680815412098</v>
      </c>
      <c r="L144">
        <v>3547.9976003393699</v>
      </c>
      <c r="M144">
        <v>91.333483528777293</v>
      </c>
      <c r="N144">
        <v>1.12023971983527</v>
      </c>
      <c r="O144">
        <v>1.1606597434331101</v>
      </c>
      <c r="P144">
        <v>94.277514646066805</v>
      </c>
      <c r="Q144">
        <v>0.13014916193332701</v>
      </c>
    </row>
    <row r="145" spans="1:17" x14ac:dyDescent="0.3">
      <c r="A145" t="s">
        <v>365</v>
      </c>
      <c r="B145" t="s">
        <v>366</v>
      </c>
      <c r="C145" t="str">
        <f>IFERROR(VLOOKUP(Table1[[#This Row],[Ticker]],[1]!Table1[[Symbol]:[Industry]],2,FALSE),"-")</f>
        <v>-</v>
      </c>
      <c r="D145" t="s">
        <v>37</v>
      </c>
      <c r="E145">
        <v>67254.923999999999</v>
      </c>
      <c r="F145">
        <v>382.3</v>
      </c>
      <c r="G145">
        <v>80.722963725454306</v>
      </c>
      <c r="H145">
        <v>-2.6460182559138401</v>
      </c>
      <c r="I145">
        <v>12.164536372748801</v>
      </c>
      <c r="J145">
        <v>-5.3523980748214104</v>
      </c>
      <c r="K145">
        <v>366.58934805047198</v>
      </c>
      <c r="L145">
        <v>319.42700360218902</v>
      </c>
      <c r="M145">
        <v>50.5474408611841</v>
      </c>
      <c r="N145">
        <v>0.97502604387726799</v>
      </c>
      <c r="O145">
        <v>22.364635103322001</v>
      </c>
      <c r="P145">
        <v>109.70927043335099</v>
      </c>
      <c r="Q145">
        <v>5.5068918112337002E-2</v>
      </c>
    </row>
    <row r="146" spans="1:17" x14ac:dyDescent="0.3">
      <c r="A146" t="s">
        <v>367</v>
      </c>
      <c r="B146" t="s">
        <v>368</v>
      </c>
      <c r="C146" t="str">
        <f>IFERROR(VLOOKUP(Table1[[#This Row],[Ticker]],[1]!Table1[[Symbol]:[Industry]],2,FALSE),"-")</f>
        <v>-</v>
      </c>
      <c r="D146" t="s">
        <v>124</v>
      </c>
      <c r="E146">
        <v>66805.248124439997</v>
      </c>
      <c r="F146">
        <v>815</v>
      </c>
      <c r="G146">
        <v>113.935478274613</v>
      </c>
      <c r="H146">
        <v>-7.1549765493464301</v>
      </c>
      <c r="I146">
        <v>25.3587939412776</v>
      </c>
      <c r="J146">
        <v>-0.372954408744752</v>
      </c>
      <c r="K146">
        <v>758.19231971729903</v>
      </c>
      <c r="L146">
        <v>622.46662407937799</v>
      </c>
      <c r="M146">
        <v>55.303119433740598</v>
      </c>
      <c r="N146">
        <v>0.38807272351844402</v>
      </c>
      <c r="O146">
        <v>3.19018404907975</v>
      </c>
      <c r="P146">
        <v>145.03908598917599</v>
      </c>
      <c r="Q146">
        <v>0.19983698933279401</v>
      </c>
    </row>
    <row r="147" spans="1:17" x14ac:dyDescent="0.3">
      <c r="A147" t="s">
        <v>369</v>
      </c>
      <c r="B147" t="s">
        <v>370</v>
      </c>
      <c r="C147" t="str">
        <f>IFERROR(VLOOKUP(Table1[[#This Row],[Ticker]],[1]!Table1[[Symbol]:[Industry]],2,FALSE),"-")</f>
        <v>-</v>
      </c>
      <c r="D147" t="s">
        <v>371</v>
      </c>
      <c r="E147">
        <v>66114.578943450004</v>
      </c>
      <c r="F147">
        <v>1002.9</v>
      </c>
      <c r="G147">
        <v>88.144565714478006</v>
      </c>
      <c r="H147">
        <v>40.256345381420502</v>
      </c>
      <c r="I147">
        <v>10.860854111703199</v>
      </c>
      <c r="J147">
        <v>-1.1649029561036901</v>
      </c>
      <c r="K147">
        <v>812.10088317919303</v>
      </c>
      <c r="L147">
        <v>696.47504706032601</v>
      </c>
      <c r="M147">
        <v>64.563516205247893</v>
      </c>
      <c r="N147">
        <v>3.42350897722508</v>
      </c>
      <c r="O147">
        <v>18.356765380396801</v>
      </c>
      <c r="P147">
        <v>142.74476582355001</v>
      </c>
      <c r="Q147">
        <v>0.139648637043677</v>
      </c>
    </row>
    <row r="148" spans="1:17" x14ac:dyDescent="0.3">
      <c r="A148" t="s">
        <v>372</v>
      </c>
      <c r="B148" t="s">
        <v>373</v>
      </c>
      <c r="C148" t="str">
        <f>IFERROR(VLOOKUP(Table1[[#This Row],[Ticker]],[1]!Table1[[Symbol]:[Industry]],2,FALSE),"-")</f>
        <v>-</v>
      </c>
      <c r="D148" t="s">
        <v>193</v>
      </c>
      <c r="E148">
        <v>65586.736014349997</v>
      </c>
      <c r="F148">
        <v>1150.05</v>
      </c>
      <c r="G148">
        <v>77.015111638422496</v>
      </c>
      <c r="H148">
        <v>22.762651777756101</v>
      </c>
      <c r="I148">
        <v>58.494362876993897</v>
      </c>
      <c r="J148">
        <v>4.0970249663101601</v>
      </c>
      <c r="K148">
        <v>898.410390711589</v>
      </c>
      <c r="L148">
        <v>729.58604994331199</v>
      </c>
      <c r="M148">
        <v>82.928119899299205</v>
      </c>
      <c r="N148">
        <v>1.5579814855879901</v>
      </c>
      <c r="O148">
        <v>4.9780444328507398</v>
      </c>
      <c r="P148">
        <v>109.633612832664</v>
      </c>
      <c r="Q148">
        <v>0.13576359505493499</v>
      </c>
    </row>
    <row r="149" spans="1:17" x14ac:dyDescent="0.3">
      <c r="A149" t="s">
        <v>374</v>
      </c>
      <c r="B149" t="s">
        <v>375</v>
      </c>
      <c r="C149" t="str">
        <f>IFERROR(VLOOKUP(Table1[[#This Row],[Ticker]],[1]!Table1[[Symbol]:[Industry]],2,FALSE),"-")</f>
        <v>-</v>
      </c>
      <c r="D149" t="s">
        <v>32</v>
      </c>
      <c r="E149">
        <v>65351.267390016001</v>
      </c>
      <c r="F149">
        <v>53.94</v>
      </c>
      <c r="G149">
        <v>66.022963533816196</v>
      </c>
      <c r="H149">
        <v>-14.5568567593919</v>
      </c>
      <c r="I149">
        <v>24.040215194168901</v>
      </c>
      <c r="J149">
        <v>-4.7394133961523197</v>
      </c>
      <c r="K149">
        <v>55.339744128983803</v>
      </c>
      <c r="L149">
        <v>48.042259803956703</v>
      </c>
      <c r="M149">
        <v>39.060609896111302</v>
      </c>
      <c r="N149">
        <v>0.68979487383873905</v>
      </c>
      <c r="O149">
        <v>30.978865406006602</v>
      </c>
      <c r="P149">
        <v>99.7777777777777</v>
      </c>
      <c r="Q149">
        <v>0.114543688287034</v>
      </c>
    </row>
    <row r="150" spans="1:17" x14ac:dyDescent="0.3">
      <c r="A150" t="s">
        <v>376</v>
      </c>
      <c r="B150" t="s">
        <v>377</v>
      </c>
      <c r="C150" t="str">
        <f>IFERROR(VLOOKUP(Table1[[#This Row],[Ticker]],[1]!Table1[[Symbol]:[Industry]],2,FALSE),"-")</f>
        <v>-</v>
      </c>
      <c r="D150" t="s">
        <v>140</v>
      </c>
      <c r="E150">
        <v>64530.307011575002</v>
      </c>
      <c r="F150">
        <v>1803.25</v>
      </c>
      <c r="G150">
        <v>54.184583187496003</v>
      </c>
      <c r="H150">
        <v>-11.832256532817301</v>
      </c>
      <c r="I150">
        <v>13.943113252775101</v>
      </c>
      <c r="J150">
        <v>-9.7750534227585106</v>
      </c>
      <c r="K150">
        <v>1735.74316312159</v>
      </c>
      <c r="L150">
        <v>1462.7749383988901</v>
      </c>
      <c r="M150">
        <v>34.9177988025315</v>
      </c>
      <c r="N150">
        <v>0.96341681818932601</v>
      </c>
      <c r="O150">
        <v>8.3072230694579208</v>
      </c>
      <c r="P150">
        <v>83.845644084212594</v>
      </c>
      <c r="Q150">
        <v>0.105998925548881</v>
      </c>
    </row>
    <row r="151" spans="1:17" x14ac:dyDescent="0.3">
      <c r="A151" t="s">
        <v>378</v>
      </c>
      <c r="B151" t="s">
        <v>379</v>
      </c>
      <c r="C151" t="str">
        <f>IFERROR(VLOOKUP(Table1[[#This Row],[Ticker]],[1]!Table1[[Symbol]:[Industry]],2,FALSE),"-")</f>
        <v>-</v>
      </c>
      <c r="D151" t="s">
        <v>380</v>
      </c>
      <c r="E151">
        <v>63883.532145334997</v>
      </c>
      <c r="F151">
        <v>2416.75</v>
      </c>
      <c r="G151">
        <v>-2.6180865880228201</v>
      </c>
      <c r="H151">
        <v>3.74782055144696</v>
      </c>
      <c r="I151">
        <v>15.9000796157388</v>
      </c>
      <c r="J151">
        <v>-2.3252657971745099</v>
      </c>
      <c r="K151">
        <v>2195.1220289737998</v>
      </c>
      <c r="L151">
        <v>2008.4914881832599</v>
      </c>
      <c r="M151">
        <v>67.249280410104902</v>
      </c>
      <c r="N151">
        <v>1.04821537590655</v>
      </c>
      <c r="O151">
        <v>1.5413261611668601</v>
      </c>
      <c r="P151">
        <v>38.893678160919499</v>
      </c>
      <c r="Q151">
        <v>2.6121029829834001E-2</v>
      </c>
    </row>
    <row r="152" spans="1:17" x14ac:dyDescent="0.3">
      <c r="A152" t="s">
        <v>381</v>
      </c>
      <c r="B152" t="s">
        <v>382</v>
      </c>
      <c r="C152" t="str">
        <f>IFERROR(VLOOKUP(Table1[[#This Row],[Ticker]],[1]!Table1[[Symbol]:[Industry]],2,FALSE),"-")</f>
        <v>-</v>
      </c>
      <c r="D152" t="s">
        <v>140</v>
      </c>
      <c r="E152">
        <v>63829.8586427599</v>
      </c>
      <c r="F152">
        <v>3578.8</v>
      </c>
      <c r="G152">
        <v>100.059224675488</v>
      </c>
      <c r="H152">
        <v>2.5079808352018</v>
      </c>
      <c r="I152">
        <v>48.782832249161302</v>
      </c>
      <c r="J152">
        <v>-3.1501142418635202</v>
      </c>
      <c r="K152">
        <v>3291.1486354076501</v>
      </c>
      <c r="L152">
        <v>2679.4337468205999</v>
      </c>
      <c r="M152">
        <v>52.973715864865298</v>
      </c>
      <c r="N152">
        <v>0.43683248643866002</v>
      </c>
      <c r="O152">
        <v>10.2324801609477</v>
      </c>
      <c r="P152">
        <v>130.444301352221</v>
      </c>
      <c r="Q152">
        <v>0.18601707389195299</v>
      </c>
    </row>
    <row r="153" spans="1:17" x14ac:dyDescent="0.3">
      <c r="A153" t="s">
        <v>383</v>
      </c>
      <c r="B153" t="s">
        <v>384</v>
      </c>
      <c r="C153" t="str">
        <f>IFERROR(VLOOKUP(Table1[[#This Row],[Ticker]],[1]!Table1[[Symbol]:[Industry]],2,FALSE),"-")</f>
        <v>-</v>
      </c>
      <c r="D153" t="s">
        <v>385</v>
      </c>
      <c r="E153">
        <v>63147.266226719898</v>
      </c>
      <c r="F153">
        <v>1027.3</v>
      </c>
      <c r="G153">
        <v>30.094399513842301</v>
      </c>
      <c r="H153">
        <v>-14.0517931425097</v>
      </c>
      <c r="I153">
        <v>5.4677092050255203</v>
      </c>
      <c r="J153">
        <v>-3.8009614213239802</v>
      </c>
      <c r="K153">
        <v>1044.2637409656099</v>
      </c>
      <c r="L153">
        <v>915.692737658532</v>
      </c>
      <c r="M153">
        <v>33.937506832662599</v>
      </c>
      <c r="N153">
        <v>0.67269150776119102</v>
      </c>
      <c r="O153">
        <v>14.864207144943</v>
      </c>
      <c r="P153">
        <v>59.049388450224399</v>
      </c>
      <c r="Q153">
        <v>2.3864395675175998E-2</v>
      </c>
    </row>
    <row r="154" spans="1:17" x14ac:dyDescent="0.3">
      <c r="A154" t="s">
        <v>386</v>
      </c>
      <c r="B154" t="s">
        <v>387</v>
      </c>
      <c r="C154" t="str">
        <f>IFERROR(VLOOKUP(Table1[[#This Row],[Ticker]],[1]!Table1[[Symbol]:[Industry]],2,FALSE),"-")</f>
        <v>-</v>
      </c>
      <c r="D154" t="s">
        <v>388</v>
      </c>
      <c r="E154">
        <v>62501.918339980002</v>
      </c>
      <c r="F154">
        <v>236.56</v>
      </c>
      <c r="G154">
        <v>-4.3624837600157198</v>
      </c>
      <c r="H154">
        <v>-2.2677214749453198</v>
      </c>
      <c r="I154">
        <v>27.346164673532499</v>
      </c>
      <c r="J154">
        <v>-0.96715010092544995</v>
      </c>
      <c r="K154">
        <v>225.462583596071</v>
      </c>
      <c r="L154">
        <v>197.045190860236</v>
      </c>
      <c r="M154">
        <v>60.3986172833228</v>
      </c>
      <c r="N154">
        <v>0.62898223882189397</v>
      </c>
      <c r="O154">
        <v>4.3709841055123499</v>
      </c>
      <c r="P154">
        <v>52.619354838709597</v>
      </c>
      <c r="Q154">
        <v>7.2355201667773997E-2</v>
      </c>
    </row>
    <row r="155" spans="1:17" x14ac:dyDescent="0.3">
      <c r="A155" t="s">
        <v>389</v>
      </c>
      <c r="B155" t="s">
        <v>390</v>
      </c>
      <c r="C155" t="str">
        <f>IFERROR(VLOOKUP(Table1[[#This Row],[Ticker]],[1]!Table1[[Symbol]:[Industry]],2,FALSE),"-")</f>
        <v>-</v>
      </c>
      <c r="D155" t="s">
        <v>391</v>
      </c>
      <c r="E155">
        <v>61685.582157099998</v>
      </c>
      <c r="F155">
        <v>3129.65</v>
      </c>
      <c r="G155">
        <v>7.5771520834157604</v>
      </c>
      <c r="H155">
        <v>-3.15850606970313</v>
      </c>
      <c r="I155">
        <v>12.788899632031301</v>
      </c>
      <c r="J155">
        <v>-2.3330442269900402</v>
      </c>
      <c r="K155">
        <v>2950.9559186554302</v>
      </c>
      <c r="L155">
        <v>2604.0585647296798</v>
      </c>
      <c r="M155">
        <v>48.858583398551701</v>
      </c>
      <c r="N155">
        <v>0.72963385779171697</v>
      </c>
      <c r="O155">
        <v>7.4864601473008099</v>
      </c>
      <c r="P155">
        <v>42.658856778192998</v>
      </c>
      <c r="Q155">
        <v>7.6815133535849999E-3</v>
      </c>
    </row>
    <row r="156" spans="1:17" x14ac:dyDescent="0.3">
      <c r="A156" t="s">
        <v>392</v>
      </c>
      <c r="B156" t="s">
        <v>393</v>
      </c>
      <c r="C156" t="str">
        <f>IFERROR(VLOOKUP(Table1[[#This Row],[Ticker]],[1]!Table1[[Symbol]:[Industry]],2,FALSE),"-")</f>
        <v>-</v>
      </c>
      <c r="D156" t="s">
        <v>124</v>
      </c>
      <c r="E156">
        <v>61569.609957834</v>
      </c>
      <c r="F156">
        <v>146.68</v>
      </c>
      <c r="G156">
        <v>42.257635623292501</v>
      </c>
      <c r="H156">
        <v>-17.004903341543098</v>
      </c>
      <c r="I156">
        <v>7.9346567483712498</v>
      </c>
      <c r="J156">
        <v>-2.7203517572003699</v>
      </c>
      <c r="K156">
        <v>151.567641137187</v>
      </c>
      <c r="L156">
        <v>129.80108076894101</v>
      </c>
      <c r="M156">
        <v>48.382953630322099</v>
      </c>
      <c r="N156">
        <v>0.87170258876558504</v>
      </c>
      <c r="O156">
        <v>19.545950368148301</v>
      </c>
      <c r="P156">
        <v>79.315403422982797</v>
      </c>
      <c r="Q156">
        <v>-1.0153276535432E-2</v>
      </c>
    </row>
    <row r="157" spans="1:17" x14ac:dyDescent="0.3">
      <c r="A157" t="s">
        <v>394</v>
      </c>
      <c r="B157" t="s">
        <v>395</v>
      </c>
      <c r="C157" t="str">
        <f>IFERROR(VLOOKUP(Table1[[#This Row],[Ticker]],[1]!Table1[[Symbol]:[Industry]],2,FALSE),"-")</f>
        <v>-</v>
      </c>
      <c r="D157" t="s">
        <v>396</v>
      </c>
      <c r="E157">
        <v>61502.629134119998</v>
      </c>
      <c r="F157">
        <v>1660.95</v>
      </c>
      <c r="G157">
        <v>14.4758928548585</v>
      </c>
      <c r="H157">
        <v>9.0633766404856804</v>
      </c>
      <c r="I157">
        <v>-5.0777697850024399</v>
      </c>
      <c r="J157">
        <v>15.5614408067306</v>
      </c>
      <c r="K157">
        <v>1472.2945547691399</v>
      </c>
      <c r="L157">
        <v>1424.0052892910501</v>
      </c>
      <c r="M157">
        <v>81.017189519351803</v>
      </c>
      <c r="N157">
        <v>1.6119121394593501</v>
      </c>
      <c r="O157">
        <v>6.2283632860712297</v>
      </c>
      <c r="P157">
        <v>42.558578662775702</v>
      </c>
      <c r="Q157">
        <v>2.1584716517492001E-2</v>
      </c>
    </row>
    <row r="158" spans="1:17" x14ac:dyDescent="0.3">
      <c r="A158" t="s">
        <v>397</v>
      </c>
      <c r="B158" t="s">
        <v>398</v>
      </c>
      <c r="C158" t="str">
        <f>IFERROR(VLOOKUP(Table1[[#This Row],[Ticker]],[1]!Table1[[Symbol]:[Industry]],2,FALSE),"-")</f>
        <v>-</v>
      </c>
      <c r="D158" t="s">
        <v>230</v>
      </c>
      <c r="E158">
        <v>59668.161601619999</v>
      </c>
      <c r="F158">
        <v>5168.6499999999996</v>
      </c>
      <c r="G158">
        <v>103.21635962141499</v>
      </c>
      <c r="H158">
        <v>-11.796525954623799</v>
      </c>
      <c r="I158">
        <v>55.639468985459203</v>
      </c>
      <c r="J158">
        <v>-0.39844827881902301</v>
      </c>
      <c r="K158">
        <v>4974.9196509680396</v>
      </c>
      <c r="L158">
        <v>3925.1185491385399</v>
      </c>
      <c r="M158">
        <v>55.739186254762799</v>
      </c>
      <c r="N158">
        <v>0.37403910228803899</v>
      </c>
      <c r="O158">
        <v>10.2792798893328</v>
      </c>
      <c r="P158">
        <v>131.58590407061399</v>
      </c>
      <c r="Q158">
        <v>0.14038195489618699</v>
      </c>
    </row>
    <row r="159" spans="1:17" x14ac:dyDescent="0.3">
      <c r="A159" t="s">
        <v>399</v>
      </c>
      <c r="B159" t="s">
        <v>400</v>
      </c>
      <c r="C159" t="str">
        <f>IFERROR(VLOOKUP(Table1[[#This Row],[Ticker]],[1]!Table1[[Symbol]:[Industry]],2,FALSE),"-")</f>
        <v>-</v>
      </c>
      <c r="D159" t="s">
        <v>290</v>
      </c>
      <c r="E159">
        <v>59615.420151899998</v>
      </c>
      <c r="F159">
        <v>2260.65</v>
      </c>
      <c r="G159">
        <v>671.28207108380298</v>
      </c>
      <c r="H159">
        <v>4.0884688917865599</v>
      </c>
      <c r="I159">
        <v>222.666003729431</v>
      </c>
      <c r="J159">
        <v>3.3987526572783802</v>
      </c>
      <c r="K159">
        <v>1788.2442108211801</v>
      </c>
      <c r="L159">
        <v>1113.1293673074699</v>
      </c>
      <c r="M159">
        <v>67.931749069138604</v>
      </c>
      <c r="N159">
        <v>0.74867497095631796</v>
      </c>
      <c r="O159">
        <v>7.3983146440183196</v>
      </c>
      <c r="P159">
        <v>713.47607052896706</v>
      </c>
      <c r="Q159">
        <v>0.225042549685185</v>
      </c>
    </row>
    <row r="160" spans="1:17" x14ac:dyDescent="0.3">
      <c r="A160" t="s">
        <v>401</v>
      </c>
      <c r="B160" t="s">
        <v>402</v>
      </c>
      <c r="C160" t="str">
        <f>IFERROR(VLOOKUP(Table1[[#This Row],[Ticker]],[1]!Table1[[Symbol]:[Industry]],2,FALSE),"-")</f>
        <v>-</v>
      </c>
      <c r="D160" t="s">
        <v>61</v>
      </c>
      <c r="E160">
        <v>59287.500899999999</v>
      </c>
      <c r="F160">
        <v>4919.75</v>
      </c>
      <c r="G160">
        <v>15.698332674888601</v>
      </c>
      <c r="H160">
        <v>-5.0153598196998503</v>
      </c>
      <c r="I160">
        <v>-16.4513904267939</v>
      </c>
      <c r="J160">
        <v>-3.1321163538219898</v>
      </c>
      <c r="K160">
        <v>5042.3478111248396</v>
      </c>
      <c r="L160">
        <v>4711.0665251148903</v>
      </c>
      <c r="M160">
        <v>41.164240326746203</v>
      </c>
      <c r="N160">
        <v>1.3017829541549799</v>
      </c>
      <c r="O160">
        <v>13.3960058946084</v>
      </c>
      <c r="P160">
        <v>42.932887855897697</v>
      </c>
      <c r="Q160">
        <v>1.0314663778416999E-2</v>
      </c>
    </row>
    <row r="161" spans="1:17" x14ac:dyDescent="0.3">
      <c r="A161" t="s">
        <v>403</v>
      </c>
      <c r="B161" t="s">
        <v>404</v>
      </c>
      <c r="C161" t="str">
        <f>IFERROR(VLOOKUP(Table1[[#This Row],[Ticker]],[1]!Table1[[Symbol]:[Industry]],2,FALSE),"-")</f>
        <v>-</v>
      </c>
      <c r="D161" t="s">
        <v>67</v>
      </c>
      <c r="E161">
        <v>59210.840624999997</v>
      </c>
      <c r="F161">
        <v>1596.3</v>
      </c>
      <c r="G161">
        <v>160.238650198465</v>
      </c>
      <c r="H161">
        <v>-6.05951447070575</v>
      </c>
      <c r="I161">
        <v>79.741870188548702</v>
      </c>
      <c r="J161">
        <v>1.98966479850558</v>
      </c>
      <c r="K161">
        <v>1346.23009569387</v>
      </c>
      <c r="L161">
        <v>962.60356069061299</v>
      </c>
      <c r="M161">
        <v>66.918015167408797</v>
      </c>
      <c r="N161">
        <v>1.19341518420479</v>
      </c>
      <c r="O161">
        <v>4.17528033577649</v>
      </c>
      <c r="P161">
        <v>254.73333333333301</v>
      </c>
      <c r="Q161">
        <v>0.20641144438179601</v>
      </c>
    </row>
    <row r="162" spans="1:17" x14ac:dyDescent="0.3">
      <c r="A162" t="s">
        <v>405</v>
      </c>
      <c r="B162" t="s">
        <v>406</v>
      </c>
      <c r="C162" t="str">
        <f>IFERROR(VLOOKUP(Table1[[#This Row],[Ticker]],[1]!Table1[[Symbol]:[Industry]],2,FALSE),"-")</f>
        <v>-</v>
      </c>
      <c r="D162" t="s">
        <v>101</v>
      </c>
      <c r="E162">
        <v>59135.004585524999</v>
      </c>
      <c r="F162">
        <v>508.15</v>
      </c>
      <c r="G162">
        <v>-35.2407770751201</v>
      </c>
      <c r="H162">
        <v>1.55142340540062</v>
      </c>
      <c r="I162">
        <v>-27.235304124729598</v>
      </c>
      <c r="J162">
        <v>-0.52493323316548102</v>
      </c>
      <c r="K162">
        <v>504.43297170807</v>
      </c>
      <c r="L162">
        <v>536.63447652907303</v>
      </c>
      <c r="M162">
        <v>62.343413564502598</v>
      </c>
      <c r="N162">
        <v>0.59244251902368805</v>
      </c>
      <c r="O162">
        <v>33.769556233395598</v>
      </c>
      <c r="P162">
        <v>15.751708428245999</v>
      </c>
      <c r="Q162">
        <v>-0.13393805024924299</v>
      </c>
    </row>
    <row r="163" spans="1:17" x14ac:dyDescent="0.3">
      <c r="A163" t="s">
        <v>407</v>
      </c>
      <c r="B163" t="s">
        <v>408</v>
      </c>
      <c r="C163" t="str">
        <f>IFERROR(VLOOKUP(Table1[[#This Row],[Ticker]],[1]!Table1[[Symbol]:[Industry]],2,FALSE),"-")</f>
        <v>-</v>
      </c>
      <c r="D163" t="s">
        <v>46</v>
      </c>
      <c r="E163">
        <v>58922.897774550001</v>
      </c>
      <c r="F163">
        <v>95.87</v>
      </c>
      <c r="G163">
        <v>93.651921337578301</v>
      </c>
      <c r="H163">
        <v>4.3941897603215603</v>
      </c>
      <c r="I163">
        <v>9.1223227205083592</v>
      </c>
      <c r="J163">
        <v>-1.1359631711578699</v>
      </c>
      <c r="K163">
        <v>89.404304145337406</v>
      </c>
      <c r="L163">
        <v>77.133200598857798</v>
      </c>
      <c r="M163">
        <v>60.024341355890598</v>
      </c>
      <c r="N163">
        <v>1.26792538304411</v>
      </c>
      <c r="O163">
        <v>5.6117659330343104</v>
      </c>
      <c r="P163">
        <v>122.17844727694001</v>
      </c>
      <c r="Q163">
        <v>0.13428166802642599</v>
      </c>
    </row>
    <row r="164" spans="1:17" x14ac:dyDescent="0.3">
      <c r="A164" t="s">
        <v>409</v>
      </c>
      <c r="B164" t="s">
        <v>410</v>
      </c>
      <c r="C164" t="str">
        <f>IFERROR(VLOOKUP(Table1[[#This Row],[Ticker]],[1]!Table1[[Symbol]:[Industry]],2,FALSE),"-")</f>
        <v>-</v>
      </c>
      <c r="D164" t="s">
        <v>61</v>
      </c>
      <c r="E164">
        <v>58700.878035469897</v>
      </c>
      <c r="F164">
        <v>27614.9</v>
      </c>
      <c r="G164">
        <v>-6.6299218812896399</v>
      </c>
      <c r="H164">
        <v>-0.81517197991280899</v>
      </c>
      <c r="I164">
        <v>7.06305912714474</v>
      </c>
      <c r="J164">
        <v>1.0953203058554899</v>
      </c>
      <c r="K164">
        <v>26909.424447646899</v>
      </c>
      <c r="L164">
        <v>25603.243100058098</v>
      </c>
      <c r="M164">
        <v>63.158482689746997</v>
      </c>
      <c r="N164">
        <v>1.0932039839946499</v>
      </c>
      <c r="O164">
        <v>7.3295575939076301</v>
      </c>
      <c r="P164">
        <v>25.5222727272727</v>
      </c>
      <c r="Q164">
        <v>2.4941710764444E-2</v>
      </c>
    </row>
    <row r="165" spans="1:17" x14ac:dyDescent="0.3">
      <c r="A165" t="s">
        <v>411</v>
      </c>
      <c r="B165" t="s">
        <v>412</v>
      </c>
      <c r="C165" t="str">
        <f>IFERROR(VLOOKUP(Table1[[#This Row],[Ticker]],[1]!Table1[[Symbol]:[Industry]],2,FALSE),"-")</f>
        <v>-</v>
      </c>
      <c r="D165" t="s">
        <v>166</v>
      </c>
      <c r="E165">
        <v>57880.5312105099</v>
      </c>
      <c r="F165">
        <v>3756.65</v>
      </c>
      <c r="G165">
        <v>-28.216457358238699</v>
      </c>
      <c r="H165">
        <v>-1.3577371105031999</v>
      </c>
      <c r="I165">
        <v>-3.5550086228883901</v>
      </c>
      <c r="J165">
        <v>-1.39159867704409</v>
      </c>
      <c r="K165">
        <v>3686.8497933098101</v>
      </c>
      <c r="L165">
        <v>3604.5322111526798</v>
      </c>
      <c r="M165">
        <v>69.103383960305607</v>
      </c>
      <c r="N165">
        <v>1.09886289810738</v>
      </c>
      <c r="O165">
        <v>7.5426244127081201</v>
      </c>
      <c r="P165">
        <v>16.666149068322898</v>
      </c>
      <c r="Q165">
        <v>-1.6561839102247001E-2</v>
      </c>
    </row>
    <row r="166" spans="1:17" x14ac:dyDescent="0.3">
      <c r="A166" t="s">
        <v>413</v>
      </c>
      <c r="B166" t="s">
        <v>414</v>
      </c>
      <c r="C166" t="str">
        <f>IFERROR(VLOOKUP(Table1[[#This Row],[Ticker]],[1]!Table1[[Symbol]:[Industry]],2,FALSE),"-")</f>
        <v>-</v>
      </c>
      <c r="D166" t="s">
        <v>24</v>
      </c>
      <c r="E166">
        <v>57456.219356045898</v>
      </c>
      <c r="F166">
        <v>78.89</v>
      </c>
      <c r="G166">
        <v>-29.175154405470501</v>
      </c>
      <c r="H166">
        <v>-4.0092457691413701</v>
      </c>
      <c r="I166">
        <v>-19.691359511791301</v>
      </c>
      <c r="J166">
        <v>-4.1943191168407301</v>
      </c>
      <c r="K166">
        <v>79.858195082658398</v>
      </c>
      <c r="L166">
        <v>80.310672590293294</v>
      </c>
      <c r="M166">
        <v>49.486092836339601</v>
      </c>
      <c r="N166">
        <v>1.0979573147181401</v>
      </c>
      <c r="O166">
        <v>27.6460894916973</v>
      </c>
      <c r="P166">
        <v>11.426553672316301</v>
      </c>
      <c r="Q166">
        <v>2.2500639721288001E-2</v>
      </c>
    </row>
    <row r="167" spans="1:17" x14ac:dyDescent="0.3">
      <c r="A167" t="s">
        <v>415</v>
      </c>
      <c r="B167" t="s">
        <v>416</v>
      </c>
      <c r="C167" t="str">
        <f>IFERROR(VLOOKUP(Table1[[#This Row],[Ticker]],[1]!Table1[[Symbol]:[Industry]],2,FALSE),"-")</f>
        <v>-</v>
      </c>
      <c r="D167" t="s">
        <v>130</v>
      </c>
      <c r="E167">
        <v>56303.4375</v>
      </c>
      <c r="F167">
        <v>278.35000000000002</v>
      </c>
      <c r="G167">
        <v>353.987474432201</v>
      </c>
      <c r="H167">
        <v>-9.23508972174589</v>
      </c>
      <c r="I167">
        <v>107.597291943342</v>
      </c>
      <c r="J167">
        <v>-0.90116033830653297</v>
      </c>
      <c r="K167">
        <v>252.69224126321299</v>
      </c>
      <c r="L167">
        <v>179.41887574294401</v>
      </c>
      <c r="M167">
        <v>57.3588235554938</v>
      </c>
      <c r="N167">
        <v>0.73545008972730397</v>
      </c>
      <c r="O167">
        <v>7.7779773666247296</v>
      </c>
      <c r="P167">
        <v>387.05161854768102</v>
      </c>
      <c r="Q167">
        <v>0.15829862823910401</v>
      </c>
    </row>
    <row r="168" spans="1:17" x14ac:dyDescent="0.3">
      <c r="A168" t="s">
        <v>417</v>
      </c>
      <c r="B168" t="s">
        <v>418</v>
      </c>
      <c r="C168" t="str">
        <f>IFERROR(VLOOKUP(Table1[[#This Row],[Ticker]],[1]!Table1[[Symbol]:[Industry]],2,FALSE),"-")</f>
        <v>-</v>
      </c>
      <c r="D168" t="s">
        <v>148</v>
      </c>
      <c r="E168">
        <v>55147.671235125003</v>
      </c>
      <c r="F168">
        <v>13393.45</v>
      </c>
      <c r="G168">
        <v>200.50706711880301</v>
      </c>
      <c r="H168">
        <v>9.9484249897269805</v>
      </c>
      <c r="I168">
        <v>135.461869893478</v>
      </c>
      <c r="J168">
        <v>9.7286545572556697</v>
      </c>
      <c r="K168">
        <v>10466.292494467099</v>
      </c>
      <c r="L168">
        <v>7449.2895575072898</v>
      </c>
      <c r="M168">
        <v>80.081915861316801</v>
      </c>
      <c r="N168">
        <v>0.62911098432495705</v>
      </c>
      <c r="O168">
        <v>2.2888053488832201</v>
      </c>
      <c r="P168">
        <v>243.783207987884</v>
      </c>
      <c r="Q168">
        <v>0.18241626696111801</v>
      </c>
    </row>
    <row r="169" spans="1:17" x14ac:dyDescent="0.3">
      <c r="A169" t="s">
        <v>419</v>
      </c>
      <c r="B169" t="s">
        <v>420</v>
      </c>
      <c r="C169" t="str">
        <f>IFERROR(VLOOKUP(Table1[[#This Row],[Ticker]],[1]!Table1[[Symbol]:[Industry]],2,FALSE),"-")</f>
        <v>-</v>
      </c>
      <c r="D169" t="s">
        <v>32</v>
      </c>
      <c r="E169">
        <v>55091.833846465997</v>
      </c>
      <c r="F169">
        <v>117.8</v>
      </c>
      <c r="G169">
        <v>26.9797202656877</v>
      </c>
      <c r="H169">
        <v>-17.704926832264199</v>
      </c>
      <c r="I169">
        <v>-8.3453477999259906</v>
      </c>
      <c r="J169">
        <v>-1.86943169653824</v>
      </c>
      <c r="K169">
        <v>127.43330642527999</v>
      </c>
      <c r="L169">
        <v>121.09247021487</v>
      </c>
      <c r="M169">
        <v>42.642377434429299</v>
      </c>
      <c r="N169">
        <v>0.70390175189450999</v>
      </c>
      <c r="O169">
        <v>34.083191850594197</v>
      </c>
      <c r="P169">
        <v>59.189189189189101</v>
      </c>
      <c r="Q169">
        <v>3.5331213067698E-2</v>
      </c>
    </row>
    <row r="170" spans="1:17" x14ac:dyDescent="0.3">
      <c r="A170" t="s">
        <v>421</v>
      </c>
      <c r="B170" t="s">
        <v>422</v>
      </c>
      <c r="C170" t="str">
        <f>IFERROR(VLOOKUP(Table1[[#This Row],[Ticker]],[1]!Table1[[Symbol]:[Industry]],2,FALSE),"-")</f>
        <v>-</v>
      </c>
      <c r="D170" t="s">
        <v>391</v>
      </c>
      <c r="E170">
        <v>54994.031846685</v>
      </c>
      <c r="F170">
        <v>128687.1</v>
      </c>
      <c r="G170">
        <v>3.11473683856455</v>
      </c>
      <c r="H170">
        <v>-5.7501019691757298</v>
      </c>
      <c r="I170">
        <v>-12.3214352431687</v>
      </c>
      <c r="J170">
        <v>1.1944311649594199</v>
      </c>
      <c r="K170">
        <v>128445.58264224201</v>
      </c>
      <c r="L170">
        <v>124619.15366885401</v>
      </c>
      <c r="M170">
        <v>66.866125152711504</v>
      </c>
      <c r="N170">
        <v>0.94510043779366204</v>
      </c>
      <c r="O170">
        <v>17.684678573065899</v>
      </c>
      <c r="P170">
        <v>29.986969696969702</v>
      </c>
      <c r="Q170">
        <v>2.6644621261057998E-2</v>
      </c>
    </row>
    <row r="171" spans="1:17" hidden="1" x14ac:dyDescent="0.3">
      <c r="A171" t="s">
        <v>423</v>
      </c>
      <c r="B171" t="s">
        <v>424</v>
      </c>
      <c r="C171" t="str">
        <f>IFERROR(VLOOKUP(Table1[[#This Row],[Ticker]],[1]!Table1[[Symbol]:[Industry]],2,FALSE),"-")</f>
        <v>-</v>
      </c>
      <c r="D171" t="s">
        <v>27</v>
      </c>
      <c r="E171">
        <v>54992.5</v>
      </c>
      <c r="F171">
        <v>1080.2</v>
      </c>
      <c r="G171">
        <v>7.5989294702301198</v>
      </c>
      <c r="H171">
        <v>-2.85717260877002</v>
      </c>
      <c r="I171">
        <v>21.499542954223301</v>
      </c>
      <c r="J171">
        <v>-4.9431174913491098</v>
      </c>
      <c r="K171">
        <v>1010.41933188796</v>
      </c>
      <c r="M171">
        <v>45.170668607482497</v>
      </c>
      <c r="O171">
        <v>26.698759488983502</v>
      </c>
      <c r="P171">
        <v>43.072847682119203</v>
      </c>
    </row>
    <row r="172" spans="1:17" x14ac:dyDescent="0.3">
      <c r="A172" t="s">
        <v>425</v>
      </c>
      <c r="B172" t="s">
        <v>426</v>
      </c>
      <c r="C172" t="str">
        <f>IFERROR(VLOOKUP(Table1[[#This Row],[Ticker]],[1]!Table1[[Symbol]:[Industry]],2,FALSE),"-")</f>
        <v>-</v>
      </c>
      <c r="D172" t="s">
        <v>32</v>
      </c>
      <c r="E172">
        <v>54794.089694784001</v>
      </c>
      <c r="F172">
        <v>62.59</v>
      </c>
      <c r="G172">
        <v>83.411768446990607</v>
      </c>
      <c r="H172">
        <v>-12.482368651252999</v>
      </c>
      <c r="I172">
        <v>11.167947124327799</v>
      </c>
      <c r="J172">
        <v>-3.5981560755147499</v>
      </c>
      <c r="K172">
        <v>63.612556887582002</v>
      </c>
      <c r="L172">
        <v>55.627171061132898</v>
      </c>
      <c r="M172">
        <v>44.023802930002098</v>
      </c>
      <c r="N172">
        <v>0.629652595862779</v>
      </c>
      <c r="O172">
        <v>22.863077168876799</v>
      </c>
      <c r="P172">
        <v>115.827586206896</v>
      </c>
      <c r="Q172">
        <v>7.9942219967612999E-2</v>
      </c>
    </row>
    <row r="173" spans="1:17" x14ac:dyDescent="0.3">
      <c r="A173" t="s">
        <v>427</v>
      </c>
      <c r="B173" t="s">
        <v>428</v>
      </c>
      <c r="C173" t="str">
        <f>IFERROR(VLOOKUP(Table1[[#This Row],[Ticker]],[1]!Table1[[Symbol]:[Industry]],2,FALSE),"-")</f>
        <v>-</v>
      </c>
      <c r="D173" t="s">
        <v>184</v>
      </c>
      <c r="E173">
        <v>54309.245883199997</v>
      </c>
      <c r="F173">
        <v>16536.25</v>
      </c>
      <c r="G173">
        <v>-10.380470084362299</v>
      </c>
      <c r="H173">
        <v>-2.4482150174306798</v>
      </c>
      <c r="I173">
        <v>-16.110740886412</v>
      </c>
      <c r="J173">
        <v>2.0175771304479002</v>
      </c>
      <c r="K173">
        <v>16295.943267906199</v>
      </c>
      <c r="L173">
        <v>16260.9590642721</v>
      </c>
      <c r="M173">
        <v>60.018042265473099</v>
      </c>
      <c r="N173">
        <v>0.812261838209003</v>
      </c>
      <c r="O173">
        <v>16.410915413107499</v>
      </c>
      <c r="P173">
        <v>16.4524647887323</v>
      </c>
      <c r="Q173">
        <v>-3.8718088905866997E-2</v>
      </c>
    </row>
    <row r="174" spans="1:17" x14ac:dyDescent="0.3">
      <c r="A174" t="s">
        <v>429</v>
      </c>
      <c r="B174" t="s">
        <v>430</v>
      </c>
      <c r="C174" t="str">
        <f>IFERROR(VLOOKUP(Table1[[#This Row],[Ticker]],[1]!Table1[[Symbol]:[Industry]],2,FALSE),"-")</f>
        <v>-</v>
      </c>
      <c r="D174" t="s">
        <v>293</v>
      </c>
      <c r="E174">
        <v>53352.761478740002</v>
      </c>
      <c r="F174">
        <v>5025.25</v>
      </c>
      <c r="G174">
        <v>3.26258593138061</v>
      </c>
      <c r="H174">
        <v>4.0631492178044102</v>
      </c>
      <c r="I174">
        <v>-14.3703322685296</v>
      </c>
      <c r="J174">
        <v>2.32301953593291</v>
      </c>
      <c r="K174">
        <v>4848.5390390242301</v>
      </c>
      <c r="L174">
        <v>4831.0160373281597</v>
      </c>
      <c r="M174">
        <v>80.758940585719301</v>
      </c>
      <c r="N174">
        <v>0.75461252818375602</v>
      </c>
      <c r="O174">
        <v>16.876772299885499</v>
      </c>
      <c r="P174">
        <v>31.492529502577302</v>
      </c>
      <c r="Q174">
        <v>3.8231135129380998E-2</v>
      </c>
    </row>
    <row r="175" spans="1:17" x14ac:dyDescent="0.3">
      <c r="A175" t="s">
        <v>431</v>
      </c>
      <c r="B175" t="s">
        <v>432</v>
      </c>
      <c r="C175" t="str">
        <f>IFERROR(VLOOKUP(Table1[[#This Row],[Ticker]],[1]!Table1[[Symbol]:[Industry]],2,FALSE),"-")</f>
        <v>-</v>
      </c>
      <c r="D175" t="s">
        <v>275</v>
      </c>
      <c r="E175">
        <v>53134.85874304</v>
      </c>
      <c r="F175">
        <v>2031.5</v>
      </c>
      <c r="G175">
        <v>9.4051698452457408</v>
      </c>
      <c r="H175">
        <v>-0.15054938278541499</v>
      </c>
      <c r="I175">
        <v>0.75919931355857295</v>
      </c>
      <c r="J175">
        <v>-5.0561089368237404</v>
      </c>
      <c r="K175">
        <v>1962.45366167166</v>
      </c>
      <c r="L175">
        <v>1796.62605672264</v>
      </c>
      <c r="M175">
        <v>45.161745416566397</v>
      </c>
      <c r="N175">
        <v>0.65647824588940396</v>
      </c>
      <c r="O175">
        <v>7.4304700959881798</v>
      </c>
      <c r="P175">
        <v>38.192578483725001</v>
      </c>
      <c r="Q175">
        <v>-4.0841545983669996E-3</v>
      </c>
    </row>
    <row r="176" spans="1:17" x14ac:dyDescent="0.3">
      <c r="A176" t="s">
        <v>433</v>
      </c>
      <c r="B176" t="s">
        <v>434</v>
      </c>
      <c r="C176" t="str">
        <f>IFERROR(VLOOKUP(Table1[[#This Row],[Ticker]],[1]!Table1[[Symbol]:[Industry]],2,FALSE),"-")</f>
        <v>-</v>
      </c>
      <c r="D176" t="s">
        <v>27</v>
      </c>
      <c r="E176">
        <v>52891.724999999999</v>
      </c>
      <c r="F176">
        <v>1889.5</v>
      </c>
      <c r="G176">
        <v>-7.2724432526798699</v>
      </c>
      <c r="H176">
        <v>-3.1971516874820698</v>
      </c>
      <c r="I176">
        <v>-2.7098172146899802</v>
      </c>
      <c r="J176">
        <v>-1.5663098853439099</v>
      </c>
      <c r="K176">
        <v>1831.9783698813701</v>
      </c>
      <c r="L176">
        <v>1767.6518925222099</v>
      </c>
      <c r="M176">
        <v>55.384978159671398</v>
      </c>
      <c r="N176">
        <v>0.79268061687393399</v>
      </c>
      <c r="O176">
        <v>10.3281291346917</v>
      </c>
      <c r="P176">
        <v>23.8975771286187</v>
      </c>
      <c r="Q176">
        <v>4.3777905582330001E-3</v>
      </c>
    </row>
    <row r="177" spans="1:17" hidden="1" x14ac:dyDescent="0.3">
      <c r="A177" t="s">
        <v>435</v>
      </c>
      <c r="B177" t="s">
        <v>436</v>
      </c>
      <c r="C177" t="str">
        <f>IFERROR(VLOOKUP(Table1[[#This Row],[Ticker]],[1]!Table1[[Symbol]:[Industry]],2,FALSE),"-")</f>
        <v>-</v>
      </c>
      <c r="D177" t="s">
        <v>130</v>
      </c>
      <c r="E177">
        <v>52709.753649366001</v>
      </c>
      <c r="F177">
        <v>205.35</v>
      </c>
      <c r="G177">
        <v>222.648111813768</v>
      </c>
      <c r="H177">
        <v>-5.4327674403314301</v>
      </c>
      <c r="I177">
        <v>87.088421329495304</v>
      </c>
      <c r="J177">
        <v>2.0574813763857498</v>
      </c>
      <c r="K177">
        <v>178.37876412506199</v>
      </c>
      <c r="M177">
        <v>66.324468790374098</v>
      </c>
      <c r="N177">
        <v>1.24523444740794</v>
      </c>
      <c r="O177">
        <v>4.6018991964938003</v>
      </c>
      <c r="P177">
        <v>338.78205128205099</v>
      </c>
    </row>
    <row r="178" spans="1:17" x14ac:dyDescent="0.3">
      <c r="A178" t="s">
        <v>437</v>
      </c>
      <c r="B178" t="s">
        <v>438</v>
      </c>
      <c r="C178" t="str">
        <f>IFERROR(VLOOKUP(Table1[[#This Row],[Ticker]],[1]!Table1[[Symbol]:[Industry]],2,FALSE),"-")</f>
        <v>-</v>
      </c>
      <c r="D178" t="s">
        <v>98</v>
      </c>
      <c r="E178">
        <v>51786.840816149997</v>
      </c>
      <c r="F178">
        <v>131</v>
      </c>
      <c r="G178">
        <v>183.641815080199</v>
      </c>
      <c r="H178">
        <v>-17.2757740334898</v>
      </c>
      <c r="I178">
        <v>29.089912545302202</v>
      </c>
      <c r="J178">
        <v>-1.76247156585505</v>
      </c>
      <c r="K178">
        <v>131.75189422469299</v>
      </c>
      <c r="L178">
        <v>109.074336005025</v>
      </c>
      <c r="M178">
        <v>48.2170028583934</v>
      </c>
      <c r="N178">
        <v>0.41636809093369598</v>
      </c>
      <c r="O178">
        <v>30.152671755725098</v>
      </c>
      <c r="P178">
        <v>222.660098522167</v>
      </c>
      <c r="Q178">
        <v>0.16794721675249699</v>
      </c>
    </row>
    <row r="179" spans="1:17" x14ac:dyDescent="0.3">
      <c r="A179" t="s">
        <v>439</v>
      </c>
      <c r="B179" t="s">
        <v>440</v>
      </c>
      <c r="C179" t="str">
        <f>IFERROR(VLOOKUP(Table1[[#This Row],[Ticker]],[1]!Table1[[Symbol]:[Industry]],2,FALSE),"-")</f>
        <v>-</v>
      </c>
      <c r="D179" t="s">
        <v>80</v>
      </c>
      <c r="E179">
        <v>51633.985834480001</v>
      </c>
      <c r="F179">
        <v>2772.25</v>
      </c>
      <c r="G179">
        <v>25.977701060020099</v>
      </c>
      <c r="H179">
        <v>-2.5602022757750298</v>
      </c>
      <c r="I179">
        <v>10.953607335707099</v>
      </c>
      <c r="J179">
        <v>3.8186272995085</v>
      </c>
      <c r="K179">
        <v>2563.13106109608</v>
      </c>
      <c r="L179">
        <v>2373.1556811240298</v>
      </c>
      <c r="M179">
        <v>73.204261043043999</v>
      </c>
      <c r="N179">
        <v>1.13462324572061</v>
      </c>
      <c r="O179">
        <v>2.5881504193344602</v>
      </c>
      <c r="P179">
        <v>57.277394831645502</v>
      </c>
      <c r="Q179">
        <v>-8.3669173907219997E-3</v>
      </c>
    </row>
    <row r="180" spans="1:17" x14ac:dyDescent="0.3">
      <c r="A180" t="s">
        <v>441</v>
      </c>
      <c r="B180" t="s">
        <v>442</v>
      </c>
      <c r="C180" t="str">
        <f>IFERROR(VLOOKUP(Table1[[#This Row],[Ticker]],[1]!Table1[[Symbol]:[Industry]],2,FALSE),"-")</f>
        <v>-</v>
      </c>
      <c r="D180" t="s">
        <v>92</v>
      </c>
      <c r="E180">
        <v>51273.016550499997</v>
      </c>
      <c r="F180">
        <v>495.95</v>
      </c>
      <c r="G180">
        <v>203.12833780246899</v>
      </c>
      <c r="H180">
        <v>18.7300719981627</v>
      </c>
      <c r="I180">
        <v>25.420975482526298</v>
      </c>
      <c r="J180">
        <v>9.2785510508246496</v>
      </c>
      <c r="K180">
        <v>422.36024748103</v>
      </c>
      <c r="L180">
        <v>353.18006243697897</v>
      </c>
      <c r="M180">
        <v>81.253786553079095</v>
      </c>
      <c r="N180">
        <v>2.3362269290804298</v>
      </c>
      <c r="O180">
        <v>10.091743119266001</v>
      </c>
      <c r="P180">
        <v>252.989323843416</v>
      </c>
      <c r="Q180">
        <v>0.187749487846465</v>
      </c>
    </row>
    <row r="181" spans="1:17" x14ac:dyDescent="0.3">
      <c r="A181" t="s">
        <v>443</v>
      </c>
      <c r="B181" t="s">
        <v>444</v>
      </c>
      <c r="C181" t="str">
        <f>IFERROR(VLOOKUP(Table1[[#This Row],[Ticker]],[1]!Table1[[Symbol]:[Industry]],2,FALSE),"-")</f>
        <v>-</v>
      </c>
      <c r="D181" t="s">
        <v>49</v>
      </c>
      <c r="E181">
        <v>50971.081428124999</v>
      </c>
      <c r="F181">
        <v>4582.95</v>
      </c>
      <c r="G181">
        <v>48.033225634752803</v>
      </c>
      <c r="H181">
        <v>-4.7204112334025901</v>
      </c>
      <c r="I181">
        <v>18.470792221022698</v>
      </c>
      <c r="J181">
        <v>-4.3825238068012098</v>
      </c>
      <c r="K181">
        <v>4541.9603399911102</v>
      </c>
      <c r="L181">
        <v>3918.5134319159502</v>
      </c>
      <c r="M181">
        <v>43.973178099239298</v>
      </c>
      <c r="N181">
        <v>0.29331059270706999</v>
      </c>
      <c r="O181">
        <v>9.0563938074820793</v>
      </c>
      <c r="P181">
        <v>83.825357988047003</v>
      </c>
      <c r="Q181">
        <v>4.3613376235391001E-2</v>
      </c>
    </row>
    <row r="182" spans="1:17" x14ac:dyDescent="0.3">
      <c r="A182" t="s">
        <v>445</v>
      </c>
      <c r="B182" t="s">
        <v>446</v>
      </c>
      <c r="C182" t="str">
        <f>IFERROR(VLOOKUP(Table1[[#This Row],[Ticker]],[1]!Table1[[Symbol]:[Industry]],2,FALSE),"-")</f>
        <v>-</v>
      </c>
      <c r="D182" t="s">
        <v>447</v>
      </c>
      <c r="E182">
        <v>50265.966025214999</v>
      </c>
      <c r="F182">
        <v>175.48</v>
      </c>
      <c r="G182">
        <v>-7.6703666917454898</v>
      </c>
      <c r="H182">
        <v>-1.5269250247516599</v>
      </c>
      <c r="I182">
        <v>-7.6670509048541398</v>
      </c>
      <c r="J182">
        <v>-2.8176253573659502</v>
      </c>
      <c r="K182">
        <v>170.77116020898501</v>
      </c>
      <c r="L182">
        <v>164.571048700299</v>
      </c>
      <c r="M182">
        <v>60.633574156693498</v>
      </c>
      <c r="N182">
        <v>0.96027989678356995</v>
      </c>
      <c r="O182">
        <v>11.408707545019301</v>
      </c>
      <c r="P182">
        <v>34.880860876249002</v>
      </c>
      <c r="Q182">
        <v>-9.4063110107112005E-2</v>
      </c>
    </row>
    <row r="183" spans="1:17" x14ac:dyDescent="0.3">
      <c r="A183" t="s">
        <v>448</v>
      </c>
      <c r="B183" t="s">
        <v>449</v>
      </c>
      <c r="C183" t="str">
        <f>IFERROR(VLOOKUP(Table1[[#This Row],[Ticker]],[1]!Table1[[Symbol]:[Industry]],2,FALSE),"-")</f>
        <v>-</v>
      </c>
      <c r="D183" t="s">
        <v>127</v>
      </c>
      <c r="E183">
        <v>50106.811768444997</v>
      </c>
      <c r="F183">
        <v>56787.9</v>
      </c>
      <c r="G183">
        <v>10.1610863455314</v>
      </c>
      <c r="H183">
        <v>1.4774336878532801</v>
      </c>
      <c r="I183">
        <v>42.129013281312403</v>
      </c>
      <c r="J183">
        <v>-3.0235646971737</v>
      </c>
      <c r="K183">
        <v>51537.744585375804</v>
      </c>
      <c r="L183">
        <v>43825.588013303997</v>
      </c>
      <c r="M183">
        <v>58.333277129442202</v>
      </c>
      <c r="N183">
        <v>0.728650020461445</v>
      </c>
      <c r="O183">
        <v>5.6457449562318596</v>
      </c>
      <c r="P183">
        <v>62.354585921887299</v>
      </c>
      <c r="Q183">
        <v>-9.2494957318760007E-3</v>
      </c>
    </row>
    <row r="184" spans="1:17" x14ac:dyDescent="0.3">
      <c r="A184" t="s">
        <v>450</v>
      </c>
      <c r="B184" t="s">
        <v>451</v>
      </c>
      <c r="C184" t="str">
        <f>IFERROR(VLOOKUP(Table1[[#This Row],[Ticker]],[1]!Table1[[Symbol]:[Industry]],2,FALSE),"-")</f>
        <v>-</v>
      </c>
      <c r="D184" t="s">
        <v>49</v>
      </c>
      <c r="E184">
        <v>50077.779659674998</v>
      </c>
      <c r="F184">
        <v>673.3</v>
      </c>
      <c r="G184">
        <v>-37.2932451959867</v>
      </c>
      <c r="H184">
        <v>-4.0168749125858003</v>
      </c>
      <c r="I184">
        <v>-23.5166324714388</v>
      </c>
      <c r="J184">
        <v>-3.2848677674222402</v>
      </c>
      <c r="K184">
        <v>649.61349679178295</v>
      </c>
      <c r="L184">
        <v>659.05347228034998</v>
      </c>
      <c r="M184">
        <v>54.033476578326997</v>
      </c>
      <c r="N184">
        <v>1.1374639220145699</v>
      </c>
      <c r="O184">
        <v>20.8079607901381</v>
      </c>
      <c r="P184">
        <v>21.6001444825717</v>
      </c>
      <c r="Q184">
        <v>-2.6574873181956001E-2</v>
      </c>
    </row>
    <row r="185" spans="1:17" x14ac:dyDescent="0.3">
      <c r="A185" t="s">
        <v>452</v>
      </c>
      <c r="B185" t="s">
        <v>453</v>
      </c>
      <c r="C185" t="str">
        <f>IFERROR(VLOOKUP(Table1[[#This Row],[Ticker]],[1]!Table1[[Symbol]:[Industry]],2,FALSE),"-")</f>
        <v>-</v>
      </c>
      <c r="D185" t="s">
        <v>454</v>
      </c>
      <c r="E185">
        <v>50070.002937439996</v>
      </c>
      <c r="F185">
        <v>336.3</v>
      </c>
      <c r="G185">
        <v>24.7513130674065</v>
      </c>
      <c r="H185">
        <v>2.3805180738924201</v>
      </c>
      <c r="I185">
        <v>37.061181474902398</v>
      </c>
      <c r="J185">
        <v>1.1469262845389201</v>
      </c>
      <c r="K185">
        <v>307.61118489309598</v>
      </c>
      <c r="L185">
        <v>270.95766853054499</v>
      </c>
      <c r="M185">
        <v>69.066963093518495</v>
      </c>
      <c r="N185">
        <v>0.77089294305481304</v>
      </c>
      <c r="O185">
        <v>1.39756170086231</v>
      </c>
      <c r="P185">
        <v>75.430359937402201</v>
      </c>
      <c r="Q185">
        <v>1.9420348155594999E-2</v>
      </c>
    </row>
    <row r="186" spans="1:17" x14ac:dyDescent="0.3">
      <c r="A186" t="s">
        <v>455</v>
      </c>
      <c r="B186" t="s">
        <v>456</v>
      </c>
      <c r="C186" t="str">
        <f>IFERROR(VLOOKUP(Table1[[#This Row],[Ticker]],[1]!Table1[[Symbol]:[Industry]],2,FALSE),"-")</f>
        <v>-</v>
      </c>
      <c r="D186" t="s">
        <v>457</v>
      </c>
      <c r="E186">
        <v>48399</v>
      </c>
      <c r="F186">
        <v>564.5</v>
      </c>
      <c r="G186">
        <v>110.094594994196</v>
      </c>
      <c r="H186">
        <v>7.0869219904058198</v>
      </c>
      <c r="I186">
        <v>63.911554850426903</v>
      </c>
      <c r="J186">
        <v>-3.82803621051234</v>
      </c>
      <c r="K186">
        <v>499.74606846684901</v>
      </c>
      <c r="L186">
        <v>377.984057613863</v>
      </c>
      <c r="M186">
        <v>64.534027752831904</v>
      </c>
      <c r="N186">
        <v>0.73290614901485496</v>
      </c>
      <c r="O186">
        <v>9.8937112488928207</v>
      </c>
      <c r="P186">
        <v>139.09360440491301</v>
      </c>
      <c r="Q186">
        <v>0.13991298306291899</v>
      </c>
    </row>
    <row r="187" spans="1:17" x14ac:dyDescent="0.3">
      <c r="A187" t="s">
        <v>458</v>
      </c>
      <c r="B187" t="s">
        <v>459</v>
      </c>
      <c r="C187" t="str">
        <f>IFERROR(VLOOKUP(Table1[[#This Row],[Ticker]],[1]!Table1[[Symbol]:[Industry]],2,FALSE),"-")</f>
        <v>-</v>
      </c>
      <c r="D187" t="s">
        <v>327</v>
      </c>
      <c r="E187">
        <v>47788.0285745</v>
      </c>
      <c r="F187">
        <v>1450.05</v>
      </c>
      <c r="G187">
        <v>64.191515957487596</v>
      </c>
      <c r="H187">
        <v>-4.4878021221518303</v>
      </c>
      <c r="I187">
        <v>34.827554685614999</v>
      </c>
      <c r="J187">
        <v>-5.7781265779038504</v>
      </c>
      <c r="K187">
        <v>1387.0805765456801</v>
      </c>
      <c r="L187">
        <v>1149.7213227475299</v>
      </c>
      <c r="M187">
        <v>39.249157635125698</v>
      </c>
      <c r="N187">
        <v>0.70420640831857995</v>
      </c>
      <c r="O187">
        <v>7.5824971552704996</v>
      </c>
      <c r="P187">
        <v>94.6375838926174</v>
      </c>
      <c r="Q187">
        <v>1.4054670250345999E-2</v>
      </c>
    </row>
    <row r="188" spans="1:17" x14ac:dyDescent="0.3">
      <c r="A188" t="s">
        <v>460</v>
      </c>
      <c r="B188" t="s">
        <v>461</v>
      </c>
      <c r="C188" t="str">
        <f>IFERROR(VLOOKUP(Table1[[#This Row],[Ticker]],[1]!Table1[[Symbol]:[Industry]],2,FALSE),"-")</f>
        <v>-</v>
      </c>
      <c r="D188" t="s">
        <v>49</v>
      </c>
      <c r="E188">
        <v>47331.846347660001</v>
      </c>
      <c r="F188">
        <v>187.23</v>
      </c>
      <c r="G188">
        <v>10.6817242394453</v>
      </c>
      <c r="H188">
        <v>12.7038650920009</v>
      </c>
      <c r="I188">
        <v>4.00753953448275</v>
      </c>
      <c r="J188">
        <v>3.6470660045783401</v>
      </c>
      <c r="K188">
        <v>169.72971126344899</v>
      </c>
      <c r="L188">
        <v>154.80968282251899</v>
      </c>
      <c r="M188">
        <v>70.599023762568706</v>
      </c>
      <c r="N188">
        <v>1.93855698563583</v>
      </c>
      <c r="O188">
        <v>3.7493991347540501</v>
      </c>
      <c r="P188">
        <v>60.712446351931298</v>
      </c>
      <c r="Q188">
        <v>6.5345470551394003E-2</v>
      </c>
    </row>
    <row r="189" spans="1:17" x14ac:dyDescent="0.3">
      <c r="A189" t="s">
        <v>462</v>
      </c>
      <c r="B189" t="s">
        <v>463</v>
      </c>
      <c r="C189" t="str">
        <f>IFERROR(VLOOKUP(Table1[[#This Row],[Ticker]],[1]!Table1[[Symbol]:[Industry]],2,FALSE),"-")</f>
        <v>-</v>
      </c>
      <c r="D189" t="s">
        <v>21</v>
      </c>
      <c r="E189">
        <v>47171.064569889997</v>
      </c>
      <c r="F189">
        <v>2506.15</v>
      </c>
      <c r="G189">
        <v>5.97737337890395</v>
      </c>
      <c r="H189">
        <v>-0.70625829733622503</v>
      </c>
      <c r="I189">
        <v>-17.571700869677699</v>
      </c>
      <c r="J189">
        <v>2.3151689464891598</v>
      </c>
      <c r="K189">
        <v>2400.9870710188002</v>
      </c>
      <c r="L189">
        <v>2390.2884427181102</v>
      </c>
      <c r="M189">
        <v>71.578002291846801</v>
      </c>
      <c r="N189">
        <v>0.769999546339317</v>
      </c>
      <c r="O189">
        <v>13.225465355226101</v>
      </c>
      <c r="P189">
        <v>35.4675675675675</v>
      </c>
      <c r="Q189">
        <v>-3.2921521912534002E-2</v>
      </c>
    </row>
    <row r="190" spans="1:17" x14ac:dyDescent="0.3">
      <c r="A190" t="s">
        <v>464</v>
      </c>
      <c r="B190" t="s">
        <v>465</v>
      </c>
      <c r="C190" t="str">
        <f>IFERROR(VLOOKUP(Table1[[#This Row],[Ticker]],[1]!Table1[[Symbol]:[Industry]],2,FALSE),"-")</f>
        <v>-</v>
      </c>
      <c r="D190" t="s">
        <v>371</v>
      </c>
      <c r="E190">
        <v>47037.632477879997</v>
      </c>
      <c r="F190">
        <v>1570.4</v>
      </c>
      <c r="G190">
        <v>36.9191450209115</v>
      </c>
      <c r="H190">
        <v>14.735407382678799</v>
      </c>
      <c r="I190">
        <v>16.269251355640801</v>
      </c>
      <c r="J190">
        <v>2.0023997361208701</v>
      </c>
      <c r="K190">
        <v>1376.9097034539</v>
      </c>
      <c r="L190">
        <v>1196.9190571649401</v>
      </c>
      <c r="M190">
        <v>69.627169784229295</v>
      </c>
      <c r="N190">
        <v>1.6208208861128299</v>
      </c>
      <c r="O190">
        <v>7.5171930718288298</v>
      </c>
      <c r="P190">
        <v>70.464043419267298</v>
      </c>
      <c r="Q190">
        <v>4.7687689448571997E-2</v>
      </c>
    </row>
    <row r="191" spans="1:17" x14ac:dyDescent="0.3">
      <c r="A191" t="s">
        <v>466</v>
      </c>
      <c r="B191" t="s">
        <v>467</v>
      </c>
      <c r="C191" t="str">
        <f>IFERROR(VLOOKUP(Table1[[#This Row],[Ticker]],[1]!Table1[[Symbol]:[Industry]],2,FALSE),"-")</f>
        <v>-</v>
      </c>
      <c r="D191" t="s">
        <v>32</v>
      </c>
      <c r="E191">
        <v>45547.395246048</v>
      </c>
      <c r="F191">
        <v>63.61</v>
      </c>
      <c r="G191">
        <v>86.334811869416995</v>
      </c>
      <c r="H191">
        <v>-17.4619937021121</v>
      </c>
      <c r="I191">
        <v>28.638619827605901</v>
      </c>
      <c r="J191">
        <v>-4.4820103246471703</v>
      </c>
      <c r="K191">
        <v>65.200661679800405</v>
      </c>
      <c r="L191">
        <v>55.803012183253202</v>
      </c>
      <c r="M191">
        <v>38.221735566104698</v>
      </c>
      <c r="N191">
        <v>0.58102739238837797</v>
      </c>
      <c r="O191">
        <v>15.5478698317874</v>
      </c>
      <c r="P191">
        <v>118.591065292096</v>
      </c>
      <c r="Q191">
        <v>0.100150056373125</v>
      </c>
    </row>
    <row r="192" spans="1:17" x14ac:dyDescent="0.3">
      <c r="A192" t="s">
        <v>468</v>
      </c>
      <c r="B192" t="s">
        <v>469</v>
      </c>
      <c r="C192" t="str">
        <f>IFERROR(VLOOKUP(Table1[[#This Row],[Ticker]],[1]!Table1[[Symbol]:[Industry]],2,FALSE),"-")</f>
        <v>-</v>
      </c>
      <c r="D192" t="s">
        <v>21</v>
      </c>
      <c r="E192">
        <v>45097.943471519997</v>
      </c>
      <c r="F192">
        <v>1663.6</v>
      </c>
      <c r="G192">
        <v>27.703546074619499</v>
      </c>
      <c r="H192">
        <v>3.9608738175742202</v>
      </c>
      <c r="I192">
        <v>2.0184555459600002</v>
      </c>
      <c r="J192">
        <v>1.2882587697730601</v>
      </c>
      <c r="K192">
        <v>1521.5297789466799</v>
      </c>
      <c r="L192">
        <v>1408.60139748098</v>
      </c>
      <c r="M192">
        <v>73.821998352762805</v>
      </c>
      <c r="N192">
        <v>1.27065032576438</v>
      </c>
      <c r="O192">
        <v>6.0351045924501099</v>
      </c>
      <c r="P192">
        <v>73.1113423517169</v>
      </c>
      <c r="Q192">
        <v>0.20227505827265899</v>
      </c>
    </row>
    <row r="193" spans="1:17" x14ac:dyDescent="0.3">
      <c r="A193" t="s">
        <v>470</v>
      </c>
      <c r="B193" t="s">
        <v>471</v>
      </c>
      <c r="C193" t="str">
        <f>IFERROR(VLOOKUP(Table1[[#This Row],[Ticker]],[1]!Table1[[Symbol]:[Industry]],2,FALSE),"-")</f>
        <v>-</v>
      </c>
      <c r="D193" t="s">
        <v>472</v>
      </c>
      <c r="E193">
        <v>44913.853936924999</v>
      </c>
      <c r="F193">
        <v>4125.95</v>
      </c>
      <c r="G193">
        <v>58.773002149971902</v>
      </c>
      <c r="H193">
        <v>6.7749287410159703E-2</v>
      </c>
      <c r="I193">
        <v>31.565245044280601</v>
      </c>
      <c r="J193">
        <v>-4.6193207598567696</v>
      </c>
      <c r="K193">
        <v>3839.48813021141</v>
      </c>
      <c r="L193">
        <v>3235.31032614573</v>
      </c>
      <c r="M193">
        <v>47.718337985137701</v>
      </c>
      <c r="N193">
        <v>0.81749009531077199</v>
      </c>
      <c r="O193">
        <v>6.8735685114943204</v>
      </c>
      <c r="P193">
        <v>88.227645985401395</v>
      </c>
      <c r="Q193">
        <v>0.14486743842010599</v>
      </c>
    </row>
    <row r="194" spans="1:17" x14ac:dyDescent="0.3">
      <c r="A194" t="s">
        <v>473</v>
      </c>
      <c r="B194" t="s">
        <v>474</v>
      </c>
      <c r="C194" t="str">
        <f>IFERROR(VLOOKUP(Table1[[#This Row],[Ticker]],[1]!Table1[[Symbol]:[Industry]],2,FALSE),"-")</f>
        <v>-</v>
      </c>
      <c r="D194" t="s">
        <v>475</v>
      </c>
      <c r="E194">
        <v>44904.393004999998</v>
      </c>
      <c r="F194">
        <v>795.45</v>
      </c>
      <c r="G194">
        <v>75.046178228228598</v>
      </c>
      <c r="H194">
        <v>16.757774754566999</v>
      </c>
      <c r="I194">
        <v>30.828800067931599</v>
      </c>
      <c r="J194">
        <v>9.5251283915361107</v>
      </c>
      <c r="K194">
        <v>692.76830803124403</v>
      </c>
      <c r="L194">
        <v>593.29510957939601</v>
      </c>
      <c r="M194">
        <v>84.496648779394405</v>
      </c>
      <c r="N194">
        <v>1.1120856028387101</v>
      </c>
      <c r="O194">
        <v>3.2434471054120202</v>
      </c>
      <c r="P194">
        <v>107.852103475307</v>
      </c>
      <c r="Q194">
        <v>4.7545865024915999E-2</v>
      </c>
    </row>
    <row r="195" spans="1:17" x14ac:dyDescent="0.3">
      <c r="A195" t="s">
        <v>476</v>
      </c>
      <c r="B195" t="s">
        <v>477</v>
      </c>
      <c r="C195" t="str">
        <f>IFERROR(VLOOKUP(Table1[[#This Row],[Ticker]],[1]!Table1[[Symbol]:[Industry]],2,FALSE),"-")</f>
        <v>-</v>
      </c>
      <c r="D195" t="s">
        <v>380</v>
      </c>
      <c r="E195">
        <v>44792.464629599999</v>
      </c>
      <c r="F195">
        <v>1593.7</v>
      </c>
      <c r="G195">
        <v>-5.7529798481924299</v>
      </c>
      <c r="H195">
        <v>-2.86808688427887</v>
      </c>
      <c r="I195">
        <v>-5.3779334879110001</v>
      </c>
      <c r="J195">
        <v>-2.8259167999040899</v>
      </c>
      <c r="K195">
        <v>1580.88287222895</v>
      </c>
      <c r="L195">
        <v>1530.6229263683599</v>
      </c>
      <c r="M195">
        <v>55.8788186910446</v>
      </c>
      <c r="N195">
        <v>1.1268110852497899</v>
      </c>
      <c r="O195">
        <v>12.944719834347699</v>
      </c>
      <c r="P195">
        <v>22.498078401229801</v>
      </c>
      <c r="Q195">
        <v>6.3038746551900005E-2</v>
      </c>
    </row>
    <row r="196" spans="1:17" x14ac:dyDescent="0.3">
      <c r="A196" t="s">
        <v>478</v>
      </c>
      <c r="B196" t="s">
        <v>479</v>
      </c>
      <c r="C196" t="str">
        <f>IFERROR(VLOOKUP(Table1[[#This Row],[Ticker]],[1]!Table1[[Symbol]:[Industry]],2,FALSE),"-")</f>
        <v>-</v>
      </c>
      <c r="D196" t="s">
        <v>177</v>
      </c>
      <c r="E196">
        <v>44535.399136874999</v>
      </c>
      <c r="F196">
        <v>650.85</v>
      </c>
      <c r="G196">
        <v>11.293286697881699</v>
      </c>
      <c r="H196">
        <v>8.4826193102237095</v>
      </c>
      <c r="I196">
        <v>19.283607472753499</v>
      </c>
      <c r="J196">
        <v>4.0565665883374997</v>
      </c>
      <c r="K196">
        <v>584.57704613652595</v>
      </c>
      <c r="L196">
        <v>534.192342683623</v>
      </c>
      <c r="M196">
        <v>75.484171903564501</v>
      </c>
      <c r="N196">
        <v>1.0644887557695599</v>
      </c>
      <c r="O196">
        <v>1.92824767611583</v>
      </c>
      <c r="P196">
        <v>63.921420476010503</v>
      </c>
      <c r="Q196">
        <v>-6.2404027897874997E-2</v>
      </c>
    </row>
    <row r="197" spans="1:17" x14ac:dyDescent="0.3">
      <c r="A197" t="s">
        <v>480</v>
      </c>
      <c r="B197" t="s">
        <v>481</v>
      </c>
      <c r="C197" t="str">
        <f>IFERROR(VLOOKUP(Table1[[#This Row],[Ticker]],[1]!Table1[[Symbol]:[Industry]],2,FALSE),"-")</f>
        <v>-</v>
      </c>
      <c r="D197" t="s">
        <v>61</v>
      </c>
      <c r="E197">
        <v>44133.659977679999</v>
      </c>
      <c r="F197">
        <v>2618.75</v>
      </c>
      <c r="G197">
        <v>58.283787108715003</v>
      </c>
      <c r="H197">
        <v>-7.6090519002452197</v>
      </c>
      <c r="I197">
        <v>16.4888711777776</v>
      </c>
      <c r="J197">
        <v>-3.0550461215279299</v>
      </c>
      <c r="K197">
        <v>2411.9109229944202</v>
      </c>
      <c r="L197">
        <v>2038.30185543977</v>
      </c>
      <c r="M197">
        <v>50.982852907372802</v>
      </c>
      <c r="N197">
        <v>0.68383577318630795</v>
      </c>
      <c r="O197">
        <v>5.3937947494033303</v>
      </c>
      <c r="P197">
        <v>90.143401706298704</v>
      </c>
      <c r="Q197">
        <v>4.7582689025617998E-2</v>
      </c>
    </row>
    <row r="198" spans="1:17" x14ac:dyDescent="0.3">
      <c r="A198" t="s">
        <v>482</v>
      </c>
      <c r="B198" t="s">
        <v>483</v>
      </c>
      <c r="C198" t="str">
        <f>IFERROR(VLOOKUP(Table1[[#This Row],[Ticker]],[1]!Table1[[Symbol]:[Industry]],2,FALSE),"-")</f>
        <v>-</v>
      </c>
      <c r="D198" t="s">
        <v>293</v>
      </c>
      <c r="E198">
        <v>44047.814629799999</v>
      </c>
      <c r="F198">
        <v>7057.75</v>
      </c>
      <c r="G198">
        <v>-32.102936161176899</v>
      </c>
      <c r="H198">
        <v>-6.0020235469191503</v>
      </c>
      <c r="I198">
        <v>-30.300438293118599</v>
      </c>
      <c r="J198">
        <v>-3.70751873243813</v>
      </c>
      <c r="K198">
        <v>7223.1683384752296</v>
      </c>
      <c r="L198">
        <v>7504.7601389594001</v>
      </c>
      <c r="M198">
        <v>45.589028807810898</v>
      </c>
      <c r="N198">
        <v>0.80740397813751796</v>
      </c>
      <c r="O198">
        <v>30.353157876093601</v>
      </c>
      <c r="P198">
        <v>10.0846955328175</v>
      </c>
      <c r="Q198">
        <v>3.0823247878898001E-2</v>
      </c>
    </row>
    <row r="199" spans="1:17" x14ac:dyDescent="0.3">
      <c r="A199" t="s">
        <v>484</v>
      </c>
      <c r="B199" t="s">
        <v>485</v>
      </c>
      <c r="C199" t="str">
        <f>IFERROR(VLOOKUP(Table1[[#This Row],[Ticker]],[1]!Table1[[Symbol]:[Industry]],2,FALSE),"-")</f>
        <v>-</v>
      </c>
      <c r="D199" t="s">
        <v>486</v>
      </c>
      <c r="E199">
        <v>43552.029883470001</v>
      </c>
      <c r="F199">
        <v>38815.449999999997</v>
      </c>
      <c r="G199">
        <v>-21.060536326978799</v>
      </c>
      <c r="H199">
        <v>-0.84923184686329001</v>
      </c>
      <c r="I199">
        <v>-12.2710824054141</v>
      </c>
      <c r="J199">
        <v>-4.0998795301409601</v>
      </c>
      <c r="K199">
        <v>37553.652733832903</v>
      </c>
      <c r="L199">
        <v>37300.485461224896</v>
      </c>
      <c r="M199">
        <v>48.282824706815802</v>
      </c>
      <c r="N199">
        <v>0.69925078845286004</v>
      </c>
      <c r="O199">
        <v>10.484356100470301</v>
      </c>
      <c r="P199">
        <v>17.3734239893801</v>
      </c>
      <c r="Q199">
        <v>-2.6529873704847998E-2</v>
      </c>
    </row>
    <row r="200" spans="1:17" x14ac:dyDescent="0.3">
      <c r="A200" t="s">
        <v>487</v>
      </c>
      <c r="B200" t="s">
        <v>488</v>
      </c>
      <c r="C200" t="str">
        <f>IFERROR(VLOOKUP(Table1[[#This Row],[Ticker]],[1]!Table1[[Symbol]:[Industry]],2,FALSE),"-")</f>
        <v>-</v>
      </c>
      <c r="D200" t="s">
        <v>24</v>
      </c>
      <c r="E200">
        <v>43504.372449276001</v>
      </c>
      <c r="F200">
        <v>175.02</v>
      </c>
      <c r="G200">
        <v>11.821638535315801</v>
      </c>
      <c r="H200">
        <v>0.77506319860709405</v>
      </c>
      <c r="I200">
        <v>3.9031640568807999</v>
      </c>
      <c r="J200">
        <v>-1.33844246555861</v>
      </c>
      <c r="K200">
        <v>166.76017534631899</v>
      </c>
      <c r="L200">
        <v>153.98569419932099</v>
      </c>
      <c r="M200">
        <v>68.797309240027602</v>
      </c>
      <c r="N200">
        <v>0.770257684671529</v>
      </c>
      <c r="O200">
        <v>2.6911210147411602</v>
      </c>
      <c r="P200">
        <v>38.410438908659501</v>
      </c>
      <c r="Q200">
        <v>7.6842362787846993E-2</v>
      </c>
    </row>
    <row r="201" spans="1:17" x14ac:dyDescent="0.3">
      <c r="A201" t="s">
        <v>489</v>
      </c>
      <c r="B201" t="s">
        <v>490</v>
      </c>
      <c r="C201" t="str">
        <f>IFERROR(VLOOKUP(Table1[[#This Row],[Ticker]],[1]!Table1[[Symbol]:[Industry]],2,FALSE),"-")</f>
        <v>-</v>
      </c>
      <c r="D201" t="s">
        <v>119</v>
      </c>
      <c r="E201">
        <v>43227.310402299998</v>
      </c>
      <c r="F201">
        <v>335.75</v>
      </c>
      <c r="G201">
        <v>-43.075990750333702</v>
      </c>
      <c r="H201">
        <v>-17.623545352845401</v>
      </c>
      <c r="I201">
        <v>-19.7325421658437</v>
      </c>
      <c r="J201">
        <v>-3.21086596191823</v>
      </c>
      <c r="K201">
        <v>341.11671723051899</v>
      </c>
      <c r="L201">
        <v>358.97629727965801</v>
      </c>
      <c r="M201">
        <v>33.296482349575697</v>
      </c>
      <c r="N201">
        <v>0.59881445839849801</v>
      </c>
      <c r="O201">
        <v>25.8972449739389</v>
      </c>
      <c r="P201">
        <v>17.477256822953098</v>
      </c>
      <c r="Q201">
        <v>-1.3692474396770999E-2</v>
      </c>
    </row>
    <row r="202" spans="1:17" x14ac:dyDescent="0.3">
      <c r="A202" t="s">
        <v>491</v>
      </c>
      <c r="B202" t="s">
        <v>492</v>
      </c>
      <c r="C202" t="str">
        <f>IFERROR(VLOOKUP(Table1[[#This Row],[Ticker]],[1]!Table1[[Symbol]:[Industry]],2,FALSE),"-")</f>
        <v>-</v>
      </c>
      <c r="D202" t="s">
        <v>371</v>
      </c>
      <c r="E202">
        <v>43043.595173144997</v>
      </c>
      <c r="F202">
        <v>566.65</v>
      </c>
      <c r="G202">
        <v>-42.266141701837</v>
      </c>
      <c r="H202">
        <v>3.5217258161250302</v>
      </c>
      <c r="I202">
        <v>-15.9939675795071</v>
      </c>
      <c r="J202">
        <v>-1.94105876959964</v>
      </c>
      <c r="K202">
        <v>531.15986818839303</v>
      </c>
      <c r="L202">
        <v>547.06939284604402</v>
      </c>
      <c r="M202">
        <v>70.231235562605505</v>
      </c>
      <c r="N202">
        <v>0.74609828179130799</v>
      </c>
      <c r="O202">
        <v>21.582987734933301</v>
      </c>
      <c r="P202">
        <v>26.540866458240199</v>
      </c>
      <c r="Q202">
        <v>-0.13963397751128201</v>
      </c>
    </row>
    <row r="203" spans="1:17" x14ac:dyDescent="0.3">
      <c r="A203" t="s">
        <v>493</v>
      </c>
      <c r="B203" t="s">
        <v>494</v>
      </c>
      <c r="C203" t="str">
        <f>IFERROR(VLOOKUP(Table1[[#This Row],[Ticker]],[1]!Table1[[Symbol]:[Industry]],2,FALSE),"-")</f>
        <v>-</v>
      </c>
      <c r="D203" t="s">
        <v>495</v>
      </c>
      <c r="E203">
        <v>42803.730181229999</v>
      </c>
      <c r="F203">
        <v>356.7</v>
      </c>
      <c r="G203">
        <v>9.4191428068111591</v>
      </c>
      <c r="H203">
        <v>6.73028882100557</v>
      </c>
      <c r="I203">
        <v>22.679618968842401</v>
      </c>
      <c r="J203">
        <v>2.5085239252166298</v>
      </c>
      <c r="K203">
        <v>320.12409906229101</v>
      </c>
      <c r="L203">
        <v>284.55969172849598</v>
      </c>
      <c r="M203">
        <v>69.500932893124599</v>
      </c>
      <c r="N203">
        <v>0.73754759334697295</v>
      </c>
      <c r="O203">
        <v>1.45780768152508</v>
      </c>
      <c r="P203">
        <v>63.999999999999901</v>
      </c>
      <c r="Q203">
        <v>-5.9321005131387002E-2</v>
      </c>
    </row>
    <row r="204" spans="1:17" x14ac:dyDescent="0.3">
      <c r="A204" t="s">
        <v>496</v>
      </c>
      <c r="B204" t="s">
        <v>497</v>
      </c>
      <c r="C204" t="str">
        <f>IFERROR(VLOOKUP(Table1[[#This Row],[Ticker]],[1]!Table1[[Symbol]:[Industry]],2,FALSE),"-")</f>
        <v>-</v>
      </c>
      <c r="D204" t="s">
        <v>498</v>
      </c>
      <c r="E204">
        <v>42646.288149699998</v>
      </c>
      <c r="F204">
        <v>38908.699999999997</v>
      </c>
      <c r="G204">
        <v>17.118663715769799</v>
      </c>
      <c r="H204">
        <v>4.7267830279616598</v>
      </c>
      <c r="I204">
        <v>-2.1274038491107099</v>
      </c>
      <c r="J204">
        <v>-2.9004858202933002</v>
      </c>
      <c r="K204">
        <v>34071.343660580998</v>
      </c>
      <c r="L204">
        <v>31418.8667201875</v>
      </c>
      <c r="M204">
        <v>64.791238080861703</v>
      </c>
      <c r="N204">
        <v>0.93934396441597301</v>
      </c>
      <c r="O204">
        <v>5.0060783320953997</v>
      </c>
      <c r="P204">
        <v>46.1194982724951</v>
      </c>
      <c r="Q204">
        <v>2.1041565450301999E-2</v>
      </c>
    </row>
    <row r="205" spans="1:17" x14ac:dyDescent="0.3">
      <c r="A205" t="s">
        <v>499</v>
      </c>
      <c r="B205" t="s">
        <v>500</v>
      </c>
      <c r="C205" t="str">
        <f>IFERROR(VLOOKUP(Table1[[#This Row],[Ticker]],[1]!Table1[[Symbol]:[Industry]],2,FALSE),"-")</f>
        <v>-</v>
      </c>
      <c r="D205" t="s">
        <v>267</v>
      </c>
      <c r="E205">
        <v>41909.295736125001</v>
      </c>
      <c r="F205">
        <v>650.75</v>
      </c>
      <c r="G205">
        <v>101.79462425681101</v>
      </c>
      <c r="H205">
        <v>-0.60574433863545496</v>
      </c>
      <c r="I205">
        <v>28.089222342870301</v>
      </c>
      <c r="J205">
        <v>0.31836508331716101</v>
      </c>
      <c r="K205">
        <v>606.41328845772898</v>
      </c>
      <c r="L205">
        <v>497.68081132683602</v>
      </c>
      <c r="M205">
        <v>59.175024850380503</v>
      </c>
      <c r="N205">
        <v>0.72389176738583605</v>
      </c>
      <c r="O205">
        <v>4.2335766423357599</v>
      </c>
      <c r="P205">
        <v>132.12056358123701</v>
      </c>
      <c r="Q205">
        <v>3.991575320297E-2</v>
      </c>
    </row>
    <row r="206" spans="1:17" hidden="1" x14ac:dyDescent="0.3">
      <c r="A206" t="s">
        <v>501</v>
      </c>
      <c r="B206" t="s">
        <v>502</v>
      </c>
      <c r="C206" t="str">
        <f>IFERROR(VLOOKUP(Table1[[#This Row],[Ticker]],[1]!Table1[[Symbol]:[Industry]],2,FALSE),"-")</f>
        <v>-</v>
      </c>
      <c r="D206" t="s">
        <v>21</v>
      </c>
      <c r="E206">
        <v>41169.270767050002</v>
      </c>
      <c r="F206">
        <v>1009.6</v>
      </c>
      <c r="G206">
        <v>-48.724063865337499</v>
      </c>
      <c r="H206">
        <v>-10.963693031280901</v>
      </c>
      <c r="I206">
        <v>-25.8992108749617</v>
      </c>
      <c r="J206">
        <v>-0.59081626137169696</v>
      </c>
      <c r="K206">
        <v>1042.4390112577801</v>
      </c>
      <c r="M206">
        <v>44.855360205275701</v>
      </c>
      <c r="N206">
        <v>1.2881325394710801</v>
      </c>
      <c r="O206">
        <v>38.668779714738498</v>
      </c>
      <c r="P206">
        <v>2.78442351743446</v>
      </c>
    </row>
    <row r="207" spans="1:17" x14ac:dyDescent="0.3">
      <c r="A207" t="s">
        <v>503</v>
      </c>
      <c r="B207" t="s">
        <v>504</v>
      </c>
      <c r="C207" t="str">
        <f>IFERROR(VLOOKUP(Table1[[#This Row],[Ticker]],[1]!Table1[[Symbol]:[Industry]],2,FALSE),"-")</f>
        <v>-</v>
      </c>
      <c r="D207" t="s">
        <v>37</v>
      </c>
      <c r="E207">
        <v>40456.752</v>
      </c>
      <c r="F207">
        <v>242.23</v>
      </c>
      <c r="G207">
        <v>80.8849912463929</v>
      </c>
      <c r="H207">
        <v>-2.7799914199889399</v>
      </c>
      <c r="I207">
        <v>2.0596427162276401</v>
      </c>
      <c r="J207">
        <v>-2.15389990862151</v>
      </c>
      <c r="K207">
        <v>236.03032226344001</v>
      </c>
      <c r="L207">
        <v>212.63627498464501</v>
      </c>
      <c r="M207">
        <v>57.611662658839698</v>
      </c>
      <c r="N207">
        <v>1.2879579110116299</v>
      </c>
      <c r="O207">
        <v>34.046154481278101</v>
      </c>
      <c r="P207">
        <v>110.269097222222</v>
      </c>
      <c r="Q207">
        <v>2.2299421762053E-2</v>
      </c>
    </row>
    <row r="208" spans="1:17" x14ac:dyDescent="0.3">
      <c r="A208" t="s">
        <v>505</v>
      </c>
      <c r="B208" t="s">
        <v>506</v>
      </c>
      <c r="C208" t="str">
        <f>IFERROR(VLOOKUP(Table1[[#This Row],[Ticker]],[1]!Table1[[Symbol]:[Industry]],2,FALSE),"-")</f>
        <v>-</v>
      </c>
      <c r="D208" t="s">
        <v>507</v>
      </c>
      <c r="E208">
        <v>40440.346818129998</v>
      </c>
      <c r="F208">
        <v>4551.3999999999996</v>
      </c>
      <c r="G208">
        <v>72.710173963124902</v>
      </c>
      <c r="H208">
        <v>0.29355814683620501</v>
      </c>
      <c r="I208">
        <v>31.6600376041023</v>
      </c>
      <c r="J208">
        <v>-3.2635530183743402</v>
      </c>
      <c r="K208">
        <v>4211.9404720128296</v>
      </c>
      <c r="L208">
        <v>3434.3157483907398</v>
      </c>
      <c r="M208">
        <v>51.5963550088658</v>
      </c>
      <c r="N208">
        <v>1.1985412818071599</v>
      </c>
      <c r="O208">
        <v>10.7285670343191</v>
      </c>
      <c r="P208">
        <v>104.741340530814</v>
      </c>
      <c r="Q208">
        <v>0.23705133377885801</v>
      </c>
    </row>
    <row r="209" spans="1:17" hidden="1" x14ac:dyDescent="0.3">
      <c r="A209" t="s">
        <v>508</v>
      </c>
      <c r="B209" t="s">
        <v>509</v>
      </c>
      <c r="C209" t="str">
        <f>IFERROR(VLOOKUP(Table1[[#This Row],[Ticker]],[1]!Table1[[Symbol]:[Industry]],2,FALSE),"-")</f>
        <v>-</v>
      </c>
      <c r="D209" t="s">
        <v>32</v>
      </c>
      <c r="E209">
        <v>40199.051417157003</v>
      </c>
      <c r="F209">
        <v>58.98</v>
      </c>
      <c r="G209">
        <v>55.267159432816399</v>
      </c>
      <c r="H209">
        <v>-12.826533361965099</v>
      </c>
      <c r="I209">
        <v>23.957853585844099</v>
      </c>
      <c r="J209">
        <v>-3.4761293137977498</v>
      </c>
      <c r="K209">
        <v>60.238758688008197</v>
      </c>
      <c r="L209">
        <v>53.102088491242498</v>
      </c>
      <c r="M209">
        <v>41.404718283021403</v>
      </c>
      <c r="N209">
        <v>0.60537823407909097</v>
      </c>
      <c r="O209">
        <v>31.400474737199001</v>
      </c>
      <c r="P209">
        <v>92.117263843648203</v>
      </c>
      <c r="Q209">
        <v>9.4186251391588996E-2</v>
      </c>
    </row>
    <row r="210" spans="1:17" hidden="1" x14ac:dyDescent="0.3">
      <c r="A210" t="s">
        <v>510</v>
      </c>
      <c r="B210" t="s">
        <v>511</v>
      </c>
      <c r="C210" t="str">
        <f>IFERROR(VLOOKUP(Table1[[#This Row],[Ticker]],[1]!Table1[[Symbol]:[Industry]],2,FALSE),"-")</f>
        <v>-</v>
      </c>
      <c r="D210" t="s">
        <v>148</v>
      </c>
      <c r="E210">
        <v>40103.288544374998</v>
      </c>
      <c r="F210">
        <v>1589.7</v>
      </c>
      <c r="G210">
        <v>594.47752712419594</v>
      </c>
      <c r="H210">
        <v>2.61033004288727</v>
      </c>
      <c r="I210">
        <v>175.16667540843801</v>
      </c>
      <c r="J210">
        <v>-1.5916213477354999</v>
      </c>
      <c r="K210">
        <v>1329.9654650918999</v>
      </c>
      <c r="L210">
        <v>878.69223619662</v>
      </c>
      <c r="M210">
        <v>62.017009913196702</v>
      </c>
      <c r="N210">
        <v>0.64643918194877104</v>
      </c>
      <c r="O210">
        <v>4.4222180285588397</v>
      </c>
      <c r="P210">
        <v>657</v>
      </c>
      <c r="Q210">
        <v>0.21052545022980701</v>
      </c>
    </row>
    <row r="211" spans="1:17" x14ac:dyDescent="0.3">
      <c r="A211" t="s">
        <v>512</v>
      </c>
      <c r="B211" t="s">
        <v>513</v>
      </c>
      <c r="C211" t="str">
        <f>IFERROR(VLOOKUP(Table1[[#This Row],[Ticker]],[1]!Table1[[Symbol]:[Industry]],2,FALSE),"-")</f>
        <v>-</v>
      </c>
      <c r="D211" t="s">
        <v>230</v>
      </c>
      <c r="E211">
        <v>39732.455862499999</v>
      </c>
      <c r="F211">
        <v>4215.5</v>
      </c>
      <c r="G211">
        <v>8.7128012001464494</v>
      </c>
      <c r="H211">
        <v>6.42079076880876</v>
      </c>
      <c r="I211">
        <v>4.8025041277788398</v>
      </c>
      <c r="J211">
        <v>-3.6459661923237801</v>
      </c>
      <c r="K211">
        <v>3929.6557229884602</v>
      </c>
      <c r="L211">
        <v>3707.58903166347</v>
      </c>
      <c r="M211">
        <v>64.712030173347699</v>
      </c>
      <c r="N211">
        <v>0.79590420024853903</v>
      </c>
      <c r="O211">
        <v>9.8327600521883607</v>
      </c>
      <c r="P211">
        <v>35.9509796017092</v>
      </c>
      <c r="Q211">
        <v>6.2953025368832002E-2</v>
      </c>
    </row>
    <row r="212" spans="1:17" x14ac:dyDescent="0.3">
      <c r="A212" t="s">
        <v>514</v>
      </c>
      <c r="B212" t="s">
        <v>515</v>
      </c>
      <c r="C212" t="str">
        <f>IFERROR(VLOOKUP(Table1[[#This Row],[Ticker]],[1]!Table1[[Symbol]:[Industry]],2,FALSE),"-")</f>
        <v>-</v>
      </c>
      <c r="D212" t="s">
        <v>193</v>
      </c>
      <c r="E212">
        <v>39269.398160159901</v>
      </c>
      <c r="F212">
        <v>670.95</v>
      </c>
      <c r="G212">
        <v>4.2264032255068296</v>
      </c>
      <c r="H212">
        <v>-5.4819033978432703</v>
      </c>
      <c r="I212">
        <v>-6.7591710033704997</v>
      </c>
      <c r="J212">
        <v>3.1418429117503202</v>
      </c>
      <c r="K212">
        <v>642.52829816814801</v>
      </c>
      <c r="L212">
        <v>613.995750557772</v>
      </c>
      <c r="M212">
        <v>68.407554890257899</v>
      </c>
      <c r="N212">
        <v>0.73557918667551003</v>
      </c>
      <c r="O212">
        <v>7.1391310827930399</v>
      </c>
      <c r="P212">
        <v>37.461585740626901</v>
      </c>
      <c r="Q212">
        <v>2.4906951787161E-2</v>
      </c>
    </row>
    <row r="213" spans="1:17" x14ac:dyDescent="0.3">
      <c r="A213" t="s">
        <v>516</v>
      </c>
      <c r="B213" t="s">
        <v>517</v>
      </c>
      <c r="C213" t="str">
        <f>IFERROR(VLOOKUP(Table1[[#This Row],[Ticker]],[1]!Table1[[Symbol]:[Industry]],2,FALSE),"-")</f>
        <v>-</v>
      </c>
      <c r="D213" t="s">
        <v>46</v>
      </c>
      <c r="E213">
        <v>39211.226999999999</v>
      </c>
      <c r="F213">
        <v>64.790000000000006</v>
      </c>
      <c r="G213">
        <v>114.722941745741</v>
      </c>
      <c r="H213">
        <v>-15.9143418426584</v>
      </c>
      <c r="I213">
        <v>45.559137545237299</v>
      </c>
      <c r="J213">
        <v>-4.3105698754951796</v>
      </c>
      <c r="K213">
        <v>66.521730347839394</v>
      </c>
      <c r="L213">
        <v>55.0248771508628</v>
      </c>
      <c r="M213">
        <v>40.698101567366102</v>
      </c>
      <c r="N213">
        <v>0.60040053406045102</v>
      </c>
      <c r="O213">
        <v>20.620466121315001</v>
      </c>
      <c r="P213">
        <v>159.67935871743401</v>
      </c>
      <c r="Q213">
        <v>0.117822121212521</v>
      </c>
    </row>
    <row r="214" spans="1:17" x14ac:dyDescent="0.3">
      <c r="A214" t="s">
        <v>518</v>
      </c>
      <c r="B214" t="s">
        <v>519</v>
      </c>
      <c r="C214" t="str">
        <f>IFERROR(VLOOKUP(Table1[[#This Row],[Ticker]],[1]!Table1[[Symbol]:[Industry]],2,FALSE),"-")</f>
        <v>-</v>
      </c>
      <c r="D214" t="s">
        <v>193</v>
      </c>
      <c r="E214">
        <v>38050.707012480001</v>
      </c>
      <c r="F214">
        <v>2722.1</v>
      </c>
      <c r="G214">
        <v>43.972364084034503</v>
      </c>
      <c r="H214">
        <v>11.0489512699606</v>
      </c>
      <c r="I214">
        <v>33.344366269816703</v>
      </c>
      <c r="J214">
        <v>-1.51969792096067</v>
      </c>
      <c r="K214">
        <v>2339.2634429623399</v>
      </c>
      <c r="L214">
        <v>1964.3546102649</v>
      </c>
      <c r="M214">
        <v>70.624679504516095</v>
      </c>
      <c r="N214">
        <v>0.81388218288218805</v>
      </c>
      <c r="O214">
        <v>12.4609676352815</v>
      </c>
      <c r="P214">
        <v>76.754001493458006</v>
      </c>
      <c r="Q214">
        <v>3.3349143128425997E-2</v>
      </c>
    </row>
    <row r="215" spans="1:17" x14ac:dyDescent="0.3">
      <c r="A215" t="s">
        <v>520</v>
      </c>
      <c r="B215" t="s">
        <v>521</v>
      </c>
      <c r="C215" t="str">
        <f>IFERROR(VLOOKUP(Table1[[#This Row],[Ticker]],[1]!Table1[[Symbol]:[Industry]],2,FALSE),"-")</f>
        <v>-</v>
      </c>
      <c r="D215" t="s">
        <v>49</v>
      </c>
      <c r="E215">
        <v>37846.278193919999</v>
      </c>
      <c r="F215">
        <v>302.45</v>
      </c>
      <c r="G215">
        <v>-37.728857883200902</v>
      </c>
      <c r="H215">
        <v>5.8632171348810997</v>
      </c>
      <c r="I215">
        <v>-1.2154463944512199</v>
      </c>
      <c r="J215">
        <v>-1.3770872715410201</v>
      </c>
      <c r="K215">
        <v>285.68458550667401</v>
      </c>
      <c r="L215">
        <v>278.97765774964301</v>
      </c>
      <c r="M215">
        <v>66.310684760018304</v>
      </c>
      <c r="N215">
        <v>0.99601037023410899</v>
      </c>
      <c r="O215">
        <v>14.580922466523401</v>
      </c>
      <c r="P215">
        <v>27.427849167895499</v>
      </c>
      <c r="Q215">
        <v>5.6308249535017001E-2</v>
      </c>
    </row>
    <row r="216" spans="1:17" x14ac:dyDescent="0.3">
      <c r="A216" t="s">
        <v>522</v>
      </c>
      <c r="B216" t="s">
        <v>523</v>
      </c>
      <c r="C216" t="str">
        <f>IFERROR(VLOOKUP(Table1[[#This Row],[Ticker]],[1]!Table1[[Symbol]:[Industry]],2,FALSE),"-")</f>
        <v>-</v>
      </c>
      <c r="D216" t="s">
        <v>18</v>
      </c>
      <c r="E216">
        <v>37842.112792984</v>
      </c>
      <c r="F216">
        <v>214.39</v>
      </c>
      <c r="G216">
        <v>147.08831537610899</v>
      </c>
      <c r="H216">
        <v>-5.2671218601072596</v>
      </c>
      <c r="I216">
        <v>54.170852711257098</v>
      </c>
      <c r="J216">
        <v>-5.4333049267849303</v>
      </c>
      <c r="K216">
        <v>215.18052887979999</v>
      </c>
      <c r="L216">
        <v>179.45275018376</v>
      </c>
      <c r="M216">
        <v>52.830083093450298</v>
      </c>
      <c r="N216">
        <v>0.77130661344285101</v>
      </c>
      <c r="O216">
        <v>34.917673398945801</v>
      </c>
      <c r="P216">
        <v>179.153645833333</v>
      </c>
      <c r="Q216">
        <v>0.121560525203016</v>
      </c>
    </row>
    <row r="217" spans="1:17" x14ac:dyDescent="0.3">
      <c r="A217" t="s">
        <v>524</v>
      </c>
      <c r="B217" t="s">
        <v>525</v>
      </c>
      <c r="C217" t="str">
        <f>IFERROR(VLOOKUP(Table1[[#This Row],[Ticker]],[1]!Table1[[Symbol]:[Industry]],2,FALSE),"-")</f>
        <v>-</v>
      </c>
      <c r="D217" t="s">
        <v>526</v>
      </c>
      <c r="E217">
        <v>37826.009748119999</v>
      </c>
      <c r="F217">
        <v>575.15</v>
      </c>
      <c r="G217">
        <v>-11.4478658843594</v>
      </c>
      <c r="H217">
        <v>6.1592967994011802</v>
      </c>
      <c r="I217">
        <v>-8.3546117189643407</v>
      </c>
      <c r="J217">
        <v>-1.1999601955894299</v>
      </c>
      <c r="K217">
        <v>513.69403694505695</v>
      </c>
      <c r="L217">
        <v>500.38238150223901</v>
      </c>
      <c r="M217">
        <v>72.472910874876305</v>
      </c>
      <c r="N217">
        <v>0.96944002136375595</v>
      </c>
      <c r="O217">
        <v>2.0516387029470602</v>
      </c>
      <c r="P217">
        <v>36.598978743617103</v>
      </c>
      <c r="Q217">
        <v>-6.260503009243E-2</v>
      </c>
    </row>
    <row r="218" spans="1:17" x14ac:dyDescent="0.3">
      <c r="A218" t="s">
        <v>527</v>
      </c>
      <c r="B218" t="s">
        <v>528</v>
      </c>
      <c r="C218" t="str">
        <f>IFERROR(VLOOKUP(Table1[[#This Row],[Ticker]],[1]!Table1[[Symbol]:[Industry]],2,FALSE),"-")</f>
        <v>-</v>
      </c>
      <c r="D218" t="s">
        <v>21</v>
      </c>
      <c r="E218">
        <v>36804.29445152</v>
      </c>
      <c r="F218">
        <v>5653.75</v>
      </c>
      <c r="G218">
        <v>-4.6481512750268799</v>
      </c>
      <c r="H218">
        <v>2.31987172590489</v>
      </c>
      <c r="I218">
        <v>-17.685890088897398</v>
      </c>
      <c r="J218">
        <v>1.2837303283886501</v>
      </c>
      <c r="K218">
        <v>5267.59767920997</v>
      </c>
      <c r="L218">
        <v>5388.9399009008703</v>
      </c>
      <c r="M218">
        <v>71.503199700624194</v>
      </c>
      <c r="N218">
        <v>0.848962961836913</v>
      </c>
      <c r="O218">
        <v>21.113420296263499</v>
      </c>
      <c r="P218">
        <v>31.873578634322602</v>
      </c>
      <c r="Q218">
        <v>-5.0522286136669998E-3</v>
      </c>
    </row>
    <row r="219" spans="1:17" x14ac:dyDescent="0.3">
      <c r="A219" t="s">
        <v>529</v>
      </c>
      <c r="B219" t="s">
        <v>530</v>
      </c>
      <c r="C219" t="str">
        <f>IFERROR(VLOOKUP(Table1[[#This Row],[Ticker]],[1]!Table1[[Symbol]:[Industry]],2,FALSE),"-")</f>
        <v>-</v>
      </c>
      <c r="D219" t="s">
        <v>177</v>
      </c>
      <c r="E219">
        <v>36743.041991999999</v>
      </c>
      <c r="F219">
        <v>519.6</v>
      </c>
      <c r="G219">
        <v>-18.3833054139198</v>
      </c>
      <c r="H219">
        <v>7.7257034986383202</v>
      </c>
      <c r="I219">
        <v>10.6830938218474</v>
      </c>
      <c r="J219">
        <v>8.3819711715572307</v>
      </c>
      <c r="K219">
        <v>466.15967531175102</v>
      </c>
      <c r="L219">
        <v>445.82691749967699</v>
      </c>
      <c r="M219">
        <v>83.522422821854505</v>
      </c>
      <c r="N219">
        <v>0.81367057613267202</v>
      </c>
      <c r="O219">
        <v>3.4449576597382401</v>
      </c>
      <c r="P219">
        <v>38.3018365717327</v>
      </c>
      <c r="Q219">
        <v>-6.8779282121158997E-2</v>
      </c>
    </row>
    <row r="220" spans="1:17" x14ac:dyDescent="0.3">
      <c r="A220" t="s">
        <v>531</v>
      </c>
      <c r="B220" t="s">
        <v>532</v>
      </c>
      <c r="C220" t="str">
        <f>IFERROR(VLOOKUP(Table1[[#This Row],[Ticker]],[1]!Table1[[Symbol]:[Industry]],2,FALSE),"-")</f>
        <v>-</v>
      </c>
      <c r="D220" t="s">
        <v>533</v>
      </c>
      <c r="E220">
        <v>36067.050499999998</v>
      </c>
      <c r="F220">
        <v>3231.3</v>
      </c>
      <c r="G220">
        <v>-17.4823118334164</v>
      </c>
      <c r="H220">
        <v>-3.1849945443840202</v>
      </c>
      <c r="I220">
        <v>-27.853602040841899</v>
      </c>
      <c r="J220">
        <v>-2.5066013007397299</v>
      </c>
      <c r="K220">
        <v>3257.5369367169601</v>
      </c>
      <c r="L220">
        <v>3254.8885943325399</v>
      </c>
      <c r="M220">
        <v>54.442797391355001</v>
      </c>
      <c r="N220">
        <v>2.1274037422185299</v>
      </c>
      <c r="O220">
        <v>21.313403274223901</v>
      </c>
      <c r="P220">
        <v>30.5048465266559</v>
      </c>
      <c r="Q220">
        <v>9.3301730286914006E-2</v>
      </c>
    </row>
    <row r="221" spans="1:17" x14ac:dyDescent="0.3">
      <c r="A221" t="s">
        <v>534</v>
      </c>
      <c r="B221" t="s">
        <v>535</v>
      </c>
      <c r="C221" t="str">
        <f>IFERROR(VLOOKUP(Table1[[#This Row],[Ticker]],[1]!Table1[[Symbol]:[Industry]],2,FALSE),"-")</f>
        <v>-</v>
      </c>
      <c r="D221" t="s">
        <v>61</v>
      </c>
      <c r="E221">
        <v>35765.937832219999</v>
      </c>
      <c r="F221">
        <v>1248.95</v>
      </c>
      <c r="G221">
        <v>63.055395661419603</v>
      </c>
      <c r="H221">
        <v>0.212328476195249</v>
      </c>
      <c r="I221">
        <v>29.203551320755299</v>
      </c>
      <c r="J221">
        <v>1.64621584253385</v>
      </c>
      <c r="K221">
        <v>1139.0579985100401</v>
      </c>
      <c r="L221">
        <v>946.39735326683001</v>
      </c>
      <c r="M221">
        <v>73.463084961675193</v>
      </c>
      <c r="N221">
        <v>0.68807561646267001</v>
      </c>
      <c r="O221">
        <v>1.8735738019936601</v>
      </c>
      <c r="P221">
        <v>92.843356751331697</v>
      </c>
      <c r="Q221">
        <v>5.0645031688289002E-2</v>
      </c>
    </row>
    <row r="222" spans="1:17" x14ac:dyDescent="0.3">
      <c r="A222" t="s">
        <v>536</v>
      </c>
      <c r="B222" t="s">
        <v>537</v>
      </c>
      <c r="C222" t="str">
        <f>IFERROR(VLOOKUP(Table1[[#This Row],[Ticker]],[1]!Table1[[Symbol]:[Industry]],2,FALSE),"-")</f>
        <v>-</v>
      </c>
      <c r="D222" t="s">
        <v>278</v>
      </c>
      <c r="E222">
        <v>35680.419525600002</v>
      </c>
      <c r="F222">
        <v>2686.7</v>
      </c>
      <c r="G222">
        <v>-1.0737806752422401</v>
      </c>
      <c r="H222">
        <v>10.7565270709683</v>
      </c>
      <c r="I222">
        <v>-2.94774040570677</v>
      </c>
      <c r="J222">
        <v>2.0680472337693598</v>
      </c>
      <c r="K222">
        <v>2405.02566650671</v>
      </c>
      <c r="L222">
        <v>2276.3031826204401</v>
      </c>
      <c r="M222">
        <v>71.803915182859996</v>
      </c>
      <c r="N222">
        <v>1.4254967806929799</v>
      </c>
      <c r="O222">
        <v>1.9466259723824799</v>
      </c>
      <c r="P222">
        <v>41.390379960004097</v>
      </c>
      <c r="Q222">
        <v>-2.0945179044740002E-3</v>
      </c>
    </row>
    <row r="223" spans="1:17" x14ac:dyDescent="0.3">
      <c r="A223" t="s">
        <v>538</v>
      </c>
      <c r="B223" t="s">
        <v>539</v>
      </c>
      <c r="C223" t="str">
        <f>IFERROR(VLOOKUP(Table1[[#This Row],[Ticker]],[1]!Table1[[Symbol]:[Industry]],2,FALSE),"-")</f>
        <v>-</v>
      </c>
      <c r="D223" t="s">
        <v>272</v>
      </c>
      <c r="E223">
        <v>35600.051468940001</v>
      </c>
      <c r="F223">
        <v>459.5</v>
      </c>
      <c r="G223">
        <v>20.035894018284001</v>
      </c>
      <c r="H223">
        <v>-8.0622184611568706</v>
      </c>
      <c r="I223">
        <v>-5.8064687685096299</v>
      </c>
      <c r="J223">
        <v>-4.9928672067444797</v>
      </c>
      <c r="K223">
        <v>461.53971520621798</v>
      </c>
      <c r="L223">
        <v>412.44677314079098</v>
      </c>
      <c r="M223">
        <v>39.903304041230399</v>
      </c>
      <c r="N223">
        <v>1.4683734672603199</v>
      </c>
      <c r="O223">
        <v>10.957562568008701</v>
      </c>
      <c r="P223">
        <v>48.946515397082599</v>
      </c>
      <c r="Q223">
        <v>6.2153977051885002E-2</v>
      </c>
    </row>
    <row r="224" spans="1:17" x14ac:dyDescent="0.3">
      <c r="A224" t="s">
        <v>540</v>
      </c>
      <c r="B224" t="s">
        <v>541</v>
      </c>
      <c r="C224" t="str">
        <f>IFERROR(VLOOKUP(Table1[[#This Row],[Ticker]],[1]!Table1[[Symbol]:[Industry]],2,FALSE),"-")</f>
        <v>-</v>
      </c>
      <c r="D224" t="s">
        <v>388</v>
      </c>
      <c r="E224">
        <v>35315.129649800001</v>
      </c>
      <c r="F224">
        <v>566.54999999999995</v>
      </c>
      <c r="G224">
        <v>181.89463771162099</v>
      </c>
      <c r="H224">
        <v>-4.9910263074436498</v>
      </c>
      <c r="I224">
        <v>71.470170606494094</v>
      </c>
      <c r="J224">
        <v>-10.811278498444899</v>
      </c>
      <c r="K224">
        <v>587.41877479371499</v>
      </c>
      <c r="L224">
        <v>439.722496023909</v>
      </c>
      <c r="M224">
        <v>31.968618587088901</v>
      </c>
      <c r="N224">
        <v>0.84400451357236905</v>
      </c>
      <c r="O224">
        <v>27.4380019415762</v>
      </c>
      <c r="P224">
        <v>216.46418098030901</v>
      </c>
      <c r="Q224">
        <v>8.5100443269442994E-2</v>
      </c>
    </row>
    <row r="225" spans="1:17" x14ac:dyDescent="0.3">
      <c r="A225" t="s">
        <v>542</v>
      </c>
      <c r="B225" t="s">
        <v>543</v>
      </c>
      <c r="C225" t="str">
        <f>IFERROR(VLOOKUP(Table1[[#This Row],[Ticker]],[1]!Table1[[Symbol]:[Industry]],2,FALSE),"-")</f>
        <v>-</v>
      </c>
      <c r="D225" t="s">
        <v>544</v>
      </c>
      <c r="E225">
        <v>35306.940418400001</v>
      </c>
      <c r="F225">
        <v>952.65</v>
      </c>
      <c r="G225">
        <v>74.440908394246605</v>
      </c>
      <c r="H225">
        <v>16.284308150725899</v>
      </c>
      <c r="I225">
        <v>29.419808450235401</v>
      </c>
      <c r="J225">
        <v>12.664581653432</v>
      </c>
      <c r="K225">
        <v>811.97024002996102</v>
      </c>
      <c r="L225">
        <v>689.85518352639895</v>
      </c>
      <c r="M225">
        <v>82.680209569009605</v>
      </c>
      <c r="N225">
        <v>1.8411876472311699</v>
      </c>
      <c r="O225">
        <v>11.793418359313399</v>
      </c>
      <c r="P225">
        <v>109.811694747274</v>
      </c>
      <c r="Q225">
        <v>0.14319740141097001</v>
      </c>
    </row>
    <row r="226" spans="1:17" x14ac:dyDescent="0.3">
      <c r="A226" t="s">
        <v>545</v>
      </c>
      <c r="B226" t="s">
        <v>546</v>
      </c>
      <c r="C226" t="str">
        <f>IFERROR(VLOOKUP(Table1[[#This Row],[Ticker]],[1]!Table1[[Symbol]:[Industry]],2,FALSE),"-")</f>
        <v>-</v>
      </c>
      <c r="D226" t="s">
        <v>169</v>
      </c>
      <c r="E226">
        <v>35138.439348884</v>
      </c>
      <c r="F226">
        <v>192.73</v>
      </c>
      <c r="G226">
        <v>105.22714342641299</v>
      </c>
      <c r="H226">
        <v>-10.8309403542757</v>
      </c>
      <c r="I226">
        <v>27.287442638689601</v>
      </c>
      <c r="J226">
        <v>-1.4199739546397101</v>
      </c>
      <c r="K226">
        <v>183.758122744113</v>
      </c>
      <c r="L226">
        <v>149.80995489408301</v>
      </c>
      <c r="M226">
        <v>57.370822355021197</v>
      </c>
      <c r="N226">
        <v>0.61801464156195096</v>
      </c>
      <c r="O226">
        <v>7.0409380999325499</v>
      </c>
      <c r="P226">
        <v>134.17982989064399</v>
      </c>
      <c r="Q226">
        <v>7.3912036667911005E-2</v>
      </c>
    </row>
    <row r="227" spans="1:17" x14ac:dyDescent="0.3">
      <c r="A227" t="s">
        <v>547</v>
      </c>
      <c r="B227" t="s">
        <v>548</v>
      </c>
      <c r="C227" t="str">
        <f>IFERROR(VLOOKUP(Table1[[#This Row],[Ticker]],[1]!Table1[[Symbol]:[Industry]],2,FALSE),"-")</f>
        <v>-</v>
      </c>
      <c r="D227" t="s">
        <v>549</v>
      </c>
      <c r="E227">
        <v>34847.228570189996</v>
      </c>
      <c r="F227">
        <v>2487.1</v>
      </c>
      <c r="G227">
        <v>246.28968137855301</v>
      </c>
      <c r="H227">
        <v>-15.0298679232755</v>
      </c>
      <c r="I227">
        <v>-8.5013688723108702E-2</v>
      </c>
      <c r="J227">
        <v>0.43278839380619299</v>
      </c>
      <c r="K227">
        <v>2640.5277089184901</v>
      </c>
      <c r="L227">
        <v>2228.84306309354</v>
      </c>
      <c r="M227">
        <v>43.010510804899099</v>
      </c>
      <c r="N227">
        <v>0.613686462012213</v>
      </c>
      <c r="O227">
        <v>31.265329098146399</v>
      </c>
      <c r="P227">
        <v>306.55496526358797</v>
      </c>
      <c r="Q227">
        <v>0.18676038107833701</v>
      </c>
    </row>
    <row r="228" spans="1:17" x14ac:dyDescent="0.3">
      <c r="A228" t="s">
        <v>550</v>
      </c>
      <c r="B228" t="s">
        <v>551</v>
      </c>
      <c r="C228" t="str">
        <f>IFERROR(VLOOKUP(Table1[[#This Row],[Ticker]],[1]!Table1[[Symbol]:[Industry]],2,FALSE),"-")</f>
        <v>-</v>
      </c>
      <c r="D228" t="s">
        <v>80</v>
      </c>
      <c r="E228">
        <v>34695.373626854998</v>
      </c>
      <c r="F228">
        <v>1839.45</v>
      </c>
      <c r="G228">
        <v>-42.334845443031199</v>
      </c>
      <c r="H228">
        <v>-4.3832341066147196</v>
      </c>
      <c r="I228">
        <v>-32.049529787165802</v>
      </c>
      <c r="J228">
        <v>-0.79355915190297699</v>
      </c>
      <c r="K228">
        <v>1849.1347734789599</v>
      </c>
      <c r="L228">
        <v>1980.64598161299</v>
      </c>
      <c r="M228">
        <v>56.617780874508199</v>
      </c>
      <c r="N228">
        <v>1.2920431401724299</v>
      </c>
      <c r="O228">
        <v>32.142760064149599</v>
      </c>
      <c r="P228">
        <v>11.3873077388882</v>
      </c>
      <c r="Q228">
        <v>-6.3681802488731995E-2</v>
      </c>
    </row>
    <row r="229" spans="1:17" x14ac:dyDescent="0.3">
      <c r="A229" t="s">
        <v>552</v>
      </c>
      <c r="B229" t="s">
        <v>553</v>
      </c>
      <c r="C229" t="str">
        <f>IFERROR(VLOOKUP(Table1[[#This Row],[Ticker]],[1]!Table1[[Symbol]:[Industry]],2,FALSE),"-")</f>
        <v>-</v>
      </c>
      <c r="D229" t="s">
        <v>391</v>
      </c>
      <c r="E229">
        <v>34670.160642139999</v>
      </c>
      <c r="F229">
        <v>535.5</v>
      </c>
      <c r="G229">
        <v>9.4659119816948891</v>
      </c>
      <c r="H229">
        <v>8.6371220044991297</v>
      </c>
      <c r="I229">
        <v>6.00105998223599</v>
      </c>
      <c r="J229">
        <v>7.3558681414205598</v>
      </c>
      <c r="K229">
        <v>493.04200775139299</v>
      </c>
      <c r="L229">
        <v>462.12542635398597</v>
      </c>
      <c r="M229">
        <v>86.724083799653698</v>
      </c>
      <c r="N229">
        <v>1.5249212112971</v>
      </c>
      <c r="O229">
        <v>4.1830065359476896</v>
      </c>
      <c r="P229">
        <v>46.712328767123203</v>
      </c>
      <c r="Q229">
        <v>0.10491196405389699</v>
      </c>
    </row>
    <row r="230" spans="1:17" x14ac:dyDescent="0.3">
      <c r="A230" t="s">
        <v>554</v>
      </c>
      <c r="B230" t="s">
        <v>555</v>
      </c>
      <c r="C230" t="str">
        <f>IFERROR(VLOOKUP(Table1[[#This Row],[Ticker]],[1]!Table1[[Symbol]:[Industry]],2,FALSE),"-")</f>
        <v>-</v>
      </c>
      <c r="D230" t="s">
        <v>124</v>
      </c>
      <c r="E230">
        <v>34609.414185324997</v>
      </c>
      <c r="F230">
        <v>730.05</v>
      </c>
      <c r="G230">
        <v>49.6447520825472</v>
      </c>
      <c r="H230">
        <v>-4.5476629075585002</v>
      </c>
      <c r="I230">
        <v>9.7924450641442498</v>
      </c>
      <c r="J230">
        <v>-1.41155785209206</v>
      </c>
      <c r="K230">
        <v>699.98506506067395</v>
      </c>
      <c r="L230">
        <v>608.441102358992</v>
      </c>
      <c r="M230">
        <v>36.841270988496802</v>
      </c>
      <c r="N230">
        <v>1.5828798709109999</v>
      </c>
      <c r="O230">
        <v>6.1434148346003603</v>
      </c>
      <c r="P230">
        <v>84.729251012145696</v>
      </c>
      <c r="Q230">
        <v>0.25204291888257702</v>
      </c>
    </row>
    <row r="231" spans="1:17" x14ac:dyDescent="0.3">
      <c r="A231" t="s">
        <v>556</v>
      </c>
      <c r="B231" t="s">
        <v>557</v>
      </c>
      <c r="C231" t="str">
        <f>IFERROR(VLOOKUP(Table1[[#This Row],[Ticker]],[1]!Table1[[Symbol]:[Industry]],2,FALSE),"-")</f>
        <v>-</v>
      </c>
      <c r="D231" t="s">
        <v>80</v>
      </c>
      <c r="E231">
        <v>34532.726736919998</v>
      </c>
      <c r="F231">
        <v>4335.75</v>
      </c>
      <c r="G231">
        <v>4.4897404127795104</v>
      </c>
      <c r="H231">
        <v>5.81014467001346</v>
      </c>
      <c r="I231">
        <v>1.2585706371440299</v>
      </c>
      <c r="J231">
        <v>3.2959771479349098</v>
      </c>
      <c r="K231">
        <v>4170.9908638614397</v>
      </c>
      <c r="L231">
        <v>3902.6325603073601</v>
      </c>
      <c r="M231">
        <v>64.690087639411303</v>
      </c>
      <c r="N231">
        <v>1.2498477836767801</v>
      </c>
      <c r="O231">
        <v>6.0935247650348803</v>
      </c>
      <c r="P231">
        <v>43.082253939443902</v>
      </c>
      <c r="Q231">
        <v>1.2202514798154001E-2</v>
      </c>
    </row>
    <row r="232" spans="1:17" x14ac:dyDescent="0.3">
      <c r="A232" t="s">
        <v>558</v>
      </c>
      <c r="B232" t="s">
        <v>559</v>
      </c>
      <c r="C232" t="str">
        <f>IFERROR(VLOOKUP(Table1[[#This Row],[Ticker]],[1]!Table1[[Symbol]:[Industry]],2,FALSE),"-")</f>
        <v>-</v>
      </c>
      <c r="D232" t="s">
        <v>37</v>
      </c>
      <c r="E232">
        <v>34363.077748470001</v>
      </c>
      <c r="F232">
        <v>980.4</v>
      </c>
      <c r="G232">
        <v>-3.9185817329508001</v>
      </c>
      <c r="H232">
        <v>-0.55218779443633303</v>
      </c>
      <c r="I232">
        <v>-6.14681151535666</v>
      </c>
      <c r="J232">
        <v>-1.0703316426352201</v>
      </c>
      <c r="K232">
        <v>976.11450752795702</v>
      </c>
      <c r="L232">
        <v>941.45953016285205</v>
      </c>
      <c r="M232">
        <v>67.159510449778907</v>
      </c>
      <c r="N232">
        <v>0.81092294152109801</v>
      </c>
      <c r="O232">
        <v>11.383108935128501</v>
      </c>
      <c r="P232">
        <v>28.492791612057601</v>
      </c>
      <c r="Q232">
        <v>-7.4517120409287999E-2</v>
      </c>
    </row>
    <row r="233" spans="1:17" x14ac:dyDescent="0.3">
      <c r="A233" t="s">
        <v>560</v>
      </c>
      <c r="B233" t="s">
        <v>561</v>
      </c>
      <c r="C233" t="str">
        <f>IFERROR(VLOOKUP(Table1[[#This Row],[Ticker]],[1]!Table1[[Symbol]:[Industry]],2,FALSE),"-")</f>
        <v>-</v>
      </c>
      <c r="D233" t="s">
        <v>272</v>
      </c>
      <c r="E233">
        <v>34115.205420009901</v>
      </c>
      <c r="F233">
        <v>1275.25</v>
      </c>
      <c r="G233">
        <v>67.916961621733194</v>
      </c>
      <c r="H233">
        <v>-1.4246477208249699</v>
      </c>
      <c r="I233">
        <v>23.694005308984</v>
      </c>
      <c r="J233">
        <v>-4.7643163727407201</v>
      </c>
      <c r="K233">
        <v>1290.42464400824</v>
      </c>
      <c r="L233">
        <v>1122.49534259094</v>
      </c>
      <c r="M233">
        <v>45.5424788484532</v>
      </c>
      <c r="N233">
        <v>1.38334039455397</v>
      </c>
      <c r="O233">
        <v>18.7139776514408</v>
      </c>
      <c r="P233">
        <v>96.1470429900792</v>
      </c>
    </row>
    <row r="234" spans="1:17" x14ac:dyDescent="0.3">
      <c r="A234" t="s">
        <v>562</v>
      </c>
      <c r="B234" t="s">
        <v>563</v>
      </c>
      <c r="C234" t="str">
        <f>IFERROR(VLOOKUP(Table1[[#This Row],[Ticker]],[1]!Table1[[Symbol]:[Industry]],2,FALSE),"-")</f>
        <v>-</v>
      </c>
      <c r="D234" t="s">
        <v>218</v>
      </c>
      <c r="E234">
        <v>34065.542902050001</v>
      </c>
      <c r="F234">
        <v>8473.2999999999993</v>
      </c>
      <c r="G234">
        <v>112.93309467671401</v>
      </c>
      <c r="H234">
        <v>-3.8638469121344499</v>
      </c>
      <c r="I234">
        <v>29.227333876572299</v>
      </c>
      <c r="J234">
        <v>-2.7129231988223901</v>
      </c>
      <c r="K234">
        <v>7935.6646816941502</v>
      </c>
      <c r="L234">
        <v>6410.96096972943</v>
      </c>
      <c r="M234">
        <v>60.253916424343601</v>
      </c>
      <c r="N234">
        <v>0.64403254509958796</v>
      </c>
      <c r="O234">
        <v>4.4339277495190901</v>
      </c>
      <c r="P234">
        <v>156.51403920381401</v>
      </c>
      <c r="Q234">
        <v>0.285972232398091</v>
      </c>
    </row>
    <row r="235" spans="1:17" x14ac:dyDescent="0.3">
      <c r="A235" t="s">
        <v>564</v>
      </c>
      <c r="B235" t="s">
        <v>565</v>
      </c>
      <c r="C235" t="str">
        <f>IFERROR(VLOOKUP(Table1[[#This Row],[Ticker]],[1]!Table1[[Symbol]:[Industry]],2,FALSE),"-")</f>
        <v>-</v>
      </c>
      <c r="D235" t="s">
        <v>154</v>
      </c>
      <c r="E235">
        <v>33853.346172126003</v>
      </c>
      <c r="F235">
        <v>257.63</v>
      </c>
      <c r="G235">
        <v>108.026727594474</v>
      </c>
      <c r="H235">
        <v>-7.0277796773106704</v>
      </c>
      <c r="I235">
        <v>-3.9044093345972701</v>
      </c>
      <c r="J235">
        <v>2.6618397811249701</v>
      </c>
      <c r="K235">
        <v>232.42141483978401</v>
      </c>
      <c r="L235">
        <v>204.584202825809</v>
      </c>
      <c r="M235">
        <v>66.917968771240695</v>
      </c>
      <c r="N235">
        <v>1.3671019841270899</v>
      </c>
      <c r="O235">
        <v>14.020106354073601</v>
      </c>
      <c r="P235">
        <v>143.04716981132</v>
      </c>
      <c r="Q235">
        <v>0.13626921565362701</v>
      </c>
    </row>
    <row r="236" spans="1:17" x14ac:dyDescent="0.3">
      <c r="A236" t="s">
        <v>566</v>
      </c>
      <c r="B236" t="s">
        <v>567</v>
      </c>
      <c r="C236" t="str">
        <f>IFERROR(VLOOKUP(Table1[[#This Row],[Ticker]],[1]!Table1[[Symbol]:[Industry]],2,FALSE),"-")</f>
        <v>-</v>
      </c>
      <c r="D236" t="s">
        <v>568</v>
      </c>
      <c r="E236">
        <v>33649.112501215001</v>
      </c>
      <c r="F236">
        <v>1238.8499999999999</v>
      </c>
      <c r="G236">
        <v>3.4201545993696598</v>
      </c>
      <c r="H236">
        <v>-0.37663774273969403</v>
      </c>
      <c r="I236">
        <v>-11.631195928864001</v>
      </c>
      <c r="J236">
        <v>-2.9952047279987801</v>
      </c>
      <c r="K236">
        <v>1164.5018381775501</v>
      </c>
      <c r="L236">
        <v>1126.1658829440701</v>
      </c>
      <c r="M236">
        <v>60.004979461470299</v>
      </c>
      <c r="N236">
        <v>1.17199230369722</v>
      </c>
      <c r="O236">
        <v>16.333696573434999</v>
      </c>
      <c r="P236">
        <v>31.792553191489301</v>
      </c>
      <c r="Q236">
        <v>0.12018881496344699</v>
      </c>
    </row>
    <row r="237" spans="1:17" x14ac:dyDescent="0.3">
      <c r="A237" t="s">
        <v>569</v>
      </c>
      <c r="B237" t="s">
        <v>570</v>
      </c>
      <c r="C237" t="str">
        <f>IFERROR(VLOOKUP(Table1[[#This Row],[Ticker]],[1]!Table1[[Symbol]:[Industry]],2,FALSE),"-")</f>
        <v>-</v>
      </c>
      <c r="D237" t="s">
        <v>37</v>
      </c>
      <c r="E237">
        <v>33548.443398919997</v>
      </c>
      <c r="F237">
        <v>569.20000000000005</v>
      </c>
      <c r="G237">
        <v>-29.722985997352598</v>
      </c>
      <c r="H237">
        <v>2.2096218357169</v>
      </c>
      <c r="I237">
        <v>-7.8546837788611397</v>
      </c>
      <c r="J237">
        <v>7.1467314121960204</v>
      </c>
      <c r="K237">
        <v>536.62248776705701</v>
      </c>
      <c r="L237">
        <v>557.17775973191601</v>
      </c>
      <c r="M237">
        <v>84.5001475525236</v>
      </c>
      <c r="N237">
        <v>1.5061954641448301</v>
      </c>
      <c r="O237">
        <v>18.587491215741299</v>
      </c>
      <c r="P237">
        <v>25.153913808267301</v>
      </c>
      <c r="Q237">
        <v>-9.8366292419445001E-2</v>
      </c>
    </row>
    <row r="238" spans="1:17" x14ac:dyDescent="0.3">
      <c r="A238" t="s">
        <v>571</v>
      </c>
      <c r="B238" t="s">
        <v>572</v>
      </c>
      <c r="C238" t="str">
        <f>IFERROR(VLOOKUP(Table1[[#This Row],[Ticker]],[1]!Table1[[Symbol]:[Industry]],2,FALSE),"-")</f>
        <v>-</v>
      </c>
      <c r="D238" t="s">
        <v>267</v>
      </c>
      <c r="E238">
        <v>33372.40426512</v>
      </c>
      <c r="F238">
        <v>6667.95</v>
      </c>
      <c r="G238">
        <v>158.918996736775</v>
      </c>
      <c r="H238">
        <v>-7.7770868739136798</v>
      </c>
      <c r="I238">
        <v>47.011703286327602</v>
      </c>
      <c r="J238">
        <v>-6.2163560702980796</v>
      </c>
      <c r="K238">
        <v>6583.1827707155398</v>
      </c>
      <c r="L238">
        <v>5477.8219400845701</v>
      </c>
      <c r="M238">
        <v>49.935350772543202</v>
      </c>
      <c r="N238">
        <v>1.6255245405579899</v>
      </c>
      <c r="O238">
        <v>46.324582517865302</v>
      </c>
      <c r="P238">
        <v>192.45394736842101</v>
      </c>
      <c r="Q238">
        <v>0.14970162494759001</v>
      </c>
    </row>
    <row r="239" spans="1:17" x14ac:dyDescent="0.3">
      <c r="A239" t="s">
        <v>573</v>
      </c>
      <c r="B239" t="s">
        <v>574</v>
      </c>
      <c r="C239" t="str">
        <f>IFERROR(VLOOKUP(Table1[[#This Row],[Ticker]],[1]!Table1[[Symbol]:[Industry]],2,FALSE),"-")</f>
        <v>-</v>
      </c>
      <c r="D239" t="s">
        <v>327</v>
      </c>
      <c r="E239">
        <v>33369.223944520003</v>
      </c>
      <c r="F239">
        <v>1605.15</v>
      </c>
      <c r="G239">
        <v>84.388408505847593</v>
      </c>
      <c r="H239">
        <v>-6.5923218880926902</v>
      </c>
      <c r="I239">
        <v>57.450366841861602</v>
      </c>
      <c r="J239">
        <v>-6.2067876698553999</v>
      </c>
      <c r="K239">
        <v>1553.06788980138</v>
      </c>
      <c r="L239">
        <v>1247.6615848418101</v>
      </c>
      <c r="M239">
        <v>40.036018325270803</v>
      </c>
      <c r="N239">
        <v>0.45005732135106902</v>
      </c>
      <c r="O239">
        <v>12.011338504189601</v>
      </c>
      <c r="P239">
        <v>128.75160324925099</v>
      </c>
      <c r="Q239">
        <v>0.154802280933384</v>
      </c>
    </row>
    <row r="240" spans="1:17" x14ac:dyDescent="0.3">
      <c r="A240" t="s">
        <v>575</v>
      </c>
      <c r="B240" t="s">
        <v>576</v>
      </c>
      <c r="C240" t="str">
        <f>IFERROR(VLOOKUP(Table1[[#This Row],[Ticker]],[1]!Table1[[Symbol]:[Industry]],2,FALSE),"-")</f>
        <v>-</v>
      </c>
      <c r="D240" t="s">
        <v>24</v>
      </c>
      <c r="E240">
        <v>33163.431899034003</v>
      </c>
      <c r="F240">
        <v>202.24</v>
      </c>
      <c r="G240">
        <v>-39.552284590280102</v>
      </c>
      <c r="H240">
        <v>0.65136066891733302</v>
      </c>
      <c r="I240">
        <v>-27.867819345298201</v>
      </c>
      <c r="J240">
        <v>1.1300045751324701</v>
      </c>
      <c r="K240">
        <v>195.034526008889</v>
      </c>
      <c r="L240">
        <v>207.669107194124</v>
      </c>
      <c r="M240">
        <v>60.147751603216598</v>
      </c>
      <c r="N240">
        <v>1.1345000032900501</v>
      </c>
      <c r="O240">
        <v>30.092958860759399</v>
      </c>
      <c r="P240">
        <v>19.562518474726499</v>
      </c>
      <c r="Q240">
        <v>-0.100275558406089</v>
      </c>
    </row>
    <row r="241" spans="1:17" x14ac:dyDescent="0.3">
      <c r="A241" t="s">
        <v>577</v>
      </c>
      <c r="B241" t="s">
        <v>578</v>
      </c>
      <c r="C241" t="str">
        <f>IFERROR(VLOOKUP(Table1[[#This Row],[Ticker]],[1]!Table1[[Symbol]:[Industry]],2,FALSE),"-")</f>
        <v>-</v>
      </c>
      <c r="D241" t="s">
        <v>507</v>
      </c>
      <c r="E241">
        <v>32809.041963371899</v>
      </c>
      <c r="F241">
        <v>72.89</v>
      </c>
      <c r="G241">
        <v>0.58962722719430605</v>
      </c>
      <c r="H241">
        <v>0.66265507634436105</v>
      </c>
      <c r="I241">
        <v>7.1066697195164004</v>
      </c>
      <c r="J241">
        <v>-4.6649576044959398</v>
      </c>
      <c r="K241">
        <v>70.817833319068697</v>
      </c>
      <c r="L241">
        <v>66.103064691319702</v>
      </c>
      <c r="M241">
        <v>52.253425359158904</v>
      </c>
      <c r="N241">
        <v>1.7336158814163001</v>
      </c>
      <c r="O241">
        <v>9.7544244752366591</v>
      </c>
      <c r="P241">
        <v>27.096774193548299</v>
      </c>
      <c r="Q241">
        <v>6.2838589005585005E-2</v>
      </c>
    </row>
    <row r="242" spans="1:17" x14ac:dyDescent="0.3">
      <c r="A242" t="s">
        <v>579</v>
      </c>
      <c r="B242" t="s">
        <v>580</v>
      </c>
      <c r="C242" t="str">
        <f>IFERROR(VLOOKUP(Table1[[#This Row],[Ticker]],[1]!Table1[[Symbol]:[Industry]],2,FALSE),"-")</f>
        <v>-</v>
      </c>
      <c r="D242" t="s">
        <v>143</v>
      </c>
      <c r="E242">
        <v>32734.385840999999</v>
      </c>
      <c r="F242">
        <v>329.55</v>
      </c>
      <c r="G242">
        <v>29.907038980671398</v>
      </c>
      <c r="H242">
        <v>2.5378927192815102</v>
      </c>
      <c r="I242">
        <v>24.6636434151721</v>
      </c>
      <c r="J242">
        <v>-1.01606284059785</v>
      </c>
      <c r="K242">
        <v>292.23550967895</v>
      </c>
      <c r="L242">
        <v>253.388596452115</v>
      </c>
      <c r="M242">
        <v>58.552580394840703</v>
      </c>
      <c r="N242">
        <v>0.57077941721723102</v>
      </c>
      <c r="O242">
        <v>1.7296313154301299</v>
      </c>
      <c r="P242">
        <v>70.795542886758199</v>
      </c>
      <c r="Q242">
        <v>1.6436360267633999E-2</v>
      </c>
    </row>
    <row r="243" spans="1:17" x14ac:dyDescent="0.3">
      <c r="A243" t="s">
        <v>581</v>
      </c>
      <c r="B243" t="s">
        <v>582</v>
      </c>
      <c r="C243" t="str">
        <f>IFERROR(VLOOKUP(Table1[[#This Row],[Ticker]],[1]!Table1[[Symbol]:[Industry]],2,FALSE),"-")</f>
        <v>-</v>
      </c>
      <c r="D243" t="s">
        <v>49</v>
      </c>
      <c r="E243">
        <v>32535.9504714</v>
      </c>
      <c r="F243">
        <v>419.65</v>
      </c>
      <c r="G243">
        <v>-3.4208503494448999</v>
      </c>
      <c r="H243">
        <v>-15.8896140765968</v>
      </c>
      <c r="I243">
        <v>-13.950786444807701</v>
      </c>
      <c r="J243">
        <v>-1.35056166108746</v>
      </c>
      <c r="K243">
        <v>444.63714112425902</v>
      </c>
      <c r="L243">
        <v>434.39573088820902</v>
      </c>
      <c r="M243">
        <v>47.867155260224301</v>
      </c>
      <c r="N243">
        <v>1.1505666433205</v>
      </c>
      <c r="O243">
        <v>23.841296318360499</v>
      </c>
      <c r="P243">
        <v>24.784418673803099</v>
      </c>
      <c r="Q243">
        <v>9.3752897019970999E-2</v>
      </c>
    </row>
    <row r="244" spans="1:17" x14ac:dyDescent="0.3">
      <c r="A244" t="s">
        <v>583</v>
      </c>
      <c r="B244" t="s">
        <v>584</v>
      </c>
      <c r="C244" t="str">
        <f>IFERROR(VLOOKUP(Table1[[#This Row],[Ticker]],[1]!Table1[[Symbol]:[Industry]],2,FALSE),"-")</f>
        <v>-</v>
      </c>
      <c r="D244" t="s">
        <v>230</v>
      </c>
      <c r="E244">
        <v>32499.00621204</v>
      </c>
      <c r="F244">
        <v>4281.6000000000004</v>
      </c>
      <c r="G244">
        <v>1.4946893659735301</v>
      </c>
      <c r="H244">
        <v>-1.57493009546086</v>
      </c>
      <c r="I244">
        <v>23.283922582311298</v>
      </c>
      <c r="J244">
        <v>-6.1886206240315396</v>
      </c>
      <c r="K244">
        <v>3966.0341074590501</v>
      </c>
      <c r="L244">
        <v>3395.4185895345599</v>
      </c>
      <c r="M244">
        <v>46.645815698910702</v>
      </c>
      <c r="N244">
        <v>0.60695256910303796</v>
      </c>
      <c r="O244">
        <v>12.525691330343699</v>
      </c>
      <c r="P244">
        <v>69.601901366607194</v>
      </c>
      <c r="Q244">
        <v>0.10226130035209199</v>
      </c>
    </row>
    <row r="245" spans="1:17" x14ac:dyDescent="0.3">
      <c r="A245" t="s">
        <v>585</v>
      </c>
      <c r="B245" t="s">
        <v>586</v>
      </c>
      <c r="C245" t="str">
        <f>IFERROR(VLOOKUP(Table1[[#This Row],[Ticker]],[1]!Table1[[Symbol]:[Industry]],2,FALSE),"-")</f>
        <v>-</v>
      </c>
      <c r="D245" t="s">
        <v>549</v>
      </c>
      <c r="E245">
        <v>32435.539934519998</v>
      </c>
      <c r="F245">
        <v>4359</v>
      </c>
      <c r="G245">
        <v>-13.162570730022701</v>
      </c>
      <c r="H245">
        <v>-2.76553838610117</v>
      </c>
      <c r="I245">
        <v>-8.0259845726932806</v>
      </c>
      <c r="J245">
        <v>3.4598109604954699</v>
      </c>
      <c r="K245">
        <v>4289.79782198271</v>
      </c>
      <c r="L245">
        <v>4265.2549234280395</v>
      </c>
      <c r="M245">
        <v>73.551753854281102</v>
      </c>
      <c r="N245">
        <v>1.2288865589481599</v>
      </c>
      <c r="O245">
        <v>20.864877265427801</v>
      </c>
      <c r="P245">
        <v>19.075586636435599</v>
      </c>
      <c r="Q245">
        <v>2.9595168294465998E-2</v>
      </c>
    </row>
    <row r="246" spans="1:17" x14ac:dyDescent="0.3">
      <c r="A246" t="s">
        <v>587</v>
      </c>
      <c r="B246" t="s">
        <v>588</v>
      </c>
      <c r="C246" t="str">
        <f>IFERROR(VLOOKUP(Table1[[#This Row],[Ticker]],[1]!Table1[[Symbol]:[Industry]],2,FALSE),"-")</f>
        <v>-</v>
      </c>
      <c r="D246" t="s">
        <v>230</v>
      </c>
      <c r="E246">
        <v>32307.956010315</v>
      </c>
      <c r="F246">
        <v>6499.15</v>
      </c>
      <c r="G246">
        <v>4.2133545483845003</v>
      </c>
      <c r="H246">
        <v>0.72736299994208298</v>
      </c>
      <c r="I246">
        <v>32.443684217428398</v>
      </c>
      <c r="J246">
        <v>-5.0327511032076302</v>
      </c>
      <c r="K246">
        <v>5909.6102018461997</v>
      </c>
      <c r="L246">
        <v>5108.6673415992</v>
      </c>
      <c r="M246">
        <v>52.836270171132497</v>
      </c>
      <c r="N246">
        <v>0.84177606059272403</v>
      </c>
      <c r="O246">
        <v>13.091711993106699</v>
      </c>
      <c r="P246">
        <v>61.489626040501904</v>
      </c>
      <c r="Q246">
        <v>9.9521378503668004E-2</v>
      </c>
    </row>
    <row r="247" spans="1:17" hidden="1" x14ac:dyDescent="0.3">
      <c r="A247" t="s">
        <v>589</v>
      </c>
      <c r="B247" t="s">
        <v>590</v>
      </c>
      <c r="C247" t="str">
        <f>IFERROR(VLOOKUP(Table1[[#This Row],[Ticker]],[1]!Table1[[Symbol]:[Industry]],2,FALSE),"-")</f>
        <v>-</v>
      </c>
      <c r="D247" t="s">
        <v>140</v>
      </c>
      <c r="E247">
        <v>32216.064643341</v>
      </c>
      <c r="F247">
        <v>355.26</v>
      </c>
      <c r="G247">
        <v>-5.0925987910589701</v>
      </c>
      <c r="H247">
        <v>-7.0189570261734202</v>
      </c>
      <c r="I247">
        <v>-3.2699305164795001</v>
      </c>
      <c r="J247">
        <v>0.37165546908041203</v>
      </c>
      <c r="K247">
        <v>355.06800878583999</v>
      </c>
      <c r="L247">
        <v>346.00940447686401</v>
      </c>
      <c r="M247">
        <v>56.330526885428</v>
      </c>
      <c r="N247">
        <v>1.0010786562921901</v>
      </c>
      <c r="O247">
        <v>12.312109440972799</v>
      </c>
      <c r="P247">
        <v>25.091549295774598</v>
      </c>
      <c r="Q247">
        <v>-0.123824141917355</v>
      </c>
    </row>
    <row r="248" spans="1:17" hidden="1" x14ac:dyDescent="0.3">
      <c r="A248" t="s">
        <v>591</v>
      </c>
      <c r="B248" t="s">
        <v>592</v>
      </c>
      <c r="C248" t="str">
        <f>IFERROR(VLOOKUP(Table1[[#This Row],[Ticker]],[1]!Table1[[Symbol]:[Industry]],2,FALSE),"-")</f>
        <v>-</v>
      </c>
      <c r="D248" t="s">
        <v>37</v>
      </c>
      <c r="E248">
        <v>32193.802134000001</v>
      </c>
      <c r="F248">
        <v>341.25</v>
      </c>
      <c r="G248">
        <v>-13.5937182515906</v>
      </c>
      <c r="H248">
        <v>8.9122260637278892</v>
      </c>
      <c r="I248">
        <v>0.202232071183299</v>
      </c>
      <c r="J248">
        <v>4.0513980140566996</v>
      </c>
      <c r="M248">
        <v>73.182897918992694</v>
      </c>
      <c r="O248">
        <v>9.0109890109890003</v>
      </c>
      <c r="P248">
        <v>22.509423801830899</v>
      </c>
    </row>
    <row r="249" spans="1:17" x14ac:dyDescent="0.3">
      <c r="A249" t="s">
        <v>593</v>
      </c>
      <c r="B249" t="s">
        <v>594</v>
      </c>
      <c r="C249" t="str">
        <f>IFERROR(VLOOKUP(Table1[[#This Row],[Ticker]],[1]!Table1[[Symbol]:[Industry]],2,FALSE),"-")</f>
        <v>-</v>
      </c>
      <c r="D249" t="s">
        <v>230</v>
      </c>
      <c r="E249">
        <v>31934.739502799999</v>
      </c>
      <c r="F249">
        <v>1684.1</v>
      </c>
      <c r="G249">
        <v>14.839147949002299</v>
      </c>
      <c r="H249">
        <v>-5.2027077989593202</v>
      </c>
      <c r="I249">
        <v>39.466042618233097</v>
      </c>
      <c r="J249">
        <v>-2.8780856652160001</v>
      </c>
      <c r="K249">
        <v>1583.5862448462301</v>
      </c>
      <c r="L249">
        <v>1320.53786390494</v>
      </c>
      <c r="M249">
        <v>46.115836460864202</v>
      </c>
      <c r="N249">
        <v>1.0291567811651401</v>
      </c>
      <c r="O249">
        <v>9.3254557330324896</v>
      </c>
      <c r="P249">
        <v>64.2063182527301</v>
      </c>
      <c r="Q249">
        <v>0.10063792682249199</v>
      </c>
    </row>
    <row r="250" spans="1:17" x14ac:dyDescent="0.3">
      <c r="A250" t="s">
        <v>595</v>
      </c>
      <c r="B250" t="s">
        <v>596</v>
      </c>
      <c r="C250" t="str">
        <f>IFERROR(VLOOKUP(Table1[[#This Row],[Ticker]],[1]!Table1[[Symbol]:[Industry]],2,FALSE),"-")</f>
        <v>-</v>
      </c>
      <c r="D250" t="s">
        <v>184</v>
      </c>
      <c r="E250">
        <v>31476.014999999999</v>
      </c>
      <c r="F250">
        <v>723.35</v>
      </c>
      <c r="G250">
        <v>43.797416560137101</v>
      </c>
      <c r="H250">
        <v>6.1050568816746997</v>
      </c>
      <c r="I250">
        <v>16.890706468386298</v>
      </c>
      <c r="J250">
        <v>-2.0307584409744099</v>
      </c>
      <c r="K250">
        <v>619.20170913889501</v>
      </c>
      <c r="L250">
        <v>526.11874787669296</v>
      </c>
      <c r="M250">
        <v>61.825069100101601</v>
      </c>
      <c r="N250">
        <v>0.98042231164943905</v>
      </c>
      <c r="O250">
        <v>7.1403884703117297</v>
      </c>
      <c r="P250">
        <v>76.426829268292593</v>
      </c>
      <c r="Q250">
        <v>-1.7535195238006999E-2</v>
      </c>
    </row>
    <row r="251" spans="1:17" x14ac:dyDescent="0.3">
      <c r="A251" t="s">
        <v>597</v>
      </c>
      <c r="B251" t="s">
        <v>598</v>
      </c>
      <c r="C251" t="str">
        <f>IFERROR(VLOOKUP(Table1[[#This Row],[Ticker]],[1]!Table1[[Symbol]:[Industry]],2,FALSE),"-")</f>
        <v>-</v>
      </c>
      <c r="D251" t="s">
        <v>457</v>
      </c>
      <c r="E251">
        <v>31387.934799179999</v>
      </c>
      <c r="F251">
        <v>1680.95</v>
      </c>
      <c r="G251">
        <v>119.974689862726</v>
      </c>
      <c r="H251">
        <v>33.681226448684797</v>
      </c>
      <c r="I251">
        <v>94.807700868144096</v>
      </c>
      <c r="J251">
        <v>11.3810131223689</v>
      </c>
      <c r="K251">
        <v>1284.4131896609599</v>
      </c>
      <c r="L251">
        <v>959.24332452405997</v>
      </c>
      <c r="M251">
        <v>79.613540149462594</v>
      </c>
      <c r="N251">
        <v>1.5617107441442599</v>
      </c>
      <c r="O251">
        <v>5.65156607870549</v>
      </c>
      <c r="P251">
        <v>180.626043405676</v>
      </c>
      <c r="Q251">
        <v>8.4905548620836005E-2</v>
      </c>
    </row>
    <row r="252" spans="1:17" x14ac:dyDescent="0.3">
      <c r="A252" t="s">
        <v>599</v>
      </c>
      <c r="B252" t="s">
        <v>600</v>
      </c>
      <c r="C252" t="str">
        <f>IFERROR(VLOOKUP(Table1[[#This Row],[Ticker]],[1]!Table1[[Symbol]:[Industry]],2,FALSE),"-")</f>
        <v>-</v>
      </c>
      <c r="D252" t="s">
        <v>230</v>
      </c>
      <c r="E252">
        <v>31364.761600000002</v>
      </c>
      <c r="F252">
        <v>2854.2</v>
      </c>
      <c r="G252">
        <v>1.70529877342029</v>
      </c>
      <c r="H252">
        <v>-0.445735577517749</v>
      </c>
      <c r="I252">
        <v>10.865843406128199</v>
      </c>
      <c r="J252">
        <v>0.96804701917882297</v>
      </c>
      <c r="K252">
        <v>2498.3488382632499</v>
      </c>
      <c r="L252">
        <v>2254.0443179158601</v>
      </c>
      <c r="M252">
        <v>73.420139194370506</v>
      </c>
      <c r="N252">
        <v>0.66656559496196799</v>
      </c>
      <c r="O252">
        <v>2.6557354074697002</v>
      </c>
      <c r="P252">
        <v>52.2077645051194</v>
      </c>
      <c r="Q252">
        <v>7.0936179768330998E-2</v>
      </c>
    </row>
    <row r="253" spans="1:17" x14ac:dyDescent="0.3">
      <c r="A253" t="s">
        <v>601</v>
      </c>
      <c r="B253" t="s">
        <v>602</v>
      </c>
      <c r="C253" t="str">
        <f>IFERROR(VLOOKUP(Table1[[#This Row],[Ticker]],[1]!Table1[[Symbol]:[Industry]],2,FALSE),"-")</f>
        <v>-</v>
      </c>
      <c r="D253" t="s">
        <v>193</v>
      </c>
      <c r="E253">
        <v>31320.913146940002</v>
      </c>
      <c r="F253">
        <v>14028.15</v>
      </c>
      <c r="G253">
        <v>237.135826415286</v>
      </c>
      <c r="H253">
        <v>9.9732907764386507</v>
      </c>
      <c r="I253">
        <v>64.053132344533395</v>
      </c>
      <c r="J253">
        <v>13.394093492326</v>
      </c>
      <c r="K253">
        <v>11193.203776410301</v>
      </c>
      <c r="L253">
        <v>8527.4191723959793</v>
      </c>
      <c r="M253">
        <v>92.509668968301199</v>
      </c>
      <c r="N253">
        <v>0.82048562933597602</v>
      </c>
      <c r="O253">
        <v>4.1177917259225199</v>
      </c>
      <c r="P253">
        <v>266.64042303457501</v>
      </c>
      <c r="Q253">
        <v>0.190854214380311</v>
      </c>
    </row>
    <row r="254" spans="1:17" x14ac:dyDescent="0.3">
      <c r="A254" t="s">
        <v>603</v>
      </c>
      <c r="B254" t="s">
        <v>604</v>
      </c>
      <c r="C254" t="str">
        <f>IFERROR(VLOOKUP(Table1[[#This Row],[Ticker]],[1]!Table1[[Symbol]:[Industry]],2,FALSE),"-")</f>
        <v>-</v>
      </c>
      <c r="D254" t="s">
        <v>140</v>
      </c>
      <c r="E254">
        <v>31258.80572724</v>
      </c>
      <c r="F254">
        <v>1367.75</v>
      </c>
      <c r="G254">
        <v>116.846784170335</v>
      </c>
      <c r="H254">
        <v>-6.8663886262842198</v>
      </c>
      <c r="I254">
        <v>44.551570096991902</v>
      </c>
      <c r="J254">
        <v>-8.0797980504782405</v>
      </c>
      <c r="K254">
        <v>1237.1813548605701</v>
      </c>
      <c r="L254">
        <v>974.97370409012206</v>
      </c>
      <c r="M254">
        <v>51.057285065076599</v>
      </c>
      <c r="N254">
        <v>0.78299199625071003</v>
      </c>
      <c r="O254">
        <v>6.2401754706634804</v>
      </c>
      <c r="P254">
        <v>148.63661152517699</v>
      </c>
      <c r="Q254">
        <v>0.17460048003040099</v>
      </c>
    </row>
    <row r="255" spans="1:17" x14ac:dyDescent="0.3">
      <c r="A255" t="s">
        <v>605</v>
      </c>
      <c r="B255" t="s">
        <v>606</v>
      </c>
      <c r="C255" t="str">
        <f>IFERROR(VLOOKUP(Table1[[#This Row],[Ticker]],[1]!Table1[[Symbol]:[Industry]],2,FALSE),"-")</f>
        <v>-</v>
      </c>
      <c r="D255" t="s">
        <v>607</v>
      </c>
      <c r="E255">
        <v>31180.273079999999</v>
      </c>
      <c r="F255">
        <v>888.9</v>
      </c>
      <c r="G255">
        <v>9.6849938369532396</v>
      </c>
      <c r="H255">
        <v>10.4543845072537</v>
      </c>
      <c r="I255">
        <v>0.94582200526251703</v>
      </c>
      <c r="J255">
        <v>5.1394655207319798E-2</v>
      </c>
      <c r="K255">
        <v>843.95308250337598</v>
      </c>
      <c r="L255">
        <v>788.9034418228</v>
      </c>
      <c r="M255">
        <v>77.297116129950794</v>
      </c>
      <c r="N255">
        <v>1.07830578437797</v>
      </c>
      <c r="O255">
        <v>5.0736865789177497</v>
      </c>
      <c r="P255">
        <v>44.536585365853597</v>
      </c>
      <c r="Q255">
        <v>8.8234194798917004E-2</v>
      </c>
    </row>
    <row r="256" spans="1:17" x14ac:dyDescent="0.3">
      <c r="A256" t="s">
        <v>608</v>
      </c>
      <c r="B256" t="s">
        <v>609</v>
      </c>
      <c r="C256" t="str">
        <f>IFERROR(VLOOKUP(Table1[[#This Row],[Ticker]],[1]!Table1[[Symbol]:[Industry]],2,FALSE),"-")</f>
        <v>-</v>
      </c>
      <c r="D256" t="s">
        <v>610</v>
      </c>
      <c r="E256">
        <v>31157.513924399998</v>
      </c>
      <c r="F256">
        <v>317.55</v>
      </c>
      <c r="G256">
        <v>142.88258583151199</v>
      </c>
      <c r="H256">
        <v>-19.023404213104399</v>
      </c>
      <c r="I256">
        <v>6.4245597119170199</v>
      </c>
      <c r="J256">
        <v>-6.2613662202569103</v>
      </c>
      <c r="K256">
        <v>338.07016460411</v>
      </c>
      <c r="L256">
        <v>273.22606312232699</v>
      </c>
      <c r="M256">
        <v>38.420638825630697</v>
      </c>
      <c r="N256">
        <v>0.48820654869920399</v>
      </c>
      <c r="O256">
        <v>30.9400094473311</v>
      </c>
      <c r="P256">
        <v>174.34125269978401</v>
      </c>
      <c r="Q256">
        <v>7.0409002801603005E-2</v>
      </c>
    </row>
    <row r="257" spans="1:17" x14ac:dyDescent="0.3">
      <c r="A257" t="s">
        <v>611</v>
      </c>
      <c r="B257" t="s">
        <v>612</v>
      </c>
      <c r="C257" t="str">
        <f>IFERROR(VLOOKUP(Table1[[#This Row],[Ticker]],[1]!Table1[[Symbol]:[Industry]],2,FALSE),"-")</f>
        <v>-</v>
      </c>
      <c r="D257" t="s">
        <v>613</v>
      </c>
      <c r="E257">
        <v>30665.6947053</v>
      </c>
      <c r="F257">
        <v>784.05</v>
      </c>
      <c r="G257">
        <v>52.453626338633299</v>
      </c>
      <c r="H257">
        <v>10.875215320441701</v>
      </c>
      <c r="I257">
        <v>-0.41921452725806302</v>
      </c>
      <c r="J257">
        <v>0.58883892692955697</v>
      </c>
      <c r="K257">
        <v>707.14500209814003</v>
      </c>
      <c r="L257">
        <v>643.38406682126197</v>
      </c>
      <c r="M257">
        <v>65.774293374358606</v>
      </c>
      <c r="N257">
        <v>0.95643868738637805</v>
      </c>
      <c r="O257">
        <v>1.09049167782668</v>
      </c>
      <c r="P257">
        <v>79.642570741207393</v>
      </c>
      <c r="Q257">
        <v>7.5799947182589996E-3</v>
      </c>
    </row>
    <row r="258" spans="1:17" x14ac:dyDescent="0.3">
      <c r="A258" t="s">
        <v>614</v>
      </c>
      <c r="B258" t="s">
        <v>615</v>
      </c>
      <c r="C258" t="str">
        <f>IFERROR(VLOOKUP(Table1[[#This Row],[Ticker]],[1]!Table1[[Symbol]:[Industry]],2,FALSE),"-")</f>
        <v>-</v>
      </c>
      <c r="D258" t="s">
        <v>193</v>
      </c>
      <c r="E258">
        <v>30363.782656799998</v>
      </c>
      <c r="F258">
        <v>16001.9</v>
      </c>
      <c r="G258">
        <v>4.4230529601039903</v>
      </c>
      <c r="H258">
        <v>-16.6151039243627</v>
      </c>
      <c r="I258">
        <v>-12.826568181676301</v>
      </c>
      <c r="J258">
        <v>-1.0232758365627801</v>
      </c>
      <c r="K258">
        <v>15515.606861297299</v>
      </c>
      <c r="L258">
        <v>14708.1881739854</v>
      </c>
      <c r="M258">
        <v>48.350715453001797</v>
      </c>
      <c r="N258">
        <v>4.2859747881927799</v>
      </c>
      <c r="O258">
        <v>14.048956686393399</v>
      </c>
      <c r="P258">
        <v>36.955079788258303</v>
      </c>
      <c r="Q258">
        <v>6.6778976703684004E-2</v>
      </c>
    </row>
    <row r="259" spans="1:17" hidden="1" x14ac:dyDescent="0.3">
      <c r="A259" t="s">
        <v>616</v>
      </c>
      <c r="B259" t="s">
        <v>617</v>
      </c>
      <c r="C259" t="str">
        <f>IFERROR(VLOOKUP(Table1[[#This Row],[Ticker]],[1]!Table1[[Symbol]:[Industry]],2,FALSE),"-")</f>
        <v>-</v>
      </c>
      <c r="D259" t="s">
        <v>618</v>
      </c>
      <c r="E259">
        <v>30342.789468319999</v>
      </c>
      <c r="F259">
        <v>1323.9</v>
      </c>
      <c r="G259">
        <v>180.164617264405</v>
      </c>
      <c r="H259">
        <v>18.9426135770522</v>
      </c>
      <c r="I259">
        <v>193.58819769649301</v>
      </c>
      <c r="J259">
        <v>4.6392634199031999</v>
      </c>
      <c r="K259">
        <v>1052.7530215491599</v>
      </c>
      <c r="M259">
        <v>64.123248901663104</v>
      </c>
      <c r="N259">
        <v>0.94142294162575302</v>
      </c>
      <c r="O259">
        <v>9.5211118664551595</v>
      </c>
      <c r="P259">
        <v>259.75543478260801</v>
      </c>
    </row>
    <row r="260" spans="1:17" x14ac:dyDescent="0.3">
      <c r="A260" t="s">
        <v>619</v>
      </c>
      <c r="B260" t="s">
        <v>620</v>
      </c>
      <c r="C260" t="str">
        <f>IFERROR(VLOOKUP(Table1[[#This Row],[Ticker]],[1]!Table1[[Symbol]:[Industry]],2,FALSE),"-")</f>
        <v>-</v>
      </c>
      <c r="D260" t="s">
        <v>388</v>
      </c>
      <c r="E260">
        <v>30219.026959659899</v>
      </c>
      <c r="F260">
        <v>1561.3</v>
      </c>
      <c r="G260">
        <v>42.662755484448901</v>
      </c>
      <c r="H260">
        <v>37.307091612711503</v>
      </c>
      <c r="I260">
        <v>43.850582884376699</v>
      </c>
      <c r="J260">
        <v>22.569994906063801</v>
      </c>
      <c r="K260">
        <v>1217.8215655310801</v>
      </c>
      <c r="L260">
        <v>1085.08261119383</v>
      </c>
      <c r="M260">
        <v>95.134148034923797</v>
      </c>
      <c r="N260">
        <v>2.9712471199426198</v>
      </c>
      <c r="O260">
        <v>5.6683532953308102</v>
      </c>
      <c r="P260">
        <v>76.398147102022307</v>
      </c>
      <c r="Q260">
        <v>8.1994516181197005E-2</v>
      </c>
    </row>
    <row r="261" spans="1:17" x14ac:dyDescent="0.3">
      <c r="A261" t="s">
        <v>621</v>
      </c>
      <c r="B261" t="s">
        <v>622</v>
      </c>
      <c r="C261" t="str">
        <f>IFERROR(VLOOKUP(Table1[[#This Row],[Ticker]],[1]!Table1[[Symbol]:[Industry]],2,FALSE),"-")</f>
        <v>-</v>
      </c>
      <c r="D261" t="s">
        <v>371</v>
      </c>
      <c r="E261">
        <v>30082.88812204</v>
      </c>
      <c r="F261">
        <v>6538.15</v>
      </c>
      <c r="G261">
        <v>21.5763684083303</v>
      </c>
      <c r="H261">
        <v>21.768773198936099</v>
      </c>
      <c r="I261">
        <v>7.9136038764521803</v>
      </c>
      <c r="J261">
        <v>0.36661620388920502</v>
      </c>
      <c r="K261">
        <v>5860.7136729270396</v>
      </c>
      <c r="L261">
        <v>5471.7864220012898</v>
      </c>
      <c r="M261">
        <v>76.246103631235201</v>
      </c>
      <c r="N261">
        <v>1.9826073295186899</v>
      </c>
      <c r="O261">
        <v>6.7106138586603103</v>
      </c>
      <c r="P261">
        <v>50.272935173586703</v>
      </c>
      <c r="Q261">
        <v>-3.1998940562979999E-2</v>
      </c>
    </row>
    <row r="262" spans="1:17" hidden="1" x14ac:dyDescent="0.3">
      <c r="A262" t="s">
        <v>623</v>
      </c>
      <c r="B262" t="s">
        <v>624</v>
      </c>
      <c r="C262" t="str">
        <f>IFERROR(VLOOKUP(Table1[[#This Row],[Ticker]],[1]!Table1[[Symbol]:[Industry]],2,FALSE),"-")</f>
        <v>-</v>
      </c>
      <c r="D262" t="s">
        <v>454</v>
      </c>
      <c r="E262">
        <v>30014.01</v>
      </c>
      <c r="F262">
        <v>853.05</v>
      </c>
      <c r="G262">
        <v>135.46322075288501</v>
      </c>
      <c r="H262">
        <v>10.2052508453552</v>
      </c>
      <c r="I262">
        <v>133.10955832546699</v>
      </c>
      <c r="J262">
        <v>2.5137029144380101</v>
      </c>
      <c r="K262">
        <v>710.10565918902796</v>
      </c>
      <c r="L262">
        <v>512.28534038178998</v>
      </c>
      <c r="M262">
        <v>65.605186183915706</v>
      </c>
      <c r="N262">
        <v>0.33532313478665998</v>
      </c>
      <c r="O262">
        <v>7.1449504718363599</v>
      </c>
      <c r="P262">
        <v>204.66071428571399</v>
      </c>
      <c r="Q262">
        <v>7.4428864568163999E-2</v>
      </c>
    </row>
    <row r="263" spans="1:17" x14ac:dyDescent="0.3">
      <c r="A263" t="s">
        <v>625</v>
      </c>
      <c r="B263" t="s">
        <v>626</v>
      </c>
      <c r="C263" t="str">
        <f>IFERROR(VLOOKUP(Table1[[#This Row],[Ticker]],[1]!Table1[[Symbol]:[Industry]],2,FALSE),"-")</f>
        <v>-</v>
      </c>
      <c r="D263" t="s">
        <v>61</v>
      </c>
      <c r="E263">
        <v>29954.334517244999</v>
      </c>
      <c r="F263">
        <v>1810.8</v>
      </c>
      <c r="G263">
        <v>44.9286695839386</v>
      </c>
      <c r="H263">
        <v>-9.2100079882204202</v>
      </c>
      <c r="I263">
        <v>-19.724052554958501</v>
      </c>
      <c r="J263">
        <v>-2.58974968299853</v>
      </c>
      <c r="K263">
        <v>1815.38144367836</v>
      </c>
      <c r="L263">
        <v>1762.6900098425499</v>
      </c>
      <c r="M263">
        <v>46.358362987519797</v>
      </c>
      <c r="N263">
        <v>0.901779838669724</v>
      </c>
      <c r="O263">
        <v>21.161917384581301</v>
      </c>
      <c r="P263">
        <v>74.107014085861195</v>
      </c>
      <c r="Q263">
        <v>-0.11575275024442699</v>
      </c>
    </row>
    <row r="264" spans="1:17" x14ac:dyDescent="0.3">
      <c r="A264" t="s">
        <v>627</v>
      </c>
      <c r="B264" t="s">
        <v>628</v>
      </c>
      <c r="C264" t="str">
        <f>IFERROR(VLOOKUP(Table1[[#This Row],[Ticker]],[1]!Table1[[Symbol]:[Industry]],2,FALSE),"-")</f>
        <v>-</v>
      </c>
      <c r="D264" t="s">
        <v>166</v>
      </c>
      <c r="E264">
        <v>29835.850013715</v>
      </c>
      <c r="F264">
        <v>897.85</v>
      </c>
      <c r="G264">
        <v>51.3510110799023</v>
      </c>
      <c r="H264">
        <v>4.3791958491757601</v>
      </c>
      <c r="I264">
        <v>0.53636784334440901</v>
      </c>
      <c r="J264">
        <v>4.81132307840927</v>
      </c>
      <c r="K264">
        <v>828.62515841212496</v>
      </c>
      <c r="L264">
        <v>751.69886977680096</v>
      </c>
      <c r="M264">
        <v>77.786935582825294</v>
      </c>
      <c r="N264">
        <v>1.19792158889492</v>
      </c>
      <c r="O264">
        <v>10.2634070278999</v>
      </c>
      <c r="P264">
        <v>91.643543223052305</v>
      </c>
      <c r="Q264">
        <v>2.4431416384420999E-2</v>
      </c>
    </row>
    <row r="265" spans="1:17" x14ac:dyDescent="0.3">
      <c r="A265" t="s">
        <v>629</v>
      </c>
      <c r="B265" t="s">
        <v>630</v>
      </c>
      <c r="C265" t="str">
        <f>IFERROR(VLOOKUP(Table1[[#This Row],[Ticker]],[1]!Table1[[Symbol]:[Industry]],2,FALSE),"-")</f>
        <v>-</v>
      </c>
      <c r="D265" t="s">
        <v>631</v>
      </c>
      <c r="E265">
        <v>29749.059600479999</v>
      </c>
      <c r="F265">
        <v>310</v>
      </c>
      <c r="G265">
        <v>159.92363456899599</v>
      </c>
      <c r="H265">
        <v>-6.3612395747937001</v>
      </c>
      <c r="I265">
        <v>-11.7029798850644</v>
      </c>
      <c r="J265">
        <v>-3.13552919829363</v>
      </c>
      <c r="K265">
        <v>298.97390829684002</v>
      </c>
      <c r="L265">
        <v>266.89489861340201</v>
      </c>
      <c r="M265">
        <v>58.188610380076</v>
      </c>
      <c r="N265">
        <v>0.71243800961840298</v>
      </c>
      <c r="O265">
        <v>23.967741935483801</v>
      </c>
      <c r="P265">
        <v>191.35338345864599</v>
      </c>
      <c r="Q265">
        <v>7.1830962682690999E-2</v>
      </c>
    </row>
    <row r="266" spans="1:17" x14ac:dyDescent="0.3">
      <c r="A266" t="s">
        <v>632</v>
      </c>
      <c r="B266" t="s">
        <v>633</v>
      </c>
      <c r="C266" t="str">
        <f>IFERROR(VLOOKUP(Table1[[#This Row],[Ticker]],[1]!Table1[[Symbol]:[Industry]],2,FALSE),"-")</f>
        <v>-</v>
      </c>
      <c r="D266" t="s">
        <v>385</v>
      </c>
      <c r="E266">
        <v>29530.921750000001</v>
      </c>
      <c r="F266">
        <v>398.05</v>
      </c>
      <c r="G266">
        <v>-24.047974141718498</v>
      </c>
      <c r="H266">
        <v>-5.94429282631231</v>
      </c>
      <c r="I266">
        <v>-8.8723879968928294</v>
      </c>
      <c r="J266">
        <v>-0.94092295137700499</v>
      </c>
      <c r="K266">
        <v>411.793095009946</v>
      </c>
      <c r="L266">
        <v>421.25117558920499</v>
      </c>
      <c r="M266">
        <v>54.373464961016097</v>
      </c>
      <c r="N266">
        <v>0.95350753449697201</v>
      </c>
      <c r="O266">
        <v>22.5976636100992</v>
      </c>
      <c r="P266">
        <v>12.3800112930547</v>
      </c>
      <c r="Q266">
        <v>-7.6164436375025998E-2</v>
      </c>
    </row>
    <row r="267" spans="1:17" x14ac:dyDescent="0.3">
      <c r="A267" t="s">
        <v>634</v>
      </c>
      <c r="B267" t="s">
        <v>635</v>
      </c>
      <c r="C267" t="str">
        <f>IFERROR(VLOOKUP(Table1[[#This Row],[Ticker]],[1]!Table1[[Symbol]:[Industry]],2,FALSE),"-")</f>
        <v>-</v>
      </c>
      <c r="D267" t="s">
        <v>61</v>
      </c>
      <c r="E267">
        <v>28801.771348449998</v>
      </c>
      <c r="F267">
        <v>1131.5999999999999</v>
      </c>
      <c r="G267">
        <v>25.379463092729502</v>
      </c>
      <c r="H267">
        <v>-9.0933467319308594</v>
      </c>
      <c r="I267">
        <v>-9.6781787539452395</v>
      </c>
      <c r="J267">
        <v>-1.20244624923034</v>
      </c>
      <c r="K267">
        <v>1199.23444236158</v>
      </c>
      <c r="L267">
        <v>1134.2382116537201</v>
      </c>
      <c r="M267">
        <v>47.836776245182399</v>
      </c>
      <c r="N267">
        <v>1.1613352167378901</v>
      </c>
      <c r="O267">
        <v>21.474019088016899</v>
      </c>
      <c r="P267">
        <v>53.437288135593199</v>
      </c>
      <c r="Q267">
        <v>-4.5785126087315997E-2</v>
      </c>
    </row>
    <row r="268" spans="1:17" x14ac:dyDescent="0.3">
      <c r="A268" t="s">
        <v>636</v>
      </c>
      <c r="B268" t="s">
        <v>637</v>
      </c>
      <c r="C268" t="str">
        <f>IFERROR(VLOOKUP(Table1[[#This Row],[Ticker]],[1]!Table1[[Symbol]:[Industry]],2,FALSE),"-")</f>
        <v>-</v>
      </c>
      <c r="D268" t="s">
        <v>207</v>
      </c>
      <c r="E268">
        <v>28722.5668023</v>
      </c>
      <c r="F268">
        <v>715.75</v>
      </c>
      <c r="G268">
        <v>-31.688381077226399</v>
      </c>
      <c r="H268">
        <v>-1.6240323735737601</v>
      </c>
      <c r="I268">
        <v>-12.1418180609937</v>
      </c>
      <c r="J268">
        <v>-0.55543789069814897</v>
      </c>
      <c r="K268">
        <v>698.67267934471602</v>
      </c>
      <c r="L268">
        <v>706.74427332388495</v>
      </c>
      <c r="M268">
        <v>64.488942241151605</v>
      </c>
      <c r="N268">
        <v>0.97755894974913304</v>
      </c>
      <c r="O268">
        <v>20.1886133426475</v>
      </c>
      <c r="P268">
        <v>17.789846128527898</v>
      </c>
      <c r="Q268">
        <v>-2.5098771623865E-2</v>
      </c>
    </row>
    <row r="269" spans="1:17" x14ac:dyDescent="0.3">
      <c r="A269" t="s">
        <v>638</v>
      </c>
      <c r="B269" t="s">
        <v>639</v>
      </c>
      <c r="C269" t="str">
        <f>IFERROR(VLOOKUP(Table1[[#This Row],[Ticker]],[1]!Table1[[Symbol]:[Industry]],2,FALSE),"-")</f>
        <v>-</v>
      </c>
      <c r="D269" t="s">
        <v>640</v>
      </c>
      <c r="E269">
        <v>28528.657381875</v>
      </c>
      <c r="F269">
        <v>682.15</v>
      </c>
      <c r="G269">
        <v>250.90700345975699</v>
      </c>
      <c r="H269">
        <v>-2.4172668803604802</v>
      </c>
      <c r="I269">
        <v>102.99302322270501</v>
      </c>
      <c r="J269">
        <v>-0.62739308491862</v>
      </c>
      <c r="K269">
        <v>574.20349535194998</v>
      </c>
      <c r="L269">
        <v>411.938585497818</v>
      </c>
      <c r="M269">
        <v>62.952692254738103</v>
      </c>
      <c r="N269">
        <v>0.60276748091550403</v>
      </c>
      <c r="O269">
        <v>6.6994062889393904</v>
      </c>
      <c r="P269">
        <v>302.804842043105</v>
      </c>
      <c r="Q269">
        <v>0.240628256269424</v>
      </c>
    </row>
    <row r="270" spans="1:17" x14ac:dyDescent="0.3">
      <c r="A270" t="s">
        <v>641</v>
      </c>
      <c r="B270" t="s">
        <v>642</v>
      </c>
      <c r="C270" t="str">
        <f>IFERROR(VLOOKUP(Table1[[#This Row],[Ticker]],[1]!Table1[[Symbol]:[Industry]],2,FALSE),"-")</f>
        <v>-</v>
      </c>
      <c r="D270" t="s">
        <v>193</v>
      </c>
      <c r="E270">
        <v>28518.622376399999</v>
      </c>
      <c r="F270">
        <v>1392.7</v>
      </c>
      <c r="G270">
        <v>-10.515544340215101</v>
      </c>
      <c r="H270">
        <v>4.5630865871801296</v>
      </c>
      <c r="I270">
        <v>1.9194727523163</v>
      </c>
      <c r="J270">
        <v>-0.74567090859429397</v>
      </c>
      <c r="K270">
        <v>1231.84550013886</v>
      </c>
      <c r="L270">
        <v>1177.2925649598701</v>
      </c>
      <c r="M270">
        <v>77.144051948888901</v>
      </c>
      <c r="N270">
        <v>1.10145687003922</v>
      </c>
      <c r="O270">
        <v>1.1273066704961601</v>
      </c>
      <c r="P270">
        <v>38.846518119734803</v>
      </c>
      <c r="Q270">
        <v>4.0088648927364003E-2</v>
      </c>
    </row>
    <row r="271" spans="1:17" x14ac:dyDescent="0.3">
      <c r="A271" t="s">
        <v>643</v>
      </c>
      <c r="B271" t="s">
        <v>644</v>
      </c>
      <c r="C271" t="str">
        <f>IFERROR(VLOOKUP(Table1[[#This Row],[Ticker]],[1]!Table1[[Symbol]:[Industry]],2,FALSE),"-")</f>
        <v>-</v>
      </c>
      <c r="D271" t="s">
        <v>61</v>
      </c>
      <c r="E271">
        <v>28410.574867650001</v>
      </c>
      <c r="F271">
        <v>2238.9499999999998</v>
      </c>
      <c r="G271">
        <v>26.857151361791299</v>
      </c>
      <c r="H271">
        <v>-11.2352492066097</v>
      </c>
      <c r="I271">
        <v>-9.0705439418363696</v>
      </c>
      <c r="J271">
        <v>-5.2484166291314196</v>
      </c>
      <c r="K271">
        <v>2314.5095473952501</v>
      </c>
      <c r="L271">
        <v>2084.77207250124</v>
      </c>
      <c r="M271">
        <v>25.882314968078401</v>
      </c>
      <c r="N271">
        <v>0.49683035182649998</v>
      </c>
      <c r="O271">
        <v>13.4460349717501</v>
      </c>
      <c r="P271">
        <v>61.470503389586</v>
      </c>
      <c r="Q271">
        <v>2.1323666408990999E-2</v>
      </c>
    </row>
    <row r="272" spans="1:17" x14ac:dyDescent="0.3">
      <c r="A272" t="s">
        <v>645</v>
      </c>
      <c r="B272" t="s">
        <v>646</v>
      </c>
      <c r="C272" t="str">
        <f>IFERROR(VLOOKUP(Table1[[#This Row],[Ticker]],[1]!Table1[[Symbol]:[Industry]],2,FALSE),"-")</f>
        <v>-</v>
      </c>
      <c r="D272" t="s">
        <v>166</v>
      </c>
      <c r="E272">
        <v>28210.43644433</v>
      </c>
      <c r="F272">
        <v>1095.3</v>
      </c>
      <c r="G272">
        <v>-16.712452311687901</v>
      </c>
      <c r="H272">
        <v>-1.36082988945998</v>
      </c>
      <c r="I272">
        <v>-13.7274973917695</v>
      </c>
      <c r="J272">
        <v>-1.6353582254095</v>
      </c>
      <c r="K272">
        <v>1089.5425560517101</v>
      </c>
      <c r="L272">
        <v>1055.8615640757</v>
      </c>
      <c r="M272">
        <v>53.264777610627903</v>
      </c>
      <c r="N272">
        <v>0.98086087648064302</v>
      </c>
      <c r="O272">
        <v>23.162603852825701</v>
      </c>
      <c r="P272">
        <v>17.395498392282899</v>
      </c>
      <c r="Q272">
        <v>1.8196341869163E-2</v>
      </c>
    </row>
    <row r="273" spans="1:17" x14ac:dyDescent="0.3">
      <c r="A273" t="s">
        <v>647</v>
      </c>
      <c r="B273" t="s">
        <v>648</v>
      </c>
      <c r="C273" t="str">
        <f>IFERROR(VLOOKUP(Table1[[#This Row],[Ticker]],[1]!Table1[[Symbol]:[Industry]],2,FALSE),"-")</f>
        <v>-</v>
      </c>
      <c r="D273" t="s">
        <v>46</v>
      </c>
      <c r="E273">
        <v>28188</v>
      </c>
      <c r="F273">
        <v>162.28</v>
      </c>
      <c r="G273">
        <v>288.94582173743203</v>
      </c>
      <c r="H273">
        <v>-1.0543186883259601</v>
      </c>
      <c r="I273">
        <v>90.022574600254501</v>
      </c>
      <c r="J273">
        <v>-6.9919288605517602</v>
      </c>
      <c r="K273">
        <v>146.36301082634901</v>
      </c>
      <c r="L273">
        <v>113.12571072132801</v>
      </c>
      <c r="M273">
        <v>49.867951309246401</v>
      </c>
      <c r="N273">
        <v>1.18587706613778</v>
      </c>
      <c r="O273">
        <v>8.9783090953906797</v>
      </c>
      <c r="P273">
        <v>317.17223650385603</v>
      </c>
      <c r="Q273">
        <v>0.10228993181748899</v>
      </c>
    </row>
    <row r="274" spans="1:17" x14ac:dyDescent="0.3">
      <c r="A274" t="s">
        <v>649</v>
      </c>
      <c r="B274" t="s">
        <v>650</v>
      </c>
      <c r="C274" t="str">
        <f>IFERROR(VLOOKUP(Table1[[#This Row],[Ticker]],[1]!Table1[[Symbol]:[Industry]],2,FALSE),"-")</f>
        <v>-</v>
      </c>
      <c r="D274" t="s">
        <v>61</v>
      </c>
      <c r="E274">
        <v>27826.597038240001</v>
      </c>
      <c r="F274">
        <v>1788.8</v>
      </c>
      <c r="G274">
        <v>26.7086319283463</v>
      </c>
      <c r="H274">
        <v>-6.1351522482068903</v>
      </c>
      <c r="I274">
        <v>-2.2907407990765298</v>
      </c>
      <c r="J274">
        <v>0.54933491088712505</v>
      </c>
      <c r="K274">
        <v>1773.17172605771</v>
      </c>
      <c r="L274">
        <v>1611.91102064442</v>
      </c>
      <c r="M274">
        <v>54.826997225161797</v>
      </c>
      <c r="N274">
        <v>1.4476433631666601</v>
      </c>
      <c r="O274">
        <v>8.4525939177101996</v>
      </c>
      <c r="P274">
        <v>57.257142857142803</v>
      </c>
      <c r="Q274">
        <v>5.4736943795955E-2</v>
      </c>
    </row>
    <row r="275" spans="1:17" hidden="1" x14ac:dyDescent="0.3">
      <c r="A275" t="s">
        <v>651</v>
      </c>
      <c r="B275" t="s">
        <v>652</v>
      </c>
      <c r="C275" t="str">
        <f>IFERROR(VLOOKUP(Table1[[#This Row],[Ticker]],[1]!Table1[[Symbol]:[Industry]],2,FALSE),"-")</f>
        <v>-</v>
      </c>
      <c r="D275" t="s">
        <v>124</v>
      </c>
      <c r="E275">
        <v>27421.729451520001</v>
      </c>
      <c r="F275">
        <v>462.3</v>
      </c>
      <c r="G275">
        <v>116.40896422103</v>
      </c>
      <c r="H275">
        <v>-4.2651231238797704</v>
      </c>
      <c r="I275">
        <v>7.4037336271215501</v>
      </c>
      <c r="J275">
        <v>-5.6714935522083501</v>
      </c>
      <c r="K275">
        <v>442.69765763425897</v>
      </c>
      <c r="L275">
        <v>388.88043034206402</v>
      </c>
      <c r="M275">
        <v>49.364714866949598</v>
      </c>
      <c r="N275">
        <v>0.89114019054179905</v>
      </c>
      <c r="O275">
        <v>24.886437378325699</v>
      </c>
      <c r="P275">
        <v>150.569105691056</v>
      </c>
      <c r="Q275">
        <v>4.0971844236164998E-2</v>
      </c>
    </row>
    <row r="276" spans="1:17" x14ac:dyDescent="0.3">
      <c r="A276" t="s">
        <v>653</v>
      </c>
      <c r="B276" t="s">
        <v>654</v>
      </c>
      <c r="C276" t="str">
        <f>IFERROR(VLOOKUP(Table1[[#This Row],[Ticker]],[1]!Table1[[Symbol]:[Industry]],2,FALSE),"-")</f>
        <v>-</v>
      </c>
      <c r="D276" t="s">
        <v>302</v>
      </c>
      <c r="E276">
        <v>26799.982019610001</v>
      </c>
      <c r="F276">
        <v>423.25</v>
      </c>
      <c r="G276">
        <v>75.456005299265598</v>
      </c>
      <c r="H276">
        <v>-9.2463571845275396</v>
      </c>
      <c r="I276">
        <v>48.068803855234798</v>
      </c>
      <c r="J276">
        <v>-6.71248623999917</v>
      </c>
      <c r="K276">
        <v>441.45765930408101</v>
      </c>
      <c r="L276">
        <v>366.26856984082502</v>
      </c>
      <c r="M276">
        <v>36.970427896800899</v>
      </c>
      <c r="N276">
        <v>0.77047416565233096</v>
      </c>
      <c r="O276">
        <v>18.653278204370899</v>
      </c>
      <c r="P276">
        <v>108.189867191342</v>
      </c>
      <c r="Q276">
        <v>0.140261791531757</v>
      </c>
    </row>
    <row r="277" spans="1:17" x14ac:dyDescent="0.3">
      <c r="A277" t="s">
        <v>655</v>
      </c>
      <c r="B277" t="s">
        <v>656</v>
      </c>
      <c r="C277" t="str">
        <f>IFERROR(VLOOKUP(Table1[[#This Row],[Ticker]],[1]!Table1[[Symbol]:[Industry]],2,FALSE),"-")</f>
        <v>-</v>
      </c>
      <c r="D277" t="s">
        <v>327</v>
      </c>
      <c r="E277">
        <v>26790.590475600002</v>
      </c>
      <c r="F277">
        <v>412.75</v>
      </c>
      <c r="G277">
        <v>17.858949938877601</v>
      </c>
      <c r="H277">
        <v>-2.2379258403981801</v>
      </c>
      <c r="I277">
        <v>21.2291881329914</v>
      </c>
      <c r="J277">
        <v>-5.2929212972042903</v>
      </c>
      <c r="K277">
        <v>382.52988094107599</v>
      </c>
      <c r="L277">
        <v>329.93378098119899</v>
      </c>
      <c r="M277">
        <v>49.033271056394497</v>
      </c>
      <c r="N277">
        <v>0.67983933540409902</v>
      </c>
      <c r="O277">
        <v>5.7540884312537699</v>
      </c>
      <c r="P277">
        <v>57.990430622009498</v>
      </c>
      <c r="Q277">
        <v>-6.1829367464979003E-2</v>
      </c>
    </row>
    <row r="278" spans="1:17" x14ac:dyDescent="0.3">
      <c r="A278" t="s">
        <v>657</v>
      </c>
      <c r="B278" t="s">
        <v>658</v>
      </c>
      <c r="C278" t="str">
        <f>IFERROR(VLOOKUP(Table1[[#This Row],[Ticker]],[1]!Table1[[Symbol]:[Industry]],2,FALSE),"-")</f>
        <v>-</v>
      </c>
      <c r="D278" t="s">
        <v>607</v>
      </c>
      <c r="E278">
        <v>26446.749782039999</v>
      </c>
      <c r="F278">
        <v>1098.3499999999999</v>
      </c>
      <c r="G278">
        <v>-36.153653291458603</v>
      </c>
      <c r="H278">
        <v>-4.1624581652109098</v>
      </c>
      <c r="I278">
        <v>-25.226295665354101</v>
      </c>
      <c r="J278">
        <v>-2.6490773288645602</v>
      </c>
      <c r="K278">
        <v>1055.7469664109301</v>
      </c>
      <c r="L278">
        <v>1098.9722640042</v>
      </c>
      <c r="M278">
        <v>48.012525697728499</v>
      </c>
      <c r="N278">
        <v>0.698810378542713</v>
      </c>
      <c r="O278">
        <v>35.466836618564201</v>
      </c>
      <c r="P278">
        <v>23.9602731222842</v>
      </c>
      <c r="Q278">
        <v>-1.4050790957564001E-2</v>
      </c>
    </row>
    <row r="279" spans="1:17" x14ac:dyDescent="0.3">
      <c r="A279" t="s">
        <v>659</v>
      </c>
      <c r="B279" t="s">
        <v>660</v>
      </c>
      <c r="C279" t="str">
        <f>IFERROR(VLOOKUP(Table1[[#This Row],[Ticker]],[1]!Table1[[Symbol]:[Industry]],2,FALSE),"-")</f>
        <v>-</v>
      </c>
      <c r="D279" t="s">
        <v>290</v>
      </c>
      <c r="E279">
        <v>26421.418799999999</v>
      </c>
      <c r="F279">
        <v>2405.5500000000002</v>
      </c>
      <c r="G279">
        <v>291.44500982953798</v>
      </c>
      <c r="H279">
        <v>54.018645648589697</v>
      </c>
      <c r="I279">
        <v>166.780890123999</v>
      </c>
      <c r="J279">
        <v>28.7829619213359</v>
      </c>
      <c r="K279">
        <v>1461.49803232099</v>
      </c>
      <c r="L279">
        <v>1015.76445562472</v>
      </c>
      <c r="M279">
        <v>83.534910617304504</v>
      </c>
      <c r="N279">
        <v>2.4246262302243502</v>
      </c>
      <c r="O279">
        <v>2.8434245806571998</v>
      </c>
      <c r="P279">
        <v>330.33094812164501</v>
      </c>
      <c r="Q279">
        <v>0.20592372623604799</v>
      </c>
    </row>
    <row r="280" spans="1:17" x14ac:dyDescent="0.3">
      <c r="A280" t="s">
        <v>661</v>
      </c>
      <c r="B280" t="s">
        <v>662</v>
      </c>
      <c r="C280" t="str">
        <f>IFERROR(VLOOKUP(Table1[[#This Row],[Ticker]],[1]!Table1[[Symbol]:[Industry]],2,FALSE),"-")</f>
        <v>-</v>
      </c>
      <c r="D280" t="s">
        <v>663</v>
      </c>
      <c r="E280">
        <v>26193.35918476</v>
      </c>
      <c r="F280">
        <v>421.05</v>
      </c>
      <c r="G280">
        <v>-76.088708590307306</v>
      </c>
      <c r="H280">
        <v>1.69510752333073</v>
      </c>
      <c r="I280">
        <v>-46.649889978681003</v>
      </c>
      <c r="J280">
        <v>-2.3587373429004099</v>
      </c>
      <c r="K280">
        <v>393.08798417289898</v>
      </c>
      <c r="L280">
        <v>525.88140596827702</v>
      </c>
      <c r="M280">
        <v>59.843121712645598</v>
      </c>
      <c r="N280">
        <v>0.90150460448750602</v>
      </c>
      <c r="O280">
        <v>137.09773186082401</v>
      </c>
      <c r="P280">
        <v>35.822580645161203</v>
      </c>
      <c r="Q280">
        <v>-0.10609141142905799</v>
      </c>
    </row>
    <row r="281" spans="1:17" x14ac:dyDescent="0.3">
      <c r="A281" t="s">
        <v>664</v>
      </c>
      <c r="B281" t="s">
        <v>665</v>
      </c>
      <c r="C281" t="str">
        <f>IFERROR(VLOOKUP(Table1[[#This Row],[Ticker]],[1]!Table1[[Symbol]:[Industry]],2,FALSE),"-")</f>
        <v>-</v>
      </c>
      <c r="D281" t="s">
        <v>193</v>
      </c>
      <c r="E281">
        <v>25982.44231436</v>
      </c>
      <c r="F281">
        <v>2158.5</v>
      </c>
      <c r="G281">
        <v>29.166462743884399</v>
      </c>
      <c r="H281">
        <v>-4.0489475046525998</v>
      </c>
      <c r="I281">
        <v>14.067463031415199</v>
      </c>
      <c r="J281">
        <v>4.4142034906401699</v>
      </c>
      <c r="K281">
        <v>1999.43155108821</v>
      </c>
      <c r="L281">
        <v>1719.06837790186</v>
      </c>
      <c r="M281">
        <v>67.302934056530404</v>
      </c>
      <c r="N281">
        <v>1.17730696415636</v>
      </c>
      <c r="O281">
        <v>12.5017373175816</v>
      </c>
      <c r="P281">
        <v>93.874343198455094</v>
      </c>
      <c r="Q281">
        <v>0.225242039291772</v>
      </c>
    </row>
    <row r="282" spans="1:17" x14ac:dyDescent="0.3">
      <c r="A282" t="s">
        <v>666</v>
      </c>
      <c r="B282" t="s">
        <v>667</v>
      </c>
      <c r="C282" t="str">
        <f>IFERROR(VLOOKUP(Table1[[#This Row],[Ticker]],[1]!Table1[[Symbol]:[Industry]],2,FALSE),"-")</f>
        <v>-</v>
      </c>
      <c r="D282" t="s">
        <v>380</v>
      </c>
      <c r="E282">
        <v>25638.602220000001</v>
      </c>
      <c r="F282">
        <v>3618.55</v>
      </c>
      <c r="G282">
        <v>30.764994930651898</v>
      </c>
      <c r="H282">
        <v>-1.6655454859224901</v>
      </c>
      <c r="I282">
        <v>-3.5069240975408902</v>
      </c>
      <c r="J282">
        <v>-3.28532950578367</v>
      </c>
      <c r="K282">
        <v>3347.94842313052</v>
      </c>
      <c r="L282">
        <v>3068.8769700080102</v>
      </c>
      <c r="M282">
        <v>71.179105006214101</v>
      </c>
      <c r="N282">
        <v>1.1366863735371799</v>
      </c>
      <c r="O282">
        <v>8.8502300645285992</v>
      </c>
      <c r="P282">
        <v>59.604357798165097</v>
      </c>
      <c r="Q282">
        <v>0.10318091968024801</v>
      </c>
    </row>
    <row r="283" spans="1:17" x14ac:dyDescent="0.3">
      <c r="A283" t="s">
        <v>668</v>
      </c>
      <c r="B283" t="s">
        <v>669</v>
      </c>
      <c r="C283" t="str">
        <f>IFERROR(VLOOKUP(Table1[[#This Row],[Ticker]],[1]!Table1[[Symbol]:[Industry]],2,FALSE),"-")</f>
        <v>-</v>
      </c>
      <c r="D283" t="s">
        <v>533</v>
      </c>
      <c r="E283">
        <v>25551.096906974999</v>
      </c>
      <c r="F283">
        <v>711</v>
      </c>
      <c r="G283">
        <v>14.909721465066101</v>
      </c>
      <c r="H283">
        <v>6.1483821747078604</v>
      </c>
      <c r="I283">
        <v>-2.87537165390316</v>
      </c>
      <c r="J283">
        <v>-1.64311066708807</v>
      </c>
      <c r="K283">
        <v>673.56215251205197</v>
      </c>
      <c r="L283">
        <v>633.01471408766895</v>
      </c>
      <c r="M283">
        <v>66.244963588529899</v>
      </c>
      <c r="N283">
        <v>0.96072819130063203</v>
      </c>
      <c r="O283">
        <v>8.1926863572433195</v>
      </c>
      <c r="P283">
        <v>62.328767123287598</v>
      </c>
      <c r="Q283">
        <v>-6.5433973702961001E-2</v>
      </c>
    </row>
    <row r="284" spans="1:17" x14ac:dyDescent="0.3">
      <c r="A284" t="s">
        <v>670</v>
      </c>
      <c r="B284" t="s">
        <v>671</v>
      </c>
      <c r="C284" t="str">
        <f>IFERROR(VLOOKUP(Table1[[#This Row],[Ticker]],[1]!Table1[[Symbol]:[Industry]],2,FALSE),"-")</f>
        <v>-</v>
      </c>
      <c r="D284" t="s">
        <v>46</v>
      </c>
      <c r="E284">
        <v>25511.4894475</v>
      </c>
      <c r="F284">
        <v>275.2</v>
      </c>
      <c r="G284">
        <v>203.45900349539599</v>
      </c>
      <c r="H284">
        <v>-12.5813420962089</v>
      </c>
      <c r="I284">
        <v>46.571321875779802</v>
      </c>
      <c r="J284">
        <v>-5.0208610918484604</v>
      </c>
      <c r="K284">
        <v>258.31927149783098</v>
      </c>
      <c r="L284">
        <v>207.356040480448</v>
      </c>
      <c r="M284">
        <v>53.509929880277802</v>
      </c>
      <c r="N284">
        <v>0.83073849815004197</v>
      </c>
      <c r="O284">
        <v>9.5385174418604706</v>
      </c>
      <c r="P284">
        <v>248.35443037974599</v>
      </c>
      <c r="Q284">
        <v>0.16960407215463599</v>
      </c>
    </row>
    <row r="285" spans="1:17" x14ac:dyDescent="0.3">
      <c r="A285" t="s">
        <v>672</v>
      </c>
      <c r="B285" t="s">
        <v>673</v>
      </c>
      <c r="C285" t="str">
        <f>IFERROR(VLOOKUP(Table1[[#This Row],[Ticker]],[1]!Table1[[Symbol]:[Industry]],2,FALSE),"-")</f>
        <v>-</v>
      </c>
      <c r="D285" t="s">
        <v>549</v>
      </c>
      <c r="E285">
        <v>25477.1</v>
      </c>
      <c r="F285">
        <v>2391.1</v>
      </c>
      <c r="G285">
        <v>81.528633248437501</v>
      </c>
      <c r="H285">
        <v>7.6151008677246503</v>
      </c>
      <c r="I285">
        <v>20.126744947082901</v>
      </c>
      <c r="J285">
        <v>17.926249886594601</v>
      </c>
      <c r="K285">
        <v>2078.5568693115601</v>
      </c>
      <c r="L285">
        <v>1820.2586463097</v>
      </c>
      <c r="M285">
        <v>85.633858485220699</v>
      </c>
      <c r="N285">
        <v>1.7350859564341701</v>
      </c>
      <c r="O285">
        <v>6.1708000501860996</v>
      </c>
      <c r="P285">
        <v>115.929922788639</v>
      </c>
      <c r="Q285">
        <v>7.6521873507748001E-2</v>
      </c>
    </row>
    <row r="286" spans="1:17" x14ac:dyDescent="0.3">
      <c r="A286" t="s">
        <v>674</v>
      </c>
      <c r="B286" t="s">
        <v>675</v>
      </c>
      <c r="C286" t="str">
        <f>IFERROR(VLOOKUP(Table1[[#This Row],[Ticker]],[1]!Table1[[Symbol]:[Industry]],2,FALSE),"-")</f>
        <v>-</v>
      </c>
      <c r="D286" t="s">
        <v>676</v>
      </c>
      <c r="E286">
        <v>25437.277824000001</v>
      </c>
      <c r="F286">
        <v>2387.5</v>
      </c>
      <c r="G286">
        <v>150.41014302468199</v>
      </c>
      <c r="H286">
        <v>2.8911573352282001</v>
      </c>
      <c r="I286">
        <v>77.298519314157602</v>
      </c>
      <c r="J286">
        <v>-2.2670913079269601</v>
      </c>
      <c r="K286">
        <v>2085.3916749544201</v>
      </c>
      <c r="L286">
        <v>1611.0765464665101</v>
      </c>
      <c r="M286">
        <v>59.251246155614503</v>
      </c>
      <c r="N286">
        <v>0.71419382502925899</v>
      </c>
      <c r="O286">
        <v>1.3612565445025999</v>
      </c>
      <c r="P286">
        <v>183.55106888360999</v>
      </c>
      <c r="Q286">
        <v>0.13785963818882399</v>
      </c>
    </row>
    <row r="287" spans="1:17" x14ac:dyDescent="0.3">
      <c r="A287" t="s">
        <v>677</v>
      </c>
      <c r="B287" t="s">
        <v>678</v>
      </c>
      <c r="C287" t="str">
        <f>IFERROR(VLOOKUP(Table1[[#This Row],[Ticker]],[1]!Table1[[Symbol]:[Industry]],2,FALSE),"-")</f>
        <v>-</v>
      </c>
      <c r="D287" t="s">
        <v>218</v>
      </c>
      <c r="E287">
        <v>25401.361800564999</v>
      </c>
      <c r="F287">
        <v>3962.65</v>
      </c>
      <c r="G287">
        <v>129.82664026486</v>
      </c>
      <c r="H287">
        <v>4.3439633696048698</v>
      </c>
      <c r="I287">
        <v>37.469843091861598</v>
      </c>
      <c r="J287">
        <v>-0.65601351865556301</v>
      </c>
      <c r="K287">
        <v>3364.26073995874</v>
      </c>
      <c r="L287">
        <v>2702.1548113710201</v>
      </c>
      <c r="M287">
        <v>64.7813939350292</v>
      </c>
      <c r="N287">
        <v>0.84559344582398799</v>
      </c>
      <c r="O287">
        <v>3.4156435718521698</v>
      </c>
      <c r="P287">
        <v>162.40108598483499</v>
      </c>
    </row>
    <row r="288" spans="1:17" x14ac:dyDescent="0.3">
      <c r="A288" t="s">
        <v>679</v>
      </c>
      <c r="B288" t="s">
        <v>680</v>
      </c>
      <c r="C288" t="str">
        <f>IFERROR(VLOOKUP(Table1[[#This Row],[Ticker]],[1]!Table1[[Symbol]:[Industry]],2,FALSE),"-")</f>
        <v>-</v>
      </c>
      <c r="D288" t="s">
        <v>507</v>
      </c>
      <c r="E288">
        <v>25137.875440925</v>
      </c>
      <c r="F288">
        <v>1644.8</v>
      </c>
      <c r="G288">
        <v>66.422810749814602</v>
      </c>
      <c r="H288">
        <v>4.0207704159934003</v>
      </c>
      <c r="I288">
        <v>46.639024881075898</v>
      </c>
      <c r="J288">
        <v>-0.39603836258451602</v>
      </c>
      <c r="K288">
        <v>1368.8846766131001</v>
      </c>
      <c r="L288">
        <v>1107.0562268273</v>
      </c>
      <c r="M288">
        <v>66.871260636794204</v>
      </c>
      <c r="N288">
        <v>0.33092805010069498</v>
      </c>
      <c r="O288">
        <v>3.3560311284046702</v>
      </c>
      <c r="P288">
        <v>104.411856086497</v>
      </c>
      <c r="Q288">
        <v>0.117129052694108</v>
      </c>
    </row>
    <row r="289" spans="1:17" x14ac:dyDescent="0.3">
      <c r="A289" t="s">
        <v>681</v>
      </c>
      <c r="B289" t="s">
        <v>682</v>
      </c>
      <c r="C289" t="str">
        <f>IFERROR(VLOOKUP(Table1[[#This Row],[Ticker]],[1]!Table1[[Symbol]:[Industry]],2,FALSE),"-")</f>
        <v>-</v>
      </c>
      <c r="D289" t="s">
        <v>327</v>
      </c>
      <c r="E289">
        <v>24828.817131</v>
      </c>
      <c r="F289">
        <v>1941.35</v>
      </c>
      <c r="G289">
        <v>4.1306758129625001</v>
      </c>
      <c r="H289">
        <v>22.301504448548599</v>
      </c>
      <c r="I289">
        <v>31.950400324869001</v>
      </c>
      <c r="J289">
        <v>4.8637959221921401</v>
      </c>
      <c r="K289">
        <v>1635.38391960021</v>
      </c>
      <c r="L289">
        <v>1492.39081725961</v>
      </c>
      <c r="M289">
        <v>74.251704146642794</v>
      </c>
      <c r="N289">
        <v>1.45783785520082</v>
      </c>
      <c r="O289">
        <v>13.2716923790145</v>
      </c>
      <c r="P289">
        <v>63.675069555686697</v>
      </c>
      <c r="Q289">
        <v>-8.1865048330028001E-2</v>
      </c>
    </row>
    <row r="290" spans="1:17" x14ac:dyDescent="0.3">
      <c r="A290" t="s">
        <v>683</v>
      </c>
      <c r="B290" t="s">
        <v>684</v>
      </c>
      <c r="C290" t="str">
        <f>IFERROR(VLOOKUP(Table1[[#This Row],[Ticker]],[1]!Table1[[Symbol]:[Industry]],2,FALSE),"-")</f>
        <v>-</v>
      </c>
      <c r="D290" t="s">
        <v>544</v>
      </c>
      <c r="E290">
        <v>24699.872696319999</v>
      </c>
      <c r="F290">
        <v>757.35</v>
      </c>
      <c r="G290">
        <v>-0.78806831897215401</v>
      </c>
      <c r="H290">
        <v>-2.7661646272561402</v>
      </c>
      <c r="I290">
        <v>-6.1225705771487604</v>
      </c>
      <c r="J290">
        <v>9.58800639047587E-2</v>
      </c>
      <c r="K290">
        <v>737.37822170241304</v>
      </c>
      <c r="L290">
        <v>709.50703682366998</v>
      </c>
      <c r="M290">
        <v>66.081485639595499</v>
      </c>
      <c r="N290">
        <v>0.90471389955574399</v>
      </c>
      <c r="O290">
        <v>14.405492836865299</v>
      </c>
      <c r="P290">
        <v>26.330275229357799</v>
      </c>
      <c r="Q290">
        <v>-4.6752191803933002E-2</v>
      </c>
    </row>
    <row r="291" spans="1:17" x14ac:dyDescent="0.3">
      <c r="A291" t="s">
        <v>685</v>
      </c>
      <c r="B291" t="s">
        <v>686</v>
      </c>
      <c r="C291" t="str">
        <f>IFERROR(VLOOKUP(Table1[[#This Row],[Ticker]],[1]!Table1[[Symbol]:[Industry]],2,FALSE),"-")</f>
        <v>-</v>
      </c>
      <c r="D291" t="s">
        <v>272</v>
      </c>
      <c r="E291">
        <v>24698.97093435</v>
      </c>
      <c r="F291">
        <v>1222.7</v>
      </c>
      <c r="G291">
        <v>-1.2439374886827801</v>
      </c>
      <c r="H291">
        <v>-6.1230045783358698</v>
      </c>
      <c r="I291">
        <v>-8.8106688638385897</v>
      </c>
      <c r="J291">
        <v>-0.160642133176641</v>
      </c>
      <c r="K291">
        <v>1234.327705879</v>
      </c>
      <c r="L291">
        <v>1187.05043255336</v>
      </c>
      <c r="M291">
        <v>51.562572845306597</v>
      </c>
      <c r="N291">
        <v>1.4658300018333399</v>
      </c>
      <c r="O291">
        <v>18.172896049725999</v>
      </c>
      <c r="P291">
        <v>25.611259502773699</v>
      </c>
      <c r="Q291">
        <v>9.9147493936351E-2</v>
      </c>
    </row>
    <row r="292" spans="1:17" x14ac:dyDescent="0.3">
      <c r="A292" t="s">
        <v>687</v>
      </c>
      <c r="B292" t="s">
        <v>688</v>
      </c>
      <c r="C292" t="str">
        <f>IFERROR(VLOOKUP(Table1[[#This Row],[Ticker]],[1]!Table1[[Symbol]:[Industry]],2,FALSE),"-")</f>
        <v>-</v>
      </c>
      <c r="D292" t="s">
        <v>640</v>
      </c>
      <c r="E292">
        <v>24585.369717239999</v>
      </c>
      <c r="F292">
        <v>1804.6</v>
      </c>
      <c r="G292">
        <v>226.089207260211</v>
      </c>
      <c r="H292">
        <v>12.947288834534</v>
      </c>
      <c r="I292">
        <v>63.988627725228802</v>
      </c>
      <c r="J292">
        <v>9.9146922668625397</v>
      </c>
      <c r="K292">
        <v>1362.8659753424599</v>
      </c>
      <c r="L292">
        <v>1026.4826727483301</v>
      </c>
      <c r="M292">
        <v>81.372685349979093</v>
      </c>
      <c r="N292">
        <v>1.34638811440474</v>
      </c>
      <c r="O292">
        <v>5.1174775573534301</v>
      </c>
      <c r="P292">
        <v>274.39834024896197</v>
      </c>
      <c r="Q292">
        <v>0.28574791771983299</v>
      </c>
    </row>
    <row r="293" spans="1:17" x14ac:dyDescent="0.3">
      <c r="A293" t="s">
        <v>689</v>
      </c>
      <c r="B293" t="s">
        <v>690</v>
      </c>
      <c r="C293" t="str">
        <f>IFERROR(VLOOKUP(Table1[[#This Row],[Ticker]],[1]!Table1[[Symbol]:[Industry]],2,FALSE),"-")</f>
        <v>-</v>
      </c>
      <c r="D293" t="s">
        <v>631</v>
      </c>
      <c r="E293">
        <v>24384.870319500002</v>
      </c>
      <c r="F293">
        <v>1435.7</v>
      </c>
      <c r="G293">
        <v>74.161798854540194</v>
      </c>
      <c r="H293">
        <v>15.3162952202032</v>
      </c>
      <c r="I293">
        <v>55.256472702346997</v>
      </c>
      <c r="J293">
        <v>-1.8604699301611101</v>
      </c>
      <c r="K293">
        <v>1213.1854428614099</v>
      </c>
      <c r="L293">
        <v>950.61563157871694</v>
      </c>
      <c r="M293">
        <v>66.834585577530603</v>
      </c>
      <c r="N293">
        <v>0.80612709748831801</v>
      </c>
      <c r="O293">
        <v>4.1303893571080303</v>
      </c>
      <c r="P293">
        <v>120.452975047984</v>
      </c>
      <c r="Q293">
        <v>0.17353989109217999</v>
      </c>
    </row>
    <row r="294" spans="1:17" x14ac:dyDescent="0.3">
      <c r="A294" t="s">
        <v>691</v>
      </c>
      <c r="B294" t="s">
        <v>692</v>
      </c>
      <c r="C294" t="str">
        <f>IFERROR(VLOOKUP(Table1[[#This Row],[Ticker]],[1]!Table1[[Symbol]:[Industry]],2,FALSE),"-")</f>
        <v>-</v>
      </c>
      <c r="D294" t="s">
        <v>49</v>
      </c>
      <c r="E294">
        <v>24057.84186</v>
      </c>
      <c r="F294">
        <v>828.35</v>
      </c>
      <c r="G294">
        <v>-1.56766244089269</v>
      </c>
      <c r="H294">
        <v>-0.19912159304758301</v>
      </c>
      <c r="I294">
        <v>2.8905381946805502</v>
      </c>
      <c r="J294">
        <v>0.88429749628933996</v>
      </c>
      <c r="K294">
        <v>767.23745415316603</v>
      </c>
      <c r="L294">
        <v>723.95891767199396</v>
      </c>
      <c r="M294">
        <v>65.547499767180199</v>
      </c>
      <c r="N294">
        <v>0.51149588086203301</v>
      </c>
      <c r="O294">
        <v>5.8187964024868499</v>
      </c>
      <c r="P294">
        <v>38.046829430880699</v>
      </c>
    </row>
    <row r="295" spans="1:17" x14ac:dyDescent="0.3">
      <c r="A295" t="s">
        <v>693</v>
      </c>
      <c r="B295" t="s">
        <v>694</v>
      </c>
      <c r="C295" t="str">
        <f>IFERROR(VLOOKUP(Table1[[#This Row],[Ticker]],[1]!Table1[[Symbol]:[Industry]],2,FALSE),"-")</f>
        <v>-</v>
      </c>
      <c r="D295" t="s">
        <v>278</v>
      </c>
      <c r="E295">
        <v>23896.602111</v>
      </c>
      <c r="F295">
        <v>512.6</v>
      </c>
      <c r="G295">
        <v>-8.03074484869442</v>
      </c>
      <c r="H295">
        <v>-5.1391004185362501</v>
      </c>
      <c r="I295">
        <v>12.394462046315599</v>
      </c>
      <c r="J295">
        <v>-4.4535018779266897</v>
      </c>
      <c r="K295">
        <v>451.71392029579403</v>
      </c>
      <c r="L295">
        <v>417.70758082838603</v>
      </c>
      <c r="M295">
        <v>47.734170415832999</v>
      </c>
      <c r="N295">
        <v>1.1992368029306499</v>
      </c>
      <c r="O295">
        <v>0.46820132657041602</v>
      </c>
      <c r="P295">
        <v>52.5141326986016</v>
      </c>
      <c r="Q295">
        <v>-3.6271081062387002E-2</v>
      </c>
    </row>
    <row r="296" spans="1:17" x14ac:dyDescent="0.3">
      <c r="A296" t="s">
        <v>695</v>
      </c>
      <c r="B296" t="s">
        <v>696</v>
      </c>
      <c r="C296" t="str">
        <f>IFERROR(VLOOKUP(Table1[[#This Row],[Ticker]],[1]!Table1[[Symbol]:[Industry]],2,FALSE),"-")</f>
        <v>-</v>
      </c>
      <c r="D296" t="s">
        <v>697</v>
      </c>
      <c r="E296">
        <v>23829.0231375</v>
      </c>
      <c r="F296">
        <v>1479.55</v>
      </c>
      <c r="G296">
        <v>-6.7189420291903499</v>
      </c>
      <c r="H296">
        <v>14.25209236129</v>
      </c>
      <c r="I296">
        <v>2.7178471653461198</v>
      </c>
      <c r="J296">
        <v>4.0817665106958403</v>
      </c>
      <c r="K296">
        <v>1301.3606147226601</v>
      </c>
      <c r="L296">
        <v>1276.3614539334701</v>
      </c>
      <c r="M296">
        <v>77.909762041005607</v>
      </c>
      <c r="N296">
        <v>1.3974461198354899</v>
      </c>
      <c r="O296">
        <v>2.9907742218918001</v>
      </c>
      <c r="P296">
        <v>33.250776782095699</v>
      </c>
      <c r="Q296">
        <v>7.743274016821E-3</v>
      </c>
    </row>
    <row r="297" spans="1:17" x14ac:dyDescent="0.3">
      <c r="A297" t="s">
        <v>698</v>
      </c>
      <c r="B297" t="s">
        <v>699</v>
      </c>
      <c r="C297" t="str">
        <f>IFERROR(VLOOKUP(Table1[[#This Row],[Ticker]],[1]!Table1[[Symbol]:[Industry]],2,FALSE),"-")</f>
        <v>-</v>
      </c>
      <c r="D297" t="s">
        <v>184</v>
      </c>
      <c r="E297">
        <v>23814.091214025</v>
      </c>
      <c r="F297">
        <v>7317.7</v>
      </c>
      <c r="G297">
        <v>16.924935058573102</v>
      </c>
      <c r="H297">
        <v>-5.2586635175918497</v>
      </c>
      <c r="I297">
        <v>1.67548274956698</v>
      </c>
      <c r="J297">
        <v>-4.3449520686552798</v>
      </c>
      <c r="K297">
        <v>7165.5002054977804</v>
      </c>
      <c r="L297">
        <v>6542.9064468876004</v>
      </c>
      <c r="M297">
        <v>40.649734149526097</v>
      </c>
      <c r="N297">
        <v>0.74556568994322503</v>
      </c>
      <c r="O297">
        <v>9.3103024174262501</v>
      </c>
      <c r="P297">
        <v>44.7616221562809</v>
      </c>
      <c r="Q297">
        <v>-2.5379550534235001E-2</v>
      </c>
    </row>
    <row r="298" spans="1:17" x14ac:dyDescent="0.3">
      <c r="A298" t="s">
        <v>700</v>
      </c>
      <c r="B298" t="s">
        <v>701</v>
      </c>
      <c r="C298" t="str">
        <f>IFERROR(VLOOKUP(Table1[[#This Row],[Ticker]],[1]!Table1[[Symbol]:[Industry]],2,FALSE),"-")</f>
        <v>-</v>
      </c>
      <c r="D298" t="s">
        <v>275</v>
      </c>
      <c r="E298">
        <v>23801.996426624999</v>
      </c>
      <c r="F298">
        <v>1748.45</v>
      </c>
      <c r="G298">
        <v>11.5888571910214</v>
      </c>
      <c r="H298">
        <v>4.51225261013282</v>
      </c>
      <c r="I298">
        <v>-5.7410216870556896</v>
      </c>
      <c r="J298">
        <v>-5.1918187554603801</v>
      </c>
      <c r="K298">
        <v>1716.6400762078399</v>
      </c>
      <c r="L298">
        <v>1579.48166362815</v>
      </c>
      <c r="M298">
        <v>53.6062011399883</v>
      </c>
      <c r="N298">
        <v>1.28765387760632</v>
      </c>
      <c r="O298">
        <v>7.8154937230117998</v>
      </c>
      <c r="P298">
        <v>53.204819277108399</v>
      </c>
      <c r="Q298">
        <v>8.6642916081754007E-2</v>
      </c>
    </row>
    <row r="299" spans="1:17" x14ac:dyDescent="0.3">
      <c r="A299" t="s">
        <v>702</v>
      </c>
      <c r="B299" t="s">
        <v>703</v>
      </c>
      <c r="C299" t="str">
        <f>IFERROR(VLOOKUP(Table1[[#This Row],[Ticker]],[1]!Table1[[Symbol]:[Industry]],2,FALSE),"-")</f>
        <v>-</v>
      </c>
      <c r="D299" t="s">
        <v>272</v>
      </c>
      <c r="E299">
        <v>23495.918165949999</v>
      </c>
      <c r="F299">
        <v>2780.5</v>
      </c>
      <c r="G299">
        <v>-1.77425243184291</v>
      </c>
      <c r="H299">
        <v>-0.47085596942709301</v>
      </c>
      <c r="I299">
        <v>-6.1865530254324801</v>
      </c>
      <c r="J299">
        <v>3.3049903769274001</v>
      </c>
      <c r="K299">
        <v>2609.0786327353899</v>
      </c>
      <c r="L299">
        <v>2453.5926417068799</v>
      </c>
      <c r="M299">
        <v>73.168670980777193</v>
      </c>
      <c r="N299">
        <v>0.75448971756143102</v>
      </c>
      <c r="O299">
        <v>3.90217586764969</v>
      </c>
      <c r="P299">
        <v>43.051911303184603</v>
      </c>
      <c r="Q299">
        <v>-6.4184405944005998E-2</v>
      </c>
    </row>
    <row r="300" spans="1:17" hidden="1" x14ac:dyDescent="0.3">
      <c r="A300" t="s">
        <v>704</v>
      </c>
      <c r="B300" t="s">
        <v>705</v>
      </c>
      <c r="C300" t="str">
        <f>IFERROR(VLOOKUP(Table1[[#This Row],[Ticker]],[1]!Table1[[Symbol]:[Industry]],2,FALSE),"-")</f>
        <v>-</v>
      </c>
      <c r="D300" t="s">
        <v>119</v>
      </c>
      <c r="E300">
        <v>23444.255206999998</v>
      </c>
      <c r="F300">
        <v>1111.3499999999999</v>
      </c>
      <c r="G300">
        <v>-6.5119868404588601</v>
      </c>
      <c r="H300">
        <v>-4.5612063261652196</v>
      </c>
      <c r="I300">
        <v>-12.120696162903201</v>
      </c>
      <c r="J300">
        <v>-3.7690704090987199</v>
      </c>
      <c r="K300">
        <v>1055.74069460804</v>
      </c>
      <c r="L300">
        <v>1063.9240460041001</v>
      </c>
      <c r="M300">
        <v>48.016027953961697</v>
      </c>
      <c r="N300">
        <v>0.24149651419874901</v>
      </c>
      <c r="O300">
        <v>10.941647545777601</v>
      </c>
      <c r="P300">
        <v>21.452379651385101</v>
      </c>
      <c r="Q300">
        <v>-2.9740510531272999E-2</v>
      </c>
    </row>
    <row r="301" spans="1:17" x14ac:dyDescent="0.3">
      <c r="A301" t="s">
        <v>706</v>
      </c>
      <c r="B301" t="s">
        <v>707</v>
      </c>
      <c r="C301" t="str">
        <f>IFERROR(VLOOKUP(Table1[[#This Row],[Ticker]],[1]!Table1[[Symbol]:[Industry]],2,FALSE),"-")</f>
        <v>-</v>
      </c>
      <c r="D301" t="s">
        <v>544</v>
      </c>
      <c r="E301">
        <v>23230.104573000001</v>
      </c>
      <c r="F301">
        <v>2353.25</v>
      </c>
      <c r="G301">
        <v>9.3223583551529998</v>
      </c>
      <c r="H301">
        <v>-8.1885241644177693</v>
      </c>
      <c r="I301">
        <v>-44.765246923978097</v>
      </c>
      <c r="J301">
        <v>-2.03470838992087</v>
      </c>
      <c r="K301">
        <v>2628.2922963024598</v>
      </c>
      <c r="L301">
        <v>2602.9931437251098</v>
      </c>
      <c r="M301">
        <v>47.8402773109663</v>
      </c>
      <c r="N301">
        <v>1.4846684862905799</v>
      </c>
      <c r="O301">
        <v>65.558270476999894</v>
      </c>
      <c r="P301">
        <v>62.0695592286501</v>
      </c>
      <c r="Q301">
        <v>9.0191818685670999E-2</v>
      </c>
    </row>
    <row r="302" spans="1:17" x14ac:dyDescent="0.3">
      <c r="A302" t="s">
        <v>708</v>
      </c>
      <c r="B302" t="s">
        <v>709</v>
      </c>
      <c r="C302" t="str">
        <f>IFERROR(VLOOKUP(Table1[[#This Row],[Ticker]],[1]!Table1[[Symbol]:[Industry]],2,FALSE),"-")</f>
        <v>-</v>
      </c>
      <c r="D302" t="s">
        <v>61</v>
      </c>
      <c r="E302">
        <v>23225.60007756</v>
      </c>
      <c r="F302">
        <v>437.75</v>
      </c>
      <c r="G302">
        <v>-2.8841010713852699</v>
      </c>
      <c r="H302">
        <v>-5.6197991291944298</v>
      </c>
      <c r="I302">
        <v>-10.835337438429301</v>
      </c>
      <c r="J302">
        <v>-0.98199957067276999</v>
      </c>
      <c r="K302">
        <v>431.07385577479999</v>
      </c>
      <c r="L302">
        <v>412.091763339426</v>
      </c>
      <c r="M302">
        <v>52.069625253581599</v>
      </c>
      <c r="N302">
        <v>0.54549579046929197</v>
      </c>
      <c r="O302">
        <v>7.59565962307253</v>
      </c>
      <c r="P302">
        <v>33.399360048758197</v>
      </c>
      <c r="Q302">
        <v>-0.118210725513094</v>
      </c>
    </row>
    <row r="303" spans="1:17" x14ac:dyDescent="0.3">
      <c r="A303" t="s">
        <v>710</v>
      </c>
      <c r="B303" t="s">
        <v>711</v>
      </c>
      <c r="C303" t="str">
        <f>IFERROR(VLOOKUP(Table1[[#This Row],[Ticker]],[1]!Table1[[Symbol]:[Industry]],2,FALSE),"-")</f>
        <v>-</v>
      </c>
      <c r="D303" t="s">
        <v>230</v>
      </c>
      <c r="E303">
        <v>23167.819607519999</v>
      </c>
      <c r="F303">
        <v>719.1</v>
      </c>
      <c r="G303">
        <v>8.2940108186516603</v>
      </c>
      <c r="H303">
        <v>11.0145243408589</v>
      </c>
      <c r="I303">
        <v>20.3256448230117</v>
      </c>
      <c r="J303">
        <v>-5.86514746126951</v>
      </c>
      <c r="K303">
        <v>661.24601282683295</v>
      </c>
      <c r="L303">
        <v>598.06222262200197</v>
      </c>
      <c r="M303">
        <v>63.163019953783902</v>
      </c>
      <c r="N303">
        <v>1.11474995074029</v>
      </c>
      <c r="O303">
        <v>11.1041579752468</v>
      </c>
      <c r="P303">
        <v>55.313174946004303</v>
      </c>
      <c r="Q303">
        <v>0.106658178763285</v>
      </c>
    </row>
    <row r="304" spans="1:17" hidden="1" x14ac:dyDescent="0.3">
      <c r="A304" t="s">
        <v>712</v>
      </c>
      <c r="B304" t="s">
        <v>713</v>
      </c>
      <c r="C304" t="str">
        <f>IFERROR(VLOOKUP(Table1[[#This Row],[Ticker]],[1]!Table1[[Symbol]:[Industry]],2,FALSE),"-")</f>
        <v>-</v>
      </c>
      <c r="D304" t="s">
        <v>714</v>
      </c>
      <c r="E304">
        <v>23025.673136879999</v>
      </c>
      <c r="F304">
        <v>94.23</v>
      </c>
      <c r="G304">
        <v>87.986122980209103</v>
      </c>
      <c r="H304">
        <v>-9.1292286447259094</v>
      </c>
      <c r="I304">
        <v>28.801583335852701</v>
      </c>
      <c r="J304">
        <v>-1.18176716021432</v>
      </c>
      <c r="K304">
        <v>89.926668779337703</v>
      </c>
      <c r="L304">
        <v>75.144570895293995</v>
      </c>
      <c r="M304">
        <v>50.681017208567297</v>
      </c>
      <c r="N304">
        <v>0.91202157585277399</v>
      </c>
      <c r="O304">
        <v>5.8049453464926204</v>
      </c>
      <c r="P304">
        <v>126.242496998799</v>
      </c>
      <c r="Q304">
        <v>2.0612820630179999E-2</v>
      </c>
    </row>
    <row r="305" spans="1:17" x14ac:dyDescent="0.3">
      <c r="A305" t="s">
        <v>715</v>
      </c>
      <c r="B305" t="s">
        <v>716</v>
      </c>
      <c r="C305" t="str">
        <f>IFERROR(VLOOKUP(Table1[[#This Row],[Ticker]],[1]!Table1[[Symbol]:[Industry]],2,FALSE),"-")</f>
        <v>-</v>
      </c>
      <c r="D305" t="s">
        <v>46</v>
      </c>
      <c r="E305">
        <v>22725.32646615</v>
      </c>
      <c r="F305">
        <v>902.25</v>
      </c>
      <c r="G305">
        <v>36.0992450216878</v>
      </c>
      <c r="H305">
        <v>9.1274724446697597</v>
      </c>
      <c r="I305">
        <v>38.682624228046002</v>
      </c>
      <c r="J305">
        <v>-1.0167452033128801</v>
      </c>
      <c r="K305">
        <v>804.49183416578899</v>
      </c>
      <c r="L305">
        <v>698.951507326007</v>
      </c>
      <c r="M305">
        <v>59.294091843678302</v>
      </c>
      <c r="N305">
        <v>0.74299024951637804</v>
      </c>
      <c r="O305">
        <v>5.2923247436963097</v>
      </c>
      <c r="P305">
        <v>64.045454545454504</v>
      </c>
      <c r="Q305">
        <v>6.6931816593572002E-2</v>
      </c>
    </row>
    <row r="306" spans="1:17" x14ac:dyDescent="0.3">
      <c r="A306" t="s">
        <v>717</v>
      </c>
      <c r="B306" t="s">
        <v>718</v>
      </c>
      <c r="C306" t="str">
        <f>IFERROR(VLOOKUP(Table1[[#This Row],[Ticker]],[1]!Table1[[Symbol]:[Industry]],2,FALSE),"-")</f>
        <v>-</v>
      </c>
      <c r="D306" t="s">
        <v>193</v>
      </c>
      <c r="E306">
        <v>22234.428915969998</v>
      </c>
      <c r="F306">
        <v>599.6</v>
      </c>
      <c r="G306">
        <v>-9.2574803339775595</v>
      </c>
      <c r="H306">
        <v>1.5129738070882099</v>
      </c>
      <c r="I306">
        <v>11.1874766133765</v>
      </c>
      <c r="J306">
        <v>0.46321063878232299</v>
      </c>
      <c r="K306">
        <v>538.17562613615405</v>
      </c>
      <c r="L306">
        <v>490.83262894924201</v>
      </c>
      <c r="M306">
        <v>65.067136663659198</v>
      </c>
      <c r="N306">
        <v>0.640462440903939</v>
      </c>
      <c r="O306">
        <v>1.7094729819879999</v>
      </c>
      <c r="P306">
        <v>47.394296951819001</v>
      </c>
      <c r="Q306">
        <v>8.8866252304503998E-2</v>
      </c>
    </row>
    <row r="307" spans="1:17" x14ac:dyDescent="0.3">
      <c r="A307" t="s">
        <v>719</v>
      </c>
      <c r="B307" t="s">
        <v>720</v>
      </c>
      <c r="C307" t="str">
        <f>IFERROR(VLOOKUP(Table1[[#This Row],[Ticker]],[1]!Table1[[Symbol]:[Industry]],2,FALSE),"-")</f>
        <v>-</v>
      </c>
      <c r="D307" t="s">
        <v>166</v>
      </c>
      <c r="E307">
        <v>22129.567021800001</v>
      </c>
      <c r="F307">
        <v>5127.8999999999996</v>
      </c>
      <c r="G307">
        <v>70.924172252246507</v>
      </c>
      <c r="H307">
        <v>10.890089651301301</v>
      </c>
      <c r="I307">
        <v>55.963121381808101</v>
      </c>
      <c r="J307">
        <v>-4.82002584739746</v>
      </c>
      <c r="K307">
        <v>4505.67175605596</v>
      </c>
      <c r="L307">
        <v>3602.3340852787001</v>
      </c>
      <c r="M307">
        <v>61.734338857667602</v>
      </c>
      <c r="N307">
        <v>0.92438056311622196</v>
      </c>
      <c r="O307">
        <v>4.8967413561106898</v>
      </c>
      <c r="P307">
        <v>111.024691358024</v>
      </c>
      <c r="Q307">
        <v>5.9164594280994E-2</v>
      </c>
    </row>
    <row r="308" spans="1:17" x14ac:dyDescent="0.3">
      <c r="A308" t="s">
        <v>721</v>
      </c>
      <c r="B308" t="s">
        <v>722</v>
      </c>
      <c r="C308" t="str">
        <f>IFERROR(VLOOKUP(Table1[[#This Row],[Ticker]],[1]!Table1[[Symbol]:[Industry]],2,FALSE),"-")</f>
        <v>-</v>
      </c>
      <c r="D308" t="s">
        <v>43</v>
      </c>
      <c r="E308">
        <v>22053.097029600001</v>
      </c>
      <c r="F308">
        <v>4224</v>
      </c>
      <c r="G308">
        <v>123.459724818447</v>
      </c>
      <c r="H308">
        <v>5.0309924796075203</v>
      </c>
      <c r="I308">
        <v>84.851206603524901</v>
      </c>
      <c r="J308">
        <v>-3.27038449490705</v>
      </c>
      <c r="K308">
        <v>3813.7701428999399</v>
      </c>
      <c r="L308">
        <v>2954.5301156640198</v>
      </c>
      <c r="M308">
        <v>56.4209232716576</v>
      </c>
      <c r="N308">
        <v>0.87810426386816298</v>
      </c>
      <c r="O308">
        <v>6.29734848484848</v>
      </c>
      <c r="P308">
        <v>160.74074074073999</v>
      </c>
      <c r="Q308">
        <v>0.13569848741260199</v>
      </c>
    </row>
    <row r="309" spans="1:17" x14ac:dyDescent="0.3">
      <c r="A309" t="s">
        <v>723</v>
      </c>
      <c r="B309" t="s">
        <v>724</v>
      </c>
      <c r="C309" t="str">
        <f>IFERROR(VLOOKUP(Table1[[#This Row],[Ticker]],[1]!Table1[[Symbol]:[Industry]],2,FALSE),"-")</f>
        <v>-</v>
      </c>
      <c r="D309" t="s">
        <v>49</v>
      </c>
      <c r="E309">
        <v>21909.561777759998</v>
      </c>
      <c r="F309">
        <v>1341.65</v>
      </c>
      <c r="G309">
        <v>-19.215727913831401</v>
      </c>
      <c r="H309">
        <v>-5.4624960419038304</v>
      </c>
      <c r="I309">
        <v>-26.065588639308899</v>
      </c>
      <c r="J309">
        <v>-4.4273572802304102</v>
      </c>
      <c r="K309">
        <v>1419.57754810336</v>
      </c>
      <c r="L309">
        <v>1435.86671555149</v>
      </c>
      <c r="M309">
        <v>42.8549757306412</v>
      </c>
      <c r="N309">
        <v>1.0971681957488899</v>
      </c>
      <c r="O309">
        <v>33.865016956732298</v>
      </c>
      <c r="P309">
        <v>12.7342240147886</v>
      </c>
      <c r="Q309">
        <v>4.5021968102284003E-2</v>
      </c>
    </row>
    <row r="310" spans="1:17" x14ac:dyDescent="0.3">
      <c r="A310" t="s">
        <v>725</v>
      </c>
      <c r="B310" t="s">
        <v>726</v>
      </c>
      <c r="C310" t="str">
        <f>IFERROR(VLOOKUP(Table1[[#This Row],[Ticker]],[1]!Table1[[Symbol]:[Industry]],2,FALSE),"-")</f>
        <v>-</v>
      </c>
      <c r="D310" t="s">
        <v>101</v>
      </c>
      <c r="E310">
        <v>21826.248660000001</v>
      </c>
      <c r="F310">
        <v>269.8</v>
      </c>
      <c r="G310">
        <v>-37.937415214722101</v>
      </c>
      <c r="H310">
        <v>-7.8159414867521999</v>
      </c>
      <c r="I310">
        <v>-31.281778026477799</v>
      </c>
      <c r="J310">
        <v>-4.5491913939349704</v>
      </c>
      <c r="K310">
        <v>277.29879530163498</v>
      </c>
      <c r="L310">
        <v>293.87511773716199</v>
      </c>
      <c r="M310">
        <v>38.433066535227901</v>
      </c>
      <c r="N310">
        <v>1.50918351968489</v>
      </c>
      <c r="O310">
        <v>32.431430689399498</v>
      </c>
      <c r="P310">
        <v>7.1272582886638904</v>
      </c>
      <c r="Q310">
        <v>-0.13636860427983399</v>
      </c>
    </row>
    <row r="311" spans="1:17" x14ac:dyDescent="0.3">
      <c r="A311" t="s">
        <v>727</v>
      </c>
      <c r="B311" t="s">
        <v>728</v>
      </c>
      <c r="C311" t="str">
        <f>IFERROR(VLOOKUP(Table1[[#This Row],[Ticker]],[1]!Table1[[Symbol]:[Industry]],2,FALSE),"-")</f>
        <v>-</v>
      </c>
      <c r="D311" t="s">
        <v>544</v>
      </c>
      <c r="E311">
        <v>21669.795753535</v>
      </c>
      <c r="F311">
        <v>519.70000000000005</v>
      </c>
      <c r="G311">
        <v>-19.075279930753801</v>
      </c>
      <c r="H311">
        <v>18.317796786121999</v>
      </c>
      <c r="I311">
        <v>-24.588586356981899</v>
      </c>
      <c r="J311">
        <v>6.3763067862011198</v>
      </c>
      <c r="K311">
        <v>447.87531699697098</v>
      </c>
      <c r="L311">
        <v>482.60051933498403</v>
      </c>
      <c r="M311">
        <v>67.821694262324797</v>
      </c>
      <c r="N311">
        <v>1.49108037447893</v>
      </c>
      <c r="O311">
        <v>31.811154665262698</v>
      </c>
      <c r="P311">
        <v>70.796634678585505</v>
      </c>
      <c r="Q311">
        <v>6.4740497081733003E-2</v>
      </c>
    </row>
    <row r="312" spans="1:17" x14ac:dyDescent="0.3">
      <c r="A312" t="s">
        <v>729</v>
      </c>
      <c r="B312" t="s">
        <v>730</v>
      </c>
      <c r="C312" t="str">
        <f>IFERROR(VLOOKUP(Table1[[#This Row],[Ticker]],[1]!Table1[[Symbol]:[Industry]],2,FALSE),"-")</f>
        <v>-</v>
      </c>
      <c r="D312" t="s">
        <v>148</v>
      </c>
      <c r="E312">
        <v>21630.546526275</v>
      </c>
      <c r="F312">
        <v>907.95</v>
      </c>
      <c r="G312">
        <v>220.32892491515099</v>
      </c>
      <c r="H312">
        <v>18.654041182432302</v>
      </c>
      <c r="I312">
        <v>116.011116967154</v>
      </c>
      <c r="J312">
        <v>1.04793417573532</v>
      </c>
      <c r="K312">
        <v>809.51882690360003</v>
      </c>
      <c r="L312">
        <v>602.90357152935701</v>
      </c>
      <c r="M312">
        <v>63.099338628569399</v>
      </c>
      <c r="N312">
        <v>1.34054072618047</v>
      </c>
      <c r="O312">
        <v>5.1875103254584296</v>
      </c>
      <c r="P312">
        <v>250.76299014873399</v>
      </c>
      <c r="Q312">
        <v>0.175833439855138</v>
      </c>
    </row>
    <row r="313" spans="1:17" hidden="1" x14ac:dyDescent="0.3">
      <c r="A313" t="s">
        <v>731</v>
      </c>
      <c r="B313" t="s">
        <v>732</v>
      </c>
      <c r="C313" t="str">
        <f>IFERROR(VLOOKUP(Table1[[#This Row],[Ticker]],[1]!Table1[[Symbol]:[Industry]],2,FALSE),"-")</f>
        <v>-</v>
      </c>
      <c r="E313">
        <v>21538.068002</v>
      </c>
      <c r="F313">
        <v>2003.15</v>
      </c>
      <c r="G313">
        <v>756.81411774569801</v>
      </c>
      <c r="H313">
        <v>-24.740622337041099</v>
      </c>
      <c r="I313">
        <v>312.71945742025599</v>
      </c>
      <c r="J313">
        <v>2.0422404932792402</v>
      </c>
      <c r="K313">
        <v>2070.5104687632302</v>
      </c>
      <c r="L313">
        <v>1345.8016462365899</v>
      </c>
      <c r="M313">
        <v>53.253681186004101</v>
      </c>
      <c r="N313">
        <v>0.489973900965127</v>
      </c>
      <c r="O313">
        <v>51.6486533709407</v>
      </c>
      <c r="P313">
        <v>830.83178438661696</v>
      </c>
      <c r="Q313">
        <v>0.320897770633365</v>
      </c>
    </row>
    <row r="314" spans="1:17" x14ac:dyDescent="0.3">
      <c r="A314" t="s">
        <v>733</v>
      </c>
      <c r="B314" t="s">
        <v>734</v>
      </c>
      <c r="C314" t="str">
        <f>IFERROR(VLOOKUP(Table1[[#This Row],[Ticker]],[1]!Table1[[Symbol]:[Industry]],2,FALSE),"-")</f>
        <v>-</v>
      </c>
      <c r="D314" t="s">
        <v>61</v>
      </c>
      <c r="E314">
        <v>21474.377863649999</v>
      </c>
      <c r="F314">
        <v>1191.95</v>
      </c>
      <c r="G314">
        <v>46.447343321934</v>
      </c>
      <c r="H314">
        <v>10.869877655733401</v>
      </c>
      <c r="I314">
        <v>33.891858558313402</v>
      </c>
      <c r="J314">
        <v>-2.1363974582313401</v>
      </c>
      <c r="K314">
        <v>1083.6427348505699</v>
      </c>
      <c r="L314">
        <v>937.91330896785405</v>
      </c>
      <c r="M314">
        <v>64.649910873927297</v>
      </c>
      <c r="N314">
        <v>1.0583653739118899</v>
      </c>
      <c r="O314">
        <v>5.6629892193464402</v>
      </c>
      <c r="P314">
        <v>78.489068583408198</v>
      </c>
      <c r="Q314">
        <v>-3.4669101624953999E-2</v>
      </c>
    </row>
    <row r="315" spans="1:17" x14ac:dyDescent="0.3">
      <c r="A315" t="s">
        <v>735</v>
      </c>
      <c r="B315" t="s">
        <v>736</v>
      </c>
      <c r="C315" t="str">
        <f>IFERROR(VLOOKUP(Table1[[#This Row],[Ticker]],[1]!Table1[[Symbol]:[Industry]],2,FALSE),"-")</f>
        <v>-</v>
      </c>
      <c r="D315" t="s">
        <v>278</v>
      </c>
      <c r="E315">
        <v>21461.977488032</v>
      </c>
      <c r="F315">
        <v>214.18</v>
      </c>
      <c r="G315">
        <v>48.600492766149699</v>
      </c>
      <c r="H315">
        <v>2.6524968921968202</v>
      </c>
      <c r="I315">
        <v>2.0053755507973698</v>
      </c>
      <c r="J315">
        <v>-0.13663159619524901</v>
      </c>
      <c r="K315">
        <v>200.699210400124</v>
      </c>
      <c r="L315">
        <v>181.00068615153401</v>
      </c>
      <c r="M315">
        <v>69.732612116836094</v>
      </c>
      <c r="N315">
        <v>1.36028655802962</v>
      </c>
      <c r="O315">
        <v>7.5730693808945704</v>
      </c>
      <c r="P315">
        <v>77.448218724109296</v>
      </c>
      <c r="Q315">
        <v>-7.7307764535000003E-5</v>
      </c>
    </row>
    <row r="316" spans="1:17" x14ac:dyDescent="0.3">
      <c r="A316" t="s">
        <v>737</v>
      </c>
      <c r="B316" t="s">
        <v>738</v>
      </c>
      <c r="C316" t="str">
        <f>IFERROR(VLOOKUP(Table1[[#This Row],[Ticker]],[1]!Table1[[Symbol]:[Industry]],2,FALSE),"-")</f>
        <v>-</v>
      </c>
      <c r="D316" t="s">
        <v>72</v>
      </c>
      <c r="E316">
        <v>21400.009021919999</v>
      </c>
      <c r="F316">
        <v>158.57</v>
      </c>
      <c r="G316">
        <v>94.176847445952603</v>
      </c>
      <c r="H316">
        <v>-1.35513203417657</v>
      </c>
      <c r="I316">
        <v>6.4909451790118702</v>
      </c>
      <c r="J316">
        <v>4.1283622705847396</v>
      </c>
      <c r="K316">
        <v>147.32154248748</v>
      </c>
      <c r="L316">
        <v>125.75062002268299</v>
      </c>
      <c r="M316">
        <v>64.283324161839801</v>
      </c>
      <c r="N316">
        <v>1.4392889941638101</v>
      </c>
      <c r="O316">
        <v>7.96493662105064</v>
      </c>
      <c r="P316">
        <v>120.236111111111</v>
      </c>
      <c r="Q316">
        <v>6.8755462036319007E-2</v>
      </c>
    </row>
    <row r="317" spans="1:17" hidden="1" x14ac:dyDescent="0.3">
      <c r="A317" t="s">
        <v>739</v>
      </c>
      <c r="B317" t="s">
        <v>740</v>
      </c>
      <c r="C317" t="str">
        <f>IFERROR(VLOOKUP(Table1[[#This Row],[Ticker]],[1]!Table1[[Symbol]:[Industry]],2,FALSE),"-")</f>
        <v>-</v>
      </c>
      <c r="D317" t="s">
        <v>61</v>
      </c>
      <c r="E317">
        <v>21054.478698359999</v>
      </c>
      <c r="F317">
        <v>4580.2</v>
      </c>
      <c r="G317">
        <v>-4.7015371841840601</v>
      </c>
      <c r="H317">
        <v>-10.537634499429799</v>
      </c>
      <c r="I317">
        <v>-4.5689810065920504</v>
      </c>
      <c r="J317">
        <v>-2.56729234201863</v>
      </c>
      <c r="K317">
        <v>4570.6426573645203</v>
      </c>
      <c r="L317">
        <v>4330.2788155703502</v>
      </c>
      <c r="M317">
        <v>41.450140459859398</v>
      </c>
      <c r="N317">
        <v>1.44494292428643</v>
      </c>
      <c r="O317">
        <v>9.5618095279682098</v>
      </c>
      <c r="P317">
        <v>21.426299045599102</v>
      </c>
      <c r="Q317">
        <v>-0.14772527933428101</v>
      </c>
    </row>
    <row r="318" spans="1:17" x14ac:dyDescent="0.3">
      <c r="A318" t="s">
        <v>741</v>
      </c>
      <c r="B318" t="s">
        <v>742</v>
      </c>
      <c r="C318" t="str">
        <f>IFERROR(VLOOKUP(Table1[[#This Row],[Ticker]],[1]!Table1[[Symbol]:[Industry]],2,FALSE),"-")</f>
        <v>-</v>
      </c>
      <c r="D318" t="s">
        <v>61</v>
      </c>
      <c r="E318">
        <v>20978.698023960002</v>
      </c>
      <c r="F318">
        <v>834</v>
      </c>
      <c r="G318">
        <v>47.845719718084901</v>
      </c>
      <c r="H318">
        <v>26.3809125241335</v>
      </c>
      <c r="I318">
        <v>3.31392104613415</v>
      </c>
      <c r="J318">
        <v>16.023450749419698</v>
      </c>
      <c r="K318">
        <v>689.700109331676</v>
      </c>
      <c r="L318">
        <v>637.21554793586995</v>
      </c>
      <c r="M318">
        <v>83.204833613999995</v>
      </c>
      <c r="N318">
        <v>2.65256280041885</v>
      </c>
      <c r="O318">
        <v>0.28776978417266402</v>
      </c>
      <c r="P318">
        <v>74.604836177117093</v>
      </c>
      <c r="Q318">
        <v>3.9868689496213E-2</v>
      </c>
    </row>
    <row r="319" spans="1:17" x14ac:dyDescent="0.3">
      <c r="A319" t="s">
        <v>743</v>
      </c>
      <c r="B319" t="s">
        <v>744</v>
      </c>
      <c r="C319" t="str">
        <f>IFERROR(VLOOKUP(Table1[[#This Row],[Ticker]],[1]!Table1[[Symbol]:[Industry]],2,FALSE),"-")</f>
        <v>-</v>
      </c>
      <c r="D319" t="s">
        <v>371</v>
      </c>
      <c r="E319">
        <v>20960.124917555</v>
      </c>
      <c r="F319">
        <v>508.1</v>
      </c>
      <c r="G319">
        <v>60.013428608125999</v>
      </c>
      <c r="H319">
        <v>24.021848878413198</v>
      </c>
      <c r="I319">
        <v>22.357972820521699</v>
      </c>
      <c r="J319">
        <v>-0.79413142340003096</v>
      </c>
      <c r="K319">
        <v>435.72422623741397</v>
      </c>
      <c r="L319">
        <v>372.12763363284</v>
      </c>
      <c r="M319">
        <v>64.760144222507094</v>
      </c>
      <c r="N319">
        <v>3.19454690470991</v>
      </c>
      <c r="O319">
        <v>13.0387718952962</v>
      </c>
      <c r="P319">
        <v>103.199360127974</v>
      </c>
      <c r="Q319">
        <v>3.9107457864668002E-2</v>
      </c>
    </row>
    <row r="320" spans="1:17" x14ac:dyDescent="0.3">
      <c r="A320" t="s">
        <v>745</v>
      </c>
      <c r="B320" t="s">
        <v>746</v>
      </c>
      <c r="C320" t="str">
        <f>IFERROR(VLOOKUP(Table1[[#This Row],[Ticker]],[1]!Table1[[Symbol]:[Industry]],2,FALSE),"-")</f>
        <v>-</v>
      </c>
      <c r="D320" t="s">
        <v>61</v>
      </c>
      <c r="E320">
        <v>20909.843225244</v>
      </c>
      <c r="F320">
        <v>160.84</v>
      </c>
      <c r="G320">
        <v>52.474429986602097</v>
      </c>
      <c r="H320">
        <v>-2.2031068014129902</v>
      </c>
      <c r="I320">
        <v>3.1594925554481801</v>
      </c>
      <c r="J320">
        <v>-0.766400812071941</v>
      </c>
      <c r="K320">
        <v>150.15654162819101</v>
      </c>
      <c r="L320">
        <v>133.36460644610199</v>
      </c>
      <c r="M320">
        <v>61.429131349830399</v>
      </c>
      <c r="N320">
        <v>0.72903010978341998</v>
      </c>
      <c r="O320">
        <v>3.6433722954488799</v>
      </c>
      <c r="P320">
        <v>83.817142857142798</v>
      </c>
    </row>
    <row r="321" spans="1:17" x14ac:dyDescent="0.3">
      <c r="A321" t="s">
        <v>747</v>
      </c>
      <c r="B321" t="s">
        <v>748</v>
      </c>
      <c r="C321" t="str">
        <f>IFERROR(VLOOKUP(Table1[[#This Row],[Ticker]],[1]!Table1[[Symbol]:[Industry]],2,FALSE),"-")</f>
        <v>-</v>
      </c>
      <c r="D321" t="s">
        <v>475</v>
      </c>
      <c r="E321">
        <v>20784.755687025001</v>
      </c>
      <c r="F321">
        <v>796.4</v>
      </c>
      <c r="G321">
        <v>14.783597587025399</v>
      </c>
      <c r="H321">
        <v>1.9075013971633099</v>
      </c>
      <c r="I321">
        <v>-9.0180822587876097</v>
      </c>
      <c r="J321">
        <v>2.1222807668577901</v>
      </c>
      <c r="K321">
        <v>771.56475660172498</v>
      </c>
      <c r="L321">
        <v>726.14312559135203</v>
      </c>
      <c r="M321">
        <v>55.116529902004601</v>
      </c>
      <c r="N321">
        <v>2.4994755003046598</v>
      </c>
      <c r="O321">
        <v>14.728779507784999</v>
      </c>
      <c r="P321">
        <v>42.468694096600998</v>
      </c>
      <c r="Q321">
        <v>6.1237080764100001E-3</v>
      </c>
    </row>
    <row r="322" spans="1:17" hidden="1" x14ac:dyDescent="0.3">
      <c r="A322" t="s">
        <v>749</v>
      </c>
      <c r="B322" t="s">
        <v>750</v>
      </c>
      <c r="C322" t="str">
        <f>IFERROR(VLOOKUP(Table1[[#This Row],[Ticker]],[1]!Table1[[Symbol]:[Industry]],2,FALSE),"-")</f>
        <v>-</v>
      </c>
      <c r="D322" t="s">
        <v>568</v>
      </c>
      <c r="E322">
        <v>20757.743993610002</v>
      </c>
      <c r="F322">
        <v>830.45</v>
      </c>
      <c r="G322">
        <v>-33.788260848816002</v>
      </c>
      <c r="H322">
        <v>-3.7106265317031202</v>
      </c>
      <c r="I322">
        <v>-19.321142250296699</v>
      </c>
      <c r="J322">
        <v>-1.4431144428868801</v>
      </c>
      <c r="K322">
        <v>826.92968297361597</v>
      </c>
      <c r="L322">
        <v>854.95883509123996</v>
      </c>
      <c r="M322">
        <v>58.255092212148398</v>
      </c>
      <c r="N322">
        <v>1.29362287560982</v>
      </c>
      <c r="O322">
        <v>17.285808898789799</v>
      </c>
      <c r="P322">
        <v>9.5219254863171798</v>
      </c>
      <c r="Q322">
        <v>-0.162946217224717</v>
      </c>
    </row>
    <row r="323" spans="1:17" x14ac:dyDescent="0.3">
      <c r="A323" t="s">
        <v>751</v>
      </c>
      <c r="B323" t="s">
        <v>752</v>
      </c>
      <c r="C323" t="str">
        <f>IFERROR(VLOOKUP(Table1[[#This Row],[Ticker]],[1]!Table1[[Symbol]:[Industry]],2,FALSE),"-")</f>
        <v>-</v>
      </c>
      <c r="D323" t="s">
        <v>388</v>
      </c>
      <c r="E323">
        <v>20707.111176179998</v>
      </c>
      <c r="F323">
        <v>905.55</v>
      </c>
      <c r="G323">
        <v>-30.997362061235499</v>
      </c>
      <c r="H323">
        <v>7.3743805832923099</v>
      </c>
      <c r="I323">
        <v>-14.487820596590399</v>
      </c>
      <c r="J323">
        <v>3.4424016641925501</v>
      </c>
      <c r="K323">
        <v>866.96324759486095</v>
      </c>
      <c r="L323">
        <v>900.76129629593004</v>
      </c>
      <c r="M323">
        <v>69.362394759049593</v>
      </c>
      <c r="N323">
        <v>1.2189002290358399</v>
      </c>
      <c r="O323">
        <v>25.8848213792722</v>
      </c>
      <c r="P323">
        <v>22.936464838446899</v>
      </c>
      <c r="Q323">
        <v>-8.3298341861597E-2</v>
      </c>
    </row>
    <row r="324" spans="1:17" hidden="1" x14ac:dyDescent="0.3">
      <c r="A324" t="s">
        <v>753</v>
      </c>
      <c r="B324" t="s">
        <v>754</v>
      </c>
      <c r="C324" t="str">
        <f>IFERROR(VLOOKUP(Table1[[#This Row],[Ticker]],[1]!Table1[[Symbol]:[Industry]],2,FALSE),"-")</f>
        <v>-</v>
      </c>
      <c r="D324" t="s">
        <v>755</v>
      </c>
      <c r="E324">
        <v>20622.992507039999</v>
      </c>
      <c r="F324">
        <v>1830.85</v>
      </c>
      <c r="G324">
        <v>4.6568107637320502</v>
      </c>
      <c r="H324">
        <v>25.841363962576601</v>
      </c>
      <c r="I324">
        <v>18.871773058309799</v>
      </c>
      <c r="J324">
        <v>9.2792878118927096</v>
      </c>
      <c r="M324">
        <v>87.873952631855801</v>
      </c>
      <c r="O324">
        <v>5.5793756998115702</v>
      </c>
      <c r="P324">
        <v>48.6501847115657</v>
      </c>
    </row>
    <row r="325" spans="1:17" x14ac:dyDescent="0.3">
      <c r="A325" t="s">
        <v>756</v>
      </c>
      <c r="B325" t="s">
        <v>757</v>
      </c>
      <c r="C325" t="str">
        <f>IFERROR(VLOOKUP(Table1[[#This Row],[Ticker]],[1]!Table1[[Symbol]:[Industry]],2,FALSE),"-")</f>
        <v>-</v>
      </c>
      <c r="D325" t="s">
        <v>230</v>
      </c>
      <c r="E325">
        <v>20583.106506820001</v>
      </c>
      <c r="F325">
        <v>1401.1</v>
      </c>
      <c r="G325">
        <v>227.68499980840301</v>
      </c>
      <c r="H325">
        <v>1.27262748906776</v>
      </c>
      <c r="I325">
        <v>99.675772334363302</v>
      </c>
      <c r="J325">
        <v>-0.91168527952949296</v>
      </c>
      <c r="K325">
        <v>1218.05459079197</v>
      </c>
      <c r="L325">
        <v>883.97938689857006</v>
      </c>
      <c r="M325">
        <v>69.881687906744901</v>
      </c>
      <c r="N325">
        <v>0.82102846860755496</v>
      </c>
      <c r="O325">
        <v>3.4901149097138</v>
      </c>
      <c r="P325">
        <v>261.76090885618299</v>
      </c>
      <c r="Q325">
        <v>0.16944664735936801</v>
      </c>
    </row>
    <row r="326" spans="1:17" x14ac:dyDescent="0.3">
      <c r="A326" t="s">
        <v>758</v>
      </c>
      <c r="B326" t="s">
        <v>759</v>
      </c>
      <c r="C326" t="str">
        <f>IFERROR(VLOOKUP(Table1[[#This Row],[Ticker]],[1]!Table1[[Symbol]:[Industry]],2,FALSE),"-")</f>
        <v>-</v>
      </c>
      <c r="D326" t="s">
        <v>380</v>
      </c>
      <c r="E326">
        <v>20566.018500300001</v>
      </c>
      <c r="F326">
        <v>324.75</v>
      </c>
      <c r="G326">
        <v>60.065851441808803</v>
      </c>
      <c r="H326">
        <v>-3.1391367258364502</v>
      </c>
      <c r="I326">
        <v>44.176998180643601</v>
      </c>
      <c r="J326">
        <v>-2.09065522885505</v>
      </c>
      <c r="K326">
        <v>308.37050720664701</v>
      </c>
      <c r="L326">
        <v>252.70944631039799</v>
      </c>
      <c r="M326">
        <v>53.688351793977503</v>
      </c>
      <c r="N326">
        <v>0.56479523255326403</v>
      </c>
      <c r="O326">
        <v>9.5919938414164605</v>
      </c>
      <c r="P326">
        <v>90.973243163775294</v>
      </c>
      <c r="Q326">
        <v>5.3554832469830997E-2</v>
      </c>
    </row>
    <row r="327" spans="1:17" x14ac:dyDescent="0.3">
      <c r="A327" t="s">
        <v>760</v>
      </c>
      <c r="B327" t="s">
        <v>761</v>
      </c>
      <c r="C327" t="str">
        <f>IFERROR(VLOOKUP(Table1[[#This Row],[Ticker]],[1]!Table1[[Symbol]:[Industry]],2,FALSE),"-")</f>
        <v>-</v>
      </c>
      <c r="D327" t="s">
        <v>140</v>
      </c>
      <c r="E327">
        <v>20414.278295579999</v>
      </c>
      <c r="F327">
        <v>1991.5</v>
      </c>
      <c r="G327">
        <v>252.22925503644001</v>
      </c>
      <c r="H327">
        <v>-7.9116409202560103</v>
      </c>
      <c r="I327">
        <v>91.152409159409402</v>
      </c>
      <c r="J327">
        <v>-6.2865706367389604</v>
      </c>
      <c r="K327">
        <v>1853.00907766503</v>
      </c>
      <c r="L327">
        <v>1387.54196070534</v>
      </c>
      <c r="M327">
        <v>35.393649634970103</v>
      </c>
      <c r="N327">
        <v>0.76051161748217799</v>
      </c>
      <c r="O327">
        <v>8.5013012037156308</v>
      </c>
      <c r="P327">
        <v>282.44082460259602</v>
      </c>
      <c r="Q327">
        <v>0.1208769937588</v>
      </c>
    </row>
    <row r="328" spans="1:17" x14ac:dyDescent="0.3">
      <c r="A328" t="s">
        <v>762</v>
      </c>
      <c r="B328" t="s">
        <v>763</v>
      </c>
      <c r="C328" t="str">
        <f>IFERROR(VLOOKUP(Table1[[#This Row],[Ticker]],[1]!Table1[[Symbol]:[Industry]],2,FALSE),"-")</f>
        <v>-</v>
      </c>
      <c r="D328" t="s">
        <v>293</v>
      </c>
      <c r="E328">
        <v>20262.236990490001</v>
      </c>
      <c r="F328">
        <v>1845.65</v>
      </c>
      <c r="G328">
        <v>-3.87683393240038</v>
      </c>
      <c r="H328">
        <v>-2.14064315288095</v>
      </c>
      <c r="I328">
        <v>-31.355068296269899</v>
      </c>
      <c r="J328">
        <v>-4.1478805670507901</v>
      </c>
      <c r="K328">
        <v>1857.50308436603</v>
      </c>
      <c r="L328">
        <v>1834.1928112119399</v>
      </c>
      <c r="M328">
        <v>46.044094554010002</v>
      </c>
      <c r="N328">
        <v>0.95912274573900602</v>
      </c>
      <c r="O328">
        <v>33.229485547097198</v>
      </c>
      <c r="P328">
        <v>32.580274405574301</v>
      </c>
      <c r="Q328">
        <v>7.2665501315233999E-2</v>
      </c>
    </row>
    <row r="329" spans="1:17" x14ac:dyDescent="0.3">
      <c r="A329" t="s">
        <v>764</v>
      </c>
      <c r="B329" t="s">
        <v>765</v>
      </c>
      <c r="C329" t="str">
        <f>IFERROR(VLOOKUP(Table1[[#This Row],[Ticker]],[1]!Table1[[Symbol]:[Industry]],2,FALSE),"-")</f>
        <v>-</v>
      </c>
      <c r="D329" t="s">
        <v>80</v>
      </c>
      <c r="E329">
        <v>20256.164275499999</v>
      </c>
      <c r="F329">
        <v>845.2</v>
      </c>
      <c r="G329">
        <v>-35.839394831632497</v>
      </c>
      <c r="H329">
        <v>5.5149197303917701</v>
      </c>
      <c r="I329">
        <v>-28.352958594039801</v>
      </c>
      <c r="J329">
        <v>-1.5254655148251699</v>
      </c>
      <c r="K329">
        <v>822.92206325993095</v>
      </c>
      <c r="L329">
        <v>858.04928435377201</v>
      </c>
      <c r="M329">
        <v>56.553109845684098</v>
      </c>
      <c r="N329">
        <v>1.56764773194049</v>
      </c>
      <c r="O329">
        <v>25.201135825840002</v>
      </c>
      <c r="P329">
        <v>20.742857142857101</v>
      </c>
      <c r="Q329">
        <v>-0.107027642388863</v>
      </c>
    </row>
    <row r="330" spans="1:17" x14ac:dyDescent="0.3">
      <c r="A330" t="s">
        <v>766</v>
      </c>
      <c r="B330" t="s">
        <v>767</v>
      </c>
      <c r="C330" t="str">
        <f>IFERROR(VLOOKUP(Table1[[#This Row],[Ticker]],[1]!Table1[[Symbol]:[Industry]],2,FALSE),"-")</f>
        <v>-</v>
      </c>
      <c r="D330" t="s">
        <v>486</v>
      </c>
      <c r="E330">
        <v>20253.929753385</v>
      </c>
      <c r="F330">
        <v>2978.25</v>
      </c>
      <c r="G330">
        <v>48.173239300241598</v>
      </c>
      <c r="H330">
        <v>27.6590602590637</v>
      </c>
      <c r="I330">
        <v>61.9172682485206</v>
      </c>
      <c r="J330">
        <v>14.382808886444</v>
      </c>
      <c r="K330">
        <v>2389.3155531663101</v>
      </c>
      <c r="L330">
        <v>1988.3950220699801</v>
      </c>
      <c r="M330">
        <v>80.771434322921394</v>
      </c>
      <c r="N330">
        <v>2.05122111232801</v>
      </c>
      <c r="O330">
        <v>5.7668093679174</v>
      </c>
      <c r="P330">
        <v>100.20502823339601</v>
      </c>
      <c r="Q330">
        <v>0.20161487782658299</v>
      </c>
    </row>
    <row r="331" spans="1:17" hidden="1" x14ac:dyDescent="0.3">
      <c r="A331" t="s">
        <v>768</v>
      </c>
      <c r="B331" t="s">
        <v>769</v>
      </c>
      <c r="C331" t="str">
        <f>IFERROR(VLOOKUP(Table1[[#This Row],[Ticker]],[1]!Table1[[Symbol]:[Industry]],2,FALSE),"-")</f>
        <v>-</v>
      </c>
      <c r="D331" t="s">
        <v>140</v>
      </c>
      <c r="E331">
        <v>20173.740000000002</v>
      </c>
      <c r="F331">
        <v>144.66</v>
      </c>
      <c r="G331">
        <v>8.3047895792145905</v>
      </c>
      <c r="H331">
        <v>4.6042710959379898</v>
      </c>
      <c r="I331">
        <v>-4.7067191281334804</v>
      </c>
      <c r="J331">
        <v>1.5126219712573401</v>
      </c>
      <c r="K331">
        <v>133.307875118217</v>
      </c>
      <c r="L331">
        <v>127.627803684844</v>
      </c>
      <c r="M331">
        <v>53.328059728626101</v>
      </c>
      <c r="N331">
        <v>1.0133616583756799</v>
      </c>
      <c r="O331">
        <v>0.14516798009125401</v>
      </c>
      <c r="P331">
        <v>35.259467040673201</v>
      </c>
    </row>
    <row r="332" spans="1:17" x14ac:dyDescent="0.3">
      <c r="A332" t="s">
        <v>770</v>
      </c>
      <c r="B332" t="s">
        <v>771</v>
      </c>
      <c r="C332" t="str">
        <f>IFERROR(VLOOKUP(Table1[[#This Row],[Ticker]],[1]!Table1[[Symbol]:[Industry]],2,FALSE),"-")</f>
        <v>-</v>
      </c>
      <c r="D332" t="s">
        <v>46</v>
      </c>
      <c r="E332">
        <v>20157.01470774</v>
      </c>
      <c r="F332">
        <v>332.3</v>
      </c>
      <c r="G332">
        <v>147.661801067704</v>
      </c>
      <c r="H332">
        <v>-0.59522741201956997</v>
      </c>
      <c r="I332">
        <v>87.783882466512097</v>
      </c>
      <c r="J332">
        <v>-2.3981478502912101</v>
      </c>
      <c r="K332">
        <v>293.26991445574998</v>
      </c>
      <c r="L332">
        <v>228.08859246328899</v>
      </c>
      <c r="M332">
        <v>52.987217358900303</v>
      </c>
      <c r="N332">
        <v>0.81786048479850404</v>
      </c>
      <c r="O332">
        <v>1.5949443274149799</v>
      </c>
      <c r="P332">
        <v>176.34095634095601</v>
      </c>
      <c r="Q332">
        <v>0.12998680109854899</v>
      </c>
    </row>
    <row r="333" spans="1:17" hidden="1" x14ac:dyDescent="0.3">
      <c r="A333" t="s">
        <v>772</v>
      </c>
      <c r="B333" t="s">
        <v>773</v>
      </c>
      <c r="C333" t="str">
        <f>IFERROR(VLOOKUP(Table1[[#This Row],[Ticker]],[1]!Table1[[Symbol]:[Industry]],2,FALSE),"-")</f>
        <v>-</v>
      </c>
      <c r="D333" t="s">
        <v>140</v>
      </c>
      <c r="E333">
        <v>20155.501969815999</v>
      </c>
      <c r="F333">
        <v>335.87</v>
      </c>
      <c r="G333">
        <v>-14.845345554663799</v>
      </c>
      <c r="H333">
        <v>-10.134282683131699</v>
      </c>
      <c r="I333">
        <v>-7.2845431871622601</v>
      </c>
      <c r="J333">
        <v>-2.3359750778341</v>
      </c>
      <c r="K333">
        <v>341.61905489986901</v>
      </c>
      <c r="L333">
        <v>334.48755097442501</v>
      </c>
      <c r="M333">
        <v>42.778347382377802</v>
      </c>
      <c r="N333">
        <v>1.02021717381848</v>
      </c>
      <c r="O333">
        <v>8.6729984815553607</v>
      </c>
      <c r="P333">
        <v>13.4695945945946</v>
      </c>
      <c r="Q333">
        <v>-0.10379904096142301</v>
      </c>
    </row>
    <row r="334" spans="1:17" x14ac:dyDescent="0.3">
      <c r="A334" t="s">
        <v>774</v>
      </c>
      <c r="B334" t="s">
        <v>775</v>
      </c>
      <c r="C334" t="str">
        <f>IFERROR(VLOOKUP(Table1[[#This Row],[Ticker]],[1]!Table1[[Symbol]:[Industry]],2,FALSE),"-")</f>
        <v>-</v>
      </c>
      <c r="D334" t="s">
        <v>526</v>
      </c>
      <c r="E334">
        <v>20127.336356063999</v>
      </c>
      <c r="F334">
        <v>167.5</v>
      </c>
      <c r="G334">
        <v>-36.577888894697303</v>
      </c>
      <c r="H334">
        <v>0.44697691316826299</v>
      </c>
      <c r="I334">
        <v>-23.182674377584</v>
      </c>
      <c r="J334">
        <v>-3.39116375244393</v>
      </c>
      <c r="K334">
        <v>164.344751470696</v>
      </c>
      <c r="L334">
        <v>170.1161536125</v>
      </c>
      <c r="M334">
        <v>47.125461748659099</v>
      </c>
      <c r="N334">
        <v>0.78485739430890999</v>
      </c>
      <c r="O334">
        <v>35.820895522388</v>
      </c>
      <c r="P334">
        <v>17.750439367310999</v>
      </c>
      <c r="Q334">
        <v>1.9948066803096999E-2</v>
      </c>
    </row>
    <row r="335" spans="1:17" hidden="1" x14ac:dyDescent="0.3">
      <c r="A335" t="s">
        <v>776</v>
      </c>
      <c r="B335" t="s">
        <v>777</v>
      </c>
      <c r="C335" t="str">
        <f>IFERROR(VLOOKUP(Table1[[#This Row],[Ticker]],[1]!Table1[[Symbol]:[Industry]],2,FALSE),"-")</f>
        <v>-</v>
      </c>
      <c r="D335" t="s">
        <v>140</v>
      </c>
      <c r="E335">
        <v>19967.271744554899</v>
      </c>
      <c r="F335">
        <v>1419.3</v>
      </c>
      <c r="G335">
        <v>183.98656999717201</v>
      </c>
      <c r="H335">
        <v>2.6809513474629698</v>
      </c>
      <c r="I335">
        <v>41.0415958345083</v>
      </c>
      <c r="J335">
        <v>-0.96280144349498298</v>
      </c>
      <c r="K335">
        <v>1317.11185617355</v>
      </c>
      <c r="M335">
        <v>70.118822422077699</v>
      </c>
      <c r="N335">
        <v>1.1911301936234899</v>
      </c>
      <c r="O335">
        <v>4.8967801028676003</v>
      </c>
      <c r="P335">
        <v>219.66216216216199</v>
      </c>
    </row>
    <row r="336" spans="1:17" x14ac:dyDescent="0.3">
      <c r="A336" t="s">
        <v>778</v>
      </c>
      <c r="B336" t="s">
        <v>779</v>
      </c>
      <c r="C336" t="str">
        <f>IFERROR(VLOOKUP(Table1[[#This Row],[Ticker]],[1]!Table1[[Symbol]:[Industry]],2,FALSE),"-")</f>
        <v>-</v>
      </c>
      <c r="D336" t="s">
        <v>124</v>
      </c>
      <c r="E336">
        <v>19882.53792617</v>
      </c>
      <c r="F336">
        <v>704.45</v>
      </c>
      <c r="G336">
        <v>68.521675032159607</v>
      </c>
      <c r="H336">
        <v>6.9886832211971202</v>
      </c>
      <c r="I336">
        <v>-1.7606106086569</v>
      </c>
      <c r="J336">
        <v>6.6277643608614696</v>
      </c>
      <c r="K336">
        <v>638.82958172795099</v>
      </c>
      <c r="L336">
        <v>573.36585714712703</v>
      </c>
      <c r="M336">
        <v>75.741124577842101</v>
      </c>
      <c r="N336">
        <v>1.4689616858767001</v>
      </c>
      <c r="O336">
        <v>4.7341897934558697</v>
      </c>
      <c r="P336">
        <v>105.19953393533299</v>
      </c>
      <c r="Q336">
        <v>2.8968604127523001E-2</v>
      </c>
    </row>
    <row r="337" spans="1:17" hidden="1" x14ac:dyDescent="0.3">
      <c r="A337" t="s">
        <v>780</v>
      </c>
      <c r="B337" t="s">
        <v>781</v>
      </c>
      <c r="C337" t="str">
        <f>IFERROR(VLOOKUP(Table1[[#This Row],[Ticker]],[1]!Table1[[Symbol]:[Industry]],2,FALSE),"-")</f>
        <v>-</v>
      </c>
      <c r="D337" t="s">
        <v>507</v>
      </c>
      <c r="E337">
        <v>19862.306967854998</v>
      </c>
      <c r="F337">
        <v>1754.85</v>
      </c>
      <c r="G337">
        <v>20.944718800121599</v>
      </c>
      <c r="H337">
        <v>-5.7466980496316298</v>
      </c>
      <c r="I337">
        <v>1.3101834347721799</v>
      </c>
      <c r="J337">
        <v>-0.37111091749504599</v>
      </c>
      <c r="K337">
        <v>1701.0280674718899</v>
      </c>
      <c r="M337">
        <v>56.651921245312003</v>
      </c>
      <c r="N337">
        <v>0.65539830609131</v>
      </c>
      <c r="O337">
        <v>8.3824828332905899</v>
      </c>
      <c r="P337">
        <v>54.367522871217403</v>
      </c>
    </row>
    <row r="338" spans="1:17" x14ac:dyDescent="0.3">
      <c r="A338" t="s">
        <v>782</v>
      </c>
      <c r="B338" t="s">
        <v>783</v>
      </c>
      <c r="C338" t="str">
        <f>IFERROR(VLOOKUP(Table1[[#This Row],[Ticker]],[1]!Table1[[Symbol]:[Industry]],2,FALSE),"-")</f>
        <v>-</v>
      </c>
      <c r="D338" t="s">
        <v>549</v>
      </c>
      <c r="E338">
        <v>19856.934787710001</v>
      </c>
      <c r="F338">
        <v>3874.85</v>
      </c>
      <c r="G338">
        <v>130.68251528064701</v>
      </c>
      <c r="H338">
        <v>-2.4063530700133802</v>
      </c>
      <c r="I338">
        <v>10.6080187309644</v>
      </c>
      <c r="J338">
        <v>-0.61061272319281301</v>
      </c>
      <c r="K338">
        <v>3777.31899979627</v>
      </c>
      <c r="L338">
        <v>3237.0961271343899</v>
      </c>
      <c r="M338">
        <v>57.474611250141301</v>
      </c>
      <c r="N338">
        <v>0.52590359278874499</v>
      </c>
      <c r="O338">
        <v>10.1978141089332</v>
      </c>
      <c r="P338">
        <v>162.34597156398101</v>
      </c>
      <c r="Q338">
        <v>9.6290425246511005E-2</v>
      </c>
    </row>
    <row r="339" spans="1:17" x14ac:dyDescent="0.3">
      <c r="A339" t="s">
        <v>784</v>
      </c>
      <c r="B339" t="s">
        <v>785</v>
      </c>
      <c r="C339" t="str">
        <f>IFERROR(VLOOKUP(Table1[[#This Row],[Ticker]],[1]!Table1[[Symbol]:[Industry]],2,FALSE),"-")</f>
        <v>-</v>
      </c>
      <c r="D339" t="s">
        <v>21</v>
      </c>
      <c r="E339">
        <v>19808.466858960001</v>
      </c>
      <c r="F339">
        <v>708.85</v>
      </c>
      <c r="G339">
        <v>74.851122869990803</v>
      </c>
      <c r="H339">
        <v>10.5084587085598</v>
      </c>
      <c r="I339">
        <v>-8.1969218877526107</v>
      </c>
      <c r="J339">
        <v>2.7370616638545102</v>
      </c>
      <c r="K339">
        <v>671.66756287015801</v>
      </c>
      <c r="L339">
        <v>642.12152684257103</v>
      </c>
      <c r="M339">
        <v>77.2907660727045</v>
      </c>
      <c r="N339">
        <v>1.4010323615275899</v>
      </c>
      <c r="O339">
        <v>21.584256189602801</v>
      </c>
      <c r="P339">
        <v>106.300931315483</v>
      </c>
      <c r="Q339">
        <v>4.8093100360620998E-2</v>
      </c>
    </row>
    <row r="340" spans="1:17" hidden="1" x14ac:dyDescent="0.3">
      <c r="A340" t="s">
        <v>786</v>
      </c>
      <c r="B340" t="s">
        <v>787</v>
      </c>
      <c r="C340" t="str">
        <f>IFERROR(VLOOKUP(Table1[[#This Row],[Ticker]],[1]!Table1[[Symbol]:[Industry]],2,FALSE),"-")</f>
        <v>-</v>
      </c>
      <c r="D340" t="s">
        <v>533</v>
      </c>
      <c r="E340">
        <v>19696.988408159999</v>
      </c>
      <c r="F340">
        <v>1943.55</v>
      </c>
      <c r="G340">
        <v>-19.0899827735618</v>
      </c>
      <c r="H340">
        <v>0.71117868752762603</v>
      </c>
      <c r="I340">
        <v>-1.1669039535402801</v>
      </c>
      <c r="J340">
        <v>-5.5151170339897302</v>
      </c>
      <c r="K340">
        <v>1766.5426367397199</v>
      </c>
      <c r="L340">
        <v>1732.10979579277</v>
      </c>
      <c r="M340">
        <v>53.138707557028503</v>
      </c>
      <c r="N340">
        <v>0.78289864123983999</v>
      </c>
      <c r="O340">
        <v>2.13269532556403</v>
      </c>
      <c r="P340">
        <v>32.919573245793998</v>
      </c>
      <c r="Q340">
        <v>-6.2693405166695998E-2</v>
      </c>
    </row>
    <row r="341" spans="1:17" x14ac:dyDescent="0.3">
      <c r="A341" t="s">
        <v>788</v>
      </c>
      <c r="B341" t="s">
        <v>789</v>
      </c>
      <c r="C341" t="str">
        <f>IFERROR(VLOOKUP(Table1[[#This Row],[Ticker]],[1]!Table1[[Symbol]:[Industry]],2,FALSE),"-")</f>
        <v>-</v>
      </c>
      <c r="D341" t="s">
        <v>278</v>
      </c>
      <c r="E341">
        <v>19585.148092790001</v>
      </c>
      <c r="F341">
        <v>401.2</v>
      </c>
      <c r="G341">
        <v>178.77872353957301</v>
      </c>
      <c r="H341">
        <v>8.5039483142376096</v>
      </c>
      <c r="I341">
        <v>8.5153601898142597</v>
      </c>
      <c r="J341">
        <v>-1.6714935522083501</v>
      </c>
      <c r="K341">
        <v>362.80357063942301</v>
      </c>
      <c r="L341">
        <v>311.14629537680997</v>
      </c>
      <c r="M341">
        <v>67.347969545033095</v>
      </c>
      <c r="N341">
        <v>1.9153408900002</v>
      </c>
      <c r="O341">
        <v>4.31206380857427</v>
      </c>
      <c r="P341">
        <v>219.68127490039799</v>
      </c>
      <c r="Q341">
        <v>0.183988806451447</v>
      </c>
    </row>
    <row r="342" spans="1:17" x14ac:dyDescent="0.3">
      <c r="A342" t="s">
        <v>790</v>
      </c>
      <c r="B342" t="s">
        <v>791</v>
      </c>
      <c r="C342" t="str">
        <f>IFERROR(VLOOKUP(Table1[[#This Row],[Ticker]],[1]!Table1[[Symbol]:[Industry]],2,FALSE),"-")</f>
        <v>-</v>
      </c>
      <c r="D342" t="s">
        <v>607</v>
      </c>
      <c r="E342">
        <v>19580.139735029999</v>
      </c>
      <c r="F342">
        <v>38.659999999999997</v>
      </c>
      <c r="G342">
        <v>-9.8231525540473008</v>
      </c>
      <c r="H342">
        <v>-3.1456350288951298</v>
      </c>
      <c r="I342">
        <v>-7.9483918147347001</v>
      </c>
      <c r="J342">
        <v>-1.90226278297759</v>
      </c>
      <c r="K342">
        <v>38.598395396124502</v>
      </c>
      <c r="L342">
        <v>38.622529630132902</v>
      </c>
      <c r="M342">
        <v>56.653210809419598</v>
      </c>
      <c r="N342">
        <v>0.88936288568705502</v>
      </c>
      <c r="O342">
        <v>36.8339368856699</v>
      </c>
      <c r="P342">
        <v>22.341772151898699</v>
      </c>
      <c r="Q342">
        <v>6.8135232863313994E-2</v>
      </c>
    </row>
    <row r="343" spans="1:17" x14ac:dyDescent="0.3">
      <c r="A343" t="s">
        <v>792</v>
      </c>
      <c r="B343" t="s">
        <v>793</v>
      </c>
      <c r="C343" t="str">
        <f>IFERROR(VLOOKUP(Table1[[#This Row],[Ticker]],[1]!Table1[[Symbol]:[Industry]],2,FALSE),"-")</f>
        <v>-</v>
      </c>
      <c r="D343" t="s">
        <v>166</v>
      </c>
      <c r="E343">
        <v>19399.319578275001</v>
      </c>
      <c r="F343">
        <v>6566.1</v>
      </c>
      <c r="G343">
        <v>-30.7410722949685</v>
      </c>
      <c r="H343">
        <v>8.9571715887726899</v>
      </c>
      <c r="I343">
        <v>-19.709945163595499</v>
      </c>
      <c r="J343">
        <v>0.27095249095711699</v>
      </c>
      <c r="K343">
        <v>6137.48459000823</v>
      </c>
      <c r="L343">
        <v>6385.6804185866204</v>
      </c>
      <c r="M343">
        <v>72.954809599504898</v>
      </c>
      <c r="N343">
        <v>0.88606217117490604</v>
      </c>
      <c r="O343">
        <v>15.592208464689801</v>
      </c>
      <c r="P343">
        <v>26.884837241659099</v>
      </c>
      <c r="Q343">
        <v>-0.14111171733980701</v>
      </c>
    </row>
    <row r="344" spans="1:17" x14ac:dyDescent="0.3">
      <c r="A344" t="s">
        <v>794</v>
      </c>
      <c r="B344" t="s">
        <v>795</v>
      </c>
      <c r="C344" t="str">
        <f>IFERROR(VLOOKUP(Table1[[#This Row],[Ticker]],[1]!Table1[[Symbol]:[Industry]],2,FALSE),"-")</f>
        <v>-</v>
      </c>
      <c r="D344" t="s">
        <v>148</v>
      </c>
      <c r="E344">
        <v>19380.955385609999</v>
      </c>
      <c r="F344">
        <v>607.5</v>
      </c>
      <c r="G344">
        <v>26.588641548901201</v>
      </c>
      <c r="H344">
        <v>-7.7929861989504801</v>
      </c>
      <c r="I344">
        <v>32.9476444132751</v>
      </c>
      <c r="J344">
        <v>1.4926350433923301</v>
      </c>
      <c r="K344">
        <v>570.07364837340197</v>
      </c>
      <c r="L344">
        <v>484.850135980934</v>
      </c>
      <c r="M344">
        <v>59.470045328915702</v>
      </c>
      <c r="N344">
        <v>1.06220117032728</v>
      </c>
      <c r="O344">
        <v>11.292181069958801</v>
      </c>
      <c r="P344">
        <v>94.711538461538396</v>
      </c>
      <c r="Q344">
        <v>0.157857565634966</v>
      </c>
    </row>
    <row r="345" spans="1:17" x14ac:dyDescent="0.3">
      <c r="A345" t="s">
        <v>796</v>
      </c>
      <c r="B345" t="s">
        <v>797</v>
      </c>
      <c r="C345" t="str">
        <f>IFERROR(VLOOKUP(Table1[[#This Row],[Ticker]],[1]!Table1[[Symbol]:[Industry]],2,FALSE),"-")</f>
        <v>-</v>
      </c>
      <c r="D345" t="s">
        <v>385</v>
      </c>
      <c r="E345">
        <v>19310.148608209998</v>
      </c>
      <c r="F345">
        <v>8218.15</v>
      </c>
      <c r="G345">
        <v>-12.717032881355101</v>
      </c>
      <c r="H345">
        <v>4.4373404452530503</v>
      </c>
      <c r="I345">
        <v>0.46605288885929802</v>
      </c>
      <c r="J345">
        <v>3.1900873313288698</v>
      </c>
      <c r="K345">
        <v>7331.6540182012996</v>
      </c>
      <c r="L345">
        <v>6841.8998379521599</v>
      </c>
      <c r="M345">
        <v>74.078264161899199</v>
      </c>
      <c r="N345">
        <v>0.34917198248437697</v>
      </c>
      <c r="O345">
        <v>1.2028254534171401</v>
      </c>
      <c r="P345">
        <v>49.785841869281498</v>
      </c>
      <c r="Q345">
        <v>-3.6450478742740002E-3</v>
      </c>
    </row>
    <row r="346" spans="1:17" x14ac:dyDescent="0.3">
      <c r="A346" t="s">
        <v>798</v>
      </c>
      <c r="B346" t="s">
        <v>799</v>
      </c>
      <c r="C346" t="str">
        <f>IFERROR(VLOOKUP(Table1[[#This Row],[Ticker]],[1]!Table1[[Symbol]:[Industry]],2,FALSE),"-")</f>
        <v>-</v>
      </c>
      <c r="D346" t="s">
        <v>607</v>
      </c>
      <c r="E346">
        <v>19255.6565069799</v>
      </c>
      <c r="F346">
        <v>619.95000000000005</v>
      </c>
      <c r="G346">
        <v>111.067405032488</v>
      </c>
      <c r="H346">
        <v>-5.2461715411901997</v>
      </c>
      <c r="I346">
        <v>12.1663409893248</v>
      </c>
      <c r="J346">
        <v>-5.06065766324084</v>
      </c>
      <c r="K346">
        <v>612.42185509678097</v>
      </c>
      <c r="L346">
        <v>538.58547703844999</v>
      </c>
      <c r="M346">
        <v>49.16651097047</v>
      </c>
      <c r="N346">
        <v>1.14654073195258</v>
      </c>
      <c r="O346">
        <v>26.179530607307001</v>
      </c>
      <c r="P346">
        <v>189.35822637106099</v>
      </c>
      <c r="Q346">
        <v>0.123815880195375</v>
      </c>
    </row>
    <row r="347" spans="1:17" x14ac:dyDescent="0.3">
      <c r="A347" t="s">
        <v>800</v>
      </c>
      <c r="B347" t="s">
        <v>801</v>
      </c>
      <c r="C347" t="str">
        <f>IFERROR(VLOOKUP(Table1[[#This Row],[Ticker]],[1]!Table1[[Symbol]:[Industry]],2,FALSE),"-")</f>
        <v>-</v>
      </c>
      <c r="D347" t="s">
        <v>568</v>
      </c>
      <c r="E347">
        <v>19229.6478971</v>
      </c>
      <c r="F347">
        <v>1495.4</v>
      </c>
      <c r="G347">
        <v>-34.985712934962201</v>
      </c>
      <c r="H347">
        <v>1.9252436469212399</v>
      </c>
      <c r="I347">
        <v>-17.676372609675798</v>
      </c>
      <c r="J347">
        <v>0.69235428577742797</v>
      </c>
      <c r="K347">
        <v>1419.4623566622099</v>
      </c>
      <c r="L347">
        <v>1474.37366655035</v>
      </c>
      <c r="M347">
        <v>65.073079209297106</v>
      </c>
      <c r="N347">
        <v>1.0858436837124801</v>
      </c>
      <c r="O347">
        <v>18.4599438277383</v>
      </c>
      <c r="P347">
        <v>17.840819542947202</v>
      </c>
      <c r="Q347">
        <v>-8.8128659641821996E-2</v>
      </c>
    </row>
    <row r="348" spans="1:17" x14ac:dyDescent="0.3">
      <c r="A348" t="s">
        <v>802</v>
      </c>
      <c r="B348" t="s">
        <v>803</v>
      </c>
      <c r="C348" t="str">
        <f>IFERROR(VLOOKUP(Table1[[#This Row],[Ticker]],[1]!Table1[[Symbol]:[Industry]],2,FALSE),"-")</f>
        <v>-</v>
      </c>
      <c r="D348" t="s">
        <v>388</v>
      </c>
      <c r="E348">
        <v>19220.613029667998</v>
      </c>
      <c r="F348">
        <v>116.99</v>
      </c>
      <c r="G348">
        <v>-18.762144596487602</v>
      </c>
      <c r="H348">
        <v>-3.6620665761790501</v>
      </c>
      <c r="I348">
        <v>-16.550263580783401</v>
      </c>
      <c r="J348">
        <v>-3.6621927445066298</v>
      </c>
      <c r="K348">
        <v>117.750792060447</v>
      </c>
      <c r="L348">
        <v>115.42061956024099</v>
      </c>
      <c r="M348">
        <v>49.8168691502242</v>
      </c>
      <c r="N348">
        <v>1.2690009338713599</v>
      </c>
      <c r="O348">
        <v>17.104025985126899</v>
      </c>
      <c r="P348">
        <v>12.7071290944123</v>
      </c>
      <c r="Q348">
        <v>0.107297211327229</v>
      </c>
    </row>
    <row r="349" spans="1:17" hidden="1" x14ac:dyDescent="0.3">
      <c r="A349" t="s">
        <v>804</v>
      </c>
      <c r="B349" t="s">
        <v>805</v>
      </c>
      <c r="C349" t="str">
        <f>IFERROR(VLOOKUP(Table1[[#This Row],[Ticker]],[1]!Table1[[Symbol]:[Industry]],2,FALSE),"-")</f>
        <v>-</v>
      </c>
      <c r="D349" t="s">
        <v>124</v>
      </c>
      <c r="E349">
        <v>19134.950973014998</v>
      </c>
      <c r="F349">
        <v>14189.65</v>
      </c>
      <c r="G349">
        <v>188.287563080501</v>
      </c>
      <c r="H349">
        <v>55.132902987996999</v>
      </c>
      <c r="I349">
        <v>85.022096492163001</v>
      </c>
      <c r="J349">
        <v>0.49508795009107898</v>
      </c>
      <c r="K349">
        <v>10625.1781760332</v>
      </c>
      <c r="L349">
        <v>7761.6065977235103</v>
      </c>
      <c r="M349">
        <v>62.680783101853798</v>
      </c>
      <c r="N349">
        <v>0.63439667585822701</v>
      </c>
      <c r="O349">
        <v>7.4022262705563504</v>
      </c>
      <c r="P349">
        <v>277.886817576564</v>
      </c>
    </row>
    <row r="350" spans="1:17" x14ac:dyDescent="0.3">
      <c r="A350" t="s">
        <v>806</v>
      </c>
      <c r="B350" t="s">
        <v>807</v>
      </c>
      <c r="C350" t="str">
        <f>IFERROR(VLOOKUP(Table1[[#This Row],[Ticker]],[1]!Table1[[Symbol]:[Industry]],2,FALSE),"-")</f>
        <v>-</v>
      </c>
      <c r="D350" t="s">
        <v>808</v>
      </c>
      <c r="E350">
        <v>19112.344727129999</v>
      </c>
      <c r="F350">
        <v>1347.55</v>
      </c>
      <c r="G350">
        <v>-0.23939575246485101</v>
      </c>
      <c r="H350">
        <v>11.171527516818401</v>
      </c>
      <c r="I350">
        <v>-8.4195443730535207</v>
      </c>
      <c r="J350">
        <v>0.79601940505147795</v>
      </c>
      <c r="K350">
        <v>1208.6135993661301</v>
      </c>
      <c r="L350">
        <v>1143.38009878153</v>
      </c>
      <c r="M350">
        <v>70.334690611073995</v>
      </c>
      <c r="N350">
        <v>2.2567445587564898</v>
      </c>
      <c r="O350">
        <v>3.4469964008756602</v>
      </c>
      <c r="P350">
        <v>36.370996306228797</v>
      </c>
      <c r="Q350">
        <v>2.5821366847390999E-2</v>
      </c>
    </row>
    <row r="351" spans="1:17" x14ac:dyDescent="0.3">
      <c r="A351" t="s">
        <v>809</v>
      </c>
      <c r="B351" t="s">
        <v>810</v>
      </c>
      <c r="C351" t="str">
        <f>IFERROR(VLOOKUP(Table1[[#This Row],[Ticker]],[1]!Table1[[Symbol]:[Industry]],2,FALSE),"-")</f>
        <v>-</v>
      </c>
      <c r="D351" t="s">
        <v>811</v>
      </c>
      <c r="E351">
        <v>19040.249275714999</v>
      </c>
      <c r="F351">
        <v>1966.7</v>
      </c>
      <c r="G351">
        <v>46.114334789974798</v>
      </c>
      <c r="H351">
        <v>1.40692278062108</v>
      </c>
      <c r="I351">
        <v>25.387173632001101</v>
      </c>
      <c r="J351">
        <v>-4.6781669003713402</v>
      </c>
      <c r="K351">
        <v>1811.1147095993799</v>
      </c>
      <c r="L351">
        <v>1565.77753993024</v>
      </c>
      <c r="M351">
        <v>57.377983150884702</v>
      </c>
      <c r="N351">
        <v>2.44858253722566</v>
      </c>
      <c r="O351">
        <v>6.6659887120557197</v>
      </c>
      <c r="P351">
        <v>82.948837209302297</v>
      </c>
      <c r="Q351">
        <v>5.4020061650823001E-2</v>
      </c>
    </row>
    <row r="352" spans="1:17" x14ac:dyDescent="0.3">
      <c r="A352" t="s">
        <v>812</v>
      </c>
      <c r="B352" t="s">
        <v>813</v>
      </c>
      <c r="C352" t="str">
        <f>IFERROR(VLOOKUP(Table1[[#This Row],[Ticker]],[1]!Table1[[Symbol]:[Industry]],2,FALSE),"-")</f>
        <v>-</v>
      </c>
      <c r="D352" t="s">
        <v>227</v>
      </c>
      <c r="E352">
        <v>18997.265245639999</v>
      </c>
      <c r="F352">
        <v>1212.1500000000001</v>
      </c>
      <c r="G352">
        <v>92.439328516432496</v>
      </c>
      <c r="H352">
        <v>-10.435327081467999</v>
      </c>
      <c r="I352">
        <v>61.661575351841897</v>
      </c>
      <c r="J352">
        <v>-4.6096186300188497</v>
      </c>
      <c r="K352">
        <v>1171.6452900512099</v>
      </c>
      <c r="L352">
        <v>954.20718706101604</v>
      </c>
      <c r="M352">
        <v>43.252840402794099</v>
      </c>
      <c r="N352">
        <v>2.3989776617832401</v>
      </c>
      <c r="O352">
        <v>10.7618694056015</v>
      </c>
      <c r="P352">
        <v>125.18112576630099</v>
      </c>
      <c r="Q352">
        <v>0.11785897023228099</v>
      </c>
    </row>
    <row r="353" spans="1:17" hidden="1" x14ac:dyDescent="0.3">
      <c r="A353" t="s">
        <v>814</v>
      </c>
      <c r="B353" t="s">
        <v>815</v>
      </c>
      <c r="C353" t="str">
        <f>IFERROR(VLOOKUP(Table1[[#This Row],[Ticker]],[1]!Table1[[Symbol]:[Industry]],2,FALSE),"-")</f>
        <v>-</v>
      </c>
      <c r="D353" t="s">
        <v>40</v>
      </c>
      <c r="E353">
        <v>18902.357043209999</v>
      </c>
      <c r="F353">
        <v>901.05</v>
      </c>
      <c r="G353">
        <v>-12.132107966450899</v>
      </c>
      <c r="H353">
        <v>-6.2120595321045702</v>
      </c>
      <c r="I353">
        <v>0.399194806435481</v>
      </c>
      <c r="J353">
        <v>-2.15196732169268</v>
      </c>
      <c r="K353">
        <v>877.50889035233297</v>
      </c>
      <c r="M353">
        <v>52.526014555299497</v>
      </c>
      <c r="N353">
        <v>1.4082798229139799</v>
      </c>
      <c r="O353">
        <v>6.9640974418733599</v>
      </c>
      <c r="P353">
        <v>26.694319460067401</v>
      </c>
    </row>
    <row r="354" spans="1:17" x14ac:dyDescent="0.3">
      <c r="A354" t="s">
        <v>816</v>
      </c>
      <c r="B354" t="s">
        <v>817</v>
      </c>
      <c r="C354" t="str">
        <f>IFERROR(VLOOKUP(Table1[[#This Row],[Ticker]],[1]!Table1[[Symbol]:[Industry]],2,FALSE),"-")</f>
        <v>-</v>
      </c>
      <c r="D354" t="s">
        <v>640</v>
      </c>
      <c r="E354">
        <v>18875.369624999999</v>
      </c>
      <c r="F354">
        <v>4478.1000000000004</v>
      </c>
      <c r="G354">
        <v>154.40504929287201</v>
      </c>
      <c r="H354">
        <v>-9.6276125751024697</v>
      </c>
      <c r="I354">
        <v>49.557031470465901</v>
      </c>
      <c r="J354">
        <v>-1.9245745381238399</v>
      </c>
      <c r="K354">
        <v>4078.5389694745299</v>
      </c>
      <c r="L354">
        <v>3216.9549203464899</v>
      </c>
      <c r="M354">
        <v>58.818292205335801</v>
      </c>
      <c r="N354">
        <v>0.84141082441834802</v>
      </c>
      <c r="O354">
        <v>8.2981621669904406</v>
      </c>
      <c r="P354">
        <v>194.80579328505499</v>
      </c>
      <c r="Q354">
        <v>0.140628002715564</v>
      </c>
    </row>
    <row r="355" spans="1:17" x14ac:dyDescent="0.3">
      <c r="A355" t="s">
        <v>818</v>
      </c>
      <c r="B355" t="s">
        <v>819</v>
      </c>
      <c r="C355" t="str">
        <f>IFERROR(VLOOKUP(Table1[[#This Row],[Ticker]],[1]!Table1[[Symbol]:[Industry]],2,FALSE),"-")</f>
        <v>-</v>
      </c>
      <c r="D355" t="s">
        <v>218</v>
      </c>
      <c r="E355">
        <v>18871.622867999999</v>
      </c>
      <c r="F355">
        <v>448.85</v>
      </c>
      <c r="G355">
        <v>30.477731126675</v>
      </c>
      <c r="H355">
        <v>6.7620483592787499</v>
      </c>
      <c r="I355">
        <v>43.458486297011497</v>
      </c>
      <c r="J355">
        <v>1.53897018144206</v>
      </c>
      <c r="K355">
        <v>384.76997620992802</v>
      </c>
      <c r="L355">
        <v>333.12329003648398</v>
      </c>
      <c r="M355">
        <v>73.394287404894399</v>
      </c>
      <c r="N355">
        <v>0.826244700824181</v>
      </c>
      <c r="O355">
        <v>0.25621031525007099</v>
      </c>
      <c r="P355">
        <v>62.479638009049701</v>
      </c>
      <c r="Q355">
        <v>3.300047100319E-2</v>
      </c>
    </row>
    <row r="356" spans="1:17" x14ac:dyDescent="0.3">
      <c r="A356" t="s">
        <v>820</v>
      </c>
      <c r="B356" t="s">
        <v>821</v>
      </c>
      <c r="C356" t="str">
        <f>IFERROR(VLOOKUP(Table1[[#This Row],[Ticker]],[1]!Table1[[Symbol]:[Industry]],2,FALSE),"-")</f>
        <v>-</v>
      </c>
      <c r="D356" t="s">
        <v>302</v>
      </c>
      <c r="E356">
        <v>18786.066842585002</v>
      </c>
      <c r="F356">
        <v>849</v>
      </c>
      <c r="G356">
        <v>66.610269076401906</v>
      </c>
      <c r="H356">
        <v>0.47003193582441199</v>
      </c>
      <c r="I356">
        <v>13.9408124841688</v>
      </c>
      <c r="J356">
        <v>-0.204889711944476</v>
      </c>
      <c r="K356">
        <v>816.17844654548503</v>
      </c>
      <c r="L356">
        <v>726.32496109401995</v>
      </c>
      <c r="M356">
        <v>67.745124656775502</v>
      </c>
      <c r="N356">
        <v>1.0190501975211901</v>
      </c>
      <c r="O356">
        <v>12.8386336866902</v>
      </c>
      <c r="P356">
        <v>97.212543554006899</v>
      </c>
      <c r="Q356">
        <v>0.171265542336796</v>
      </c>
    </row>
    <row r="357" spans="1:17" x14ac:dyDescent="0.3">
      <c r="A357" t="s">
        <v>822</v>
      </c>
      <c r="B357" t="s">
        <v>823</v>
      </c>
      <c r="C357" t="str">
        <f>IFERROR(VLOOKUP(Table1[[#This Row],[Ticker]],[1]!Table1[[Symbol]:[Industry]],2,FALSE),"-")</f>
        <v>-</v>
      </c>
      <c r="D357" t="s">
        <v>148</v>
      </c>
      <c r="E357">
        <v>18692.494348607899</v>
      </c>
      <c r="F357">
        <v>143.91999999999999</v>
      </c>
      <c r="G357">
        <v>230.19985725708</v>
      </c>
      <c r="H357">
        <v>-13.7953859162571</v>
      </c>
      <c r="I357">
        <v>-2.2147509259386</v>
      </c>
      <c r="J357">
        <v>1.01436807220075</v>
      </c>
      <c r="K357">
        <v>143.72009871763399</v>
      </c>
      <c r="L357">
        <v>115.510522531368</v>
      </c>
      <c r="M357">
        <v>50.603040527372997</v>
      </c>
      <c r="N357">
        <v>0.92611133533519396</v>
      </c>
      <c r="O357">
        <v>22.9849916620344</v>
      </c>
      <c r="P357">
        <v>275.15803193222501</v>
      </c>
      <c r="Q357">
        <v>0.15488174111136099</v>
      </c>
    </row>
    <row r="358" spans="1:17" hidden="1" x14ac:dyDescent="0.3">
      <c r="A358" t="s">
        <v>824</v>
      </c>
      <c r="B358" t="s">
        <v>825</v>
      </c>
      <c r="C358" t="str">
        <f>IFERROR(VLOOKUP(Table1[[#This Row],[Ticker]],[1]!Table1[[Symbol]:[Industry]],2,FALSE),"-")</f>
        <v>-</v>
      </c>
      <c r="D358" t="s">
        <v>267</v>
      </c>
      <c r="E358">
        <v>18337.55029685</v>
      </c>
      <c r="F358">
        <v>654.1</v>
      </c>
      <c r="G358">
        <v>47.060110224575297</v>
      </c>
      <c r="H358">
        <v>13.722364285625799</v>
      </c>
      <c r="I358">
        <v>28.090126359333301</v>
      </c>
      <c r="J358">
        <v>-4.3622136255916297</v>
      </c>
      <c r="K358">
        <v>584.18514842624995</v>
      </c>
      <c r="L358">
        <v>505.70642390133298</v>
      </c>
      <c r="M358">
        <v>51.249535064645798</v>
      </c>
      <c r="N358">
        <v>0.62523138878824702</v>
      </c>
      <c r="O358">
        <v>7.3077511083932096</v>
      </c>
      <c r="P358">
        <v>78.715846994535497</v>
      </c>
      <c r="Q358">
        <v>-5.1350744682096001E-2</v>
      </c>
    </row>
    <row r="359" spans="1:17" x14ac:dyDescent="0.3">
      <c r="A359" t="s">
        <v>826</v>
      </c>
      <c r="B359" t="s">
        <v>827</v>
      </c>
      <c r="C359" t="str">
        <f>IFERROR(VLOOKUP(Table1[[#This Row],[Ticker]],[1]!Table1[[Symbol]:[Industry]],2,FALSE),"-")</f>
        <v>-</v>
      </c>
      <c r="D359" t="s">
        <v>61</v>
      </c>
      <c r="E359">
        <v>18152.604501400001</v>
      </c>
      <c r="F359">
        <v>973.8</v>
      </c>
      <c r="G359">
        <v>29.911167391516301</v>
      </c>
      <c r="H359">
        <v>-7.31952950540642</v>
      </c>
      <c r="I359">
        <v>11.567348816348099</v>
      </c>
      <c r="J359">
        <v>-7.07454362503845E-2</v>
      </c>
      <c r="K359">
        <v>925.72259479414299</v>
      </c>
      <c r="L359">
        <v>878.51445720204504</v>
      </c>
      <c r="M359">
        <v>62.952594313231501</v>
      </c>
      <c r="N359">
        <v>2.3450447733117898</v>
      </c>
      <c r="O359">
        <v>12.3433970014376</v>
      </c>
      <c r="P359">
        <v>56.647631303788202</v>
      </c>
      <c r="Q359">
        <v>-7.3012468440434006E-2</v>
      </c>
    </row>
    <row r="360" spans="1:17" x14ac:dyDescent="0.3">
      <c r="A360" t="s">
        <v>828</v>
      </c>
      <c r="B360" t="s">
        <v>829</v>
      </c>
      <c r="C360" t="str">
        <f>IFERROR(VLOOKUP(Table1[[#This Row],[Ticker]],[1]!Table1[[Symbol]:[Industry]],2,FALSE),"-")</f>
        <v>-</v>
      </c>
      <c r="D360" t="s">
        <v>388</v>
      </c>
      <c r="E360">
        <v>17974.557557389999</v>
      </c>
      <c r="F360">
        <v>3762.95</v>
      </c>
      <c r="G360">
        <v>38.492222810984302</v>
      </c>
      <c r="H360">
        <v>-5.4891142215691904</v>
      </c>
      <c r="I360">
        <v>29.632918268574901</v>
      </c>
      <c r="J360">
        <v>-3.1929133643554501</v>
      </c>
      <c r="K360">
        <v>3426.8835061043201</v>
      </c>
      <c r="L360">
        <v>3000.5552541571001</v>
      </c>
      <c r="M360">
        <v>58.345016750084298</v>
      </c>
      <c r="N360">
        <v>0.78071441134175301</v>
      </c>
      <c r="O360">
        <v>1.9944458470083399</v>
      </c>
      <c r="P360">
        <v>69.490800171159506</v>
      </c>
      <c r="Q360">
        <v>-8.8925382323740004E-3</v>
      </c>
    </row>
    <row r="361" spans="1:17" x14ac:dyDescent="0.3">
      <c r="A361" t="s">
        <v>830</v>
      </c>
      <c r="B361" t="s">
        <v>831</v>
      </c>
      <c r="C361" t="str">
        <f>IFERROR(VLOOKUP(Table1[[#This Row],[Ticker]],[1]!Table1[[Symbol]:[Industry]],2,FALSE),"-")</f>
        <v>-</v>
      </c>
      <c r="D361" t="s">
        <v>119</v>
      </c>
      <c r="E361">
        <v>17973.684791299998</v>
      </c>
      <c r="F361">
        <v>723.75</v>
      </c>
      <c r="G361">
        <v>51.473007876375704</v>
      </c>
      <c r="H361">
        <v>12.209924467272799</v>
      </c>
      <c r="I361">
        <v>19.347004080004801</v>
      </c>
      <c r="J361">
        <v>-2.6167122633991902</v>
      </c>
      <c r="K361">
        <v>630.41072439637105</v>
      </c>
      <c r="L361">
        <v>545.59903213432904</v>
      </c>
      <c r="M361">
        <v>61.8406721508929</v>
      </c>
      <c r="N361">
        <v>0.79539156760153296</v>
      </c>
      <c r="O361">
        <v>3.2124352331606101</v>
      </c>
      <c r="P361">
        <v>79.456979915695499</v>
      </c>
    </row>
    <row r="362" spans="1:17" x14ac:dyDescent="0.3">
      <c r="A362" t="s">
        <v>832</v>
      </c>
      <c r="B362" t="s">
        <v>833</v>
      </c>
      <c r="C362" t="str">
        <f>IFERROR(VLOOKUP(Table1[[#This Row],[Ticker]],[1]!Table1[[Symbol]:[Industry]],2,FALSE),"-")</f>
        <v>-</v>
      </c>
      <c r="D362" t="s">
        <v>533</v>
      </c>
      <c r="E362">
        <v>17954.149140000001</v>
      </c>
      <c r="F362">
        <v>3604.6</v>
      </c>
      <c r="G362">
        <v>-44.628918134206103</v>
      </c>
      <c r="H362">
        <v>4.2376799956429601</v>
      </c>
      <c r="I362">
        <v>-17.857687165967199</v>
      </c>
      <c r="J362">
        <v>-2.4660141001535498</v>
      </c>
      <c r="K362">
        <v>3431.3369823929402</v>
      </c>
      <c r="L362">
        <v>3544.8169462313899</v>
      </c>
      <c r="M362">
        <v>56.977073728888897</v>
      </c>
      <c r="N362">
        <v>1.14390437351421</v>
      </c>
      <c r="O362">
        <v>31.061698940243001</v>
      </c>
      <c r="P362">
        <v>25.335975938385499</v>
      </c>
      <c r="Q362">
        <v>-6.7155735819654006E-2</v>
      </c>
    </row>
    <row r="363" spans="1:17" x14ac:dyDescent="0.3">
      <c r="A363" t="s">
        <v>834</v>
      </c>
      <c r="B363" t="s">
        <v>835</v>
      </c>
      <c r="C363" t="str">
        <f>IFERROR(VLOOKUP(Table1[[#This Row],[Ticker]],[1]!Table1[[Symbol]:[Industry]],2,FALSE),"-")</f>
        <v>-</v>
      </c>
      <c r="D363" t="s">
        <v>49</v>
      </c>
      <c r="E363">
        <v>17922.408951845999</v>
      </c>
      <c r="F363">
        <v>206.22</v>
      </c>
      <c r="G363">
        <v>34.516641834472701</v>
      </c>
      <c r="H363">
        <v>15.4196855334741</v>
      </c>
      <c r="I363">
        <v>11.068380904603901</v>
      </c>
      <c r="J363">
        <v>7.2762810811850098</v>
      </c>
      <c r="K363">
        <v>186.88244526041899</v>
      </c>
      <c r="L363">
        <v>170.71249574237299</v>
      </c>
      <c r="M363">
        <v>79.0593635341327</v>
      </c>
      <c r="N363">
        <v>1.3041966234209299</v>
      </c>
      <c r="O363">
        <v>4.0781689457860502</v>
      </c>
      <c r="P363">
        <v>68.205546492658996</v>
      </c>
      <c r="Q363">
        <v>-6.5811484626089999E-3</v>
      </c>
    </row>
    <row r="364" spans="1:17" hidden="1" x14ac:dyDescent="0.3">
      <c r="A364" t="s">
        <v>836</v>
      </c>
      <c r="B364" t="s">
        <v>837</v>
      </c>
      <c r="C364" t="str">
        <f>IFERROR(VLOOKUP(Table1[[#This Row],[Ticker]],[1]!Table1[[Symbol]:[Industry]],2,FALSE),"-")</f>
        <v>-</v>
      </c>
      <c r="D364" t="s">
        <v>230</v>
      </c>
      <c r="E364">
        <v>17911.598535000001</v>
      </c>
      <c r="F364">
        <v>16479.400000000001</v>
      </c>
      <c r="G364">
        <v>-3.25965087899844</v>
      </c>
      <c r="H364">
        <v>-3.3237943668582699</v>
      </c>
      <c r="I364">
        <v>10.1771796287788</v>
      </c>
      <c r="J364">
        <v>0.46953599393846801</v>
      </c>
      <c r="K364">
        <v>16298.940182215199</v>
      </c>
      <c r="L364">
        <v>14933.2382448481</v>
      </c>
      <c r="M364">
        <v>53.981054107750701</v>
      </c>
      <c r="N364">
        <v>0.97880144428478599</v>
      </c>
      <c r="O364">
        <v>7.9781424080973702</v>
      </c>
      <c r="P364">
        <v>29.5316098504201</v>
      </c>
      <c r="Q364">
        <v>8.8070866735309006E-2</v>
      </c>
    </row>
    <row r="365" spans="1:17" hidden="1" x14ac:dyDescent="0.3">
      <c r="A365" t="s">
        <v>838</v>
      </c>
      <c r="B365" t="s">
        <v>839</v>
      </c>
      <c r="C365" t="str">
        <f>IFERROR(VLOOKUP(Table1[[#This Row],[Ticker]],[1]!Table1[[Symbol]:[Industry]],2,FALSE),"-")</f>
        <v>-</v>
      </c>
      <c r="D365" t="s">
        <v>49</v>
      </c>
      <c r="E365">
        <v>17864.727581924999</v>
      </c>
      <c r="F365">
        <v>422.6</v>
      </c>
      <c r="G365">
        <v>2.5588215825753902</v>
      </c>
      <c r="H365">
        <v>13.228626130037</v>
      </c>
      <c r="I365">
        <v>16.957020949855099</v>
      </c>
      <c r="J365">
        <v>5.3691402326114801</v>
      </c>
      <c r="M365">
        <v>70.264433255059501</v>
      </c>
      <c r="O365">
        <v>2.3308092759110202</v>
      </c>
      <c r="P365">
        <v>44.726027397260196</v>
      </c>
    </row>
    <row r="366" spans="1:17" x14ac:dyDescent="0.3">
      <c r="A366" t="s">
        <v>840</v>
      </c>
      <c r="B366" t="s">
        <v>841</v>
      </c>
      <c r="C366" t="str">
        <f>IFERROR(VLOOKUP(Table1[[#This Row],[Ticker]],[1]!Table1[[Symbol]:[Industry]],2,FALSE),"-")</f>
        <v>-</v>
      </c>
      <c r="D366" t="s">
        <v>230</v>
      </c>
      <c r="E366">
        <v>17744.718603959998</v>
      </c>
      <c r="F366">
        <v>2299.1999999999998</v>
      </c>
      <c r="G366">
        <v>252.89448382723199</v>
      </c>
      <c r="H366">
        <v>18.498685923250498</v>
      </c>
      <c r="I366">
        <v>144.106720212048</v>
      </c>
      <c r="J366">
        <v>2.2126560491491101</v>
      </c>
      <c r="K366">
        <v>1772.36512317507</v>
      </c>
      <c r="L366">
        <v>1231.89817753893</v>
      </c>
      <c r="M366">
        <v>66.331107447144504</v>
      </c>
      <c r="N366">
        <v>0.66980417373175605</v>
      </c>
      <c r="O366">
        <v>3.5120911621433399</v>
      </c>
      <c r="P366">
        <v>284.09622452388902</v>
      </c>
      <c r="Q366">
        <v>0.135093734811846</v>
      </c>
    </row>
    <row r="367" spans="1:17" hidden="1" x14ac:dyDescent="0.3">
      <c r="A367" t="s">
        <v>842</v>
      </c>
      <c r="B367" t="s">
        <v>843</v>
      </c>
      <c r="C367" t="str">
        <f>IFERROR(VLOOKUP(Table1[[#This Row],[Ticker]],[1]!Table1[[Symbol]:[Industry]],2,FALSE),"-")</f>
        <v>-</v>
      </c>
      <c r="D367" t="s">
        <v>388</v>
      </c>
      <c r="E367">
        <v>17589.8618693549</v>
      </c>
      <c r="F367">
        <v>5055.6499999999996</v>
      </c>
      <c r="G367">
        <v>68.764539245985702</v>
      </c>
      <c r="H367">
        <v>-9.2530294053607598</v>
      </c>
      <c r="I367">
        <v>30.333180390664001</v>
      </c>
      <c r="J367">
        <v>-2.32420635857354</v>
      </c>
      <c r="K367">
        <v>4930.6702035675999</v>
      </c>
      <c r="M367">
        <v>46.429221770077397</v>
      </c>
      <c r="N367">
        <v>0.920763863151287</v>
      </c>
      <c r="O367">
        <v>8.7891764659341494</v>
      </c>
      <c r="P367">
        <v>140.74523809523799</v>
      </c>
    </row>
    <row r="368" spans="1:17" x14ac:dyDescent="0.3">
      <c r="A368" t="s">
        <v>844</v>
      </c>
      <c r="B368" t="s">
        <v>845</v>
      </c>
      <c r="C368" t="str">
        <f>IFERROR(VLOOKUP(Table1[[#This Row],[Ticker]],[1]!Table1[[Symbol]:[Industry]],2,FALSE),"-")</f>
        <v>-</v>
      </c>
      <c r="D368" t="s">
        <v>49</v>
      </c>
      <c r="E368">
        <v>17553.072724215999</v>
      </c>
      <c r="F368">
        <v>214.62</v>
      </c>
      <c r="G368">
        <v>-12.2721823492098</v>
      </c>
      <c r="H368">
        <v>-8.0767245435968906</v>
      </c>
      <c r="I368">
        <v>-7.2073193231659602E-2</v>
      </c>
      <c r="J368">
        <v>-7.9358107328250904</v>
      </c>
      <c r="K368">
        <v>218.78843303715601</v>
      </c>
      <c r="L368">
        <v>212.26769185119201</v>
      </c>
      <c r="M368">
        <v>39.756949854548701</v>
      </c>
      <c r="N368">
        <v>0.74038799717299397</v>
      </c>
      <c r="O368">
        <v>34.773087317118602</v>
      </c>
      <c r="P368">
        <v>17.262669034284901</v>
      </c>
      <c r="Q368">
        <v>3.2350402893767997E-2</v>
      </c>
    </row>
    <row r="369" spans="1:17" x14ac:dyDescent="0.3">
      <c r="A369" t="s">
        <v>846</v>
      </c>
      <c r="B369" t="s">
        <v>847</v>
      </c>
      <c r="C369" t="str">
        <f>IFERROR(VLOOKUP(Table1[[#This Row],[Ticker]],[1]!Table1[[Symbol]:[Industry]],2,FALSE),"-")</f>
        <v>-</v>
      </c>
      <c r="D369" t="s">
        <v>272</v>
      </c>
      <c r="E369">
        <v>17451.921134579999</v>
      </c>
      <c r="F369">
        <v>349.8</v>
      </c>
      <c r="G369">
        <v>-4.4794365396028599</v>
      </c>
      <c r="H369">
        <v>-10.4601443654945</v>
      </c>
      <c r="I369">
        <v>-24.636667061756899</v>
      </c>
      <c r="J369">
        <v>-4.7403351336294097</v>
      </c>
      <c r="K369">
        <v>369.28695590506697</v>
      </c>
      <c r="L369">
        <v>374.78376286938999</v>
      </c>
      <c r="M369">
        <v>44.099606577479399</v>
      </c>
      <c r="N369">
        <v>1.4491450468309499</v>
      </c>
      <c r="O369">
        <v>59.519725557461399</v>
      </c>
      <c r="P369">
        <v>24.4618395303326</v>
      </c>
      <c r="Q369">
        <v>0.10932489543104</v>
      </c>
    </row>
    <row r="370" spans="1:17" x14ac:dyDescent="0.3">
      <c r="A370" t="s">
        <v>848</v>
      </c>
      <c r="B370" t="s">
        <v>849</v>
      </c>
      <c r="C370" t="str">
        <f>IFERROR(VLOOKUP(Table1[[#This Row],[Ticker]],[1]!Table1[[Symbol]:[Industry]],2,FALSE),"-")</f>
        <v>-</v>
      </c>
      <c r="D370" t="s">
        <v>850</v>
      </c>
      <c r="E370">
        <v>17414.025450525001</v>
      </c>
      <c r="F370">
        <v>218.73</v>
      </c>
      <c r="G370">
        <v>-11.645555548792</v>
      </c>
      <c r="H370">
        <v>3.20082246008052</v>
      </c>
      <c r="I370">
        <v>12.4336850484137</v>
      </c>
      <c r="J370">
        <v>0.29692027246549002</v>
      </c>
      <c r="K370">
        <v>212.19423050744999</v>
      </c>
      <c r="L370">
        <v>195.13275780656801</v>
      </c>
      <c r="M370">
        <v>68.147857324022198</v>
      </c>
      <c r="N370">
        <v>0.67376814791592199</v>
      </c>
      <c r="O370">
        <v>8.6042152425364709</v>
      </c>
      <c r="P370">
        <v>60.594713656387597</v>
      </c>
      <c r="Q370">
        <v>4.8517199823579996E-3</v>
      </c>
    </row>
    <row r="371" spans="1:17" x14ac:dyDescent="0.3">
      <c r="A371" t="s">
        <v>851</v>
      </c>
      <c r="B371" t="s">
        <v>852</v>
      </c>
      <c r="C371" t="str">
        <f>IFERROR(VLOOKUP(Table1[[#This Row],[Ticker]],[1]!Table1[[Symbol]:[Industry]],2,FALSE),"-")</f>
        <v>-</v>
      </c>
      <c r="D371" t="s">
        <v>454</v>
      </c>
      <c r="E371">
        <v>17397.606239460001</v>
      </c>
      <c r="F371">
        <v>1214.8</v>
      </c>
      <c r="G371">
        <v>40.480807972516203</v>
      </c>
      <c r="H371">
        <v>4.3146931408525404</v>
      </c>
      <c r="I371">
        <v>12.8508666770673</v>
      </c>
      <c r="J371">
        <v>-0.47147694298194198</v>
      </c>
      <c r="K371">
        <v>1107.16192969443</v>
      </c>
      <c r="L371">
        <v>966.89153054549297</v>
      </c>
      <c r="M371">
        <v>65.034573330940106</v>
      </c>
      <c r="N371">
        <v>0.73117327080414596</v>
      </c>
      <c r="O371">
        <v>3.3091866973987401</v>
      </c>
      <c r="P371">
        <v>69.1804191908641</v>
      </c>
      <c r="Q371">
        <v>0.13399983926558501</v>
      </c>
    </row>
    <row r="372" spans="1:17" x14ac:dyDescent="0.3">
      <c r="A372" t="s">
        <v>853</v>
      </c>
      <c r="B372" t="s">
        <v>854</v>
      </c>
      <c r="C372" t="str">
        <f>IFERROR(VLOOKUP(Table1[[#This Row],[Ticker]],[1]!Table1[[Symbol]:[Industry]],2,FALSE),"-")</f>
        <v>-</v>
      </c>
      <c r="D372" t="s">
        <v>855</v>
      </c>
      <c r="E372">
        <v>17381.323600250002</v>
      </c>
      <c r="F372">
        <v>1486.95</v>
      </c>
      <c r="G372">
        <v>176.572091973704</v>
      </c>
      <c r="H372">
        <v>-7.7377136944679297</v>
      </c>
      <c r="I372">
        <v>59.655373451916297</v>
      </c>
      <c r="J372">
        <v>-3.11558559620592</v>
      </c>
      <c r="K372">
        <v>1441.91487015353</v>
      </c>
      <c r="L372">
        <v>1154.6988733063499</v>
      </c>
      <c r="M372">
        <v>43.610369201882101</v>
      </c>
      <c r="N372">
        <v>1.0844217870383499</v>
      </c>
      <c r="O372">
        <v>13.9917280338948</v>
      </c>
      <c r="P372">
        <v>208.30396019075201</v>
      </c>
      <c r="Q372">
        <v>0.19426827882005199</v>
      </c>
    </row>
    <row r="373" spans="1:17" x14ac:dyDescent="0.3">
      <c r="A373" t="s">
        <v>856</v>
      </c>
      <c r="B373" t="s">
        <v>857</v>
      </c>
      <c r="C373" t="str">
        <f>IFERROR(VLOOKUP(Table1[[#This Row],[Ticker]],[1]!Table1[[Symbol]:[Industry]],2,FALSE),"-")</f>
        <v>-</v>
      </c>
      <c r="D373" t="s">
        <v>380</v>
      </c>
      <c r="E373">
        <v>17363.784806759999</v>
      </c>
      <c r="F373">
        <v>543.4</v>
      </c>
      <c r="G373">
        <v>76.297728814015898</v>
      </c>
      <c r="H373">
        <v>-9.1168447351521706</v>
      </c>
      <c r="I373">
        <v>11.457138462117401</v>
      </c>
      <c r="J373">
        <v>-6.3693629200043604</v>
      </c>
      <c r="K373">
        <v>538.62815025749399</v>
      </c>
      <c r="L373">
        <v>463.01464541724499</v>
      </c>
      <c r="M373">
        <v>43.968666469828698</v>
      </c>
      <c r="N373">
        <v>0.70398338624739898</v>
      </c>
      <c r="O373">
        <v>10.047846889952099</v>
      </c>
      <c r="P373">
        <v>111.398560591324</v>
      </c>
      <c r="Q373">
        <v>0.13692656958198199</v>
      </c>
    </row>
    <row r="374" spans="1:17" x14ac:dyDescent="0.3">
      <c r="A374" t="s">
        <v>858</v>
      </c>
      <c r="B374" t="s">
        <v>859</v>
      </c>
      <c r="C374" t="str">
        <f>IFERROR(VLOOKUP(Table1[[#This Row],[Ticker]],[1]!Table1[[Symbol]:[Industry]],2,FALSE),"-")</f>
        <v>-</v>
      </c>
      <c r="D374" t="s">
        <v>177</v>
      </c>
      <c r="E374">
        <v>17254.502261040001</v>
      </c>
      <c r="F374">
        <v>1709.4</v>
      </c>
      <c r="G374">
        <v>32.578342937625798</v>
      </c>
      <c r="H374">
        <v>23.9543712238955</v>
      </c>
      <c r="I374">
        <v>29.269843571742001</v>
      </c>
      <c r="J374">
        <v>15.7841277495667</v>
      </c>
      <c r="K374">
        <v>1431.58639633757</v>
      </c>
      <c r="L374">
        <v>1298.16444767442</v>
      </c>
      <c r="M374">
        <v>91.193596548880294</v>
      </c>
      <c r="N374">
        <v>2.3781530946409899</v>
      </c>
      <c r="O374">
        <v>8.7135837135837004</v>
      </c>
      <c r="P374">
        <v>76.126938333934305</v>
      </c>
      <c r="Q374">
        <v>-2.0187776606420001E-3</v>
      </c>
    </row>
    <row r="375" spans="1:17" x14ac:dyDescent="0.3">
      <c r="A375" t="s">
        <v>860</v>
      </c>
      <c r="B375" t="s">
        <v>861</v>
      </c>
      <c r="C375" t="str">
        <f>IFERROR(VLOOKUP(Table1[[#This Row],[Ticker]],[1]!Table1[[Symbol]:[Industry]],2,FALSE),"-")</f>
        <v>-</v>
      </c>
      <c r="D375" t="s">
        <v>21</v>
      </c>
      <c r="E375">
        <v>17249.8863834</v>
      </c>
      <c r="F375">
        <v>630.20000000000005</v>
      </c>
      <c r="G375">
        <v>0.51670155735853696</v>
      </c>
      <c r="H375">
        <v>10.4527614719187</v>
      </c>
      <c r="I375">
        <v>-22.5130356042656</v>
      </c>
      <c r="J375">
        <v>3.6317934691403302</v>
      </c>
      <c r="K375">
        <v>597.56967309117101</v>
      </c>
      <c r="L375">
        <v>626.60512558891196</v>
      </c>
      <c r="M375">
        <v>72.983239490896906</v>
      </c>
      <c r="N375">
        <v>0.99147994835227404</v>
      </c>
      <c r="O375">
        <v>38.051412250079302</v>
      </c>
      <c r="P375">
        <v>34.199318568994897</v>
      </c>
      <c r="Q375">
        <v>7.3196919465704002E-2</v>
      </c>
    </row>
    <row r="376" spans="1:17" x14ac:dyDescent="0.3">
      <c r="A376" t="s">
        <v>862</v>
      </c>
      <c r="B376" t="s">
        <v>863</v>
      </c>
      <c r="C376" t="str">
        <f>IFERROR(VLOOKUP(Table1[[#This Row],[Ticker]],[1]!Table1[[Symbol]:[Industry]],2,FALSE),"-")</f>
        <v>-</v>
      </c>
      <c r="D376" t="s">
        <v>475</v>
      </c>
      <c r="E376">
        <v>17177.179984425002</v>
      </c>
      <c r="F376">
        <v>335.75</v>
      </c>
      <c r="G376">
        <v>9.9830554530602509</v>
      </c>
      <c r="H376">
        <v>3.4872190510672301</v>
      </c>
      <c r="I376">
        <v>-9.3431920210048194</v>
      </c>
      <c r="J376">
        <v>-0.67398731779439403</v>
      </c>
      <c r="K376">
        <v>326.59047371854803</v>
      </c>
      <c r="L376">
        <v>317.666228849839</v>
      </c>
      <c r="M376">
        <v>63.070453161193498</v>
      </c>
      <c r="N376">
        <v>0.392009940792588</v>
      </c>
      <c r="O376">
        <v>16.753536857781</v>
      </c>
      <c r="P376">
        <v>37.264922322158597</v>
      </c>
      <c r="Q376">
        <v>-4.1689550901610001E-2</v>
      </c>
    </row>
    <row r="377" spans="1:17" x14ac:dyDescent="0.3">
      <c r="A377" t="s">
        <v>864</v>
      </c>
      <c r="B377" t="s">
        <v>865</v>
      </c>
      <c r="C377" t="str">
        <f>IFERROR(VLOOKUP(Table1[[#This Row],[Ticker]],[1]!Table1[[Symbol]:[Industry]],2,FALSE),"-")</f>
        <v>-</v>
      </c>
      <c r="D377" t="s">
        <v>21</v>
      </c>
      <c r="E377">
        <v>17112.386724299999</v>
      </c>
      <c r="F377">
        <v>751.4</v>
      </c>
      <c r="G377">
        <v>68.222749964557295</v>
      </c>
      <c r="H377">
        <v>14.1745233839919</v>
      </c>
      <c r="I377">
        <v>15.672652958821701</v>
      </c>
      <c r="J377">
        <v>-1.5720504336721499</v>
      </c>
      <c r="K377">
        <v>660.63812883869196</v>
      </c>
      <c r="L377">
        <v>569.26323596390398</v>
      </c>
      <c r="M377">
        <v>75.697110635110903</v>
      </c>
      <c r="N377">
        <v>0.595974557005295</v>
      </c>
      <c r="O377">
        <v>2.3422943838168702</v>
      </c>
      <c r="P377">
        <v>97.166098136971897</v>
      </c>
      <c r="Q377">
        <v>7.6611105339351004E-2</v>
      </c>
    </row>
    <row r="378" spans="1:17" x14ac:dyDescent="0.3">
      <c r="A378" t="s">
        <v>866</v>
      </c>
      <c r="B378" t="s">
        <v>867</v>
      </c>
      <c r="C378" t="str">
        <f>IFERROR(VLOOKUP(Table1[[#This Row],[Ticker]],[1]!Table1[[Symbol]:[Industry]],2,FALSE),"-")</f>
        <v>-</v>
      </c>
      <c r="D378" t="s">
        <v>177</v>
      </c>
      <c r="E378">
        <v>17098.425749679998</v>
      </c>
      <c r="F378">
        <v>301.60000000000002</v>
      </c>
      <c r="G378">
        <v>-22.294810560660402</v>
      </c>
      <c r="H378">
        <v>-4.6969863973075299</v>
      </c>
      <c r="I378">
        <v>-19.951123121241999</v>
      </c>
      <c r="J378">
        <v>-1.72096584772285</v>
      </c>
      <c r="K378">
        <v>305.18017516996599</v>
      </c>
      <c r="L378">
        <v>311.59037502485199</v>
      </c>
      <c r="M378">
        <v>60.0817869923616</v>
      </c>
      <c r="N378">
        <v>0.42497854398670898</v>
      </c>
      <c r="O378">
        <v>34.864058355437599</v>
      </c>
      <c r="P378">
        <v>18.506876227897799</v>
      </c>
      <c r="Q378">
        <v>-5.3926096031124998E-2</v>
      </c>
    </row>
    <row r="379" spans="1:17" x14ac:dyDescent="0.3">
      <c r="A379" t="s">
        <v>868</v>
      </c>
      <c r="B379" t="s">
        <v>869</v>
      </c>
      <c r="C379" t="str">
        <f>IFERROR(VLOOKUP(Table1[[#This Row],[Ticker]],[1]!Table1[[Symbol]:[Industry]],2,FALSE),"-")</f>
        <v>-</v>
      </c>
      <c r="D379" t="s">
        <v>272</v>
      </c>
      <c r="E379">
        <v>17074.328495385002</v>
      </c>
      <c r="F379">
        <v>2093.9</v>
      </c>
      <c r="G379">
        <v>-6.2864855405176696</v>
      </c>
      <c r="H379">
        <v>7.8202983190799404</v>
      </c>
      <c r="I379">
        <v>-3.5898458033373899</v>
      </c>
      <c r="J379">
        <v>-3.5817505518865098</v>
      </c>
      <c r="K379">
        <v>2001.38439736636</v>
      </c>
      <c r="L379">
        <v>1959.0645610464601</v>
      </c>
      <c r="M379">
        <v>70.595125451870501</v>
      </c>
      <c r="N379">
        <v>1.22063946455618</v>
      </c>
      <c r="O379">
        <v>12.536415301590299</v>
      </c>
      <c r="P379">
        <v>21.738372093023202</v>
      </c>
      <c r="Q379">
        <v>4.9002912359319001E-2</v>
      </c>
    </row>
    <row r="380" spans="1:17" x14ac:dyDescent="0.3">
      <c r="A380" t="s">
        <v>870</v>
      </c>
      <c r="B380" t="s">
        <v>871</v>
      </c>
      <c r="C380" t="str">
        <f>IFERROR(VLOOKUP(Table1[[#This Row],[Ticker]],[1]!Table1[[Symbol]:[Industry]],2,FALSE),"-")</f>
        <v>-</v>
      </c>
      <c r="D380" t="s">
        <v>67</v>
      </c>
      <c r="E380">
        <v>17036.761526235001</v>
      </c>
      <c r="F380">
        <v>3089.7</v>
      </c>
      <c r="G380">
        <v>37.437596633402698</v>
      </c>
      <c r="H380">
        <v>-7.0063623277963796</v>
      </c>
      <c r="I380">
        <v>51.4011833179975</v>
      </c>
      <c r="J380">
        <v>-0.69931510935286301</v>
      </c>
      <c r="K380">
        <v>2853.0105408382301</v>
      </c>
      <c r="L380">
        <v>2409.25679638163</v>
      </c>
      <c r="M380">
        <v>64.918326005669101</v>
      </c>
      <c r="N380">
        <v>1.10842079365066</v>
      </c>
      <c r="O380">
        <v>11.463896171149299</v>
      </c>
      <c r="P380">
        <v>78.080691642651203</v>
      </c>
      <c r="Q380">
        <v>0.16174171436300799</v>
      </c>
    </row>
    <row r="381" spans="1:17" x14ac:dyDescent="0.3">
      <c r="A381" t="s">
        <v>872</v>
      </c>
      <c r="B381" t="s">
        <v>873</v>
      </c>
      <c r="C381" t="str">
        <f>IFERROR(VLOOKUP(Table1[[#This Row],[Ticker]],[1]!Table1[[Symbol]:[Industry]],2,FALSE),"-")</f>
        <v>-</v>
      </c>
      <c r="D381" t="s">
        <v>124</v>
      </c>
      <c r="E381">
        <v>16897.8733311</v>
      </c>
      <c r="F381">
        <v>57.04</v>
      </c>
      <c r="G381">
        <v>4.0420512077081803</v>
      </c>
      <c r="H381">
        <v>-15.301922967307799</v>
      </c>
      <c r="I381">
        <v>1.0767128979967799</v>
      </c>
      <c r="J381">
        <v>-2.6503704198023699</v>
      </c>
      <c r="K381">
        <v>59.939676844429599</v>
      </c>
      <c r="L381">
        <v>55.629958786347999</v>
      </c>
      <c r="M381">
        <v>44.098490758148301</v>
      </c>
      <c r="N381">
        <v>0.388719371856459</v>
      </c>
      <c r="O381">
        <v>29.207573632538502</v>
      </c>
      <c r="P381">
        <v>45.696040868454602</v>
      </c>
    </row>
    <row r="382" spans="1:17" x14ac:dyDescent="0.3">
      <c r="A382" t="s">
        <v>874</v>
      </c>
      <c r="B382" t="s">
        <v>875</v>
      </c>
      <c r="C382" t="str">
        <f>IFERROR(VLOOKUP(Table1[[#This Row],[Ticker]],[1]!Table1[[Symbol]:[Industry]],2,FALSE),"-")</f>
        <v>-</v>
      </c>
      <c r="D382" t="s">
        <v>230</v>
      </c>
      <c r="E382">
        <v>16896.771712919999</v>
      </c>
      <c r="F382">
        <v>4906.7</v>
      </c>
      <c r="G382">
        <v>103.909005825576</v>
      </c>
      <c r="H382">
        <v>-6.8677231290271701</v>
      </c>
      <c r="I382">
        <v>28.840014576104299</v>
      </c>
      <c r="J382">
        <v>-0.16806431165966201</v>
      </c>
      <c r="K382">
        <v>4570.6932568352904</v>
      </c>
      <c r="L382">
        <v>3824.95394398701</v>
      </c>
      <c r="M382">
        <v>66.377453706223605</v>
      </c>
      <c r="N382">
        <v>1.04692793601019</v>
      </c>
      <c r="O382">
        <v>5.7737379501497896</v>
      </c>
      <c r="P382">
        <v>143.70824744828201</v>
      </c>
      <c r="Q382">
        <v>0.17161393514984499</v>
      </c>
    </row>
    <row r="383" spans="1:17" x14ac:dyDescent="0.3">
      <c r="A383" t="s">
        <v>876</v>
      </c>
      <c r="B383" t="s">
        <v>877</v>
      </c>
      <c r="C383" t="str">
        <f>IFERROR(VLOOKUP(Table1[[#This Row],[Ticker]],[1]!Table1[[Symbol]:[Industry]],2,FALSE),"-")</f>
        <v>-</v>
      </c>
      <c r="D383" t="s">
        <v>878</v>
      </c>
      <c r="E383">
        <v>16836.632064950001</v>
      </c>
      <c r="F383">
        <v>185.05</v>
      </c>
      <c r="G383">
        <v>20.134967754883402</v>
      </c>
      <c r="H383">
        <v>14.2110369260692</v>
      </c>
      <c r="I383">
        <v>0.192115038531145</v>
      </c>
      <c r="J383">
        <v>1.84955620175556</v>
      </c>
      <c r="K383">
        <v>165.20716803769699</v>
      </c>
      <c r="L383">
        <v>151.24705393246199</v>
      </c>
      <c r="M383">
        <v>77.087090228115997</v>
      </c>
      <c r="N383">
        <v>1.21311896213082</v>
      </c>
      <c r="O383">
        <v>3.32342610105376</v>
      </c>
      <c r="P383">
        <v>55.504201680672203</v>
      </c>
      <c r="Q383">
        <v>1.4710427935691999E-2</v>
      </c>
    </row>
    <row r="384" spans="1:17" x14ac:dyDescent="0.3">
      <c r="A384" t="s">
        <v>879</v>
      </c>
      <c r="B384" t="s">
        <v>880</v>
      </c>
      <c r="C384" t="str">
        <f>IFERROR(VLOOKUP(Table1[[#This Row],[Ticker]],[1]!Table1[[Symbol]:[Industry]],2,FALSE),"-")</f>
        <v>-</v>
      </c>
      <c r="D384" t="s">
        <v>881</v>
      </c>
      <c r="E384">
        <v>16738.5130666</v>
      </c>
      <c r="F384">
        <v>725.05</v>
      </c>
      <c r="G384">
        <v>-16.9006787201936</v>
      </c>
      <c r="H384">
        <v>6.4196890176247301</v>
      </c>
      <c r="I384">
        <v>-18.362247566825701</v>
      </c>
      <c r="J384">
        <v>5.1937546747419896</v>
      </c>
      <c r="K384">
        <v>688.85437143708896</v>
      </c>
      <c r="L384">
        <v>675.34033792458501</v>
      </c>
      <c r="M384">
        <v>72.533432596713197</v>
      </c>
      <c r="N384">
        <v>1.2448171092628699</v>
      </c>
      <c r="O384">
        <v>17.164333494241699</v>
      </c>
      <c r="P384">
        <v>22.0622895622895</v>
      </c>
      <c r="Q384">
        <v>5.8384855229226998E-2</v>
      </c>
    </row>
    <row r="385" spans="1:17" x14ac:dyDescent="0.3">
      <c r="A385" t="s">
        <v>882</v>
      </c>
      <c r="B385" t="s">
        <v>883</v>
      </c>
      <c r="C385" t="str">
        <f>IFERROR(VLOOKUP(Table1[[#This Row],[Ticker]],[1]!Table1[[Symbol]:[Industry]],2,FALSE),"-")</f>
        <v>-</v>
      </c>
      <c r="D385" t="s">
        <v>193</v>
      </c>
      <c r="E385">
        <v>16712.43275625</v>
      </c>
      <c r="F385">
        <v>682.2</v>
      </c>
      <c r="G385">
        <v>9.4870568744670507</v>
      </c>
      <c r="H385">
        <v>8.0089672249230208</v>
      </c>
      <c r="I385">
        <v>5.7482612936831101</v>
      </c>
      <c r="J385">
        <v>-5.0989412274436301</v>
      </c>
      <c r="K385">
        <v>624.16218370556805</v>
      </c>
      <c r="L385">
        <v>577.49267288411295</v>
      </c>
      <c r="M385">
        <v>65.661952970607999</v>
      </c>
      <c r="N385">
        <v>1.69199278723914</v>
      </c>
      <c r="O385">
        <v>5.83406625622984</v>
      </c>
      <c r="P385">
        <v>39.509202453987697</v>
      </c>
      <c r="Q385">
        <v>5.0716307209044E-2</v>
      </c>
    </row>
    <row r="386" spans="1:17" x14ac:dyDescent="0.3">
      <c r="A386" t="s">
        <v>884</v>
      </c>
      <c r="B386" t="s">
        <v>885</v>
      </c>
      <c r="C386" t="str">
        <f>IFERROR(VLOOKUP(Table1[[#This Row],[Ticker]],[1]!Table1[[Symbol]:[Industry]],2,FALSE),"-")</f>
        <v>-</v>
      </c>
      <c r="D386" t="s">
        <v>24</v>
      </c>
      <c r="E386">
        <v>16660.871696710001</v>
      </c>
      <c r="F386">
        <v>204.79</v>
      </c>
      <c r="G386">
        <v>34.2053179644073</v>
      </c>
      <c r="H386">
        <v>-2.9466299535843699</v>
      </c>
      <c r="I386">
        <v>10.581433751855499</v>
      </c>
      <c r="J386">
        <v>-3.9372476234851899</v>
      </c>
      <c r="K386">
        <v>199.61760706012899</v>
      </c>
      <c r="L386">
        <v>174.34450260467301</v>
      </c>
      <c r="M386">
        <v>52.471586290276697</v>
      </c>
      <c r="N386">
        <v>0.83238415969271395</v>
      </c>
      <c r="O386">
        <v>7.3782899555642398</v>
      </c>
      <c r="P386">
        <v>77.153979238754303</v>
      </c>
      <c r="Q386">
        <v>0.15456217654333801</v>
      </c>
    </row>
    <row r="387" spans="1:17" x14ac:dyDescent="0.3">
      <c r="A387" t="s">
        <v>886</v>
      </c>
      <c r="B387" t="s">
        <v>887</v>
      </c>
      <c r="C387" t="str">
        <f>IFERROR(VLOOKUP(Table1[[#This Row],[Ticker]],[1]!Table1[[Symbol]:[Industry]],2,FALSE),"-")</f>
        <v>-</v>
      </c>
      <c r="D387" t="s">
        <v>46</v>
      </c>
      <c r="E387">
        <v>16656.6157527</v>
      </c>
      <c r="F387">
        <v>1719.95</v>
      </c>
      <c r="G387">
        <v>9.0552278748822701</v>
      </c>
      <c r="H387">
        <v>-2.30484431863868</v>
      </c>
      <c r="I387">
        <v>43.549362927847902</v>
      </c>
      <c r="J387">
        <v>-3.3438679814320902</v>
      </c>
      <c r="K387">
        <v>1576.9445055220101</v>
      </c>
      <c r="L387">
        <v>1358.39428315034</v>
      </c>
      <c r="M387">
        <v>51.220612723434499</v>
      </c>
      <c r="N387">
        <v>0.65985146404794504</v>
      </c>
      <c r="O387">
        <v>8.1426785662373806</v>
      </c>
      <c r="P387">
        <v>67.808185765159195</v>
      </c>
      <c r="Q387">
        <v>-3.3761822981138001E-2</v>
      </c>
    </row>
    <row r="388" spans="1:17" x14ac:dyDescent="0.3">
      <c r="A388" t="s">
        <v>888</v>
      </c>
      <c r="B388" t="s">
        <v>889</v>
      </c>
      <c r="C388" t="str">
        <f>IFERROR(VLOOKUP(Table1[[#This Row],[Ticker]],[1]!Table1[[Symbol]:[Industry]],2,FALSE),"-")</f>
        <v>-</v>
      </c>
      <c r="D388" t="s">
        <v>46</v>
      </c>
      <c r="E388">
        <v>16634.671766829899</v>
      </c>
      <c r="F388">
        <v>1552.95</v>
      </c>
      <c r="G388">
        <v>294.82481646198698</v>
      </c>
      <c r="H388">
        <v>-3.9287561305463199</v>
      </c>
      <c r="I388">
        <v>79.767895545875405</v>
      </c>
      <c r="J388">
        <v>-1.2361459238782599</v>
      </c>
      <c r="K388">
        <v>1254.2669519393201</v>
      </c>
      <c r="L388">
        <v>888.26582813058701</v>
      </c>
      <c r="M388">
        <v>65.420899954488604</v>
      </c>
      <c r="N388">
        <v>0.27436246520957103</v>
      </c>
      <c r="O388">
        <v>2.9653240606587401</v>
      </c>
      <c r="P388">
        <v>332.51636262359</v>
      </c>
      <c r="Q388">
        <v>0.16564913112830501</v>
      </c>
    </row>
    <row r="389" spans="1:17" x14ac:dyDescent="0.3">
      <c r="A389" t="s">
        <v>890</v>
      </c>
      <c r="B389" t="s">
        <v>891</v>
      </c>
      <c r="C389" t="str">
        <f>IFERROR(VLOOKUP(Table1[[#This Row],[Ticker]],[1]!Table1[[Symbol]:[Industry]],2,FALSE),"-")</f>
        <v>-</v>
      </c>
      <c r="D389" t="s">
        <v>663</v>
      </c>
      <c r="E389">
        <v>16622.883033225</v>
      </c>
      <c r="F389">
        <v>700.35</v>
      </c>
      <c r="G389">
        <v>62.714724651879401</v>
      </c>
      <c r="H389">
        <v>-12.3098470395043</v>
      </c>
      <c r="I389">
        <v>28.389386645759899</v>
      </c>
      <c r="J389">
        <v>-4.0907346299344001</v>
      </c>
      <c r="K389">
        <v>687.36342658697401</v>
      </c>
      <c r="L389">
        <v>612.99326120616001</v>
      </c>
      <c r="M389">
        <v>49.122611525005901</v>
      </c>
      <c r="N389">
        <v>0.85106212055531905</v>
      </c>
      <c r="O389">
        <v>17.933890197758199</v>
      </c>
      <c r="P389">
        <v>91.981907894736807</v>
      </c>
      <c r="Q389">
        <v>8.5103709593085997E-2</v>
      </c>
    </row>
    <row r="390" spans="1:17" x14ac:dyDescent="0.3">
      <c r="A390" t="s">
        <v>892</v>
      </c>
      <c r="B390" t="s">
        <v>893</v>
      </c>
      <c r="C390" t="str">
        <f>IFERROR(VLOOKUP(Table1[[#This Row],[Ticker]],[1]!Table1[[Symbol]:[Industry]],2,FALSE),"-")</f>
        <v>-</v>
      </c>
      <c r="D390" t="s">
        <v>40</v>
      </c>
      <c r="E390">
        <v>16568.454017279899</v>
      </c>
      <c r="F390">
        <v>477.25</v>
      </c>
      <c r="G390">
        <v>87.310521254354299</v>
      </c>
      <c r="H390">
        <v>2.6034642156220702</v>
      </c>
      <c r="I390">
        <v>-12.7120038711275</v>
      </c>
      <c r="J390">
        <v>2.5798927694182501</v>
      </c>
      <c r="K390">
        <v>436.68878297725399</v>
      </c>
      <c r="L390">
        <v>413.42402039972302</v>
      </c>
      <c r="M390">
        <v>62.958298647503398</v>
      </c>
      <c r="N390">
        <v>0.98823422134260896</v>
      </c>
      <c r="O390">
        <v>16.081718177056</v>
      </c>
      <c r="P390">
        <v>122.028378692719</v>
      </c>
      <c r="Q390">
        <v>8.9041079609345E-2</v>
      </c>
    </row>
    <row r="391" spans="1:17" x14ac:dyDescent="0.3">
      <c r="A391" t="s">
        <v>894</v>
      </c>
      <c r="B391" t="s">
        <v>895</v>
      </c>
      <c r="C391" t="str">
        <f>IFERROR(VLOOKUP(Table1[[#This Row],[Ticker]],[1]!Table1[[Symbol]:[Industry]],2,FALSE),"-")</f>
        <v>-</v>
      </c>
      <c r="D391" t="s">
        <v>343</v>
      </c>
      <c r="E391">
        <v>16551.050047950001</v>
      </c>
      <c r="F391">
        <v>689.35</v>
      </c>
      <c r="G391">
        <v>111.771823153974</v>
      </c>
      <c r="H391">
        <v>-10.762445682118701</v>
      </c>
      <c r="I391">
        <v>44.679456090458302</v>
      </c>
      <c r="J391">
        <v>-6.8185523757377604</v>
      </c>
      <c r="K391">
        <v>702.06390023123299</v>
      </c>
      <c r="L391">
        <v>553.28235640650803</v>
      </c>
      <c r="M391">
        <v>37.001279294141497</v>
      </c>
      <c r="N391">
        <v>0.36975049059273701</v>
      </c>
      <c r="O391">
        <v>20.113150068905401</v>
      </c>
      <c r="P391">
        <v>172.470355731225</v>
      </c>
      <c r="Q391">
        <v>8.7790397116263005E-2</v>
      </c>
    </row>
    <row r="392" spans="1:17" x14ac:dyDescent="0.3">
      <c r="A392" t="s">
        <v>896</v>
      </c>
      <c r="B392" t="s">
        <v>897</v>
      </c>
      <c r="C392" t="str">
        <f>IFERROR(VLOOKUP(Table1[[#This Row],[Ticker]],[1]!Table1[[Symbol]:[Industry]],2,FALSE),"-")</f>
        <v>-</v>
      </c>
      <c r="D392" t="s">
        <v>631</v>
      </c>
      <c r="E392">
        <v>16513.850453448002</v>
      </c>
      <c r="F392">
        <v>112.66</v>
      </c>
      <c r="G392">
        <v>39.355071520728401</v>
      </c>
      <c r="H392">
        <v>-0.29672931179731898</v>
      </c>
      <c r="I392">
        <v>20.912671176402799</v>
      </c>
      <c r="J392">
        <v>-4.9643000365041896</v>
      </c>
      <c r="K392">
        <v>106.039407661232</v>
      </c>
      <c r="L392">
        <v>92.452494814624401</v>
      </c>
      <c r="M392">
        <v>52.442242024168202</v>
      </c>
      <c r="N392">
        <v>1.8502938451144</v>
      </c>
      <c r="O392">
        <v>15.8352565240546</v>
      </c>
      <c r="P392">
        <v>83.1869918699186</v>
      </c>
      <c r="Q392">
        <v>1.0841570182864999E-2</v>
      </c>
    </row>
    <row r="393" spans="1:17" x14ac:dyDescent="0.3">
      <c r="A393" t="s">
        <v>898</v>
      </c>
      <c r="B393" t="s">
        <v>899</v>
      </c>
      <c r="C393" t="str">
        <f>IFERROR(VLOOKUP(Table1[[#This Row],[Ticker]],[1]!Table1[[Symbol]:[Industry]],2,FALSE),"-")</f>
        <v>-</v>
      </c>
      <c r="D393" t="s">
        <v>640</v>
      </c>
      <c r="E393">
        <v>16474.671624039998</v>
      </c>
      <c r="F393">
        <v>915.75</v>
      </c>
      <c r="G393">
        <v>82.347135777917501</v>
      </c>
      <c r="H393">
        <v>24.534021709036601</v>
      </c>
      <c r="I393">
        <v>18.723805710579398</v>
      </c>
      <c r="J393">
        <v>1.1895522485072E-2</v>
      </c>
      <c r="K393">
        <v>775.07939436554</v>
      </c>
      <c r="L393">
        <v>692.64765961438604</v>
      </c>
      <c r="M393">
        <v>74.298849060288802</v>
      </c>
      <c r="N393">
        <v>2.58879691406276</v>
      </c>
      <c r="O393">
        <v>5.8039858039857997</v>
      </c>
      <c r="P393">
        <v>110.130793942175</v>
      </c>
      <c r="Q393">
        <v>0.205703361952119</v>
      </c>
    </row>
    <row r="394" spans="1:17" x14ac:dyDescent="0.3">
      <c r="A394" t="s">
        <v>900</v>
      </c>
      <c r="B394" t="s">
        <v>901</v>
      </c>
      <c r="C394" t="str">
        <f>IFERROR(VLOOKUP(Table1[[#This Row],[Ticker]],[1]!Table1[[Symbol]:[Industry]],2,FALSE),"-")</f>
        <v>-</v>
      </c>
      <c r="D394" t="s">
        <v>267</v>
      </c>
      <c r="E394">
        <v>16399.620404789999</v>
      </c>
      <c r="F394">
        <v>3885.75</v>
      </c>
      <c r="G394">
        <v>321.26789448089602</v>
      </c>
      <c r="H394">
        <v>-15.1233167569094</v>
      </c>
      <c r="I394">
        <v>39.374860325153001</v>
      </c>
      <c r="J394">
        <v>-1.1123614893188201</v>
      </c>
      <c r="K394">
        <v>3915.3983324054698</v>
      </c>
      <c r="L394">
        <v>3144.4531328074399</v>
      </c>
      <c r="M394">
        <v>49.004156757092701</v>
      </c>
      <c r="N394">
        <v>0.52186915104340603</v>
      </c>
      <c r="O394">
        <v>10.659460850543599</v>
      </c>
      <c r="P394">
        <v>349.73958333333297</v>
      </c>
      <c r="Q394">
        <v>0.29176044532808298</v>
      </c>
    </row>
    <row r="395" spans="1:17" x14ac:dyDescent="0.3">
      <c r="A395" t="s">
        <v>902</v>
      </c>
      <c r="B395" t="s">
        <v>903</v>
      </c>
      <c r="C395" t="str">
        <f>IFERROR(VLOOKUP(Table1[[#This Row],[Ticker]],[1]!Table1[[Symbol]:[Industry]],2,FALSE),"-")</f>
        <v>-</v>
      </c>
      <c r="D395" t="s">
        <v>124</v>
      </c>
      <c r="E395">
        <v>16268.6422204799</v>
      </c>
      <c r="F395">
        <v>958.8</v>
      </c>
      <c r="G395">
        <v>1126.0703051384301</v>
      </c>
      <c r="H395">
        <v>-5.0641886510030503</v>
      </c>
      <c r="I395">
        <v>13.2021047475265</v>
      </c>
      <c r="J395">
        <v>0.99368002002008504</v>
      </c>
      <c r="K395">
        <v>927.04194742147104</v>
      </c>
      <c r="L395">
        <v>798.89710936042604</v>
      </c>
      <c r="M395">
        <v>61.827341657343197</v>
      </c>
      <c r="N395">
        <v>0.74245958046377103</v>
      </c>
      <c r="O395">
        <v>37.046307884855999</v>
      </c>
      <c r="P395">
        <v>1178.3999999999901</v>
      </c>
      <c r="Q395">
        <v>0.219173138138477</v>
      </c>
    </row>
    <row r="396" spans="1:17" x14ac:dyDescent="0.3">
      <c r="A396" t="s">
        <v>904</v>
      </c>
      <c r="B396" t="s">
        <v>905</v>
      </c>
      <c r="C396" t="str">
        <f>IFERROR(VLOOKUP(Table1[[#This Row],[Ticker]],[1]!Table1[[Symbol]:[Industry]],2,FALSE),"-")</f>
        <v>-</v>
      </c>
      <c r="D396" t="s">
        <v>151</v>
      </c>
      <c r="E396">
        <v>16095.0930220799</v>
      </c>
      <c r="F396">
        <v>2673.15</v>
      </c>
      <c r="G396">
        <v>-28.611857151624001</v>
      </c>
      <c r="H396">
        <v>1.4369843495037899</v>
      </c>
      <c r="I396">
        <v>-12.602480740657199</v>
      </c>
      <c r="J396">
        <v>-1.7961145741007201</v>
      </c>
      <c r="K396">
        <v>2611.1385859226698</v>
      </c>
      <c r="L396">
        <v>2652.6250150349501</v>
      </c>
      <c r="M396">
        <v>68.8182227599535</v>
      </c>
      <c r="N396">
        <v>0.88866810288552101</v>
      </c>
      <c r="O396">
        <v>24.779754222546401</v>
      </c>
      <c r="P396">
        <v>19.872197309417</v>
      </c>
      <c r="Q396">
        <v>-9.1756295856041004E-2</v>
      </c>
    </row>
    <row r="397" spans="1:17" x14ac:dyDescent="0.3">
      <c r="A397" t="s">
        <v>906</v>
      </c>
      <c r="B397" t="s">
        <v>907</v>
      </c>
      <c r="C397" t="str">
        <f>IFERROR(VLOOKUP(Table1[[#This Row],[Ticker]],[1]!Table1[[Symbol]:[Industry]],2,FALSE),"-")</f>
        <v>-</v>
      </c>
      <c r="D397" t="s">
        <v>24</v>
      </c>
      <c r="E397">
        <v>16042.243999320001</v>
      </c>
      <c r="F397">
        <v>258.25</v>
      </c>
      <c r="G397">
        <v>14.37992506024</v>
      </c>
      <c r="H397">
        <v>-3.8862716672198898</v>
      </c>
      <c r="I397">
        <v>-19.380743518482898</v>
      </c>
      <c r="J397">
        <v>1.5605329464159099E-2</v>
      </c>
      <c r="K397">
        <v>255.167910405616</v>
      </c>
      <c r="L397">
        <v>244.316414533976</v>
      </c>
      <c r="M397">
        <v>61.119651934738499</v>
      </c>
      <c r="N397">
        <v>0.91835007714955197</v>
      </c>
      <c r="O397">
        <v>16.437560503388099</v>
      </c>
      <c r="P397">
        <v>42.837389380530901</v>
      </c>
      <c r="Q397">
        <v>1.1496681448553E-2</v>
      </c>
    </row>
    <row r="398" spans="1:17" x14ac:dyDescent="0.3">
      <c r="A398" t="s">
        <v>908</v>
      </c>
      <c r="B398" t="s">
        <v>909</v>
      </c>
      <c r="C398" t="str">
        <f>IFERROR(VLOOKUP(Table1[[#This Row],[Ticker]],[1]!Table1[[Symbol]:[Industry]],2,FALSE),"-")</f>
        <v>-</v>
      </c>
      <c r="D398" t="s">
        <v>61</v>
      </c>
      <c r="E398">
        <v>15985.355971200001</v>
      </c>
      <c r="F398">
        <v>1542.5</v>
      </c>
      <c r="G398">
        <v>38.188346575471499</v>
      </c>
      <c r="H398">
        <v>-3.9437311960730601</v>
      </c>
      <c r="I398">
        <v>-9.3541288126731406</v>
      </c>
      <c r="J398">
        <v>-0.87661245454682302</v>
      </c>
      <c r="K398">
        <v>1506.43588141081</v>
      </c>
      <c r="L398">
        <v>1368.6860707215999</v>
      </c>
      <c r="M398">
        <v>50.984223208831096</v>
      </c>
      <c r="N398">
        <v>0.29266445002108099</v>
      </c>
      <c r="O398">
        <v>11.8314424635332</v>
      </c>
      <c r="P398">
        <v>71.379367812899204</v>
      </c>
    </row>
    <row r="399" spans="1:17" x14ac:dyDescent="0.3">
      <c r="A399" t="s">
        <v>910</v>
      </c>
      <c r="B399" t="s">
        <v>911</v>
      </c>
      <c r="C399" t="str">
        <f>IFERROR(VLOOKUP(Table1[[#This Row],[Ticker]],[1]!Table1[[Symbol]:[Industry]],2,FALSE),"-")</f>
        <v>-</v>
      </c>
      <c r="D399" t="s">
        <v>61</v>
      </c>
      <c r="E399">
        <v>15983.5</v>
      </c>
      <c r="F399">
        <v>6363.9</v>
      </c>
      <c r="G399">
        <v>42.492045698646898</v>
      </c>
      <c r="H399">
        <v>-5.5616267215223303</v>
      </c>
      <c r="I399">
        <v>0.36820087268762097</v>
      </c>
      <c r="J399">
        <v>-0.46205869388953602</v>
      </c>
      <c r="K399">
        <v>6008.7079771745503</v>
      </c>
      <c r="L399">
        <v>5333.5778053530803</v>
      </c>
      <c r="M399">
        <v>57.811113294971101</v>
      </c>
      <c r="N399">
        <v>0.55490083638921295</v>
      </c>
      <c r="O399">
        <v>13.4673706375021</v>
      </c>
      <c r="P399">
        <v>72.087992320276896</v>
      </c>
      <c r="Q399">
        <v>3.8687701457881002E-2</v>
      </c>
    </row>
    <row r="400" spans="1:17" x14ac:dyDescent="0.3">
      <c r="A400" t="s">
        <v>912</v>
      </c>
      <c r="B400" t="s">
        <v>913</v>
      </c>
      <c r="C400" t="str">
        <f>IFERROR(VLOOKUP(Table1[[#This Row],[Ticker]],[1]!Table1[[Symbol]:[Industry]],2,FALSE),"-")</f>
        <v>-</v>
      </c>
      <c r="D400" t="s">
        <v>130</v>
      </c>
      <c r="E400">
        <v>15924.610273742999</v>
      </c>
      <c r="F400">
        <v>59.95</v>
      </c>
      <c r="G400">
        <v>371.42221649696398</v>
      </c>
      <c r="H400">
        <v>-8.2120496157408294</v>
      </c>
      <c r="I400">
        <v>97.204363358480805</v>
      </c>
      <c r="J400">
        <v>-2.4369658649119299</v>
      </c>
      <c r="K400">
        <v>56.994341096924103</v>
      </c>
      <c r="L400">
        <v>42.250223903363697</v>
      </c>
      <c r="M400">
        <v>47.135882480104499</v>
      </c>
      <c r="N400">
        <v>0.83669811693315399</v>
      </c>
      <c r="O400">
        <v>19.766472060049999</v>
      </c>
      <c r="P400">
        <v>416.81034482758599</v>
      </c>
      <c r="Q400">
        <v>0.120050062323449</v>
      </c>
    </row>
    <row r="401" spans="1:17" x14ac:dyDescent="0.3">
      <c r="A401" t="s">
        <v>914</v>
      </c>
      <c r="B401" t="s">
        <v>915</v>
      </c>
      <c r="C401" t="str">
        <f>IFERROR(VLOOKUP(Table1[[#This Row],[Ticker]],[1]!Table1[[Symbol]:[Industry]],2,FALSE),"-")</f>
        <v>-</v>
      </c>
      <c r="D401" t="s">
        <v>533</v>
      </c>
      <c r="E401">
        <v>15702.452411139901</v>
      </c>
      <c r="F401">
        <v>1515.4</v>
      </c>
      <c r="G401">
        <v>-17.2957564637892</v>
      </c>
      <c r="H401">
        <v>4.8887276351714899</v>
      </c>
      <c r="I401">
        <v>-15.0862279707156</v>
      </c>
      <c r="J401">
        <v>-0.81157203710854597</v>
      </c>
      <c r="K401">
        <v>1376.0280238335199</v>
      </c>
      <c r="L401">
        <v>1390.0774126768899</v>
      </c>
      <c r="M401">
        <v>70.888612744888405</v>
      </c>
      <c r="N401">
        <v>1.9652596510171001</v>
      </c>
      <c r="O401">
        <v>7.0344463507984596</v>
      </c>
      <c r="P401">
        <v>21.914722445695901</v>
      </c>
      <c r="Q401">
        <v>-6.2763298889421004E-2</v>
      </c>
    </row>
    <row r="402" spans="1:17" x14ac:dyDescent="0.3">
      <c r="A402" t="s">
        <v>916</v>
      </c>
      <c r="B402" t="s">
        <v>917</v>
      </c>
      <c r="C402" t="str">
        <f>IFERROR(VLOOKUP(Table1[[#This Row],[Ticker]],[1]!Table1[[Symbol]:[Industry]],2,FALSE),"-")</f>
        <v>-</v>
      </c>
      <c r="D402" t="s">
        <v>533</v>
      </c>
      <c r="E402">
        <v>15690.242718</v>
      </c>
      <c r="F402">
        <v>5231.45</v>
      </c>
      <c r="G402">
        <v>-18.901494297881101</v>
      </c>
      <c r="H402">
        <v>7.22655528225454</v>
      </c>
      <c r="I402">
        <v>-4.8572618118399902</v>
      </c>
      <c r="J402">
        <v>4.9430897811249803</v>
      </c>
      <c r="K402">
        <v>4591.0357783812397</v>
      </c>
      <c r="L402">
        <v>4531.3819817705298</v>
      </c>
      <c r="M402">
        <v>87.442405301209007</v>
      </c>
      <c r="N402">
        <v>2.05133105819804</v>
      </c>
      <c r="O402">
        <v>2.0558353802483098</v>
      </c>
      <c r="P402">
        <v>30.103208157174802</v>
      </c>
      <c r="Q402">
        <v>2.6166161185749999E-2</v>
      </c>
    </row>
    <row r="403" spans="1:17" x14ac:dyDescent="0.3">
      <c r="A403" t="s">
        <v>918</v>
      </c>
      <c r="B403" t="s">
        <v>919</v>
      </c>
      <c r="C403" t="str">
        <f>IFERROR(VLOOKUP(Table1[[#This Row],[Ticker]],[1]!Table1[[Symbol]:[Industry]],2,FALSE),"-")</f>
        <v>-</v>
      </c>
      <c r="D403" t="s">
        <v>166</v>
      </c>
      <c r="E403">
        <v>15539.301709289901</v>
      </c>
      <c r="F403">
        <v>1005.9</v>
      </c>
      <c r="G403">
        <v>-13.374001025102</v>
      </c>
      <c r="H403">
        <v>-6.6749049270160903</v>
      </c>
      <c r="I403">
        <v>-14.563660579341001</v>
      </c>
      <c r="J403">
        <v>-1.28720448697902</v>
      </c>
      <c r="K403">
        <v>985.86511210896902</v>
      </c>
      <c r="L403">
        <v>965.05521916037503</v>
      </c>
      <c r="M403">
        <v>51.118004959336702</v>
      </c>
      <c r="N403">
        <v>0.627839483134077</v>
      </c>
      <c r="O403">
        <v>16.8108161845113</v>
      </c>
      <c r="P403">
        <v>21.735447174149801</v>
      </c>
      <c r="Q403">
        <v>-1.420835027235E-2</v>
      </c>
    </row>
    <row r="404" spans="1:17" hidden="1" x14ac:dyDescent="0.3">
      <c r="A404" t="s">
        <v>920</v>
      </c>
      <c r="B404" t="s">
        <v>921</v>
      </c>
      <c r="C404" t="str">
        <f>IFERROR(VLOOKUP(Table1[[#This Row],[Ticker]],[1]!Table1[[Symbol]:[Industry]],2,FALSE),"-")</f>
        <v>-</v>
      </c>
      <c r="D404" t="s">
        <v>714</v>
      </c>
      <c r="E404">
        <v>15502.9956089399</v>
      </c>
      <c r="F404">
        <v>859.49</v>
      </c>
      <c r="G404">
        <v>-2.0976163718184799</v>
      </c>
      <c r="H404">
        <v>-4.0566155273715703</v>
      </c>
      <c r="I404">
        <v>-0.68808795225797503</v>
      </c>
      <c r="J404">
        <v>0.98889098995802904</v>
      </c>
      <c r="K404">
        <v>818.90603705615797</v>
      </c>
      <c r="L404">
        <v>771.07949284034498</v>
      </c>
      <c r="M404">
        <v>63.673105172010501</v>
      </c>
      <c r="N404">
        <v>0.37582387846222198</v>
      </c>
      <c r="O404">
        <v>3.3170833866595202</v>
      </c>
      <c r="P404">
        <v>27.706457460402302</v>
      </c>
      <c r="Q404">
        <v>-2.790653939747E-3</v>
      </c>
    </row>
    <row r="405" spans="1:17" x14ac:dyDescent="0.3">
      <c r="A405" t="s">
        <v>922</v>
      </c>
      <c r="B405" t="s">
        <v>923</v>
      </c>
      <c r="C405" t="str">
        <f>IFERROR(VLOOKUP(Table1[[#This Row],[Ticker]],[1]!Table1[[Symbol]:[Industry]],2,FALSE),"-")</f>
        <v>-</v>
      </c>
      <c r="D405" t="s">
        <v>924</v>
      </c>
      <c r="E405">
        <v>15320.236881299999</v>
      </c>
      <c r="F405">
        <v>373.25</v>
      </c>
      <c r="G405">
        <v>49.739707658905701</v>
      </c>
      <c r="H405">
        <v>7.45014653783777</v>
      </c>
      <c r="I405">
        <v>4.6708156512902903</v>
      </c>
      <c r="J405">
        <v>3.9281662152994401</v>
      </c>
      <c r="K405">
        <v>340.21607039507802</v>
      </c>
      <c r="L405">
        <v>314.19966414740401</v>
      </c>
      <c r="M405">
        <v>67.368086357047702</v>
      </c>
      <c r="N405">
        <v>1.4307446462493201</v>
      </c>
      <c r="O405">
        <v>15.190890823844599</v>
      </c>
      <c r="P405">
        <v>85.097941978675905</v>
      </c>
      <c r="Q405">
        <v>0.20880747334546801</v>
      </c>
    </row>
    <row r="406" spans="1:17" x14ac:dyDescent="0.3">
      <c r="A406" t="s">
        <v>925</v>
      </c>
      <c r="B406" t="s">
        <v>926</v>
      </c>
      <c r="C406" t="str">
        <f>IFERROR(VLOOKUP(Table1[[#This Row],[Ticker]],[1]!Table1[[Symbol]:[Industry]],2,FALSE),"-")</f>
        <v>-</v>
      </c>
      <c r="D406" t="s">
        <v>27</v>
      </c>
      <c r="E406">
        <v>15236.706704238</v>
      </c>
      <c r="F406">
        <v>76.63</v>
      </c>
      <c r="G406">
        <v>-17.8089908585237</v>
      </c>
      <c r="H406">
        <v>-5.49367780471347</v>
      </c>
      <c r="I406">
        <v>-27.339293580173099</v>
      </c>
      <c r="J406">
        <v>-1.4786667107120199</v>
      </c>
      <c r="K406">
        <v>78.093261621144407</v>
      </c>
      <c r="L406">
        <v>82.794650129058795</v>
      </c>
      <c r="M406">
        <v>50.223657814896299</v>
      </c>
      <c r="N406">
        <v>1.0975347503288999</v>
      </c>
      <c r="O406">
        <v>42.372438992561598</v>
      </c>
      <c r="P406">
        <v>17.8016910069177</v>
      </c>
      <c r="Q406">
        <v>5.4687595499946999E-2</v>
      </c>
    </row>
    <row r="407" spans="1:17" x14ac:dyDescent="0.3">
      <c r="A407" t="s">
        <v>927</v>
      </c>
      <c r="B407" t="s">
        <v>928</v>
      </c>
      <c r="C407" t="str">
        <f>IFERROR(VLOOKUP(Table1[[#This Row],[Ticker]],[1]!Table1[[Symbol]:[Industry]],2,FALSE),"-")</f>
        <v>-</v>
      </c>
      <c r="D407" t="s">
        <v>140</v>
      </c>
      <c r="E407">
        <v>15167.983256845</v>
      </c>
      <c r="F407">
        <v>481.6</v>
      </c>
      <c r="G407">
        <v>132.977147537647</v>
      </c>
      <c r="H407">
        <v>4.1045245642456401</v>
      </c>
      <c r="I407">
        <v>46.869518627783201</v>
      </c>
      <c r="J407">
        <v>-2.9839170868541101</v>
      </c>
      <c r="K407">
        <v>397.49980938013999</v>
      </c>
      <c r="L407">
        <v>320.192729096763</v>
      </c>
      <c r="M407">
        <v>63.134945897059403</v>
      </c>
      <c r="N407">
        <v>0.95878643345359804</v>
      </c>
      <c r="O407">
        <v>1.5365448504983401</v>
      </c>
      <c r="P407">
        <v>174.41595441595399</v>
      </c>
      <c r="Q407">
        <v>0.193798534369997</v>
      </c>
    </row>
    <row r="408" spans="1:17" x14ac:dyDescent="0.3">
      <c r="A408" t="s">
        <v>929</v>
      </c>
      <c r="B408" t="s">
        <v>930</v>
      </c>
      <c r="C408" t="str">
        <f>IFERROR(VLOOKUP(Table1[[#This Row],[Ticker]],[1]!Table1[[Symbol]:[Industry]],2,FALSE),"-")</f>
        <v>-</v>
      </c>
      <c r="D408" t="s">
        <v>931</v>
      </c>
      <c r="E408">
        <v>15153.1068865049</v>
      </c>
      <c r="F408">
        <v>480.3</v>
      </c>
      <c r="G408">
        <v>245.99174911412899</v>
      </c>
      <c r="H408">
        <v>2.4018233965870399</v>
      </c>
      <c r="I408">
        <v>24.3797565913742</v>
      </c>
      <c r="J408">
        <v>-7.0048268855416902</v>
      </c>
      <c r="K408">
        <v>420.690666708972</v>
      </c>
      <c r="L408">
        <v>345.974630786631</v>
      </c>
      <c r="M408">
        <v>63.975770945818503</v>
      </c>
      <c r="N408">
        <v>2.2804199079190202</v>
      </c>
      <c r="O408">
        <v>6.8082448469706396</v>
      </c>
      <c r="P408">
        <v>277.59433962264097</v>
      </c>
      <c r="Q408">
        <v>0.10398757850069799</v>
      </c>
    </row>
    <row r="409" spans="1:17" x14ac:dyDescent="0.3">
      <c r="A409" t="s">
        <v>932</v>
      </c>
      <c r="B409" t="s">
        <v>933</v>
      </c>
      <c r="C409" t="str">
        <f>IFERROR(VLOOKUP(Table1[[#This Row],[Ticker]],[1]!Table1[[Symbol]:[Industry]],2,FALSE),"-")</f>
        <v>-</v>
      </c>
      <c r="D409" t="s">
        <v>327</v>
      </c>
      <c r="E409">
        <v>15123.094222039999</v>
      </c>
      <c r="F409">
        <v>4496.75</v>
      </c>
      <c r="G409">
        <v>72.716053917206096</v>
      </c>
      <c r="H409">
        <v>14.162390264674899</v>
      </c>
      <c r="I409">
        <v>33.444881576016201</v>
      </c>
      <c r="J409">
        <v>6.6576160946914396</v>
      </c>
      <c r="K409">
        <v>3933.0092659676602</v>
      </c>
      <c r="L409">
        <v>3509.2358885059798</v>
      </c>
      <c r="M409">
        <v>80.103821148221698</v>
      </c>
      <c r="N409">
        <v>1.9082809680175401</v>
      </c>
      <c r="O409">
        <v>2.6118863623728101</v>
      </c>
      <c r="P409">
        <v>107.128051589129</v>
      </c>
      <c r="Q409">
        <v>2.2498219194343E-2</v>
      </c>
    </row>
    <row r="410" spans="1:17" x14ac:dyDescent="0.3">
      <c r="A410" t="s">
        <v>934</v>
      </c>
      <c r="B410" t="s">
        <v>935</v>
      </c>
      <c r="C410" t="str">
        <f>IFERROR(VLOOKUP(Table1[[#This Row],[Ticker]],[1]!Table1[[Symbol]:[Industry]],2,FALSE),"-")</f>
        <v>-</v>
      </c>
      <c r="D410" t="s">
        <v>218</v>
      </c>
      <c r="E410">
        <v>15108.190855904901</v>
      </c>
      <c r="F410">
        <v>1803.75</v>
      </c>
      <c r="G410">
        <v>57.290486982459697</v>
      </c>
      <c r="H410">
        <v>-4.9673030500247304</v>
      </c>
      <c r="I410">
        <v>21.658406601152301</v>
      </c>
      <c r="J410">
        <v>3.8733901887245801</v>
      </c>
      <c r="K410">
        <v>1763.08866849234</v>
      </c>
      <c r="L410">
        <v>1567.5920918709101</v>
      </c>
      <c r="M410">
        <v>65.092870349854095</v>
      </c>
      <c r="N410">
        <v>1.45594657127769</v>
      </c>
      <c r="O410">
        <v>23.1850311850311</v>
      </c>
      <c r="P410">
        <v>88.253404999217196</v>
      </c>
      <c r="Q410">
        <v>0.175702028869205</v>
      </c>
    </row>
    <row r="411" spans="1:17" x14ac:dyDescent="0.3">
      <c r="A411" t="s">
        <v>936</v>
      </c>
      <c r="B411" t="s">
        <v>937</v>
      </c>
      <c r="C411" t="str">
        <f>IFERROR(VLOOKUP(Table1[[#This Row],[Ticker]],[1]!Table1[[Symbol]:[Industry]],2,FALSE),"-")</f>
        <v>-</v>
      </c>
      <c r="D411" t="s">
        <v>61</v>
      </c>
      <c r="E411">
        <v>15089.318075069999</v>
      </c>
      <c r="F411">
        <v>6591.85</v>
      </c>
      <c r="G411">
        <v>27.009350517587801</v>
      </c>
      <c r="H411">
        <v>14.479927993237199</v>
      </c>
      <c r="I411">
        <v>15.5822715373622</v>
      </c>
      <c r="J411">
        <v>-6.1634760594969702</v>
      </c>
      <c r="K411">
        <v>5987.1033302589904</v>
      </c>
      <c r="L411">
        <v>5280.1967329778499</v>
      </c>
      <c r="M411">
        <v>50.020034422012301</v>
      </c>
      <c r="N411">
        <v>0.44351900482724299</v>
      </c>
      <c r="O411">
        <v>14.3776026456912</v>
      </c>
      <c r="P411">
        <v>53.857949026763997</v>
      </c>
      <c r="Q411">
        <v>5.1488582276850003E-3</v>
      </c>
    </row>
    <row r="412" spans="1:17" x14ac:dyDescent="0.3">
      <c r="A412" t="s">
        <v>938</v>
      </c>
      <c r="B412" t="s">
        <v>939</v>
      </c>
      <c r="C412" t="str">
        <f>IFERROR(VLOOKUP(Table1[[#This Row],[Ticker]],[1]!Table1[[Symbol]:[Industry]],2,FALSE),"-")</f>
        <v>-</v>
      </c>
      <c r="D412" t="s">
        <v>21</v>
      </c>
      <c r="E412">
        <v>15014.739917839999</v>
      </c>
      <c r="F412">
        <v>2673.75</v>
      </c>
      <c r="G412">
        <v>167.032265299416</v>
      </c>
      <c r="H412">
        <v>1.22938303197092</v>
      </c>
      <c r="I412">
        <v>114.907347131845</v>
      </c>
      <c r="J412">
        <v>1.19778623153368</v>
      </c>
      <c r="K412">
        <v>2259.0799671533</v>
      </c>
      <c r="L412">
        <v>1536.6551033891001</v>
      </c>
      <c r="M412">
        <v>68.246124006203004</v>
      </c>
      <c r="N412">
        <v>0.88011151601811699</v>
      </c>
      <c r="O412">
        <v>3.6727442730247701</v>
      </c>
      <c r="P412">
        <v>262.00243704305399</v>
      </c>
    </row>
    <row r="413" spans="1:17" x14ac:dyDescent="0.3">
      <c r="A413" t="s">
        <v>940</v>
      </c>
      <c r="B413" t="s">
        <v>941</v>
      </c>
      <c r="C413" t="str">
        <f>IFERROR(VLOOKUP(Table1[[#This Row],[Ticker]],[1]!Table1[[Symbol]:[Industry]],2,FALSE),"-")</f>
        <v>-</v>
      </c>
      <c r="D413" t="s">
        <v>148</v>
      </c>
      <c r="E413">
        <v>14901.838351475</v>
      </c>
      <c r="F413">
        <v>1346.65</v>
      </c>
      <c r="G413">
        <v>91.108243684247398</v>
      </c>
      <c r="H413">
        <v>8.6634608991570694</v>
      </c>
      <c r="I413">
        <v>35.1770490308744</v>
      </c>
      <c r="J413">
        <v>-2.1883281276924</v>
      </c>
      <c r="K413">
        <v>1182.07945782409</v>
      </c>
      <c r="L413">
        <v>988.62292074240497</v>
      </c>
      <c r="M413">
        <v>69.986668618231306</v>
      </c>
      <c r="N413">
        <v>0.68429662226125598</v>
      </c>
      <c r="O413">
        <v>3.9616826940927301</v>
      </c>
      <c r="P413">
        <v>129.27555971737399</v>
      </c>
      <c r="Q413">
        <v>0.22354704415504301</v>
      </c>
    </row>
    <row r="414" spans="1:17" x14ac:dyDescent="0.3">
      <c r="A414" t="s">
        <v>942</v>
      </c>
      <c r="B414" t="s">
        <v>943</v>
      </c>
      <c r="C414" t="str">
        <f>IFERROR(VLOOKUP(Table1[[#This Row],[Ticker]],[1]!Table1[[Symbol]:[Industry]],2,FALSE),"-")</f>
        <v>-</v>
      </c>
      <c r="D414" t="s">
        <v>607</v>
      </c>
      <c r="E414">
        <v>14900.074249984</v>
      </c>
      <c r="F414">
        <v>151.08000000000001</v>
      </c>
      <c r="G414">
        <v>35.111379648783803</v>
      </c>
      <c r="H414">
        <v>3.9809232016727498</v>
      </c>
      <c r="I414">
        <v>-5.8514071855665097</v>
      </c>
      <c r="J414">
        <v>3.71772800467786</v>
      </c>
      <c r="K414">
        <v>145.17833335380499</v>
      </c>
      <c r="L414">
        <v>139.248009191992</v>
      </c>
      <c r="M414">
        <v>76.130966604477294</v>
      </c>
      <c r="N414">
        <v>1.58209736399356</v>
      </c>
      <c r="O414">
        <v>13.350542758803201</v>
      </c>
      <c r="P414">
        <v>63.329729729729699</v>
      </c>
      <c r="Q414">
        <v>2.1154689061329002E-2</v>
      </c>
    </row>
    <row r="415" spans="1:17" x14ac:dyDescent="0.3">
      <c r="A415" t="s">
        <v>944</v>
      </c>
      <c r="B415" t="s">
        <v>945</v>
      </c>
      <c r="C415" t="str">
        <f>IFERROR(VLOOKUP(Table1[[#This Row],[Ticker]],[1]!Table1[[Symbol]:[Industry]],2,FALSE),"-")</f>
        <v>-</v>
      </c>
      <c r="D415" t="s">
        <v>293</v>
      </c>
      <c r="E415">
        <v>14882.686441649999</v>
      </c>
      <c r="F415">
        <v>1089.4000000000001</v>
      </c>
      <c r="G415">
        <v>49.272531759585597</v>
      </c>
      <c r="H415">
        <v>10.148398973072201</v>
      </c>
      <c r="I415">
        <v>21.674139823480299</v>
      </c>
      <c r="J415">
        <v>-0.69854071016188901</v>
      </c>
      <c r="K415">
        <v>1003.36545428968</v>
      </c>
      <c r="L415">
        <v>894.92975877154799</v>
      </c>
      <c r="M415">
        <v>65.792480361963399</v>
      </c>
      <c r="N415">
        <v>1.0844412849298199</v>
      </c>
      <c r="O415">
        <v>10.0605838076005</v>
      </c>
      <c r="P415">
        <v>90.454545454545396</v>
      </c>
      <c r="Q415">
        <v>2.6499689784743E-2</v>
      </c>
    </row>
    <row r="416" spans="1:17" x14ac:dyDescent="0.3">
      <c r="A416" t="s">
        <v>946</v>
      </c>
      <c r="B416" t="s">
        <v>947</v>
      </c>
      <c r="C416" t="str">
        <f>IFERROR(VLOOKUP(Table1[[#This Row],[Ticker]],[1]!Table1[[Symbol]:[Industry]],2,FALSE),"-")</f>
        <v>-</v>
      </c>
      <c r="D416" t="s">
        <v>124</v>
      </c>
      <c r="E416">
        <v>14828.879291039901</v>
      </c>
      <c r="F416">
        <v>1087.75</v>
      </c>
      <c r="G416">
        <v>82.668115014280801</v>
      </c>
      <c r="H416">
        <v>1.48234837058727</v>
      </c>
      <c r="I416">
        <v>28.0484153875591</v>
      </c>
      <c r="J416">
        <v>-6.3135077142854596</v>
      </c>
      <c r="K416">
        <v>977.78044281062898</v>
      </c>
      <c r="L416">
        <v>786.47176699657803</v>
      </c>
      <c r="M416">
        <v>56.792558497960897</v>
      </c>
      <c r="N416">
        <v>0.94821307932024801</v>
      </c>
      <c r="O416">
        <v>7.9751781199724103</v>
      </c>
      <c r="P416">
        <v>114.313860703378</v>
      </c>
      <c r="Q416">
        <v>9.8186630763234001E-2</v>
      </c>
    </row>
    <row r="417" spans="1:17" x14ac:dyDescent="0.3">
      <c r="A417" t="s">
        <v>948</v>
      </c>
      <c r="B417" t="s">
        <v>949</v>
      </c>
      <c r="C417" t="str">
        <f>IFERROR(VLOOKUP(Table1[[#This Row],[Ticker]],[1]!Table1[[Symbol]:[Industry]],2,FALSE),"-")</f>
        <v>-</v>
      </c>
      <c r="D417" t="s">
        <v>924</v>
      </c>
      <c r="E417">
        <v>14736.044715960001</v>
      </c>
      <c r="F417">
        <v>226.4</v>
      </c>
      <c r="G417">
        <v>48.102307348795698</v>
      </c>
      <c r="H417">
        <v>6.6932073333117303</v>
      </c>
      <c r="I417">
        <v>11.625877011103301</v>
      </c>
      <c r="J417">
        <v>-3.077088280076</v>
      </c>
      <c r="K417">
        <v>201.19003766474401</v>
      </c>
      <c r="L417">
        <v>185.621520670736</v>
      </c>
      <c r="M417">
        <v>68.5007785458385</v>
      </c>
      <c r="N417">
        <v>1.73306627860406</v>
      </c>
      <c r="O417">
        <v>1.10424028268552</v>
      </c>
      <c r="P417">
        <v>81.847389558232905</v>
      </c>
      <c r="Q417">
        <v>-2.5876516458465001E-2</v>
      </c>
    </row>
    <row r="418" spans="1:17" x14ac:dyDescent="0.3">
      <c r="A418" t="s">
        <v>950</v>
      </c>
      <c r="B418" t="s">
        <v>951</v>
      </c>
      <c r="C418" t="str">
        <f>IFERROR(VLOOKUP(Table1[[#This Row],[Ticker]],[1]!Table1[[Symbol]:[Industry]],2,FALSE),"-")</f>
        <v>-</v>
      </c>
      <c r="D418" t="s">
        <v>952</v>
      </c>
      <c r="E418">
        <v>14698.5773218799</v>
      </c>
      <c r="F418">
        <v>1470.25</v>
      </c>
      <c r="G418">
        <v>-19.005984446535301</v>
      </c>
      <c r="H418">
        <v>6.58909359138599</v>
      </c>
      <c r="I418">
        <v>-23.162321209056699</v>
      </c>
      <c r="J418">
        <v>3.0734275988808299</v>
      </c>
      <c r="K418">
        <v>1384.6657332587099</v>
      </c>
      <c r="L418">
        <v>1462.4639964000401</v>
      </c>
      <c r="M418">
        <v>71.313148610625205</v>
      </c>
      <c r="N418">
        <v>1.44356086972438</v>
      </c>
      <c r="O418">
        <v>27.5599387859207</v>
      </c>
      <c r="P418">
        <v>22.0935060621159</v>
      </c>
      <c r="Q418">
        <v>-4.0382339689151003E-2</v>
      </c>
    </row>
    <row r="419" spans="1:17" x14ac:dyDescent="0.3">
      <c r="A419" t="s">
        <v>953</v>
      </c>
      <c r="B419" t="s">
        <v>954</v>
      </c>
      <c r="C419" t="str">
        <f>IFERROR(VLOOKUP(Table1[[#This Row],[Ticker]],[1]!Table1[[Symbol]:[Industry]],2,FALSE),"-")</f>
        <v>-</v>
      </c>
      <c r="D419" t="s">
        <v>613</v>
      </c>
      <c r="E419">
        <v>14689.22349006</v>
      </c>
      <c r="F419">
        <v>153.19999999999999</v>
      </c>
      <c r="G419">
        <v>-40.891193319398603</v>
      </c>
      <c r="H419">
        <v>-8.4432637606061594</v>
      </c>
      <c r="I419">
        <v>-58.067462668026202</v>
      </c>
      <c r="J419">
        <v>-1.7107118017671401</v>
      </c>
      <c r="K419">
        <v>152.391967309883</v>
      </c>
      <c r="L419">
        <v>185.21082592396399</v>
      </c>
      <c r="M419">
        <v>47.4116352429728</v>
      </c>
      <c r="N419">
        <v>1.23480628382226</v>
      </c>
      <c r="O419">
        <v>95.626631853785895</v>
      </c>
      <c r="P419">
        <v>22.0717131474103</v>
      </c>
      <c r="Q419">
        <v>-4.1903468151933999E-2</v>
      </c>
    </row>
    <row r="420" spans="1:17" x14ac:dyDescent="0.3">
      <c r="A420" t="s">
        <v>955</v>
      </c>
      <c r="B420" t="s">
        <v>956</v>
      </c>
      <c r="C420" t="str">
        <f>IFERROR(VLOOKUP(Table1[[#This Row],[Ticker]],[1]!Table1[[Symbol]:[Industry]],2,FALSE),"-")</f>
        <v>-</v>
      </c>
      <c r="D420" t="s">
        <v>475</v>
      </c>
      <c r="E420">
        <v>14680.810976025001</v>
      </c>
      <c r="F420">
        <v>1859.55</v>
      </c>
      <c r="G420">
        <v>-4.6337892278978803</v>
      </c>
      <c r="H420">
        <v>5.4240038396629702</v>
      </c>
      <c r="I420">
        <v>6.7155671967216497</v>
      </c>
      <c r="J420">
        <v>-3.2603529686539701</v>
      </c>
      <c r="K420">
        <v>1706.7392069341599</v>
      </c>
      <c r="L420">
        <v>1598.0471330173</v>
      </c>
      <c r="M420">
        <v>54.8533657344923</v>
      </c>
      <c r="N420">
        <v>0.72232949333863405</v>
      </c>
      <c r="O420">
        <v>6.4209082842623104</v>
      </c>
      <c r="P420">
        <v>42.276205049732198</v>
      </c>
      <c r="Q420">
        <v>-0.104114861959079</v>
      </c>
    </row>
    <row r="421" spans="1:17" x14ac:dyDescent="0.3">
      <c r="A421" t="s">
        <v>957</v>
      </c>
      <c r="B421" t="s">
        <v>958</v>
      </c>
      <c r="C421" t="str">
        <f>IFERROR(VLOOKUP(Table1[[#This Row],[Ticker]],[1]!Table1[[Symbol]:[Industry]],2,FALSE),"-")</f>
        <v>-</v>
      </c>
      <c r="D421" t="s">
        <v>230</v>
      </c>
      <c r="E421">
        <v>14644.237359999999</v>
      </c>
      <c r="F421">
        <v>4541.1499999999996</v>
      </c>
      <c r="G421">
        <v>37.053375128880603</v>
      </c>
      <c r="H421">
        <v>-3.9792919317225302</v>
      </c>
      <c r="I421">
        <v>35.109928906729102</v>
      </c>
      <c r="J421">
        <v>-3.4167570891204702</v>
      </c>
      <c r="K421">
        <v>4402.9198261579204</v>
      </c>
      <c r="L421">
        <v>3673.8751979178201</v>
      </c>
      <c r="M421">
        <v>51.815399585953998</v>
      </c>
      <c r="N421">
        <v>0.81782025498625399</v>
      </c>
      <c r="O421">
        <v>10.1042687424991</v>
      </c>
      <c r="P421">
        <v>67.073821305715398</v>
      </c>
      <c r="Q421">
        <v>0.190015268914102</v>
      </c>
    </row>
    <row r="422" spans="1:17" x14ac:dyDescent="0.3">
      <c r="A422" t="s">
        <v>959</v>
      </c>
      <c r="B422" t="s">
        <v>960</v>
      </c>
      <c r="C422" t="str">
        <f>IFERROR(VLOOKUP(Table1[[#This Row],[Ticker]],[1]!Table1[[Symbol]:[Industry]],2,FALSE),"-")</f>
        <v>-</v>
      </c>
      <c r="D422" t="s">
        <v>124</v>
      </c>
      <c r="E422">
        <v>14643.03862308</v>
      </c>
      <c r="F422">
        <v>569.65</v>
      </c>
      <c r="G422">
        <v>84.708712269967506</v>
      </c>
      <c r="H422">
        <v>-8.1769097668938606</v>
      </c>
      <c r="I422">
        <v>-11.9627058495679</v>
      </c>
      <c r="J422">
        <v>6.1663442856294797</v>
      </c>
      <c r="K422">
        <v>555.65253162511499</v>
      </c>
      <c r="L422">
        <v>504.54205389162502</v>
      </c>
      <c r="M422">
        <v>59.434078220568701</v>
      </c>
      <c r="N422">
        <v>1.7577474762895999</v>
      </c>
      <c r="O422">
        <v>10.9277626612832</v>
      </c>
      <c r="P422">
        <v>117.423664122137</v>
      </c>
      <c r="Q422">
        <v>0.125943474748969</v>
      </c>
    </row>
    <row r="423" spans="1:17" x14ac:dyDescent="0.3">
      <c r="A423" t="s">
        <v>961</v>
      </c>
      <c r="B423" t="s">
        <v>962</v>
      </c>
      <c r="C423" t="str">
        <f>IFERROR(VLOOKUP(Table1[[#This Row],[Ticker]],[1]!Table1[[Symbol]:[Industry]],2,FALSE),"-")</f>
        <v>-</v>
      </c>
      <c r="D423" t="s">
        <v>18</v>
      </c>
      <c r="E423">
        <v>14618.632138000001</v>
      </c>
      <c r="F423">
        <v>986.6</v>
      </c>
      <c r="G423">
        <v>120.70242172906499</v>
      </c>
      <c r="H423">
        <v>-3.1385779197266799</v>
      </c>
      <c r="I423">
        <v>27.9935533441149</v>
      </c>
      <c r="J423">
        <v>-0.93265312121809596</v>
      </c>
      <c r="K423">
        <v>945.816183306938</v>
      </c>
      <c r="L423">
        <v>794.08901467164503</v>
      </c>
      <c r="M423">
        <v>61.512047389394098</v>
      </c>
      <c r="N423">
        <v>0.422231341207912</v>
      </c>
      <c r="O423">
        <v>13.774579363470499</v>
      </c>
      <c r="P423">
        <v>183.58723771198601</v>
      </c>
      <c r="Q423">
        <v>0.171895994396462</v>
      </c>
    </row>
    <row r="424" spans="1:17" x14ac:dyDescent="0.3">
      <c r="A424" t="s">
        <v>963</v>
      </c>
      <c r="B424" t="s">
        <v>964</v>
      </c>
      <c r="C424" t="str">
        <f>IFERROR(VLOOKUP(Table1[[#This Row],[Ticker]],[1]!Table1[[Symbol]:[Industry]],2,FALSE),"-")</f>
        <v>-</v>
      </c>
      <c r="D424" t="s">
        <v>533</v>
      </c>
      <c r="E424">
        <v>14575.08441842</v>
      </c>
      <c r="F424">
        <v>781.15</v>
      </c>
      <c r="G424">
        <v>54.855568866384097</v>
      </c>
      <c r="H424">
        <v>10.3863312855069</v>
      </c>
      <c r="I424">
        <v>31.358423314804</v>
      </c>
      <c r="J424">
        <v>-4.2359184422146301</v>
      </c>
      <c r="K424">
        <v>714.29416940809995</v>
      </c>
      <c r="L424">
        <v>621.48213588906299</v>
      </c>
      <c r="M424">
        <v>60.568176601055697</v>
      </c>
      <c r="N424">
        <v>1.5404317635593601</v>
      </c>
      <c r="O424">
        <v>5.0758497087627097</v>
      </c>
      <c r="P424">
        <v>90.990220048899701</v>
      </c>
      <c r="Q424">
        <v>9.0715462508017999E-2</v>
      </c>
    </row>
    <row r="425" spans="1:17" x14ac:dyDescent="0.3">
      <c r="A425" t="s">
        <v>965</v>
      </c>
      <c r="B425" t="s">
        <v>966</v>
      </c>
      <c r="C425" t="str">
        <f>IFERROR(VLOOKUP(Table1[[#This Row],[Ticker]],[1]!Table1[[Symbol]:[Industry]],2,FALSE),"-")</f>
        <v>-</v>
      </c>
      <c r="D425" t="s">
        <v>607</v>
      </c>
      <c r="E425">
        <v>14572.980576935</v>
      </c>
      <c r="F425">
        <v>28.8</v>
      </c>
      <c r="G425">
        <v>47.527991693648602</v>
      </c>
      <c r="H425">
        <v>3.9199167717413999</v>
      </c>
      <c r="I425">
        <v>0.31053120479023</v>
      </c>
      <c r="J425">
        <v>0.55769488387663602</v>
      </c>
      <c r="K425">
        <v>27.361023510653599</v>
      </c>
      <c r="L425">
        <v>25.1598066376873</v>
      </c>
      <c r="M425">
        <v>66.570212956362298</v>
      </c>
      <c r="N425">
        <v>2.6216664482233898</v>
      </c>
      <c r="O425">
        <v>35.5902777777777</v>
      </c>
      <c r="P425">
        <v>97.938144329896801</v>
      </c>
      <c r="Q425">
        <v>-4.5025703771549999E-3</v>
      </c>
    </row>
    <row r="426" spans="1:17" x14ac:dyDescent="0.3">
      <c r="A426" t="s">
        <v>967</v>
      </c>
      <c r="B426" t="s">
        <v>968</v>
      </c>
      <c r="C426" t="str">
        <f>IFERROR(VLOOKUP(Table1[[#This Row],[Ticker]],[1]!Table1[[Symbol]:[Industry]],2,FALSE),"-")</f>
        <v>-</v>
      </c>
      <c r="D426" t="s">
        <v>252</v>
      </c>
      <c r="E426">
        <v>14535.231067500001</v>
      </c>
      <c r="F426">
        <v>2077.75</v>
      </c>
      <c r="G426">
        <v>79.896868032674206</v>
      </c>
      <c r="H426">
        <v>33.706458553711101</v>
      </c>
      <c r="I426">
        <v>25.7825912356343</v>
      </c>
      <c r="J426">
        <v>2.7520653450347501</v>
      </c>
      <c r="K426">
        <v>1679.59797647909</v>
      </c>
      <c r="L426">
        <v>1508.4979271167199</v>
      </c>
      <c r="M426">
        <v>77.947934411704495</v>
      </c>
      <c r="N426">
        <v>4.2670337930316702</v>
      </c>
      <c r="O426">
        <v>4.3292022620623198</v>
      </c>
      <c r="P426">
        <v>114.18999020669</v>
      </c>
      <c r="Q426">
        <v>2.8979104007806001E-2</v>
      </c>
    </row>
    <row r="427" spans="1:17" x14ac:dyDescent="0.3">
      <c r="A427" t="s">
        <v>969</v>
      </c>
      <c r="B427" t="s">
        <v>970</v>
      </c>
      <c r="C427" t="str">
        <f>IFERROR(VLOOKUP(Table1[[#This Row],[Ticker]],[1]!Table1[[Symbol]:[Industry]],2,FALSE),"-")</f>
        <v>-</v>
      </c>
      <c r="D427" t="s">
        <v>971</v>
      </c>
      <c r="E427">
        <v>14433.971151600001</v>
      </c>
      <c r="F427">
        <v>811.5</v>
      </c>
      <c r="G427">
        <v>45.3432109928548</v>
      </c>
      <c r="H427">
        <v>35.143333595937897</v>
      </c>
      <c r="I427">
        <v>32.565602951450302</v>
      </c>
      <c r="J427">
        <v>16.370959277980301</v>
      </c>
      <c r="K427">
        <v>593.44230058333903</v>
      </c>
      <c r="L427">
        <v>537.20166974269102</v>
      </c>
      <c r="M427">
        <v>87.744130468773506</v>
      </c>
      <c r="N427">
        <v>3.4223289000085999</v>
      </c>
      <c r="O427">
        <v>3.75231053604436</v>
      </c>
      <c r="P427">
        <v>81.807998207684506</v>
      </c>
      <c r="Q427">
        <v>-6.7273169952965006E-2</v>
      </c>
    </row>
    <row r="428" spans="1:17" x14ac:dyDescent="0.3">
      <c r="A428" t="s">
        <v>972</v>
      </c>
      <c r="B428" t="s">
        <v>973</v>
      </c>
      <c r="C428" t="str">
        <f>IFERROR(VLOOKUP(Table1[[#This Row],[Ticker]],[1]!Table1[[Symbol]:[Industry]],2,FALSE),"-")</f>
        <v>-</v>
      </c>
      <c r="D428" t="s">
        <v>46</v>
      </c>
      <c r="E428">
        <v>14402.335808125001</v>
      </c>
      <c r="F428">
        <v>257.75</v>
      </c>
      <c r="G428">
        <v>98.7262867629114</v>
      </c>
      <c r="H428">
        <v>-7.9912093109039004</v>
      </c>
      <c r="I428">
        <v>19.387492382204201</v>
      </c>
      <c r="J428">
        <v>0.664768428622315</v>
      </c>
      <c r="K428">
        <v>244.65850813159801</v>
      </c>
      <c r="L428">
        <v>203.22550894414201</v>
      </c>
      <c r="M428">
        <v>54.620950397436502</v>
      </c>
      <c r="N428">
        <v>0.68016655366866796</v>
      </c>
      <c r="O428">
        <v>12.4733268671192</v>
      </c>
      <c r="P428">
        <v>128.40053167921999</v>
      </c>
      <c r="Q428">
        <v>0.114643011153838</v>
      </c>
    </row>
    <row r="429" spans="1:17" hidden="1" x14ac:dyDescent="0.3">
      <c r="A429" t="s">
        <v>974</v>
      </c>
      <c r="B429" t="s">
        <v>975</v>
      </c>
      <c r="C429" t="str">
        <f>IFERROR(VLOOKUP(Table1[[#This Row],[Ticker]],[1]!Table1[[Symbol]:[Industry]],2,FALSE),"-")</f>
        <v>-</v>
      </c>
      <c r="D429" t="s">
        <v>184</v>
      </c>
      <c r="E429">
        <v>14305.652206839901</v>
      </c>
      <c r="F429">
        <v>435.3</v>
      </c>
      <c r="G429">
        <v>3.65325371033755</v>
      </c>
      <c r="H429">
        <v>-8.4850242170855701</v>
      </c>
      <c r="I429">
        <v>-10.635058205167701</v>
      </c>
      <c r="J429">
        <v>-5.0336663700815301</v>
      </c>
      <c r="K429">
        <v>429.95744191544202</v>
      </c>
      <c r="M429">
        <v>51.809875934030899</v>
      </c>
      <c r="N429">
        <v>1.42609682091308</v>
      </c>
      <c r="O429">
        <v>17.390305536411599</v>
      </c>
      <c r="P429">
        <v>69.840031213421696</v>
      </c>
    </row>
    <row r="430" spans="1:17" x14ac:dyDescent="0.3">
      <c r="A430" t="s">
        <v>976</v>
      </c>
      <c r="B430" t="s">
        <v>977</v>
      </c>
      <c r="C430" t="str">
        <f>IFERROR(VLOOKUP(Table1[[#This Row],[Ticker]],[1]!Table1[[Symbol]:[Industry]],2,FALSE),"-")</f>
        <v>-</v>
      </c>
      <c r="D430" t="s">
        <v>61</v>
      </c>
      <c r="E430">
        <v>14289.916965120001</v>
      </c>
      <c r="F430">
        <v>1040.0999999999999</v>
      </c>
      <c r="G430">
        <v>23.5252666739745</v>
      </c>
      <c r="H430">
        <v>7.7012444350988298</v>
      </c>
      <c r="I430">
        <v>0.35922271411464302</v>
      </c>
      <c r="J430">
        <v>-1.1786705857011599</v>
      </c>
      <c r="K430">
        <v>958.04539951773495</v>
      </c>
      <c r="L430">
        <v>881.59668916998805</v>
      </c>
      <c r="M430">
        <v>64.151319166955901</v>
      </c>
      <c r="N430">
        <v>0.75251838634722501</v>
      </c>
      <c r="O430">
        <v>4.7976156138832904</v>
      </c>
      <c r="P430">
        <v>52.317492860803902</v>
      </c>
      <c r="Q430">
        <v>-1.0384436153141999E-2</v>
      </c>
    </row>
    <row r="431" spans="1:17" x14ac:dyDescent="0.3">
      <c r="A431" t="s">
        <v>978</v>
      </c>
      <c r="B431" t="s">
        <v>979</v>
      </c>
      <c r="C431" t="str">
        <f>IFERROR(VLOOKUP(Table1[[#This Row],[Ticker]],[1]!Table1[[Symbol]:[Industry]],2,FALSE),"-")</f>
        <v>-</v>
      </c>
      <c r="D431" t="s">
        <v>607</v>
      </c>
      <c r="E431">
        <v>14205.71205</v>
      </c>
      <c r="F431">
        <v>484.1</v>
      </c>
      <c r="G431">
        <v>5.2543033184484198</v>
      </c>
      <c r="H431">
        <v>0.83987883586332002</v>
      </c>
      <c r="I431">
        <v>13.4506654651594</v>
      </c>
      <c r="J431">
        <v>0.91804388122591196</v>
      </c>
      <c r="K431">
        <v>462.17696153313199</v>
      </c>
      <c r="L431">
        <v>423.31382347681</v>
      </c>
      <c r="M431">
        <v>66.148852068970498</v>
      </c>
      <c r="N431">
        <v>0.75266928973124503</v>
      </c>
      <c r="O431">
        <v>4.2553191489361497</v>
      </c>
      <c r="P431">
        <v>44.766746411483197</v>
      </c>
      <c r="Q431">
        <v>3.5239185249691003E-2</v>
      </c>
    </row>
    <row r="432" spans="1:17" x14ac:dyDescent="0.3">
      <c r="A432" t="s">
        <v>980</v>
      </c>
      <c r="B432" t="s">
        <v>981</v>
      </c>
      <c r="C432" t="str">
        <f>IFERROR(VLOOKUP(Table1[[#This Row],[Ticker]],[1]!Table1[[Symbol]:[Industry]],2,FALSE),"-")</f>
        <v>-</v>
      </c>
      <c r="D432" t="s">
        <v>293</v>
      </c>
      <c r="E432">
        <v>14047.1226629049</v>
      </c>
      <c r="F432">
        <v>989.6</v>
      </c>
      <c r="G432">
        <v>173.12376385658499</v>
      </c>
      <c r="H432">
        <v>-1.2989146547065</v>
      </c>
      <c r="I432">
        <v>13.4352242910778</v>
      </c>
      <c r="J432">
        <v>-2.1665675657733798</v>
      </c>
      <c r="K432">
        <v>919.52348085858102</v>
      </c>
      <c r="L432">
        <v>753.91700477003201</v>
      </c>
      <c r="M432">
        <v>66.083758976624395</v>
      </c>
      <c r="N432">
        <v>0.96782612999640205</v>
      </c>
      <c r="O432">
        <v>6.9219886822958703</v>
      </c>
      <c r="P432">
        <v>227.11346169737999</v>
      </c>
      <c r="Q432">
        <v>9.6446214397758995E-2</v>
      </c>
    </row>
    <row r="433" spans="1:17" x14ac:dyDescent="0.3">
      <c r="A433" t="s">
        <v>982</v>
      </c>
      <c r="B433" t="s">
        <v>983</v>
      </c>
      <c r="C433" t="str">
        <f>IFERROR(VLOOKUP(Table1[[#This Row],[Ticker]],[1]!Table1[[Symbol]:[Industry]],2,FALSE),"-")</f>
        <v>-</v>
      </c>
      <c r="D433" t="s">
        <v>457</v>
      </c>
      <c r="E433">
        <v>13888.8527693299</v>
      </c>
      <c r="F433">
        <v>503.2</v>
      </c>
      <c r="G433">
        <v>202.159577958753</v>
      </c>
      <c r="H433">
        <v>-9.6299542916871594</v>
      </c>
      <c r="I433">
        <v>-0.10066674333200699</v>
      </c>
      <c r="J433">
        <v>-2.3651809964656101</v>
      </c>
      <c r="K433">
        <v>496.92131111492199</v>
      </c>
      <c r="L433">
        <v>425.12136815881701</v>
      </c>
      <c r="M433">
        <v>53.065926411996301</v>
      </c>
      <c r="N433">
        <v>1.14545215854994</v>
      </c>
      <c r="O433">
        <v>21.6216216216216</v>
      </c>
      <c r="P433">
        <v>233.13472360145599</v>
      </c>
      <c r="Q433">
        <v>0.20155246363107299</v>
      </c>
    </row>
    <row r="434" spans="1:17" x14ac:dyDescent="0.3">
      <c r="A434" t="s">
        <v>984</v>
      </c>
      <c r="B434" t="s">
        <v>985</v>
      </c>
      <c r="C434" t="str">
        <f>IFERROR(VLOOKUP(Table1[[#This Row],[Ticker]],[1]!Table1[[Symbol]:[Industry]],2,FALSE),"-")</f>
        <v>-</v>
      </c>
      <c r="D434" t="s">
        <v>46</v>
      </c>
      <c r="E434">
        <v>13652.7171112</v>
      </c>
      <c r="F434">
        <v>745.1</v>
      </c>
      <c r="G434">
        <v>72.297793342431206</v>
      </c>
      <c r="H434">
        <v>30.2478853519453</v>
      </c>
      <c r="I434">
        <v>24.6745935655163</v>
      </c>
      <c r="J434">
        <v>6.2393011593999601</v>
      </c>
      <c r="K434">
        <v>601.96363308301</v>
      </c>
      <c r="L434">
        <v>535.77832509667803</v>
      </c>
      <c r="M434">
        <v>80.958699770068904</v>
      </c>
      <c r="N434">
        <v>1.12064985780717</v>
      </c>
      <c r="O434">
        <v>1.72460072473494</v>
      </c>
      <c r="P434">
        <v>103.607050143462</v>
      </c>
      <c r="Q434">
        <v>6.2398687354466E-2</v>
      </c>
    </row>
    <row r="435" spans="1:17" x14ac:dyDescent="0.3">
      <c r="A435" t="s">
        <v>986</v>
      </c>
      <c r="B435" t="s">
        <v>987</v>
      </c>
      <c r="C435" t="str">
        <f>IFERROR(VLOOKUP(Table1[[#This Row],[Ticker]],[1]!Table1[[Symbol]:[Industry]],2,FALSE),"-")</f>
        <v>-</v>
      </c>
      <c r="D435" t="s">
        <v>988</v>
      </c>
      <c r="E435">
        <v>13646.664808125</v>
      </c>
      <c r="F435">
        <v>762.4</v>
      </c>
      <c r="G435">
        <v>40.002971565888799</v>
      </c>
      <c r="H435">
        <v>5.6509886204927096</v>
      </c>
      <c r="I435">
        <v>24.8497969374584</v>
      </c>
      <c r="J435">
        <v>-3.8225786409883402</v>
      </c>
      <c r="K435">
        <v>691.49448564229897</v>
      </c>
      <c r="L435">
        <v>605.60548272253095</v>
      </c>
      <c r="M435">
        <v>60.740508910926401</v>
      </c>
      <c r="N435">
        <v>2.05836732029179</v>
      </c>
      <c r="O435">
        <v>9.2602308499475292</v>
      </c>
      <c r="P435">
        <v>68.542058140820103</v>
      </c>
      <c r="Q435">
        <v>5.1049321894658002E-2</v>
      </c>
    </row>
    <row r="436" spans="1:17" x14ac:dyDescent="0.3">
      <c r="A436" t="s">
        <v>989</v>
      </c>
      <c r="B436" t="s">
        <v>990</v>
      </c>
      <c r="C436" t="str">
        <f>IFERROR(VLOOKUP(Table1[[#This Row],[Ticker]],[1]!Table1[[Symbol]:[Industry]],2,FALSE),"-")</f>
        <v>-</v>
      </c>
      <c r="D436" t="s">
        <v>98</v>
      </c>
      <c r="E436">
        <v>13624.676148076</v>
      </c>
      <c r="F436">
        <v>19.829999999999998</v>
      </c>
      <c r="G436">
        <v>186.59824304736401</v>
      </c>
      <c r="H436">
        <v>-7.6441664040620099</v>
      </c>
      <c r="I436">
        <v>11.4690019370243</v>
      </c>
      <c r="J436">
        <v>-4.22051316005148</v>
      </c>
      <c r="K436">
        <v>18.984304243319301</v>
      </c>
      <c r="L436">
        <v>15.947651572813401</v>
      </c>
      <c r="M436">
        <v>59.662997218451899</v>
      </c>
      <c r="N436">
        <v>1.1060432838469401</v>
      </c>
      <c r="O436">
        <v>21.028744326777598</v>
      </c>
      <c r="P436">
        <v>236.101694915254</v>
      </c>
      <c r="Q436">
        <v>9.7892539442020005E-2</v>
      </c>
    </row>
    <row r="437" spans="1:17" x14ac:dyDescent="0.3">
      <c r="A437" t="s">
        <v>991</v>
      </c>
      <c r="B437" t="s">
        <v>992</v>
      </c>
      <c r="C437" t="str">
        <f>IFERROR(VLOOKUP(Table1[[#This Row],[Ticker]],[1]!Table1[[Symbol]:[Industry]],2,FALSE),"-")</f>
        <v>-</v>
      </c>
      <c r="D437" t="s">
        <v>230</v>
      </c>
      <c r="E437">
        <v>13301.8730808</v>
      </c>
      <c r="F437">
        <v>5695.3</v>
      </c>
      <c r="G437">
        <v>17.711052366186401</v>
      </c>
      <c r="H437">
        <v>22.710217111360201</v>
      </c>
      <c r="I437">
        <v>-2.5152819912087101</v>
      </c>
      <c r="J437">
        <v>11.054676466997099</v>
      </c>
      <c r="K437">
        <v>4677.59346798972</v>
      </c>
      <c r="L437">
        <v>4468.2149840526499</v>
      </c>
      <c r="M437">
        <v>89.721432217183505</v>
      </c>
      <c r="N437">
        <v>3.2527298021134601</v>
      </c>
      <c r="O437">
        <v>1.6838445735957599</v>
      </c>
      <c r="P437">
        <v>50.587644266997998</v>
      </c>
      <c r="Q437">
        <v>0.11684034056261899</v>
      </c>
    </row>
    <row r="438" spans="1:17" x14ac:dyDescent="0.3">
      <c r="A438" t="s">
        <v>993</v>
      </c>
      <c r="B438" t="s">
        <v>994</v>
      </c>
      <c r="C438" t="str">
        <f>IFERROR(VLOOKUP(Table1[[#This Row],[Ticker]],[1]!Table1[[Symbol]:[Industry]],2,FALSE),"-")</f>
        <v>-</v>
      </c>
      <c r="D438" t="s">
        <v>80</v>
      </c>
      <c r="E438">
        <v>13270.81414189</v>
      </c>
      <c r="F438">
        <v>636.70000000000005</v>
      </c>
      <c r="G438">
        <v>-24.3885864070038</v>
      </c>
      <c r="H438">
        <v>-18.469981303104099</v>
      </c>
      <c r="I438">
        <v>-31.128458895379602</v>
      </c>
      <c r="J438">
        <v>-2.94655308058995</v>
      </c>
      <c r="K438">
        <v>653.22755121397199</v>
      </c>
      <c r="L438">
        <v>664.30899688103898</v>
      </c>
      <c r="M438">
        <v>40.735224481436802</v>
      </c>
      <c r="N438">
        <v>0.676732864041803</v>
      </c>
      <c r="O438">
        <v>29.417307994345801</v>
      </c>
      <c r="P438">
        <v>26.266732771442701</v>
      </c>
      <c r="Q438">
        <v>5.5232935744602002E-2</v>
      </c>
    </row>
    <row r="439" spans="1:17" x14ac:dyDescent="0.3">
      <c r="A439" t="s">
        <v>995</v>
      </c>
      <c r="B439" t="s">
        <v>996</v>
      </c>
      <c r="C439" t="str">
        <f>IFERROR(VLOOKUP(Table1[[#This Row],[Ticker]],[1]!Table1[[Symbol]:[Industry]],2,FALSE),"-")</f>
        <v>-</v>
      </c>
      <c r="D439" t="s">
        <v>80</v>
      </c>
      <c r="E439">
        <v>13268.35108395</v>
      </c>
      <c r="F439">
        <v>360.85</v>
      </c>
      <c r="G439">
        <v>-22.6825176630112</v>
      </c>
      <c r="H439">
        <v>8.6879208233523197</v>
      </c>
      <c r="I439">
        <v>-14.379833797474401</v>
      </c>
      <c r="J439">
        <v>3.36101987725164</v>
      </c>
      <c r="K439">
        <v>338.36858512138701</v>
      </c>
      <c r="L439">
        <v>341.03402906673199</v>
      </c>
      <c r="M439">
        <v>75.204499174596407</v>
      </c>
      <c r="N439">
        <v>1.17038774223713</v>
      </c>
      <c r="O439">
        <v>10.295136483303301</v>
      </c>
      <c r="P439">
        <v>23.8757294884998</v>
      </c>
      <c r="Q439">
        <v>-0.103225156104908</v>
      </c>
    </row>
    <row r="440" spans="1:17" hidden="1" x14ac:dyDescent="0.3">
      <c r="A440" t="s">
        <v>997</v>
      </c>
      <c r="B440" t="s">
        <v>998</v>
      </c>
      <c r="C440" t="str">
        <f>IFERROR(VLOOKUP(Table1[[#This Row],[Ticker]],[1]!Table1[[Symbol]:[Industry]],2,FALSE),"-")</f>
        <v>-</v>
      </c>
      <c r="D440" t="s">
        <v>663</v>
      </c>
      <c r="E440">
        <v>13227.682649369999</v>
      </c>
      <c r="F440">
        <v>552.5</v>
      </c>
      <c r="G440">
        <v>-29.065848599613499</v>
      </c>
      <c r="H440">
        <v>-3.1604891057505502</v>
      </c>
      <c r="I440">
        <v>-14.5403570296172</v>
      </c>
      <c r="J440">
        <v>-4.2748356806164303</v>
      </c>
      <c r="M440">
        <v>43.702537771025199</v>
      </c>
      <c r="O440">
        <v>19.4570135746606</v>
      </c>
      <c r="P440">
        <v>17.528185492448401</v>
      </c>
    </row>
    <row r="441" spans="1:17" x14ac:dyDescent="0.3">
      <c r="A441" t="s">
        <v>999</v>
      </c>
      <c r="B441" t="s">
        <v>1000</v>
      </c>
      <c r="C441" t="str">
        <f>IFERROR(VLOOKUP(Table1[[#This Row],[Ticker]],[1]!Table1[[Symbol]:[Industry]],2,FALSE),"-")</f>
        <v>-</v>
      </c>
      <c r="D441" t="s">
        <v>267</v>
      </c>
      <c r="E441">
        <v>13106.627622374999</v>
      </c>
      <c r="F441">
        <v>1027</v>
      </c>
      <c r="G441">
        <v>5.2968243560983597</v>
      </c>
      <c r="H441">
        <v>3.87246435854032</v>
      </c>
      <c r="I441">
        <v>6.95971739860921</v>
      </c>
      <c r="J441">
        <v>-1.6860580730356201</v>
      </c>
      <c r="K441">
        <v>956.661862296614</v>
      </c>
      <c r="L441">
        <v>879.29401247585497</v>
      </c>
      <c r="M441">
        <v>67.318949484280495</v>
      </c>
      <c r="N441">
        <v>1.06831056793673</v>
      </c>
      <c r="O441">
        <v>3.9922103213242401</v>
      </c>
      <c r="P441">
        <v>40.454048140043703</v>
      </c>
      <c r="Q441">
        <v>-9.4657802702210001E-3</v>
      </c>
    </row>
    <row r="442" spans="1:17" x14ac:dyDescent="0.3">
      <c r="A442" t="s">
        <v>1001</v>
      </c>
      <c r="B442" t="s">
        <v>1002</v>
      </c>
      <c r="C442" t="str">
        <f>IFERROR(VLOOKUP(Table1[[#This Row],[Ticker]],[1]!Table1[[Symbol]:[Industry]],2,FALSE),"-")</f>
        <v>-</v>
      </c>
      <c r="D442" t="s">
        <v>293</v>
      </c>
      <c r="E442">
        <v>13047.3125151</v>
      </c>
      <c r="F442">
        <v>961.2</v>
      </c>
      <c r="G442">
        <v>-31.0873117015968</v>
      </c>
      <c r="H442">
        <v>-2.9349447957791801</v>
      </c>
      <c r="I442">
        <v>-24.617335182047299</v>
      </c>
      <c r="J442">
        <v>0.25602745619500999</v>
      </c>
      <c r="K442">
        <v>928.23845908890405</v>
      </c>
      <c r="L442">
        <v>946.16037601763605</v>
      </c>
      <c r="M442">
        <v>69.352124261997801</v>
      </c>
      <c r="N442">
        <v>0.52161205938570299</v>
      </c>
      <c r="O442">
        <v>37.115064502704897</v>
      </c>
      <c r="P442">
        <v>22.9077424717089</v>
      </c>
      <c r="Q442">
        <v>4.4348689926929996E-3</v>
      </c>
    </row>
    <row r="443" spans="1:17" hidden="1" x14ac:dyDescent="0.3">
      <c r="A443" t="s">
        <v>1003</v>
      </c>
      <c r="B443" t="s">
        <v>1004</v>
      </c>
      <c r="C443" t="str">
        <f>IFERROR(VLOOKUP(Table1[[#This Row],[Ticker]],[1]!Table1[[Symbol]:[Industry]],2,FALSE),"-")</f>
        <v>-</v>
      </c>
      <c r="D443" t="s">
        <v>533</v>
      </c>
      <c r="E443">
        <v>13035.004076220001</v>
      </c>
      <c r="F443">
        <v>2868.35</v>
      </c>
      <c r="G443">
        <v>-8.4341064984916692</v>
      </c>
      <c r="H443">
        <v>4.2060036408298496</v>
      </c>
      <c r="I443">
        <v>-1.9906744207828799</v>
      </c>
      <c r="J443">
        <v>-4.2629958748614403</v>
      </c>
      <c r="K443">
        <v>2682.8306997321101</v>
      </c>
      <c r="L443">
        <v>2573.03340004957</v>
      </c>
      <c r="M443">
        <v>59.271861153874099</v>
      </c>
      <c r="N443">
        <v>1.11507813201343</v>
      </c>
      <c r="O443">
        <v>6.6118151550543098</v>
      </c>
      <c r="P443">
        <v>26.5262461402734</v>
      </c>
      <c r="Q443">
        <v>-3.5867332553329002E-2</v>
      </c>
    </row>
    <row r="444" spans="1:17" x14ac:dyDescent="0.3">
      <c r="A444" t="s">
        <v>1005</v>
      </c>
      <c r="B444" t="s">
        <v>1006</v>
      </c>
      <c r="C444" t="str">
        <f>IFERROR(VLOOKUP(Table1[[#This Row],[Ticker]],[1]!Table1[[Symbol]:[Industry]],2,FALSE),"-")</f>
        <v>-</v>
      </c>
      <c r="D444" t="s">
        <v>24</v>
      </c>
      <c r="E444">
        <v>12913.566743600901</v>
      </c>
      <c r="F444">
        <v>117.21</v>
      </c>
      <c r="G444">
        <v>63.176763952590399</v>
      </c>
      <c r="H444">
        <v>-19.692211096799401</v>
      </c>
      <c r="I444">
        <v>-17.0971185372272</v>
      </c>
      <c r="J444">
        <v>-2.9593723400871399</v>
      </c>
      <c r="K444">
        <v>124.64111047983501</v>
      </c>
      <c r="L444">
        <v>118.237174240622</v>
      </c>
      <c r="M444">
        <v>42.131359445981303</v>
      </c>
      <c r="N444">
        <v>0.69585022869529001</v>
      </c>
      <c r="O444">
        <v>30.1083525296476</v>
      </c>
      <c r="P444">
        <v>94.056291390728404</v>
      </c>
      <c r="Q444">
        <v>0.106588841851704</v>
      </c>
    </row>
    <row r="445" spans="1:17" hidden="1" x14ac:dyDescent="0.3">
      <c r="A445" t="s">
        <v>1007</v>
      </c>
      <c r="B445" t="s">
        <v>1008</v>
      </c>
      <c r="C445" t="str">
        <f>IFERROR(VLOOKUP(Table1[[#This Row],[Ticker]],[1]!Table1[[Symbol]:[Industry]],2,FALSE),"-")</f>
        <v>-</v>
      </c>
      <c r="D445" t="s">
        <v>1009</v>
      </c>
      <c r="E445">
        <v>12906.893384999599</v>
      </c>
      <c r="F445">
        <v>100</v>
      </c>
      <c r="G445">
        <v>-25.6852215195645</v>
      </c>
      <c r="I445">
        <v>-11.3173757719539</v>
      </c>
      <c r="M445">
        <v>50</v>
      </c>
      <c r="N445">
        <v>1.8823529411764699</v>
      </c>
      <c r="O445">
        <v>0</v>
      </c>
      <c r="P445">
        <v>0</v>
      </c>
    </row>
    <row r="446" spans="1:17" hidden="1" x14ac:dyDescent="0.3">
      <c r="A446" t="s">
        <v>1010</v>
      </c>
      <c r="B446" t="s">
        <v>1011</v>
      </c>
      <c r="C446" t="str">
        <f>IFERROR(VLOOKUP(Table1[[#This Row],[Ticker]],[1]!Table1[[Symbol]:[Industry]],2,FALSE),"-")</f>
        <v>-</v>
      </c>
      <c r="D446" t="s">
        <v>1012</v>
      </c>
      <c r="E446">
        <v>12856.894382779999</v>
      </c>
      <c r="F446">
        <v>2142.65</v>
      </c>
      <c r="G446">
        <v>35.6963251792778</v>
      </c>
      <c r="H446">
        <v>3.8746817634772701</v>
      </c>
      <c r="I446">
        <v>55.829047505992797</v>
      </c>
      <c r="J446">
        <v>2.86050427677473</v>
      </c>
      <c r="K446">
        <v>1877.11485367971</v>
      </c>
      <c r="M446">
        <v>77.586050536210806</v>
      </c>
      <c r="N446">
        <v>0.95987919736733196</v>
      </c>
      <c r="O446">
        <v>1.73850138846756</v>
      </c>
      <c r="P446">
        <v>74.824575718015595</v>
      </c>
    </row>
    <row r="447" spans="1:17" x14ac:dyDescent="0.3">
      <c r="A447" t="s">
        <v>1013</v>
      </c>
      <c r="B447" t="s">
        <v>1014</v>
      </c>
      <c r="C447" t="str">
        <f>IFERROR(VLOOKUP(Table1[[#This Row],[Ticker]],[1]!Table1[[Symbol]:[Industry]],2,FALSE),"-")</f>
        <v>-</v>
      </c>
      <c r="D447" t="s">
        <v>526</v>
      </c>
      <c r="E447">
        <v>12842.313200324999</v>
      </c>
      <c r="F447">
        <v>828.1</v>
      </c>
      <c r="G447">
        <v>-27.258627410963999</v>
      </c>
      <c r="H447">
        <v>-8.6457382068721902</v>
      </c>
      <c r="I447">
        <v>-10.8137044326736</v>
      </c>
      <c r="J447">
        <v>-3.3550152654742602</v>
      </c>
      <c r="K447">
        <v>828.81558824829199</v>
      </c>
      <c r="L447">
        <v>824.28704308956196</v>
      </c>
      <c r="M447">
        <v>45.747381028610803</v>
      </c>
      <c r="N447">
        <v>1.49631475845145</v>
      </c>
      <c r="O447">
        <v>23.7712836613935</v>
      </c>
      <c r="P447">
        <v>16.806544890330699</v>
      </c>
      <c r="Q447">
        <v>2.0513458742412002E-2</v>
      </c>
    </row>
    <row r="448" spans="1:17" hidden="1" x14ac:dyDescent="0.3">
      <c r="A448" t="s">
        <v>1015</v>
      </c>
      <c r="B448" t="s">
        <v>1016</v>
      </c>
      <c r="C448" t="str">
        <f>IFERROR(VLOOKUP(Table1[[#This Row],[Ticker]],[1]!Table1[[Symbol]:[Industry]],2,FALSE),"-")</f>
        <v>-</v>
      </c>
      <c r="D448" t="s">
        <v>388</v>
      </c>
      <c r="E448">
        <v>12807.169765500001</v>
      </c>
      <c r="F448">
        <v>1155.25</v>
      </c>
      <c r="G448">
        <v>217.92055486870399</v>
      </c>
      <c r="H448">
        <v>25.828954882201501</v>
      </c>
      <c r="I448">
        <v>5.3568655046203002</v>
      </c>
      <c r="J448">
        <v>-3.1317259797367401</v>
      </c>
      <c r="K448">
        <v>968.78729940450899</v>
      </c>
      <c r="L448">
        <v>787.71877696614399</v>
      </c>
      <c r="M448">
        <v>42.733290448262601</v>
      </c>
      <c r="N448">
        <v>1.11435243162436</v>
      </c>
      <c r="O448">
        <v>2.1423934213373701</v>
      </c>
      <c r="P448">
        <v>278.460278460278</v>
      </c>
      <c r="Q448">
        <v>0.21837596722927899</v>
      </c>
    </row>
    <row r="449" spans="1:17" x14ac:dyDescent="0.3">
      <c r="A449" t="s">
        <v>1017</v>
      </c>
      <c r="B449" t="s">
        <v>1018</v>
      </c>
      <c r="C449" t="str">
        <f>IFERROR(VLOOKUP(Table1[[#This Row],[Ticker]],[1]!Table1[[Symbol]:[Industry]],2,FALSE),"-")</f>
        <v>-</v>
      </c>
      <c r="D449" t="s">
        <v>272</v>
      </c>
      <c r="E449">
        <v>12752.164446245</v>
      </c>
      <c r="F449">
        <v>1256.55</v>
      </c>
      <c r="G449">
        <v>5.65431628238046</v>
      </c>
      <c r="H449">
        <v>-12.574657418424</v>
      </c>
      <c r="I449">
        <v>-7.2294036049559498</v>
      </c>
      <c r="J449">
        <v>-3.0491527091280601</v>
      </c>
      <c r="K449">
        <v>1294.7162236255001</v>
      </c>
      <c r="L449">
        <v>1202.89751325782</v>
      </c>
      <c r="M449">
        <v>37.283442299078601</v>
      </c>
      <c r="N449">
        <v>0.484747018659756</v>
      </c>
      <c r="O449">
        <v>31.2323425251681</v>
      </c>
      <c r="P449">
        <v>33.498007968127403</v>
      </c>
      <c r="Q449">
        <v>0.130322869405254</v>
      </c>
    </row>
    <row r="450" spans="1:17" x14ac:dyDescent="0.3">
      <c r="A450" t="s">
        <v>1019</v>
      </c>
      <c r="B450" t="s">
        <v>1020</v>
      </c>
      <c r="C450" t="str">
        <f>IFERROR(VLOOKUP(Table1[[#This Row],[Ticker]],[1]!Table1[[Symbol]:[Industry]],2,FALSE),"-")</f>
        <v>-</v>
      </c>
      <c r="D450" t="s">
        <v>61</v>
      </c>
      <c r="E450">
        <v>12638.7031170399</v>
      </c>
      <c r="F450">
        <v>842.1</v>
      </c>
      <c r="G450">
        <v>231.39740917183499</v>
      </c>
      <c r="H450">
        <v>42.755833595937901</v>
      </c>
      <c r="I450">
        <v>62.580404300322698</v>
      </c>
      <c r="J450">
        <v>36.5667614813486</v>
      </c>
      <c r="K450">
        <v>589.55919303360099</v>
      </c>
      <c r="L450">
        <v>470.31403414580097</v>
      </c>
      <c r="M450">
        <v>95.454389075098604</v>
      </c>
      <c r="N450">
        <v>3.2603097857980101</v>
      </c>
      <c r="O450">
        <v>6.5312908205676203</v>
      </c>
      <c r="P450">
        <v>294.88862837045701</v>
      </c>
      <c r="Q450">
        <v>2.2050154006877001E-2</v>
      </c>
    </row>
    <row r="451" spans="1:17" x14ac:dyDescent="0.3">
      <c r="A451" t="s">
        <v>1021</v>
      </c>
      <c r="B451" t="s">
        <v>1022</v>
      </c>
      <c r="C451" t="str">
        <f>IFERROR(VLOOKUP(Table1[[#This Row],[Ticker]],[1]!Table1[[Symbol]:[Industry]],2,FALSE),"-")</f>
        <v>-</v>
      </c>
      <c r="D451" t="s">
        <v>293</v>
      </c>
      <c r="E451">
        <v>12612.2907345</v>
      </c>
      <c r="F451">
        <v>2339.3000000000002</v>
      </c>
      <c r="G451">
        <v>71.276825101659</v>
      </c>
      <c r="H451">
        <v>11.116927820861999</v>
      </c>
      <c r="I451">
        <v>7.8917357524937897</v>
      </c>
      <c r="J451">
        <v>-4.7666327296075997</v>
      </c>
      <c r="K451">
        <v>2066.7928943655502</v>
      </c>
      <c r="L451">
        <v>1893.50251600313</v>
      </c>
      <c r="M451">
        <v>62.194102374380201</v>
      </c>
      <c r="N451">
        <v>4.0222513599753897</v>
      </c>
      <c r="O451">
        <v>17.464626170221798</v>
      </c>
      <c r="P451">
        <v>98.920068027210803</v>
      </c>
      <c r="Q451">
        <v>4.5997152938635003E-2</v>
      </c>
    </row>
    <row r="452" spans="1:17" x14ac:dyDescent="0.3">
      <c r="A452" t="s">
        <v>1023</v>
      </c>
      <c r="B452" t="s">
        <v>1024</v>
      </c>
      <c r="C452" t="str">
        <f>IFERROR(VLOOKUP(Table1[[#This Row],[Ticker]],[1]!Table1[[Symbol]:[Industry]],2,FALSE),"-")</f>
        <v>-</v>
      </c>
      <c r="D452" t="s">
        <v>663</v>
      </c>
      <c r="E452">
        <v>12580.02400193</v>
      </c>
      <c r="F452">
        <v>760.15</v>
      </c>
      <c r="G452">
        <v>82.364989969042298</v>
      </c>
      <c r="H452">
        <v>-1.8963179040262099</v>
      </c>
      <c r="I452">
        <v>46.553859949748997</v>
      </c>
      <c r="J452">
        <v>4.0897047770441297</v>
      </c>
      <c r="K452">
        <v>704.76481947971604</v>
      </c>
      <c r="L452">
        <v>598.35501724772701</v>
      </c>
      <c r="M452">
        <v>66.913329627569794</v>
      </c>
      <c r="N452">
        <v>0.61252712356914096</v>
      </c>
      <c r="O452">
        <v>8.1365519963165092</v>
      </c>
      <c r="P452">
        <v>116.844957923263</v>
      </c>
    </row>
    <row r="453" spans="1:17" hidden="1" x14ac:dyDescent="0.3">
      <c r="A453" t="s">
        <v>1025</v>
      </c>
      <c r="B453" t="s">
        <v>1026</v>
      </c>
      <c r="C453" t="str">
        <f>IFERROR(VLOOKUP(Table1[[#This Row],[Ticker]],[1]!Table1[[Symbol]:[Industry]],2,FALSE),"-")</f>
        <v>-</v>
      </c>
      <c r="D453" t="s">
        <v>1027</v>
      </c>
      <c r="E453">
        <v>12573.013837500001</v>
      </c>
      <c r="F453">
        <v>1385.55</v>
      </c>
      <c r="G453">
        <v>21.120459633688299</v>
      </c>
      <c r="H453">
        <v>-0.30172756761430802</v>
      </c>
      <c r="I453">
        <v>46.931724793404896</v>
      </c>
      <c r="J453">
        <v>4.2182786538763404</v>
      </c>
      <c r="K453">
        <v>1294.84093733144</v>
      </c>
      <c r="M453">
        <v>71.297580870680093</v>
      </c>
      <c r="N453">
        <v>0.64025034616770904</v>
      </c>
      <c r="O453">
        <v>6.31157302154379</v>
      </c>
      <c r="P453">
        <v>72.858836005239795</v>
      </c>
    </row>
    <row r="454" spans="1:17" x14ac:dyDescent="0.3">
      <c r="A454" t="s">
        <v>1028</v>
      </c>
      <c r="B454" t="s">
        <v>1029</v>
      </c>
      <c r="C454" t="str">
        <f>IFERROR(VLOOKUP(Table1[[#This Row],[Ticker]],[1]!Table1[[Symbol]:[Industry]],2,FALSE),"-")</f>
        <v>-</v>
      </c>
      <c r="D454" t="s">
        <v>107</v>
      </c>
      <c r="E454">
        <v>12556.23</v>
      </c>
      <c r="F454">
        <v>390.95</v>
      </c>
      <c r="G454">
        <v>109.185958827948</v>
      </c>
      <c r="H454">
        <v>-9.0421807996936607</v>
      </c>
      <c r="I454">
        <v>-21.153630384500001</v>
      </c>
      <c r="J454">
        <v>-2.8478169159925999</v>
      </c>
      <c r="K454">
        <v>396.79481827563501</v>
      </c>
      <c r="L454">
        <v>367.73466358094799</v>
      </c>
      <c r="M454">
        <v>48.697927597031502</v>
      </c>
      <c r="N454">
        <v>0.64224442680275995</v>
      </c>
      <c r="O454">
        <v>29.428315641386298</v>
      </c>
      <c r="P454">
        <v>138.23887873248</v>
      </c>
      <c r="Q454">
        <v>0.14710962838782199</v>
      </c>
    </row>
    <row r="455" spans="1:17" x14ac:dyDescent="0.3">
      <c r="A455" t="s">
        <v>1030</v>
      </c>
      <c r="B455" t="s">
        <v>1031</v>
      </c>
      <c r="C455" t="str">
        <f>IFERROR(VLOOKUP(Table1[[#This Row],[Ticker]],[1]!Table1[[Symbol]:[Industry]],2,FALSE),"-")</f>
        <v>-</v>
      </c>
      <c r="D455" t="s">
        <v>21</v>
      </c>
      <c r="E455">
        <v>12446.451090709999</v>
      </c>
      <c r="F455">
        <v>830.95</v>
      </c>
      <c r="G455">
        <v>-41.401684934198599</v>
      </c>
      <c r="H455">
        <v>-2.5554196170267001</v>
      </c>
      <c r="I455">
        <v>-19.953989295868102</v>
      </c>
      <c r="J455">
        <v>-2.5516600701982401</v>
      </c>
      <c r="K455">
        <v>836.00662282381199</v>
      </c>
      <c r="L455">
        <v>848.77816438687205</v>
      </c>
      <c r="M455">
        <v>42.641735498229998</v>
      </c>
      <c r="N455">
        <v>3.33979521373996</v>
      </c>
      <c r="O455">
        <v>22.7510680546362</v>
      </c>
      <c r="P455">
        <v>12.1390013495276</v>
      </c>
      <c r="Q455">
        <v>-0.108582379501843</v>
      </c>
    </row>
    <row r="456" spans="1:17" x14ac:dyDescent="0.3">
      <c r="A456" t="s">
        <v>1032</v>
      </c>
      <c r="B456" t="s">
        <v>1033</v>
      </c>
      <c r="C456" t="str">
        <f>IFERROR(VLOOKUP(Table1[[#This Row],[Ticker]],[1]!Table1[[Symbol]:[Industry]],2,FALSE),"-")</f>
        <v>-</v>
      </c>
      <c r="D456" t="s">
        <v>80</v>
      </c>
      <c r="E456">
        <v>12366.673701464901</v>
      </c>
      <c r="F456">
        <v>1583.3</v>
      </c>
      <c r="G456">
        <v>2.3302955128030201</v>
      </c>
      <c r="H456">
        <v>1.9668300662067899</v>
      </c>
      <c r="I456">
        <v>-3.58424203262827</v>
      </c>
      <c r="J456">
        <v>2.6719539170918898</v>
      </c>
      <c r="K456">
        <v>1511.21767311433</v>
      </c>
      <c r="L456">
        <v>1423.8488944307401</v>
      </c>
      <c r="M456">
        <v>69.315647184049197</v>
      </c>
      <c r="N456">
        <v>0.93065641471035898</v>
      </c>
      <c r="O456">
        <v>13.8129223773132</v>
      </c>
      <c r="P456">
        <v>49.290462495874699</v>
      </c>
      <c r="Q456">
        <v>2.0430993460030002E-3</v>
      </c>
    </row>
    <row r="457" spans="1:17" x14ac:dyDescent="0.3">
      <c r="A457" t="s">
        <v>1034</v>
      </c>
      <c r="B457" t="s">
        <v>1035</v>
      </c>
      <c r="C457" t="str">
        <f>IFERROR(VLOOKUP(Table1[[#This Row],[Ticker]],[1]!Table1[[Symbol]:[Industry]],2,FALSE),"-")</f>
        <v>-</v>
      </c>
      <c r="D457" t="s">
        <v>140</v>
      </c>
      <c r="E457">
        <v>12336.526665719901</v>
      </c>
      <c r="F457">
        <v>542.5</v>
      </c>
      <c r="G457">
        <v>445.74334990900599</v>
      </c>
      <c r="H457">
        <v>15.3846403740034</v>
      </c>
      <c r="I457">
        <v>185.86147933623499</v>
      </c>
      <c r="J457">
        <v>11.415462969530701</v>
      </c>
      <c r="K457">
        <v>409.42880199530998</v>
      </c>
      <c r="L457">
        <v>279.00537306130701</v>
      </c>
      <c r="M457">
        <v>84.0632009608576</v>
      </c>
      <c r="N457">
        <v>0.34023581502719902</v>
      </c>
      <c r="O457">
        <v>0.68202764976958896</v>
      </c>
      <c r="P457">
        <v>487.12121212121201</v>
      </c>
      <c r="Q457">
        <v>0.14854319128032201</v>
      </c>
    </row>
    <row r="458" spans="1:17" x14ac:dyDescent="0.3">
      <c r="A458" t="s">
        <v>1036</v>
      </c>
      <c r="B458" t="s">
        <v>1037</v>
      </c>
      <c r="C458" t="str">
        <f>IFERROR(VLOOKUP(Table1[[#This Row],[Ticker]],[1]!Table1[[Symbol]:[Industry]],2,FALSE),"-")</f>
        <v>-</v>
      </c>
      <c r="D458" t="s">
        <v>46</v>
      </c>
      <c r="E458">
        <v>12304.901049225</v>
      </c>
      <c r="F458">
        <v>477.55</v>
      </c>
      <c r="G458">
        <v>19.012093000235101</v>
      </c>
      <c r="H458">
        <v>-18.7920964868586</v>
      </c>
      <c r="I458">
        <v>25.4380652360643</v>
      </c>
      <c r="J458">
        <v>-1.0737586528795</v>
      </c>
      <c r="K458">
        <v>473.71543198572698</v>
      </c>
      <c r="L458">
        <v>416.69373590834698</v>
      </c>
      <c r="M458">
        <v>46.471284107181098</v>
      </c>
      <c r="N458">
        <v>0.58680127853822595</v>
      </c>
      <c r="O458">
        <v>20.364359752905401</v>
      </c>
      <c r="P458">
        <v>53.998710093518199</v>
      </c>
      <c r="Q458">
        <v>3.1580721782972998E-2</v>
      </c>
    </row>
    <row r="459" spans="1:17" x14ac:dyDescent="0.3">
      <c r="A459" t="s">
        <v>1038</v>
      </c>
      <c r="B459" t="s">
        <v>1039</v>
      </c>
      <c r="C459" t="str">
        <f>IFERROR(VLOOKUP(Table1[[#This Row],[Ticker]],[1]!Table1[[Symbol]:[Industry]],2,FALSE),"-")</f>
        <v>-</v>
      </c>
      <c r="D459" t="s">
        <v>24</v>
      </c>
      <c r="E459">
        <v>12300.338309728</v>
      </c>
      <c r="F459">
        <v>166.71</v>
      </c>
      <c r="G459">
        <v>4.8942616441002897</v>
      </c>
      <c r="H459">
        <v>6.4691623724246501</v>
      </c>
      <c r="I459">
        <v>-1.0594392640174299</v>
      </c>
      <c r="J459">
        <v>0.43118090214146998</v>
      </c>
      <c r="K459">
        <v>153.687878119765</v>
      </c>
      <c r="L459">
        <v>146.238674672077</v>
      </c>
      <c r="M459">
        <v>68.013426797847799</v>
      </c>
      <c r="N459">
        <v>1.82419694371198</v>
      </c>
      <c r="O459">
        <v>3.0652030472077199</v>
      </c>
      <c r="P459">
        <v>38.867138692211498</v>
      </c>
      <c r="Q459">
        <v>-3.9744834754965E-2</v>
      </c>
    </row>
    <row r="460" spans="1:17" x14ac:dyDescent="0.3">
      <c r="A460" t="s">
        <v>1040</v>
      </c>
      <c r="B460" t="s">
        <v>1041</v>
      </c>
      <c r="C460" t="str">
        <f>IFERROR(VLOOKUP(Table1[[#This Row],[Ticker]],[1]!Table1[[Symbol]:[Industry]],2,FALSE),"-")</f>
        <v>-</v>
      </c>
      <c r="D460" t="s">
        <v>475</v>
      </c>
      <c r="E460">
        <v>12296.117673125</v>
      </c>
      <c r="F460">
        <v>889.8</v>
      </c>
      <c r="G460">
        <v>-11.458231989087301</v>
      </c>
      <c r="H460">
        <v>17.6789562323507</v>
      </c>
      <c r="I460">
        <v>4.8293413668007599</v>
      </c>
      <c r="J460">
        <v>2.8148155675019901</v>
      </c>
      <c r="K460">
        <v>808.66984754919599</v>
      </c>
      <c r="L460">
        <v>766.63514150395304</v>
      </c>
      <c r="M460">
        <v>83.326189812922706</v>
      </c>
      <c r="N460">
        <v>1.8167476074345501</v>
      </c>
      <c r="O460">
        <v>5.4169476286806102</v>
      </c>
      <c r="P460">
        <v>30.852941176470502</v>
      </c>
      <c r="Q460">
        <v>5.1893464942900001E-2</v>
      </c>
    </row>
    <row r="461" spans="1:17" x14ac:dyDescent="0.3">
      <c r="A461" t="s">
        <v>1042</v>
      </c>
      <c r="B461" t="s">
        <v>1043</v>
      </c>
      <c r="C461" t="str">
        <f>IFERROR(VLOOKUP(Table1[[#This Row],[Ticker]],[1]!Table1[[Symbol]:[Industry]],2,FALSE),"-")</f>
        <v>-</v>
      </c>
      <c r="D461" t="s">
        <v>533</v>
      </c>
      <c r="E461">
        <v>12287.410307100001</v>
      </c>
      <c r="F461">
        <v>912.9</v>
      </c>
      <c r="G461">
        <v>-40.1470051082987</v>
      </c>
      <c r="H461">
        <v>7.5417421249862002</v>
      </c>
      <c r="I461">
        <v>-8.0831792323180807</v>
      </c>
      <c r="J461">
        <v>3.3174639199021798</v>
      </c>
      <c r="K461">
        <v>850.702372455562</v>
      </c>
      <c r="L461">
        <v>867.35643036181</v>
      </c>
      <c r="M461">
        <v>75.901531759210798</v>
      </c>
      <c r="N461">
        <v>2.2766045734574698</v>
      </c>
      <c r="O461">
        <v>21.590535655602999</v>
      </c>
      <c r="P461">
        <v>19.873941303919601</v>
      </c>
      <c r="Q461">
        <v>-1.6851317905106002E-2</v>
      </c>
    </row>
    <row r="462" spans="1:17" x14ac:dyDescent="0.3">
      <c r="A462" t="s">
        <v>1044</v>
      </c>
      <c r="B462" t="s">
        <v>1045</v>
      </c>
      <c r="C462" t="str">
        <f>IFERROR(VLOOKUP(Table1[[#This Row],[Ticker]],[1]!Table1[[Symbol]:[Industry]],2,FALSE),"-")</f>
        <v>-</v>
      </c>
      <c r="D462" t="s">
        <v>124</v>
      </c>
      <c r="E462">
        <v>12256.723642200001</v>
      </c>
      <c r="F462">
        <v>402.65</v>
      </c>
      <c r="G462">
        <v>21.745971140985901</v>
      </c>
      <c r="H462">
        <v>1.5411467708840001</v>
      </c>
      <c r="I462">
        <v>25.197287730334502</v>
      </c>
      <c r="J462">
        <v>-0.88211878714132397</v>
      </c>
      <c r="K462">
        <v>365.622904683461</v>
      </c>
      <c r="L462">
        <v>328.81155640798897</v>
      </c>
      <c r="M462">
        <v>61.924198838870602</v>
      </c>
      <c r="N462">
        <v>0.74231067754686297</v>
      </c>
      <c r="O462">
        <v>5.2899540543896704</v>
      </c>
      <c r="P462">
        <v>59.276107594936597</v>
      </c>
      <c r="Q462">
        <v>0.202946930108343</v>
      </c>
    </row>
    <row r="463" spans="1:17" hidden="1" x14ac:dyDescent="0.3">
      <c r="A463" t="s">
        <v>1046</v>
      </c>
      <c r="B463" t="s">
        <v>1047</v>
      </c>
      <c r="C463" t="str">
        <f>IFERROR(VLOOKUP(Table1[[#This Row],[Ticker]],[1]!Table1[[Symbol]:[Industry]],2,FALSE),"-")</f>
        <v>-</v>
      </c>
      <c r="D463" t="s">
        <v>327</v>
      </c>
      <c r="E463">
        <v>12201.441228404999</v>
      </c>
      <c r="F463">
        <v>1059.5</v>
      </c>
      <c r="G463">
        <v>-30.375539331833501</v>
      </c>
      <c r="H463">
        <v>7.8795867841943403</v>
      </c>
      <c r="I463">
        <v>-4.8403143177556602</v>
      </c>
      <c r="J463">
        <v>-2.7135496269747099</v>
      </c>
      <c r="K463">
        <v>993.81464228649395</v>
      </c>
      <c r="L463">
        <v>998.08351087866902</v>
      </c>
      <c r="M463">
        <v>66.868800962254198</v>
      </c>
      <c r="N463">
        <v>0.49584002929519899</v>
      </c>
      <c r="O463">
        <v>11.1178450269846</v>
      </c>
      <c r="P463">
        <v>29.183685911113798</v>
      </c>
      <c r="Q463">
        <v>-2.0217928052835999E-2</v>
      </c>
    </row>
    <row r="464" spans="1:17" x14ac:dyDescent="0.3">
      <c r="A464" t="s">
        <v>1048</v>
      </c>
      <c r="B464" t="s">
        <v>1049</v>
      </c>
      <c r="C464" t="str">
        <f>IFERROR(VLOOKUP(Table1[[#This Row],[Ticker]],[1]!Table1[[Symbol]:[Industry]],2,FALSE),"-")</f>
        <v>-</v>
      </c>
      <c r="D464" t="s">
        <v>148</v>
      </c>
      <c r="E464">
        <v>12116.2123264</v>
      </c>
      <c r="F464">
        <v>11847.75</v>
      </c>
      <c r="G464">
        <v>164.937908662502</v>
      </c>
      <c r="H464">
        <v>-5.0947242084282403</v>
      </c>
      <c r="I464">
        <v>74.123893920249003</v>
      </c>
      <c r="J464">
        <v>6.6591260769187404</v>
      </c>
      <c r="K464">
        <v>10693.507785562</v>
      </c>
      <c r="L464">
        <v>8216.6320772868294</v>
      </c>
      <c r="M464">
        <v>69.155140806556304</v>
      </c>
      <c r="N464">
        <v>1.15005523130765</v>
      </c>
      <c r="O464">
        <v>5.5052647127091499</v>
      </c>
      <c r="P464">
        <v>204.02232486528101</v>
      </c>
      <c r="Q464">
        <v>0.20320886500430199</v>
      </c>
    </row>
    <row r="465" spans="1:17" x14ac:dyDescent="0.3">
      <c r="A465" t="s">
        <v>1050</v>
      </c>
      <c r="B465" t="s">
        <v>1051</v>
      </c>
      <c r="C465" t="str">
        <f>IFERROR(VLOOKUP(Table1[[#This Row],[Ticker]],[1]!Table1[[Symbol]:[Industry]],2,FALSE),"-")</f>
        <v>-</v>
      </c>
      <c r="D465" t="s">
        <v>61</v>
      </c>
      <c r="E465">
        <v>11988.768536939901</v>
      </c>
      <c r="F465">
        <v>491.2</v>
      </c>
      <c r="G465">
        <v>39.056114492489698</v>
      </c>
      <c r="H465">
        <v>9.9496841162785596</v>
      </c>
      <c r="I465">
        <v>5.4681686883408496</v>
      </c>
      <c r="J465">
        <v>-1.1328756660294901</v>
      </c>
      <c r="K465">
        <v>453.25710448504702</v>
      </c>
      <c r="L465">
        <v>409.69141319356902</v>
      </c>
      <c r="M465">
        <v>65.163243013039704</v>
      </c>
      <c r="N465">
        <v>1.7954203623785301</v>
      </c>
      <c r="O465">
        <v>3.2878664495113998</v>
      </c>
      <c r="P465">
        <v>70.733402850191098</v>
      </c>
      <c r="Q465">
        <v>4.2967971803700001E-4</v>
      </c>
    </row>
    <row r="466" spans="1:17" x14ac:dyDescent="0.3">
      <c r="A466" t="s">
        <v>1052</v>
      </c>
      <c r="B466" t="s">
        <v>1053</v>
      </c>
      <c r="C466" t="str">
        <f>IFERROR(VLOOKUP(Table1[[#This Row],[Ticker]],[1]!Table1[[Symbol]:[Industry]],2,FALSE),"-")</f>
        <v>-</v>
      </c>
      <c r="D466" t="s">
        <v>385</v>
      </c>
      <c r="E466">
        <v>11973.363552049999</v>
      </c>
      <c r="F466">
        <v>253.65</v>
      </c>
      <c r="G466">
        <v>123.897498166247</v>
      </c>
      <c r="H466">
        <v>-8.2167923171723505</v>
      </c>
      <c r="I466">
        <v>34.458486297011497</v>
      </c>
      <c r="J466">
        <v>-3.57952637037282</v>
      </c>
      <c r="K466">
        <v>243.75865187845201</v>
      </c>
      <c r="L466">
        <v>199.97045939692299</v>
      </c>
      <c r="M466">
        <v>49.295513922413598</v>
      </c>
      <c r="N466">
        <v>1.04179658669794</v>
      </c>
      <c r="O466">
        <v>14.626453774886601</v>
      </c>
      <c r="P466">
        <v>162.035123966942</v>
      </c>
      <c r="Q466">
        <v>0.104665211166713</v>
      </c>
    </row>
    <row r="467" spans="1:17" x14ac:dyDescent="0.3">
      <c r="A467" t="s">
        <v>1054</v>
      </c>
      <c r="B467" t="s">
        <v>1055</v>
      </c>
      <c r="C467" t="str">
        <f>IFERROR(VLOOKUP(Table1[[#This Row],[Ticker]],[1]!Table1[[Symbol]:[Industry]],2,FALSE),"-")</f>
        <v>-</v>
      </c>
      <c r="D467" t="s">
        <v>119</v>
      </c>
      <c r="E467">
        <v>11874.07623112</v>
      </c>
      <c r="F467">
        <v>1919.2</v>
      </c>
      <c r="G467">
        <v>4.0138361357196803</v>
      </c>
      <c r="H467">
        <v>-0.91005196884417505</v>
      </c>
      <c r="I467">
        <v>3.35072484344904</v>
      </c>
      <c r="J467">
        <v>-2.2707584539289001</v>
      </c>
      <c r="K467">
        <v>1766.0806121599501</v>
      </c>
      <c r="L467">
        <v>1644.5435571610701</v>
      </c>
      <c r="M467">
        <v>58.1448062140662</v>
      </c>
      <c r="N467">
        <v>0.68130303239349099</v>
      </c>
      <c r="O467">
        <v>2.7928303459774799</v>
      </c>
      <c r="P467">
        <v>34.675976281533899</v>
      </c>
      <c r="Q467">
        <v>-0.12245979612076301</v>
      </c>
    </row>
    <row r="468" spans="1:17" x14ac:dyDescent="0.3">
      <c r="A468" t="s">
        <v>1056</v>
      </c>
      <c r="B468" t="s">
        <v>1057</v>
      </c>
      <c r="C468" t="str">
        <f>IFERROR(VLOOKUP(Table1[[#This Row],[Ticker]],[1]!Table1[[Symbol]:[Industry]],2,FALSE),"-")</f>
        <v>-</v>
      </c>
      <c r="D468" t="s">
        <v>924</v>
      </c>
      <c r="E468">
        <v>11786.925255885</v>
      </c>
      <c r="F468">
        <v>2457.1999999999998</v>
      </c>
      <c r="G468">
        <v>23.598472248115002</v>
      </c>
      <c r="H468">
        <v>3.07925145999817</v>
      </c>
      <c r="I468">
        <v>-13.237305520886199</v>
      </c>
      <c r="J468">
        <v>0.29497431282897801</v>
      </c>
      <c r="K468">
        <v>2360.2979980529199</v>
      </c>
      <c r="L468">
        <v>2270.9055881351101</v>
      </c>
      <c r="M468">
        <v>68.4112900934214</v>
      </c>
      <c r="N468">
        <v>1.3099724119671099</v>
      </c>
      <c r="O468">
        <v>15.090346736122401</v>
      </c>
      <c r="P468">
        <v>55.322376738305898</v>
      </c>
      <c r="Q468">
        <v>4.0890450236743002E-2</v>
      </c>
    </row>
    <row r="469" spans="1:17" hidden="1" x14ac:dyDescent="0.3">
      <c r="A469" t="s">
        <v>1058</v>
      </c>
      <c r="B469" t="s">
        <v>1059</v>
      </c>
      <c r="C469" t="str">
        <f>IFERROR(VLOOKUP(Table1[[#This Row],[Ticker]],[1]!Table1[[Symbol]:[Industry]],2,FALSE),"-")</f>
        <v>-</v>
      </c>
      <c r="D469" t="s">
        <v>1060</v>
      </c>
      <c r="E469">
        <v>11761.4795177</v>
      </c>
      <c r="F469">
        <v>1259.8499999999999</v>
      </c>
      <c r="G469">
        <v>-3.4500643600767602</v>
      </c>
      <c r="H469">
        <v>2.4925944311722401</v>
      </c>
      <c r="I469">
        <v>13.7856479110806</v>
      </c>
      <c r="J469">
        <v>0.89998196537297703</v>
      </c>
      <c r="K469">
        <v>1107.9876800838299</v>
      </c>
      <c r="M469">
        <v>81.158296858883105</v>
      </c>
      <c r="N469">
        <v>0.45488446653126802</v>
      </c>
      <c r="O469">
        <v>0.80565146644442298</v>
      </c>
      <c r="P469">
        <v>54.924987702902101</v>
      </c>
    </row>
    <row r="470" spans="1:17" hidden="1" x14ac:dyDescent="0.3">
      <c r="A470" t="s">
        <v>1061</v>
      </c>
      <c r="B470" t="s">
        <v>1062</v>
      </c>
      <c r="C470" t="str">
        <f>IFERROR(VLOOKUP(Table1[[#This Row],[Ticker]],[1]!Table1[[Symbol]:[Industry]],2,FALSE),"-")</f>
        <v>-</v>
      </c>
      <c r="E470">
        <v>11747.5599113399</v>
      </c>
      <c r="F470">
        <v>9195.5499999999993</v>
      </c>
      <c r="G470">
        <v>210.75961338782199</v>
      </c>
      <c r="H470">
        <v>-7.9384378423994999</v>
      </c>
      <c r="I470">
        <v>134.67791595378901</v>
      </c>
      <c r="J470">
        <v>-8.0191826278385907</v>
      </c>
      <c r="K470">
        <v>8645.0642276089093</v>
      </c>
      <c r="L470">
        <v>6311.4808473683997</v>
      </c>
      <c r="M470">
        <v>47.554308718044801</v>
      </c>
      <c r="N470">
        <v>0.35625402619122798</v>
      </c>
      <c r="O470">
        <v>11.769823447210801</v>
      </c>
      <c r="P470">
        <v>283.13195283529802</v>
      </c>
      <c r="Q470">
        <v>0.160990047307291</v>
      </c>
    </row>
    <row r="471" spans="1:17" x14ac:dyDescent="0.3">
      <c r="A471" t="s">
        <v>1063</v>
      </c>
      <c r="B471" t="s">
        <v>1064</v>
      </c>
      <c r="C471" t="str">
        <f>IFERROR(VLOOKUP(Table1[[#This Row],[Ticker]],[1]!Table1[[Symbol]:[Industry]],2,FALSE),"-")</f>
        <v>-</v>
      </c>
      <c r="D471" t="s">
        <v>64</v>
      </c>
      <c r="E471">
        <v>11740.5</v>
      </c>
      <c r="F471">
        <v>79.260000000000005</v>
      </c>
      <c r="G471">
        <v>123.526134947312</v>
      </c>
      <c r="H471">
        <v>-0.117936895865295</v>
      </c>
      <c r="I471">
        <v>20.782624228046</v>
      </c>
      <c r="J471">
        <v>-8.9345267275638101</v>
      </c>
      <c r="K471">
        <v>75.713808664921601</v>
      </c>
      <c r="L471">
        <v>66.960324514666098</v>
      </c>
      <c r="M471">
        <v>46.487234400384899</v>
      </c>
      <c r="N471">
        <v>2.3222212312313899</v>
      </c>
      <c r="O471">
        <v>28.564219025990401</v>
      </c>
      <c r="P471">
        <v>153.226837060702</v>
      </c>
      <c r="Q471">
        <v>3.2807895018944003E-2</v>
      </c>
    </row>
    <row r="472" spans="1:17" x14ac:dyDescent="0.3">
      <c r="A472" t="s">
        <v>1065</v>
      </c>
      <c r="B472" t="s">
        <v>1066</v>
      </c>
      <c r="C472" t="str">
        <f>IFERROR(VLOOKUP(Table1[[#This Row],[Ticker]],[1]!Table1[[Symbol]:[Industry]],2,FALSE),"-")</f>
        <v>-</v>
      </c>
      <c r="D472" t="s">
        <v>193</v>
      </c>
      <c r="E472">
        <v>11680.520826595</v>
      </c>
      <c r="F472">
        <v>499.95</v>
      </c>
      <c r="G472">
        <v>44.515595362668201</v>
      </c>
      <c r="H472">
        <v>9.5892178318125403</v>
      </c>
      <c r="I472">
        <v>20.962026265352499</v>
      </c>
      <c r="J472">
        <v>-1.1755421352043001</v>
      </c>
      <c r="K472">
        <v>445.46599434151699</v>
      </c>
      <c r="L472">
        <v>393.40889090082101</v>
      </c>
      <c r="M472">
        <v>68.566583070814801</v>
      </c>
      <c r="N472">
        <v>1.6901499120016401</v>
      </c>
      <c r="O472">
        <v>2.010201020102</v>
      </c>
      <c r="P472">
        <v>80.162162162162105</v>
      </c>
      <c r="Q472">
        <v>0.134911941794295</v>
      </c>
    </row>
    <row r="473" spans="1:17" x14ac:dyDescent="0.3">
      <c r="A473" t="s">
        <v>1067</v>
      </c>
      <c r="B473" t="s">
        <v>1068</v>
      </c>
      <c r="C473" t="str">
        <f>IFERROR(VLOOKUP(Table1[[#This Row],[Ticker]],[1]!Table1[[Symbol]:[Industry]],2,FALSE),"-")</f>
        <v>-</v>
      </c>
      <c r="D473" t="s">
        <v>380</v>
      </c>
      <c r="E473">
        <v>11654.015909532</v>
      </c>
      <c r="F473">
        <v>188.94</v>
      </c>
      <c r="G473">
        <v>180.68732750004301</v>
      </c>
      <c r="H473">
        <v>2.4649825939048799</v>
      </c>
      <c r="I473">
        <v>59.901473344493702</v>
      </c>
      <c r="J473">
        <v>2.2248966379266801</v>
      </c>
      <c r="K473">
        <v>173.129921324126</v>
      </c>
      <c r="L473">
        <v>143.22784999052001</v>
      </c>
      <c r="M473">
        <v>72.790590342443195</v>
      </c>
      <c r="N473">
        <v>0.933467478948111</v>
      </c>
      <c r="O473">
        <v>10.0878585794432</v>
      </c>
      <c r="P473">
        <v>248.91966759002699</v>
      </c>
      <c r="Q473">
        <v>0.155697782414532</v>
      </c>
    </row>
    <row r="474" spans="1:17" x14ac:dyDescent="0.3">
      <c r="A474" t="s">
        <v>1069</v>
      </c>
      <c r="B474" t="s">
        <v>1070</v>
      </c>
      <c r="C474" t="str">
        <f>IFERROR(VLOOKUP(Table1[[#This Row],[Ticker]],[1]!Table1[[Symbol]:[Industry]],2,FALSE),"-")</f>
        <v>-</v>
      </c>
      <c r="D474" t="s">
        <v>72</v>
      </c>
      <c r="E474">
        <v>11645.198830433999</v>
      </c>
      <c r="F474">
        <v>28.71</v>
      </c>
      <c r="G474">
        <v>65.514778480435396</v>
      </c>
      <c r="H474">
        <v>6.4196300734330896</v>
      </c>
      <c r="I474">
        <v>7.8112549334402299</v>
      </c>
      <c r="J474">
        <v>-4.9736950198534498</v>
      </c>
      <c r="K474">
        <v>27.6711792808868</v>
      </c>
      <c r="L474">
        <v>24.515460000643799</v>
      </c>
      <c r="M474">
        <v>49.1436371356899</v>
      </c>
      <c r="N474">
        <v>0.92767047371309597</v>
      </c>
      <c r="O474">
        <v>19.9930337861372</v>
      </c>
      <c r="P474">
        <v>103.617021276595</v>
      </c>
      <c r="Q474">
        <v>6.4435654525558994E-2</v>
      </c>
    </row>
    <row r="475" spans="1:17" x14ac:dyDescent="0.3">
      <c r="A475" t="s">
        <v>1071</v>
      </c>
      <c r="B475" t="s">
        <v>1072</v>
      </c>
      <c r="C475" t="str">
        <f>IFERROR(VLOOKUP(Table1[[#This Row],[Ticker]],[1]!Table1[[Symbol]:[Industry]],2,FALSE),"-")</f>
        <v>-</v>
      </c>
      <c r="D475" t="s">
        <v>391</v>
      </c>
      <c r="E475">
        <v>11623.059380819999</v>
      </c>
      <c r="F475">
        <v>453.7</v>
      </c>
      <c r="G475">
        <v>66.328372363188194</v>
      </c>
      <c r="H475">
        <v>0.58499825069415501</v>
      </c>
      <c r="I475">
        <v>2.5631463163994601</v>
      </c>
      <c r="J475">
        <v>11.835826626022</v>
      </c>
      <c r="K475">
        <v>411.551851044106</v>
      </c>
      <c r="L475">
        <v>384.04717579634797</v>
      </c>
      <c r="M475">
        <v>78.417959987466205</v>
      </c>
      <c r="N475">
        <v>2.6071900233284899</v>
      </c>
      <c r="O475">
        <v>22.096098743663202</v>
      </c>
      <c r="P475">
        <v>99.209659714599297</v>
      </c>
      <c r="Q475">
        <v>0.108207048930116</v>
      </c>
    </row>
    <row r="476" spans="1:17" x14ac:dyDescent="0.3">
      <c r="A476" t="s">
        <v>1073</v>
      </c>
      <c r="B476" t="s">
        <v>1074</v>
      </c>
      <c r="C476" t="str">
        <f>IFERROR(VLOOKUP(Table1[[#This Row],[Ticker]],[1]!Table1[[Symbol]:[Industry]],2,FALSE),"-")</f>
        <v>-</v>
      </c>
      <c r="D476" t="s">
        <v>61</v>
      </c>
      <c r="E476">
        <v>11600.774992619999</v>
      </c>
      <c r="F476">
        <v>736.85</v>
      </c>
      <c r="G476">
        <v>57.081105771222603</v>
      </c>
      <c r="H476">
        <v>-2.9299050525378001</v>
      </c>
      <c r="I476">
        <v>16.176352059173301</v>
      </c>
      <c r="J476">
        <v>-1.9505379951403501</v>
      </c>
      <c r="K476">
        <v>702.81234422608304</v>
      </c>
      <c r="L476">
        <v>587.09202012941296</v>
      </c>
      <c r="M476">
        <v>50.1476985033594</v>
      </c>
      <c r="N476">
        <v>0.54721077653884698</v>
      </c>
      <c r="O476">
        <v>5.1774445273800698</v>
      </c>
      <c r="P476">
        <v>131.16862745098001</v>
      </c>
      <c r="Q476">
        <v>-3.5705522800867001E-2</v>
      </c>
    </row>
    <row r="477" spans="1:17" x14ac:dyDescent="0.3">
      <c r="A477" t="s">
        <v>1075</v>
      </c>
      <c r="B477" t="s">
        <v>1076</v>
      </c>
      <c r="C477" t="str">
        <f>IFERROR(VLOOKUP(Table1[[#This Row],[Ticker]],[1]!Table1[[Symbol]:[Industry]],2,FALSE),"-")</f>
        <v>-</v>
      </c>
      <c r="D477" t="s">
        <v>21</v>
      </c>
      <c r="E477">
        <v>11527.66053254</v>
      </c>
      <c r="F477">
        <v>1816.7</v>
      </c>
      <c r="G477">
        <v>-12.521105555896501</v>
      </c>
      <c r="H477">
        <v>15.507732668096001</v>
      </c>
      <c r="I477">
        <v>-3.1257311898737301</v>
      </c>
      <c r="J477">
        <v>4.8870252672582497</v>
      </c>
      <c r="K477">
        <v>1573.5775217329001</v>
      </c>
      <c r="L477">
        <v>1547.19556365623</v>
      </c>
      <c r="M477">
        <v>70.274696778257606</v>
      </c>
      <c r="N477">
        <v>4.25110916831742</v>
      </c>
      <c r="O477">
        <v>6.2365828149942102</v>
      </c>
      <c r="P477">
        <v>31.070307708957099</v>
      </c>
      <c r="Q477">
        <v>-6.6069907162739E-2</v>
      </c>
    </row>
    <row r="478" spans="1:17" hidden="1" x14ac:dyDescent="0.3">
      <c r="A478" t="s">
        <v>1077</v>
      </c>
      <c r="B478" t="s">
        <v>1078</v>
      </c>
      <c r="C478" t="str">
        <f>IFERROR(VLOOKUP(Table1[[#This Row],[Ticker]],[1]!Table1[[Symbol]:[Industry]],2,FALSE),"-")</f>
        <v>-</v>
      </c>
      <c r="D478" t="s">
        <v>89</v>
      </c>
      <c r="E478">
        <v>11516.9498752</v>
      </c>
      <c r="F478">
        <v>95.99</v>
      </c>
      <c r="G478">
        <v>-42.3475467778783</v>
      </c>
      <c r="H478">
        <v>-7.1901518055218601</v>
      </c>
      <c r="I478">
        <v>-14.2891740131346</v>
      </c>
      <c r="J478">
        <v>-2.11852546820792</v>
      </c>
      <c r="K478">
        <v>96.476036567810795</v>
      </c>
      <c r="L478">
        <v>100.375431868833</v>
      </c>
      <c r="M478">
        <v>13.715137464591701</v>
      </c>
      <c r="N478">
        <v>1.0274485059149601</v>
      </c>
      <c r="O478">
        <v>24.2837795603708</v>
      </c>
      <c r="P478">
        <v>5.5995599559955904</v>
      </c>
    </row>
    <row r="479" spans="1:17" x14ac:dyDescent="0.3">
      <c r="A479" t="s">
        <v>1079</v>
      </c>
      <c r="B479" t="s">
        <v>1080</v>
      </c>
      <c r="C479" t="str">
        <f>IFERROR(VLOOKUP(Table1[[#This Row],[Ticker]],[1]!Table1[[Symbol]:[Industry]],2,FALSE),"-")</f>
        <v>-</v>
      </c>
      <c r="D479" t="s">
        <v>755</v>
      </c>
      <c r="E479">
        <v>11479.729349088</v>
      </c>
      <c r="F479">
        <v>249.46</v>
      </c>
      <c r="G479">
        <v>188.07740474306101</v>
      </c>
      <c r="H479">
        <v>7.7360150334816096</v>
      </c>
      <c r="I479">
        <v>58.6145043370378</v>
      </c>
      <c r="J479">
        <v>0.27891967093214198</v>
      </c>
      <c r="K479">
        <v>215.15853762458599</v>
      </c>
      <c r="L479">
        <v>170.72684722962001</v>
      </c>
      <c r="M479">
        <v>73.271934863752804</v>
      </c>
      <c r="N479">
        <v>1.4182509783078801</v>
      </c>
      <c r="O479">
        <v>2.9183035356369702</v>
      </c>
      <c r="P479">
        <v>235.74697173620399</v>
      </c>
      <c r="Q479">
        <v>0.13746376723721501</v>
      </c>
    </row>
    <row r="480" spans="1:17" x14ac:dyDescent="0.3">
      <c r="A480" t="s">
        <v>1081</v>
      </c>
      <c r="B480" t="s">
        <v>1082</v>
      </c>
      <c r="C480" t="str">
        <f>IFERROR(VLOOKUP(Table1[[#This Row],[Ticker]],[1]!Table1[[Symbol]:[Industry]],2,FALSE),"-")</f>
        <v>-</v>
      </c>
      <c r="D480" t="s">
        <v>391</v>
      </c>
      <c r="E480">
        <v>11476.904603159999</v>
      </c>
      <c r="F480">
        <v>2758.75</v>
      </c>
      <c r="G480">
        <v>7.4872405349225399</v>
      </c>
      <c r="H480">
        <v>11.4259477945642</v>
      </c>
      <c r="I480">
        <v>2.85039446476181</v>
      </c>
      <c r="J480">
        <v>12.581430924808499</v>
      </c>
      <c r="K480">
        <v>2518.8029268376699</v>
      </c>
      <c r="L480">
        <v>2415.82046693248</v>
      </c>
      <c r="M480">
        <v>86.422980037733495</v>
      </c>
      <c r="N480">
        <v>2.1099719100307701</v>
      </c>
      <c r="O480">
        <v>8.6887177163570399</v>
      </c>
      <c r="P480">
        <v>36.227840600464098</v>
      </c>
      <c r="Q480">
        <v>6.8195057571579995E-2</v>
      </c>
    </row>
    <row r="481" spans="1:17" x14ac:dyDescent="0.3">
      <c r="A481" t="s">
        <v>1083</v>
      </c>
      <c r="B481" t="s">
        <v>1084</v>
      </c>
      <c r="C481" t="str">
        <f>IFERROR(VLOOKUP(Table1[[#This Row],[Ticker]],[1]!Table1[[Symbol]:[Industry]],2,FALSE),"-")</f>
        <v>-</v>
      </c>
      <c r="D481" t="s">
        <v>302</v>
      </c>
      <c r="E481">
        <v>11471.368518903901</v>
      </c>
      <c r="F481">
        <v>145.37</v>
      </c>
      <c r="G481">
        <v>29.408111813768699</v>
      </c>
      <c r="H481">
        <v>-5.0519101562619397</v>
      </c>
      <c r="I481">
        <v>0.63487682719892102</v>
      </c>
      <c r="J481">
        <v>-3.6802862475076399</v>
      </c>
      <c r="K481">
        <v>143.41676559784599</v>
      </c>
      <c r="L481">
        <v>130.15041269109801</v>
      </c>
      <c r="M481">
        <v>48.554869867551403</v>
      </c>
      <c r="N481">
        <v>0.98328825859327695</v>
      </c>
      <c r="O481">
        <v>8.6881750017197401</v>
      </c>
      <c r="P481">
        <v>61.701890989988797</v>
      </c>
      <c r="Q481">
        <v>0.12778045937568799</v>
      </c>
    </row>
    <row r="482" spans="1:17" x14ac:dyDescent="0.3">
      <c r="A482" t="s">
        <v>1085</v>
      </c>
      <c r="B482" t="s">
        <v>1086</v>
      </c>
      <c r="C482" t="str">
        <f>IFERROR(VLOOKUP(Table1[[#This Row],[Ticker]],[1]!Table1[[Symbol]:[Industry]],2,FALSE),"-")</f>
        <v>-</v>
      </c>
      <c r="D482" t="s">
        <v>327</v>
      </c>
      <c r="E482">
        <v>11439.8150706</v>
      </c>
      <c r="F482">
        <v>834.6</v>
      </c>
      <c r="G482">
        <v>-13.988417622854</v>
      </c>
      <c r="H482">
        <v>13.596090868266501</v>
      </c>
      <c r="I482">
        <v>0.72450904479997602</v>
      </c>
      <c r="J482">
        <v>5.5033652231958401</v>
      </c>
      <c r="K482">
        <v>738.47589589248105</v>
      </c>
      <c r="L482">
        <v>744.03336510831605</v>
      </c>
      <c r="M482">
        <v>84.298364176546002</v>
      </c>
      <c r="N482">
        <v>1.2987481870755899</v>
      </c>
      <c r="O482">
        <v>2.4083393242271698</v>
      </c>
      <c r="P482">
        <v>28.9654639573514</v>
      </c>
      <c r="Q482">
        <v>-9.5061109990971004E-2</v>
      </c>
    </row>
    <row r="483" spans="1:17" x14ac:dyDescent="0.3">
      <c r="A483" t="s">
        <v>1087</v>
      </c>
      <c r="B483" t="s">
        <v>1088</v>
      </c>
      <c r="C483" t="str">
        <f>IFERROR(VLOOKUP(Table1[[#This Row],[Ticker]],[1]!Table1[[Symbol]:[Industry]],2,FALSE),"-")</f>
        <v>-</v>
      </c>
      <c r="D483" t="s">
        <v>878</v>
      </c>
      <c r="E483">
        <v>11396.465395812</v>
      </c>
      <c r="F483">
        <v>81.98</v>
      </c>
      <c r="G483">
        <v>69.888941159861304</v>
      </c>
      <c r="H483">
        <v>3.2163546380221701</v>
      </c>
      <c r="I483">
        <v>-3.5198741282984498</v>
      </c>
      <c r="J483">
        <v>-6.4042651094056202</v>
      </c>
      <c r="K483">
        <v>77.5374921935788</v>
      </c>
      <c r="L483">
        <v>71.311920182502703</v>
      </c>
      <c r="M483">
        <v>55.319514590936599</v>
      </c>
      <c r="N483">
        <v>2.12679341375215</v>
      </c>
      <c r="O483">
        <v>15.698950963649599</v>
      </c>
      <c r="P483">
        <v>109.399744572158</v>
      </c>
      <c r="Q483">
        <v>6.3621671937985E-2</v>
      </c>
    </row>
    <row r="484" spans="1:17" hidden="1" x14ac:dyDescent="0.3">
      <c r="A484" t="s">
        <v>1089</v>
      </c>
      <c r="B484" t="s">
        <v>1090</v>
      </c>
      <c r="C484" t="str">
        <f>IFERROR(VLOOKUP(Table1[[#This Row],[Ticker]],[1]!Table1[[Symbol]:[Industry]],2,FALSE),"-")</f>
        <v>-</v>
      </c>
      <c r="D484" t="s">
        <v>148</v>
      </c>
      <c r="E484">
        <v>11389.792571129999</v>
      </c>
      <c r="F484">
        <v>796.75</v>
      </c>
      <c r="G484">
        <v>662.83531286935101</v>
      </c>
      <c r="H484">
        <v>-3.7924657237899</v>
      </c>
      <c r="I484">
        <v>224.43905069243701</v>
      </c>
      <c r="J484">
        <v>3.0043685167571601</v>
      </c>
      <c r="K484">
        <v>669.29434492817802</v>
      </c>
      <c r="L484">
        <v>425.56670271630799</v>
      </c>
      <c r="M484">
        <v>56.411406006497899</v>
      </c>
      <c r="N484">
        <v>1.1798622051094301</v>
      </c>
      <c r="O484">
        <v>6.1437088170693599</v>
      </c>
      <c r="P484">
        <v>948.355263157894</v>
      </c>
      <c r="Q484">
        <v>0.23878030273592399</v>
      </c>
    </row>
    <row r="485" spans="1:17" x14ac:dyDescent="0.3">
      <c r="A485" t="s">
        <v>1091</v>
      </c>
      <c r="B485" t="s">
        <v>1092</v>
      </c>
      <c r="C485" t="str">
        <f>IFERROR(VLOOKUP(Table1[[#This Row],[Ticker]],[1]!Table1[[Symbol]:[Industry]],2,FALSE),"-")</f>
        <v>-</v>
      </c>
      <c r="D485" t="s">
        <v>697</v>
      </c>
      <c r="E485">
        <v>11367.32896411</v>
      </c>
      <c r="F485">
        <v>9080</v>
      </c>
      <c r="G485">
        <v>-6.8244843956698498</v>
      </c>
      <c r="H485">
        <v>15.978565667160399</v>
      </c>
      <c r="I485">
        <v>4.5292422850634999</v>
      </c>
      <c r="J485">
        <v>-5.4143349618999803</v>
      </c>
      <c r="K485">
        <v>7760.31986308256</v>
      </c>
      <c r="L485">
        <v>7609.2373336257497</v>
      </c>
      <c r="M485">
        <v>66.926958557070407</v>
      </c>
      <c r="N485">
        <v>2.7099607395163301</v>
      </c>
      <c r="O485">
        <v>7.2687224669603498</v>
      </c>
      <c r="P485">
        <v>37.759436824857303</v>
      </c>
      <c r="Q485">
        <v>5.8271921195489997E-2</v>
      </c>
    </row>
    <row r="486" spans="1:17" x14ac:dyDescent="0.3">
      <c r="A486" t="s">
        <v>1093</v>
      </c>
      <c r="B486" t="s">
        <v>1094</v>
      </c>
      <c r="C486" t="str">
        <f>IFERROR(VLOOKUP(Table1[[#This Row],[Ticker]],[1]!Table1[[Symbol]:[Industry]],2,FALSE),"-")</f>
        <v>-</v>
      </c>
      <c r="D486" t="s">
        <v>46</v>
      </c>
      <c r="E486">
        <v>11254.725014145</v>
      </c>
      <c r="F486">
        <v>1731</v>
      </c>
      <c r="G486">
        <v>74.470703636360597</v>
      </c>
      <c r="H486">
        <v>1.8429710486492099</v>
      </c>
      <c r="I486">
        <v>89.739596177636599</v>
      </c>
      <c r="J486">
        <v>-9.1232620409543301</v>
      </c>
      <c r="K486">
        <v>1497.5928162639</v>
      </c>
      <c r="L486">
        <v>1134.0137950052499</v>
      </c>
      <c r="M486">
        <v>51.5284314414032</v>
      </c>
      <c r="N486">
        <v>0.45855709828771801</v>
      </c>
      <c r="O486">
        <v>8.0242634315424493</v>
      </c>
      <c r="P486">
        <v>115.004347286051</v>
      </c>
      <c r="Q486">
        <v>0.13897707256291</v>
      </c>
    </row>
    <row r="487" spans="1:17" x14ac:dyDescent="0.3">
      <c r="A487" t="s">
        <v>1095</v>
      </c>
      <c r="B487" t="s">
        <v>1096</v>
      </c>
      <c r="C487" t="str">
        <f>IFERROR(VLOOKUP(Table1[[#This Row],[Ticker]],[1]!Table1[[Symbol]:[Industry]],2,FALSE),"-")</f>
        <v>-</v>
      </c>
      <c r="D487" t="s">
        <v>218</v>
      </c>
      <c r="E487">
        <v>11200.882804020001</v>
      </c>
      <c r="F487">
        <v>578.04999999999995</v>
      </c>
      <c r="G487">
        <v>18.796718237965699</v>
      </c>
      <c r="H487">
        <v>-7.9772923760682399</v>
      </c>
      <c r="I487">
        <v>-4.9799953451695602</v>
      </c>
      <c r="J487">
        <v>-3.8387290470889002</v>
      </c>
      <c r="K487">
        <v>588.44284214819595</v>
      </c>
      <c r="L487">
        <v>553.06144535385999</v>
      </c>
      <c r="M487">
        <v>47.745111395815201</v>
      </c>
      <c r="N487">
        <v>0.63625652465424998</v>
      </c>
      <c r="O487">
        <v>22.722947841882199</v>
      </c>
      <c r="P487">
        <v>47.123950114532903</v>
      </c>
      <c r="Q487">
        <v>-4.8931830155196997E-2</v>
      </c>
    </row>
    <row r="488" spans="1:17" x14ac:dyDescent="0.3">
      <c r="A488" t="s">
        <v>1097</v>
      </c>
      <c r="B488" t="s">
        <v>1098</v>
      </c>
      <c r="C488" t="str">
        <f>IFERROR(VLOOKUP(Table1[[#This Row],[Ticker]],[1]!Table1[[Symbol]:[Industry]],2,FALSE),"-")</f>
        <v>-</v>
      </c>
      <c r="D488" t="s">
        <v>533</v>
      </c>
      <c r="E488">
        <v>11054.5291184</v>
      </c>
      <c r="F488">
        <v>2145.0500000000002</v>
      </c>
      <c r="G488">
        <v>-47.507895140206799</v>
      </c>
      <c r="H488">
        <v>4.4020048890125496</v>
      </c>
      <c r="I488">
        <v>-31.611296699421199</v>
      </c>
      <c r="J488">
        <v>0.93885291195870901</v>
      </c>
      <c r="K488">
        <v>2041.1225946053301</v>
      </c>
      <c r="L488">
        <v>2176.54465840886</v>
      </c>
      <c r="M488">
        <v>75.141096687318907</v>
      </c>
      <c r="N488">
        <v>1.38710084098653</v>
      </c>
      <c r="O488">
        <v>28.248758770191799</v>
      </c>
      <c r="P488">
        <v>18.642146017699101</v>
      </c>
      <c r="Q488">
        <v>-0.13903237097493901</v>
      </c>
    </row>
    <row r="489" spans="1:17" hidden="1" x14ac:dyDescent="0.3">
      <c r="A489" t="s">
        <v>1099</v>
      </c>
      <c r="B489" t="s">
        <v>1100</v>
      </c>
      <c r="C489" t="str">
        <f>IFERROR(VLOOKUP(Table1[[#This Row],[Ticker]],[1]!Table1[[Symbol]:[Industry]],2,FALSE),"-")</f>
        <v>-</v>
      </c>
      <c r="D489" t="s">
        <v>343</v>
      </c>
      <c r="E489">
        <v>11053.834126035001</v>
      </c>
      <c r="F489">
        <v>1842.9</v>
      </c>
      <c r="G489">
        <v>147.37750910774099</v>
      </c>
      <c r="H489">
        <v>12.034382963913201</v>
      </c>
      <c r="I489">
        <v>161.260645230856</v>
      </c>
      <c r="J489">
        <v>-5.7766217573365504</v>
      </c>
      <c r="K489">
        <v>1586.7632868949499</v>
      </c>
      <c r="M489">
        <v>58.663197450401398</v>
      </c>
      <c r="N489">
        <v>1.00646445200009</v>
      </c>
      <c r="O489">
        <v>12.8655922730479</v>
      </c>
      <c r="P489">
        <v>186.87733499377299</v>
      </c>
    </row>
    <row r="490" spans="1:17" x14ac:dyDescent="0.3">
      <c r="A490" t="s">
        <v>1101</v>
      </c>
      <c r="B490" t="s">
        <v>1102</v>
      </c>
      <c r="C490" t="str">
        <f>IFERROR(VLOOKUP(Table1[[#This Row],[Ticker]],[1]!Table1[[Symbol]:[Industry]],2,FALSE),"-")</f>
        <v>-</v>
      </c>
      <c r="D490" t="s">
        <v>61</v>
      </c>
      <c r="E490">
        <v>11039.355339559999</v>
      </c>
      <c r="F490">
        <v>1450</v>
      </c>
      <c r="G490">
        <v>53.334374202757203</v>
      </c>
      <c r="H490">
        <v>4.45207188858347</v>
      </c>
      <c r="I490">
        <v>-7.2964281052514197</v>
      </c>
      <c r="J490">
        <v>0.39822322339076199</v>
      </c>
      <c r="K490">
        <v>1371.59309346686</v>
      </c>
      <c r="L490">
        <v>1267.8066742266999</v>
      </c>
      <c r="M490">
        <v>60.242438958625897</v>
      </c>
      <c r="N490">
        <v>1.36516692188614</v>
      </c>
      <c r="O490">
        <v>11.6586206896551</v>
      </c>
      <c r="P490">
        <v>85.17336057723</v>
      </c>
      <c r="Q490">
        <v>7.4635295976570995E-2</v>
      </c>
    </row>
    <row r="491" spans="1:17" x14ac:dyDescent="0.3">
      <c r="A491" t="s">
        <v>1103</v>
      </c>
      <c r="B491" t="s">
        <v>1104</v>
      </c>
      <c r="C491" t="str">
        <f>IFERROR(VLOOKUP(Table1[[#This Row],[Ticker]],[1]!Table1[[Symbol]:[Industry]],2,FALSE),"-")</f>
        <v>-</v>
      </c>
      <c r="D491" t="s">
        <v>124</v>
      </c>
      <c r="E491">
        <v>10943.49011796</v>
      </c>
      <c r="F491">
        <v>757.35</v>
      </c>
      <c r="G491">
        <v>119.160139305177</v>
      </c>
      <c r="H491">
        <v>43.359662492139002</v>
      </c>
      <c r="I491">
        <v>50.2850994227542</v>
      </c>
      <c r="J491">
        <v>-1.6317004762035601</v>
      </c>
      <c r="K491">
        <v>603.90611394829705</v>
      </c>
      <c r="L491">
        <v>489.28452958443398</v>
      </c>
      <c r="M491">
        <v>77.132480923711498</v>
      </c>
      <c r="N491">
        <v>0.81976624626816397</v>
      </c>
      <c r="O491">
        <v>2.5945731828084599</v>
      </c>
      <c r="P491">
        <v>148.10810810810801</v>
      </c>
      <c r="Q491">
        <v>0.15871918321772799</v>
      </c>
    </row>
    <row r="492" spans="1:17" x14ac:dyDescent="0.3">
      <c r="A492" t="s">
        <v>1105</v>
      </c>
      <c r="B492" t="s">
        <v>1106</v>
      </c>
      <c r="C492" t="str">
        <f>IFERROR(VLOOKUP(Table1[[#This Row],[Ticker]],[1]!Table1[[Symbol]:[Industry]],2,FALSE),"-")</f>
        <v>-</v>
      </c>
      <c r="D492" t="s">
        <v>24</v>
      </c>
      <c r="E492">
        <v>10941.504780227</v>
      </c>
      <c r="F492">
        <v>93.91</v>
      </c>
      <c r="G492">
        <v>-22.388518222861201</v>
      </c>
      <c r="H492">
        <v>-5.9313055116735498</v>
      </c>
      <c r="I492">
        <v>-26.1382374499584</v>
      </c>
      <c r="J492">
        <v>-8.1666391832763097</v>
      </c>
      <c r="K492">
        <v>98.081338979496493</v>
      </c>
      <c r="L492">
        <v>95.581763788430706</v>
      </c>
      <c r="M492">
        <v>34.114315899806002</v>
      </c>
      <c r="N492">
        <v>1.48890111231805</v>
      </c>
      <c r="O492">
        <v>24.054946225109099</v>
      </c>
      <c r="P492">
        <v>14.3848964677222</v>
      </c>
      <c r="Q492">
        <v>1.8846165077784E-2</v>
      </c>
    </row>
    <row r="493" spans="1:17" x14ac:dyDescent="0.3">
      <c r="A493" t="s">
        <v>1107</v>
      </c>
      <c r="B493" t="s">
        <v>1108</v>
      </c>
      <c r="C493" t="str">
        <f>IFERROR(VLOOKUP(Table1[[#This Row],[Ticker]],[1]!Table1[[Symbol]:[Industry]],2,FALSE),"-")</f>
        <v>-</v>
      </c>
      <c r="D493" t="s">
        <v>140</v>
      </c>
      <c r="E493">
        <v>10937.849518683</v>
      </c>
      <c r="F493">
        <v>200.47</v>
      </c>
      <c r="G493">
        <v>138.86083547182</v>
      </c>
      <c r="H493">
        <v>-10.659824767051299</v>
      </c>
      <c r="I493">
        <v>-3.3636870266658501</v>
      </c>
      <c r="J493">
        <v>1.42971444697953</v>
      </c>
      <c r="K493">
        <v>203.54878034337699</v>
      </c>
      <c r="L493">
        <v>195.728064941714</v>
      </c>
      <c r="M493">
        <v>59.9325212345572</v>
      </c>
      <c r="N493">
        <v>0.75038108374406598</v>
      </c>
      <c r="O493">
        <v>42.116027335760897</v>
      </c>
      <c r="P493">
        <v>189.906001446131</v>
      </c>
      <c r="Q493">
        <v>0.15021958895083601</v>
      </c>
    </row>
    <row r="494" spans="1:17" x14ac:dyDescent="0.3">
      <c r="A494" t="s">
        <v>1109</v>
      </c>
      <c r="B494" t="s">
        <v>1110</v>
      </c>
      <c r="C494" t="str">
        <f>IFERROR(VLOOKUP(Table1[[#This Row],[Ticker]],[1]!Table1[[Symbol]:[Industry]],2,FALSE),"-")</f>
        <v>-</v>
      </c>
      <c r="D494" t="s">
        <v>61</v>
      </c>
      <c r="E494">
        <v>10873.061243280001</v>
      </c>
      <c r="F494">
        <v>884.75</v>
      </c>
      <c r="G494">
        <v>28.670179177299499</v>
      </c>
      <c r="H494">
        <v>-0.717782507584657</v>
      </c>
      <c r="I494">
        <v>12.5624898119161</v>
      </c>
      <c r="J494">
        <v>5.2312892450449802</v>
      </c>
      <c r="K494">
        <v>836.50630086419903</v>
      </c>
      <c r="L494">
        <v>754.11002870237201</v>
      </c>
      <c r="M494">
        <v>70.908783378539596</v>
      </c>
      <c r="N494">
        <v>0.64697384367763699</v>
      </c>
      <c r="O494">
        <v>2.4018084204577601</v>
      </c>
      <c r="P494">
        <v>56.787169945064697</v>
      </c>
      <c r="Q494">
        <v>-2.7878609648234E-2</v>
      </c>
    </row>
    <row r="495" spans="1:17" x14ac:dyDescent="0.3">
      <c r="A495" t="s">
        <v>1111</v>
      </c>
      <c r="B495" t="s">
        <v>1112</v>
      </c>
      <c r="C495" t="str">
        <f>IFERROR(VLOOKUP(Table1[[#This Row],[Ticker]],[1]!Table1[[Symbol]:[Industry]],2,FALSE),"-")</f>
        <v>-</v>
      </c>
      <c r="D495" t="s">
        <v>230</v>
      </c>
      <c r="E495">
        <v>10869.23797312</v>
      </c>
      <c r="F495">
        <v>1621.6</v>
      </c>
      <c r="G495">
        <v>41.852747278865003</v>
      </c>
      <c r="H495">
        <v>0.79489356887260698</v>
      </c>
      <c r="I495">
        <v>24.075460497562599</v>
      </c>
      <c r="J495">
        <v>-0.70422015068173804</v>
      </c>
      <c r="K495">
        <v>1536.44693942852</v>
      </c>
      <c r="L495">
        <v>1265.65433156073</v>
      </c>
      <c r="M495">
        <v>55.273558712378502</v>
      </c>
      <c r="N495">
        <v>0.82487789784371301</v>
      </c>
      <c r="O495">
        <v>6.8050074000986802</v>
      </c>
      <c r="P495">
        <v>92.657716526078104</v>
      </c>
      <c r="Q495">
        <v>0.12787704916029799</v>
      </c>
    </row>
    <row r="496" spans="1:17" x14ac:dyDescent="0.3">
      <c r="A496" t="s">
        <v>1113</v>
      </c>
      <c r="B496" t="s">
        <v>1114</v>
      </c>
      <c r="C496" t="str">
        <f>IFERROR(VLOOKUP(Table1[[#This Row],[Ticker]],[1]!Table1[[Symbol]:[Industry]],2,FALSE),"-")</f>
        <v>-</v>
      </c>
      <c r="D496" t="s">
        <v>371</v>
      </c>
      <c r="E496">
        <v>10868.255569999999</v>
      </c>
      <c r="F496">
        <v>196.37</v>
      </c>
      <c r="G496">
        <v>53.631407182030003</v>
      </c>
      <c r="H496">
        <v>16.583069240745001</v>
      </c>
      <c r="I496">
        <v>4.1604248749146002</v>
      </c>
      <c r="J496">
        <v>-0.75453233095944505</v>
      </c>
      <c r="K496">
        <v>166.817479876514</v>
      </c>
      <c r="L496">
        <v>147.43180228544401</v>
      </c>
      <c r="M496">
        <v>61.0477169007291</v>
      </c>
      <c r="N496">
        <v>3.4461220053731898</v>
      </c>
      <c r="O496">
        <v>15.9545755461628</v>
      </c>
      <c r="P496">
        <v>86.574821852731603</v>
      </c>
      <c r="Q496">
        <v>7.6992205984227999E-2</v>
      </c>
    </row>
    <row r="497" spans="1:17" x14ac:dyDescent="0.3">
      <c r="A497" t="s">
        <v>1115</v>
      </c>
      <c r="B497" t="s">
        <v>1116</v>
      </c>
      <c r="C497" t="str">
        <f>IFERROR(VLOOKUP(Table1[[#This Row],[Ticker]],[1]!Table1[[Symbol]:[Industry]],2,FALSE),"-")</f>
        <v>-</v>
      </c>
      <c r="D497" t="s">
        <v>143</v>
      </c>
      <c r="E497">
        <v>10797.0234375</v>
      </c>
      <c r="F497">
        <v>771.05</v>
      </c>
      <c r="G497">
        <v>29.868084140048701</v>
      </c>
      <c r="H497">
        <v>-0.64046042954058102</v>
      </c>
      <c r="I497">
        <v>44.860465022050498</v>
      </c>
      <c r="J497">
        <v>-0.38753012571200401</v>
      </c>
      <c r="K497">
        <v>738.71447799267503</v>
      </c>
      <c r="L497">
        <v>602.03341614561396</v>
      </c>
      <c r="M497">
        <v>56.883958735721201</v>
      </c>
      <c r="N497">
        <v>1.40571909411832</v>
      </c>
      <c r="O497">
        <v>5.0580377407431296</v>
      </c>
      <c r="P497">
        <v>87.580586303369401</v>
      </c>
    </row>
    <row r="498" spans="1:17" x14ac:dyDescent="0.3">
      <c r="A498" t="s">
        <v>1117</v>
      </c>
      <c r="B498" t="s">
        <v>1118</v>
      </c>
      <c r="C498" t="str">
        <f>IFERROR(VLOOKUP(Table1[[#This Row],[Ticker]],[1]!Table1[[Symbol]:[Industry]],2,FALSE),"-")</f>
        <v>-</v>
      </c>
      <c r="D498" t="s">
        <v>127</v>
      </c>
      <c r="E498">
        <v>10778.683644750001</v>
      </c>
      <c r="F498">
        <v>1299.8499999999999</v>
      </c>
      <c r="G498">
        <v>181.75161871290999</v>
      </c>
      <c r="H498">
        <v>21.403551706722801</v>
      </c>
      <c r="I498">
        <v>55.833656183295801</v>
      </c>
      <c r="J498">
        <v>6.7696829183798801</v>
      </c>
      <c r="K498">
        <v>1043.8416150509199</v>
      </c>
      <c r="L498">
        <v>856.68078902828802</v>
      </c>
      <c r="M498">
        <v>75.709092835698002</v>
      </c>
      <c r="N498">
        <v>1.5529149064248999</v>
      </c>
      <c r="O498">
        <v>1.3424625918375199</v>
      </c>
      <c r="P498">
        <v>215.95770539620801</v>
      </c>
      <c r="Q498">
        <v>0.203828500863898</v>
      </c>
    </row>
    <row r="499" spans="1:17" x14ac:dyDescent="0.3">
      <c r="A499" t="s">
        <v>1119</v>
      </c>
      <c r="B499" t="s">
        <v>1120</v>
      </c>
      <c r="C499" t="str">
        <f>IFERROR(VLOOKUP(Table1[[#This Row],[Ticker]],[1]!Table1[[Symbol]:[Industry]],2,FALSE),"-")</f>
        <v>-</v>
      </c>
      <c r="D499" t="s">
        <v>98</v>
      </c>
      <c r="E499">
        <v>10747.18335424</v>
      </c>
      <c r="F499">
        <v>1763.45</v>
      </c>
      <c r="G499">
        <v>178.64467538765101</v>
      </c>
      <c r="H499">
        <v>-13.8063650338407</v>
      </c>
      <c r="I499">
        <v>76.703735220689197</v>
      </c>
      <c r="J499">
        <v>-0.367405135581933</v>
      </c>
      <c r="K499">
        <v>1780.8130636368901</v>
      </c>
      <c r="L499">
        <v>1358.3272946167899</v>
      </c>
      <c r="M499">
        <v>50.577411049009001</v>
      </c>
      <c r="N499">
        <v>0.42410706383844599</v>
      </c>
      <c r="O499">
        <v>19.603617908077901</v>
      </c>
      <c r="P499">
        <v>254.58109919571001</v>
      </c>
      <c r="Q499">
        <v>0.29522841775863801</v>
      </c>
    </row>
    <row r="500" spans="1:17" hidden="1" x14ac:dyDescent="0.3">
      <c r="A500" t="s">
        <v>1121</v>
      </c>
      <c r="B500" t="s">
        <v>1122</v>
      </c>
      <c r="C500" t="str">
        <f>IFERROR(VLOOKUP(Table1[[#This Row],[Ticker]],[1]!Table1[[Symbol]:[Industry]],2,FALSE),"-")</f>
        <v>-</v>
      </c>
      <c r="D500" t="s">
        <v>714</v>
      </c>
      <c r="E500">
        <v>10739.054693185</v>
      </c>
      <c r="F500">
        <v>111.81</v>
      </c>
      <c r="G500">
        <v>40.733244601060903</v>
      </c>
      <c r="H500">
        <v>-9.3689317343541294</v>
      </c>
      <c r="I500">
        <v>11.013039982969399</v>
      </c>
      <c r="J500">
        <v>-1.22945476104912</v>
      </c>
      <c r="K500">
        <v>108.14850149943599</v>
      </c>
      <c r="L500">
        <v>95.200039090197507</v>
      </c>
      <c r="M500">
        <v>54.041415573722702</v>
      </c>
      <c r="N500">
        <v>0.69522389323804901</v>
      </c>
      <c r="O500">
        <v>8.7917002057060998</v>
      </c>
      <c r="P500">
        <v>71.619339984650793</v>
      </c>
      <c r="Q500">
        <v>2.1133606920337E-2</v>
      </c>
    </row>
    <row r="501" spans="1:17" x14ac:dyDescent="0.3">
      <c r="A501" t="s">
        <v>1123</v>
      </c>
      <c r="B501" t="s">
        <v>1124</v>
      </c>
      <c r="C501" t="str">
        <f>IFERROR(VLOOKUP(Table1[[#This Row],[Ticker]],[1]!Table1[[Symbol]:[Industry]],2,FALSE),"-")</f>
        <v>-</v>
      </c>
      <c r="D501" t="s">
        <v>1125</v>
      </c>
      <c r="E501">
        <v>10653.840485999999</v>
      </c>
      <c r="F501">
        <v>545.5</v>
      </c>
      <c r="G501">
        <v>18.823743676043399</v>
      </c>
      <c r="H501">
        <v>-0.32099167857559202</v>
      </c>
      <c r="I501">
        <v>34.772608159486801</v>
      </c>
      <c r="J501">
        <v>-0.43805362530108899</v>
      </c>
      <c r="K501">
        <v>496.58165611415501</v>
      </c>
      <c r="L501">
        <v>417.57858882110497</v>
      </c>
      <c r="M501">
        <v>60.1045994268774</v>
      </c>
      <c r="N501">
        <v>0.76824431294764906</v>
      </c>
      <c r="O501">
        <v>6.5811182401466404</v>
      </c>
      <c r="P501">
        <v>76.195090439276399</v>
      </c>
      <c r="Q501">
        <v>3.7331145789435999E-2</v>
      </c>
    </row>
    <row r="502" spans="1:17" x14ac:dyDescent="0.3">
      <c r="A502" t="s">
        <v>1126</v>
      </c>
      <c r="B502" t="s">
        <v>1127</v>
      </c>
      <c r="C502" t="str">
        <f>IFERROR(VLOOKUP(Table1[[#This Row],[Ticker]],[1]!Table1[[Symbol]:[Industry]],2,FALSE),"-")</f>
        <v>-</v>
      </c>
      <c r="D502" t="s">
        <v>371</v>
      </c>
      <c r="E502">
        <v>10640.709559445</v>
      </c>
      <c r="F502">
        <v>715.1</v>
      </c>
      <c r="G502">
        <v>-6.6597766501149902</v>
      </c>
      <c r="H502">
        <v>4.8023082271836302</v>
      </c>
      <c r="I502">
        <v>-21.1351448620605</v>
      </c>
      <c r="J502">
        <v>1.78589626134974</v>
      </c>
      <c r="K502">
        <v>681.27322226380704</v>
      </c>
      <c r="L502">
        <v>668.15656146429001</v>
      </c>
      <c r="M502">
        <v>60.474136680890503</v>
      </c>
      <c r="N502">
        <v>3.2192934951070198</v>
      </c>
      <c r="O502">
        <v>13.956090057334601</v>
      </c>
      <c r="P502">
        <v>34.417293233082702</v>
      </c>
      <c r="Q502">
        <v>5.8209437551784003E-2</v>
      </c>
    </row>
    <row r="503" spans="1:17" hidden="1" x14ac:dyDescent="0.3">
      <c r="A503" t="s">
        <v>1128</v>
      </c>
      <c r="B503" t="s">
        <v>1129</v>
      </c>
      <c r="C503" t="str">
        <f>IFERROR(VLOOKUP(Table1[[#This Row],[Ticker]],[1]!Table1[[Symbol]:[Industry]],2,FALSE),"-")</f>
        <v>-</v>
      </c>
      <c r="D503" t="s">
        <v>714</v>
      </c>
      <c r="E503">
        <v>10625.948094249999</v>
      </c>
      <c r="F503">
        <v>535.67999999999995</v>
      </c>
      <c r="G503">
        <v>-9.0950490270145696</v>
      </c>
      <c r="H503">
        <v>-1.69786290211647</v>
      </c>
      <c r="I503">
        <v>-1.3530944565210199</v>
      </c>
      <c r="J503">
        <v>0.43674706630947902</v>
      </c>
      <c r="K503">
        <v>509.839351665989</v>
      </c>
      <c r="L503">
        <v>481.478677695307</v>
      </c>
      <c r="M503">
        <v>77.9215973242584</v>
      </c>
      <c r="N503">
        <v>0.98859530702359699</v>
      </c>
      <c r="O503">
        <v>1.5251642771804099</v>
      </c>
      <c r="P503">
        <v>24.547779586142699</v>
      </c>
      <c r="Q503">
        <v>-1.3416788414562999E-2</v>
      </c>
    </row>
    <row r="504" spans="1:17" x14ac:dyDescent="0.3">
      <c r="A504" t="s">
        <v>1130</v>
      </c>
      <c r="B504" t="s">
        <v>1131</v>
      </c>
      <c r="C504" t="str">
        <f>IFERROR(VLOOKUP(Table1[[#This Row],[Ticker]],[1]!Table1[[Symbol]:[Industry]],2,FALSE),"-")</f>
        <v>-</v>
      </c>
      <c r="D504" t="s">
        <v>80</v>
      </c>
      <c r="E504">
        <v>10553.828219539901</v>
      </c>
      <c r="F504">
        <v>897.4</v>
      </c>
      <c r="G504">
        <v>0.75521679786211104</v>
      </c>
      <c r="H504">
        <v>4.5105599640971903</v>
      </c>
      <c r="I504">
        <v>-10.5651584148191</v>
      </c>
      <c r="J504">
        <v>3.95799649607806</v>
      </c>
      <c r="K504">
        <v>828.70182796748998</v>
      </c>
      <c r="L504">
        <v>809.89042856077197</v>
      </c>
      <c r="M504">
        <v>77.827654939160496</v>
      </c>
      <c r="N504">
        <v>2.0185470653741699</v>
      </c>
      <c r="O504">
        <v>11.4218854468464</v>
      </c>
      <c r="P504">
        <v>47.793148880105399</v>
      </c>
      <c r="Q504">
        <v>1.3243344257065999E-2</v>
      </c>
    </row>
    <row r="505" spans="1:17" x14ac:dyDescent="0.3">
      <c r="A505" t="s">
        <v>1132</v>
      </c>
      <c r="B505" t="s">
        <v>1133</v>
      </c>
      <c r="C505" t="str">
        <f>IFERROR(VLOOKUP(Table1[[#This Row],[Ticker]],[1]!Table1[[Symbol]:[Industry]],2,FALSE),"-")</f>
        <v>-</v>
      </c>
      <c r="D505" t="s">
        <v>272</v>
      </c>
      <c r="E505">
        <v>10525.726624789901</v>
      </c>
      <c r="F505">
        <v>2013.25</v>
      </c>
      <c r="G505">
        <v>11.3197079381951</v>
      </c>
      <c r="H505">
        <v>-0.203648490276962</v>
      </c>
      <c r="I505">
        <v>5.7184340176053903</v>
      </c>
      <c r="J505">
        <v>4.23830026222464</v>
      </c>
      <c r="K505">
        <v>1902.2735869836199</v>
      </c>
      <c r="L505">
        <v>1716.3139331521299</v>
      </c>
      <c r="M505">
        <v>77.504608602606893</v>
      </c>
      <c r="N505">
        <v>0.466406413713086</v>
      </c>
      <c r="O505">
        <v>3.31553458338507</v>
      </c>
      <c r="P505">
        <v>55.343364197530803</v>
      </c>
      <c r="Q505">
        <v>-8.5562930733179998E-2</v>
      </c>
    </row>
    <row r="506" spans="1:17" hidden="1" x14ac:dyDescent="0.3">
      <c r="A506" t="s">
        <v>1134</v>
      </c>
      <c r="B506" t="s">
        <v>1135</v>
      </c>
      <c r="C506" t="str">
        <f>IFERROR(VLOOKUP(Table1[[#This Row],[Ticker]],[1]!Table1[[Symbol]:[Industry]],2,FALSE),"-")</f>
        <v>-</v>
      </c>
      <c r="D506" t="s">
        <v>230</v>
      </c>
      <c r="E506">
        <v>10485.563810400001</v>
      </c>
      <c r="F506">
        <v>5208.6000000000004</v>
      </c>
      <c r="G506">
        <v>81.874977485410497</v>
      </c>
      <c r="H506">
        <v>-14.788809261204801</v>
      </c>
      <c r="I506">
        <v>34.379766845425301</v>
      </c>
      <c r="J506">
        <v>-5.4226695789611998</v>
      </c>
      <c r="K506">
        <v>4882.4959095016702</v>
      </c>
      <c r="L506">
        <v>3889.68524458807</v>
      </c>
      <c r="M506">
        <v>43.392260374215901</v>
      </c>
      <c r="N506">
        <v>0.53985770667682198</v>
      </c>
      <c r="O506">
        <v>10.266674346273399</v>
      </c>
      <c r="P506">
        <v>121.642553191489</v>
      </c>
      <c r="Q506">
        <v>0.15809349660541699</v>
      </c>
    </row>
    <row r="507" spans="1:17" x14ac:dyDescent="0.3">
      <c r="A507" t="s">
        <v>1136</v>
      </c>
      <c r="B507" t="s">
        <v>1137</v>
      </c>
      <c r="C507" t="str">
        <f>IFERROR(VLOOKUP(Table1[[#This Row],[Ticker]],[1]!Table1[[Symbol]:[Industry]],2,FALSE),"-")</f>
        <v>-</v>
      </c>
      <c r="D507" t="s">
        <v>21</v>
      </c>
      <c r="E507">
        <v>10459.5389043</v>
      </c>
      <c r="F507">
        <v>506.95</v>
      </c>
      <c r="G507">
        <v>9.73755788827755</v>
      </c>
      <c r="H507">
        <v>-3.2098105758411402</v>
      </c>
      <c r="I507">
        <v>0.17371725641639901</v>
      </c>
      <c r="J507">
        <v>-3.2607948410929399</v>
      </c>
      <c r="K507">
        <v>496.37585660414499</v>
      </c>
      <c r="L507">
        <v>469.92239705430097</v>
      </c>
      <c r="M507">
        <v>55.003257094736</v>
      </c>
      <c r="N507">
        <v>0.485180741454798</v>
      </c>
      <c r="O507">
        <v>11.8650754512279</v>
      </c>
      <c r="P507">
        <v>44.842857142857099</v>
      </c>
      <c r="Q507">
        <v>-7.8201121005606E-2</v>
      </c>
    </row>
    <row r="508" spans="1:17" x14ac:dyDescent="0.3">
      <c r="A508" t="s">
        <v>1138</v>
      </c>
      <c r="B508" t="s">
        <v>1139</v>
      </c>
      <c r="C508" t="str">
        <f>IFERROR(VLOOKUP(Table1[[#This Row],[Ticker]],[1]!Table1[[Symbol]:[Industry]],2,FALSE),"-")</f>
        <v>-</v>
      </c>
      <c r="D508" t="s">
        <v>988</v>
      </c>
      <c r="E508">
        <v>10455.141764975901</v>
      </c>
      <c r="F508">
        <v>49.52</v>
      </c>
      <c r="G508">
        <v>-10.83006508851</v>
      </c>
      <c r="H508">
        <v>12.323998845026599</v>
      </c>
      <c r="I508">
        <v>-6.4021215346658096</v>
      </c>
      <c r="J508">
        <v>-4.7687513939917396</v>
      </c>
      <c r="K508">
        <v>45.603648279490301</v>
      </c>
      <c r="L508">
        <v>46.006026261684603</v>
      </c>
      <c r="M508">
        <v>54.735107678509202</v>
      </c>
      <c r="N508">
        <v>2.3468693539193</v>
      </c>
      <c r="O508">
        <v>15.609854604200301</v>
      </c>
      <c r="P508">
        <v>35.485636114911003</v>
      </c>
      <c r="Q508">
        <v>2.0739287643883001E-2</v>
      </c>
    </row>
    <row r="509" spans="1:17" x14ac:dyDescent="0.3">
      <c r="A509" t="s">
        <v>1140</v>
      </c>
      <c r="B509" t="s">
        <v>1141</v>
      </c>
      <c r="C509" t="str">
        <f>IFERROR(VLOOKUP(Table1[[#This Row],[Ticker]],[1]!Table1[[Symbol]:[Industry]],2,FALSE),"-")</f>
        <v>-</v>
      </c>
      <c r="D509" t="s">
        <v>83</v>
      </c>
      <c r="E509">
        <v>10283.250325610001</v>
      </c>
      <c r="F509">
        <v>212.92</v>
      </c>
      <c r="G509">
        <v>48.813345815679</v>
      </c>
      <c r="H509">
        <v>-0.20840547990328501</v>
      </c>
      <c r="I509">
        <v>22.805458873715299</v>
      </c>
      <c r="J509">
        <v>-3.2128747779072899</v>
      </c>
      <c r="K509">
        <v>202.994366626795</v>
      </c>
      <c r="L509">
        <v>177.80566944888901</v>
      </c>
      <c r="M509">
        <v>68.622150649663595</v>
      </c>
      <c r="N509">
        <v>1.3293590918943501</v>
      </c>
      <c r="O509">
        <v>5.8378733796731197</v>
      </c>
      <c r="P509">
        <v>84.266551276503606</v>
      </c>
      <c r="Q509">
        <v>5.4358105661617001E-2</v>
      </c>
    </row>
    <row r="510" spans="1:17" x14ac:dyDescent="0.3">
      <c r="A510" t="s">
        <v>1142</v>
      </c>
      <c r="B510" t="s">
        <v>1143</v>
      </c>
      <c r="C510" t="str">
        <f>IFERROR(VLOOKUP(Table1[[#This Row],[Ticker]],[1]!Table1[[Symbol]:[Industry]],2,FALSE),"-")</f>
        <v>-</v>
      </c>
      <c r="D510" t="s">
        <v>193</v>
      </c>
      <c r="E510">
        <v>10254.259236</v>
      </c>
      <c r="F510">
        <v>667.85</v>
      </c>
      <c r="G510">
        <v>71.516436757012301</v>
      </c>
      <c r="H510">
        <v>12.366918019031999</v>
      </c>
      <c r="I510">
        <v>9.7906122595992109</v>
      </c>
      <c r="J510">
        <v>-3.1251313174238202</v>
      </c>
      <c r="K510">
        <v>593.86550926934899</v>
      </c>
      <c r="L510">
        <v>517.67762334568795</v>
      </c>
      <c r="M510">
        <v>60.997515361894003</v>
      </c>
      <c r="N510">
        <v>0.72582067634831304</v>
      </c>
      <c r="O510">
        <v>5.9818821591674602</v>
      </c>
      <c r="P510">
        <v>108.70312499999901</v>
      </c>
      <c r="Q510">
        <v>5.0674931008674998E-2</v>
      </c>
    </row>
    <row r="511" spans="1:17" x14ac:dyDescent="0.3">
      <c r="A511" t="s">
        <v>1144</v>
      </c>
      <c r="B511" t="s">
        <v>1145</v>
      </c>
      <c r="C511" t="str">
        <f>IFERROR(VLOOKUP(Table1[[#This Row],[Ticker]],[1]!Table1[[Symbol]:[Industry]],2,FALSE),"-")</f>
        <v>-</v>
      </c>
      <c r="D511" t="s">
        <v>486</v>
      </c>
      <c r="E511">
        <v>10241.358776069999</v>
      </c>
      <c r="F511">
        <v>2167.35</v>
      </c>
      <c r="G511">
        <v>18.067057763000101</v>
      </c>
      <c r="H511">
        <v>-0.16867338897255699</v>
      </c>
      <c r="I511">
        <v>4.7015739630709303</v>
      </c>
      <c r="J511">
        <v>-0.68084698701080704</v>
      </c>
      <c r="K511">
        <v>2034.79053690674</v>
      </c>
      <c r="L511">
        <v>1912.0543346214599</v>
      </c>
      <c r="M511">
        <v>58.351687082040002</v>
      </c>
      <c r="N511">
        <v>1.25241068183834</v>
      </c>
      <c r="O511">
        <v>6.8124668373820496</v>
      </c>
      <c r="P511">
        <v>58.082456556226099</v>
      </c>
      <c r="Q511">
        <v>0.19677070873409899</v>
      </c>
    </row>
    <row r="512" spans="1:17" x14ac:dyDescent="0.3">
      <c r="A512" t="s">
        <v>1146</v>
      </c>
      <c r="B512" t="s">
        <v>1147</v>
      </c>
      <c r="C512" t="str">
        <f>IFERROR(VLOOKUP(Table1[[#This Row],[Ticker]],[1]!Table1[[Symbol]:[Industry]],2,FALSE),"-")</f>
        <v>-</v>
      </c>
      <c r="D512" t="s">
        <v>127</v>
      </c>
      <c r="E512">
        <v>10198.489262755</v>
      </c>
      <c r="F512">
        <v>3863.9</v>
      </c>
      <c r="G512">
        <v>122.370816010157</v>
      </c>
      <c r="H512">
        <v>37.476913477594699</v>
      </c>
      <c r="I512">
        <v>57.341914042315203</v>
      </c>
      <c r="J512">
        <v>16.038377227031901</v>
      </c>
      <c r="K512">
        <v>2736.43503379105</v>
      </c>
      <c r="L512">
        <v>2163.3281713472702</v>
      </c>
      <c r="M512">
        <v>92.281864565084902</v>
      </c>
      <c r="N512">
        <v>1.27263736684551</v>
      </c>
      <c r="O512">
        <v>4.81637723543568</v>
      </c>
      <c r="P512">
        <v>166.264686627846</v>
      </c>
      <c r="Q512">
        <v>0.215465839204381</v>
      </c>
    </row>
    <row r="513" spans="1:17" x14ac:dyDescent="0.3">
      <c r="A513" t="s">
        <v>1148</v>
      </c>
      <c r="B513" t="s">
        <v>1149</v>
      </c>
      <c r="C513" t="str">
        <f>IFERROR(VLOOKUP(Table1[[#This Row],[Ticker]],[1]!Table1[[Symbol]:[Industry]],2,FALSE),"-")</f>
        <v>-</v>
      </c>
      <c r="D513" t="s">
        <v>1150</v>
      </c>
      <c r="E513">
        <v>10176.788551125001</v>
      </c>
      <c r="F513">
        <v>943.65</v>
      </c>
      <c r="G513">
        <v>-46.795123587029103</v>
      </c>
      <c r="H513">
        <v>-3.2470488874322898</v>
      </c>
      <c r="I513">
        <v>-35.188942066173603</v>
      </c>
      <c r="J513">
        <v>-0.62459915902935004</v>
      </c>
      <c r="K513">
        <v>931.78684956670395</v>
      </c>
      <c r="L513">
        <v>1029.0871040331799</v>
      </c>
      <c r="M513">
        <v>57.340638290659903</v>
      </c>
      <c r="N513">
        <v>0.82826496417081397</v>
      </c>
      <c r="O513">
        <v>45.175647750754997</v>
      </c>
      <c r="P513">
        <v>10.4976580796252</v>
      </c>
      <c r="Q513">
        <v>-9.0402498729766995E-2</v>
      </c>
    </row>
    <row r="514" spans="1:17" hidden="1" x14ac:dyDescent="0.3">
      <c r="A514" t="s">
        <v>1151</v>
      </c>
      <c r="B514" t="s">
        <v>1152</v>
      </c>
      <c r="C514" t="str">
        <f>IFERROR(VLOOKUP(Table1[[#This Row],[Ticker]],[1]!Table1[[Symbol]:[Industry]],2,FALSE),"-")</f>
        <v>-</v>
      </c>
      <c r="D514" t="s">
        <v>114</v>
      </c>
      <c r="E514">
        <v>10157.31123852</v>
      </c>
      <c r="F514">
        <v>9007.0499999999993</v>
      </c>
      <c r="G514">
        <v>38.5308940924346</v>
      </c>
      <c r="H514">
        <v>5.9590949008413903</v>
      </c>
      <c r="I514">
        <v>11.8037626172417</v>
      </c>
      <c r="J514">
        <v>-2.7263341293369598</v>
      </c>
      <c r="K514">
        <v>8011.9649119656196</v>
      </c>
      <c r="L514">
        <v>7409.0307661453799</v>
      </c>
      <c r="M514">
        <v>72.630143153818295</v>
      </c>
      <c r="N514">
        <v>2.38500148002325</v>
      </c>
      <c r="O514">
        <v>2.64181946364236</v>
      </c>
      <c r="P514">
        <v>66.138820230936602</v>
      </c>
      <c r="Q514">
        <v>0.109318283305307</v>
      </c>
    </row>
    <row r="515" spans="1:17" x14ac:dyDescent="0.3">
      <c r="A515" t="s">
        <v>1153</v>
      </c>
      <c r="B515" t="s">
        <v>1154</v>
      </c>
      <c r="C515" t="str">
        <f>IFERROR(VLOOKUP(Table1[[#This Row],[Ticker]],[1]!Table1[[Symbol]:[Industry]],2,FALSE),"-")</f>
        <v>-</v>
      </c>
      <c r="D515" t="s">
        <v>1155</v>
      </c>
      <c r="E515">
        <v>10047.498949950001</v>
      </c>
      <c r="F515">
        <v>1438.95</v>
      </c>
      <c r="G515">
        <v>112.11864816788299</v>
      </c>
      <c r="H515">
        <v>26.2665986602575</v>
      </c>
      <c r="I515">
        <v>22.7005063180153</v>
      </c>
      <c r="J515">
        <v>-2.56075529717479</v>
      </c>
      <c r="K515">
        <v>1192.02358494234</v>
      </c>
      <c r="L515">
        <v>986.996593854259</v>
      </c>
      <c r="M515">
        <v>69.369238832891597</v>
      </c>
      <c r="N515">
        <v>2.1158744484119199</v>
      </c>
      <c r="O515">
        <v>13.624517877619001</v>
      </c>
      <c r="P515">
        <v>141.82001512477899</v>
      </c>
      <c r="Q515">
        <v>0.241667114018952</v>
      </c>
    </row>
    <row r="516" spans="1:17" x14ac:dyDescent="0.3">
      <c r="A516" t="s">
        <v>1156</v>
      </c>
      <c r="B516" t="s">
        <v>1157</v>
      </c>
      <c r="C516" t="str">
        <f>IFERROR(VLOOKUP(Table1[[#This Row],[Ticker]],[1]!Table1[[Symbol]:[Industry]],2,FALSE),"-")</f>
        <v>-</v>
      </c>
      <c r="D516" t="s">
        <v>475</v>
      </c>
      <c r="E516">
        <v>10037.937048387999</v>
      </c>
      <c r="F516">
        <v>167.58</v>
      </c>
      <c r="G516">
        <v>22.163934671837598</v>
      </c>
      <c r="H516">
        <v>-3.0736232926781399</v>
      </c>
      <c r="I516">
        <v>-22.5337102396253</v>
      </c>
      <c r="J516">
        <v>-5.1853610845279698</v>
      </c>
      <c r="K516">
        <v>168.00922142222399</v>
      </c>
      <c r="L516">
        <v>164.790371957529</v>
      </c>
      <c r="M516">
        <v>49.678312873073203</v>
      </c>
      <c r="N516">
        <v>1.358014647321</v>
      </c>
      <c r="O516">
        <v>24.894007803528702</v>
      </c>
      <c r="P516">
        <v>57.850051859534702</v>
      </c>
      <c r="Q516">
        <v>-5.2053679839295E-2</v>
      </c>
    </row>
    <row r="517" spans="1:17" hidden="1" x14ac:dyDescent="0.3">
      <c r="A517" t="s">
        <v>1158</v>
      </c>
      <c r="B517" t="s">
        <v>1159</v>
      </c>
      <c r="C517" t="str">
        <f>IFERROR(VLOOKUP(Table1[[#This Row],[Ticker]],[1]!Table1[[Symbol]:[Industry]],2,FALSE),"-")</f>
        <v>-</v>
      </c>
      <c r="E517">
        <v>10026.517548075</v>
      </c>
      <c r="F517">
        <v>742</v>
      </c>
      <c r="G517">
        <v>34.591266222092202</v>
      </c>
      <c r="H517">
        <v>-5.7413495026535504</v>
      </c>
      <c r="I517">
        <v>23.9976602451883</v>
      </c>
      <c r="J517">
        <v>-1.62280806048488</v>
      </c>
      <c r="K517">
        <v>667.55519994653298</v>
      </c>
      <c r="L517">
        <v>578.12326468181504</v>
      </c>
      <c r="M517">
        <v>61.2915551588762</v>
      </c>
      <c r="N517">
        <v>1.6658035763100101</v>
      </c>
      <c r="O517">
        <v>2.0215633423180601</v>
      </c>
      <c r="P517">
        <v>85.5</v>
      </c>
      <c r="Q517">
        <v>8.7681346915260999E-2</v>
      </c>
    </row>
    <row r="518" spans="1:17" x14ac:dyDescent="0.3">
      <c r="A518" t="s">
        <v>1160</v>
      </c>
      <c r="B518" t="s">
        <v>1161</v>
      </c>
      <c r="C518" t="str">
        <f>IFERROR(VLOOKUP(Table1[[#This Row],[Ticker]],[1]!Table1[[Symbol]:[Industry]],2,FALSE),"-")</f>
        <v>-</v>
      </c>
      <c r="D518" t="s">
        <v>526</v>
      </c>
      <c r="E518">
        <v>10016.787171419999</v>
      </c>
      <c r="F518">
        <v>1561.15</v>
      </c>
      <c r="G518">
        <v>-12.2560873741126</v>
      </c>
      <c r="H518">
        <v>0.19815441505061401</v>
      </c>
      <c r="I518">
        <v>-0.290421785750968</v>
      </c>
      <c r="J518">
        <v>-2.56722306712666</v>
      </c>
      <c r="K518">
        <v>1488.4850177374001</v>
      </c>
      <c r="L518">
        <v>1436.86152195298</v>
      </c>
      <c r="M518">
        <v>67.869801745511893</v>
      </c>
      <c r="N518">
        <v>1.4805798357979201</v>
      </c>
      <c r="O518">
        <v>7.6129776126573301</v>
      </c>
      <c r="P518">
        <v>28.701566364385801</v>
      </c>
      <c r="Q518">
        <v>1.5985435104645E-2</v>
      </c>
    </row>
    <row r="519" spans="1:17" x14ac:dyDescent="0.3">
      <c r="A519" t="s">
        <v>1162</v>
      </c>
      <c r="B519" t="s">
        <v>1163</v>
      </c>
      <c r="C519" t="str">
        <f>IFERROR(VLOOKUP(Table1[[#This Row],[Ticker]],[1]!Table1[[Symbol]:[Industry]],2,FALSE),"-")</f>
        <v>-</v>
      </c>
      <c r="D519" t="s">
        <v>475</v>
      </c>
      <c r="E519">
        <v>10014.005721089999</v>
      </c>
      <c r="F519">
        <v>1098.5</v>
      </c>
      <c r="G519">
        <v>13.9202413028937</v>
      </c>
      <c r="H519">
        <v>28.916722055619299</v>
      </c>
      <c r="I519">
        <v>3.3725386151832302</v>
      </c>
      <c r="J519">
        <v>9.3487134463130808</v>
      </c>
      <c r="K519">
        <v>940.316857956749</v>
      </c>
      <c r="L519">
        <v>899.16093303322396</v>
      </c>
      <c r="M519">
        <v>76.384519171960406</v>
      </c>
      <c r="N519">
        <v>1.01114208713422</v>
      </c>
      <c r="O519">
        <v>8.7847064178425001</v>
      </c>
      <c r="P519">
        <v>42.477302204928598</v>
      </c>
      <c r="Q519">
        <v>3.7789179386443002E-2</v>
      </c>
    </row>
    <row r="520" spans="1:17" x14ac:dyDescent="0.3">
      <c r="A520" t="s">
        <v>1164</v>
      </c>
      <c r="B520" t="s">
        <v>1165</v>
      </c>
      <c r="C520" t="str">
        <f>IFERROR(VLOOKUP(Table1[[#This Row],[Ticker]],[1]!Table1[[Symbol]:[Industry]],2,FALSE),"-")</f>
        <v>-</v>
      </c>
      <c r="D520" t="s">
        <v>1166</v>
      </c>
      <c r="E520">
        <v>9939.2351312949995</v>
      </c>
      <c r="F520">
        <v>491.5</v>
      </c>
      <c r="G520">
        <v>172.918300034776</v>
      </c>
      <c r="H520">
        <v>-14.5959786497324</v>
      </c>
      <c r="I520">
        <v>44.319103012086501</v>
      </c>
      <c r="J520">
        <v>-12.2117865925013</v>
      </c>
      <c r="K520">
        <v>468.62082129572298</v>
      </c>
      <c r="L520">
        <v>351.89462962666602</v>
      </c>
      <c r="M520">
        <v>35.960680568113901</v>
      </c>
      <c r="N520">
        <v>0.68166968053048205</v>
      </c>
      <c r="O520">
        <v>15.157680569684601</v>
      </c>
      <c r="P520">
        <v>199.786520280573</v>
      </c>
      <c r="Q520">
        <v>8.8445240467179997E-2</v>
      </c>
    </row>
    <row r="521" spans="1:17" x14ac:dyDescent="0.3">
      <c r="A521" t="s">
        <v>1167</v>
      </c>
      <c r="B521" t="s">
        <v>1168</v>
      </c>
      <c r="C521" t="str">
        <f>IFERROR(VLOOKUP(Table1[[#This Row],[Ticker]],[1]!Table1[[Symbol]:[Industry]],2,FALSE),"-")</f>
        <v>-</v>
      </c>
      <c r="D521" t="s">
        <v>61</v>
      </c>
      <c r="E521">
        <v>9901.6592840850008</v>
      </c>
      <c r="F521">
        <v>7635</v>
      </c>
      <c r="G521">
        <v>142.691298840033</v>
      </c>
      <c r="H521">
        <v>16.438233595937898</v>
      </c>
      <c r="I521">
        <v>28.086301490731099</v>
      </c>
      <c r="J521">
        <v>11.9729355125165</v>
      </c>
      <c r="K521">
        <v>6710.8860652209696</v>
      </c>
      <c r="L521">
        <v>5752.7460998656998</v>
      </c>
      <c r="M521">
        <v>84.405687924207598</v>
      </c>
      <c r="N521">
        <v>1.1503142094579699</v>
      </c>
      <c r="O521">
        <v>5.8153241650294696</v>
      </c>
      <c r="P521">
        <v>174.038979218262</v>
      </c>
      <c r="Q521">
        <v>0.10403178105425701</v>
      </c>
    </row>
    <row r="522" spans="1:17" x14ac:dyDescent="0.3">
      <c r="A522" t="s">
        <v>1169</v>
      </c>
      <c r="B522" t="s">
        <v>1170</v>
      </c>
      <c r="C522" t="str">
        <f>IFERROR(VLOOKUP(Table1[[#This Row],[Ticker]],[1]!Table1[[Symbol]:[Industry]],2,FALSE),"-")</f>
        <v>-</v>
      </c>
      <c r="D522" t="s">
        <v>486</v>
      </c>
      <c r="E522">
        <v>9900.0971361600004</v>
      </c>
      <c r="F522">
        <v>379.15</v>
      </c>
      <c r="G522">
        <v>143.725708217837</v>
      </c>
      <c r="H522">
        <v>-9.2790197821785299</v>
      </c>
      <c r="I522">
        <v>40.130597066072802</v>
      </c>
      <c r="J522">
        <v>2.9166767076036799</v>
      </c>
      <c r="K522">
        <v>353.85653008269099</v>
      </c>
      <c r="L522">
        <v>282.04196042018498</v>
      </c>
      <c r="M522">
        <v>58.910210152504</v>
      </c>
      <c r="N522">
        <v>1.05641738666695</v>
      </c>
      <c r="O522">
        <v>3.8111565343531701</v>
      </c>
      <c r="P522">
        <v>204.171680705976</v>
      </c>
      <c r="Q522">
        <v>0.153640228465596</v>
      </c>
    </row>
    <row r="523" spans="1:17" x14ac:dyDescent="0.3">
      <c r="A523" t="s">
        <v>1171</v>
      </c>
      <c r="B523" t="s">
        <v>1172</v>
      </c>
      <c r="C523" t="str">
        <f>IFERROR(VLOOKUP(Table1[[#This Row],[Ticker]],[1]!Table1[[Symbol]:[Industry]],2,FALSE),"-")</f>
        <v>-</v>
      </c>
      <c r="D523" t="s">
        <v>533</v>
      </c>
      <c r="E523">
        <v>9875.7438958399998</v>
      </c>
      <c r="F523">
        <v>2779.1</v>
      </c>
      <c r="G523">
        <v>-21.447630532674101</v>
      </c>
      <c r="H523">
        <v>4.5501526199959903</v>
      </c>
      <c r="I523">
        <v>-10.820151189170501</v>
      </c>
      <c r="J523">
        <v>2.2690255066941898</v>
      </c>
      <c r="K523">
        <v>2608.3989501624101</v>
      </c>
      <c r="L523">
        <v>2606.59831194664</v>
      </c>
      <c r="M523">
        <v>74.833311830983405</v>
      </c>
      <c r="N523">
        <v>1.06287616479642</v>
      </c>
      <c r="O523">
        <v>7.0130617825914898</v>
      </c>
      <c r="P523">
        <v>23.680462839341299</v>
      </c>
      <c r="Q523">
        <v>-9.6831463770399001E-2</v>
      </c>
    </row>
    <row r="524" spans="1:17" hidden="1" x14ac:dyDescent="0.3">
      <c r="A524" t="s">
        <v>1173</v>
      </c>
      <c r="B524" t="s">
        <v>1174</v>
      </c>
      <c r="C524" t="str">
        <f>IFERROR(VLOOKUP(Table1[[#This Row],[Ticker]],[1]!Table1[[Symbol]:[Industry]],2,FALSE),"-")</f>
        <v>-</v>
      </c>
      <c r="D524" t="s">
        <v>127</v>
      </c>
      <c r="E524">
        <v>9847.72144114</v>
      </c>
      <c r="F524">
        <v>340.4</v>
      </c>
      <c r="G524">
        <v>137.57850624532301</v>
      </c>
      <c r="H524">
        <v>-7.5963136433258098</v>
      </c>
      <c r="I524">
        <v>30.427367097086201</v>
      </c>
      <c r="J524">
        <v>0.63207224141740004</v>
      </c>
      <c r="K524">
        <v>303.07193066864602</v>
      </c>
      <c r="L524">
        <v>259.02520245095701</v>
      </c>
      <c r="M524">
        <v>63.789475982604699</v>
      </c>
      <c r="N524">
        <v>0.97663341574754503</v>
      </c>
      <c r="O524">
        <v>1.04289071680376</v>
      </c>
      <c r="P524">
        <v>175.29316619490399</v>
      </c>
      <c r="Q524">
        <v>0.130020659852777</v>
      </c>
    </row>
    <row r="525" spans="1:17" x14ac:dyDescent="0.3">
      <c r="A525" t="s">
        <v>1175</v>
      </c>
      <c r="B525" t="s">
        <v>1176</v>
      </c>
      <c r="C525" t="str">
        <f>IFERROR(VLOOKUP(Table1[[#This Row],[Ticker]],[1]!Table1[[Symbol]:[Industry]],2,FALSE),"-")</f>
        <v>-</v>
      </c>
      <c r="D525" t="s">
        <v>371</v>
      </c>
      <c r="E525">
        <v>9792.1868222199992</v>
      </c>
      <c r="F525">
        <v>242.55</v>
      </c>
      <c r="G525">
        <v>22.454100203625099</v>
      </c>
      <c r="H525">
        <v>5.1658792580384496</v>
      </c>
      <c r="I525">
        <v>-26.6724621443148</v>
      </c>
      <c r="J525">
        <v>-1.0408629215777101</v>
      </c>
      <c r="K525">
        <v>231.159385501674</v>
      </c>
      <c r="L525">
        <v>218.52971840304099</v>
      </c>
      <c r="M525">
        <v>60.812681593751499</v>
      </c>
      <c r="N525">
        <v>2.6046334843021399</v>
      </c>
      <c r="O525">
        <v>32.859204287775697</v>
      </c>
      <c r="P525">
        <v>65.959630516592497</v>
      </c>
      <c r="Q525">
        <v>6.9029540130069997E-2</v>
      </c>
    </row>
    <row r="526" spans="1:17" hidden="1" x14ac:dyDescent="0.3">
      <c r="A526" t="s">
        <v>1177</v>
      </c>
      <c r="B526" t="s">
        <v>1178</v>
      </c>
      <c r="C526" t="str">
        <f>IFERROR(VLOOKUP(Table1[[#This Row],[Ticker]],[1]!Table1[[Symbol]:[Industry]],2,FALSE),"-")</f>
        <v>-</v>
      </c>
      <c r="D526" t="s">
        <v>140</v>
      </c>
      <c r="E526">
        <v>9717.1900299270001</v>
      </c>
      <c r="F526">
        <v>266.08999999999997</v>
      </c>
      <c r="G526">
        <v>-26.180196770801899</v>
      </c>
      <c r="H526">
        <v>-4.94436874819975</v>
      </c>
      <c r="I526">
        <v>-1.3900850175955399</v>
      </c>
      <c r="J526">
        <v>-0.35306203108692102</v>
      </c>
      <c r="K526">
        <v>260.214928857345</v>
      </c>
      <c r="L526">
        <v>256.35947894755702</v>
      </c>
      <c r="M526">
        <v>22.227502817667499</v>
      </c>
      <c r="N526">
        <v>1.0237954053232501</v>
      </c>
      <c r="O526">
        <v>1.98053290240145</v>
      </c>
      <c r="P526">
        <v>14.644549763033099</v>
      </c>
    </row>
    <row r="527" spans="1:17" x14ac:dyDescent="0.3">
      <c r="A527" t="s">
        <v>1179</v>
      </c>
      <c r="B527" t="s">
        <v>1180</v>
      </c>
      <c r="C527" t="str">
        <f>IFERROR(VLOOKUP(Table1[[#This Row],[Ticker]],[1]!Table1[[Symbol]:[Industry]],2,FALSE),"-")</f>
        <v>-</v>
      </c>
      <c r="D527" t="s">
        <v>278</v>
      </c>
      <c r="E527">
        <v>9715.8874269600001</v>
      </c>
      <c r="F527">
        <v>255.45</v>
      </c>
      <c r="G527">
        <v>28.6264274970769</v>
      </c>
      <c r="H527">
        <v>0.49709116853042301</v>
      </c>
      <c r="I527">
        <v>-11.843076706533401</v>
      </c>
      <c r="J527">
        <v>-8.52873979791128</v>
      </c>
      <c r="K527">
        <v>256.35470490235502</v>
      </c>
      <c r="L527">
        <v>243.51399054905301</v>
      </c>
      <c r="M527">
        <v>51.407695472233399</v>
      </c>
      <c r="N527">
        <v>1.35917406660702</v>
      </c>
      <c r="O527">
        <v>34.4685848502642</v>
      </c>
      <c r="P527">
        <v>68.892561983470998</v>
      </c>
      <c r="Q527">
        <v>6.8121254316013E-2</v>
      </c>
    </row>
    <row r="528" spans="1:17" x14ac:dyDescent="0.3">
      <c r="A528" t="s">
        <v>1181</v>
      </c>
      <c r="B528" t="s">
        <v>1182</v>
      </c>
      <c r="C528" t="str">
        <f>IFERROR(VLOOKUP(Table1[[#This Row],[Ticker]],[1]!Table1[[Symbol]:[Industry]],2,FALSE),"-")</f>
        <v>-</v>
      </c>
      <c r="D528" t="s">
        <v>46</v>
      </c>
      <c r="E528">
        <v>9712.4369110000007</v>
      </c>
      <c r="F528">
        <v>340.8</v>
      </c>
      <c r="G528">
        <v>12.9976558867171</v>
      </c>
      <c r="H528">
        <v>-3.7542007991569601</v>
      </c>
      <c r="I528">
        <v>18.758960105908599</v>
      </c>
      <c r="J528">
        <v>-3.2391150428738702</v>
      </c>
      <c r="K528">
        <v>316.90610922838601</v>
      </c>
      <c r="L528">
        <v>281.30980171571099</v>
      </c>
      <c r="M528">
        <v>44.265099124264403</v>
      </c>
      <c r="N528">
        <v>0.830438009697539</v>
      </c>
      <c r="O528">
        <v>19.424882629107898</v>
      </c>
      <c r="P528">
        <v>43.949313621964102</v>
      </c>
      <c r="Q528">
        <v>1.1814477358665001E-2</v>
      </c>
    </row>
    <row r="529" spans="1:17" x14ac:dyDescent="0.3">
      <c r="A529" t="s">
        <v>1183</v>
      </c>
      <c r="B529" t="s">
        <v>1184</v>
      </c>
      <c r="C529" t="str">
        <f>IFERROR(VLOOKUP(Table1[[#This Row],[Ticker]],[1]!Table1[[Symbol]:[Industry]],2,FALSE),"-")</f>
        <v>-</v>
      </c>
      <c r="D529" t="s">
        <v>46</v>
      </c>
      <c r="E529">
        <v>9678.5124825599996</v>
      </c>
      <c r="F529">
        <v>580</v>
      </c>
      <c r="G529">
        <v>229.569849162672</v>
      </c>
      <c r="H529">
        <v>29.886201805927001</v>
      </c>
      <c r="I529">
        <v>93.956027165579201</v>
      </c>
      <c r="J529">
        <v>11.472396396581599</v>
      </c>
      <c r="K529">
        <v>434.44201576602399</v>
      </c>
      <c r="L529">
        <v>331.17577171054</v>
      </c>
      <c r="M529">
        <v>87.551323802241001</v>
      </c>
      <c r="N529">
        <v>1.54736154670597</v>
      </c>
      <c r="O529">
        <v>1.71551724137932</v>
      </c>
      <c r="P529">
        <v>261.37071651090298</v>
      </c>
      <c r="Q529">
        <v>0.20301121779196099</v>
      </c>
    </row>
    <row r="530" spans="1:17" hidden="1" x14ac:dyDescent="0.3">
      <c r="A530" t="s">
        <v>1185</v>
      </c>
      <c r="B530" t="s">
        <v>1186</v>
      </c>
      <c r="C530" t="str">
        <f>IFERROR(VLOOKUP(Table1[[#This Row],[Ticker]],[1]!Table1[[Symbol]:[Industry]],2,FALSE),"-")</f>
        <v>-</v>
      </c>
      <c r="E530">
        <v>9673.9619999999995</v>
      </c>
      <c r="F530">
        <v>498.45</v>
      </c>
      <c r="G530">
        <v>-37.108425741766801</v>
      </c>
      <c r="H530">
        <v>5.0760264426696899</v>
      </c>
      <c r="I530">
        <v>-12.1628104248284</v>
      </c>
      <c r="J530">
        <v>11.2208071928808</v>
      </c>
      <c r="K530">
        <v>453.78390386718797</v>
      </c>
      <c r="L530">
        <v>471.25688924330501</v>
      </c>
      <c r="M530">
        <v>82.126316406376006</v>
      </c>
      <c r="N530">
        <v>1.9955081725964701</v>
      </c>
      <c r="O530">
        <v>17.965693650315899</v>
      </c>
      <c r="P530">
        <v>25.506735490368801</v>
      </c>
      <c r="Q530">
        <v>-1.1501290202626999E-2</v>
      </c>
    </row>
    <row r="531" spans="1:17" hidden="1" x14ac:dyDescent="0.3">
      <c r="A531" t="s">
        <v>1187</v>
      </c>
      <c r="B531" t="s">
        <v>1188</v>
      </c>
      <c r="C531" t="str">
        <f>IFERROR(VLOOKUP(Table1[[#This Row],[Ticker]],[1]!Table1[[Symbol]:[Industry]],2,FALSE),"-")</f>
        <v>-</v>
      </c>
      <c r="D531" t="s">
        <v>104</v>
      </c>
      <c r="E531">
        <v>9609.8435895000002</v>
      </c>
      <c r="F531">
        <v>2930.2</v>
      </c>
      <c r="G531">
        <v>-8.7685777957243598</v>
      </c>
      <c r="H531">
        <v>12.755833595937901</v>
      </c>
      <c r="I531">
        <v>-8.5754402880829907</v>
      </c>
      <c r="J531">
        <v>-1.5042694719407901</v>
      </c>
      <c r="K531">
        <v>2648.6134796820602</v>
      </c>
      <c r="L531">
        <v>2662.5715839652298</v>
      </c>
      <c r="M531">
        <v>78.407043957909806</v>
      </c>
      <c r="N531">
        <v>2.7302238216692798</v>
      </c>
      <c r="O531">
        <v>19.445771619684599</v>
      </c>
      <c r="P531">
        <v>24.742443593018201</v>
      </c>
      <c r="Q531">
        <v>1.6864740330398999E-2</v>
      </c>
    </row>
    <row r="532" spans="1:17" hidden="1" x14ac:dyDescent="0.3">
      <c r="A532" t="s">
        <v>1189</v>
      </c>
      <c r="B532" t="s">
        <v>1190</v>
      </c>
      <c r="C532" t="str">
        <f>IFERROR(VLOOKUP(Table1[[#This Row],[Ticker]],[1]!Table1[[Symbol]:[Industry]],2,FALSE),"-")</f>
        <v>-</v>
      </c>
      <c r="D532" t="s">
        <v>388</v>
      </c>
      <c r="E532">
        <v>9599.5630527600006</v>
      </c>
      <c r="F532">
        <v>8354.0499999999993</v>
      </c>
      <c r="G532">
        <v>40.120973873604598</v>
      </c>
      <c r="H532">
        <v>-2.1713399549252501</v>
      </c>
      <c r="I532">
        <v>-4.9038123910443403</v>
      </c>
      <c r="J532">
        <v>-7.7709747648117302</v>
      </c>
      <c r="K532">
        <v>8415.7010976140009</v>
      </c>
      <c r="L532">
        <v>7736.84203955259</v>
      </c>
      <c r="M532">
        <v>50.380975227503498</v>
      </c>
      <c r="N532">
        <v>1.9020077775561901</v>
      </c>
      <c r="O532">
        <v>24.358245401930802</v>
      </c>
      <c r="P532">
        <v>83.243035753454606</v>
      </c>
      <c r="Q532">
        <v>0.16056479141670801</v>
      </c>
    </row>
    <row r="533" spans="1:17" hidden="1" x14ac:dyDescent="0.3">
      <c r="A533" t="s">
        <v>1191</v>
      </c>
      <c r="B533" t="s">
        <v>1192</v>
      </c>
      <c r="C533" t="str">
        <f>IFERROR(VLOOKUP(Table1[[#This Row],[Ticker]],[1]!Table1[[Symbol]:[Industry]],2,FALSE),"-")</f>
        <v>-</v>
      </c>
      <c r="D533" t="s">
        <v>89</v>
      </c>
      <c r="E533">
        <v>9591.9028099999996</v>
      </c>
      <c r="F533">
        <v>135.72</v>
      </c>
      <c r="G533">
        <v>-26.554088341994401</v>
      </c>
      <c r="H533">
        <v>-5.9660193299301003</v>
      </c>
      <c r="I533">
        <v>-8.0061174938082598</v>
      </c>
      <c r="J533">
        <v>-1.7156111992671701</v>
      </c>
      <c r="K533">
        <v>134.962151776936</v>
      </c>
      <c r="L533">
        <v>134.63371530808899</v>
      </c>
      <c r="M533">
        <v>19.599037825510401</v>
      </c>
      <c r="N533">
        <v>0.61973913620828602</v>
      </c>
      <c r="O533">
        <v>2.71146478043029</v>
      </c>
      <c r="P533">
        <v>7.71428571428571</v>
      </c>
      <c r="Q533">
        <v>-1.3388827299693999E-2</v>
      </c>
    </row>
    <row r="534" spans="1:17" hidden="1" x14ac:dyDescent="0.3">
      <c r="A534" t="s">
        <v>1193</v>
      </c>
      <c r="B534" t="s">
        <v>1194</v>
      </c>
      <c r="C534" t="str">
        <f>IFERROR(VLOOKUP(Table1[[#This Row],[Ticker]],[1]!Table1[[Symbol]:[Industry]],2,FALSE),"-")</f>
        <v>-</v>
      </c>
      <c r="D534" t="s">
        <v>302</v>
      </c>
      <c r="E534">
        <v>9546.4647855200001</v>
      </c>
      <c r="F534">
        <v>437.7</v>
      </c>
      <c r="G534">
        <v>-16.507139327783701</v>
      </c>
      <c r="H534">
        <v>-10.6500976554661</v>
      </c>
      <c r="I534">
        <v>-2.30118648179206</v>
      </c>
      <c r="J534">
        <v>-6.3588199989483201</v>
      </c>
      <c r="K534">
        <v>447.32807990646302</v>
      </c>
      <c r="M534">
        <v>41.908100581039598</v>
      </c>
      <c r="N534">
        <v>0.67246621637543103</v>
      </c>
      <c r="O534">
        <v>22.972355494631</v>
      </c>
      <c r="P534">
        <v>19.917808219177999</v>
      </c>
    </row>
    <row r="535" spans="1:17" hidden="1" x14ac:dyDescent="0.3">
      <c r="A535" t="s">
        <v>1195</v>
      </c>
      <c r="B535" t="s">
        <v>1196</v>
      </c>
      <c r="C535" t="str">
        <f>IFERROR(VLOOKUP(Table1[[#This Row],[Ticker]],[1]!Table1[[Symbol]:[Industry]],2,FALSE),"-")</f>
        <v>-</v>
      </c>
      <c r="D535" t="s">
        <v>140</v>
      </c>
      <c r="E535">
        <v>9450.4</v>
      </c>
      <c r="F535">
        <v>4632</v>
      </c>
      <c r="G535">
        <v>-28.764220923224102</v>
      </c>
      <c r="H535">
        <v>-5.8506666193009202</v>
      </c>
      <c r="I535">
        <v>-11.116194644041601</v>
      </c>
      <c r="J535">
        <v>-3.1075673056019899</v>
      </c>
      <c r="K535">
        <v>4753.0650485583201</v>
      </c>
      <c r="L535">
        <v>4854.8119285918101</v>
      </c>
      <c r="M535">
        <v>51.390628343034898</v>
      </c>
      <c r="N535">
        <v>1.0499881889048299</v>
      </c>
      <c r="O535">
        <v>50.5613126079447</v>
      </c>
      <c r="P535">
        <v>19.319938176197802</v>
      </c>
      <c r="Q535">
        <v>0.13144581715374601</v>
      </c>
    </row>
    <row r="536" spans="1:17" x14ac:dyDescent="0.3">
      <c r="A536" t="s">
        <v>1197</v>
      </c>
      <c r="B536" t="s">
        <v>1198</v>
      </c>
      <c r="C536" t="str">
        <f>IFERROR(VLOOKUP(Table1[[#This Row],[Ticker]],[1]!Table1[[Symbol]:[Industry]],2,FALSE),"-")</f>
        <v>-</v>
      </c>
      <c r="D536" t="s">
        <v>140</v>
      </c>
      <c r="E536">
        <v>9446.4563138039994</v>
      </c>
      <c r="F536">
        <v>152.83000000000001</v>
      </c>
      <c r="G536">
        <v>126.166630332287</v>
      </c>
      <c r="H536">
        <v>0.51813045400949898</v>
      </c>
      <c r="I536">
        <v>63.545324456879001</v>
      </c>
      <c r="J536">
        <v>-9.0825853204252205</v>
      </c>
      <c r="K536">
        <v>136.09453073524799</v>
      </c>
      <c r="L536">
        <v>112.031220198291</v>
      </c>
      <c r="M536">
        <v>56.129020976561598</v>
      </c>
      <c r="N536">
        <v>1.38969181791328</v>
      </c>
      <c r="O536">
        <v>7.54433030164234</v>
      </c>
      <c r="P536">
        <v>155.99664991624701</v>
      </c>
      <c r="Q536">
        <v>1.7896599277737998E-2</v>
      </c>
    </row>
    <row r="537" spans="1:17" x14ac:dyDescent="0.3">
      <c r="A537" t="s">
        <v>1199</v>
      </c>
      <c r="B537" t="s">
        <v>1200</v>
      </c>
      <c r="C537" t="str">
        <f>IFERROR(VLOOKUP(Table1[[#This Row],[Ticker]],[1]!Table1[[Symbol]:[Industry]],2,FALSE),"-")</f>
        <v>-</v>
      </c>
      <c r="D537" t="s">
        <v>1201</v>
      </c>
      <c r="E537">
        <v>9428.1182432400001</v>
      </c>
      <c r="F537">
        <v>640.45000000000005</v>
      </c>
      <c r="G537">
        <v>18.762972878005399</v>
      </c>
      <c r="H537">
        <v>1.7841527868182501</v>
      </c>
      <c r="I537">
        <v>15.041507526852399</v>
      </c>
      <c r="J537">
        <v>3.03739643624621</v>
      </c>
      <c r="K537">
        <v>599.24621076096605</v>
      </c>
      <c r="L537">
        <v>537.73203788225601</v>
      </c>
      <c r="M537">
        <v>74.033574622590805</v>
      </c>
      <c r="N537">
        <v>0.49159344400242799</v>
      </c>
      <c r="O537">
        <v>4.6763994066671701</v>
      </c>
      <c r="P537">
        <v>61.0384712094543</v>
      </c>
      <c r="Q537">
        <v>-8.9173425675943996E-2</v>
      </c>
    </row>
    <row r="538" spans="1:17" x14ac:dyDescent="0.3">
      <c r="A538" t="s">
        <v>1202</v>
      </c>
      <c r="B538" t="s">
        <v>1203</v>
      </c>
      <c r="C538" t="str">
        <f>IFERROR(VLOOKUP(Table1[[#This Row],[Ticker]],[1]!Table1[[Symbol]:[Industry]],2,FALSE),"-")</f>
        <v>-</v>
      </c>
      <c r="D538" t="s">
        <v>72</v>
      </c>
      <c r="E538">
        <v>9424.5357843000002</v>
      </c>
      <c r="F538">
        <v>17.29</v>
      </c>
      <c r="G538">
        <v>201.86194829175599</v>
      </c>
      <c r="H538">
        <v>-19.730733568241099</v>
      </c>
      <c r="I538">
        <v>74.596602722669601</v>
      </c>
      <c r="J538">
        <v>-4.1714935522083403</v>
      </c>
      <c r="K538">
        <v>15.3797991379094</v>
      </c>
      <c r="L538">
        <v>10.905452295018099</v>
      </c>
      <c r="M538">
        <v>47.616697681233397</v>
      </c>
      <c r="N538">
        <v>0.83721625159570401</v>
      </c>
      <c r="O538">
        <v>22.035858877964099</v>
      </c>
      <c r="P538">
        <v>302.09302325581399</v>
      </c>
      <c r="Q538">
        <v>7.2529748861194995E-2</v>
      </c>
    </row>
    <row r="539" spans="1:17" hidden="1" x14ac:dyDescent="0.3">
      <c r="A539" t="s">
        <v>1204</v>
      </c>
      <c r="B539" t="s">
        <v>1205</v>
      </c>
      <c r="C539" t="str">
        <f>IFERROR(VLOOKUP(Table1[[#This Row],[Ticker]],[1]!Table1[[Symbol]:[Industry]],2,FALSE),"-")</f>
        <v>-</v>
      </c>
      <c r="D539" t="s">
        <v>230</v>
      </c>
      <c r="E539">
        <v>9403.2880576000007</v>
      </c>
      <c r="F539">
        <v>6049.65</v>
      </c>
      <c r="G539">
        <v>24.8598985062929</v>
      </c>
      <c r="H539">
        <v>4.5932604965227899</v>
      </c>
      <c r="I539">
        <v>-7.6484842364517398</v>
      </c>
      <c r="J539">
        <v>-1.64775166743017</v>
      </c>
      <c r="K539">
        <v>5732.8179190216797</v>
      </c>
      <c r="L539">
        <v>5355.4586986355398</v>
      </c>
      <c r="M539">
        <v>57.643589957076202</v>
      </c>
      <c r="N539">
        <v>1.22206657380426</v>
      </c>
      <c r="O539">
        <v>9.9237145950592307</v>
      </c>
      <c r="P539">
        <v>52.923407482305301</v>
      </c>
      <c r="Q539">
        <v>0.119488483545633</v>
      </c>
    </row>
    <row r="540" spans="1:17" x14ac:dyDescent="0.3">
      <c r="A540" t="s">
        <v>1206</v>
      </c>
      <c r="B540" t="s">
        <v>1207</v>
      </c>
      <c r="C540" t="str">
        <f>IFERROR(VLOOKUP(Table1[[#This Row],[Ticker]],[1]!Table1[[Symbol]:[Industry]],2,FALSE),"-")</f>
        <v>-</v>
      </c>
      <c r="D540" t="s">
        <v>140</v>
      </c>
      <c r="E540">
        <v>9350.3076445400002</v>
      </c>
      <c r="F540">
        <v>601.79999999999995</v>
      </c>
      <c r="G540">
        <v>3.14736347081389</v>
      </c>
      <c r="H540">
        <v>-4.8930823932218903</v>
      </c>
      <c r="I540">
        <v>-1.2387220313284</v>
      </c>
      <c r="J540">
        <v>-4.9200697934853199</v>
      </c>
      <c r="K540">
        <v>604.28502791598396</v>
      </c>
      <c r="L540">
        <v>566.23812223351001</v>
      </c>
      <c r="M540">
        <v>43.409714892054303</v>
      </c>
      <c r="N540">
        <v>0.59349677214144703</v>
      </c>
      <c r="O540">
        <v>12.7949484878697</v>
      </c>
      <c r="P540">
        <v>29.391528703504601</v>
      </c>
      <c r="Q540">
        <v>0.119935145760831</v>
      </c>
    </row>
    <row r="541" spans="1:17" x14ac:dyDescent="0.3">
      <c r="A541" t="s">
        <v>1208</v>
      </c>
      <c r="B541" t="s">
        <v>1209</v>
      </c>
      <c r="C541" t="str">
        <f>IFERROR(VLOOKUP(Table1[[#This Row],[Ticker]],[1]!Table1[[Symbol]:[Industry]],2,FALSE),"-")</f>
        <v>-</v>
      </c>
      <c r="D541" t="s">
        <v>302</v>
      </c>
      <c r="E541">
        <v>9281.0187705000008</v>
      </c>
      <c r="F541">
        <v>455.7</v>
      </c>
      <c r="G541">
        <v>25.151841301585801</v>
      </c>
      <c r="H541">
        <v>5.5888285818741501</v>
      </c>
      <c r="I541">
        <v>5.4988252021552304</v>
      </c>
      <c r="J541">
        <v>-6.44816849017361</v>
      </c>
      <c r="K541">
        <v>426.671682193918</v>
      </c>
      <c r="L541">
        <v>397.31292089047599</v>
      </c>
      <c r="M541">
        <v>59.0576524478479</v>
      </c>
      <c r="N541">
        <v>2.1474370598944801</v>
      </c>
      <c r="O541">
        <v>10.818520956769801</v>
      </c>
      <c r="P541">
        <v>54.5531626250635</v>
      </c>
      <c r="Q541">
        <v>8.6755341976559E-2</v>
      </c>
    </row>
    <row r="542" spans="1:17" x14ac:dyDescent="0.3">
      <c r="A542" t="s">
        <v>1210</v>
      </c>
      <c r="B542" t="s">
        <v>1211</v>
      </c>
      <c r="C542" t="str">
        <f>IFERROR(VLOOKUP(Table1[[#This Row],[Ticker]],[1]!Table1[[Symbol]:[Industry]],2,FALSE),"-")</f>
        <v>-</v>
      </c>
      <c r="D542" t="s">
        <v>931</v>
      </c>
      <c r="E542">
        <v>9167.4152474399998</v>
      </c>
      <c r="F542">
        <v>947.5</v>
      </c>
      <c r="G542">
        <v>126.17648060809501</v>
      </c>
      <c r="H542">
        <v>1.3157024255987E-2</v>
      </c>
      <c r="I542">
        <v>46.849722133062301</v>
      </c>
      <c r="J542">
        <v>-1.93489609326816</v>
      </c>
      <c r="K542">
        <v>833.34516574967597</v>
      </c>
      <c r="L542">
        <v>643.87513933024104</v>
      </c>
      <c r="M542">
        <v>59.891363234247002</v>
      </c>
      <c r="N542">
        <v>1.1273445718277899</v>
      </c>
      <c r="O542">
        <v>11.767810026385201</v>
      </c>
      <c r="P542">
        <v>177.411799150929</v>
      </c>
      <c r="Q542">
        <v>0.16919767297107</v>
      </c>
    </row>
    <row r="543" spans="1:17" hidden="1" x14ac:dyDescent="0.3">
      <c r="A543" t="s">
        <v>1212</v>
      </c>
      <c r="B543" t="s">
        <v>1213</v>
      </c>
      <c r="C543" t="str">
        <f>IFERROR(VLOOKUP(Table1[[#This Row],[Ticker]],[1]!Table1[[Symbol]:[Industry]],2,FALSE),"-")</f>
        <v>-</v>
      </c>
      <c r="D543" t="s">
        <v>218</v>
      </c>
      <c r="E543">
        <v>9140.1020466699993</v>
      </c>
      <c r="F543">
        <v>11171.75</v>
      </c>
      <c r="G543">
        <v>42.572287229425903</v>
      </c>
      <c r="H543">
        <v>-5.5090786847637601</v>
      </c>
      <c r="I543">
        <v>21.597367482222001</v>
      </c>
      <c r="J543">
        <v>-5.06825536158909</v>
      </c>
      <c r="K543">
        <v>11107.0698624123</v>
      </c>
      <c r="L543">
        <v>9163.2485809565405</v>
      </c>
      <c r="M543">
        <v>41.366346195452003</v>
      </c>
      <c r="N543">
        <v>0.80211598746081503</v>
      </c>
      <c r="O543">
        <v>15.8990310381095</v>
      </c>
      <c r="P543">
        <v>89.673174872665498</v>
      </c>
      <c r="Q543">
        <v>0.114440972771682</v>
      </c>
    </row>
    <row r="544" spans="1:17" x14ac:dyDescent="0.3">
      <c r="A544" t="s">
        <v>1214</v>
      </c>
      <c r="B544" t="s">
        <v>1215</v>
      </c>
      <c r="C544" t="str">
        <f>IFERROR(VLOOKUP(Table1[[#This Row],[Ticker]],[1]!Table1[[Symbol]:[Industry]],2,FALSE),"-")</f>
        <v>-</v>
      </c>
      <c r="D544" t="s">
        <v>396</v>
      </c>
      <c r="E544">
        <v>9104.9721916800008</v>
      </c>
      <c r="F544">
        <v>263.39999999999998</v>
      </c>
      <c r="G544">
        <v>75.840331493402601</v>
      </c>
      <c r="H544">
        <v>17.605227463301901</v>
      </c>
      <c r="I544">
        <v>18.724589174972699</v>
      </c>
      <c r="J544">
        <v>-4.4487563354038704</v>
      </c>
      <c r="K544">
        <v>233.292024431436</v>
      </c>
      <c r="L544">
        <v>199.227843396846</v>
      </c>
      <c r="M544">
        <v>63.059158547584801</v>
      </c>
      <c r="N544">
        <v>0.678447295249483</v>
      </c>
      <c r="O544">
        <v>4.4039483675018998</v>
      </c>
      <c r="P544">
        <v>112.333736396614</v>
      </c>
      <c r="Q544">
        <v>0.115231153970279</v>
      </c>
    </row>
    <row r="545" spans="1:17" x14ac:dyDescent="0.3">
      <c r="A545" t="s">
        <v>1216</v>
      </c>
      <c r="B545" t="s">
        <v>1217</v>
      </c>
      <c r="C545" t="str">
        <f>IFERROR(VLOOKUP(Table1[[#This Row],[Ticker]],[1]!Table1[[Symbol]:[Industry]],2,FALSE),"-")</f>
        <v>-</v>
      </c>
      <c r="D545" t="s">
        <v>676</v>
      </c>
      <c r="E545">
        <v>9060.4843688399997</v>
      </c>
      <c r="F545">
        <v>633.75</v>
      </c>
      <c r="G545">
        <v>72.822475621497304</v>
      </c>
      <c r="H545">
        <v>30.644081761725101</v>
      </c>
      <c r="I545">
        <v>48.076487407120403</v>
      </c>
      <c r="J545">
        <v>-0.37414506735986303</v>
      </c>
      <c r="K545">
        <v>441.00539067527802</v>
      </c>
      <c r="L545">
        <v>393.39445559169701</v>
      </c>
      <c r="M545">
        <v>65.746976462465597</v>
      </c>
      <c r="N545">
        <v>3.0085600175310301</v>
      </c>
      <c r="O545">
        <v>0.78895463510848496</v>
      </c>
      <c r="P545">
        <v>106.837467362924</v>
      </c>
      <c r="Q545">
        <v>8.6364752615078005E-2</v>
      </c>
    </row>
    <row r="546" spans="1:17" x14ac:dyDescent="0.3">
      <c r="A546" t="s">
        <v>1218</v>
      </c>
      <c r="B546" t="s">
        <v>1219</v>
      </c>
      <c r="C546" t="str">
        <f>IFERROR(VLOOKUP(Table1[[#This Row],[Ticker]],[1]!Table1[[Symbol]:[Industry]],2,FALSE),"-")</f>
        <v>-</v>
      </c>
      <c r="D546" t="s">
        <v>130</v>
      </c>
      <c r="E546">
        <v>8995.9432523769992</v>
      </c>
      <c r="F546">
        <v>82.72</v>
      </c>
      <c r="G546">
        <v>-35.771989415443002</v>
      </c>
      <c r="H546">
        <v>-6.6972764519088797</v>
      </c>
      <c r="I546">
        <v>-17.317375771953898</v>
      </c>
      <c r="J546">
        <v>-3.7149311981681801</v>
      </c>
      <c r="K546">
        <v>84.1488378678673</v>
      </c>
      <c r="L546">
        <v>85.777944758296798</v>
      </c>
      <c r="M546">
        <v>46.876707428298502</v>
      </c>
      <c r="N546">
        <v>0.60221214232290798</v>
      </c>
      <c r="O546">
        <v>18.4719535783365</v>
      </c>
      <c r="P546">
        <v>14.254143646408799</v>
      </c>
    </row>
    <row r="547" spans="1:17" x14ac:dyDescent="0.3">
      <c r="A547" t="s">
        <v>1220</v>
      </c>
      <c r="B547" t="s">
        <v>1221</v>
      </c>
      <c r="C547" t="str">
        <f>IFERROR(VLOOKUP(Table1[[#This Row],[Ticker]],[1]!Table1[[Symbol]:[Industry]],2,FALSE),"-")</f>
        <v>-</v>
      </c>
      <c r="D547" t="s">
        <v>1166</v>
      </c>
      <c r="E547">
        <v>8993.7492336899995</v>
      </c>
      <c r="F547">
        <v>546.9</v>
      </c>
      <c r="G547">
        <v>141.611503264531</v>
      </c>
      <c r="H547">
        <v>-3.6925231678642501</v>
      </c>
      <c r="I547">
        <v>9.9263198440744294</v>
      </c>
      <c r="J547">
        <v>-9.4551785497162406</v>
      </c>
      <c r="K547">
        <v>527.39024633576105</v>
      </c>
      <c r="L547">
        <v>421.81748729803201</v>
      </c>
      <c r="M547">
        <v>46.517842670133703</v>
      </c>
      <c r="N547">
        <v>1.2243099579233701</v>
      </c>
      <c r="O547">
        <v>16.072408118485999</v>
      </c>
      <c r="P547">
        <v>178.54505326598999</v>
      </c>
    </row>
    <row r="548" spans="1:17" x14ac:dyDescent="0.3">
      <c r="A548" t="s">
        <v>1222</v>
      </c>
      <c r="B548" t="s">
        <v>1223</v>
      </c>
      <c r="C548" t="str">
        <f>IFERROR(VLOOKUP(Table1[[#This Row],[Ticker]],[1]!Table1[[Symbol]:[Industry]],2,FALSE),"-")</f>
        <v>-</v>
      </c>
      <c r="D548" t="s">
        <v>486</v>
      </c>
      <c r="E548">
        <v>8985.1252376699995</v>
      </c>
      <c r="F548">
        <v>294.25</v>
      </c>
      <c r="G548">
        <v>-31.011903206078799</v>
      </c>
      <c r="H548">
        <v>-3.1430190077689701</v>
      </c>
      <c r="I548">
        <v>-11.6391914901111</v>
      </c>
      <c r="J548">
        <v>1.9735143717219199</v>
      </c>
      <c r="K548">
        <v>271.98194911075001</v>
      </c>
      <c r="L548">
        <v>275.46186989762498</v>
      </c>
      <c r="M548">
        <v>64.782499040721703</v>
      </c>
      <c r="N548">
        <v>0.73835074902717102</v>
      </c>
      <c r="O548">
        <v>15.1741716227697</v>
      </c>
      <c r="P548">
        <v>38.145539906103203</v>
      </c>
      <c r="Q548">
        <v>-7.2173670561798006E-2</v>
      </c>
    </row>
    <row r="549" spans="1:17" x14ac:dyDescent="0.3">
      <c r="A549" t="s">
        <v>1224</v>
      </c>
      <c r="B549" t="s">
        <v>1225</v>
      </c>
      <c r="C549" t="str">
        <f>IFERROR(VLOOKUP(Table1[[#This Row],[Ticker]],[1]!Table1[[Symbol]:[Industry]],2,FALSE),"-")</f>
        <v>-</v>
      </c>
      <c r="D549" t="s">
        <v>855</v>
      </c>
      <c r="E549">
        <v>8969.4972773499994</v>
      </c>
      <c r="F549">
        <v>1247.6500000000001</v>
      </c>
      <c r="G549">
        <v>58.400289169271502</v>
      </c>
      <c r="H549">
        <v>5.0074571664151701</v>
      </c>
      <c r="I549">
        <v>16.202043688389399</v>
      </c>
      <c r="J549">
        <v>-6.1168954008688496</v>
      </c>
      <c r="K549">
        <v>1135.0785530405999</v>
      </c>
      <c r="L549">
        <v>954.13579028728998</v>
      </c>
      <c r="M549">
        <v>48.1127129759398</v>
      </c>
      <c r="N549">
        <v>0.53864508619703899</v>
      </c>
      <c r="O549">
        <v>4.1878732016190403</v>
      </c>
      <c r="P549">
        <v>90.190548780487802</v>
      </c>
      <c r="Q549">
        <v>2.9769001384258E-2</v>
      </c>
    </row>
    <row r="550" spans="1:17" x14ac:dyDescent="0.3">
      <c r="A550" t="s">
        <v>1226</v>
      </c>
      <c r="B550" t="s">
        <v>1227</v>
      </c>
      <c r="C550" t="str">
        <f>IFERROR(VLOOKUP(Table1[[#This Row],[Ticker]],[1]!Table1[[Symbol]:[Industry]],2,FALSE),"-")</f>
        <v>-</v>
      </c>
      <c r="D550" t="s">
        <v>151</v>
      </c>
      <c r="E550">
        <v>8949.2140762700001</v>
      </c>
      <c r="F550">
        <v>1025.7</v>
      </c>
      <c r="G550">
        <v>12.3769455628978</v>
      </c>
      <c r="H550">
        <v>3.3286900645519499</v>
      </c>
      <c r="I550">
        <v>16.170039553383202</v>
      </c>
      <c r="J550">
        <v>1.5405503865911601</v>
      </c>
      <c r="K550">
        <v>989.09718612478605</v>
      </c>
      <c r="L550">
        <v>881.14103876856302</v>
      </c>
      <c r="M550">
        <v>60.9719437089961</v>
      </c>
      <c r="N550">
        <v>0.40554787103171902</v>
      </c>
      <c r="O550">
        <v>13.288485912060001</v>
      </c>
      <c r="P550">
        <v>47.997979943727003</v>
      </c>
      <c r="Q550">
        <v>-4.6946492939748001E-2</v>
      </c>
    </row>
    <row r="551" spans="1:17" x14ac:dyDescent="0.3">
      <c r="A551" t="s">
        <v>1228</v>
      </c>
      <c r="B551" t="s">
        <v>1229</v>
      </c>
      <c r="C551" t="str">
        <f>IFERROR(VLOOKUP(Table1[[#This Row],[Ticker]],[1]!Table1[[Symbol]:[Industry]],2,FALSE),"-")</f>
        <v>-</v>
      </c>
      <c r="D551" t="s">
        <v>80</v>
      </c>
      <c r="E551">
        <v>8906.8946830999994</v>
      </c>
      <c r="F551">
        <v>169.82</v>
      </c>
      <c r="G551">
        <v>4.3454063517983901</v>
      </c>
      <c r="H551">
        <v>9.1409944626484094</v>
      </c>
      <c r="I551">
        <v>-18.137677555218701</v>
      </c>
      <c r="J551">
        <v>4.7325954435823698</v>
      </c>
      <c r="K551">
        <v>163.392539246735</v>
      </c>
      <c r="L551">
        <v>158.97698372470401</v>
      </c>
      <c r="M551">
        <v>72.9940586613031</v>
      </c>
      <c r="N551">
        <v>2.08965897312319</v>
      </c>
      <c r="O551">
        <v>17.182899540690102</v>
      </c>
      <c r="P551">
        <v>41.575656523551402</v>
      </c>
      <c r="Q551">
        <v>-3.143828063119E-3</v>
      </c>
    </row>
    <row r="552" spans="1:17" x14ac:dyDescent="0.3">
      <c r="A552" t="s">
        <v>1230</v>
      </c>
      <c r="B552" t="s">
        <v>1231</v>
      </c>
      <c r="C552" t="str">
        <f>IFERROR(VLOOKUP(Table1[[#This Row],[Ticker]],[1]!Table1[[Symbol]:[Industry]],2,FALSE),"-")</f>
        <v>-</v>
      </c>
      <c r="D552" t="s">
        <v>607</v>
      </c>
      <c r="E552">
        <v>8851.0484546000007</v>
      </c>
      <c r="F552">
        <v>431.6</v>
      </c>
      <c r="G552">
        <v>85.203450355435393</v>
      </c>
      <c r="H552">
        <v>22.024425653699701</v>
      </c>
      <c r="I552">
        <v>36.187750680540901</v>
      </c>
      <c r="J552">
        <v>18.317766751188</v>
      </c>
      <c r="K552">
        <v>371.03405421638098</v>
      </c>
      <c r="L552">
        <v>315.92567640569899</v>
      </c>
      <c r="M552">
        <v>86.726277516568103</v>
      </c>
      <c r="N552">
        <v>2.1582032182561002</v>
      </c>
      <c r="O552">
        <v>4.4138090824837599</v>
      </c>
      <c r="P552">
        <v>116.829942225571</v>
      </c>
      <c r="Q552">
        <v>7.0118290832720004E-2</v>
      </c>
    </row>
    <row r="553" spans="1:17" x14ac:dyDescent="0.3">
      <c r="A553" t="s">
        <v>1232</v>
      </c>
      <c r="B553" t="s">
        <v>1233</v>
      </c>
      <c r="C553" t="str">
        <f>IFERROR(VLOOKUP(Table1[[#This Row],[Ticker]],[1]!Table1[[Symbol]:[Industry]],2,FALSE),"-")</f>
        <v>-</v>
      </c>
      <c r="D553" t="s">
        <v>327</v>
      </c>
      <c r="E553">
        <v>8828.0603440899995</v>
      </c>
      <c r="F553">
        <v>229.94</v>
      </c>
      <c r="G553">
        <v>147.79872616176701</v>
      </c>
      <c r="H553">
        <v>6.1806053699325503</v>
      </c>
      <c r="I553">
        <v>0.90321964044233005</v>
      </c>
      <c r="J553">
        <v>-1.3610974693194899</v>
      </c>
      <c r="K553">
        <v>220.840059244587</v>
      </c>
      <c r="L553">
        <v>193.66836063782699</v>
      </c>
      <c r="M553">
        <v>49.475319315264599</v>
      </c>
      <c r="N553">
        <v>0.94303789944001604</v>
      </c>
      <c r="O553">
        <v>8.7240149604244497</v>
      </c>
      <c r="P553">
        <v>177.53771876885901</v>
      </c>
    </row>
    <row r="554" spans="1:17" x14ac:dyDescent="0.3">
      <c r="A554" t="s">
        <v>1234</v>
      </c>
      <c r="B554" t="s">
        <v>1235</v>
      </c>
      <c r="C554" t="str">
        <f>IFERROR(VLOOKUP(Table1[[#This Row],[Ticker]],[1]!Table1[[Symbol]:[Industry]],2,FALSE),"-")</f>
        <v>-</v>
      </c>
      <c r="D554" t="s">
        <v>293</v>
      </c>
      <c r="E554">
        <v>8809.4312413099997</v>
      </c>
      <c r="F554">
        <v>752.2</v>
      </c>
      <c r="G554">
        <v>42.1524053344557</v>
      </c>
      <c r="H554">
        <v>-2.17911207528527</v>
      </c>
      <c r="I554">
        <v>-4.9617730854923003</v>
      </c>
      <c r="J554">
        <v>-2.7101281116155902</v>
      </c>
      <c r="K554">
        <v>730.323043695661</v>
      </c>
      <c r="L554">
        <v>682.68521045398995</v>
      </c>
      <c r="M554">
        <v>52.688364086944503</v>
      </c>
      <c r="N554">
        <v>1.0495447046734001</v>
      </c>
      <c r="O554">
        <v>22.533900558362099</v>
      </c>
      <c r="P554">
        <v>81.253012048192701</v>
      </c>
      <c r="Q554">
        <v>9.1523228955063998E-2</v>
      </c>
    </row>
    <row r="555" spans="1:17" x14ac:dyDescent="0.3">
      <c r="A555" t="s">
        <v>1236</v>
      </c>
      <c r="B555" t="s">
        <v>1237</v>
      </c>
      <c r="C555" t="str">
        <f>IFERROR(VLOOKUP(Table1[[#This Row],[Ticker]],[1]!Table1[[Symbol]:[Industry]],2,FALSE),"-")</f>
        <v>-</v>
      </c>
      <c r="D555" t="s">
        <v>380</v>
      </c>
      <c r="E555">
        <v>8807.1008376999998</v>
      </c>
      <c r="F555">
        <v>647.85</v>
      </c>
      <c r="G555">
        <v>15.517621564087699</v>
      </c>
      <c r="H555">
        <v>-8.2244400471232009</v>
      </c>
      <c r="I555">
        <v>-39.708002499045797</v>
      </c>
      <c r="J555">
        <v>-6.8028445914693103</v>
      </c>
      <c r="K555">
        <v>736.20288732405504</v>
      </c>
      <c r="L555">
        <v>769.63221537861</v>
      </c>
      <c r="M555">
        <v>36.150094586814298</v>
      </c>
      <c r="N555">
        <v>1.04265569518399</v>
      </c>
      <c r="O555">
        <v>69.329320058655497</v>
      </c>
      <c r="P555">
        <v>45.780828082808299</v>
      </c>
      <c r="Q555">
        <v>0.151018505693579</v>
      </c>
    </row>
    <row r="556" spans="1:17" hidden="1" x14ac:dyDescent="0.3">
      <c r="A556" t="s">
        <v>1238</v>
      </c>
      <c r="B556" t="s">
        <v>1239</v>
      </c>
      <c r="C556" t="str">
        <f>IFERROR(VLOOKUP(Table1[[#This Row],[Ticker]],[1]!Table1[[Symbol]:[Industry]],2,FALSE),"-")</f>
        <v>-</v>
      </c>
      <c r="D556" t="s">
        <v>124</v>
      </c>
      <c r="E556">
        <v>8791.0712310750005</v>
      </c>
      <c r="F556">
        <v>379.95</v>
      </c>
      <c r="G556">
        <v>492.62234560818098</v>
      </c>
      <c r="H556">
        <v>23.664353775310101</v>
      </c>
      <c r="I556">
        <v>99.765957561379295</v>
      </c>
      <c r="J556">
        <v>-1.7126458155828299</v>
      </c>
      <c r="K556">
        <v>300.16014948090202</v>
      </c>
      <c r="L556">
        <v>209.841129186469</v>
      </c>
      <c r="M556">
        <v>79.400474200962606</v>
      </c>
      <c r="N556">
        <v>0.91466646885841096</v>
      </c>
      <c r="O556">
        <v>0.68430056586392596</v>
      </c>
      <c r="P556">
        <v>540.725126475548</v>
      </c>
      <c r="Q556">
        <v>0.134521120441319</v>
      </c>
    </row>
    <row r="557" spans="1:17" x14ac:dyDescent="0.3">
      <c r="A557" t="s">
        <v>1240</v>
      </c>
      <c r="B557" t="s">
        <v>1241</v>
      </c>
      <c r="C557" t="str">
        <f>IFERROR(VLOOKUP(Table1[[#This Row],[Ticker]],[1]!Table1[[Symbol]:[Industry]],2,FALSE),"-")</f>
        <v>-</v>
      </c>
      <c r="D557" t="s">
        <v>80</v>
      </c>
      <c r="E557">
        <v>8770.0907883</v>
      </c>
      <c r="F557">
        <v>284.45</v>
      </c>
      <c r="G557">
        <v>8.7942662679621399</v>
      </c>
      <c r="H557">
        <v>27.7819412662571</v>
      </c>
      <c r="I557">
        <v>-2.3535757336471201</v>
      </c>
      <c r="J557">
        <v>18.4728494747498</v>
      </c>
      <c r="K557">
        <v>229.86565093274899</v>
      </c>
      <c r="L557">
        <v>227.04915887655599</v>
      </c>
      <c r="M557">
        <v>75.638020515941605</v>
      </c>
      <c r="N557">
        <v>4.0777338559015002</v>
      </c>
      <c r="O557">
        <v>8.2439796097732305</v>
      </c>
      <c r="P557">
        <v>64.850767893364207</v>
      </c>
      <c r="Q557">
        <v>3.1179636784496E-2</v>
      </c>
    </row>
    <row r="558" spans="1:17" x14ac:dyDescent="0.3">
      <c r="A558" t="s">
        <v>1242</v>
      </c>
      <c r="B558" t="s">
        <v>1243</v>
      </c>
      <c r="C558" t="str">
        <f>IFERROR(VLOOKUP(Table1[[#This Row],[Ticker]],[1]!Table1[[Symbol]:[Industry]],2,FALSE),"-")</f>
        <v>-</v>
      </c>
      <c r="D558" t="s">
        <v>988</v>
      </c>
      <c r="E558">
        <v>8759.9522178999996</v>
      </c>
      <c r="F558">
        <v>435.65</v>
      </c>
      <c r="G558">
        <v>-12.615708371946701</v>
      </c>
      <c r="H558">
        <v>5.9993118568075401</v>
      </c>
      <c r="I558">
        <v>-3.7760279565997301</v>
      </c>
      <c r="J558">
        <v>-4.2079694220175501</v>
      </c>
      <c r="K558">
        <v>405.230853549149</v>
      </c>
      <c r="L558">
        <v>395.85658893411801</v>
      </c>
      <c r="M558">
        <v>60.118231004717899</v>
      </c>
      <c r="N558">
        <v>1.3296590708104801</v>
      </c>
      <c r="O558">
        <v>11.5344886950533</v>
      </c>
      <c r="P558">
        <v>26.826783114992701</v>
      </c>
      <c r="Q558">
        <v>-2.7675504893800002E-3</v>
      </c>
    </row>
    <row r="559" spans="1:17" x14ac:dyDescent="0.3">
      <c r="A559" t="s">
        <v>1244</v>
      </c>
      <c r="B559" t="s">
        <v>1245</v>
      </c>
      <c r="C559" t="str">
        <f>IFERROR(VLOOKUP(Table1[[#This Row],[Ticker]],[1]!Table1[[Symbol]:[Industry]],2,FALSE),"-")</f>
        <v>-</v>
      </c>
      <c r="D559" t="s">
        <v>92</v>
      </c>
      <c r="E559">
        <v>8754.9291719100002</v>
      </c>
      <c r="F559">
        <v>1109.95</v>
      </c>
      <c r="G559">
        <v>147.77887914660801</v>
      </c>
      <c r="H559">
        <v>18.423539609300999</v>
      </c>
      <c r="I559">
        <v>48.883244853000903</v>
      </c>
      <c r="J559">
        <v>5.0235822053673997</v>
      </c>
      <c r="K559">
        <v>954.59890329246105</v>
      </c>
      <c r="L559">
        <v>764.35207686139302</v>
      </c>
      <c r="M559">
        <v>78.422202937932695</v>
      </c>
      <c r="N559">
        <v>1.13189916949608</v>
      </c>
      <c r="O559">
        <v>6.04081264921843</v>
      </c>
      <c r="P559">
        <v>209.65267122332199</v>
      </c>
    </row>
    <row r="560" spans="1:17" x14ac:dyDescent="0.3">
      <c r="A560" t="s">
        <v>1246</v>
      </c>
      <c r="B560" t="s">
        <v>1247</v>
      </c>
      <c r="C560" t="str">
        <f>IFERROR(VLOOKUP(Table1[[#This Row],[Ticker]],[1]!Table1[[Symbol]:[Industry]],2,FALSE),"-")</f>
        <v>-</v>
      </c>
      <c r="D560" t="s">
        <v>127</v>
      </c>
      <c r="E560">
        <v>8722.9791787199993</v>
      </c>
      <c r="F560">
        <v>485.9</v>
      </c>
      <c r="G560">
        <v>-16.508539502266999</v>
      </c>
      <c r="H560">
        <v>-7.8118431717387704</v>
      </c>
      <c r="I560">
        <v>-37.478001864196102</v>
      </c>
      <c r="J560">
        <v>-3.6275813765596499</v>
      </c>
      <c r="K560">
        <v>476.83092156544399</v>
      </c>
      <c r="L560">
        <v>493.85025301048898</v>
      </c>
      <c r="M560">
        <v>54.648825606126898</v>
      </c>
      <c r="N560">
        <v>1.6091712316215501</v>
      </c>
      <c r="O560">
        <v>45.132743362831803</v>
      </c>
      <c r="P560">
        <v>25.848225848225798</v>
      </c>
    </row>
    <row r="561" spans="1:17" x14ac:dyDescent="0.3">
      <c r="A561" t="s">
        <v>1248</v>
      </c>
      <c r="B561" t="s">
        <v>1249</v>
      </c>
      <c r="C561" t="str">
        <f>IFERROR(VLOOKUP(Table1[[#This Row],[Ticker]],[1]!Table1[[Symbol]:[Industry]],2,FALSE),"-")</f>
        <v>-</v>
      </c>
      <c r="D561" t="s">
        <v>988</v>
      </c>
      <c r="E561">
        <v>8688.0603499200006</v>
      </c>
      <c r="F561">
        <v>391.9</v>
      </c>
      <c r="G561">
        <v>14.225651920720599</v>
      </c>
      <c r="H561">
        <v>11.646024983497799</v>
      </c>
      <c r="I561">
        <v>4.0491240808573403</v>
      </c>
      <c r="J561">
        <v>-4.6417905819113301</v>
      </c>
      <c r="K561">
        <v>363.69986934942199</v>
      </c>
      <c r="L561">
        <v>342.69187785165298</v>
      </c>
      <c r="M561">
        <v>59.897893391085198</v>
      </c>
      <c r="N561">
        <v>1.75583000577473</v>
      </c>
      <c r="O561">
        <v>8.9563664200051001</v>
      </c>
      <c r="P561">
        <v>46.504672897196201</v>
      </c>
      <c r="Q561">
        <v>5.9009576207147002E-2</v>
      </c>
    </row>
    <row r="562" spans="1:17" x14ac:dyDescent="0.3">
      <c r="A562" t="s">
        <v>1250</v>
      </c>
      <c r="B562" t="s">
        <v>1251</v>
      </c>
      <c r="C562" t="str">
        <f>IFERROR(VLOOKUP(Table1[[#This Row],[Ticker]],[1]!Table1[[Symbol]:[Industry]],2,FALSE),"-")</f>
        <v>-</v>
      </c>
      <c r="D562" t="s">
        <v>61</v>
      </c>
      <c r="E562">
        <v>8675.0994673200003</v>
      </c>
      <c r="F562">
        <v>941.85</v>
      </c>
      <c r="G562">
        <v>75.275803573868401</v>
      </c>
      <c r="H562">
        <v>0.61567503779049804</v>
      </c>
      <c r="I562">
        <v>27.896281755205901</v>
      </c>
      <c r="J562">
        <v>-1.9830858416195001</v>
      </c>
      <c r="K562">
        <v>891.41755936349205</v>
      </c>
      <c r="L562">
        <v>729.61587479693503</v>
      </c>
      <c r="M562">
        <v>54.509132041175903</v>
      </c>
      <c r="N562">
        <v>0.59638881902645902</v>
      </c>
      <c r="O562">
        <v>5.5210489993098699</v>
      </c>
      <c r="P562">
        <v>128.54889589905301</v>
      </c>
      <c r="Q562">
        <v>-8.3045204394780001E-3</v>
      </c>
    </row>
    <row r="563" spans="1:17" x14ac:dyDescent="0.3">
      <c r="A563" t="s">
        <v>1252</v>
      </c>
      <c r="B563" t="s">
        <v>1253</v>
      </c>
      <c r="C563" t="str">
        <f>IFERROR(VLOOKUP(Table1[[#This Row],[Ticker]],[1]!Table1[[Symbol]:[Industry]],2,FALSE),"-")</f>
        <v>-</v>
      </c>
      <c r="D563" t="s">
        <v>371</v>
      </c>
      <c r="E563">
        <v>8666.2266862500001</v>
      </c>
      <c r="F563">
        <v>715.4</v>
      </c>
      <c r="G563">
        <v>6.2754545201375495E-2</v>
      </c>
      <c r="H563">
        <v>13.1729774537437</v>
      </c>
      <c r="I563">
        <v>-7.9732082024342699</v>
      </c>
      <c r="J563">
        <v>-0.56692801465312403</v>
      </c>
      <c r="K563">
        <v>605.23304943269</v>
      </c>
      <c r="L563">
        <v>591.11790396672598</v>
      </c>
      <c r="M563">
        <v>61.158597358593298</v>
      </c>
      <c r="N563">
        <v>3.0665355657361202</v>
      </c>
      <c r="O563">
        <v>4.8364551299971899</v>
      </c>
      <c r="P563">
        <v>58.977777777777703</v>
      </c>
      <c r="Q563">
        <v>3.4811039062275999E-2</v>
      </c>
    </row>
    <row r="564" spans="1:17" x14ac:dyDescent="0.3">
      <c r="A564" t="s">
        <v>1254</v>
      </c>
      <c r="B564" t="s">
        <v>1255</v>
      </c>
      <c r="C564" t="str">
        <f>IFERROR(VLOOKUP(Table1[[#This Row],[Ticker]],[1]!Table1[[Symbol]:[Industry]],2,FALSE),"-")</f>
        <v>-</v>
      </c>
      <c r="D564" t="s">
        <v>21</v>
      </c>
      <c r="E564">
        <v>8655.1895011399993</v>
      </c>
      <c r="F564">
        <v>2757.05</v>
      </c>
      <c r="G564">
        <v>17.305384179298699</v>
      </c>
      <c r="H564">
        <v>6.99880194895331</v>
      </c>
      <c r="I564">
        <v>-9.8153049021886396</v>
      </c>
      <c r="J564">
        <v>0.82759303894985203</v>
      </c>
      <c r="K564">
        <v>2637.31832894637</v>
      </c>
      <c r="L564">
        <v>2541.8365377748401</v>
      </c>
      <c r="M564">
        <v>69.820136888352394</v>
      </c>
      <c r="N564">
        <v>1.01686273626557</v>
      </c>
      <c r="O564">
        <v>14.071199289095199</v>
      </c>
      <c r="P564">
        <v>45.138450200042101</v>
      </c>
      <c r="Q564">
        <v>2.083776747479E-3</v>
      </c>
    </row>
    <row r="565" spans="1:17" hidden="1" x14ac:dyDescent="0.3">
      <c r="A565" t="s">
        <v>1256</v>
      </c>
      <c r="B565" t="s">
        <v>1257</v>
      </c>
      <c r="C565" t="str">
        <f>IFERROR(VLOOKUP(Table1[[#This Row],[Ticker]],[1]!Table1[[Symbol]:[Industry]],2,FALSE),"-")</f>
        <v>-</v>
      </c>
      <c r="D565" t="s">
        <v>714</v>
      </c>
      <c r="E565">
        <v>8642.3479203879997</v>
      </c>
      <c r="F565">
        <v>536.83000000000004</v>
      </c>
      <c r="G565">
        <v>-8.9449801365048405</v>
      </c>
      <c r="H565">
        <v>-1.98178823642067</v>
      </c>
      <c r="I565">
        <v>-1.12154688616694</v>
      </c>
      <c r="J565">
        <v>1.9040588656920699E-2</v>
      </c>
      <c r="K565">
        <v>510.058263130981</v>
      </c>
      <c r="L565">
        <v>481.90102488106101</v>
      </c>
      <c r="M565">
        <v>73.886051750125603</v>
      </c>
      <c r="N565">
        <v>1.6136812157820899</v>
      </c>
      <c r="O565">
        <v>2.0807331930033701</v>
      </c>
      <c r="P565">
        <v>25.097289865541899</v>
      </c>
      <c r="Q565">
        <v>-1.0545973830429E-2</v>
      </c>
    </row>
    <row r="566" spans="1:17" x14ac:dyDescent="0.3">
      <c r="A566" t="s">
        <v>1258</v>
      </c>
      <c r="B566" t="s">
        <v>1259</v>
      </c>
      <c r="C566" t="str">
        <f>IFERROR(VLOOKUP(Table1[[#This Row],[Ticker]],[1]!Table1[[Symbol]:[Industry]],2,FALSE),"-")</f>
        <v>-</v>
      </c>
      <c r="D566" t="s">
        <v>154</v>
      </c>
      <c r="E566">
        <v>8625.1335999999992</v>
      </c>
      <c r="F566">
        <v>461.2</v>
      </c>
      <c r="G566">
        <v>31.4503457537812</v>
      </c>
      <c r="H566">
        <v>-5.0955393004304801</v>
      </c>
      <c r="I566">
        <v>1.0881811376243899</v>
      </c>
      <c r="J566">
        <v>-2.0609353522948899</v>
      </c>
      <c r="K566">
        <v>442.76635324228602</v>
      </c>
      <c r="L566">
        <v>406.74425781836601</v>
      </c>
      <c r="M566">
        <v>55.0338950614005</v>
      </c>
      <c r="N566">
        <v>1.4881985160317801</v>
      </c>
      <c r="O566">
        <v>18.712055507372</v>
      </c>
      <c r="P566">
        <v>61.541155866900098</v>
      </c>
      <c r="Q566">
        <v>7.7413992838282999E-2</v>
      </c>
    </row>
    <row r="567" spans="1:17" x14ac:dyDescent="0.3">
      <c r="A567" t="s">
        <v>1260</v>
      </c>
      <c r="B567" t="s">
        <v>1261</v>
      </c>
      <c r="C567" t="str">
        <f>IFERROR(VLOOKUP(Table1[[#This Row],[Ticker]],[1]!Table1[[Symbol]:[Industry]],2,FALSE),"-")</f>
        <v>-</v>
      </c>
      <c r="D567" t="s">
        <v>1125</v>
      </c>
      <c r="E567">
        <v>8604.8698776609999</v>
      </c>
      <c r="F567">
        <v>87.67</v>
      </c>
      <c r="G567">
        <v>16.0889720288225</v>
      </c>
      <c r="H567">
        <v>-6.1975406371908397</v>
      </c>
      <c r="I567">
        <v>-13.416761589932699</v>
      </c>
      <c r="J567">
        <v>-2.6473971666661802</v>
      </c>
      <c r="K567">
        <v>83.671763860961505</v>
      </c>
      <c r="L567">
        <v>85.258888134028695</v>
      </c>
      <c r="M567">
        <v>54.021451143148198</v>
      </c>
      <c r="N567">
        <v>1.56704323237844</v>
      </c>
      <c r="O567">
        <v>54.784989163910097</v>
      </c>
      <c r="P567">
        <v>53.403324584426898</v>
      </c>
      <c r="Q567">
        <v>3.6381999668107998E-2</v>
      </c>
    </row>
    <row r="568" spans="1:17" x14ac:dyDescent="0.3">
      <c r="A568" t="s">
        <v>1262</v>
      </c>
      <c r="B568" t="s">
        <v>1263</v>
      </c>
      <c r="C568" t="str">
        <f>IFERROR(VLOOKUP(Table1[[#This Row],[Ticker]],[1]!Table1[[Symbol]:[Industry]],2,FALSE),"-")</f>
        <v>-</v>
      </c>
      <c r="D568" t="s">
        <v>24</v>
      </c>
      <c r="E568">
        <v>8590.2678003799992</v>
      </c>
      <c r="F568">
        <v>44.05</v>
      </c>
      <c r="G568">
        <v>-11.9223349216263</v>
      </c>
      <c r="H568">
        <v>-20.312459086988799</v>
      </c>
      <c r="I568">
        <v>-33.559211606022799</v>
      </c>
      <c r="J568">
        <v>-6.2032804937890997</v>
      </c>
      <c r="K568">
        <v>49.572207668888304</v>
      </c>
      <c r="L568">
        <v>50.085183907534699</v>
      </c>
      <c r="M568">
        <v>29.779182550004101</v>
      </c>
      <c r="N568">
        <v>2.37878176083959</v>
      </c>
      <c r="O568">
        <v>43.019296254256503</v>
      </c>
      <c r="P568">
        <v>15.768725361366601</v>
      </c>
      <c r="Q568">
        <v>2.4842466307477998E-2</v>
      </c>
    </row>
    <row r="569" spans="1:17" hidden="1" x14ac:dyDescent="0.3">
      <c r="A569" t="s">
        <v>1264</v>
      </c>
      <c r="B569" t="s">
        <v>1265</v>
      </c>
      <c r="C569" t="str">
        <f>IFERROR(VLOOKUP(Table1[[#This Row],[Ticker]],[1]!Table1[[Symbol]:[Industry]],2,FALSE),"-")</f>
        <v>-</v>
      </c>
      <c r="D569" t="s">
        <v>148</v>
      </c>
      <c r="E569">
        <v>8579.1369711649895</v>
      </c>
      <c r="F569">
        <v>7288</v>
      </c>
      <c r="G569">
        <v>212.74196430138301</v>
      </c>
      <c r="H569">
        <v>-12.0841717381065</v>
      </c>
      <c r="I569">
        <v>11.9781748962916</v>
      </c>
      <c r="J569">
        <v>1.7246862899614901</v>
      </c>
      <c r="K569">
        <v>6888.8418028442002</v>
      </c>
      <c r="L569">
        <v>5443.1440813673698</v>
      </c>
      <c r="M569">
        <v>59.610822283953901</v>
      </c>
      <c r="N569">
        <v>0.78669377896703696</v>
      </c>
      <c r="O569">
        <v>9.7557628979143693</v>
      </c>
      <c r="P569">
        <v>247.04761904761901</v>
      </c>
      <c r="Q569">
        <v>0.20277702252254601</v>
      </c>
    </row>
    <row r="570" spans="1:17" x14ac:dyDescent="0.3">
      <c r="A570" t="s">
        <v>1266</v>
      </c>
      <c r="B570" t="s">
        <v>1267</v>
      </c>
      <c r="C570" t="str">
        <f>IFERROR(VLOOKUP(Table1[[#This Row],[Ticker]],[1]!Table1[[Symbol]:[Industry]],2,FALSE),"-")</f>
        <v>-</v>
      </c>
      <c r="D570" t="s">
        <v>218</v>
      </c>
      <c r="E570">
        <v>8559.1323880899999</v>
      </c>
      <c r="F570">
        <v>2212.9</v>
      </c>
      <c r="G570">
        <v>9.6706318553819095</v>
      </c>
      <c r="H570">
        <v>-11.9802946619495</v>
      </c>
      <c r="I570">
        <v>6.0311592936698002</v>
      </c>
      <c r="J570">
        <v>-3.69278894851479</v>
      </c>
      <c r="K570">
        <v>2223.293026975</v>
      </c>
      <c r="L570">
        <v>1951.29501805365</v>
      </c>
      <c r="M570">
        <v>50.010730776184097</v>
      </c>
      <c r="N570">
        <v>0.37651493673866498</v>
      </c>
      <c r="O570">
        <v>23.954991188033699</v>
      </c>
      <c r="P570">
        <v>51.371502838771399</v>
      </c>
      <c r="Q570">
        <v>-2.6389286731457001E-2</v>
      </c>
    </row>
    <row r="571" spans="1:17" x14ac:dyDescent="0.3">
      <c r="A571" t="s">
        <v>1268</v>
      </c>
      <c r="B571" t="s">
        <v>1269</v>
      </c>
      <c r="C571" t="str">
        <f>IFERROR(VLOOKUP(Table1[[#This Row],[Ticker]],[1]!Table1[[Symbol]:[Industry]],2,FALSE),"-")</f>
        <v>-</v>
      </c>
      <c r="D571" t="s">
        <v>1270</v>
      </c>
      <c r="E571">
        <v>8554.1351342399994</v>
      </c>
      <c r="F571">
        <v>314.39999999999998</v>
      </c>
      <c r="G571">
        <v>65.276258613890107</v>
      </c>
      <c r="H571">
        <v>-5.7817393881238601</v>
      </c>
      <c r="I571">
        <v>-8.5218877876479304</v>
      </c>
      <c r="J571">
        <v>0.75468362257218102</v>
      </c>
      <c r="K571">
        <v>308.06740790553499</v>
      </c>
      <c r="L571">
        <v>287.08186702081503</v>
      </c>
      <c r="M571">
        <v>56.497522526058802</v>
      </c>
      <c r="N571">
        <v>1.79819992875431</v>
      </c>
      <c r="O571">
        <v>16.078244274809101</v>
      </c>
      <c r="P571">
        <v>105.423064358052</v>
      </c>
      <c r="Q571">
        <v>7.0437362285861005E-2</v>
      </c>
    </row>
    <row r="572" spans="1:17" x14ac:dyDescent="0.3">
      <c r="A572" t="s">
        <v>1271</v>
      </c>
      <c r="B572" t="s">
        <v>1272</v>
      </c>
      <c r="C572" t="str">
        <f>IFERROR(VLOOKUP(Table1[[#This Row],[Ticker]],[1]!Table1[[Symbol]:[Industry]],2,FALSE),"-")</f>
        <v>-</v>
      </c>
      <c r="D572" t="s">
        <v>80</v>
      </c>
      <c r="E572">
        <v>8553.2659845540002</v>
      </c>
      <c r="F572">
        <v>210.41</v>
      </c>
      <c r="G572">
        <v>21.323863036689801</v>
      </c>
      <c r="H572">
        <v>-9.5234290768730592</v>
      </c>
      <c r="I572">
        <v>6.9237031828086204</v>
      </c>
      <c r="J572">
        <v>-2.4684183600088301</v>
      </c>
      <c r="K572">
        <v>216.81211508772699</v>
      </c>
      <c r="L572">
        <v>195.07665239430099</v>
      </c>
      <c r="M572">
        <v>41.342618963629903</v>
      </c>
      <c r="N572">
        <v>0.77028763999944405</v>
      </c>
      <c r="O572">
        <v>21.667221139679601</v>
      </c>
      <c r="P572">
        <v>50.185581727337599</v>
      </c>
      <c r="Q572">
        <v>5.4830933526007999E-2</v>
      </c>
    </row>
    <row r="573" spans="1:17" x14ac:dyDescent="0.3">
      <c r="A573" t="s">
        <v>1273</v>
      </c>
      <c r="B573" t="s">
        <v>1274</v>
      </c>
      <c r="C573" t="str">
        <f>IFERROR(VLOOKUP(Table1[[#This Row],[Ticker]],[1]!Table1[[Symbol]:[Industry]],2,FALSE),"-")</f>
        <v>-</v>
      </c>
      <c r="D573" t="s">
        <v>380</v>
      </c>
      <c r="E573">
        <v>8530.0115172999995</v>
      </c>
      <c r="F573">
        <v>546.04999999999995</v>
      </c>
      <c r="G573">
        <v>-5.1068010523787803</v>
      </c>
      <c r="H573">
        <v>5.3282560079354804</v>
      </c>
      <c r="I573">
        <v>-2.7263446493527899</v>
      </c>
      <c r="J573">
        <v>-6.9226351047197596</v>
      </c>
      <c r="K573">
        <v>514.19903106525999</v>
      </c>
      <c r="L573">
        <v>482.408304065587</v>
      </c>
      <c r="M573">
        <v>46.385263036694901</v>
      </c>
      <c r="N573">
        <v>0.93979797510917495</v>
      </c>
      <c r="O573">
        <v>16.088270304917099</v>
      </c>
      <c r="P573">
        <v>35.563555114200497</v>
      </c>
      <c r="Q573">
        <v>-1.0029180164631999E-2</v>
      </c>
    </row>
    <row r="574" spans="1:17" x14ac:dyDescent="0.3">
      <c r="A574" t="s">
        <v>1275</v>
      </c>
      <c r="B574" t="s">
        <v>1276</v>
      </c>
      <c r="C574" t="str">
        <f>IFERROR(VLOOKUP(Table1[[#This Row],[Ticker]],[1]!Table1[[Symbol]:[Industry]],2,FALSE),"-")</f>
        <v>-</v>
      </c>
      <c r="D574" t="s">
        <v>544</v>
      </c>
      <c r="E574">
        <v>8514.6809069779993</v>
      </c>
      <c r="F574">
        <v>90.49</v>
      </c>
      <c r="G574">
        <v>-2.4624727043986501</v>
      </c>
      <c r="H574">
        <v>3.9714099199255299</v>
      </c>
      <c r="I574">
        <v>-20.7367951913733</v>
      </c>
      <c r="J574">
        <v>5.4078333708685697</v>
      </c>
      <c r="K574">
        <v>83.207308520079494</v>
      </c>
      <c r="L574">
        <v>84.809987815378307</v>
      </c>
      <c r="M574">
        <v>71.217277650229207</v>
      </c>
      <c r="N574">
        <v>1.15056218016214</v>
      </c>
      <c r="O574">
        <v>26.920101668692599</v>
      </c>
      <c r="P574">
        <v>31.144927536231801</v>
      </c>
      <c r="Q574">
        <v>-4.1214203958429001E-2</v>
      </c>
    </row>
    <row r="575" spans="1:17" hidden="1" x14ac:dyDescent="0.3">
      <c r="A575" t="s">
        <v>1277</v>
      </c>
      <c r="B575" t="s">
        <v>1278</v>
      </c>
      <c r="C575" t="str">
        <f>IFERROR(VLOOKUP(Table1[[#This Row],[Ticker]],[1]!Table1[[Symbol]:[Industry]],2,FALSE),"-")</f>
        <v>-</v>
      </c>
      <c r="D575" t="s">
        <v>140</v>
      </c>
      <c r="E575">
        <v>8487.4075912999997</v>
      </c>
      <c r="F575">
        <v>663.05</v>
      </c>
      <c r="G575">
        <v>-11.445042332796699</v>
      </c>
      <c r="H575">
        <v>-10.311436259009501</v>
      </c>
      <c r="I575">
        <v>-10.763842256637</v>
      </c>
      <c r="J575">
        <v>-1.44083879030359</v>
      </c>
      <c r="K575">
        <v>683.01847228357497</v>
      </c>
      <c r="L575">
        <v>640.43303659628305</v>
      </c>
      <c r="M575">
        <v>38.863133737482897</v>
      </c>
      <c r="N575">
        <v>0.53211605804208295</v>
      </c>
      <c r="O575">
        <v>13.1136415051655</v>
      </c>
      <c r="P575">
        <v>28.001930501930399</v>
      </c>
    </row>
    <row r="576" spans="1:17" hidden="1" x14ac:dyDescent="0.3">
      <c r="A576" t="s">
        <v>1279</v>
      </c>
      <c r="B576" t="s">
        <v>1280</v>
      </c>
      <c r="C576" t="str">
        <f>IFERROR(VLOOKUP(Table1[[#This Row],[Ticker]],[1]!Table1[[Symbol]:[Industry]],2,FALSE),"-")</f>
        <v>-</v>
      </c>
      <c r="D576" t="s">
        <v>61</v>
      </c>
      <c r="E576">
        <v>8480.6242638000003</v>
      </c>
      <c r="F576">
        <v>5106.05</v>
      </c>
      <c r="G576">
        <v>-28.3680250635737</v>
      </c>
      <c r="H576">
        <v>0.838511975058295</v>
      </c>
      <c r="I576">
        <v>-8.2231664358208594</v>
      </c>
      <c r="J576">
        <v>-0.121105955309128</v>
      </c>
      <c r="K576">
        <v>4923.90077214955</v>
      </c>
      <c r="L576">
        <v>4947.5334043490902</v>
      </c>
      <c r="M576">
        <v>72.686270600002402</v>
      </c>
      <c r="N576">
        <v>1.30028295721904</v>
      </c>
      <c r="O576">
        <v>10.5130188697721</v>
      </c>
      <c r="P576">
        <v>10.1260635601902</v>
      </c>
      <c r="Q576">
        <v>-9.0638653925654997E-2</v>
      </c>
    </row>
    <row r="577" spans="1:17" x14ac:dyDescent="0.3">
      <c r="A577" t="s">
        <v>1281</v>
      </c>
      <c r="B577" t="s">
        <v>1282</v>
      </c>
      <c r="C577" t="str">
        <f>IFERROR(VLOOKUP(Table1[[#This Row],[Ticker]],[1]!Table1[[Symbol]:[Industry]],2,FALSE),"-")</f>
        <v>-</v>
      </c>
      <c r="D577" t="s">
        <v>533</v>
      </c>
      <c r="E577">
        <v>8448.6734290500008</v>
      </c>
      <c r="F577">
        <v>521.85</v>
      </c>
      <c r="G577">
        <v>-2.5412196341061399</v>
      </c>
      <c r="H577">
        <v>-2.1912252275914099</v>
      </c>
      <c r="I577">
        <v>-6.3068113288510199</v>
      </c>
      <c r="J577">
        <v>-0.20090531691423499</v>
      </c>
      <c r="K577">
        <v>515.91397526255696</v>
      </c>
      <c r="L577">
        <v>487.88780130058302</v>
      </c>
      <c r="M577">
        <v>57.225336628172897</v>
      </c>
      <c r="N577">
        <v>0.55133598532260497</v>
      </c>
      <c r="O577">
        <v>11.468812877263501</v>
      </c>
      <c r="P577">
        <v>30.789473684210499</v>
      </c>
      <c r="Q577">
        <v>-4.3541682684223003E-2</v>
      </c>
    </row>
    <row r="578" spans="1:17" x14ac:dyDescent="0.3">
      <c r="A578" t="s">
        <v>1283</v>
      </c>
      <c r="B578" t="s">
        <v>1284</v>
      </c>
      <c r="C578" t="str">
        <f>IFERROR(VLOOKUP(Table1[[#This Row],[Ticker]],[1]!Table1[[Symbol]:[Industry]],2,FALSE),"-")</f>
        <v>-</v>
      </c>
      <c r="D578" t="s">
        <v>533</v>
      </c>
      <c r="E578">
        <v>8446.2875072000006</v>
      </c>
      <c r="F578">
        <v>764.2</v>
      </c>
      <c r="G578">
        <v>-49.779388352134703</v>
      </c>
      <c r="H578">
        <v>-7.2129318201336599</v>
      </c>
      <c r="I578">
        <v>-41.568824683558901</v>
      </c>
      <c r="J578">
        <v>-2.7965337322147801</v>
      </c>
      <c r="K578">
        <v>796.56134738989795</v>
      </c>
      <c r="L578">
        <v>872.97900691255802</v>
      </c>
      <c r="M578">
        <v>41.880749391681199</v>
      </c>
      <c r="N578">
        <v>0.77038849670439102</v>
      </c>
      <c r="O578">
        <v>44.765768123527799</v>
      </c>
      <c r="P578">
        <v>6.0799555802332197</v>
      </c>
      <c r="Q578">
        <v>-5.2608646253737998E-2</v>
      </c>
    </row>
    <row r="579" spans="1:17" x14ac:dyDescent="0.3">
      <c r="A579" t="s">
        <v>1285</v>
      </c>
      <c r="B579" t="s">
        <v>1286</v>
      </c>
      <c r="C579" t="str">
        <f>IFERROR(VLOOKUP(Table1[[#This Row],[Ticker]],[1]!Table1[[Symbol]:[Industry]],2,FALSE),"-")</f>
        <v>-</v>
      </c>
      <c r="D579" t="s">
        <v>544</v>
      </c>
      <c r="E579">
        <v>8444.6876362570001</v>
      </c>
      <c r="F579">
        <v>245.9</v>
      </c>
      <c r="G579">
        <v>13.7854671543113</v>
      </c>
      <c r="H579">
        <v>14.0012451380382</v>
      </c>
      <c r="I579">
        <v>2.9218809063271101</v>
      </c>
      <c r="J579">
        <v>6.2033852471677102</v>
      </c>
      <c r="K579">
        <v>225.739556797483</v>
      </c>
      <c r="L579">
        <v>217.96484116048501</v>
      </c>
      <c r="M579">
        <v>84.488986628697802</v>
      </c>
      <c r="N579">
        <v>2.6311981942258198</v>
      </c>
      <c r="O579">
        <v>14.111427409516001</v>
      </c>
      <c r="P579">
        <v>51.044226044226001</v>
      </c>
      <c r="Q579">
        <v>4.0137987381671E-2</v>
      </c>
    </row>
    <row r="580" spans="1:17" x14ac:dyDescent="0.3">
      <c r="A580" t="s">
        <v>1287</v>
      </c>
      <c r="B580" t="s">
        <v>1288</v>
      </c>
      <c r="C580" t="str">
        <f>IFERROR(VLOOKUP(Table1[[#This Row],[Ticker]],[1]!Table1[[Symbol]:[Industry]],2,FALSE),"-")</f>
        <v>-</v>
      </c>
      <c r="D580" t="s">
        <v>396</v>
      </c>
      <c r="E580">
        <v>8440.4167785000009</v>
      </c>
      <c r="F580">
        <v>611.25</v>
      </c>
      <c r="G580">
        <v>30.864299247208599</v>
      </c>
      <c r="H580">
        <v>11.452390596703101</v>
      </c>
      <c r="I580">
        <v>30.553344896492099</v>
      </c>
      <c r="J580">
        <v>-2.0654158932325499</v>
      </c>
      <c r="K580">
        <v>566.25887728756095</v>
      </c>
      <c r="L580">
        <v>500.36792012461001</v>
      </c>
      <c r="M580">
        <v>59.513877178546402</v>
      </c>
      <c r="N580">
        <v>1.5067979855268301</v>
      </c>
      <c r="O580">
        <v>9.9386503067484693</v>
      </c>
      <c r="P580">
        <v>58.395957501943499</v>
      </c>
      <c r="Q580">
        <v>-5.0192408632476003E-2</v>
      </c>
    </row>
    <row r="581" spans="1:17" x14ac:dyDescent="0.3">
      <c r="A581" t="s">
        <v>1289</v>
      </c>
      <c r="B581" t="s">
        <v>1290</v>
      </c>
      <c r="C581" t="str">
        <f>IFERROR(VLOOKUP(Table1[[#This Row],[Ticker]],[1]!Table1[[Symbol]:[Industry]],2,FALSE),"-")</f>
        <v>-</v>
      </c>
      <c r="D581" t="s">
        <v>92</v>
      </c>
      <c r="E581">
        <v>8437.0533284249996</v>
      </c>
      <c r="F581">
        <v>284.25</v>
      </c>
      <c r="G581">
        <v>-73.417720829655593</v>
      </c>
      <c r="H581">
        <v>-11.395630839208399</v>
      </c>
      <c r="I581">
        <v>-35.090505297295799</v>
      </c>
      <c r="J581">
        <v>-2.4355150837242299</v>
      </c>
      <c r="K581">
        <v>293.34603602123599</v>
      </c>
      <c r="L581">
        <v>361.28245418216102</v>
      </c>
      <c r="M581">
        <v>49.765388073380102</v>
      </c>
      <c r="N581">
        <v>0.66853699011616297</v>
      </c>
      <c r="O581">
        <v>98.416886543535597</v>
      </c>
      <c r="P581">
        <v>8.9080459770114899</v>
      </c>
      <c r="Q581">
        <v>-0.10293848600128699</v>
      </c>
    </row>
    <row r="582" spans="1:17" x14ac:dyDescent="0.3">
      <c r="A582" t="s">
        <v>1291</v>
      </c>
      <c r="B582" t="s">
        <v>1292</v>
      </c>
      <c r="C582" t="str">
        <f>IFERROR(VLOOKUP(Table1[[#This Row],[Ticker]],[1]!Table1[[Symbol]:[Industry]],2,FALSE),"-")</f>
        <v>-</v>
      </c>
      <c r="D582" t="s">
        <v>278</v>
      </c>
      <c r="E582">
        <v>8402.0996192099992</v>
      </c>
      <c r="F582">
        <v>728.1</v>
      </c>
      <c r="G582">
        <v>8.0394414172418394</v>
      </c>
      <c r="H582">
        <v>0.98375680710728097</v>
      </c>
      <c r="I582">
        <v>1.61011550373429</v>
      </c>
      <c r="J582">
        <v>-2.5521981158592801</v>
      </c>
      <c r="K582">
        <v>652.68180446981103</v>
      </c>
      <c r="L582">
        <v>632.10082833379897</v>
      </c>
      <c r="M582">
        <v>58.432092451767602</v>
      </c>
      <c r="N582">
        <v>2.6769317408624702</v>
      </c>
      <c r="O582">
        <v>15.052877352012001</v>
      </c>
      <c r="P582">
        <v>47.343923909743999</v>
      </c>
    </row>
    <row r="583" spans="1:17" hidden="1" x14ac:dyDescent="0.3">
      <c r="A583" t="s">
        <v>1293</v>
      </c>
      <c r="B583" t="s">
        <v>1294</v>
      </c>
      <c r="C583" t="str">
        <f>IFERROR(VLOOKUP(Table1[[#This Row],[Ticker]],[1]!Table1[[Symbol]:[Industry]],2,FALSE),"-")</f>
        <v>-</v>
      </c>
      <c r="D583" t="s">
        <v>272</v>
      </c>
      <c r="E583">
        <v>8380.6489320399996</v>
      </c>
      <c r="F583">
        <v>1275.25</v>
      </c>
      <c r="G583">
        <v>-6.07137645245834</v>
      </c>
      <c r="H583">
        <v>2.2036968438012399</v>
      </c>
      <c r="I583">
        <v>2.83981695922499</v>
      </c>
      <c r="J583">
        <v>-1.7496674108700101</v>
      </c>
      <c r="K583">
        <v>1230.0209635236799</v>
      </c>
      <c r="M583">
        <v>56.9789030964373</v>
      </c>
      <c r="N583">
        <v>1.8438063800917499</v>
      </c>
      <c r="O583">
        <v>29.6961380121544</v>
      </c>
      <c r="P583">
        <v>30.540485208311999</v>
      </c>
    </row>
    <row r="584" spans="1:17" hidden="1" x14ac:dyDescent="0.3">
      <c r="A584" t="s">
        <v>1295</v>
      </c>
      <c r="B584" t="s">
        <v>1296</v>
      </c>
      <c r="C584" t="str">
        <f>IFERROR(VLOOKUP(Table1[[#This Row],[Ticker]],[1]!Table1[[Symbol]:[Industry]],2,FALSE),"-")</f>
        <v>-</v>
      </c>
      <c r="D584" t="s">
        <v>714</v>
      </c>
      <c r="E584">
        <v>8375.5088797930002</v>
      </c>
      <c r="F584">
        <v>254.08</v>
      </c>
      <c r="G584">
        <v>1.0535729162932601</v>
      </c>
      <c r="H584">
        <v>-3.08567136750005</v>
      </c>
      <c r="I584">
        <v>1.04277104624797</v>
      </c>
      <c r="J584">
        <v>1.2027434207471299</v>
      </c>
      <c r="K584">
        <v>242.01707473940399</v>
      </c>
      <c r="L584">
        <v>226.49624213455201</v>
      </c>
      <c r="M584">
        <v>59.785019392106697</v>
      </c>
      <c r="N584">
        <v>0.71084613442092304</v>
      </c>
      <c r="O584">
        <v>2.2591309823677399</v>
      </c>
      <c r="P584">
        <v>29.040121889283899</v>
      </c>
      <c r="Q584">
        <v>1.1816369177710001E-3</v>
      </c>
    </row>
    <row r="585" spans="1:17" hidden="1" x14ac:dyDescent="0.3">
      <c r="A585" t="s">
        <v>1297</v>
      </c>
      <c r="B585" t="s">
        <v>1298</v>
      </c>
      <c r="C585" t="str">
        <f>IFERROR(VLOOKUP(Table1[[#This Row],[Ticker]],[1]!Table1[[Symbol]:[Industry]],2,FALSE),"-")</f>
        <v>-</v>
      </c>
      <c r="D585" t="s">
        <v>1299</v>
      </c>
      <c r="E585">
        <v>8369.7008711939998</v>
      </c>
      <c r="F585">
        <v>1230.3900000000001</v>
      </c>
      <c r="K585">
        <v>1221.0284065276701</v>
      </c>
      <c r="L585">
        <v>1201.49851616978</v>
      </c>
      <c r="M585">
        <v>68.273684852772604</v>
      </c>
      <c r="N585">
        <v>1</v>
      </c>
      <c r="Q585">
        <v>-6.1080809493942997E-2</v>
      </c>
    </row>
    <row r="586" spans="1:17" x14ac:dyDescent="0.3">
      <c r="A586" t="s">
        <v>1300</v>
      </c>
      <c r="B586" t="s">
        <v>1301</v>
      </c>
      <c r="C586" t="str">
        <f>IFERROR(VLOOKUP(Table1[[#This Row],[Ticker]],[1]!Table1[[Symbol]:[Industry]],2,FALSE),"-")</f>
        <v>-</v>
      </c>
      <c r="D586" t="s">
        <v>86</v>
      </c>
      <c r="E586">
        <v>8367.5060366399994</v>
      </c>
      <c r="F586">
        <v>757.5</v>
      </c>
      <c r="G586">
        <v>-32.861670551507302</v>
      </c>
      <c r="H586">
        <v>-4.77281367239073</v>
      </c>
      <c r="I586">
        <v>-0.58795024936954099</v>
      </c>
      <c r="J586">
        <v>-1.5464935522083401</v>
      </c>
      <c r="K586">
        <v>742.50973784997598</v>
      </c>
      <c r="L586">
        <v>725.37652921435495</v>
      </c>
      <c r="M586">
        <v>61.7817603374451</v>
      </c>
      <c r="N586">
        <v>1.2199806804393301</v>
      </c>
      <c r="O586">
        <v>17.2937293729372</v>
      </c>
      <c r="P586">
        <v>22.9707792207792</v>
      </c>
      <c r="Q586">
        <v>0.123212750237532</v>
      </c>
    </row>
    <row r="587" spans="1:17" hidden="1" x14ac:dyDescent="0.3">
      <c r="A587" t="s">
        <v>1302</v>
      </c>
      <c r="B587" t="s">
        <v>1303</v>
      </c>
      <c r="C587" t="str">
        <f>IFERROR(VLOOKUP(Table1[[#This Row],[Ticker]],[1]!Table1[[Symbol]:[Industry]],2,FALSE),"-")</f>
        <v>-</v>
      </c>
      <c r="D587" t="s">
        <v>327</v>
      </c>
      <c r="E587">
        <v>8346.9000649999998</v>
      </c>
      <c r="F587">
        <v>1183.2</v>
      </c>
      <c r="G587">
        <v>7.2849587466229098</v>
      </c>
      <c r="H587">
        <v>2.3602081440218599</v>
      </c>
      <c r="I587">
        <v>20.2955274538525</v>
      </c>
      <c r="J587">
        <v>3.0658950434479499</v>
      </c>
      <c r="K587">
        <v>1090.6191084805801</v>
      </c>
      <c r="L587">
        <v>973.68491330223696</v>
      </c>
      <c r="M587">
        <v>61.760700661682002</v>
      </c>
      <c r="N587">
        <v>0.51003331853721601</v>
      </c>
      <c r="O587">
        <v>9.0263691683569895</v>
      </c>
      <c r="P587">
        <v>44.292682926829201</v>
      </c>
      <c r="Q587">
        <v>-4.8779049037868998E-2</v>
      </c>
    </row>
    <row r="588" spans="1:17" hidden="1" x14ac:dyDescent="0.3">
      <c r="A588" t="s">
        <v>1304</v>
      </c>
      <c r="B588" t="s">
        <v>1305</v>
      </c>
      <c r="C588" t="str">
        <f>IFERROR(VLOOKUP(Table1[[#This Row],[Ticker]],[1]!Table1[[Symbol]:[Industry]],2,FALSE),"-")</f>
        <v>-</v>
      </c>
      <c r="D588" t="s">
        <v>193</v>
      </c>
      <c r="E588">
        <v>8344.7986585599992</v>
      </c>
      <c r="F588">
        <v>1887.85</v>
      </c>
      <c r="G588">
        <v>64.3639030553189</v>
      </c>
      <c r="H588">
        <v>-10.6174128664461</v>
      </c>
      <c r="I588">
        <v>6.2910219354968202</v>
      </c>
      <c r="J588">
        <v>-5.3403552643438097</v>
      </c>
      <c r="K588">
        <v>1930.48167613393</v>
      </c>
      <c r="L588">
        <v>1615.8082311570599</v>
      </c>
      <c r="M588">
        <v>37.088367008019901</v>
      </c>
      <c r="N588">
        <v>0.52988446044889004</v>
      </c>
      <c r="O588">
        <v>16.852504171411901</v>
      </c>
      <c r="P588">
        <v>99.455890121500204</v>
      </c>
      <c r="Q588">
        <v>0.12548959154138001</v>
      </c>
    </row>
    <row r="589" spans="1:17" x14ac:dyDescent="0.3">
      <c r="A589" t="s">
        <v>1306</v>
      </c>
      <c r="B589" t="s">
        <v>1307</v>
      </c>
      <c r="C589" t="str">
        <f>IFERROR(VLOOKUP(Table1[[#This Row],[Ticker]],[1]!Table1[[Symbol]:[Industry]],2,FALSE),"-")</f>
        <v>-</v>
      </c>
      <c r="D589" t="s">
        <v>21</v>
      </c>
      <c r="E589">
        <v>8336.7683688800007</v>
      </c>
      <c r="F589">
        <v>29.97</v>
      </c>
      <c r="G589">
        <v>63.399951982012702</v>
      </c>
      <c r="H589">
        <v>-9.4752847184866393</v>
      </c>
      <c r="I589">
        <v>25.220209649458301</v>
      </c>
      <c r="J589">
        <v>-7.8143061496514399</v>
      </c>
      <c r="K589">
        <v>31.835307080982801</v>
      </c>
      <c r="L589">
        <v>28.515140454855199</v>
      </c>
      <c r="M589">
        <v>32.167869673116101</v>
      </c>
      <c r="N589">
        <v>0.690321411434902</v>
      </c>
      <c r="O589">
        <v>41.808475141808401</v>
      </c>
      <c r="P589">
        <v>118.759124087591</v>
      </c>
      <c r="Q589">
        <v>1.0767822331215E-2</v>
      </c>
    </row>
    <row r="590" spans="1:17" x14ac:dyDescent="0.3">
      <c r="A590" t="s">
        <v>1308</v>
      </c>
      <c r="B590" t="s">
        <v>1309</v>
      </c>
      <c r="C590" t="str">
        <f>IFERROR(VLOOKUP(Table1[[#This Row],[Ticker]],[1]!Table1[[Symbol]:[Industry]],2,FALSE),"-")</f>
        <v>-</v>
      </c>
      <c r="D590" t="s">
        <v>46</v>
      </c>
      <c r="E590">
        <v>8310.4766935999996</v>
      </c>
      <c r="F590">
        <v>1301.45</v>
      </c>
      <c r="G590">
        <v>87.872164890419896</v>
      </c>
      <c r="H590">
        <v>-9.4973823185139601</v>
      </c>
      <c r="I590">
        <v>55.577982012093202</v>
      </c>
      <c r="J590">
        <v>1.23162522682283</v>
      </c>
      <c r="K590">
        <v>1181.1751192900799</v>
      </c>
      <c r="L590">
        <v>984.57008389702901</v>
      </c>
      <c r="M590">
        <v>58.617145757796699</v>
      </c>
      <c r="N590">
        <v>1.0006549918680701</v>
      </c>
      <c r="O590">
        <v>6.7271120673095304</v>
      </c>
      <c r="P590">
        <v>115.026848409748</v>
      </c>
      <c r="Q590">
        <v>0.12871568906657599</v>
      </c>
    </row>
    <row r="591" spans="1:17" x14ac:dyDescent="0.3">
      <c r="A591" t="s">
        <v>1310</v>
      </c>
      <c r="B591" t="s">
        <v>1311</v>
      </c>
      <c r="C591" t="str">
        <f>IFERROR(VLOOKUP(Table1[[#This Row],[Ticker]],[1]!Table1[[Symbol]:[Industry]],2,FALSE),"-")</f>
        <v>-</v>
      </c>
      <c r="D591" t="s">
        <v>293</v>
      </c>
      <c r="E591">
        <v>8288.6696691750003</v>
      </c>
      <c r="F591">
        <v>509.05</v>
      </c>
      <c r="G591">
        <v>9.8003637069533092</v>
      </c>
      <c r="H591">
        <v>7.0351346712068104</v>
      </c>
      <c r="I591">
        <v>22.5374756611251</v>
      </c>
      <c r="J591">
        <v>5.8446048326750004</v>
      </c>
      <c r="K591">
        <v>448.17863408584202</v>
      </c>
      <c r="L591">
        <v>399.593035617157</v>
      </c>
      <c r="M591">
        <v>79.898487800049196</v>
      </c>
      <c r="N591">
        <v>1.0049893586009599</v>
      </c>
      <c r="O591">
        <v>2.9368431391808301</v>
      </c>
      <c r="P591">
        <v>49.150307647231102</v>
      </c>
      <c r="Q591">
        <v>0.11017869101464201</v>
      </c>
    </row>
    <row r="592" spans="1:17" x14ac:dyDescent="0.3">
      <c r="A592" t="s">
        <v>1312</v>
      </c>
      <c r="B592" t="s">
        <v>1313</v>
      </c>
      <c r="C592" t="str">
        <f>IFERROR(VLOOKUP(Table1[[#This Row],[Ticker]],[1]!Table1[[Symbol]:[Industry]],2,FALSE),"-")</f>
        <v>-</v>
      </c>
      <c r="D592" t="s">
        <v>140</v>
      </c>
      <c r="E592">
        <v>8253.0448464599995</v>
      </c>
      <c r="F592">
        <v>555.95000000000005</v>
      </c>
      <c r="G592">
        <v>70.359976220548404</v>
      </c>
      <c r="H592">
        <v>12.093071912706799</v>
      </c>
      <c r="I592">
        <v>16.516609052143501</v>
      </c>
      <c r="J592">
        <v>-8.9841529254089796</v>
      </c>
      <c r="K592">
        <v>507.17669981148902</v>
      </c>
      <c r="L592">
        <v>453.01560626053202</v>
      </c>
      <c r="M592">
        <v>50.292639470032597</v>
      </c>
      <c r="N592">
        <v>1.47757614688273</v>
      </c>
      <c r="O592">
        <v>11.412896843241199</v>
      </c>
      <c r="P592">
        <v>100.848988439306</v>
      </c>
      <c r="Q592">
        <v>4.0628985379875998E-2</v>
      </c>
    </row>
    <row r="593" spans="1:17" x14ac:dyDescent="0.3">
      <c r="A593" t="s">
        <v>1314</v>
      </c>
      <c r="B593" t="s">
        <v>1315</v>
      </c>
      <c r="C593" t="str">
        <f>IFERROR(VLOOKUP(Table1[[#This Row],[Ticker]],[1]!Table1[[Symbol]:[Industry]],2,FALSE),"-")</f>
        <v>-</v>
      </c>
      <c r="D593" t="s">
        <v>267</v>
      </c>
      <c r="E593">
        <v>8245.5564902400001</v>
      </c>
      <c r="F593">
        <v>7488.55</v>
      </c>
      <c r="G593">
        <v>38.310515433009002</v>
      </c>
      <c r="H593">
        <v>3.0521441604660602</v>
      </c>
      <c r="I593">
        <v>34.283611939976304</v>
      </c>
      <c r="J593">
        <v>-0.98856672294006498</v>
      </c>
      <c r="K593">
        <v>6791.8281316347502</v>
      </c>
      <c r="L593">
        <v>6021.0060287917804</v>
      </c>
      <c r="M593">
        <v>68.506473867054197</v>
      </c>
      <c r="N593">
        <v>3.1456914643084501</v>
      </c>
      <c r="O593">
        <v>4.4928590982232697</v>
      </c>
      <c r="P593">
        <v>73.663644164096297</v>
      </c>
      <c r="Q593">
        <v>2.0130232940553001E-2</v>
      </c>
    </row>
    <row r="594" spans="1:17" x14ac:dyDescent="0.3">
      <c r="A594" t="s">
        <v>1316</v>
      </c>
      <c r="B594" t="s">
        <v>1317</v>
      </c>
      <c r="C594" t="str">
        <f>IFERROR(VLOOKUP(Table1[[#This Row],[Ticker]],[1]!Table1[[Symbol]:[Industry]],2,FALSE),"-")</f>
        <v>-</v>
      </c>
      <c r="D594" t="s">
        <v>1318</v>
      </c>
      <c r="E594">
        <v>8242.0974228399991</v>
      </c>
      <c r="F594">
        <v>1328.4</v>
      </c>
      <c r="G594">
        <v>147.775325153978</v>
      </c>
      <c r="H594">
        <v>23.656030834596699</v>
      </c>
      <c r="I594">
        <v>101.362739501821</v>
      </c>
      <c r="J594">
        <v>9.8763559554088491</v>
      </c>
      <c r="K594">
        <v>1046.10481141113</v>
      </c>
      <c r="L594">
        <v>779.02226346627003</v>
      </c>
      <c r="M594">
        <v>75.759818736035598</v>
      </c>
      <c r="N594">
        <v>1.1076487528208301</v>
      </c>
      <c r="O594">
        <v>3.8090936464920202</v>
      </c>
      <c r="P594">
        <v>205.06372717878</v>
      </c>
      <c r="Q594">
        <v>0.135708083659586</v>
      </c>
    </row>
    <row r="595" spans="1:17" x14ac:dyDescent="0.3">
      <c r="A595" t="s">
        <v>1319</v>
      </c>
      <c r="B595" t="s">
        <v>1320</v>
      </c>
      <c r="C595" t="str">
        <f>IFERROR(VLOOKUP(Table1[[#This Row],[Ticker]],[1]!Table1[[Symbol]:[Industry]],2,FALSE),"-")</f>
        <v>-</v>
      </c>
      <c r="D595" t="s">
        <v>230</v>
      </c>
      <c r="E595">
        <v>8218.1593644479999</v>
      </c>
      <c r="F595">
        <v>70.67</v>
      </c>
      <c r="G595">
        <v>154.013986862358</v>
      </c>
      <c r="H595">
        <v>1.0550071496569999</v>
      </c>
      <c r="I595">
        <v>53.992565748513798</v>
      </c>
      <c r="J595">
        <v>-6.3867253402878204</v>
      </c>
      <c r="K595">
        <v>64.981738210194393</v>
      </c>
      <c r="L595">
        <v>52.506033701515797</v>
      </c>
      <c r="M595">
        <v>60.007828143385801</v>
      </c>
      <c r="N595">
        <v>1.00666664180871</v>
      </c>
      <c r="O595">
        <v>7.8958539691523999</v>
      </c>
      <c r="P595">
        <v>211.30644091623901</v>
      </c>
      <c r="Q595">
        <v>0.20892401281190201</v>
      </c>
    </row>
    <row r="596" spans="1:17" x14ac:dyDescent="0.3">
      <c r="A596" t="s">
        <v>1321</v>
      </c>
      <c r="B596" t="s">
        <v>1322</v>
      </c>
      <c r="C596" t="str">
        <f>IFERROR(VLOOKUP(Table1[[#This Row],[Ticker]],[1]!Table1[[Symbol]:[Industry]],2,FALSE),"-")</f>
        <v>-</v>
      </c>
      <c r="D596" t="s">
        <v>151</v>
      </c>
      <c r="E596">
        <v>8198.1892895500005</v>
      </c>
      <c r="F596">
        <v>689.7</v>
      </c>
      <c r="G596">
        <v>-38.425407961317298</v>
      </c>
      <c r="H596">
        <v>-14.374574773957301</v>
      </c>
      <c r="I596">
        <v>-18.8456991613754</v>
      </c>
      <c r="J596">
        <v>-1.9837212606021899</v>
      </c>
      <c r="K596">
        <v>694.84462018322301</v>
      </c>
      <c r="L596">
        <v>720.75405883620795</v>
      </c>
      <c r="M596">
        <v>41.438267578121703</v>
      </c>
      <c r="N596">
        <v>0.99137259333017902</v>
      </c>
      <c r="O596">
        <v>41.800782949108203</v>
      </c>
      <c r="P596">
        <v>15.2188439692616</v>
      </c>
      <c r="Q596">
        <v>-0.101651034298052</v>
      </c>
    </row>
    <row r="597" spans="1:17" x14ac:dyDescent="0.3">
      <c r="A597" t="s">
        <v>1323</v>
      </c>
      <c r="B597" t="s">
        <v>1324</v>
      </c>
      <c r="C597" t="str">
        <f>IFERROR(VLOOKUP(Table1[[#This Row],[Ticker]],[1]!Table1[[Symbol]:[Industry]],2,FALSE),"-")</f>
        <v>-</v>
      </c>
      <c r="D597" t="s">
        <v>124</v>
      </c>
      <c r="E597">
        <v>8169.2549824099997</v>
      </c>
      <c r="F597">
        <v>232.24</v>
      </c>
      <c r="G597">
        <v>31.178187171379001</v>
      </c>
      <c r="H597">
        <v>-6.3579557634539601</v>
      </c>
      <c r="I597">
        <v>-18.495633166038601</v>
      </c>
      <c r="J597">
        <v>-3.0623910426379499</v>
      </c>
      <c r="K597">
        <v>234.88351464206201</v>
      </c>
      <c r="L597">
        <v>220.348327020966</v>
      </c>
      <c r="M597">
        <v>49.660995048398597</v>
      </c>
      <c r="N597">
        <v>0.54747252292990101</v>
      </c>
      <c r="O597">
        <v>22.265759559076798</v>
      </c>
      <c r="P597">
        <v>62.4055944055944</v>
      </c>
      <c r="Q597">
        <v>0.123901753125951</v>
      </c>
    </row>
    <row r="598" spans="1:17" x14ac:dyDescent="0.3">
      <c r="A598" t="s">
        <v>1325</v>
      </c>
      <c r="B598" t="s">
        <v>1326</v>
      </c>
      <c r="C598" t="str">
        <f>IFERROR(VLOOKUP(Table1[[#This Row],[Ticker]],[1]!Table1[[Symbol]:[Industry]],2,FALSE),"-")</f>
        <v>-</v>
      </c>
      <c r="D598" t="s">
        <v>1327</v>
      </c>
      <c r="E598">
        <v>8155.8207052500002</v>
      </c>
      <c r="F598">
        <v>632.45000000000005</v>
      </c>
      <c r="G598">
        <v>24.558506931273602</v>
      </c>
      <c r="H598">
        <v>17.477229992334401</v>
      </c>
      <c r="I598">
        <v>3.07039778565141</v>
      </c>
      <c r="J598">
        <v>27.203797823083001</v>
      </c>
      <c r="K598">
        <v>534.71076633004202</v>
      </c>
      <c r="L598">
        <v>512.36240269330699</v>
      </c>
      <c r="M598">
        <v>87.365417748122596</v>
      </c>
      <c r="N598">
        <v>2.8154754494410499</v>
      </c>
      <c r="O598">
        <v>8.61728199857696</v>
      </c>
      <c r="P598">
        <v>55.412212802555601</v>
      </c>
      <c r="Q598">
        <v>0.13570664036319299</v>
      </c>
    </row>
    <row r="599" spans="1:17" x14ac:dyDescent="0.3">
      <c r="A599" t="s">
        <v>1328</v>
      </c>
      <c r="B599" t="s">
        <v>1329</v>
      </c>
      <c r="C599" t="str">
        <f>IFERROR(VLOOKUP(Table1[[#This Row],[Ticker]],[1]!Table1[[Symbol]:[Industry]],2,FALSE),"-")</f>
        <v>-</v>
      </c>
      <c r="D599" t="s">
        <v>119</v>
      </c>
      <c r="E599">
        <v>8138.8679647500003</v>
      </c>
      <c r="F599">
        <v>1389.9</v>
      </c>
      <c r="G599">
        <v>41.653609516371098</v>
      </c>
      <c r="H599">
        <v>1.4682238092378599</v>
      </c>
      <c r="I599">
        <v>3.5076892864953799</v>
      </c>
      <c r="J599">
        <v>-4.9733803446611802</v>
      </c>
      <c r="K599">
        <v>1315.40215556927</v>
      </c>
      <c r="L599">
        <v>1142.7559066234101</v>
      </c>
      <c r="M599">
        <v>45.2055005549458</v>
      </c>
      <c r="N599">
        <v>0.98444824676445397</v>
      </c>
      <c r="O599">
        <v>12.666378876178101</v>
      </c>
      <c r="P599">
        <v>76.719643992371203</v>
      </c>
      <c r="Q599">
        <v>0.123913781218821</v>
      </c>
    </row>
    <row r="600" spans="1:17" hidden="1" x14ac:dyDescent="0.3">
      <c r="A600" t="s">
        <v>1330</v>
      </c>
      <c r="B600" t="s">
        <v>1331</v>
      </c>
      <c r="C600" t="str">
        <f>IFERROR(VLOOKUP(Table1[[#This Row],[Ticker]],[1]!Table1[[Symbol]:[Industry]],2,FALSE),"-")</f>
        <v>-</v>
      </c>
      <c r="D600" t="s">
        <v>230</v>
      </c>
      <c r="E600">
        <v>8119.1899285199997</v>
      </c>
      <c r="F600">
        <v>64.23</v>
      </c>
      <c r="G600">
        <v>96.325177093953599</v>
      </c>
      <c r="H600">
        <v>11.046901897163901</v>
      </c>
      <c r="I600">
        <v>9.7570822864814897</v>
      </c>
      <c r="J600">
        <v>6.1647450532610302</v>
      </c>
      <c r="K600">
        <v>58.1488257767191</v>
      </c>
      <c r="L600">
        <v>52.170730186956</v>
      </c>
      <c r="M600">
        <v>76.899463542694306</v>
      </c>
      <c r="N600">
        <v>2.0845234457045301</v>
      </c>
      <c r="O600">
        <v>14.276817686439299</v>
      </c>
      <c r="P600">
        <v>140.11214953270999</v>
      </c>
      <c r="Q600">
        <v>5.2441124709554997E-2</v>
      </c>
    </row>
    <row r="601" spans="1:17" x14ac:dyDescent="0.3">
      <c r="A601" t="s">
        <v>1332</v>
      </c>
      <c r="B601" t="s">
        <v>1333</v>
      </c>
      <c r="C601" t="str">
        <f>IFERROR(VLOOKUP(Table1[[#This Row],[Ticker]],[1]!Table1[[Symbol]:[Industry]],2,FALSE),"-")</f>
        <v>-</v>
      </c>
      <c r="D601" t="s">
        <v>46</v>
      </c>
      <c r="E601">
        <v>8114.6061102100002</v>
      </c>
      <c r="F601">
        <v>46.91</v>
      </c>
      <c r="G601">
        <v>108.014131502149</v>
      </c>
      <c r="H601">
        <v>15.882042247337401</v>
      </c>
      <c r="I601">
        <v>58.357142418580999</v>
      </c>
      <c r="J601">
        <v>-6.2914343221984703</v>
      </c>
      <c r="K601">
        <v>42.322611673018301</v>
      </c>
      <c r="L601">
        <v>34.6315527189997</v>
      </c>
      <c r="M601">
        <v>55.8437587297325</v>
      </c>
      <c r="N601">
        <v>1.3166920657315999</v>
      </c>
      <c r="O601">
        <v>13.8350031976124</v>
      </c>
      <c r="P601">
        <v>163.42997972438801</v>
      </c>
      <c r="Q601">
        <v>0.102553859321087</v>
      </c>
    </row>
    <row r="602" spans="1:17" x14ac:dyDescent="0.3">
      <c r="A602" t="s">
        <v>1334</v>
      </c>
      <c r="B602" t="s">
        <v>1335</v>
      </c>
      <c r="C602" t="str">
        <f>IFERROR(VLOOKUP(Table1[[#This Row],[Ticker]],[1]!Table1[[Symbol]:[Industry]],2,FALSE),"-")</f>
        <v>-</v>
      </c>
      <c r="D602" t="s">
        <v>640</v>
      </c>
      <c r="E602">
        <v>8072.1750967050002</v>
      </c>
      <c r="F602">
        <v>256.2</v>
      </c>
      <c r="G602">
        <v>206.33300764710199</v>
      </c>
      <c r="H602">
        <v>12.3228017063616</v>
      </c>
      <c r="I602">
        <v>39.610459279592398</v>
      </c>
      <c r="J602">
        <v>13.264345127901599</v>
      </c>
      <c r="K602">
        <v>201.91779893791499</v>
      </c>
      <c r="L602">
        <v>168.148036009995</v>
      </c>
      <c r="M602">
        <v>83.513453363181597</v>
      </c>
      <c r="N602">
        <v>2.4230001644222798</v>
      </c>
      <c r="O602">
        <v>4.0944574551131803</v>
      </c>
      <c r="P602">
        <v>243.89261744966399</v>
      </c>
      <c r="Q602">
        <v>0.16545841098391001</v>
      </c>
    </row>
    <row r="603" spans="1:17" x14ac:dyDescent="0.3">
      <c r="A603" t="s">
        <v>1336</v>
      </c>
      <c r="B603" t="s">
        <v>1337</v>
      </c>
      <c r="C603" t="str">
        <f>IFERROR(VLOOKUP(Table1[[#This Row],[Ticker]],[1]!Table1[[Symbol]:[Industry]],2,FALSE),"-")</f>
        <v>-</v>
      </c>
      <c r="D603" t="s">
        <v>272</v>
      </c>
      <c r="E603">
        <v>7995.9322657499997</v>
      </c>
      <c r="F603">
        <v>781.7</v>
      </c>
      <c r="G603">
        <v>38.502624940010797</v>
      </c>
      <c r="H603">
        <v>-12.1923438518804</v>
      </c>
      <c r="I603">
        <v>4.0456702729102698</v>
      </c>
      <c r="J603">
        <v>0.32431851427509101</v>
      </c>
      <c r="K603">
        <v>756.671428248491</v>
      </c>
      <c r="L603">
        <v>653.92967456520705</v>
      </c>
      <c r="M603">
        <v>52.869365493739899</v>
      </c>
      <c r="N603">
        <v>0.37841429472388599</v>
      </c>
      <c r="O603">
        <v>12.575156709735101</v>
      </c>
      <c r="P603">
        <v>78.776443682104002</v>
      </c>
      <c r="Q603">
        <v>5.2494985710849996E-3</v>
      </c>
    </row>
    <row r="604" spans="1:17" x14ac:dyDescent="0.3">
      <c r="A604" t="s">
        <v>1338</v>
      </c>
      <c r="B604" t="s">
        <v>1339</v>
      </c>
      <c r="C604" t="str">
        <f>IFERROR(VLOOKUP(Table1[[#This Row],[Ticker]],[1]!Table1[[Symbol]:[Industry]],2,FALSE),"-")</f>
        <v>-</v>
      </c>
      <c r="D604" t="s">
        <v>385</v>
      </c>
      <c r="E604">
        <v>7993.1753687999999</v>
      </c>
      <c r="F604">
        <v>182.06</v>
      </c>
      <c r="G604">
        <v>-35.088206594191398</v>
      </c>
      <c r="H604">
        <v>-3.2659440548193501</v>
      </c>
      <c r="I604">
        <v>-19.783941885578798</v>
      </c>
      <c r="J604">
        <v>-2.3498305325147002</v>
      </c>
      <c r="K604">
        <v>175.632742324997</v>
      </c>
      <c r="L604">
        <v>191.366593349509</v>
      </c>
      <c r="M604">
        <v>57.496523765741401</v>
      </c>
      <c r="N604">
        <v>1.2028232678730799</v>
      </c>
      <c r="O604">
        <v>41.711523673514201</v>
      </c>
      <c r="P604">
        <v>25.5586206896551</v>
      </c>
    </row>
    <row r="605" spans="1:17" x14ac:dyDescent="0.3">
      <c r="A605" t="s">
        <v>1340</v>
      </c>
      <c r="B605" t="s">
        <v>1341</v>
      </c>
      <c r="C605" t="str">
        <f>IFERROR(VLOOKUP(Table1[[#This Row],[Ticker]],[1]!Table1[[Symbol]:[Industry]],2,FALSE),"-")</f>
        <v>-</v>
      </c>
      <c r="D605" t="s">
        <v>140</v>
      </c>
      <c r="E605">
        <v>7925.9429044999997</v>
      </c>
      <c r="F605">
        <v>1005.6</v>
      </c>
      <c r="G605">
        <v>137.72973199621299</v>
      </c>
      <c r="H605">
        <v>9.6818559464230702</v>
      </c>
      <c r="I605">
        <v>132.05145288245001</v>
      </c>
      <c r="J605">
        <v>-4.8743042859524301</v>
      </c>
      <c r="K605">
        <v>876.96818659128098</v>
      </c>
      <c r="L605">
        <v>680.41466597086503</v>
      </c>
      <c r="M605">
        <v>51.259833645701299</v>
      </c>
      <c r="N605">
        <v>1.2222537619434599</v>
      </c>
      <c r="O605">
        <v>6.4041368337311102</v>
      </c>
      <c r="P605">
        <v>177.94361525704801</v>
      </c>
      <c r="Q605">
        <v>0.182961369566954</v>
      </c>
    </row>
    <row r="606" spans="1:17" x14ac:dyDescent="0.3">
      <c r="A606" t="s">
        <v>1342</v>
      </c>
      <c r="B606" t="s">
        <v>1343</v>
      </c>
      <c r="C606" t="str">
        <f>IFERROR(VLOOKUP(Table1[[#This Row],[Ticker]],[1]!Table1[[Symbol]:[Industry]],2,FALSE),"-")</f>
        <v>-</v>
      </c>
      <c r="D606" t="s">
        <v>252</v>
      </c>
      <c r="E606">
        <v>7895.2070519999997</v>
      </c>
      <c r="F606">
        <v>593.95000000000005</v>
      </c>
      <c r="G606">
        <v>-36.347483120405499</v>
      </c>
      <c r="H606">
        <v>-4.37138723271004</v>
      </c>
      <c r="I606">
        <v>-17.017145558410999</v>
      </c>
      <c r="J606">
        <v>-2.74658314300759</v>
      </c>
      <c r="K606">
        <v>590.86913665195095</v>
      </c>
      <c r="L606">
        <v>603.18805503881197</v>
      </c>
      <c r="M606">
        <v>49.082334629889097</v>
      </c>
      <c r="N606">
        <v>0.975462005489656</v>
      </c>
      <c r="O606">
        <v>26.189073154305898</v>
      </c>
      <c r="P606">
        <v>7.6776649746193</v>
      </c>
      <c r="Q606">
        <v>1.8434435470738999E-2</v>
      </c>
    </row>
    <row r="607" spans="1:17" hidden="1" x14ac:dyDescent="0.3">
      <c r="A607" t="s">
        <v>1344</v>
      </c>
      <c r="B607" t="s">
        <v>1345</v>
      </c>
      <c r="C607" t="str">
        <f>IFERROR(VLOOKUP(Table1[[#This Row],[Ticker]],[1]!Table1[[Symbol]:[Industry]],2,FALSE),"-")</f>
        <v>-</v>
      </c>
      <c r="D607" t="s">
        <v>267</v>
      </c>
      <c r="E607">
        <v>7873.8942687999997</v>
      </c>
      <c r="F607">
        <v>2006.7</v>
      </c>
      <c r="G607">
        <v>80.474606578255901</v>
      </c>
      <c r="H607">
        <v>6.4943594340727504</v>
      </c>
      <c r="I607">
        <v>56.382774654253602</v>
      </c>
      <c r="J607">
        <v>-1.4791807937057599</v>
      </c>
      <c r="K607">
        <v>1696.4615130053801</v>
      </c>
      <c r="L607">
        <v>1399.08317848926</v>
      </c>
      <c r="M607">
        <v>64.064178507330894</v>
      </c>
      <c r="N607">
        <v>0.4111997037981</v>
      </c>
      <c r="O607">
        <v>2.2574375840932901</v>
      </c>
      <c r="P607">
        <v>106.801669500695</v>
      </c>
      <c r="Q607">
        <v>0.16052267355268299</v>
      </c>
    </row>
    <row r="608" spans="1:17" x14ac:dyDescent="0.3">
      <c r="A608" t="s">
        <v>1346</v>
      </c>
      <c r="B608" t="s">
        <v>1347</v>
      </c>
      <c r="C608" t="str">
        <f>IFERROR(VLOOKUP(Table1[[#This Row],[Ticker]],[1]!Table1[[Symbol]:[Industry]],2,FALSE),"-")</f>
        <v>-</v>
      </c>
      <c r="D608" t="s">
        <v>24</v>
      </c>
      <c r="E608">
        <v>7853.4547066300001</v>
      </c>
      <c r="F608">
        <v>221.77</v>
      </c>
      <c r="G608">
        <v>-10.3446078950195</v>
      </c>
      <c r="H608">
        <v>-5.1407055661749297</v>
      </c>
      <c r="I608">
        <v>-16.604584825979099</v>
      </c>
      <c r="J608">
        <v>-3.3066583873731799</v>
      </c>
      <c r="K608">
        <v>223.42504773918901</v>
      </c>
      <c r="L608">
        <v>221.12036268542099</v>
      </c>
      <c r="M608">
        <v>50.234775979958897</v>
      </c>
      <c r="N608">
        <v>1.0634517604184599</v>
      </c>
      <c r="O608">
        <v>29.2104432520178</v>
      </c>
      <c r="P608">
        <v>19.843285598486801</v>
      </c>
      <c r="Q608">
        <v>0.123670876816748</v>
      </c>
    </row>
    <row r="609" spans="1:17" hidden="1" x14ac:dyDescent="0.3">
      <c r="A609" t="s">
        <v>1348</v>
      </c>
      <c r="B609" t="s">
        <v>1349</v>
      </c>
      <c r="C609" t="str">
        <f>IFERROR(VLOOKUP(Table1[[#This Row],[Ticker]],[1]!Table1[[Symbol]:[Industry]],2,FALSE),"-")</f>
        <v>-</v>
      </c>
      <c r="D609" t="s">
        <v>607</v>
      </c>
      <c r="E609">
        <v>7848.5533007699996</v>
      </c>
      <c r="F609">
        <v>4064.05</v>
      </c>
      <c r="G609">
        <v>4.1193075295906496</v>
      </c>
      <c r="H609">
        <v>4.9774824816154402</v>
      </c>
      <c r="I609">
        <v>8.7910869827635807</v>
      </c>
      <c r="J609">
        <v>-1.21154234261289</v>
      </c>
      <c r="K609">
        <v>3681.3134899995398</v>
      </c>
      <c r="L609">
        <v>3418.9402733151101</v>
      </c>
      <c r="M609">
        <v>54.073308718410097</v>
      </c>
      <c r="N609">
        <v>0.80586196804110699</v>
      </c>
      <c r="O609">
        <v>5.5301977091817198</v>
      </c>
      <c r="P609">
        <v>35.152976388427</v>
      </c>
      <c r="Q609">
        <v>-3.7567965924111997E-2</v>
      </c>
    </row>
    <row r="610" spans="1:17" x14ac:dyDescent="0.3">
      <c r="A610" t="s">
        <v>1350</v>
      </c>
      <c r="B610" t="s">
        <v>1351</v>
      </c>
      <c r="C610" t="str">
        <f>IFERROR(VLOOKUP(Table1[[#This Row],[Ticker]],[1]!Table1[[Symbol]:[Industry]],2,FALSE),"-")</f>
        <v>-</v>
      </c>
      <c r="D610" t="s">
        <v>61</v>
      </c>
      <c r="E610">
        <v>7828.4342673239998</v>
      </c>
      <c r="F610">
        <v>235.09</v>
      </c>
      <c r="G610">
        <v>-11.4134004643736</v>
      </c>
      <c r="H610">
        <v>6.1031131456565602</v>
      </c>
      <c r="I610">
        <v>-41.846335582828601</v>
      </c>
      <c r="J610">
        <v>-2.3303907230686298</v>
      </c>
      <c r="K610">
        <v>249.01750504930999</v>
      </c>
      <c r="L610">
        <v>277.71546077456401</v>
      </c>
      <c r="M610">
        <v>61.206899634791696</v>
      </c>
      <c r="N610">
        <v>0.78551115428618201</v>
      </c>
      <c r="O610">
        <v>101.114466799948</v>
      </c>
      <c r="P610">
        <v>19.882712901580799</v>
      </c>
      <c r="Q610">
        <v>-1.2035984230696E-2</v>
      </c>
    </row>
    <row r="611" spans="1:17" hidden="1" x14ac:dyDescent="0.3">
      <c r="A611" t="s">
        <v>1352</v>
      </c>
      <c r="B611" t="s">
        <v>1353</v>
      </c>
      <c r="C611" t="str">
        <f>IFERROR(VLOOKUP(Table1[[#This Row],[Ticker]],[1]!Table1[[Symbol]:[Industry]],2,FALSE),"-")</f>
        <v>-</v>
      </c>
      <c r="D611" t="s">
        <v>475</v>
      </c>
      <c r="E611">
        <v>7825.2177100899899</v>
      </c>
      <c r="F611">
        <v>721.05</v>
      </c>
      <c r="G611">
        <v>6.3140441312524098</v>
      </c>
      <c r="H611">
        <v>12.6033745795445</v>
      </c>
      <c r="I611">
        <v>23.4457304797982</v>
      </c>
      <c r="J611">
        <v>-1.0857713912381199</v>
      </c>
      <c r="K611">
        <v>643.29146974511605</v>
      </c>
      <c r="M611">
        <v>67.247514614932896</v>
      </c>
      <c r="N611">
        <v>1.2946730373084501</v>
      </c>
      <c r="O611">
        <v>5.6792178073642603</v>
      </c>
      <c r="P611">
        <v>38.890494076856399</v>
      </c>
    </row>
    <row r="612" spans="1:17" x14ac:dyDescent="0.3">
      <c r="A612" t="s">
        <v>1354</v>
      </c>
      <c r="B612" t="s">
        <v>1355</v>
      </c>
      <c r="C612" t="str">
        <f>IFERROR(VLOOKUP(Table1[[#This Row],[Ticker]],[1]!Table1[[Symbol]:[Industry]],2,FALSE),"-")</f>
        <v>-</v>
      </c>
      <c r="D612" t="s">
        <v>544</v>
      </c>
      <c r="E612">
        <v>7817.6505900000002</v>
      </c>
      <c r="F612">
        <v>391.7</v>
      </c>
      <c r="G612">
        <v>96.568459114636994</v>
      </c>
      <c r="H612">
        <v>0.55737036871517398</v>
      </c>
      <c r="I612">
        <v>58.746664171604003</v>
      </c>
      <c r="J612">
        <v>1.1339600398210199</v>
      </c>
      <c r="K612">
        <v>350.03401720467201</v>
      </c>
      <c r="L612">
        <v>280.65237690753202</v>
      </c>
      <c r="M612">
        <v>86.957428929259194</v>
      </c>
      <c r="N612">
        <v>0.77687122179588797</v>
      </c>
      <c r="O612">
        <v>15.190196579014501</v>
      </c>
      <c r="P612">
        <v>135.786305492851</v>
      </c>
      <c r="Q612">
        <v>0.33622518546822999</v>
      </c>
    </row>
    <row r="613" spans="1:17" hidden="1" x14ac:dyDescent="0.3">
      <c r="A613" t="s">
        <v>1356</v>
      </c>
      <c r="B613" t="s">
        <v>1357</v>
      </c>
      <c r="C613" t="str">
        <f>IFERROR(VLOOKUP(Table1[[#This Row],[Ticker]],[1]!Table1[[Symbol]:[Industry]],2,FALSE),"-")</f>
        <v>-</v>
      </c>
      <c r="D613" t="s">
        <v>1358</v>
      </c>
      <c r="E613">
        <v>7803.6924656699903</v>
      </c>
      <c r="F613">
        <v>611.70000000000005</v>
      </c>
      <c r="G613">
        <v>13.060375571674999</v>
      </c>
      <c r="H613">
        <v>1.2021616794630301</v>
      </c>
      <c r="I613">
        <v>2.2970373038261398</v>
      </c>
      <c r="J613">
        <v>-2.85879667796554</v>
      </c>
      <c r="K613">
        <v>589.12087283017695</v>
      </c>
      <c r="L613">
        <v>532.07829903317997</v>
      </c>
      <c r="M613">
        <v>55.470313235020399</v>
      </c>
      <c r="N613">
        <v>0.403947095878472</v>
      </c>
      <c r="O613">
        <v>8.2229851234265094</v>
      </c>
      <c r="P613">
        <v>57.573415765069498</v>
      </c>
      <c r="Q613">
        <v>7.1513764197055005E-2</v>
      </c>
    </row>
    <row r="614" spans="1:17" x14ac:dyDescent="0.3">
      <c r="A614" t="s">
        <v>1359</v>
      </c>
      <c r="B614" t="s">
        <v>1360</v>
      </c>
      <c r="C614" t="str">
        <f>IFERROR(VLOOKUP(Table1[[#This Row],[Ticker]],[1]!Table1[[Symbol]:[Industry]],2,FALSE),"-")</f>
        <v>-</v>
      </c>
      <c r="D614" t="s">
        <v>46</v>
      </c>
      <c r="E614">
        <v>7777.8449541899899</v>
      </c>
      <c r="F614">
        <v>4921.7</v>
      </c>
      <c r="G614">
        <v>18.974900998702399</v>
      </c>
      <c r="H614">
        <v>-6.0299488810932704</v>
      </c>
      <c r="I614">
        <v>-1.5070232507580601</v>
      </c>
      <c r="J614">
        <v>-4.6271148539834996</v>
      </c>
      <c r="K614">
        <v>4960.9376810135</v>
      </c>
      <c r="L614">
        <v>4571.1210865392404</v>
      </c>
      <c r="M614">
        <v>43.846773531728601</v>
      </c>
      <c r="N614">
        <v>0.71958275295702501</v>
      </c>
      <c r="O614">
        <v>12.7659142166324</v>
      </c>
      <c r="P614">
        <v>49.595744680850999</v>
      </c>
      <c r="Q614">
        <v>0.19616395119424701</v>
      </c>
    </row>
    <row r="615" spans="1:17" hidden="1" x14ac:dyDescent="0.3">
      <c r="A615" t="s">
        <v>1361</v>
      </c>
      <c r="B615" t="s">
        <v>1362</v>
      </c>
      <c r="C615" t="str">
        <f>IFERROR(VLOOKUP(Table1[[#This Row],[Ticker]],[1]!Table1[[Symbol]:[Industry]],2,FALSE),"-")</f>
        <v>-</v>
      </c>
      <c r="D615" t="s">
        <v>230</v>
      </c>
      <c r="E615">
        <v>7709.3061289999996</v>
      </c>
      <c r="F615">
        <v>4040.25</v>
      </c>
      <c r="G615">
        <v>556.67417723064602</v>
      </c>
      <c r="H615">
        <v>40.551775369206602</v>
      </c>
      <c r="I615">
        <v>287.621157923429</v>
      </c>
      <c r="J615">
        <v>9.2861465181512202</v>
      </c>
      <c r="K615">
        <v>2658.36298605002</v>
      </c>
      <c r="L615">
        <v>1698.8464432262499</v>
      </c>
      <c r="M615">
        <v>87.582938144798305</v>
      </c>
      <c r="N615">
        <v>0.93811182166422402</v>
      </c>
      <c r="O615">
        <v>0</v>
      </c>
      <c r="P615">
        <v>600.76316017691397</v>
      </c>
      <c r="Q615">
        <v>0.13614612728722</v>
      </c>
    </row>
    <row r="616" spans="1:17" x14ac:dyDescent="0.3">
      <c r="A616" t="s">
        <v>1363</v>
      </c>
      <c r="B616" t="s">
        <v>1364</v>
      </c>
      <c r="C616" t="str">
        <f>IFERROR(VLOOKUP(Table1[[#This Row],[Ticker]],[1]!Table1[[Symbol]:[Industry]],2,FALSE),"-")</f>
        <v>-</v>
      </c>
      <c r="D616" t="s">
        <v>533</v>
      </c>
      <c r="E616">
        <v>7685.6792050000004</v>
      </c>
      <c r="F616">
        <v>2421.8000000000002</v>
      </c>
      <c r="G616">
        <v>-20.412920642295301</v>
      </c>
      <c r="H616">
        <v>3.51772037959645</v>
      </c>
      <c r="I616">
        <v>-18.5760733804706</v>
      </c>
      <c r="J616">
        <v>-1.1246864394770599</v>
      </c>
      <c r="K616">
        <v>2238.0288206007099</v>
      </c>
      <c r="L616">
        <v>2249.7750936376801</v>
      </c>
      <c r="M616">
        <v>67.042741742445401</v>
      </c>
      <c r="N616">
        <v>1.69162849322263</v>
      </c>
      <c r="O616">
        <v>12.9325295234949</v>
      </c>
      <c r="P616">
        <v>23.561224489795901</v>
      </c>
      <c r="Q616">
        <v>-4.9295435402505999E-2</v>
      </c>
    </row>
    <row r="617" spans="1:17" x14ac:dyDescent="0.3">
      <c r="A617" t="s">
        <v>1365</v>
      </c>
      <c r="B617" t="s">
        <v>1366</v>
      </c>
      <c r="C617" t="str">
        <f>IFERROR(VLOOKUP(Table1[[#This Row],[Ticker]],[1]!Table1[[Symbol]:[Industry]],2,FALSE),"-")</f>
        <v>-</v>
      </c>
      <c r="D617" t="s">
        <v>61</v>
      </c>
      <c r="E617">
        <v>7684.6359647999998</v>
      </c>
      <c r="F617">
        <v>470.6</v>
      </c>
      <c r="G617">
        <v>26.2896293590426</v>
      </c>
      <c r="H617">
        <v>0.94027651517843502</v>
      </c>
      <c r="I617">
        <v>6.7458455025066497</v>
      </c>
      <c r="J617">
        <v>0.18435452720468601</v>
      </c>
      <c r="K617">
        <v>455.04335356764199</v>
      </c>
      <c r="L617">
        <v>420.65562973007297</v>
      </c>
      <c r="M617">
        <v>70.709351692469198</v>
      </c>
      <c r="N617">
        <v>1.27298537426488</v>
      </c>
      <c r="O617">
        <v>4.1117722056948498</v>
      </c>
      <c r="P617">
        <v>53.514924155928803</v>
      </c>
      <c r="Q617">
        <v>-1.6980380167806002E-2</v>
      </c>
    </row>
    <row r="618" spans="1:17" x14ac:dyDescent="0.3">
      <c r="A618" t="s">
        <v>1367</v>
      </c>
      <c r="B618" t="s">
        <v>1368</v>
      </c>
      <c r="C618" t="str">
        <f>IFERROR(VLOOKUP(Table1[[#This Row],[Ticker]],[1]!Table1[[Symbol]:[Industry]],2,FALSE),"-")</f>
        <v>-</v>
      </c>
      <c r="D618" t="s">
        <v>46</v>
      </c>
      <c r="E618">
        <v>7665.319854675</v>
      </c>
      <c r="F618">
        <v>539.54999999999995</v>
      </c>
      <c r="G618">
        <v>96.261973199907402</v>
      </c>
      <c r="H618">
        <v>17.229864649629999</v>
      </c>
      <c r="I618">
        <v>31.250995214966299</v>
      </c>
      <c r="J618">
        <v>-6.17969027351982</v>
      </c>
      <c r="K618">
        <v>472.565856965835</v>
      </c>
      <c r="L618">
        <v>408.05976376729399</v>
      </c>
      <c r="M618">
        <v>58.846948199002703</v>
      </c>
      <c r="N618">
        <v>1.5960869315748101</v>
      </c>
      <c r="O618">
        <v>4.5315540728384898</v>
      </c>
      <c r="P618">
        <v>128.33262801523401</v>
      </c>
      <c r="Q618">
        <v>-3.3413502271551002E-2</v>
      </c>
    </row>
    <row r="619" spans="1:17" hidden="1" x14ac:dyDescent="0.3">
      <c r="A619" t="s">
        <v>1369</v>
      </c>
      <c r="B619" t="s">
        <v>1370</v>
      </c>
      <c r="C619" t="str">
        <f>IFERROR(VLOOKUP(Table1[[#This Row],[Ticker]],[1]!Table1[[Symbol]:[Industry]],2,FALSE),"-")</f>
        <v>-</v>
      </c>
      <c r="D619" t="s">
        <v>21</v>
      </c>
      <c r="E619">
        <v>7650.9388521000001</v>
      </c>
      <c r="F619">
        <v>1390.8</v>
      </c>
      <c r="G619">
        <v>171.316054533178</v>
      </c>
      <c r="H619">
        <v>13.4017363752248</v>
      </c>
      <c r="I619">
        <v>16.784309776539999</v>
      </c>
      <c r="J619">
        <v>-3.7421649303002198</v>
      </c>
      <c r="K619">
        <v>1247.21691005104</v>
      </c>
      <c r="L619">
        <v>1020.47224362748</v>
      </c>
      <c r="M619">
        <v>57.2535521250187</v>
      </c>
      <c r="N619">
        <v>1.57227120242263</v>
      </c>
      <c r="O619">
        <v>9.2860224331320094</v>
      </c>
      <c r="P619">
        <v>211.99596208849701</v>
      </c>
      <c r="Q619">
        <v>0.245623447124277</v>
      </c>
    </row>
    <row r="620" spans="1:17" hidden="1" x14ac:dyDescent="0.3">
      <c r="A620" t="s">
        <v>1371</v>
      </c>
      <c r="B620" t="s">
        <v>1372</v>
      </c>
      <c r="C620" t="str">
        <f>IFERROR(VLOOKUP(Table1[[#This Row],[Ticker]],[1]!Table1[[Symbol]:[Industry]],2,FALSE),"-")</f>
        <v>-</v>
      </c>
      <c r="E620">
        <v>7636.0098144000003</v>
      </c>
      <c r="F620">
        <v>3410.4</v>
      </c>
      <c r="G620">
        <v>-2.6238423834190501</v>
      </c>
      <c r="H620">
        <v>-17.172869374230402</v>
      </c>
      <c r="I620">
        <v>25.759333968997399</v>
      </c>
      <c r="J620">
        <v>-5.5243272537353096</v>
      </c>
      <c r="K620">
        <v>3169.7457775473399</v>
      </c>
      <c r="L620">
        <v>2717.35334469804</v>
      </c>
      <c r="M620">
        <v>52.660533514143303</v>
      </c>
      <c r="N620">
        <v>0.77961265969884297</v>
      </c>
      <c r="O620">
        <v>14.0628665259207</v>
      </c>
      <c r="P620">
        <v>62.477370176274398</v>
      </c>
      <c r="Q620">
        <v>0.10700930214701</v>
      </c>
    </row>
    <row r="621" spans="1:17" hidden="1" x14ac:dyDescent="0.3">
      <c r="A621" t="s">
        <v>1373</v>
      </c>
      <c r="B621" t="s">
        <v>1374</v>
      </c>
      <c r="C621" t="str">
        <f>IFERROR(VLOOKUP(Table1[[#This Row],[Ticker]],[1]!Table1[[Symbol]:[Industry]],2,FALSE),"-")</f>
        <v>-</v>
      </c>
      <c r="D621" t="s">
        <v>230</v>
      </c>
      <c r="E621">
        <v>7589.7868207499996</v>
      </c>
      <c r="F621">
        <v>1349.75</v>
      </c>
      <c r="G621">
        <v>75.578329882304601</v>
      </c>
      <c r="H621">
        <v>0.14555913006617599</v>
      </c>
      <c r="I621">
        <v>110.75402929550199</v>
      </c>
      <c r="J621">
        <v>-3.17517002279659</v>
      </c>
      <c r="K621">
        <v>1165.28396601433</v>
      </c>
      <c r="L621">
        <v>857.275257679015</v>
      </c>
      <c r="M621">
        <v>57.225187931976201</v>
      </c>
      <c r="N621">
        <v>0.46275309036107198</v>
      </c>
      <c r="O621">
        <v>7.7792183737729097</v>
      </c>
      <c r="P621">
        <v>149.46862582016399</v>
      </c>
    </row>
    <row r="622" spans="1:17" x14ac:dyDescent="0.3">
      <c r="A622" t="s">
        <v>1375</v>
      </c>
      <c r="B622" t="s">
        <v>1376</v>
      </c>
      <c r="C622" t="str">
        <f>IFERROR(VLOOKUP(Table1[[#This Row],[Ticker]],[1]!Table1[[Symbol]:[Industry]],2,FALSE),"-")</f>
        <v>-</v>
      </c>
      <c r="D622" t="s">
        <v>380</v>
      </c>
      <c r="E622">
        <v>7555.74413886</v>
      </c>
      <c r="F622">
        <v>696.85</v>
      </c>
      <c r="G622">
        <v>-20.5093004768462</v>
      </c>
      <c r="H622">
        <v>3.31513920756495</v>
      </c>
      <c r="I622">
        <v>-18.453569801804601</v>
      </c>
      <c r="J622">
        <v>-2.6925667653302399</v>
      </c>
      <c r="K622">
        <v>650.67899132500997</v>
      </c>
      <c r="L622">
        <v>643.86148867091299</v>
      </c>
      <c r="M622">
        <v>55.371309299303903</v>
      </c>
      <c r="N622">
        <v>1.26308896145816</v>
      </c>
      <c r="O622">
        <v>11.3582550046638</v>
      </c>
      <c r="P622">
        <v>33.662606694159301</v>
      </c>
      <c r="Q622">
        <v>-6.5303367363470005E-2</v>
      </c>
    </row>
    <row r="623" spans="1:17" x14ac:dyDescent="0.3">
      <c r="A623" t="s">
        <v>1377</v>
      </c>
      <c r="B623" t="s">
        <v>1378</v>
      </c>
      <c r="C623" t="str">
        <f>IFERROR(VLOOKUP(Table1[[#This Row],[Ticker]],[1]!Table1[[Symbol]:[Industry]],2,FALSE),"-")</f>
        <v>-</v>
      </c>
      <c r="D623" t="s">
        <v>193</v>
      </c>
      <c r="E623">
        <v>7545.2930613999997</v>
      </c>
      <c r="F623">
        <v>2482.4</v>
      </c>
      <c r="G623">
        <v>183.17396405705901</v>
      </c>
      <c r="H623">
        <v>49.997912803858704</v>
      </c>
      <c r="I623">
        <v>79.094528807320401</v>
      </c>
      <c r="J623">
        <v>30.292522879594401</v>
      </c>
      <c r="K623">
        <v>1732.6317307208899</v>
      </c>
      <c r="L623">
        <v>1385.8448658099701</v>
      </c>
      <c r="M623">
        <v>96.358819097170795</v>
      </c>
      <c r="N623">
        <v>1.95436088498649</v>
      </c>
      <c r="O623">
        <v>7.0677570093457804</v>
      </c>
      <c r="P623">
        <v>218.21561338289899</v>
      </c>
      <c r="Q623">
        <v>0.11589370125401401</v>
      </c>
    </row>
    <row r="624" spans="1:17" x14ac:dyDescent="0.3">
      <c r="A624" t="s">
        <v>1379</v>
      </c>
      <c r="B624" t="s">
        <v>1380</v>
      </c>
      <c r="C624" t="str">
        <f>IFERROR(VLOOKUP(Table1[[#This Row],[Ticker]],[1]!Table1[[Symbol]:[Industry]],2,FALSE),"-")</f>
        <v>-</v>
      </c>
      <c r="D624" t="s">
        <v>322</v>
      </c>
      <c r="E624">
        <v>7540.85286318</v>
      </c>
      <c r="F624">
        <v>334.8</v>
      </c>
      <c r="G624">
        <v>153.630875227724</v>
      </c>
      <c r="H624">
        <v>9.1852844528809907</v>
      </c>
      <c r="I624">
        <v>68.924885331679903</v>
      </c>
      <c r="J624">
        <v>-3.5176019556938001</v>
      </c>
      <c r="K624">
        <v>289.02655107643699</v>
      </c>
      <c r="L624">
        <v>223.40470189400099</v>
      </c>
      <c r="M624">
        <v>66.932809142487699</v>
      </c>
      <c r="N624">
        <v>1.6010188884888299</v>
      </c>
      <c r="O624">
        <v>5.2120669056152797</v>
      </c>
      <c r="P624">
        <v>184.93617021276501</v>
      </c>
      <c r="Q624">
        <v>0.125237643774368</v>
      </c>
    </row>
    <row r="625" spans="1:17" x14ac:dyDescent="0.3">
      <c r="A625" t="s">
        <v>1381</v>
      </c>
      <c r="B625" t="s">
        <v>1382</v>
      </c>
      <c r="C625" t="str">
        <f>IFERROR(VLOOKUP(Table1[[#This Row],[Ticker]],[1]!Table1[[Symbol]:[Industry]],2,FALSE),"-")</f>
        <v>-</v>
      </c>
      <c r="D625" t="s">
        <v>371</v>
      </c>
      <c r="E625">
        <v>7500.3689974399904</v>
      </c>
      <c r="F625">
        <v>1655.65</v>
      </c>
      <c r="G625">
        <v>81.840719223028202</v>
      </c>
      <c r="H625">
        <v>20.191307365605901</v>
      </c>
      <c r="I625">
        <v>38.889020236211103</v>
      </c>
      <c r="J625">
        <v>-3.5702088641401599</v>
      </c>
      <c r="K625">
        <v>1436.77174664116</v>
      </c>
      <c r="L625">
        <v>1155.6053525463301</v>
      </c>
      <c r="M625">
        <v>57.751959882809501</v>
      </c>
      <c r="N625">
        <v>1.0463071938055899</v>
      </c>
      <c r="O625">
        <v>4.6718811342977</v>
      </c>
      <c r="P625">
        <v>135.39489585554799</v>
      </c>
      <c r="Q625">
        <v>3.3603497570003998E-2</v>
      </c>
    </row>
    <row r="626" spans="1:17" x14ac:dyDescent="0.3">
      <c r="A626" t="s">
        <v>1383</v>
      </c>
      <c r="B626" t="s">
        <v>1384</v>
      </c>
      <c r="C626" t="str">
        <f>IFERROR(VLOOKUP(Table1[[#This Row],[Ticker]],[1]!Table1[[Symbol]:[Industry]],2,FALSE),"-")</f>
        <v>-</v>
      </c>
      <c r="D626" t="s">
        <v>24</v>
      </c>
      <c r="E626">
        <v>7496.3578323600004</v>
      </c>
      <c r="F626">
        <v>481.2</v>
      </c>
      <c r="G626">
        <v>-15.0571469285566</v>
      </c>
      <c r="H626">
        <v>-4.7095360538674598</v>
      </c>
      <c r="I626">
        <v>-15.422596975620699</v>
      </c>
      <c r="J626">
        <v>-3.79079469973238</v>
      </c>
      <c r="K626">
        <v>475.24102615798</v>
      </c>
      <c r="L626">
        <v>486.50329566773797</v>
      </c>
      <c r="M626">
        <v>46.883007324316701</v>
      </c>
      <c r="N626">
        <v>1.66139499159346</v>
      </c>
      <c r="O626">
        <v>27.046965918536898</v>
      </c>
      <c r="P626">
        <v>19.597365477817799</v>
      </c>
    </row>
    <row r="627" spans="1:17" x14ac:dyDescent="0.3">
      <c r="A627" t="s">
        <v>1385</v>
      </c>
      <c r="B627" t="s">
        <v>1386</v>
      </c>
      <c r="C627" t="str">
        <f>IFERROR(VLOOKUP(Table1[[#This Row],[Ticker]],[1]!Table1[[Symbol]:[Industry]],2,FALSE),"-")</f>
        <v>-</v>
      </c>
      <c r="D627" t="s">
        <v>227</v>
      </c>
      <c r="E627">
        <v>7475.6047982419996</v>
      </c>
      <c r="F627">
        <v>187.55</v>
      </c>
      <c r="G627">
        <v>8.7938332602421205</v>
      </c>
      <c r="H627">
        <v>1.13218630134881</v>
      </c>
      <c r="I627">
        <v>-21.127426264860802</v>
      </c>
      <c r="J627">
        <v>-13.349301976311899</v>
      </c>
      <c r="K627">
        <v>193.47490958804499</v>
      </c>
      <c r="L627">
        <v>195.07240570173201</v>
      </c>
      <c r="M627">
        <v>36.505320223682901</v>
      </c>
      <c r="N627">
        <v>0.92355035161656096</v>
      </c>
      <c r="O627">
        <v>64.222873900293195</v>
      </c>
      <c r="P627">
        <v>39.183673469387699</v>
      </c>
      <c r="Q627">
        <v>7.7238236690663001E-2</v>
      </c>
    </row>
    <row r="628" spans="1:17" hidden="1" x14ac:dyDescent="0.3">
      <c r="A628" t="s">
        <v>1387</v>
      </c>
      <c r="B628" t="s">
        <v>1388</v>
      </c>
      <c r="C628" t="str">
        <f>IFERROR(VLOOKUP(Table1[[#This Row],[Ticker]],[1]!Table1[[Symbol]:[Industry]],2,FALSE),"-")</f>
        <v>-</v>
      </c>
      <c r="D628" t="s">
        <v>193</v>
      </c>
      <c r="E628">
        <v>7445.0902889999998</v>
      </c>
      <c r="F628">
        <v>389.85</v>
      </c>
      <c r="G628">
        <v>9.6784285014621205E-2</v>
      </c>
      <c r="H628">
        <v>16.350703715199501</v>
      </c>
      <c r="I628">
        <v>25.8571492104528</v>
      </c>
      <c r="J628">
        <v>4.7537565534700796</v>
      </c>
      <c r="K628">
        <v>326.94096534957799</v>
      </c>
      <c r="M628">
        <v>79.965484872102707</v>
      </c>
      <c r="N628">
        <v>1.30846757361809</v>
      </c>
      <c r="O628">
        <v>0.52584327305371603</v>
      </c>
      <c r="P628">
        <v>62.369845897542703</v>
      </c>
    </row>
    <row r="629" spans="1:17" x14ac:dyDescent="0.3">
      <c r="A629" t="s">
        <v>1389</v>
      </c>
      <c r="B629" t="s">
        <v>1390</v>
      </c>
      <c r="C629" t="str">
        <f>IFERROR(VLOOKUP(Table1[[#This Row],[Ticker]],[1]!Table1[[Symbol]:[Industry]],2,FALSE),"-")</f>
        <v>-</v>
      </c>
      <c r="D629" t="s">
        <v>21</v>
      </c>
      <c r="E629">
        <v>7435.2491129949904</v>
      </c>
      <c r="F629">
        <v>881.5</v>
      </c>
      <c r="G629">
        <v>87.029596410972601</v>
      </c>
      <c r="H629">
        <v>9.4084924805034902</v>
      </c>
      <c r="I629">
        <v>83.618493312521906</v>
      </c>
      <c r="J629">
        <v>2.6084135325767801</v>
      </c>
      <c r="K629">
        <v>796.273225730435</v>
      </c>
      <c r="L629">
        <v>624.27123905708697</v>
      </c>
      <c r="M629">
        <v>65.040750687127201</v>
      </c>
      <c r="N629">
        <v>0.74755964691918098</v>
      </c>
      <c r="O629">
        <v>3.9024390243902398</v>
      </c>
      <c r="P629">
        <v>117.654320987654</v>
      </c>
      <c r="Q629">
        <v>0.14001540216855399</v>
      </c>
    </row>
    <row r="630" spans="1:17" x14ac:dyDescent="0.3">
      <c r="A630" t="s">
        <v>1391</v>
      </c>
      <c r="B630" t="s">
        <v>1392</v>
      </c>
      <c r="C630" t="str">
        <f>IFERROR(VLOOKUP(Table1[[#This Row],[Ticker]],[1]!Table1[[Symbol]:[Industry]],2,FALSE),"-")</f>
        <v>-</v>
      </c>
      <c r="D630" t="s">
        <v>61</v>
      </c>
      <c r="E630">
        <v>7421.4626682419903</v>
      </c>
      <c r="F630">
        <v>166.58</v>
      </c>
      <c r="G630">
        <v>53.613969855098503</v>
      </c>
      <c r="H630">
        <v>1.4487120325064</v>
      </c>
      <c r="I630">
        <v>-10.5125346221808</v>
      </c>
      <c r="J630">
        <v>-2.9434974104190901</v>
      </c>
      <c r="K630">
        <v>159.84387793798399</v>
      </c>
      <c r="L630">
        <v>145.22905632621899</v>
      </c>
      <c r="M630">
        <v>60.659958321113898</v>
      </c>
      <c r="N630">
        <v>0.53482463865069596</v>
      </c>
      <c r="O630">
        <v>11.3579061111777</v>
      </c>
      <c r="P630">
        <v>83.863134657836596</v>
      </c>
      <c r="Q630">
        <v>4.6334086465989001E-2</v>
      </c>
    </row>
    <row r="631" spans="1:17" x14ac:dyDescent="0.3">
      <c r="A631" t="s">
        <v>1393</v>
      </c>
      <c r="B631" t="s">
        <v>1394</v>
      </c>
      <c r="C631" t="str">
        <f>IFERROR(VLOOKUP(Table1[[#This Row],[Ticker]],[1]!Table1[[Symbol]:[Industry]],2,FALSE),"-")</f>
        <v>-</v>
      </c>
      <c r="D631" t="s">
        <v>755</v>
      </c>
      <c r="E631">
        <v>7341.5642803740002</v>
      </c>
      <c r="F631">
        <v>41.72</v>
      </c>
      <c r="G631">
        <v>-27.032739250060999</v>
      </c>
      <c r="H631">
        <v>-10.6953291947596</v>
      </c>
      <c r="I631">
        <v>-8.17769715637918</v>
      </c>
      <c r="J631">
        <v>-5.0980669787817696</v>
      </c>
      <c r="K631">
        <v>43.1675313140124</v>
      </c>
      <c r="L631">
        <v>43.968509736907997</v>
      </c>
      <c r="M631">
        <v>36.081516019303102</v>
      </c>
      <c r="N631">
        <v>0.62644310874950904</v>
      </c>
      <c r="O631">
        <v>29.434324065196499</v>
      </c>
      <c r="P631">
        <v>12.756756756756699</v>
      </c>
      <c r="Q631">
        <v>3.5786258983585E-2</v>
      </c>
    </row>
    <row r="632" spans="1:17" x14ac:dyDescent="0.3">
      <c r="A632" t="s">
        <v>1395</v>
      </c>
      <c r="B632" t="s">
        <v>1396</v>
      </c>
      <c r="C632" t="str">
        <f>IFERROR(VLOOKUP(Table1[[#This Row],[Ticker]],[1]!Table1[[Symbol]:[Industry]],2,FALSE),"-")</f>
        <v>-</v>
      </c>
      <c r="D632" t="s">
        <v>607</v>
      </c>
      <c r="E632">
        <v>7303.7942351399997</v>
      </c>
      <c r="F632">
        <v>551.70000000000005</v>
      </c>
      <c r="G632">
        <v>32.747732534878701</v>
      </c>
      <c r="H632">
        <v>23.246387648402301</v>
      </c>
      <c r="I632">
        <v>-3.6475865447876599</v>
      </c>
      <c r="J632">
        <v>0.86507375014304999</v>
      </c>
      <c r="K632">
        <v>490.75407761622199</v>
      </c>
      <c r="L632">
        <v>482.47004338439001</v>
      </c>
      <c r="M632">
        <v>77.429631707513394</v>
      </c>
      <c r="N632">
        <v>1.29310858177704</v>
      </c>
      <c r="O632">
        <v>20.7177814029363</v>
      </c>
      <c r="P632">
        <v>74.616236746320595</v>
      </c>
      <c r="Q632">
        <v>9.2333363588624998E-2</v>
      </c>
    </row>
    <row r="633" spans="1:17" x14ac:dyDescent="0.3">
      <c r="A633" t="s">
        <v>1397</v>
      </c>
      <c r="B633" t="s">
        <v>1398</v>
      </c>
      <c r="C633" t="str">
        <f>IFERROR(VLOOKUP(Table1[[#This Row],[Ticker]],[1]!Table1[[Symbol]:[Industry]],2,FALSE),"-")</f>
        <v>-</v>
      </c>
      <c r="D633" t="s">
        <v>607</v>
      </c>
      <c r="E633">
        <v>7260.2142458500002</v>
      </c>
      <c r="F633">
        <v>411.85</v>
      </c>
      <c r="G633">
        <v>116.806697375528</v>
      </c>
      <c r="H633">
        <v>31.1521651176771</v>
      </c>
      <c r="I633">
        <v>-8.0321093142736899</v>
      </c>
      <c r="J633">
        <v>4.25144318301684</v>
      </c>
      <c r="K633">
        <v>339.91464424520302</v>
      </c>
      <c r="L633">
        <v>303.34262817956102</v>
      </c>
      <c r="M633">
        <v>77.097743966833903</v>
      </c>
      <c r="N633">
        <v>1.8143509566979199</v>
      </c>
      <c r="O633">
        <v>6.4222411071992198</v>
      </c>
      <c r="P633">
        <v>147.431661159507</v>
      </c>
      <c r="Q633">
        <v>8.5204566448870006E-2</v>
      </c>
    </row>
    <row r="634" spans="1:17" hidden="1" x14ac:dyDescent="0.3">
      <c r="A634" t="s">
        <v>1399</v>
      </c>
      <c r="B634" t="s">
        <v>1400</v>
      </c>
      <c r="C634" t="str">
        <f>IFERROR(VLOOKUP(Table1[[#This Row],[Ticker]],[1]!Table1[[Symbol]:[Industry]],2,FALSE),"-")</f>
        <v>-</v>
      </c>
      <c r="D634" t="s">
        <v>61</v>
      </c>
      <c r="E634">
        <v>7246.5181293750002</v>
      </c>
      <c r="F634">
        <v>413</v>
      </c>
      <c r="G634">
        <v>-25.540083638577599</v>
      </c>
      <c r="H634">
        <v>0.72056982707433304</v>
      </c>
      <c r="I634">
        <v>-2.3463995186558</v>
      </c>
      <c r="J634">
        <v>-1.3472860594129501</v>
      </c>
      <c r="K634">
        <v>388.933068693731</v>
      </c>
      <c r="M634">
        <v>61.793018007214997</v>
      </c>
      <c r="N634">
        <v>1.2642895698538701</v>
      </c>
      <c r="O634">
        <v>7.2154963680387496</v>
      </c>
      <c r="P634">
        <v>29.2644757433489</v>
      </c>
    </row>
    <row r="635" spans="1:17" x14ac:dyDescent="0.3">
      <c r="A635" t="s">
        <v>1401</v>
      </c>
      <c r="B635" t="s">
        <v>1402</v>
      </c>
      <c r="C635" t="str">
        <f>IFERROR(VLOOKUP(Table1[[#This Row],[Ticker]],[1]!Table1[[Symbol]:[Industry]],2,FALSE),"-")</f>
        <v>-</v>
      </c>
      <c r="D635" t="s">
        <v>46</v>
      </c>
      <c r="E635">
        <v>7237.5266454749999</v>
      </c>
      <c r="F635">
        <v>196.03</v>
      </c>
      <c r="G635">
        <v>44.536228762675997</v>
      </c>
      <c r="H635">
        <v>-8.0847755411178497</v>
      </c>
      <c r="I635">
        <v>-21.3953574233301</v>
      </c>
      <c r="J635">
        <v>-7.8553241585606202</v>
      </c>
      <c r="K635">
        <v>200.07425425982501</v>
      </c>
      <c r="L635">
        <v>187.59471294348799</v>
      </c>
      <c r="M635">
        <v>40.032872003732102</v>
      </c>
      <c r="N635">
        <v>1.3740445771715499</v>
      </c>
      <c r="O635">
        <v>27.1744120797837</v>
      </c>
      <c r="P635">
        <v>81.257512713823303</v>
      </c>
      <c r="Q635">
        <v>0.16319484371270601</v>
      </c>
    </row>
    <row r="636" spans="1:17" hidden="1" x14ac:dyDescent="0.3">
      <c r="A636" t="s">
        <v>1403</v>
      </c>
      <c r="B636" t="s">
        <v>1404</v>
      </c>
      <c r="C636" t="str">
        <f>IFERROR(VLOOKUP(Table1[[#This Row],[Ticker]],[1]!Table1[[Symbol]:[Industry]],2,FALSE),"-")</f>
        <v>-</v>
      </c>
      <c r="D636" t="s">
        <v>385</v>
      </c>
      <c r="E636">
        <v>7193.814436875</v>
      </c>
      <c r="F636">
        <v>943.85</v>
      </c>
      <c r="G636">
        <v>3.5712586987164898</v>
      </c>
      <c r="H636">
        <v>1.6323041841732799</v>
      </c>
      <c r="I636">
        <v>3.2483825578390899</v>
      </c>
      <c r="J636">
        <v>-0.91891679483255695</v>
      </c>
      <c r="K636">
        <v>892.26414442740099</v>
      </c>
      <c r="L636">
        <v>842.89000584820405</v>
      </c>
      <c r="M636">
        <v>62.090626195272797</v>
      </c>
      <c r="N636">
        <v>0.53242593674705996</v>
      </c>
      <c r="O636">
        <v>14.3719870742172</v>
      </c>
      <c r="P636">
        <v>31.455431754874599</v>
      </c>
      <c r="Q636">
        <v>7.6770929445346997E-2</v>
      </c>
    </row>
    <row r="637" spans="1:17" x14ac:dyDescent="0.3">
      <c r="A637" t="s">
        <v>1405</v>
      </c>
      <c r="B637" t="s">
        <v>1406</v>
      </c>
      <c r="C637" t="str">
        <f>IFERROR(VLOOKUP(Table1[[#This Row],[Ticker]],[1]!Table1[[Symbol]:[Industry]],2,FALSE),"-")</f>
        <v>-</v>
      </c>
      <c r="D637" t="s">
        <v>533</v>
      </c>
      <c r="E637">
        <v>7179.41330413999</v>
      </c>
      <c r="F637">
        <v>260.45</v>
      </c>
      <c r="G637">
        <v>-25.896111090116602</v>
      </c>
      <c r="H637">
        <v>-0.39118899133100499</v>
      </c>
      <c r="I637">
        <v>-20.961781669612201</v>
      </c>
      <c r="J637">
        <v>-3.6714935522083501</v>
      </c>
      <c r="K637">
        <v>250.452923768468</v>
      </c>
      <c r="L637">
        <v>259.58703247920499</v>
      </c>
      <c r="M637">
        <v>60.409430992240601</v>
      </c>
      <c r="N637">
        <v>1.6497931651467099</v>
      </c>
      <c r="O637">
        <v>23.229026684584301</v>
      </c>
      <c r="P637">
        <v>18.386363636363601</v>
      </c>
      <c r="Q637">
        <v>-3.3053309644271001E-2</v>
      </c>
    </row>
    <row r="638" spans="1:17" x14ac:dyDescent="0.3">
      <c r="A638" t="s">
        <v>1407</v>
      </c>
      <c r="B638" t="s">
        <v>1408</v>
      </c>
      <c r="C638" t="str">
        <f>IFERROR(VLOOKUP(Table1[[#This Row],[Ticker]],[1]!Table1[[Symbol]:[Industry]],2,FALSE),"-")</f>
        <v>-</v>
      </c>
      <c r="D638" t="s">
        <v>193</v>
      </c>
      <c r="E638">
        <v>7164.6630478850002</v>
      </c>
      <c r="F638">
        <v>520.15</v>
      </c>
      <c r="G638">
        <v>-1.6780658845019301</v>
      </c>
      <c r="H638">
        <v>5.9855408917003396</v>
      </c>
      <c r="I638">
        <v>17.1940510347168</v>
      </c>
      <c r="J638">
        <v>-3.4929526168132101</v>
      </c>
      <c r="K638">
        <v>463.72518869977</v>
      </c>
      <c r="L638">
        <v>419.09424207673402</v>
      </c>
      <c r="M638">
        <v>70.205091806837601</v>
      </c>
      <c r="N638">
        <v>0.876253510837397</v>
      </c>
      <c r="O638">
        <v>2.4127655483994999</v>
      </c>
      <c r="P638">
        <v>47.038869257950502</v>
      </c>
      <c r="Q638">
        <v>4.6148979309443998E-2</v>
      </c>
    </row>
    <row r="639" spans="1:17" x14ac:dyDescent="0.3">
      <c r="A639" t="s">
        <v>1409</v>
      </c>
      <c r="B639" t="s">
        <v>1410</v>
      </c>
      <c r="C639" t="str">
        <f>IFERROR(VLOOKUP(Table1[[#This Row],[Ticker]],[1]!Table1[[Symbol]:[Industry]],2,FALSE),"-")</f>
        <v>-</v>
      </c>
      <c r="D639" t="s">
        <v>613</v>
      </c>
      <c r="E639">
        <v>7119.7377444800004</v>
      </c>
      <c r="F639">
        <v>45.55</v>
      </c>
      <c r="G639">
        <v>-3.54618408640945</v>
      </c>
      <c r="H639">
        <v>-11.0210450167787</v>
      </c>
      <c r="I639">
        <v>-24.966664871479999</v>
      </c>
      <c r="J639">
        <v>-5.0676321891006504</v>
      </c>
      <c r="K639">
        <v>44.156567453546799</v>
      </c>
      <c r="L639">
        <v>46.869205589603098</v>
      </c>
      <c r="M639">
        <v>38.711008675399199</v>
      </c>
      <c r="N639">
        <v>1.99936441678611</v>
      </c>
      <c r="O639">
        <v>50.823271130625699</v>
      </c>
      <c r="P639">
        <v>22.611036339165501</v>
      </c>
      <c r="Q639">
        <v>-1.2501273430771001E-2</v>
      </c>
    </row>
    <row r="640" spans="1:17" hidden="1" x14ac:dyDescent="0.3">
      <c r="A640" t="s">
        <v>1411</v>
      </c>
      <c r="B640" t="s">
        <v>1412</v>
      </c>
      <c r="C640" t="str">
        <f>IFERROR(VLOOKUP(Table1[[#This Row],[Ticker]],[1]!Table1[[Symbol]:[Industry]],2,FALSE),"-")</f>
        <v>-</v>
      </c>
      <c r="D640" t="s">
        <v>21</v>
      </c>
      <c r="E640">
        <v>7089.2972007199996</v>
      </c>
      <c r="F640">
        <v>615.29999999999995</v>
      </c>
      <c r="G640">
        <v>137.433379163029</v>
      </c>
      <c r="H640">
        <v>-8.4181501438994104</v>
      </c>
      <c r="I640">
        <v>24.0770570589405</v>
      </c>
      <c r="J640">
        <v>-3.0454772920457498</v>
      </c>
      <c r="K640">
        <v>591.55604042140203</v>
      </c>
      <c r="L640">
        <v>503.599663115206</v>
      </c>
      <c r="M640">
        <v>47.267064867242198</v>
      </c>
      <c r="N640">
        <v>0.71458992612341099</v>
      </c>
      <c r="O640">
        <v>9.2231431821875507</v>
      </c>
      <c r="P640">
        <v>172.13622291021599</v>
      </c>
      <c r="Q640">
        <v>0.24881330085691999</v>
      </c>
    </row>
    <row r="641" spans="1:17" hidden="1" x14ac:dyDescent="0.3">
      <c r="A641" t="s">
        <v>1413</v>
      </c>
      <c r="B641" t="s">
        <v>1414</v>
      </c>
      <c r="C641" t="str">
        <f>IFERROR(VLOOKUP(Table1[[#This Row],[Ticker]],[1]!Table1[[Symbol]:[Industry]],2,FALSE),"-")</f>
        <v>-</v>
      </c>
      <c r="D641" t="s">
        <v>755</v>
      </c>
      <c r="E641">
        <v>7078.1197350000002</v>
      </c>
      <c r="F641">
        <v>888.5</v>
      </c>
      <c r="G641">
        <v>141.66541215575199</v>
      </c>
      <c r="H641">
        <v>14.120126651289601</v>
      </c>
      <c r="I641">
        <v>81.269597242026705</v>
      </c>
      <c r="J641">
        <v>-1.4893994702660101</v>
      </c>
      <c r="K641">
        <v>727.49484912516698</v>
      </c>
      <c r="L641">
        <v>601.99944321446299</v>
      </c>
      <c r="M641">
        <v>58.611171343263898</v>
      </c>
      <c r="N641">
        <v>2.43179460475756</v>
      </c>
      <c r="O641">
        <v>3.5396736072031501</v>
      </c>
      <c r="P641">
        <v>173.721503388786</v>
      </c>
      <c r="Q641">
        <v>6.1678745257414999E-2</v>
      </c>
    </row>
    <row r="642" spans="1:17" x14ac:dyDescent="0.3">
      <c r="A642" t="s">
        <v>1415</v>
      </c>
      <c r="B642" t="s">
        <v>1416</v>
      </c>
      <c r="C642" t="str">
        <f>IFERROR(VLOOKUP(Table1[[#This Row],[Ticker]],[1]!Table1[[Symbol]:[Industry]],2,FALSE),"-")</f>
        <v>-</v>
      </c>
      <c r="D642" t="s">
        <v>24</v>
      </c>
      <c r="E642">
        <v>7076.7284186699999</v>
      </c>
      <c r="F642">
        <v>26.58</v>
      </c>
      <c r="G642">
        <v>15.5692156726947</v>
      </c>
      <c r="H642">
        <v>-9.91669782237439</v>
      </c>
      <c r="I642">
        <v>-4.3473671806650103</v>
      </c>
      <c r="J642">
        <v>-3.8414754690257</v>
      </c>
      <c r="K642">
        <v>27.730922766448501</v>
      </c>
      <c r="L642">
        <v>26.1366556124194</v>
      </c>
      <c r="M642">
        <v>41.010084222393303</v>
      </c>
      <c r="N642">
        <v>0.78907344358343701</v>
      </c>
      <c r="O642">
        <v>38.757430652315399</v>
      </c>
      <c r="P642">
        <v>48.3866016612495</v>
      </c>
      <c r="Q642">
        <v>7.7469997215333E-2</v>
      </c>
    </row>
    <row r="643" spans="1:17" x14ac:dyDescent="0.3">
      <c r="A643" t="s">
        <v>1417</v>
      </c>
      <c r="B643" t="s">
        <v>1418</v>
      </c>
      <c r="C643" t="str">
        <f>IFERROR(VLOOKUP(Table1[[#This Row],[Ticker]],[1]!Table1[[Symbol]:[Industry]],2,FALSE),"-")</f>
        <v>-</v>
      </c>
      <c r="D643" t="s">
        <v>193</v>
      </c>
      <c r="E643">
        <v>7068.6506032199904</v>
      </c>
      <c r="F643">
        <v>1319.7</v>
      </c>
      <c r="G643">
        <v>23.5769484357698</v>
      </c>
      <c r="H643">
        <v>14.046439950870599</v>
      </c>
      <c r="I643">
        <v>14.7585735951346</v>
      </c>
      <c r="J643">
        <v>-3.3981554642987399</v>
      </c>
      <c r="K643">
        <v>1134.87699160747</v>
      </c>
      <c r="L643">
        <v>1011.28716512016</v>
      </c>
      <c r="M643">
        <v>79.221590040695702</v>
      </c>
      <c r="N643">
        <v>1.8138591646742199</v>
      </c>
      <c r="O643">
        <v>1.7314541183602199</v>
      </c>
      <c r="P643">
        <v>60.840950639853702</v>
      </c>
      <c r="Q643">
        <v>4.9101809879271999E-2</v>
      </c>
    </row>
    <row r="644" spans="1:17" hidden="1" x14ac:dyDescent="0.3">
      <c r="A644" t="s">
        <v>1419</v>
      </c>
      <c r="B644" t="s">
        <v>1420</v>
      </c>
      <c r="C644" t="str">
        <f>IFERROR(VLOOKUP(Table1[[#This Row],[Ticker]],[1]!Table1[[Symbol]:[Industry]],2,FALSE),"-")</f>
        <v>-</v>
      </c>
      <c r="D644" t="s">
        <v>140</v>
      </c>
      <c r="E644">
        <v>7052.7793946399997</v>
      </c>
      <c r="F644">
        <v>482.6</v>
      </c>
      <c r="G644">
        <v>46.316191658319198</v>
      </c>
      <c r="H644">
        <v>26.713172147797</v>
      </c>
      <c r="I644">
        <v>45.472747684836101</v>
      </c>
      <c r="J644">
        <v>-8.9752575562920003E-2</v>
      </c>
      <c r="K644">
        <v>389.95397351760602</v>
      </c>
      <c r="M644">
        <v>69.513050070576398</v>
      </c>
      <c r="N644">
        <v>0.56501573877597999</v>
      </c>
      <c r="O644">
        <v>2.5590551181102299</v>
      </c>
      <c r="P644">
        <v>98.805355303810501</v>
      </c>
    </row>
    <row r="645" spans="1:17" x14ac:dyDescent="0.3">
      <c r="A645" t="s">
        <v>1421</v>
      </c>
      <c r="B645" t="s">
        <v>1422</v>
      </c>
      <c r="C645" t="str">
        <f>IFERROR(VLOOKUP(Table1[[#This Row],[Ticker]],[1]!Table1[[Symbol]:[Industry]],2,FALSE),"-")</f>
        <v>-</v>
      </c>
      <c r="D645" t="s">
        <v>631</v>
      </c>
      <c r="E645">
        <v>7008.8899117539904</v>
      </c>
      <c r="F645">
        <v>143.13</v>
      </c>
      <c r="G645">
        <v>-32.460465819238799</v>
      </c>
      <c r="H645">
        <v>4.4686342165741397</v>
      </c>
      <c r="I645">
        <v>-13.684360765132601</v>
      </c>
      <c r="J645">
        <v>-1.4274040062148901</v>
      </c>
      <c r="K645">
        <v>132.72702392135699</v>
      </c>
      <c r="L645">
        <v>139.10277936396199</v>
      </c>
      <c r="M645">
        <v>68.127200871056004</v>
      </c>
      <c r="N645">
        <v>0.85746904855595796</v>
      </c>
      <c r="O645">
        <v>25.096066512960199</v>
      </c>
      <c r="P645">
        <v>30.7123287671232</v>
      </c>
      <c r="Q645">
        <v>-0.10839627341941201</v>
      </c>
    </row>
    <row r="646" spans="1:17" hidden="1" x14ac:dyDescent="0.3">
      <c r="A646" t="s">
        <v>1423</v>
      </c>
      <c r="B646" t="s">
        <v>1424</v>
      </c>
      <c r="C646" t="str">
        <f>IFERROR(VLOOKUP(Table1[[#This Row],[Ticker]],[1]!Table1[[Symbol]:[Industry]],2,FALSE),"-")</f>
        <v>-</v>
      </c>
      <c r="E646">
        <v>7000.7500571250002</v>
      </c>
      <c r="F646">
        <v>673.45</v>
      </c>
      <c r="G646">
        <v>58.478842041483901</v>
      </c>
      <c r="H646">
        <v>8.8308335959379907</v>
      </c>
      <c r="I646">
        <v>71.610778512984197</v>
      </c>
      <c r="J646">
        <v>-0.51479342126116101</v>
      </c>
      <c r="K646">
        <v>620.91098381022505</v>
      </c>
      <c r="M646">
        <v>44.817081153697899</v>
      </c>
      <c r="N646">
        <v>0.39835434252656099</v>
      </c>
      <c r="O646">
        <v>12.985373821367499</v>
      </c>
      <c r="P646">
        <v>84.506849315068493</v>
      </c>
    </row>
    <row r="647" spans="1:17" hidden="1" x14ac:dyDescent="0.3">
      <c r="A647" t="s">
        <v>1425</v>
      </c>
      <c r="B647" t="s">
        <v>1426</v>
      </c>
      <c r="C647" t="str">
        <f>IFERROR(VLOOKUP(Table1[[#This Row],[Ticker]],[1]!Table1[[Symbol]:[Industry]],2,FALSE),"-")</f>
        <v>-</v>
      </c>
      <c r="E647">
        <v>6991.3233600000003</v>
      </c>
      <c r="F647">
        <v>3188.25</v>
      </c>
      <c r="G647">
        <v>2320.2296231294499</v>
      </c>
      <c r="H647">
        <v>39.709646232103502</v>
      </c>
      <c r="I647">
        <v>294.82912104333201</v>
      </c>
      <c r="J647">
        <v>7.3958639607450101</v>
      </c>
      <c r="K647">
        <v>2360.1130065786101</v>
      </c>
      <c r="L647">
        <v>1445.59549638216</v>
      </c>
      <c r="M647">
        <v>85.468936162957704</v>
      </c>
      <c r="N647">
        <v>1.0926375448368499</v>
      </c>
      <c r="O647">
        <v>8.5548498392535208</v>
      </c>
      <c r="P647">
        <v>2414.3927444794899</v>
      </c>
    </row>
    <row r="648" spans="1:17" x14ac:dyDescent="0.3">
      <c r="A648" t="s">
        <v>1427</v>
      </c>
      <c r="B648" t="s">
        <v>1428</v>
      </c>
      <c r="C648" t="str">
        <f>IFERROR(VLOOKUP(Table1[[#This Row],[Ticker]],[1]!Table1[[Symbol]:[Industry]],2,FALSE),"-")</f>
        <v>-</v>
      </c>
      <c r="D648" t="s">
        <v>92</v>
      </c>
      <c r="E648">
        <v>6971.2957531100001</v>
      </c>
      <c r="F648">
        <v>2856.2</v>
      </c>
      <c r="G648">
        <v>71.197904368865807</v>
      </c>
      <c r="H648">
        <v>7.7824464991637896</v>
      </c>
      <c r="I648">
        <v>21.538404863904301</v>
      </c>
      <c r="J648">
        <v>-0.34968821161666602</v>
      </c>
      <c r="K648">
        <v>2555.4599538513298</v>
      </c>
      <c r="L648">
        <v>2236.5377638153</v>
      </c>
      <c r="M648">
        <v>74.017202647837095</v>
      </c>
      <c r="N648">
        <v>1.4526413567155501</v>
      </c>
      <c r="O648">
        <v>6.5751698060360004</v>
      </c>
      <c r="P648">
        <v>106.20893798281701</v>
      </c>
      <c r="Q648">
        <v>0.19182753508620801</v>
      </c>
    </row>
    <row r="649" spans="1:17" hidden="1" x14ac:dyDescent="0.3">
      <c r="A649" t="s">
        <v>1429</v>
      </c>
      <c r="B649" t="s">
        <v>1430</v>
      </c>
      <c r="C649" t="str">
        <f>IFERROR(VLOOKUP(Table1[[#This Row],[Ticker]],[1]!Table1[[Symbol]:[Industry]],2,FALSE),"-")</f>
        <v>-</v>
      </c>
      <c r="D649" t="s">
        <v>230</v>
      </c>
      <c r="E649">
        <v>6950.34972208</v>
      </c>
      <c r="F649">
        <v>2515.6</v>
      </c>
      <c r="G649">
        <v>-10.099014623012801</v>
      </c>
      <c r="H649">
        <v>0.59833976435151104</v>
      </c>
      <c r="I649">
        <v>-9.5721433102256999</v>
      </c>
      <c r="J649">
        <v>-0.10349036844553899</v>
      </c>
      <c r="K649">
        <v>2324.1391343246601</v>
      </c>
      <c r="L649">
        <v>2186.7924409922698</v>
      </c>
      <c r="M649">
        <v>61.530776118063102</v>
      </c>
      <c r="N649">
        <v>0.71084011886258802</v>
      </c>
      <c r="O649">
        <v>6.4318651613929099</v>
      </c>
      <c r="P649">
        <v>46.2558139534883</v>
      </c>
      <c r="Q649">
        <v>8.9996676391336003E-2</v>
      </c>
    </row>
    <row r="650" spans="1:17" x14ac:dyDescent="0.3">
      <c r="A650" t="s">
        <v>1431</v>
      </c>
      <c r="B650" t="s">
        <v>1432</v>
      </c>
      <c r="C650" t="str">
        <f>IFERROR(VLOOKUP(Table1[[#This Row],[Ticker]],[1]!Table1[[Symbol]:[Industry]],2,FALSE),"-")</f>
        <v>-</v>
      </c>
      <c r="D650" t="s">
        <v>396</v>
      </c>
      <c r="E650">
        <v>6923.9192329999996</v>
      </c>
      <c r="F650">
        <v>304.10000000000002</v>
      </c>
      <c r="G650">
        <v>-37.275009741206503</v>
      </c>
      <c r="H650">
        <v>4.1077718652747599</v>
      </c>
      <c r="I650">
        <v>-29.996343548394599</v>
      </c>
      <c r="J650">
        <v>0.524452393737593</v>
      </c>
      <c r="K650">
        <v>291.61874946829198</v>
      </c>
      <c r="L650">
        <v>323.40886898878802</v>
      </c>
      <c r="M650">
        <v>63.040973878804998</v>
      </c>
      <c r="N650">
        <v>1.7782881491350599</v>
      </c>
      <c r="O650">
        <v>54.850378165077203</v>
      </c>
      <c r="P650">
        <v>17.7997288398218</v>
      </c>
      <c r="Q650">
        <v>-2.5795156282211001E-2</v>
      </c>
    </row>
    <row r="651" spans="1:17" x14ac:dyDescent="0.3">
      <c r="A651" t="s">
        <v>1433</v>
      </c>
      <c r="B651" t="s">
        <v>1434</v>
      </c>
      <c r="C651" t="str">
        <f>IFERROR(VLOOKUP(Table1[[#This Row],[Ticker]],[1]!Table1[[Symbol]:[Industry]],2,FALSE),"-")</f>
        <v>-</v>
      </c>
      <c r="D651" t="s">
        <v>371</v>
      </c>
      <c r="E651">
        <v>6919.1002618319999</v>
      </c>
      <c r="F651">
        <v>83.58</v>
      </c>
      <c r="G651">
        <v>8.3627784804354501</v>
      </c>
      <c r="H651">
        <v>13.4097343051578</v>
      </c>
      <c r="I651">
        <v>-2.4892507719539498</v>
      </c>
      <c r="J651">
        <v>-0.32288393292204698</v>
      </c>
      <c r="K651">
        <v>75.2144702729057</v>
      </c>
      <c r="L651">
        <v>70.848327013220597</v>
      </c>
      <c r="M651">
        <v>62.502840172794002</v>
      </c>
      <c r="N651">
        <v>3.3601757601885098</v>
      </c>
      <c r="O651">
        <v>12.347451543431401</v>
      </c>
      <c r="P651">
        <v>42.506393861892498</v>
      </c>
      <c r="Q651">
        <v>7.3648047757898003E-2</v>
      </c>
    </row>
    <row r="652" spans="1:17" x14ac:dyDescent="0.3">
      <c r="A652" t="s">
        <v>1435</v>
      </c>
      <c r="B652" t="s">
        <v>1436</v>
      </c>
      <c r="C652" t="str">
        <f>IFERROR(VLOOKUP(Table1[[#This Row],[Ticker]],[1]!Table1[[Symbol]:[Industry]],2,FALSE),"-")</f>
        <v>-</v>
      </c>
      <c r="D652" t="s">
        <v>193</v>
      </c>
      <c r="E652">
        <v>6917.5714471000001</v>
      </c>
      <c r="F652">
        <v>1666.7</v>
      </c>
      <c r="G652">
        <v>79.670493908093306</v>
      </c>
      <c r="H652">
        <v>34.636331521249197</v>
      </c>
      <c r="I652">
        <v>64.578355324030397</v>
      </c>
      <c r="J652">
        <v>-4.3420452619097098E-2</v>
      </c>
      <c r="K652">
        <v>1491.26397056052</v>
      </c>
      <c r="L652">
        <v>1267.8717724051</v>
      </c>
      <c r="M652">
        <v>69.650872198376206</v>
      </c>
      <c r="N652">
        <v>0.63772636586240905</v>
      </c>
      <c r="O652">
        <v>4.9049019019619502</v>
      </c>
      <c r="P652">
        <v>107.04347826086899</v>
      </c>
      <c r="Q652">
        <v>2.6959383342091001E-2</v>
      </c>
    </row>
    <row r="653" spans="1:17" x14ac:dyDescent="0.3">
      <c r="A653" t="s">
        <v>1437</v>
      </c>
      <c r="B653" t="s">
        <v>1438</v>
      </c>
      <c r="C653" t="str">
        <f>IFERROR(VLOOKUP(Table1[[#This Row],[Ticker]],[1]!Table1[[Symbol]:[Industry]],2,FALSE),"-")</f>
        <v>-</v>
      </c>
      <c r="D653" t="s">
        <v>193</v>
      </c>
      <c r="E653">
        <v>6905.6824155000004</v>
      </c>
      <c r="F653">
        <v>475.55</v>
      </c>
      <c r="G653">
        <v>121.021055928123</v>
      </c>
      <c r="H653">
        <v>20.509561375189701</v>
      </c>
      <c r="I653">
        <v>7.5107101850675297</v>
      </c>
      <c r="J653">
        <v>8.2896226417532208</v>
      </c>
      <c r="K653">
        <v>403.88761608294499</v>
      </c>
      <c r="L653">
        <v>353.69945275951801</v>
      </c>
      <c r="M653">
        <v>79.833119678296001</v>
      </c>
      <c r="N653">
        <v>2.2259190953086501</v>
      </c>
      <c r="O653">
        <v>8.7162233203658701</v>
      </c>
      <c r="P653">
        <v>148.264160793526</v>
      </c>
      <c r="Q653">
        <v>0.14770549911124201</v>
      </c>
    </row>
    <row r="654" spans="1:17" x14ac:dyDescent="0.3">
      <c r="A654" t="s">
        <v>1439</v>
      </c>
      <c r="B654" t="s">
        <v>1440</v>
      </c>
      <c r="C654" t="str">
        <f>IFERROR(VLOOKUP(Table1[[#This Row],[Ticker]],[1]!Table1[[Symbol]:[Industry]],2,FALSE),"-")</f>
        <v>-</v>
      </c>
      <c r="D654" t="s">
        <v>607</v>
      </c>
      <c r="E654">
        <v>6901.9121679999998</v>
      </c>
      <c r="F654">
        <v>347</v>
      </c>
      <c r="G654">
        <v>-13.3529118379741</v>
      </c>
      <c r="H654">
        <v>-7.2471237830124204</v>
      </c>
      <c r="I654">
        <v>1.2718520022186599</v>
      </c>
      <c r="J654">
        <v>-4.4810375307485097</v>
      </c>
      <c r="K654">
        <v>345.97550955048303</v>
      </c>
      <c r="L654">
        <v>340.71645603306399</v>
      </c>
      <c r="M654">
        <v>39.499327056347802</v>
      </c>
      <c r="N654">
        <v>0.83205992234140402</v>
      </c>
      <c r="O654">
        <v>25.922190201729101</v>
      </c>
      <c r="P654">
        <v>29.598506069094299</v>
      </c>
      <c r="Q654">
        <v>0.12620355812176101</v>
      </c>
    </row>
    <row r="655" spans="1:17" x14ac:dyDescent="0.3">
      <c r="A655" t="s">
        <v>1441</v>
      </c>
      <c r="B655" t="s">
        <v>1442</v>
      </c>
      <c r="C655" t="str">
        <f>IFERROR(VLOOKUP(Table1[[#This Row],[Ticker]],[1]!Table1[[Symbol]:[Industry]],2,FALSE),"-")</f>
        <v>-</v>
      </c>
      <c r="D655" t="s">
        <v>486</v>
      </c>
      <c r="E655">
        <v>6866.5048473650004</v>
      </c>
      <c r="F655">
        <v>476.55</v>
      </c>
      <c r="G655">
        <v>-47.761974649422903</v>
      </c>
      <c r="H655">
        <v>-9.9354423803696097</v>
      </c>
      <c r="I655">
        <v>-31.7597797786317</v>
      </c>
      <c r="J655">
        <v>-2.81610264776277</v>
      </c>
      <c r="K655">
        <v>500.64631701583198</v>
      </c>
      <c r="L655">
        <v>551.154432978979</v>
      </c>
      <c r="M655">
        <v>50.8006767814475</v>
      </c>
      <c r="N655">
        <v>1.3678934820500701</v>
      </c>
      <c r="O655">
        <v>51.683978596159797</v>
      </c>
      <c r="P655">
        <v>11.213535589264801</v>
      </c>
      <c r="Q655">
        <v>-1.2588065518822E-2</v>
      </c>
    </row>
    <row r="656" spans="1:17" x14ac:dyDescent="0.3">
      <c r="A656" t="s">
        <v>1443</v>
      </c>
      <c r="B656" t="s">
        <v>1444</v>
      </c>
      <c r="C656" t="str">
        <f>IFERROR(VLOOKUP(Table1[[#This Row],[Ticker]],[1]!Table1[[Symbol]:[Industry]],2,FALSE),"-")</f>
        <v>-</v>
      </c>
      <c r="D656" t="s">
        <v>486</v>
      </c>
      <c r="E656">
        <v>6865.1648517249996</v>
      </c>
      <c r="F656">
        <v>964.7</v>
      </c>
      <c r="G656">
        <v>72.305346452549401</v>
      </c>
      <c r="H656">
        <v>3.8363945799591401</v>
      </c>
      <c r="I656">
        <v>3.5894195350557601</v>
      </c>
      <c r="J656">
        <v>6.67447668087223</v>
      </c>
      <c r="K656">
        <v>854.15470121257397</v>
      </c>
      <c r="L656">
        <v>791.89968077288802</v>
      </c>
      <c r="M656">
        <v>78.003032211457295</v>
      </c>
      <c r="N656">
        <v>1.6666494177495299</v>
      </c>
      <c r="O656">
        <v>6.03814657406447</v>
      </c>
      <c r="P656">
        <v>100.979166666666</v>
      </c>
      <c r="Q656">
        <v>0.15459811818740801</v>
      </c>
    </row>
    <row r="657" spans="1:17" x14ac:dyDescent="0.3">
      <c r="A657" t="s">
        <v>1445</v>
      </c>
      <c r="B657" t="s">
        <v>1446</v>
      </c>
      <c r="C657" t="str">
        <f>IFERROR(VLOOKUP(Table1[[#This Row],[Ticker]],[1]!Table1[[Symbol]:[Industry]],2,FALSE),"-")</f>
        <v>-</v>
      </c>
      <c r="D657" t="s">
        <v>607</v>
      </c>
      <c r="E657">
        <v>6851.1578492500003</v>
      </c>
      <c r="F657">
        <v>515.85</v>
      </c>
      <c r="G657">
        <v>20.7088727450578</v>
      </c>
      <c r="H657">
        <v>6.69021377950539</v>
      </c>
      <c r="I657">
        <v>14.178306018582401</v>
      </c>
      <c r="J657">
        <v>-1.7395075436580201</v>
      </c>
      <c r="K657">
        <v>478.87624567525398</v>
      </c>
      <c r="L657">
        <v>433.96442035023699</v>
      </c>
      <c r="M657">
        <v>59.4621337387102</v>
      </c>
      <c r="N657">
        <v>3.0045971825147699</v>
      </c>
      <c r="O657">
        <v>8.5199185809828197</v>
      </c>
      <c r="P657">
        <v>73.2202820685023</v>
      </c>
      <c r="Q657">
        <v>0.120300344720617</v>
      </c>
    </row>
    <row r="658" spans="1:17" x14ac:dyDescent="0.3">
      <c r="A658" t="s">
        <v>1447</v>
      </c>
      <c r="B658" t="s">
        <v>1448</v>
      </c>
      <c r="C658" t="str">
        <f>IFERROR(VLOOKUP(Table1[[#This Row],[Ticker]],[1]!Table1[[Symbol]:[Industry]],2,FALSE),"-")</f>
        <v>-</v>
      </c>
      <c r="D658" t="s">
        <v>49</v>
      </c>
      <c r="E658">
        <v>6824.2362040199996</v>
      </c>
      <c r="F658">
        <v>75.540000000000006</v>
      </c>
      <c r="G658">
        <v>180.140604306261</v>
      </c>
      <c r="H658">
        <v>10.76978708431</v>
      </c>
      <c r="I658">
        <v>51.046944485971899</v>
      </c>
      <c r="J658">
        <v>-2.9831818638966698</v>
      </c>
      <c r="K658">
        <v>70.187444360205305</v>
      </c>
      <c r="L658">
        <v>59.589771247137001</v>
      </c>
      <c r="M658">
        <v>61.9085940090348</v>
      </c>
      <c r="N658">
        <v>1.8310393021020199</v>
      </c>
      <c r="O658">
        <v>31.890389197775999</v>
      </c>
      <c r="P658">
        <v>216.72955974842699</v>
      </c>
      <c r="Q658">
        <v>7.7914797722417994E-2</v>
      </c>
    </row>
    <row r="659" spans="1:17" hidden="1" x14ac:dyDescent="0.3">
      <c r="A659" t="s">
        <v>1449</v>
      </c>
      <c r="B659" t="s">
        <v>1450</v>
      </c>
      <c r="C659" t="str">
        <f>IFERROR(VLOOKUP(Table1[[#This Row],[Ticker]],[1]!Table1[[Symbol]:[Industry]],2,FALSE),"-")</f>
        <v>-</v>
      </c>
      <c r="D659" t="s">
        <v>218</v>
      </c>
      <c r="E659">
        <v>6822.1673427599999</v>
      </c>
      <c r="F659">
        <v>1346.85</v>
      </c>
      <c r="G659">
        <v>5654.7868814847197</v>
      </c>
      <c r="H659">
        <v>36.055068615062503</v>
      </c>
      <c r="I659">
        <v>697.11599757738497</v>
      </c>
      <c r="J659">
        <v>8.7260474313981895</v>
      </c>
      <c r="K659">
        <v>976.08311861940194</v>
      </c>
      <c r="M659">
        <v>91.178350437471494</v>
      </c>
      <c r="N659">
        <v>2.4802539796571801</v>
      </c>
      <c r="O659">
        <v>0</v>
      </c>
    </row>
    <row r="660" spans="1:17" x14ac:dyDescent="0.3">
      <c r="A660" t="s">
        <v>1451</v>
      </c>
      <c r="B660" t="s">
        <v>1452</v>
      </c>
      <c r="C660" t="str">
        <f>IFERROR(VLOOKUP(Table1[[#This Row],[Ticker]],[1]!Table1[[Symbol]:[Industry]],2,FALSE),"-")</f>
        <v>-</v>
      </c>
      <c r="D660" t="s">
        <v>46</v>
      </c>
      <c r="E660">
        <v>6795.8974213900001</v>
      </c>
      <c r="F660">
        <v>875.1</v>
      </c>
      <c r="G660">
        <v>158.987736501912</v>
      </c>
      <c r="H660">
        <v>9.8720012606086396</v>
      </c>
      <c r="I660">
        <v>39.0692886033682</v>
      </c>
      <c r="J660">
        <v>3.3077595598248402</v>
      </c>
      <c r="K660">
        <v>751.80663101783102</v>
      </c>
      <c r="L660">
        <v>599.07844596018106</v>
      </c>
      <c r="M660">
        <v>70.094781012674602</v>
      </c>
      <c r="N660">
        <v>1.0222114408954299</v>
      </c>
      <c r="O660">
        <v>5.7022054622328699</v>
      </c>
      <c r="P660">
        <v>192.23576557021201</v>
      </c>
      <c r="Q660">
        <v>0.15337117225227501</v>
      </c>
    </row>
    <row r="661" spans="1:17" x14ac:dyDescent="0.3">
      <c r="A661" t="s">
        <v>1453</v>
      </c>
      <c r="B661" t="s">
        <v>1454</v>
      </c>
      <c r="C661" t="str">
        <f>IFERROR(VLOOKUP(Table1[[#This Row],[Ticker]],[1]!Table1[[Symbol]:[Industry]],2,FALSE),"-")</f>
        <v>-</v>
      </c>
      <c r="D661" t="s">
        <v>1455</v>
      </c>
      <c r="E661">
        <v>6781.5893040000001</v>
      </c>
      <c r="F661">
        <v>924.7</v>
      </c>
      <c r="G661">
        <v>4.7434304826915099</v>
      </c>
      <c r="H661">
        <v>17.210794678610998</v>
      </c>
      <c r="I661">
        <v>-2.3689221637065199</v>
      </c>
      <c r="J661">
        <v>2.2093834556471998</v>
      </c>
      <c r="K661">
        <v>766.31246891830006</v>
      </c>
      <c r="L661">
        <v>747.63959828695295</v>
      </c>
      <c r="M661">
        <v>67.147960093673902</v>
      </c>
      <c r="N661">
        <v>1.2708657676864901</v>
      </c>
      <c r="O661">
        <v>6.9968638477343896</v>
      </c>
      <c r="P661">
        <v>56.331360946745498</v>
      </c>
      <c r="Q661">
        <v>-1.5404979066125001E-2</v>
      </c>
    </row>
    <row r="662" spans="1:17" x14ac:dyDescent="0.3">
      <c r="A662" t="s">
        <v>1456</v>
      </c>
      <c r="B662" t="s">
        <v>1457</v>
      </c>
      <c r="C662" t="str">
        <f>IFERROR(VLOOKUP(Table1[[#This Row],[Ticker]],[1]!Table1[[Symbol]:[Industry]],2,FALSE),"-")</f>
        <v>-</v>
      </c>
      <c r="D662" t="s">
        <v>124</v>
      </c>
      <c r="E662">
        <v>6760.5603706000002</v>
      </c>
      <c r="F662">
        <v>667.1</v>
      </c>
      <c r="G662">
        <v>42.844746934694101</v>
      </c>
      <c r="H662">
        <v>-2.43007244433046</v>
      </c>
      <c r="I662">
        <v>-24.737233007515201</v>
      </c>
      <c r="J662">
        <v>-0.797848510952896</v>
      </c>
      <c r="K662">
        <v>603.45252658878996</v>
      </c>
      <c r="L662">
        <v>568.06272237541498</v>
      </c>
      <c r="M662">
        <v>57.419804561218101</v>
      </c>
      <c r="N662">
        <v>1.3270774240079499</v>
      </c>
      <c r="O662">
        <v>26.165492429920501</v>
      </c>
      <c r="P662">
        <v>83.0052808449352</v>
      </c>
      <c r="Q662">
        <v>7.3308257197074997E-2</v>
      </c>
    </row>
    <row r="663" spans="1:17" hidden="1" x14ac:dyDescent="0.3">
      <c r="A663" t="s">
        <v>1458</v>
      </c>
      <c r="B663" t="s">
        <v>1459</v>
      </c>
      <c r="C663" t="str">
        <f>IFERROR(VLOOKUP(Table1[[#This Row],[Ticker]],[1]!Table1[[Symbol]:[Industry]],2,FALSE),"-")</f>
        <v>-</v>
      </c>
      <c r="D663" t="s">
        <v>1009</v>
      </c>
      <c r="E663">
        <v>6746.8437323999997</v>
      </c>
      <c r="F663">
        <v>132.36000000000001</v>
      </c>
      <c r="G663">
        <v>-10.086968244455299</v>
      </c>
      <c r="H663">
        <v>-3.12644637579788</v>
      </c>
      <c r="I663">
        <v>-4.2732997509268502</v>
      </c>
      <c r="J663">
        <v>-1.6714935522083501</v>
      </c>
      <c r="K663">
        <v>119.10037345569501</v>
      </c>
      <c r="M663">
        <v>1.05563603616817</v>
      </c>
      <c r="N663">
        <v>0.67999999999999905</v>
      </c>
      <c r="O663">
        <v>0</v>
      </c>
      <c r="P663">
        <v>15.5982532751091</v>
      </c>
    </row>
    <row r="664" spans="1:17" x14ac:dyDescent="0.3">
      <c r="A664" t="s">
        <v>1460</v>
      </c>
      <c r="B664" t="s">
        <v>1461</v>
      </c>
      <c r="C664" t="str">
        <f>IFERROR(VLOOKUP(Table1[[#This Row],[Ticker]],[1]!Table1[[Symbol]:[Industry]],2,FALSE),"-")</f>
        <v>-</v>
      </c>
      <c r="D664" t="s">
        <v>140</v>
      </c>
      <c r="E664">
        <v>6705.3220934000001</v>
      </c>
      <c r="F664">
        <v>944.15</v>
      </c>
      <c r="G664">
        <v>24.788995424724899</v>
      </c>
      <c r="H664">
        <v>2.8271030065481599</v>
      </c>
      <c r="I664">
        <v>-3.64831430542413</v>
      </c>
      <c r="J664">
        <v>-0.64707741632725102</v>
      </c>
      <c r="K664">
        <v>895.92800358607803</v>
      </c>
      <c r="L664">
        <v>820.60871076965202</v>
      </c>
      <c r="M664">
        <v>58.628751431777602</v>
      </c>
      <c r="N664">
        <v>1.25742640211714</v>
      </c>
      <c r="O664">
        <v>6.2331197373298703</v>
      </c>
      <c r="P664">
        <v>53.883139108467098</v>
      </c>
      <c r="Q664">
        <v>5.1450057618270002E-3</v>
      </c>
    </row>
    <row r="665" spans="1:17" hidden="1" x14ac:dyDescent="0.3">
      <c r="A665" t="s">
        <v>1462</v>
      </c>
      <c r="B665" t="s">
        <v>1463</v>
      </c>
      <c r="C665" t="str">
        <f>IFERROR(VLOOKUP(Table1[[#This Row],[Ticker]],[1]!Table1[[Symbol]:[Industry]],2,FALSE),"-")</f>
        <v>-</v>
      </c>
      <c r="D665" t="s">
        <v>988</v>
      </c>
      <c r="E665">
        <v>6704.6926296000001</v>
      </c>
      <c r="F665">
        <v>719.05</v>
      </c>
      <c r="G665">
        <v>929.18567049921398</v>
      </c>
      <c r="H665">
        <v>-19.627192234320301</v>
      </c>
      <c r="I665">
        <v>154.50517505983899</v>
      </c>
      <c r="J665">
        <v>-7.5328088711036401</v>
      </c>
      <c r="K665">
        <v>691.714877979824</v>
      </c>
      <c r="L665">
        <v>438.98940654358302</v>
      </c>
      <c r="M665">
        <v>31.345937316376499</v>
      </c>
      <c r="N665">
        <v>0.44010402325041897</v>
      </c>
      <c r="O665">
        <v>25.5893192406647</v>
      </c>
      <c r="P665">
        <v>1008.78951426368</v>
      </c>
      <c r="Q665">
        <v>0.234586634090548</v>
      </c>
    </row>
    <row r="666" spans="1:17" hidden="1" x14ac:dyDescent="0.3">
      <c r="A666" t="s">
        <v>1464</v>
      </c>
      <c r="B666" t="s">
        <v>1465</v>
      </c>
      <c r="C666" t="str">
        <f>IFERROR(VLOOKUP(Table1[[#This Row],[Ticker]],[1]!Table1[[Symbol]:[Industry]],2,FALSE),"-")</f>
        <v>-</v>
      </c>
      <c r="D666" t="s">
        <v>230</v>
      </c>
      <c r="E666">
        <v>6691.4948255400004</v>
      </c>
      <c r="F666">
        <v>2909.4</v>
      </c>
      <c r="G666">
        <v>58.176834305909402</v>
      </c>
      <c r="H666">
        <v>2.94017114995455</v>
      </c>
      <c r="I666">
        <v>4.0320146532616299</v>
      </c>
      <c r="J666">
        <v>-3.6937841367058</v>
      </c>
      <c r="K666">
        <v>2571.1783628698699</v>
      </c>
      <c r="L666">
        <v>2212.7554575416498</v>
      </c>
      <c r="M666">
        <v>57.916880220971102</v>
      </c>
      <c r="N666">
        <v>1.8575869026773799</v>
      </c>
      <c r="O666">
        <v>8.9159276826837193</v>
      </c>
      <c r="P666">
        <v>89.846655791190798</v>
      </c>
      <c r="Q666">
        <v>0.160290779984992</v>
      </c>
    </row>
    <row r="667" spans="1:17" x14ac:dyDescent="0.3">
      <c r="A667" t="s">
        <v>1466</v>
      </c>
      <c r="B667" t="s">
        <v>1467</v>
      </c>
      <c r="C667" t="str">
        <f>IFERROR(VLOOKUP(Table1[[#This Row],[Ticker]],[1]!Table1[[Symbol]:[Industry]],2,FALSE),"-")</f>
        <v>-</v>
      </c>
      <c r="D667" t="s">
        <v>101</v>
      </c>
      <c r="E667">
        <v>6667.4143898699904</v>
      </c>
      <c r="F667">
        <v>1391.05</v>
      </c>
      <c r="G667">
        <v>-28.543159076062601</v>
      </c>
      <c r="H667">
        <v>-5.2594257548671397</v>
      </c>
      <c r="I667">
        <v>-17.463852174477299</v>
      </c>
      <c r="J667">
        <v>0.51439850340598203</v>
      </c>
      <c r="K667">
        <v>1369.3167818842901</v>
      </c>
      <c r="L667">
        <v>1400.0846536870999</v>
      </c>
      <c r="M667">
        <v>70.505886372427199</v>
      </c>
      <c r="N667">
        <v>0.84069897951949701</v>
      </c>
      <c r="O667">
        <v>20.768484238524799</v>
      </c>
      <c r="P667">
        <v>11.284000000000001</v>
      </c>
      <c r="Q667">
        <v>-0.154781455534267</v>
      </c>
    </row>
    <row r="668" spans="1:17" x14ac:dyDescent="0.3">
      <c r="A668" t="s">
        <v>1468</v>
      </c>
      <c r="B668" t="s">
        <v>1469</v>
      </c>
      <c r="C668" t="str">
        <f>IFERROR(VLOOKUP(Table1[[#This Row],[Ticker]],[1]!Table1[[Symbol]:[Industry]],2,FALSE),"-")</f>
        <v>-</v>
      </c>
      <c r="D668" t="s">
        <v>391</v>
      </c>
      <c r="E668">
        <v>6653.7943341339997</v>
      </c>
      <c r="F668">
        <v>213.59</v>
      </c>
      <c r="G668">
        <v>217.43124434388901</v>
      </c>
      <c r="H668">
        <v>8.2303222934621996</v>
      </c>
      <c r="I668">
        <v>12.216458814512199</v>
      </c>
      <c r="J668">
        <v>8.5260779645646405</v>
      </c>
      <c r="K668">
        <v>189.182015307553</v>
      </c>
      <c r="L668">
        <v>155.68872328533899</v>
      </c>
      <c r="M668">
        <v>79.9151217704636</v>
      </c>
      <c r="N668">
        <v>1.2423886195998901</v>
      </c>
      <c r="O668">
        <v>2.0506578023315498</v>
      </c>
      <c r="P668">
        <v>247.58340113913701</v>
      </c>
      <c r="Q668">
        <v>9.1152494048572993E-2</v>
      </c>
    </row>
    <row r="669" spans="1:17" hidden="1" x14ac:dyDescent="0.3">
      <c r="A669" t="s">
        <v>1470</v>
      </c>
      <c r="B669" t="s">
        <v>1471</v>
      </c>
      <c r="C669" t="str">
        <f>IFERROR(VLOOKUP(Table1[[#This Row],[Ticker]],[1]!Table1[[Symbol]:[Industry]],2,FALSE),"-")</f>
        <v>-</v>
      </c>
      <c r="D669" t="s">
        <v>1299</v>
      </c>
      <c r="E669">
        <v>6636.6662775300001</v>
      </c>
      <c r="F669">
        <v>1389.46</v>
      </c>
      <c r="G669">
        <v>-17.687613733993899</v>
      </c>
      <c r="H669">
        <v>-5.7305171433088198</v>
      </c>
      <c r="I669">
        <v>-6.2987069285152497</v>
      </c>
      <c r="J669">
        <v>-0.94633039049696699</v>
      </c>
      <c r="K669">
        <v>1367.95298065015</v>
      </c>
      <c r="L669">
        <v>1336.7316048190501</v>
      </c>
      <c r="M669">
        <v>77.088001342421407</v>
      </c>
      <c r="N669">
        <v>1.5773546663587901</v>
      </c>
      <c r="O669">
        <v>2.89249060786205</v>
      </c>
      <c r="P669">
        <v>11.4555007419885</v>
      </c>
      <c r="Q669">
        <v>-5.5078309021881003E-2</v>
      </c>
    </row>
    <row r="670" spans="1:17" x14ac:dyDescent="0.3">
      <c r="A670" t="s">
        <v>1472</v>
      </c>
      <c r="B670" t="s">
        <v>1473</v>
      </c>
      <c r="C670" t="str">
        <f>IFERROR(VLOOKUP(Table1[[#This Row],[Ticker]],[1]!Table1[[Symbol]:[Industry]],2,FALSE),"-")</f>
        <v>-</v>
      </c>
      <c r="D670" t="s">
        <v>1474</v>
      </c>
      <c r="E670">
        <v>6629.3619190749996</v>
      </c>
      <c r="F670">
        <v>510.7</v>
      </c>
      <c r="G670">
        <v>-24.136373227269001</v>
      </c>
      <c r="H670">
        <v>-3.0830609792922901</v>
      </c>
      <c r="I670">
        <v>7.00977900098394</v>
      </c>
      <c r="J670">
        <v>-2.5401252133443899</v>
      </c>
      <c r="K670">
        <v>501.850974291981</v>
      </c>
      <c r="L670">
        <v>498.884132012301</v>
      </c>
      <c r="M670">
        <v>57.327545978303498</v>
      </c>
      <c r="N670">
        <v>1.3089814278438701</v>
      </c>
      <c r="O670">
        <v>31.065204621108201</v>
      </c>
      <c r="P670">
        <v>30.597110343945701</v>
      </c>
      <c r="Q670">
        <v>4.8753085647241998E-2</v>
      </c>
    </row>
    <row r="671" spans="1:17" x14ac:dyDescent="0.3">
      <c r="A671" t="s">
        <v>1475</v>
      </c>
      <c r="B671" t="s">
        <v>1476</v>
      </c>
      <c r="C671" t="str">
        <f>IFERROR(VLOOKUP(Table1[[#This Row],[Ticker]],[1]!Table1[[Symbol]:[Industry]],2,FALSE),"-")</f>
        <v>-</v>
      </c>
      <c r="D671" t="s">
        <v>371</v>
      </c>
      <c r="E671">
        <v>6586.5055984000001</v>
      </c>
      <c r="F671">
        <v>131.91999999999999</v>
      </c>
      <c r="G671">
        <v>62.7335818992388</v>
      </c>
      <c r="H671">
        <v>19.377679170325901</v>
      </c>
      <c r="I671">
        <v>17.0719186319389</v>
      </c>
      <c r="J671">
        <v>-0.24367758182232399</v>
      </c>
      <c r="K671">
        <v>113.426364466424</v>
      </c>
      <c r="L671">
        <v>96.731787258552501</v>
      </c>
      <c r="M671">
        <v>61.400191241344899</v>
      </c>
      <c r="N671">
        <v>3.3028033197429498</v>
      </c>
      <c r="O671">
        <v>17.874469375379</v>
      </c>
      <c r="P671">
        <v>102.797847809377</v>
      </c>
      <c r="Q671">
        <v>6.3427921088627007E-2</v>
      </c>
    </row>
    <row r="672" spans="1:17" hidden="1" x14ac:dyDescent="0.3">
      <c r="A672" t="s">
        <v>1477</v>
      </c>
      <c r="B672" t="s">
        <v>1478</v>
      </c>
      <c r="C672" t="str">
        <f>IFERROR(VLOOKUP(Table1[[#This Row],[Ticker]],[1]!Table1[[Symbol]:[Industry]],2,FALSE),"-")</f>
        <v>-</v>
      </c>
      <c r="D672" t="s">
        <v>663</v>
      </c>
      <c r="E672">
        <v>6537.7299506400004</v>
      </c>
      <c r="F672">
        <v>453.1</v>
      </c>
      <c r="G672">
        <v>-17.236202850344799</v>
      </c>
      <c r="H672">
        <v>4.1323041841732904</v>
      </c>
      <c r="I672">
        <v>-11.350470090762499</v>
      </c>
      <c r="J672">
        <v>1.4077019937523301</v>
      </c>
      <c r="K672">
        <v>437.69578728104199</v>
      </c>
      <c r="L672">
        <v>441.449445484264</v>
      </c>
      <c r="M672">
        <v>73.927364257070096</v>
      </c>
      <c r="N672">
        <v>0.94924530609111302</v>
      </c>
      <c r="O672">
        <v>24.5972191569189</v>
      </c>
      <c r="P672">
        <v>15.2926208651399</v>
      </c>
      <c r="Q672">
        <v>-5.4186095324257E-2</v>
      </c>
    </row>
    <row r="673" spans="1:17" x14ac:dyDescent="0.3">
      <c r="A673" t="s">
        <v>1479</v>
      </c>
      <c r="B673" t="s">
        <v>1480</v>
      </c>
      <c r="C673" t="str">
        <f>IFERROR(VLOOKUP(Table1[[#This Row],[Ticker]],[1]!Table1[[Symbol]:[Industry]],2,FALSE),"-")</f>
        <v>-</v>
      </c>
      <c r="D673" t="s">
        <v>388</v>
      </c>
      <c r="E673">
        <v>6510.7572123500004</v>
      </c>
      <c r="F673">
        <v>203.5</v>
      </c>
      <c r="G673">
        <v>207.41371552050001</v>
      </c>
      <c r="H673">
        <v>-2.4402060080223902</v>
      </c>
      <c r="I673">
        <v>30.5438999338668</v>
      </c>
      <c r="J673">
        <v>-6.3968971052789501</v>
      </c>
      <c r="K673">
        <v>189.27616398650099</v>
      </c>
      <c r="L673">
        <v>145.19003764552099</v>
      </c>
      <c r="M673">
        <v>46.813854011062801</v>
      </c>
      <c r="N673">
        <v>0.884207925648829</v>
      </c>
      <c r="O673">
        <v>17.8869778869778</v>
      </c>
      <c r="P673">
        <v>237.47927031509099</v>
      </c>
      <c r="Q673">
        <v>6.6181340520522006E-2</v>
      </c>
    </row>
    <row r="674" spans="1:17" hidden="1" x14ac:dyDescent="0.3">
      <c r="A674" t="s">
        <v>1481</v>
      </c>
      <c r="B674" t="s">
        <v>1482</v>
      </c>
      <c r="C674" t="str">
        <f>IFERROR(VLOOKUP(Table1[[#This Row],[Ticker]],[1]!Table1[[Symbol]:[Industry]],2,FALSE),"-")</f>
        <v>-</v>
      </c>
      <c r="D674" t="s">
        <v>1299</v>
      </c>
      <c r="E674">
        <v>6496.9056107910001</v>
      </c>
      <c r="F674">
        <v>1158.3699999999999</v>
      </c>
      <c r="G674">
        <v>-18.261636683894199</v>
      </c>
      <c r="H674">
        <v>-6.4881281764338397</v>
      </c>
      <c r="I674">
        <v>-6.7373678271343502</v>
      </c>
      <c r="J674">
        <v>-1.4775810206109901</v>
      </c>
      <c r="K674">
        <v>1146.5291884213</v>
      </c>
      <c r="L674">
        <v>1120.2167746661801</v>
      </c>
      <c r="M674">
        <v>63.340787818078198</v>
      </c>
      <c r="N674">
        <v>0.88475886351093302</v>
      </c>
      <c r="O674">
        <v>14.4176731096282</v>
      </c>
      <c r="P674">
        <v>33.7903235120869</v>
      </c>
    </row>
    <row r="675" spans="1:17" x14ac:dyDescent="0.3">
      <c r="A675" t="s">
        <v>1483</v>
      </c>
      <c r="B675" t="s">
        <v>1484</v>
      </c>
      <c r="C675" t="str">
        <f>IFERROR(VLOOKUP(Table1[[#This Row],[Ticker]],[1]!Table1[[Symbol]:[Industry]],2,FALSE),"-")</f>
        <v>-</v>
      </c>
      <c r="D675" t="s">
        <v>46</v>
      </c>
      <c r="E675">
        <v>6485.7711130999996</v>
      </c>
      <c r="F675">
        <v>469.2</v>
      </c>
      <c r="G675">
        <v>107.880515532228</v>
      </c>
      <c r="H675">
        <v>-5.0585487159649798</v>
      </c>
      <c r="I675">
        <v>31.818682800346199</v>
      </c>
      <c r="J675">
        <v>5.4536473722561398</v>
      </c>
      <c r="K675">
        <v>417.35398072332902</v>
      </c>
      <c r="L675">
        <v>339.38661979304197</v>
      </c>
      <c r="M675">
        <v>61.633333867322399</v>
      </c>
      <c r="N675">
        <v>0.70501276406471702</v>
      </c>
      <c r="O675">
        <v>5.9249786871270196</v>
      </c>
      <c r="P675">
        <v>140.43043812451899</v>
      </c>
      <c r="Q675">
        <v>0.154003624529814</v>
      </c>
    </row>
    <row r="676" spans="1:17" hidden="1" x14ac:dyDescent="0.3">
      <c r="A676" t="s">
        <v>1485</v>
      </c>
      <c r="B676" t="s">
        <v>1486</v>
      </c>
      <c r="C676" t="str">
        <f>IFERROR(VLOOKUP(Table1[[#This Row],[Ticker]],[1]!Table1[[Symbol]:[Industry]],2,FALSE),"-")</f>
        <v>-</v>
      </c>
      <c r="D676" t="s">
        <v>293</v>
      </c>
      <c r="E676">
        <v>6477.6139685999997</v>
      </c>
      <c r="F676">
        <v>374.2</v>
      </c>
      <c r="G676">
        <v>139.43432841011199</v>
      </c>
      <c r="H676">
        <v>48.233835207541503</v>
      </c>
      <c r="I676">
        <v>15.2084061384433</v>
      </c>
      <c r="J676">
        <v>45.209104031541003</v>
      </c>
      <c r="K676">
        <v>271.01354341096101</v>
      </c>
      <c r="L676">
        <v>244.68954543602001</v>
      </c>
      <c r="M676">
        <v>91.158023239671905</v>
      </c>
      <c r="N676">
        <v>4.52293145741577</v>
      </c>
      <c r="O676">
        <v>6.0929983965793699</v>
      </c>
      <c r="P676">
        <v>180.08982035928099</v>
      </c>
      <c r="Q676">
        <v>2.6097699358038001E-2</v>
      </c>
    </row>
    <row r="677" spans="1:17" x14ac:dyDescent="0.3">
      <c r="A677" t="s">
        <v>1487</v>
      </c>
      <c r="B677" t="s">
        <v>1488</v>
      </c>
      <c r="C677" t="str">
        <f>IFERROR(VLOOKUP(Table1[[#This Row],[Ticker]],[1]!Table1[[Symbol]:[Industry]],2,FALSE),"-")</f>
        <v>-</v>
      </c>
      <c r="D677" t="s">
        <v>80</v>
      </c>
      <c r="E677">
        <v>6435.9520954</v>
      </c>
      <c r="F677">
        <v>299.05</v>
      </c>
      <c r="G677">
        <v>104.403274055656</v>
      </c>
      <c r="H677">
        <v>41.665892767535603</v>
      </c>
      <c r="I677">
        <v>-0.125704457583244</v>
      </c>
      <c r="J677">
        <v>33.708812416332798</v>
      </c>
      <c r="K677">
        <v>233.05895449221401</v>
      </c>
      <c r="L677">
        <v>217.75907271093001</v>
      </c>
      <c r="M677">
        <v>93.649930555271098</v>
      </c>
      <c r="N677">
        <v>2.7958430752024102</v>
      </c>
      <c r="O677">
        <v>10.3494398929944</v>
      </c>
      <c r="P677">
        <v>131.821705426356</v>
      </c>
      <c r="Q677">
        <v>5.7044643625586998E-2</v>
      </c>
    </row>
    <row r="678" spans="1:17" x14ac:dyDescent="0.3">
      <c r="A678" t="s">
        <v>1489</v>
      </c>
      <c r="B678" t="s">
        <v>1490</v>
      </c>
      <c r="C678" t="str">
        <f>IFERROR(VLOOKUP(Table1[[#This Row],[Ticker]],[1]!Table1[[Symbol]:[Industry]],2,FALSE),"-")</f>
        <v>-</v>
      </c>
      <c r="D678" t="s">
        <v>1491</v>
      </c>
      <c r="E678">
        <v>6431.2534163999999</v>
      </c>
      <c r="F678">
        <v>220.2</v>
      </c>
      <c r="G678">
        <v>-24.1574437417867</v>
      </c>
      <c r="H678">
        <v>2.9476658856194402</v>
      </c>
      <c r="I678">
        <v>-0.161393944594037</v>
      </c>
      <c r="J678">
        <v>1.28467362414231</v>
      </c>
      <c r="K678">
        <v>191.15998164986499</v>
      </c>
      <c r="L678">
        <v>190.64466596405299</v>
      </c>
      <c r="M678">
        <v>73.404156124567805</v>
      </c>
      <c r="N678">
        <v>2.38369450671627</v>
      </c>
      <c r="O678">
        <v>7.2434150772025401</v>
      </c>
      <c r="P678">
        <v>29.834905660377299</v>
      </c>
      <c r="Q678">
        <v>-9.5833339088948005E-2</v>
      </c>
    </row>
    <row r="679" spans="1:17" x14ac:dyDescent="0.3">
      <c r="A679" t="s">
        <v>1492</v>
      </c>
      <c r="B679" t="s">
        <v>1493</v>
      </c>
      <c r="C679" t="str">
        <f>IFERROR(VLOOKUP(Table1[[#This Row],[Ticker]],[1]!Table1[[Symbol]:[Industry]],2,FALSE),"-")</f>
        <v>-</v>
      </c>
      <c r="D679" t="s">
        <v>46</v>
      </c>
      <c r="E679">
        <v>6396.8399457790001</v>
      </c>
      <c r="F679">
        <v>233.15</v>
      </c>
      <c r="G679">
        <v>163.61826106749999</v>
      </c>
      <c r="H679">
        <v>10.293629682446699</v>
      </c>
      <c r="I679">
        <v>59.113910777753603</v>
      </c>
      <c r="J679">
        <v>-8.6253522700523693</v>
      </c>
      <c r="K679">
        <v>201.79199165915099</v>
      </c>
      <c r="L679">
        <v>163.75069423594999</v>
      </c>
      <c r="M679">
        <v>53.683678171678999</v>
      </c>
      <c r="N679">
        <v>1.3498593744602301</v>
      </c>
      <c r="O679">
        <v>6.7981985846021704</v>
      </c>
      <c r="P679">
        <v>191.61976235146901</v>
      </c>
      <c r="Q679">
        <v>5.8694088989693E-2</v>
      </c>
    </row>
    <row r="680" spans="1:17" hidden="1" x14ac:dyDescent="0.3">
      <c r="A680" t="s">
        <v>1494</v>
      </c>
      <c r="B680" t="s">
        <v>1495</v>
      </c>
      <c r="C680" t="str">
        <f>IFERROR(VLOOKUP(Table1[[#This Row],[Ticker]],[1]!Table1[[Symbol]:[Industry]],2,FALSE),"-")</f>
        <v>-</v>
      </c>
      <c r="D680" t="s">
        <v>46</v>
      </c>
      <c r="E680">
        <v>6347.84</v>
      </c>
      <c r="F680">
        <v>92</v>
      </c>
      <c r="G680">
        <v>-33.6852215195645</v>
      </c>
      <c r="H680">
        <v>-7.0441664040619996</v>
      </c>
      <c r="I680">
        <v>-3.0820816543068901</v>
      </c>
      <c r="J680">
        <v>-1.6606228053880401</v>
      </c>
      <c r="K680">
        <v>92.090913087108703</v>
      </c>
      <c r="L680">
        <v>93.138896055371404</v>
      </c>
      <c r="M680">
        <v>53.081674366169402</v>
      </c>
      <c r="N680">
        <v>1.3409090909090899</v>
      </c>
      <c r="O680">
        <v>11.9565217391304</v>
      </c>
      <c r="P680">
        <v>8.2352941176470509</v>
      </c>
    </row>
    <row r="681" spans="1:17" x14ac:dyDescent="0.3">
      <c r="A681" t="s">
        <v>1496</v>
      </c>
      <c r="B681" t="s">
        <v>1497</v>
      </c>
      <c r="C681" t="str">
        <f>IFERROR(VLOOKUP(Table1[[#This Row],[Ticker]],[1]!Table1[[Symbol]:[Industry]],2,FALSE),"-")</f>
        <v>-</v>
      </c>
      <c r="D681" t="s">
        <v>24</v>
      </c>
      <c r="E681">
        <v>6339.4259558249996</v>
      </c>
      <c r="F681">
        <v>382.25</v>
      </c>
      <c r="G681">
        <v>5.3919129934057199</v>
      </c>
      <c r="H681">
        <v>5.3061329971355899</v>
      </c>
      <c r="I681">
        <v>-19.584714384864899</v>
      </c>
      <c r="J681">
        <v>6.4697168224314101</v>
      </c>
      <c r="K681">
        <v>355.75093649732599</v>
      </c>
      <c r="L681">
        <v>351.588472733478</v>
      </c>
      <c r="M681">
        <v>74.497676357101398</v>
      </c>
      <c r="N681">
        <v>1.8273353904029801</v>
      </c>
      <c r="O681">
        <v>10.4643557880967</v>
      </c>
      <c r="P681">
        <v>35.3097345132743</v>
      </c>
      <c r="Q681">
        <v>-3.2890802152659E-2</v>
      </c>
    </row>
    <row r="682" spans="1:17" hidden="1" x14ac:dyDescent="0.3">
      <c r="A682" t="s">
        <v>1498</v>
      </c>
      <c r="B682" t="s">
        <v>1499</v>
      </c>
      <c r="C682" t="str">
        <f>IFERROR(VLOOKUP(Table1[[#This Row],[Ticker]],[1]!Table1[[Symbol]:[Industry]],2,FALSE),"-")</f>
        <v>-</v>
      </c>
      <c r="D682" t="s">
        <v>21</v>
      </c>
      <c r="E682">
        <v>6293.1517567749997</v>
      </c>
      <c r="F682">
        <v>515.6</v>
      </c>
      <c r="G682">
        <v>-3.5021642994963802</v>
      </c>
      <c r="H682">
        <v>9.9064766650816694</v>
      </c>
      <c r="I682">
        <v>-16.876492907222701</v>
      </c>
      <c r="J682">
        <v>5.4684863068047402</v>
      </c>
      <c r="K682">
        <v>475.67097987080899</v>
      </c>
      <c r="L682">
        <v>460.812182751622</v>
      </c>
      <c r="M682">
        <v>67.187572481797602</v>
      </c>
      <c r="N682">
        <v>1.43395407115013</v>
      </c>
      <c r="O682">
        <v>16.175329712955701</v>
      </c>
      <c r="P682">
        <v>32.171238144065597</v>
      </c>
      <c r="Q682">
        <v>0.118104083059674</v>
      </c>
    </row>
    <row r="683" spans="1:17" hidden="1" x14ac:dyDescent="0.3">
      <c r="A683" t="s">
        <v>1500</v>
      </c>
      <c r="B683" t="s">
        <v>1501</v>
      </c>
      <c r="C683" t="str">
        <f>IFERROR(VLOOKUP(Table1[[#This Row],[Ticker]],[1]!Table1[[Symbol]:[Industry]],2,FALSE),"-")</f>
        <v>-</v>
      </c>
      <c r="D683" t="s">
        <v>43</v>
      </c>
      <c r="E683">
        <v>6290.5730595000005</v>
      </c>
      <c r="F683">
        <v>4075.4</v>
      </c>
      <c r="G683">
        <v>-11.010507504545901</v>
      </c>
      <c r="H683">
        <v>-6.1534132117851597</v>
      </c>
      <c r="I683">
        <v>-10.9405377630379</v>
      </c>
      <c r="J683">
        <v>-1.44107033339208</v>
      </c>
      <c r="K683">
        <v>4015.1551949601899</v>
      </c>
      <c r="L683">
        <v>3720.0232927024699</v>
      </c>
      <c r="M683">
        <v>48.426270640268299</v>
      </c>
      <c r="N683">
        <v>0.63403377609630096</v>
      </c>
      <c r="O683">
        <v>10.9707022623546</v>
      </c>
      <c r="P683">
        <v>29.009180120291202</v>
      </c>
      <c r="Q683">
        <v>-5.9421979047989001E-2</v>
      </c>
    </row>
    <row r="684" spans="1:17" hidden="1" x14ac:dyDescent="0.3">
      <c r="A684" t="s">
        <v>1502</v>
      </c>
      <c r="B684" t="s">
        <v>1503</v>
      </c>
      <c r="C684" t="str">
        <f>IFERROR(VLOOKUP(Table1[[#This Row],[Ticker]],[1]!Table1[[Symbol]:[Industry]],2,FALSE),"-")</f>
        <v>-</v>
      </c>
      <c r="D684" t="s">
        <v>1009</v>
      </c>
      <c r="E684">
        <v>6266.1528877000001</v>
      </c>
      <c r="F684">
        <v>101</v>
      </c>
      <c r="M684">
        <v>50</v>
      </c>
      <c r="N684">
        <v>1</v>
      </c>
    </row>
    <row r="685" spans="1:17" x14ac:dyDescent="0.3">
      <c r="A685" t="s">
        <v>1504</v>
      </c>
      <c r="B685" t="s">
        <v>1505</v>
      </c>
      <c r="C685" t="str">
        <f>IFERROR(VLOOKUP(Table1[[#This Row],[Ticker]],[1]!Table1[[Symbol]:[Industry]],2,FALSE),"-")</f>
        <v>-</v>
      </c>
      <c r="D685" t="s">
        <v>971</v>
      </c>
      <c r="E685">
        <v>6263.1478623000003</v>
      </c>
      <c r="F685">
        <v>136.29</v>
      </c>
      <c r="G685">
        <v>-13.355324612347999</v>
      </c>
      <c r="H685">
        <v>-13.292020849650701</v>
      </c>
      <c r="I685">
        <v>-36.288474037849902</v>
      </c>
      <c r="J685">
        <v>-5.1287899322988402</v>
      </c>
      <c r="K685">
        <v>149.99425383348299</v>
      </c>
      <c r="L685">
        <v>160.19113459606601</v>
      </c>
      <c r="M685">
        <v>30.8392686375716</v>
      </c>
      <c r="N685">
        <v>1.7846535940792001</v>
      </c>
      <c r="O685">
        <v>54.523442659035801</v>
      </c>
      <c r="P685">
        <v>15.6470089096308</v>
      </c>
      <c r="Q685">
        <v>2.5499707064680001E-2</v>
      </c>
    </row>
    <row r="686" spans="1:17" x14ac:dyDescent="0.3">
      <c r="A686" t="s">
        <v>1506</v>
      </c>
      <c r="B686" t="s">
        <v>1507</v>
      </c>
      <c r="C686" t="str">
        <f>IFERROR(VLOOKUP(Table1[[#This Row],[Ticker]],[1]!Table1[[Symbol]:[Industry]],2,FALSE),"-")</f>
        <v>-</v>
      </c>
      <c r="D686" t="s">
        <v>166</v>
      </c>
      <c r="E686">
        <v>6248.4515849999998</v>
      </c>
      <c r="F686">
        <v>922.2</v>
      </c>
      <c r="G686">
        <v>59.340337265641402</v>
      </c>
      <c r="H686">
        <v>5.9786234782319996</v>
      </c>
      <c r="I686">
        <v>57.274945983073401</v>
      </c>
      <c r="J686">
        <v>0.43257884598169499</v>
      </c>
      <c r="K686">
        <v>791.44297203640201</v>
      </c>
      <c r="L686">
        <v>634.96994653156503</v>
      </c>
      <c r="M686">
        <v>76.179466398147497</v>
      </c>
      <c r="N686">
        <v>0.92699476488098398</v>
      </c>
      <c r="O686">
        <v>4.532639340707</v>
      </c>
      <c r="P686">
        <v>110.98146877144799</v>
      </c>
      <c r="Q686">
        <v>-1.2391896776352E-2</v>
      </c>
    </row>
    <row r="687" spans="1:17" x14ac:dyDescent="0.3">
      <c r="A687" t="s">
        <v>1508</v>
      </c>
      <c r="B687" t="s">
        <v>1509</v>
      </c>
      <c r="C687" t="str">
        <f>IFERROR(VLOOKUP(Table1[[#This Row],[Ticker]],[1]!Table1[[Symbol]:[Industry]],2,FALSE),"-")</f>
        <v>-</v>
      </c>
      <c r="D687" t="s">
        <v>119</v>
      </c>
      <c r="E687">
        <v>6243.4650745749996</v>
      </c>
      <c r="F687">
        <v>1024.8</v>
      </c>
      <c r="G687">
        <v>48.257664676520498</v>
      </c>
      <c r="H687">
        <v>9.2706022299086204</v>
      </c>
      <c r="I687">
        <v>5.0247937234198199</v>
      </c>
      <c r="J687">
        <v>-1.7238745045893</v>
      </c>
      <c r="K687">
        <v>971.12230962426997</v>
      </c>
      <c r="L687">
        <v>868.49164162653005</v>
      </c>
      <c r="M687">
        <v>59.908680722137902</v>
      </c>
      <c r="N687">
        <v>1.5268436561151599</v>
      </c>
      <c r="O687">
        <v>5.7864949258391798</v>
      </c>
      <c r="P687">
        <v>75.976646346698701</v>
      </c>
      <c r="Q687">
        <v>3.8372188532772002E-2</v>
      </c>
    </row>
    <row r="688" spans="1:17" x14ac:dyDescent="0.3">
      <c r="A688" t="s">
        <v>1510</v>
      </c>
      <c r="B688" t="s">
        <v>1511</v>
      </c>
      <c r="C688" t="str">
        <f>IFERROR(VLOOKUP(Table1[[#This Row],[Ticker]],[1]!Table1[[Symbol]:[Industry]],2,FALSE),"-")</f>
        <v>-</v>
      </c>
      <c r="D688" t="s">
        <v>230</v>
      </c>
      <c r="E688">
        <v>6190.3849586799997</v>
      </c>
      <c r="F688">
        <v>1400.6</v>
      </c>
      <c r="G688">
        <v>-31.964945546625898</v>
      </c>
      <c r="H688">
        <v>3.1118335959379899</v>
      </c>
      <c r="I688">
        <v>-23.582472239004801</v>
      </c>
      <c r="J688">
        <v>1.51720548855902</v>
      </c>
      <c r="K688">
        <v>1333.94101384429</v>
      </c>
      <c r="L688">
        <v>1430.04595835594</v>
      </c>
      <c r="M688">
        <v>70.822642757341299</v>
      </c>
      <c r="N688">
        <v>0.78978459556259695</v>
      </c>
      <c r="O688">
        <v>35.509781522204698</v>
      </c>
      <c r="P688">
        <v>22.526463126585501</v>
      </c>
      <c r="Q688">
        <v>-7.9970985174648998E-2</v>
      </c>
    </row>
    <row r="689" spans="1:17" x14ac:dyDescent="0.3">
      <c r="A689" t="s">
        <v>1512</v>
      </c>
      <c r="B689" t="s">
        <v>1513</v>
      </c>
      <c r="C689" t="str">
        <f>IFERROR(VLOOKUP(Table1[[#This Row],[Ticker]],[1]!Table1[[Symbol]:[Industry]],2,FALSE),"-")</f>
        <v>-</v>
      </c>
      <c r="D689" t="s">
        <v>1514</v>
      </c>
      <c r="E689">
        <v>6173.6116740899997</v>
      </c>
      <c r="F689">
        <v>460.35</v>
      </c>
      <c r="G689">
        <v>-5.3196862715227597</v>
      </c>
      <c r="H689">
        <v>-0.26331234493482703</v>
      </c>
      <c r="I689">
        <v>-8.4458673920656793</v>
      </c>
      <c r="J689">
        <v>-4.6455901303982996</v>
      </c>
      <c r="K689">
        <v>458.32965211594001</v>
      </c>
      <c r="L689">
        <v>441.28866463986202</v>
      </c>
      <c r="M689">
        <v>53.686652593833998</v>
      </c>
      <c r="N689">
        <v>1.1608756988871201</v>
      </c>
      <c r="O689">
        <v>25.3176930596285</v>
      </c>
      <c r="P689">
        <v>34.487291849255001</v>
      </c>
    </row>
    <row r="690" spans="1:17" x14ac:dyDescent="0.3">
      <c r="A690" t="s">
        <v>1515</v>
      </c>
      <c r="B690" t="s">
        <v>1516</v>
      </c>
      <c r="C690" t="str">
        <f>IFERROR(VLOOKUP(Table1[[#This Row],[Ticker]],[1]!Table1[[Symbol]:[Industry]],2,FALSE),"-")</f>
        <v>-</v>
      </c>
      <c r="D690" t="s">
        <v>371</v>
      </c>
      <c r="E690">
        <v>6169.5255352499998</v>
      </c>
      <c r="F690">
        <v>311.8</v>
      </c>
      <c r="G690">
        <v>26.7958344569692</v>
      </c>
      <c r="H690">
        <v>13.928188219388799</v>
      </c>
      <c r="I690">
        <v>7.0352528103197196</v>
      </c>
      <c r="J690">
        <v>-2.46886691055732</v>
      </c>
      <c r="K690">
        <v>290.88607763999403</v>
      </c>
      <c r="L690">
        <v>259.82824498020699</v>
      </c>
      <c r="M690">
        <v>56.265388433526503</v>
      </c>
      <c r="N690">
        <v>1.2377003587995099</v>
      </c>
      <c r="O690">
        <v>11.6901860166773</v>
      </c>
      <c r="P690">
        <v>58.757637474541703</v>
      </c>
      <c r="Q690">
        <v>-4.4415905713866E-2</v>
      </c>
    </row>
    <row r="691" spans="1:17" x14ac:dyDescent="0.3">
      <c r="A691" t="s">
        <v>1517</v>
      </c>
      <c r="B691" t="s">
        <v>1518</v>
      </c>
      <c r="C691" t="str">
        <f>IFERROR(VLOOKUP(Table1[[#This Row],[Ticker]],[1]!Table1[[Symbol]:[Industry]],2,FALSE),"-")</f>
        <v>-</v>
      </c>
      <c r="D691" t="s">
        <v>878</v>
      </c>
      <c r="E691">
        <v>6164.9653014670002</v>
      </c>
      <c r="F691">
        <v>209.35</v>
      </c>
      <c r="G691">
        <v>55.696185952199102</v>
      </c>
      <c r="H691">
        <v>-11.155584451944099</v>
      </c>
      <c r="I691">
        <v>-0.55018000475818896</v>
      </c>
      <c r="J691">
        <v>-0.76548580027036595</v>
      </c>
      <c r="K691">
        <v>210.21328012896001</v>
      </c>
      <c r="L691">
        <v>186.89548699348899</v>
      </c>
      <c r="M691">
        <v>50.0086455370962</v>
      </c>
      <c r="N691">
        <v>0.729264268656026</v>
      </c>
      <c r="O691">
        <v>21.614521136852101</v>
      </c>
      <c r="P691">
        <v>91.712454212454105</v>
      </c>
      <c r="Q691">
        <v>6.3299716870779996E-2</v>
      </c>
    </row>
    <row r="692" spans="1:17" x14ac:dyDescent="0.3">
      <c r="A692" t="s">
        <v>1519</v>
      </c>
      <c r="B692" t="s">
        <v>1520</v>
      </c>
      <c r="C692" t="str">
        <f>IFERROR(VLOOKUP(Table1[[#This Row],[Ticker]],[1]!Table1[[Symbol]:[Industry]],2,FALSE),"-")</f>
        <v>-</v>
      </c>
      <c r="D692" t="s">
        <v>278</v>
      </c>
      <c r="E692">
        <v>6149.24627031</v>
      </c>
      <c r="F692">
        <v>1318.95</v>
      </c>
      <c r="G692">
        <v>155.741069060531</v>
      </c>
      <c r="H692">
        <v>23.5193683533412</v>
      </c>
      <c r="I692">
        <v>72.265337012512504</v>
      </c>
      <c r="J692">
        <v>17.371363590648699</v>
      </c>
      <c r="K692">
        <v>1021.18192863939</v>
      </c>
      <c r="L692">
        <v>850.89357532007796</v>
      </c>
      <c r="M692">
        <v>88.063718512737296</v>
      </c>
      <c r="N692">
        <v>2.5201857632590898</v>
      </c>
      <c r="O692">
        <v>0.55726145797792004</v>
      </c>
      <c r="P692">
        <v>186.106290672451</v>
      </c>
      <c r="Q692">
        <v>4.2985859759246001E-2</v>
      </c>
    </row>
    <row r="693" spans="1:17" hidden="1" x14ac:dyDescent="0.3">
      <c r="A693" t="s">
        <v>1521</v>
      </c>
      <c r="B693" t="s">
        <v>1522</v>
      </c>
      <c r="C693" t="str">
        <f>IFERROR(VLOOKUP(Table1[[#This Row],[Ticker]],[1]!Table1[[Symbol]:[Industry]],2,FALSE),"-")</f>
        <v>-</v>
      </c>
      <c r="D693" t="s">
        <v>151</v>
      </c>
      <c r="E693">
        <v>6147.2434383899999</v>
      </c>
      <c r="F693">
        <v>157.69</v>
      </c>
      <c r="G693">
        <v>-31.188480027891799</v>
      </c>
      <c r="H693">
        <v>7.8508372165027902</v>
      </c>
      <c r="I693">
        <v>-16.162898340141201</v>
      </c>
      <c r="J693">
        <v>-7.7616924158447196</v>
      </c>
      <c r="O693">
        <v>25.2457353034434</v>
      </c>
      <c r="P693">
        <v>16.8074074074074</v>
      </c>
    </row>
    <row r="694" spans="1:17" x14ac:dyDescent="0.3">
      <c r="A694" t="s">
        <v>1523</v>
      </c>
      <c r="B694" t="s">
        <v>1524</v>
      </c>
      <c r="C694" t="str">
        <f>IFERROR(VLOOKUP(Table1[[#This Row],[Ticker]],[1]!Table1[[Symbol]:[Industry]],2,FALSE),"-")</f>
        <v>-</v>
      </c>
      <c r="D694" t="s">
        <v>193</v>
      </c>
      <c r="E694">
        <v>6119.0606070900003</v>
      </c>
      <c r="F694">
        <v>497</v>
      </c>
      <c r="G694">
        <v>91.924566551224103</v>
      </c>
      <c r="H694">
        <v>5.2587079947748103</v>
      </c>
      <c r="I694">
        <v>19.921071547824202</v>
      </c>
      <c r="J694">
        <v>0.86092756491612998</v>
      </c>
      <c r="K694">
        <v>452.65825094770798</v>
      </c>
      <c r="L694">
        <v>386.94376725501502</v>
      </c>
      <c r="M694">
        <v>66.941459270105497</v>
      </c>
      <c r="N694">
        <v>1.5405602016006199</v>
      </c>
      <c r="O694">
        <v>3.6217303822937601</v>
      </c>
      <c r="P694">
        <v>135.54502369668199</v>
      </c>
      <c r="Q694">
        <v>0.173346133990532</v>
      </c>
    </row>
    <row r="695" spans="1:17" x14ac:dyDescent="0.3">
      <c r="A695" t="s">
        <v>1525</v>
      </c>
      <c r="B695" t="s">
        <v>1526</v>
      </c>
      <c r="C695" t="str">
        <f>IFERROR(VLOOKUP(Table1[[#This Row],[Ticker]],[1]!Table1[[Symbol]:[Industry]],2,FALSE),"-")</f>
        <v>-</v>
      </c>
      <c r="D695" t="s">
        <v>385</v>
      </c>
      <c r="E695">
        <v>6102.094034064</v>
      </c>
      <c r="F695">
        <v>61.91</v>
      </c>
      <c r="G695">
        <v>-37.510039037812703</v>
      </c>
      <c r="H695">
        <v>-17.318732878050401</v>
      </c>
      <c r="I695">
        <v>-42.604834151532202</v>
      </c>
      <c r="J695">
        <v>0.50063085128021001</v>
      </c>
      <c r="K695">
        <v>66.657902872759806</v>
      </c>
      <c r="L695">
        <v>71.059154123580299</v>
      </c>
      <c r="M695">
        <v>47.979650103858397</v>
      </c>
      <c r="N695">
        <v>2.1279859238015302</v>
      </c>
      <c r="O695">
        <v>58.2942981747698</v>
      </c>
      <c r="P695">
        <v>4.4013490725126303</v>
      </c>
      <c r="Q695">
        <v>6.5413632854712994E-2</v>
      </c>
    </row>
    <row r="696" spans="1:17" hidden="1" x14ac:dyDescent="0.3">
      <c r="A696" t="s">
        <v>1527</v>
      </c>
      <c r="B696" t="s">
        <v>1528</v>
      </c>
      <c r="C696" t="str">
        <f>IFERROR(VLOOKUP(Table1[[#This Row],[Ticker]],[1]!Table1[[Symbol]:[Industry]],2,FALSE),"-")</f>
        <v>-</v>
      </c>
      <c r="D696" t="s">
        <v>544</v>
      </c>
      <c r="E696">
        <v>6080.5357158400002</v>
      </c>
      <c r="F696">
        <v>6050.2</v>
      </c>
      <c r="G696">
        <v>56.448228214770197</v>
      </c>
      <c r="H696">
        <v>-10.296417445588601</v>
      </c>
      <c r="I696">
        <v>60.210018090119803</v>
      </c>
      <c r="J696">
        <v>-5.6094841330560801</v>
      </c>
      <c r="K696">
        <v>5735.9346895542903</v>
      </c>
      <c r="L696">
        <v>4485.87966630355</v>
      </c>
      <c r="M696">
        <v>52.168669741246099</v>
      </c>
      <c r="N696">
        <v>0.61050913924146899</v>
      </c>
      <c r="O696">
        <v>10.7219596046411</v>
      </c>
      <c r="P696">
        <v>111.723124300112</v>
      </c>
      <c r="Q696">
        <v>0.130693506677554</v>
      </c>
    </row>
    <row r="697" spans="1:17" x14ac:dyDescent="0.3">
      <c r="A697" t="s">
        <v>1529</v>
      </c>
      <c r="B697" t="s">
        <v>1530</v>
      </c>
      <c r="C697" t="str">
        <f>IFERROR(VLOOKUP(Table1[[#This Row],[Ticker]],[1]!Table1[[Symbol]:[Industry]],2,FALSE),"-")</f>
        <v>-</v>
      </c>
      <c r="D697" t="s">
        <v>278</v>
      </c>
      <c r="E697">
        <v>6078.5803646100003</v>
      </c>
      <c r="F697">
        <v>1515.95</v>
      </c>
      <c r="G697">
        <v>13.503533131544801</v>
      </c>
      <c r="H697">
        <v>12.9681387641086</v>
      </c>
      <c r="I697">
        <v>32.907721744933099</v>
      </c>
      <c r="J697">
        <v>5.8983593889681201</v>
      </c>
      <c r="K697">
        <v>1302.0081410995499</v>
      </c>
      <c r="L697">
        <v>1158.20725901881</v>
      </c>
      <c r="M697">
        <v>71.632265024253599</v>
      </c>
      <c r="N697">
        <v>1.1779048501171401</v>
      </c>
      <c r="O697">
        <v>1.0587420429433601</v>
      </c>
      <c r="P697">
        <v>75.854068789513306</v>
      </c>
      <c r="Q697">
        <v>0.107011958703362</v>
      </c>
    </row>
    <row r="698" spans="1:17" x14ac:dyDescent="0.3">
      <c r="A698" t="s">
        <v>1531</v>
      </c>
      <c r="B698" t="s">
        <v>1532</v>
      </c>
      <c r="C698" t="str">
        <f>IFERROR(VLOOKUP(Table1[[#This Row],[Ticker]],[1]!Table1[[Symbol]:[Industry]],2,FALSE),"-")</f>
        <v>-</v>
      </c>
      <c r="D698" t="s">
        <v>1533</v>
      </c>
      <c r="E698">
        <v>6069.8257524399996</v>
      </c>
      <c r="F698">
        <v>342.25</v>
      </c>
      <c r="G698">
        <v>113.15174628936499</v>
      </c>
      <c r="H698">
        <v>4.6790669128751903</v>
      </c>
      <c r="I698">
        <v>18.1756246064039</v>
      </c>
      <c r="J698">
        <v>8.9813158014779102</v>
      </c>
      <c r="K698">
        <v>299.04734534147298</v>
      </c>
      <c r="L698">
        <v>270.01605292049999</v>
      </c>
      <c r="M698">
        <v>76.790934259940499</v>
      </c>
      <c r="N698">
        <v>1.45914874158714</v>
      </c>
      <c r="O698">
        <v>9.0723155588020497</v>
      </c>
      <c r="P698">
        <v>144.55162558056401</v>
      </c>
      <c r="Q698">
        <v>9.9470105347551005E-2</v>
      </c>
    </row>
    <row r="699" spans="1:17" hidden="1" x14ac:dyDescent="0.3">
      <c r="A699" t="s">
        <v>1534</v>
      </c>
      <c r="B699" t="s">
        <v>1535</v>
      </c>
      <c r="C699" t="str">
        <f>IFERROR(VLOOKUP(Table1[[#This Row],[Ticker]],[1]!Table1[[Symbol]:[Industry]],2,FALSE),"-")</f>
        <v>-</v>
      </c>
      <c r="D699" t="s">
        <v>119</v>
      </c>
      <c r="E699">
        <v>6054.0559725200001</v>
      </c>
      <c r="F699">
        <v>522.70000000000005</v>
      </c>
      <c r="G699">
        <v>-32.9642051087651</v>
      </c>
      <c r="H699">
        <v>0.68264297412351305</v>
      </c>
      <c r="I699">
        <v>-16.941642270103198</v>
      </c>
      <c r="J699">
        <v>2.3544932575170101</v>
      </c>
      <c r="K699">
        <v>507.57322868499301</v>
      </c>
      <c r="L699">
        <v>520.737731115369</v>
      </c>
      <c r="M699">
        <v>62.045687357470598</v>
      </c>
      <c r="N699">
        <v>3.7130283310770702</v>
      </c>
      <c r="O699">
        <v>20.5184618327912</v>
      </c>
      <c r="P699">
        <v>11.9271948608137</v>
      </c>
      <c r="Q699">
        <v>1.0423643766731E-2</v>
      </c>
    </row>
    <row r="700" spans="1:17" hidden="1" x14ac:dyDescent="0.3">
      <c r="A700" t="s">
        <v>1536</v>
      </c>
      <c r="B700" t="s">
        <v>1537</v>
      </c>
      <c r="C700" t="str">
        <f>IFERROR(VLOOKUP(Table1[[#This Row],[Ticker]],[1]!Table1[[Symbol]:[Industry]],2,FALSE),"-")</f>
        <v>-</v>
      </c>
      <c r="D700" t="s">
        <v>127</v>
      </c>
      <c r="E700">
        <v>6044.84978503</v>
      </c>
      <c r="F700">
        <v>518.85</v>
      </c>
      <c r="G700">
        <v>105.032715799839</v>
      </c>
      <c r="H700">
        <v>48.497571509819501</v>
      </c>
      <c r="I700">
        <v>119.333880062676</v>
      </c>
      <c r="J700">
        <v>11.059466339634801</v>
      </c>
      <c r="K700">
        <v>329.62594712492199</v>
      </c>
      <c r="M700">
        <v>84.827951789966093</v>
      </c>
      <c r="N700">
        <v>1.6779257523564399</v>
      </c>
      <c r="O700">
        <v>2.14898332851498</v>
      </c>
      <c r="P700">
        <v>206.28689492325799</v>
      </c>
    </row>
    <row r="701" spans="1:17" x14ac:dyDescent="0.3">
      <c r="A701" t="s">
        <v>1538</v>
      </c>
      <c r="B701" t="s">
        <v>1539</v>
      </c>
      <c r="C701" t="str">
        <f>IFERROR(VLOOKUP(Table1[[#This Row],[Ticker]],[1]!Table1[[Symbol]:[Industry]],2,FALSE),"-")</f>
        <v>-</v>
      </c>
      <c r="D701" t="s">
        <v>327</v>
      </c>
      <c r="E701">
        <v>6039.3217711950001</v>
      </c>
      <c r="F701">
        <v>274.25</v>
      </c>
      <c r="G701">
        <v>-11.1245520634975</v>
      </c>
      <c r="H701">
        <v>16.558453683274202</v>
      </c>
      <c r="I701">
        <v>8.6257687721090193</v>
      </c>
      <c r="J701">
        <v>8.3747721450818098</v>
      </c>
      <c r="K701">
        <v>238.23440398295801</v>
      </c>
      <c r="L701">
        <v>227.00870133554301</v>
      </c>
      <c r="M701">
        <v>82.092860076062294</v>
      </c>
      <c r="N701">
        <v>1.2848997164486</v>
      </c>
      <c r="O701">
        <v>4.6672743846855003</v>
      </c>
      <c r="P701">
        <v>45.105820105820101</v>
      </c>
      <c r="Q701">
        <v>-7.7563050608394996E-2</v>
      </c>
    </row>
    <row r="702" spans="1:17" hidden="1" x14ac:dyDescent="0.3">
      <c r="A702" t="s">
        <v>1540</v>
      </c>
      <c r="B702" t="s">
        <v>1541</v>
      </c>
      <c r="C702" t="str">
        <f>IFERROR(VLOOKUP(Table1[[#This Row],[Ticker]],[1]!Table1[[Symbol]:[Industry]],2,FALSE),"-")</f>
        <v>-</v>
      </c>
      <c r="D702" t="s">
        <v>388</v>
      </c>
      <c r="E702">
        <v>6038.1286876800004</v>
      </c>
      <c r="F702">
        <v>274.8</v>
      </c>
      <c r="G702">
        <v>157.768386727858</v>
      </c>
      <c r="H702">
        <v>-8.20023576822385</v>
      </c>
      <c r="I702">
        <v>76.772973304021406</v>
      </c>
      <c r="J702">
        <v>-3.1833726018843702</v>
      </c>
      <c r="K702">
        <v>257.72676632317598</v>
      </c>
      <c r="L702">
        <v>201.066054671807</v>
      </c>
      <c r="M702">
        <v>54.517156514813699</v>
      </c>
      <c r="N702">
        <v>0.58538615126374904</v>
      </c>
      <c r="O702">
        <v>9.1703056768558806</v>
      </c>
      <c r="P702">
        <v>190.48625792811799</v>
      </c>
      <c r="Q702">
        <v>0.13611095541377199</v>
      </c>
    </row>
    <row r="703" spans="1:17" x14ac:dyDescent="0.3">
      <c r="A703" t="s">
        <v>1542</v>
      </c>
      <c r="B703" t="s">
        <v>1543</v>
      </c>
      <c r="C703" t="str">
        <f>IFERROR(VLOOKUP(Table1[[#This Row],[Ticker]],[1]!Table1[[Symbol]:[Industry]],2,FALSE),"-")</f>
        <v>-</v>
      </c>
      <c r="D703" t="s">
        <v>544</v>
      </c>
      <c r="E703">
        <v>5996.8088444000005</v>
      </c>
      <c r="F703">
        <v>287.45</v>
      </c>
      <c r="G703">
        <v>-12.047956114652401</v>
      </c>
      <c r="H703">
        <v>-9.1633674556473999</v>
      </c>
      <c r="I703">
        <v>-32.1518566312213</v>
      </c>
      <c r="J703">
        <v>-1.22073186366164</v>
      </c>
      <c r="K703">
        <v>314.62567259531801</v>
      </c>
      <c r="L703">
        <v>320.69667848107201</v>
      </c>
      <c r="M703">
        <v>52.786700571242797</v>
      </c>
      <c r="N703">
        <v>1.53971713934577</v>
      </c>
      <c r="O703">
        <v>40.991476778570203</v>
      </c>
      <c r="P703">
        <v>22.841880341880302</v>
      </c>
      <c r="Q703">
        <v>0.113252227142725</v>
      </c>
    </row>
    <row r="704" spans="1:17" x14ac:dyDescent="0.3">
      <c r="A704" t="s">
        <v>1544</v>
      </c>
      <c r="B704" t="s">
        <v>1545</v>
      </c>
      <c r="C704" t="str">
        <f>IFERROR(VLOOKUP(Table1[[#This Row],[Ticker]],[1]!Table1[[Symbol]:[Industry]],2,FALSE),"-")</f>
        <v>-</v>
      </c>
      <c r="D704" t="s">
        <v>230</v>
      </c>
      <c r="E704">
        <v>5942.0113406999999</v>
      </c>
      <c r="F704">
        <v>752.4</v>
      </c>
      <c r="G704">
        <v>53.106980097173398</v>
      </c>
      <c r="H704">
        <v>9.5887725747673809</v>
      </c>
      <c r="I704">
        <v>1.1321833372972701</v>
      </c>
      <c r="J704">
        <v>-2.0173072118479101</v>
      </c>
      <c r="K704">
        <v>699.35371643132896</v>
      </c>
      <c r="L704">
        <v>667.30883599741503</v>
      </c>
      <c r="M704">
        <v>72.053320948146094</v>
      </c>
      <c r="N704">
        <v>1.5805235548491301</v>
      </c>
      <c r="O704">
        <v>17.464114832535799</v>
      </c>
      <c r="P704">
        <v>86.699751861042103</v>
      </c>
    </row>
    <row r="705" spans="1:17" x14ac:dyDescent="0.3">
      <c r="A705" t="s">
        <v>1546</v>
      </c>
      <c r="B705" t="s">
        <v>1547</v>
      </c>
      <c r="C705" t="str">
        <f>IFERROR(VLOOKUP(Table1[[#This Row],[Ticker]],[1]!Table1[[Symbol]:[Industry]],2,FALSE),"-")</f>
        <v>-</v>
      </c>
      <c r="D705" t="s">
        <v>64</v>
      </c>
      <c r="E705">
        <v>5935.7759999999998</v>
      </c>
      <c r="F705">
        <v>856.15</v>
      </c>
      <c r="G705">
        <v>125.059726112829</v>
      </c>
      <c r="H705">
        <v>-16.746977649041899</v>
      </c>
      <c r="I705">
        <v>21.883713298446601</v>
      </c>
      <c r="J705">
        <v>-6.6204817715871904</v>
      </c>
      <c r="K705">
        <v>878.80247918530802</v>
      </c>
      <c r="L705">
        <v>750.00989499444404</v>
      </c>
      <c r="M705">
        <v>32.451634642810397</v>
      </c>
      <c r="N705">
        <v>0.676102912217314</v>
      </c>
      <c r="O705">
        <v>36.074286048005597</v>
      </c>
      <c r="P705">
        <v>155.37658463832901</v>
      </c>
      <c r="Q705">
        <v>9.2264329990748004E-2</v>
      </c>
    </row>
    <row r="706" spans="1:17" x14ac:dyDescent="0.3">
      <c r="A706" t="s">
        <v>1548</v>
      </c>
      <c r="B706" t="s">
        <v>1549</v>
      </c>
      <c r="C706" t="str">
        <f>IFERROR(VLOOKUP(Table1[[#This Row],[Ticker]],[1]!Table1[[Symbol]:[Industry]],2,FALSE),"-")</f>
        <v>-</v>
      </c>
      <c r="D706" t="s">
        <v>388</v>
      </c>
      <c r="E706">
        <v>5930.458205121</v>
      </c>
      <c r="F706">
        <v>65.69</v>
      </c>
      <c r="G706">
        <v>5.5123832708546203</v>
      </c>
      <c r="H706">
        <v>-16.5503392435681</v>
      </c>
      <c r="I706">
        <v>-27.529110465831501</v>
      </c>
      <c r="J706">
        <v>-4.8134697671547597</v>
      </c>
      <c r="K706">
        <v>71.658599604493602</v>
      </c>
      <c r="L706">
        <v>67.972375145907804</v>
      </c>
      <c r="M706">
        <v>32.164421861334397</v>
      </c>
      <c r="N706">
        <v>0.44703990860290399</v>
      </c>
      <c r="O706">
        <v>33.658091033642798</v>
      </c>
      <c r="P706">
        <v>50.320366132723102</v>
      </c>
      <c r="Q706">
        <v>2.0754423874604001E-2</v>
      </c>
    </row>
    <row r="707" spans="1:17" x14ac:dyDescent="0.3">
      <c r="A707" t="s">
        <v>1550</v>
      </c>
      <c r="B707" t="s">
        <v>1551</v>
      </c>
      <c r="C707" t="str">
        <f>IFERROR(VLOOKUP(Table1[[#This Row],[Ticker]],[1]!Table1[[Symbol]:[Industry]],2,FALSE),"-")</f>
        <v>-</v>
      </c>
      <c r="D707" t="s">
        <v>86</v>
      </c>
      <c r="E707">
        <v>5915.2630134000001</v>
      </c>
      <c r="F707">
        <v>2897.35</v>
      </c>
      <c r="G707">
        <v>1.02703242926991</v>
      </c>
      <c r="H707">
        <v>34.857342277976102</v>
      </c>
      <c r="I707">
        <v>30.0753968410807</v>
      </c>
      <c r="J707">
        <v>3.4898875039761599</v>
      </c>
      <c r="K707">
        <v>2469.32592696454</v>
      </c>
      <c r="L707">
        <v>2208.83143585162</v>
      </c>
      <c r="M707">
        <v>84.693860880486895</v>
      </c>
      <c r="N707">
        <v>0.69398964250031903</v>
      </c>
      <c r="O707">
        <v>3.5428926432774701</v>
      </c>
      <c r="P707">
        <v>81.652037617554797</v>
      </c>
      <c r="Q707">
        <v>-4.5538630756257997E-2</v>
      </c>
    </row>
    <row r="708" spans="1:17" hidden="1" x14ac:dyDescent="0.3">
      <c r="A708" t="s">
        <v>1552</v>
      </c>
      <c r="B708" t="s">
        <v>1553</v>
      </c>
      <c r="C708" t="str">
        <f>IFERROR(VLOOKUP(Table1[[#This Row],[Ticker]],[1]!Table1[[Symbol]:[Industry]],2,FALSE),"-")</f>
        <v>-</v>
      </c>
      <c r="D708" t="s">
        <v>1554</v>
      </c>
      <c r="E708">
        <v>5914.8977346000001</v>
      </c>
      <c r="F708">
        <v>4479.2</v>
      </c>
      <c r="G708">
        <v>152.99973384729799</v>
      </c>
      <c r="H708">
        <v>33.496044558684098</v>
      </c>
      <c r="I708">
        <v>18.920321400394599</v>
      </c>
      <c r="J708">
        <v>4.3542654174328597</v>
      </c>
      <c r="K708">
        <v>3793.7170912758502</v>
      </c>
      <c r="L708">
        <v>3249.7042724928701</v>
      </c>
      <c r="M708">
        <v>82.796001611463296</v>
      </c>
      <c r="N708">
        <v>1.1792930496465399</v>
      </c>
      <c r="O708">
        <v>7.1619932130737496</v>
      </c>
      <c r="P708">
        <v>180.73958006894301</v>
      </c>
      <c r="Q708">
        <v>0.143502069951089</v>
      </c>
    </row>
    <row r="709" spans="1:17" hidden="1" x14ac:dyDescent="0.3">
      <c r="A709" t="s">
        <v>1555</v>
      </c>
      <c r="B709" t="s">
        <v>1556</v>
      </c>
      <c r="C709" t="str">
        <f>IFERROR(VLOOKUP(Table1[[#This Row],[Ticker]],[1]!Table1[[Symbol]:[Industry]],2,FALSE),"-")</f>
        <v>-</v>
      </c>
      <c r="D709" t="s">
        <v>61</v>
      </c>
      <c r="E709">
        <v>5842.3331289999996</v>
      </c>
      <c r="F709">
        <v>1137</v>
      </c>
      <c r="G709">
        <v>100.49341384944201</v>
      </c>
      <c r="H709">
        <v>5.5560290993593098</v>
      </c>
      <c r="I709">
        <v>44.074178143585101</v>
      </c>
      <c r="J709">
        <v>-2.79595707152165</v>
      </c>
      <c r="K709">
        <v>1084.3957965071299</v>
      </c>
      <c r="L709">
        <v>892.733717899471</v>
      </c>
      <c r="M709">
        <v>54.833727220537</v>
      </c>
      <c r="N709">
        <v>0.98559498493453701</v>
      </c>
      <c r="O709">
        <v>19.608619173262898</v>
      </c>
      <c r="P709">
        <v>163.16398564980901</v>
      </c>
      <c r="Q709">
        <v>4.6943132510575997E-2</v>
      </c>
    </row>
    <row r="710" spans="1:17" x14ac:dyDescent="0.3">
      <c r="A710" t="s">
        <v>1557</v>
      </c>
      <c r="B710" t="s">
        <v>1558</v>
      </c>
      <c r="C710" t="str">
        <f>IFERROR(VLOOKUP(Table1[[#This Row],[Ticker]],[1]!Table1[[Symbol]:[Industry]],2,FALSE),"-")</f>
        <v>-</v>
      </c>
      <c r="D710" t="s">
        <v>278</v>
      </c>
      <c r="E710">
        <v>5794.3913875400003</v>
      </c>
      <c r="F710">
        <v>2523.5</v>
      </c>
      <c r="G710">
        <v>159.52704396816401</v>
      </c>
      <c r="H710">
        <v>25.5784008617042</v>
      </c>
      <c r="I710">
        <v>72.624602506346207</v>
      </c>
      <c r="J710">
        <v>13.370019362920701</v>
      </c>
      <c r="K710">
        <v>1951.0877206550999</v>
      </c>
      <c r="L710">
        <v>1628.67315738108</v>
      </c>
      <c r="M710">
        <v>80.644720858715402</v>
      </c>
      <c r="N710">
        <v>2.6388657648478002</v>
      </c>
      <c r="O710">
        <v>1.44244105409154</v>
      </c>
      <c r="P710">
        <v>208.590645062671</v>
      </c>
      <c r="Q710">
        <v>0.11353525395920901</v>
      </c>
    </row>
    <row r="711" spans="1:17" hidden="1" x14ac:dyDescent="0.3">
      <c r="A711" t="s">
        <v>1559</v>
      </c>
      <c r="B711" t="s">
        <v>1560</v>
      </c>
      <c r="C711" t="str">
        <f>IFERROR(VLOOKUP(Table1[[#This Row],[Ticker]],[1]!Table1[[Symbol]:[Industry]],2,FALSE),"-")</f>
        <v>-</v>
      </c>
      <c r="D711" t="s">
        <v>267</v>
      </c>
      <c r="E711">
        <v>5782.7040075000004</v>
      </c>
      <c r="F711">
        <v>5188.95</v>
      </c>
      <c r="G711">
        <v>144.27731945124799</v>
      </c>
      <c r="H711">
        <v>30.146198459737899</v>
      </c>
      <c r="I711">
        <v>56.008734318014099</v>
      </c>
      <c r="J711">
        <v>6.1275095129020096</v>
      </c>
      <c r="K711">
        <v>4043.59178048796</v>
      </c>
      <c r="L711">
        <v>3289.5278744054799</v>
      </c>
      <c r="M711">
        <v>91.117234088009099</v>
      </c>
      <c r="N711">
        <v>3.7775878591838801</v>
      </c>
      <c r="O711">
        <v>3.6240472542614599</v>
      </c>
      <c r="P711">
        <v>180.30196629213401</v>
      </c>
      <c r="Q711">
        <v>0.106739165804563</v>
      </c>
    </row>
    <row r="712" spans="1:17" hidden="1" x14ac:dyDescent="0.3">
      <c r="A712" t="s">
        <v>1561</v>
      </c>
      <c r="B712" t="s">
        <v>1562</v>
      </c>
      <c r="C712" t="str">
        <f>IFERROR(VLOOKUP(Table1[[#This Row],[Ticker]],[1]!Table1[[Symbol]:[Industry]],2,FALSE),"-")</f>
        <v>-</v>
      </c>
      <c r="E712">
        <v>5763.2133206099998</v>
      </c>
      <c r="F712">
        <v>2639</v>
      </c>
      <c r="G712">
        <v>1625.41757222458</v>
      </c>
      <c r="H712">
        <v>41.577080323139803</v>
      </c>
      <c r="I712">
        <v>528.44019998562101</v>
      </c>
      <c r="J712">
        <v>-8.8749718130779094</v>
      </c>
      <c r="K712">
        <v>2035.5131026091101</v>
      </c>
      <c r="L712">
        <v>967.37820645583895</v>
      </c>
      <c r="M712">
        <v>58.699556720274103</v>
      </c>
      <c r="N712">
        <v>1.1848882185515801</v>
      </c>
      <c r="O712">
        <v>15.56271314892</v>
      </c>
      <c r="P712">
        <v>1751.9298245614</v>
      </c>
    </row>
    <row r="713" spans="1:17" x14ac:dyDescent="0.3">
      <c r="A713" t="s">
        <v>1563</v>
      </c>
      <c r="B713" t="s">
        <v>1564</v>
      </c>
      <c r="C713" t="str">
        <f>IFERROR(VLOOKUP(Table1[[#This Row],[Ticker]],[1]!Table1[[Symbol]:[Industry]],2,FALSE),"-")</f>
        <v>-</v>
      </c>
      <c r="D713" t="s">
        <v>207</v>
      </c>
      <c r="E713">
        <v>5756.5640281599999</v>
      </c>
      <c r="F713">
        <v>647.29999999999995</v>
      </c>
      <c r="G713">
        <v>51.235759406865903</v>
      </c>
      <c r="H713">
        <v>3.6178545018613399</v>
      </c>
      <c r="I713">
        <v>17.485728396785401</v>
      </c>
      <c r="J713">
        <v>-0.10449643036632</v>
      </c>
      <c r="K713">
        <v>579.66517662270098</v>
      </c>
      <c r="L713">
        <v>495.81690101620899</v>
      </c>
      <c r="M713">
        <v>62.575036924206003</v>
      </c>
      <c r="N713">
        <v>0.522075572128748</v>
      </c>
      <c r="O713">
        <v>2.3945620268808798</v>
      </c>
      <c r="P713">
        <v>102.091788947861</v>
      </c>
    </row>
    <row r="714" spans="1:17" hidden="1" x14ac:dyDescent="0.3">
      <c r="A714" t="s">
        <v>1565</v>
      </c>
      <c r="B714" t="s">
        <v>1566</v>
      </c>
      <c r="C714" t="str">
        <f>IFERROR(VLOOKUP(Table1[[#This Row],[Ticker]],[1]!Table1[[Symbol]:[Industry]],2,FALSE),"-")</f>
        <v>-</v>
      </c>
      <c r="D714" t="s">
        <v>533</v>
      </c>
      <c r="E714">
        <v>5731.4755378500004</v>
      </c>
      <c r="F714">
        <v>1524.85</v>
      </c>
      <c r="G714">
        <v>15.9923546913948</v>
      </c>
      <c r="H714">
        <v>15.9440984743956</v>
      </c>
      <c r="I714">
        <v>18.2145644251238</v>
      </c>
      <c r="J714">
        <v>1.65597123652404</v>
      </c>
      <c r="K714">
        <v>1247.12307109827</v>
      </c>
      <c r="L714">
        <v>1191.2801481786</v>
      </c>
      <c r="M714">
        <v>84.119205591167798</v>
      </c>
      <c r="N714">
        <v>2.1482694795434898</v>
      </c>
      <c r="O714">
        <v>0.66563924320426304</v>
      </c>
      <c r="P714">
        <v>56.394871794871698</v>
      </c>
      <c r="Q714">
        <v>-5.7091920272890001E-3</v>
      </c>
    </row>
    <row r="715" spans="1:17" x14ac:dyDescent="0.3">
      <c r="A715" t="s">
        <v>1567</v>
      </c>
      <c r="B715" t="s">
        <v>1568</v>
      </c>
      <c r="C715" t="str">
        <f>IFERROR(VLOOKUP(Table1[[#This Row],[Ticker]],[1]!Table1[[Symbol]:[Industry]],2,FALSE),"-")</f>
        <v>-</v>
      </c>
      <c r="D715" t="s">
        <v>486</v>
      </c>
      <c r="E715">
        <v>5710.6399232399999</v>
      </c>
      <c r="F715">
        <v>1031.8499999999999</v>
      </c>
      <c r="G715">
        <v>-35.020546388869903</v>
      </c>
      <c r="H715">
        <v>-1.14502273136934</v>
      </c>
      <c r="I715">
        <v>-26.8468260605217</v>
      </c>
      <c r="J715">
        <v>-1.9967197965522401</v>
      </c>
      <c r="K715">
        <v>1048.4859275982601</v>
      </c>
      <c r="L715">
        <v>1121.2111164230701</v>
      </c>
      <c r="M715">
        <v>56.137893089710701</v>
      </c>
      <c r="N715">
        <v>0.81705600458676697</v>
      </c>
      <c r="O715">
        <v>36.1341280224839</v>
      </c>
      <c r="P715">
        <v>10.5593056894889</v>
      </c>
      <c r="Q715">
        <v>-7.5796579407483994E-2</v>
      </c>
    </row>
    <row r="716" spans="1:17" x14ac:dyDescent="0.3">
      <c r="A716" t="s">
        <v>1569</v>
      </c>
      <c r="B716" t="s">
        <v>1570</v>
      </c>
      <c r="C716" t="str">
        <f>IFERROR(VLOOKUP(Table1[[#This Row],[Ticker]],[1]!Table1[[Symbol]:[Industry]],2,FALSE),"-")</f>
        <v>-</v>
      </c>
      <c r="D716" t="s">
        <v>278</v>
      </c>
      <c r="E716">
        <v>5706.78367488</v>
      </c>
      <c r="F716">
        <v>780.55</v>
      </c>
      <c r="G716">
        <v>-10.604975975595799</v>
      </c>
      <c r="H716">
        <v>-6.2399116369067196</v>
      </c>
      <c r="I716">
        <v>-15.5972212560425</v>
      </c>
      <c r="J716">
        <v>-3.1672471331438201</v>
      </c>
      <c r="K716">
        <v>773.97922635484497</v>
      </c>
      <c r="L716">
        <v>757.74536195139899</v>
      </c>
      <c r="M716">
        <v>51.2266603476656</v>
      </c>
      <c r="N716">
        <v>0.88335285180053003</v>
      </c>
      <c r="O716">
        <v>11.306130292742299</v>
      </c>
      <c r="P716">
        <v>25.2889245585874</v>
      </c>
      <c r="Q716">
        <v>4.6273736151420997E-2</v>
      </c>
    </row>
    <row r="717" spans="1:17" x14ac:dyDescent="0.3">
      <c r="A717" t="s">
        <v>1571</v>
      </c>
      <c r="B717" t="s">
        <v>1572</v>
      </c>
      <c r="C717" t="str">
        <f>IFERROR(VLOOKUP(Table1[[#This Row],[Ticker]],[1]!Table1[[Symbol]:[Industry]],2,FALSE),"-")</f>
        <v>-</v>
      </c>
      <c r="D717" t="s">
        <v>230</v>
      </c>
      <c r="E717">
        <v>5666.5318540199996</v>
      </c>
      <c r="F717">
        <v>1892.45</v>
      </c>
      <c r="G717">
        <v>-26.745697300590599</v>
      </c>
      <c r="H717">
        <v>-7.1038419858989199</v>
      </c>
      <c r="I717">
        <v>-24.511724655032701</v>
      </c>
      <c r="J717">
        <v>-4.7135988153662396</v>
      </c>
      <c r="K717">
        <v>1865.5352046585799</v>
      </c>
      <c r="L717">
        <v>1971.84825274329</v>
      </c>
      <c r="M717">
        <v>46.744182545166296</v>
      </c>
      <c r="N717">
        <v>1.00589462321872</v>
      </c>
      <c r="O717">
        <v>54.315833971835403</v>
      </c>
      <c r="P717">
        <v>18.278124999999999</v>
      </c>
      <c r="Q717">
        <v>1.2047281180747001E-2</v>
      </c>
    </row>
    <row r="718" spans="1:17" x14ac:dyDescent="0.3">
      <c r="A718" t="s">
        <v>1573</v>
      </c>
      <c r="B718" t="s">
        <v>1574</v>
      </c>
      <c r="C718" t="str">
        <f>IFERROR(VLOOKUP(Table1[[#This Row],[Ticker]],[1]!Table1[[Symbol]:[Industry]],2,FALSE),"-")</f>
        <v>-</v>
      </c>
      <c r="D718" t="s">
        <v>140</v>
      </c>
      <c r="E718">
        <v>5650.5046225799997</v>
      </c>
      <c r="F718">
        <v>208.04</v>
      </c>
      <c r="G718">
        <v>198.82335882364899</v>
      </c>
      <c r="H718">
        <v>3.86229174826929</v>
      </c>
      <c r="I718">
        <v>41.316520046094404</v>
      </c>
      <c r="J718">
        <v>-3.9776160011879398</v>
      </c>
      <c r="K718">
        <v>174.44687093652499</v>
      </c>
      <c r="L718">
        <v>141.400432385741</v>
      </c>
      <c r="M718">
        <v>58.203552734974998</v>
      </c>
      <c r="N718">
        <v>1.74801221081475</v>
      </c>
      <c r="O718">
        <v>0.93251297827341395</v>
      </c>
      <c r="P718">
        <v>231.53784860557701</v>
      </c>
      <c r="Q718">
        <v>0.14054145150580399</v>
      </c>
    </row>
    <row r="719" spans="1:17" x14ac:dyDescent="0.3">
      <c r="A719" t="s">
        <v>1575</v>
      </c>
      <c r="B719" t="s">
        <v>1576</v>
      </c>
      <c r="C719" t="str">
        <f>IFERROR(VLOOKUP(Table1[[#This Row],[Ticker]],[1]!Table1[[Symbol]:[Industry]],2,FALSE),"-")</f>
        <v>-</v>
      </c>
      <c r="D719" t="s">
        <v>148</v>
      </c>
      <c r="E719">
        <v>5646.81849186</v>
      </c>
      <c r="F719">
        <v>371.1</v>
      </c>
      <c r="G719">
        <v>27.747367396895299</v>
      </c>
      <c r="H719">
        <v>-1.1109698028314099</v>
      </c>
      <c r="I719">
        <v>27.723463493688602</v>
      </c>
      <c r="J719">
        <v>-3.3574214923850998</v>
      </c>
      <c r="K719">
        <v>338.16572837827903</v>
      </c>
      <c r="L719">
        <v>292.00805208850301</v>
      </c>
      <c r="M719">
        <v>53.196943417461803</v>
      </c>
      <c r="N719">
        <v>0.93801559366717702</v>
      </c>
      <c r="O719">
        <v>7.1139854486661198</v>
      </c>
      <c r="P719">
        <v>64.167219641672204</v>
      </c>
      <c r="Q719">
        <v>0.206878534259612</v>
      </c>
    </row>
    <row r="720" spans="1:17" x14ac:dyDescent="0.3">
      <c r="A720" t="s">
        <v>1577</v>
      </c>
      <c r="B720" t="s">
        <v>1578</v>
      </c>
      <c r="C720" t="str">
        <f>IFERROR(VLOOKUP(Table1[[#This Row],[Ticker]],[1]!Table1[[Symbol]:[Industry]],2,FALSE),"-")</f>
        <v>-</v>
      </c>
      <c r="D720" t="s">
        <v>193</v>
      </c>
      <c r="E720">
        <v>5638.6697105249996</v>
      </c>
      <c r="F720">
        <v>218.52</v>
      </c>
      <c r="G720">
        <v>29.4785961442531</v>
      </c>
      <c r="H720">
        <v>23.435386405587799</v>
      </c>
      <c r="I720">
        <v>17.186005586469999</v>
      </c>
      <c r="J720">
        <v>2.92756305156523</v>
      </c>
      <c r="K720">
        <v>183.04060745152199</v>
      </c>
      <c r="L720">
        <v>161.22076107247801</v>
      </c>
      <c r="M720">
        <v>86.818465146736202</v>
      </c>
      <c r="N720">
        <v>2.3935504557848701</v>
      </c>
      <c r="O720">
        <v>2.4620172066630102</v>
      </c>
      <c r="P720">
        <v>73.359777865926205</v>
      </c>
      <c r="Q720">
        <v>5.7937659243692E-2</v>
      </c>
    </row>
    <row r="721" spans="1:17" x14ac:dyDescent="0.3">
      <c r="A721" t="s">
        <v>1579</v>
      </c>
      <c r="B721" t="s">
        <v>1580</v>
      </c>
      <c r="C721" t="str">
        <f>IFERROR(VLOOKUP(Table1[[#This Row],[Ticker]],[1]!Table1[[Symbol]:[Industry]],2,FALSE),"-")</f>
        <v>-</v>
      </c>
      <c r="D721" t="s">
        <v>388</v>
      </c>
      <c r="E721">
        <v>5610.729096</v>
      </c>
      <c r="F721">
        <v>51.06</v>
      </c>
      <c r="G721">
        <v>-19.2268881862312</v>
      </c>
      <c r="H721">
        <v>-10.726885950804199</v>
      </c>
      <c r="I721">
        <v>-14.7043199536001</v>
      </c>
      <c r="J721">
        <v>-3.9703441269209998</v>
      </c>
      <c r="K721">
        <v>52.649436788525399</v>
      </c>
      <c r="L721">
        <v>52.6095004770469</v>
      </c>
      <c r="M721">
        <v>34.6408533328296</v>
      </c>
      <c r="N721">
        <v>0.69874058366237801</v>
      </c>
      <c r="O721">
        <v>33.764198981590198</v>
      </c>
      <c r="P721">
        <v>37.258064516128997</v>
      </c>
    </row>
    <row r="722" spans="1:17" hidden="1" x14ac:dyDescent="0.3">
      <c r="A722" t="s">
        <v>1581</v>
      </c>
      <c r="B722" t="s">
        <v>1582</v>
      </c>
      <c r="C722" t="str">
        <f>IFERROR(VLOOKUP(Table1[[#This Row],[Ticker]],[1]!Table1[[Symbol]:[Industry]],2,FALSE),"-")</f>
        <v>-</v>
      </c>
      <c r="D722" t="s">
        <v>549</v>
      </c>
      <c r="E722">
        <v>5607.3193769250001</v>
      </c>
      <c r="F722">
        <v>5897.3</v>
      </c>
      <c r="G722">
        <v>-18.4849743007759</v>
      </c>
      <c r="H722">
        <v>-6.5095223304190899</v>
      </c>
      <c r="I722">
        <v>-5.9632954518167498</v>
      </c>
      <c r="J722">
        <v>-5.7617557337363596</v>
      </c>
      <c r="K722">
        <v>5577.7944333906698</v>
      </c>
      <c r="L722">
        <v>5460.4020203679602</v>
      </c>
      <c r="M722">
        <v>55.796003177143703</v>
      </c>
      <c r="N722">
        <v>1.9663148743310299</v>
      </c>
      <c r="O722">
        <v>9.3720855306665705</v>
      </c>
      <c r="P722">
        <v>18.338885098527101</v>
      </c>
      <c r="Q722">
        <v>3.5449783407183001E-2</v>
      </c>
    </row>
    <row r="723" spans="1:17" x14ac:dyDescent="0.3">
      <c r="A723" t="s">
        <v>1583</v>
      </c>
      <c r="B723" t="s">
        <v>1584</v>
      </c>
      <c r="C723" t="str">
        <f>IFERROR(VLOOKUP(Table1[[#This Row],[Ticker]],[1]!Table1[[Symbol]:[Industry]],2,FALSE),"-")</f>
        <v>-</v>
      </c>
      <c r="D723" t="s">
        <v>67</v>
      </c>
      <c r="E723">
        <v>5595.7287522799998</v>
      </c>
      <c r="F723">
        <v>1439.55</v>
      </c>
      <c r="G723">
        <v>106.568674951403</v>
      </c>
      <c r="H723">
        <v>43.243882197592903</v>
      </c>
      <c r="I723">
        <v>79.896013349384901</v>
      </c>
      <c r="J723">
        <v>0.109027125950113</v>
      </c>
      <c r="K723">
        <v>1028.1633403143301</v>
      </c>
      <c r="L723">
        <v>804.59781327131896</v>
      </c>
      <c r="M723">
        <v>77.505129780190501</v>
      </c>
      <c r="N723">
        <v>1.6590737960906601</v>
      </c>
      <c r="O723">
        <v>6.0782883539994996</v>
      </c>
      <c r="P723">
        <v>138.158656629994</v>
      </c>
      <c r="Q723">
        <v>9.1214921123532994E-2</v>
      </c>
    </row>
    <row r="724" spans="1:17" x14ac:dyDescent="0.3">
      <c r="A724" t="s">
        <v>1585</v>
      </c>
      <c r="B724" t="s">
        <v>1586</v>
      </c>
      <c r="C724" t="str">
        <f>IFERROR(VLOOKUP(Table1[[#This Row],[Ticker]],[1]!Table1[[Symbol]:[Industry]],2,FALSE),"-")</f>
        <v>-</v>
      </c>
      <c r="D724" t="s">
        <v>1125</v>
      </c>
      <c r="E724">
        <v>5584.32300915</v>
      </c>
      <c r="F724">
        <v>452.85</v>
      </c>
      <c r="G724">
        <v>41.627797871017101</v>
      </c>
      <c r="H724">
        <v>-2.0195240191599599</v>
      </c>
      <c r="I724">
        <v>18.868048980094301</v>
      </c>
      <c r="J724">
        <v>-4.8089658360220904</v>
      </c>
      <c r="K724">
        <v>440.55139742791999</v>
      </c>
      <c r="L724">
        <v>399.47865415380699</v>
      </c>
      <c r="M724">
        <v>49.2087297878059</v>
      </c>
      <c r="N724">
        <v>1.5513218084693801</v>
      </c>
      <c r="O724">
        <v>17.246328806447998</v>
      </c>
      <c r="P724">
        <v>76.89453125</v>
      </c>
      <c r="Q724">
        <v>0.11853842135821401</v>
      </c>
    </row>
    <row r="725" spans="1:17" hidden="1" x14ac:dyDescent="0.3">
      <c r="A725" t="s">
        <v>1587</v>
      </c>
      <c r="B725" t="s">
        <v>1588</v>
      </c>
      <c r="C725" t="str">
        <f>IFERROR(VLOOKUP(Table1[[#This Row],[Ticker]],[1]!Table1[[Symbol]:[Industry]],2,FALSE),"-")</f>
        <v>-</v>
      </c>
      <c r="D725" t="s">
        <v>148</v>
      </c>
      <c r="E725">
        <v>5547.3452336</v>
      </c>
      <c r="F725">
        <v>4998.3999999999996</v>
      </c>
      <c r="G725">
        <v>197.84658592525</v>
      </c>
      <c r="H725">
        <v>1.2360321618508401</v>
      </c>
      <c r="I725">
        <v>90.371298810164603</v>
      </c>
      <c r="J725">
        <v>1.1958298600741899</v>
      </c>
      <c r="K725">
        <v>4199.4513807594703</v>
      </c>
      <c r="L725">
        <v>3040.63966659876</v>
      </c>
      <c r="M725">
        <v>59.876150260654804</v>
      </c>
      <c r="N725">
        <v>0.64236350799596798</v>
      </c>
      <c r="O725">
        <v>3.8332266325224098</v>
      </c>
      <c r="P725">
        <v>231.52483915898301</v>
      </c>
      <c r="Q725">
        <v>0.20930911585701201</v>
      </c>
    </row>
    <row r="726" spans="1:17" x14ac:dyDescent="0.3">
      <c r="A726" t="s">
        <v>1589</v>
      </c>
      <c r="B726" t="s">
        <v>1590</v>
      </c>
      <c r="C726" t="str">
        <f>IFERROR(VLOOKUP(Table1[[#This Row],[Ticker]],[1]!Table1[[Symbol]:[Industry]],2,FALSE),"-")</f>
        <v>-</v>
      </c>
      <c r="D726" t="s">
        <v>61</v>
      </c>
      <c r="E726">
        <v>5509.0508021799997</v>
      </c>
      <c r="F726">
        <v>573.54999999999995</v>
      </c>
      <c r="G726">
        <v>73.360910981302595</v>
      </c>
      <c r="H726">
        <v>7.77291298042796</v>
      </c>
      <c r="I726">
        <v>65.213864609701901</v>
      </c>
      <c r="J726">
        <v>-7.2684772137081302</v>
      </c>
      <c r="K726">
        <v>524.29222478153895</v>
      </c>
      <c r="L726">
        <v>437.832986275096</v>
      </c>
      <c r="M726">
        <v>53.055910520968098</v>
      </c>
      <c r="N726">
        <v>0.88016159529273996</v>
      </c>
      <c r="O726">
        <v>6.0064510504751203</v>
      </c>
      <c r="P726">
        <v>103.820184790334</v>
      </c>
      <c r="Q726">
        <v>-2.5584607953109E-2</v>
      </c>
    </row>
    <row r="727" spans="1:17" x14ac:dyDescent="0.3">
      <c r="A727" t="s">
        <v>1591</v>
      </c>
      <c r="B727" t="s">
        <v>1592</v>
      </c>
      <c r="C727" t="str">
        <f>IFERROR(VLOOKUP(Table1[[#This Row],[Ticker]],[1]!Table1[[Symbol]:[Industry]],2,FALSE),"-")</f>
        <v>-</v>
      </c>
      <c r="D727" t="s">
        <v>486</v>
      </c>
      <c r="E727">
        <v>5501.6758822250004</v>
      </c>
      <c r="F727">
        <v>326.2</v>
      </c>
      <c r="G727">
        <v>-20.823998994295799</v>
      </c>
      <c r="H727">
        <v>-9.8138029808498093</v>
      </c>
      <c r="I727">
        <v>-31.140406372912501</v>
      </c>
      <c r="J727">
        <v>0.91044831544780702</v>
      </c>
      <c r="K727">
        <v>349.13324580855601</v>
      </c>
      <c r="L727">
        <v>383.43587117053698</v>
      </c>
      <c r="M727">
        <v>59.262985306400402</v>
      </c>
      <c r="N727">
        <v>1.16823552774001</v>
      </c>
      <c r="O727">
        <v>66.278356836296695</v>
      </c>
      <c r="P727">
        <v>24.195697696554301</v>
      </c>
      <c r="Q727">
        <v>-0.13455164999393901</v>
      </c>
    </row>
    <row r="728" spans="1:17" x14ac:dyDescent="0.3">
      <c r="A728" t="s">
        <v>1593</v>
      </c>
      <c r="B728" t="s">
        <v>1594</v>
      </c>
      <c r="C728" t="str">
        <f>IFERROR(VLOOKUP(Table1[[#This Row],[Ticker]],[1]!Table1[[Symbol]:[Industry]],2,FALSE),"-")</f>
        <v>-</v>
      </c>
      <c r="D728" t="s">
        <v>278</v>
      </c>
      <c r="E728">
        <v>5450.8180738740002</v>
      </c>
      <c r="F728">
        <v>164.68</v>
      </c>
      <c r="G728">
        <v>-25.227764977935902</v>
      </c>
      <c r="H728">
        <v>-8.9448927963138107</v>
      </c>
      <c r="I728">
        <v>-4.7283790081998998</v>
      </c>
      <c r="J728">
        <v>-4.3089222094627697</v>
      </c>
      <c r="K728">
        <v>166.145185099283</v>
      </c>
      <c r="L728">
        <v>165.92092272838599</v>
      </c>
      <c r="M728">
        <v>44.397861408886101</v>
      </c>
      <c r="N728">
        <v>1.04543971749202</v>
      </c>
      <c r="O728">
        <v>33.349526354141297</v>
      </c>
      <c r="P728">
        <v>26.628219915417102</v>
      </c>
      <c r="Q728">
        <v>-7.4854495877162003E-2</v>
      </c>
    </row>
    <row r="729" spans="1:17" x14ac:dyDescent="0.3">
      <c r="A729" t="s">
        <v>1595</v>
      </c>
      <c r="B729" t="s">
        <v>1596</v>
      </c>
      <c r="C729" t="str">
        <f>IFERROR(VLOOKUP(Table1[[#This Row],[Ticker]],[1]!Table1[[Symbol]:[Industry]],2,FALSE),"-")</f>
        <v>-</v>
      </c>
      <c r="D729" t="s">
        <v>327</v>
      </c>
      <c r="E729">
        <v>5437.9048911600003</v>
      </c>
      <c r="F729">
        <v>2043.45</v>
      </c>
      <c r="G729">
        <v>73.082187613254405</v>
      </c>
      <c r="H729">
        <v>-0.75696402310961497</v>
      </c>
      <c r="I729">
        <v>72.545319927164201</v>
      </c>
      <c r="J729">
        <v>7.68137847119434</v>
      </c>
      <c r="K729">
        <v>1631.5594444916001</v>
      </c>
      <c r="L729">
        <v>1321.27435304705</v>
      </c>
      <c r="M729">
        <v>72.460009098327603</v>
      </c>
      <c r="N729">
        <v>0.56558681132926003</v>
      </c>
      <c r="O729">
        <v>2.7673786977904902</v>
      </c>
      <c r="P729">
        <v>117.85181236673699</v>
      </c>
      <c r="Q729">
        <v>-4.0462817197037003E-2</v>
      </c>
    </row>
    <row r="730" spans="1:17" x14ac:dyDescent="0.3">
      <c r="A730" t="s">
        <v>1597</v>
      </c>
      <c r="B730" t="s">
        <v>1598</v>
      </c>
      <c r="C730" t="str">
        <f>IFERROR(VLOOKUP(Table1[[#This Row],[Ticker]],[1]!Table1[[Symbol]:[Industry]],2,FALSE),"-")</f>
        <v>-</v>
      </c>
      <c r="D730" t="s">
        <v>278</v>
      </c>
      <c r="E730">
        <v>5412.0605047199997</v>
      </c>
      <c r="F730">
        <v>561.75</v>
      </c>
      <c r="G730">
        <v>-16.147000295313799</v>
      </c>
      <c r="H730">
        <v>4.0625762733510102</v>
      </c>
      <c r="I730">
        <v>-19.310169154969199</v>
      </c>
      <c r="J730">
        <v>-0.171987401539407</v>
      </c>
      <c r="K730">
        <v>522.86281776094995</v>
      </c>
      <c r="L730">
        <v>527.17492872520802</v>
      </c>
      <c r="M730">
        <v>69.863813812971102</v>
      </c>
      <c r="N730">
        <v>1.7531887758512199</v>
      </c>
      <c r="O730">
        <v>17.472185135736499</v>
      </c>
      <c r="P730">
        <v>29.1527761811702</v>
      </c>
      <c r="Q730">
        <v>6.5396802997259001E-2</v>
      </c>
    </row>
    <row r="731" spans="1:17" x14ac:dyDescent="0.3">
      <c r="A731" t="s">
        <v>1599</v>
      </c>
      <c r="B731" t="s">
        <v>1600</v>
      </c>
      <c r="C731" t="str">
        <f>IFERROR(VLOOKUP(Table1[[#This Row],[Ticker]],[1]!Table1[[Symbol]:[Industry]],2,FALSE),"-")</f>
        <v>-</v>
      </c>
      <c r="D731" t="s">
        <v>385</v>
      </c>
      <c r="E731">
        <v>5396.1534288000003</v>
      </c>
      <c r="F731">
        <v>106.36</v>
      </c>
      <c r="G731">
        <v>23.7281863016645</v>
      </c>
      <c r="H731">
        <v>-0.27204579111094901</v>
      </c>
      <c r="I731">
        <v>-8.8017131213515398</v>
      </c>
      <c r="J731">
        <v>2.5756106948959001</v>
      </c>
      <c r="K731">
        <v>103.339517340146</v>
      </c>
      <c r="L731">
        <v>99.250533683934705</v>
      </c>
      <c r="M731">
        <v>71.538464335870898</v>
      </c>
      <c r="N731">
        <v>1.01010318822276</v>
      </c>
      <c r="O731">
        <v>14.2816848439262</v>
      </c>
      <c r="P731">
        <v>51.186922530206097</v>
      </c>
      <c r="Q731">
        <v>2.9557121593536999E-2</v>
      </c>
    </row>
    <row r="732" spans="1:17" x14ac:dyDescent="0.3">
      <c r="A732" t="s">
        <v>1601</v>
      </c>
      <c r="B732" t="s">
        <v>1602</v>
      </c>
      <c r="C732" t="str">
        <f>IFERROR(VLOOKUP(Table1[[#This Row],[Ticker]],[1]!Table1[[Symbol]:[Industry]],2,FALSE),"-")</f>
        <v>-</v>
      </c>
      <c r="D732" t="s">
        <v>140</v>
      </c>
      <c r="E732">
        <v>5395.9049999999997</v>
      </c>
      <c r="F732">
        <v>189.45</v>
      </c>
      <c r="G732">
        <v>43.952037772867101</v>
      </c>
      <c r="H732">
        <v>-15.5803982881199</v>
      </c>
      <c r="I732">
        <v>12.587136981479601</v>
      </c>
      <c r="J732">
        <v>-3.7100924035562</v>
      </c>
      <c r="K732">
        <v>196.60647319136601</v>
      </c>
      <c r="L732">
        <v>177.421125638137</v>
      </c>
      <c r="M732">
        <v>40.558200632343997</v>
      </c>
      <c r="N732">
        <v>0.770834015797773</v>
      </c>
      <c r="O732">
        <v>39.852203747690602</v>
      </c>
      <c r="P732">
        <v>92.726347914547304</v>
      </c>
      <c r="Q732">
        <v>3.2067686626210002E-3</v>
      </c>
    </row>
    <row r="733" spans="1:17" x14ac:dyDescent="0.3">
      <c r="A733" t="s">
        <v>1603</v>
      </c>
      <c r="B733" t="s">
        <v>1604</v>
      </c>
      <c r="C733" t="str">
        <f>IFERROR(VLOOKUP(Table1[[#This Row],[Ticker]],[1]!Table1[[Symbol]:[Industry]],2,FALSE),"-")</f>
        <v>-</v>
      </c>
      <c r="D733" t="s">
        <v>61</v>
      </c>
      <c r="E733">
        <v>5390.9438841900001</v>
      </c>
      <c r="F733">
        <v>1324.55</v>
      </c>
      <c r="G733">
        <v>-22.3266336885874</v>
      </c>
      <c r="H733">
        <v>-1.1887447173150101</v>
      </c>
      <c r="I733">
        <v>5.2187847066664901</v>
      </c>
      <c r="J733">
        <v>-3.4453625244077899</v>
      </c>
      <c r="K733">
        <v>1252.29145198014</v>
      </c>
      <c r="L733">
        <v>1181.01075709782</v>
      </c>
      <c r="M733">
        <v>52.4226586718612</v>
      </c>
      <c r="N733">
        <v>1.3753646434085001</v>
      </c>
      <c r="O733">
        <v>10.905590577932101</v>
      </c>
      <c r="P733">
        <v>31.8681865697645</v>
      </c>
      <c r="Q733">
        <v>-9.6201564126599994E-3</v>
      </c>
    </row>
    <row r="734" spans="1:17" x14ac:dyDescent="0.3">
      <c r="A734" t="s">
        <v>1605</v>
      </c>
      <c r="B734" t="s">
        <v>1606</v>
      </c>
      <c r="C734" t="str">
        <f>IFERROR(VLOOKUP(Table1[[#This Row],[Ticker]],[1]!Table1[[Symbol]:[Industry]],2,FALSE),"-")</f>
        <v>-</v>
      </c>
      <c r="D734" t="s">
        <v>388</v>
      </c>
      <c r="E734">
        <v>5343.8019526500002</v>
      </c>
      <c r="F734">
        <v>294.14999999999998</v>
      </c>
      <c r="G734">
        <v>-11.2123055286465</v>
      </c>
      <c r="H734">
        <v>-6.7717796148212797</v>
      </c>
      <c r="I734">
        <v>-10.8048181092168</v>
      </c>
      <c r="J734">
        <v>-9.6258614221880308</v>
      </c>
      <c r="K734">
        <v>298.58457354600301</v>
      </c>
      <c r="L734">
        <v>295.01237684852902</v>
      </c>
      <c r="M734">
        <v>36.052205701217403</v>
      </c>
      <c r="N734">
        <v>1.7412965016217601</v>
      </c>
      <c r="O734">
        <v>31.888492265850701</v>
      </c>
      <c r="P734">
        <v>19.249999999999901</v>
      </c>
      <c r="Q734">
        <v>-2.1938238008211999E-2</v>
      </c>
    </row>
    <row r="735" spans="1:17" x14ac:dyDescent="0.3">
      <c r="A735" t="s">
        <v>1607</v>
      </c>
      <c r="B735" t="s">
        <v>1608</v>
      </c>
      <c r="C735" t="str">
        <f>IFERROR(VLOOKUP(Table1[[#This Row],[Ticker]],[1]!Table1[[Symbol]:[Industry]],2,FALSE),"-")</f>
        <v>-</v>
      </c>
      <c r="D735" t="s">
        <v>46</v>
      </c>
      <c r="E735">
        <v>5325.6385425689996</v>
      </c>
      <c r="F735">
        <v>66.510000000000005</v>
      </c>
      <c r="G735">
        <v>62.105146752390098</v>
      </c>
      <c r="H735">
        <v>-3.39923317546813</v>
      </c>
      <c r="I735">
        <v>-6.49468073649295</v>
      </c>
      <c r="J735">
        <v>-5.9101348644452498</v>
      </c>
      <c r="K735">
        <v>63.453742740320699</v>
      </c>
      <c r="L735">
        <v>57.304316748322201</v>
      </c>
      <c r="M735">
        <v>46.876235304204997</v>
      </c>
      <c r="N735">
        <v>1.2509318824037201</v>
      </c>
      <c r="O735">
        <v>18.779130957750699</v>
      </c>
      <c r="P735">
        <v>107.196261682243</v>
      </c>
      <c r="Q735">
        <v>0.12003980159919</v>
      </c>
    </row>
    <row r="736" spans="1:17" hidden="1" x14ac:dyDescent="0.3">
      <c r="A736" t="s">
        <v>1609</v>
      </c>
      <c r="B736" t="s">
        <v>1610</v>
      </c>
      <c r="C736" t="str">
        <f>IFERROR(VLOOKUP(Table1[[#This Row],[Ticker]],[1]!Table1[[Symbol]:[Industry]],2,FALSE),"-")</f>
        <v>-</v>
      </c>
      <c r="D736" t="s">
        <v>293</v>
      </c>
      <c r="E736">
        <v>5302.74927854</v>
      </c>
      <c r="F736">
        <v>275.60000000000002</v>
      </c>
      <c r="G736">
        <v>227.120607446305</v>
      </c>
      <c r="H736">
        <v>90.248379306205194</v>
      </c>
      <c r="I736">
        <v>162.122449607547</v>
      </c>
      <c r="J736">
        <v>-13.807415882305399</v>
      </c>
      <c r="K736">
        <v>191.48513979194999</v>
      </c>
      <c r="L736">
        <v>128.57146857423101</v>
      </c>
      <c r="M736">
        <v>65.959507982267098</v>
      </c>
      <c r="N736">
        <v>2.0167237791396899</v>
      </c>
      <c r="O736">
        <v>18.577648766328</v>
      </c>
      <c r="P736">
        <v>270.18132975151099</v>
      </c>
      <c r="Q736">
        <v>0.14112330096085901</v>
      </c>
    </row>
    <row r="737" spans="1:17" x14ac:dyDescent="0.3">
      <c r="A737" t="s">
        <v>1611</v>
      </c>
      <c r="B737" t="s">
        <v>1612</v>
      </c>
      <c r="C737" t="str">
        <f>IFERROR(VLOOKUP(Table1[[#This Row],[Ticker]],[1]!Table1[[Symbol]:[Industry]],2,FALSE),"-")</f>
        <v>-</v>
      </c>
      <c r="D737" t="s">
        <v>988</v>
      </c>
      <c r="E737">
        <v>5266.8695805179996</v>
      </c>
      <c r="F737">
        <v>41.91</v>
      </c>
      <c r="G737">
        <v>123.572938717824</v>
      </c>
      <c r="H737">
        <v>23.2081995265373</v>
      </c>
      <c r="I737">
        <v>38.361195656617397</v>
      </c>
      <c r="J737">
        <v>-2.6547069814649502</v>
      </c>
      <c r="K737">
        <v>36.177510451955897</v>
      </c>
      <c r="L737">
        <v>30.818009260812001</v>
      </c>
      <c r="M737">
        <v>62.271324192568997</v>
      </c>
      <c r="N737">
        <v>1.3061120513502</v>
      </c>
      <c r="O737">
        <v>5.94130279169649</v>
      </c>
      <c r="P737">
        <v>163.58490566037699</v>
      </c>
      <c r="Q737">
        <v>4.8766096982864E-2</v>
      </c>
    </row>
    <row r="738" spans="1:17" hidden="1" x14ac:dyDescent="0.3">
      <c r="A738" t="s">
        <v>1613</v>
      </c>
      <c r="B738" t="s">
        <v>1614</v>
      </c>
      <c r="C738" t="str">
        <f>IFERROR(VLOOKUP(Table1[[#This Row],[Ticker]],[1]!Table1[[Symbol]:[Industry]],2,FALSE),"-")</f>
        <v>-</v>
      </c>
      <c r="D738" t="s">
        <v>272</v>
      </c>
      <c r="E738">
        <v>5263.1717693399996</v>
      </c>
      <c r="F738">
        <v>374.75</v>
      </c>
      <c r="G738">
        <v>-7.42599730007543</v>
      </c>
      <c r="H738">
        <v>-3.1948400361763798</v>
      </c>
      <c r="I738">
        <v>-9.9788143874217692</v>
      </c>
      <c r="J738">
        <v>-3.0166679024760898</v>
      </c>
      <c r="K738">
        <v>368.31113068808202</v>
      </c>
      <c r="L738">
        <v>355.54724386054602</v>
      </c>
      <c r="M738">
        <v>51.750269225500702</v>
      </c>
      <c r="N738">
        <v>1.48844486317441</v>
      </c>
      <c r="O738">
        <v>7.0046697798532298</v>
      </c>
      <c r="P738">
        <v>19.7284345047923</v>
      </c>
      <c r="Q738">
        <v>2.2747273922025999E-2</v>
      </c>
    </row>
    <row r="739" spans="1:17" hidden="1" x14ac:dyDescent="0.3">
      <c r="A739" t="s">
        <v>1615</v>
      </c>
      <c r="B739" t="s">
        <v>1616</v>
      </c>
      <c r="C739" t="str">
        <f>IFERROR(VLOOKUP(Table1[[#This Row],[Ticker]],[1]!Table1[[Symbol]:[Industry]],2,FALSE),"-")</f>
        <v>-</v>
      </c>
      <c r="E739">
        <v>5221.2686338800004</v>
      </c>
      <c r="F739">
        <v>1301.25</v>
      </c>
      <c r="G739">
        <v>21.608096713731001</v>
      </c>
      <c r="H739">
        <v>3.00229367862842</v>
      </c>
      <c r="I739">
        <v>-7.2922738453411204</v>
      </c>
      <c r="J739">
        <v>8.2859170099722306</v>
      </c>
      <c r="K739">
        <v>1171.64469238745</v>
      </c>
      <c r="M739">
        <v>76.408885773191898</v>
      </c>
      <c r="N739">
        <v>0.93284248854207197</v>
      </c>
      <c r="O739">
        <v>31.5658021133525</v>
      </c>
      <c r="P739">
        <v>67.903225806451601</v>
      </c>
    </row>
    <row r="740" spans="1:17" hidden="1" x14ac:dyDescent="0.3">
      <c r="A740" t="s">
        <v>1617</v>
      </c>
      <c r="B740" t="s">
        <v>1618</v>
      </c>
      <c r="C740" t="str">
        <f>IFERROR(VLOOKUP(Table1[[#This Row],[Ticker]],[1]!Table1[[Symbol]:[Industry]],2,FALSE),"-")</f>
        <v>-</v>
      </c>
      <c r="D740" t="s">
        <v>72</v>
      </c>
      <c r="E740">
        <v>5220.4890726719996</v>
      </c>
      <c r="F740">
        <v>84.17</v>
      </c>
      <c r="G740">
        <v>346.527663634497</v>
      </c>
      <c r="H740">
        <v>18.031755504831601</v>
      </c>
      <c r="I740">
        <v>45.569856287691898</v>
      </c>
      <c r="J740">
        <v>-2.7126834835584699</v>
      </c>
      <c r="K740">
        <v>73.083421579957999</v>
      </c>
      <c r="L740">
        <v>54.329376609991698</v>
      </c>
      <c r="M740">
        <v>57.307947543672398</v>
      </c>
      <c r="N740">
        <v>0.89813602286059802</v>
      </c>
      <c r="O740">
        <v>15.836996554591799</v>
      </c>
      <c r="P740">
        <v>374.19718309859098</v>
      </c>
      <c r="Q740">
        <v>8.1946599153952998E-2</v>
      </c>
    </row>
    <row r="741" spans="1:17" x14ac:dyDescent="0.3">
      <c r="A741" t="s">
        <v>1619</v>
      </c>
      <c r="B741" t="s">
        <v>1620</v>
      </c>
      <c r="C741" t="str">
        <f>IFERROR(VLOOKUP(Table1[[#This Row],[Ticker]],[1]!Table1[[Symbol]:[Industry]],2,FALSE),"-")</f>
        <v>-</v>
      </c>
      <c r="D741" t="s">
        <v>49</v>
      </c>
      <c r="E741">
        <v>5215.2582321600003</v>
      </c>
      <c r="F741">
        <v>737.3</v>
      </c>
      <c r="G741">
        <v>-20.029712953870298</v>
      </c>
      <c r="H741">
        <v>-14.438443436222</v>
      </c>
      <c r="I741">
        <v>-45.096790178276898</v>
      </c>
      <c r="J741">
        <v>-3.87767084863835</v>
      </c>
      <c r="K741">
        <v>786.70833612881495</v>
      </c>
      <c r="L741">
        <v>845.09955581330496</v>
      </c>
      <c r="M741">
        <v>44.5986694395664</v>
      </c>
      <c r="N741">
        <v>2.3303041437124898</v>
      </c>
      <c r="O741">
        <v>68.615217686152107</v>
      </c>
      <c r="P741">
        <v>8.7382936361625205</v>
      </c>
      <c r="Q741">
        <v>-1.3393335442583001E-2</v>
      </c>
    </row>
    <row r="742" spans="1:17" x14ac:dyDescent="0.3">
      <c r="A742" t="s">
        <v>1621</v>
      </c>
      <c r="B742" t="s">
        <v>1622</v>
      </c>
      <c r="C742" t="str">
        <f>IFERROR(VLOOKUP(Table1[[#This Row],[Ticker]],[1]!Table1[[Symbol]:[Industry]],2,FALSE),"-")</f>
        <v>-</v>
      </c>
      <c r="D742" t="s">
        <v>119</v>
      </c>
      <c r="E742">
        <v>5190.5442599999997</v>
      </c>
      <c r="F742">
        <v>562.54999999999995</v>
      </c>
      <c r="G742">
        <v>135.09772960390001</v>
      </c>
      <c r="H742">
        <v>25.049351130475699</v>
      </c>
      <c r="I742">
        <v>74.895798673593802</v>
      </c>
      <c r="J742">
        <v>-1.4834226226006</v>
      </c>
      <c r="K742">
        <v>476.58962216128901</v>
      </c>
      <c r="L742">
        <v>348.41711312075699</v>
      </c>
      <c r="M742">
        <v>48.617661418169</v>
      </c>
      <c r="N742">
        <v>0.70863323266749401</v>
      </c>
      <c r="O742">
        <v>29.295173762332201</v>
      </c>
      <c r="P742">
        <v>168.77687529861399</v>
      </c>
      <c r="Q742">
        <v>6.6383076248187997E-2</v>
      </c>
    </row>
    <row r="743" spans="1:17" hidden="1" x14ac:dyDescent="0.3">
      <c r="A743" t="s">
        <v>1623</v>
      </c>
      <c r="B743" t="s">
        <v>1624</v>
      </c>
      <c r="C743" t="str">
        <f>IFERROR(VLOOKUP(Table1[[#This Row],[Ticker]],[1]!Table1[[Symbol]:[Industry]],2,FALSE),"-")</f>
        <v>-</v>
      </c>
      <c r="D743" t="s">
        <v>1625</v>
      </c>
      <c r="E743">
        <v>5168.879891351</v>
      </c>
      <c r="F743">
        <v>60.72</v>
      </c>
      <c r="G743">
        <v>-3.2275944009204798</v>
      </c>
      <c r="H743">
        <v>-7.3569750968509497</v>
      </c>
      <c r="I743">
        <v>1.1062494826285301</v>
      </c>
      <c r="J743">
        <v>-1.8692848823550501</v>
      </c>
      <c r="K743">
        <v>60.346759147848701</v>
      </c>
      <c r="L743">
        <v>56.186167921704303</v>
      </c>
      <c r="M743">
        <v>56.425916595309197</v>
      </c>
      <c r="N743">
        <v>0.97091584007488096</v>
      </c>
      <c r="O743">
        <v>6.7193675889328102</v>
      </c>
      <c r="P743">
        <v>27.029288702928799</v>
      </c>
      <c r="Q743">
        <v>-3.0196124243903E-2</v>
      </c>
    </row>
    <row r="744" spans="1:17" x14ac:dyDescent="0.3">
      <c r="A744" t="s">
        <v>1626</v>
      </c>
      <c r="B744" t="s">
        <v>1627</v>
      </c>
      <c r="C744" t="str">
        <f>IFERROR(VLOOKUP(Table1[[#This Row],[Ticker]],[1]!Table1[[Symbol]:[Industry]],2,FALSE),"-")</f>
        <v>-</v>
      </c>
      <c r="D744" t="s">
        <v>80</v>
      </c>
      <c r="E744">
        <v>5152.0491922599904</v>
      </c>
      <c r="F744">
        <v>228.5</v>
      </c>
      <c r="G744">
        <v>6.9713910094377596</v>
      </c>
      <c r="H744">
        <v>4.10225256440535</v>
      </c>
      <c r="I744">
        <v>-12.762275491600199</v>
      </c>
      <c r="J744">
        <v>2.2219397064856001</v>
      </c>
      <c r="K744">
        <v>210.240114809407</v>
      </c>
      <c r="L744">
        <v>203.65328619904599</v>
      </c>
      <c r="M744">
        <v>72.238171304943904</v>
      </c>
      <c r="N744">
        <v>1.8022098375723701</v>
      </c>
      <c r="O744">
        <v>8.0962800875273597</v>
      </c>
      <c r="P744">
        <v>32.810229584423098</v>
      </c>
      <c r="Q744">
        <v>-0.10802168767355499</v>
      </c>
    </row>
    <row r="745" spans="1:17" x14ac:dyDescent="0.3">
      <c r="A745" t="s">
        <v>1628</v>
      </c>
      <c r="B745" t="s">
        <v>1629</v>
      </c>
      <c r="C745" t="str">
        <f>IFERROR(VLOOKUP(Table1[[#This Row],[Ticker]],[1]!Table1[[Symbol]:[Industry]],2,FALSE),"-")</f>
        <v>-</v>
      </c>
      <c r="D745" t="s">
        <v>1455</v>
      </c>
      <c r="E745">
        <v>5151.2835615449903</v>
      </c>
      <c r="F745">
        <v>909.1</v>
      </c>
      <c r="G745">
        <v>37.745929721970398</v>
      </c>
      <c r="H745">
        <v>-0.55331791566951405</v>
      </c>
      <c r="I745">
        <v>-5.9083665540282801</v>
      </c>
      <c r="J745">
        <v>-2.39111411591113</v>
      </c>
      <c r="K745">
        <v>909.12339444078202</v>
      </c>
      <c r="L745">
        <v>847.767084473767</v>
      </c>
      <c r="M745">
        <v>59.553143927426298</v>
      </c>
      <c r="N745">
        <v>0.40167116750196902</v>
      </c>
      <c r="O745">
        <v>21.647783522164701</v>
      </c>
      <c r="P745">
        <v>66.914532268429198</v>
      </c>
      <c r="Q745">
        <v>0.13405360558923901</v>
      </c>
    </row>
    <row r="746" spans="1:17" x14ac:dyDescent="0.3">
      <c r="A746" t="s">
        <v>1630</v>
      </c>
      <c r="B746" t="s">
        <v>1631</v>
      </c>
      <c r="C746" t="str">
        <f>IFERROR(VLOOKUP(Table1[[#This Row],[Ticker]],[1]!Table1[[Symbol]:[Industry]],2,FALSE),"-")</f>
        <v>-</v>
      </c>
      <c r="D746" t="s">
        <v>1632</v>
      </c>
      <c r="E746">
        <v>5140.5244440199904</v>
      </c>
      <c r="F746">
        <v>74.09</v>
      </c>
      <c r="G746">
        <v>65.938489820641607</v>
      </c>
      <c r="H746">
        <v>12.688117060504901</v>
      </c>
      <c r="I746">
        <v>7.3215353569491599</v>
      </c>
      <c r="J746">
        <v>-6.45546349585267</v>
      </c>
      <c r="K746">
        <v>68.908839726659593</v>
      </c>
      <c r="L746">
        <v>60.946607558088097</v>
      </c>
      <c r="M746">
        <v>53.6797882048497</v>
      </c>
      <c r="N746">
        <v>0.92152414636161695</v>
      </c>
      <c r="O746">
        <v>13.6320691051423</v>
      </c>
      <c r="P746">
        <v>91.943005181347104</v>
      </c>
      <c r="Q746">
        <v>7.7671377915829995E-2</v>
      </c>
    </row>
    <row r="747" spans="1:17" hidden="1" x14ac:dyDescent="0.3">
      <c r="A747" t="s">
        <v>1633</v>
      </c>
      <c r="B747" t="s">
        <v>1634</v>
      </c>
      <c r="C747" t="str">
        <f>IFERROR(VLOOKUP(Table1[[#This Row],[Ticker]],[1]!Table1[[Symbol]:[Industry]],2,FALSE),"-")</f>
        <v>-</v>
      </c>
      <c r="D747" t="s">
        <v>230</v>
      </c>
      <c r="E747">
        <v>5125.3278909749997</v>
      </c>
      <c r="F747">
        <v>559.5</v>
      </c>
      <c r="G747">
        <v>-6.4367961966223</v>
      </c>
      <c r="H747">
        <v>5.8506495991466698</v>
      </c>
      <c r="I747">
        <v>31.5033006798648</v>
      </c>
      <c r="J747">
        <v>-5.7359107301224403</v>
      </c>
      <c r="K747">
        <v>500.948944365297</v>
      </c>
      <c r="L747">
        <v>439.84699832813197</v>
      </c>
      <c r="M747">
        <v>55.783025787797698</v>
      </c>
      <c r="N747">
        <v>0.82264694521616399</v>
      </c>
      <c r="O747">
        <v>6.4879356568364503</v>
      </c>
      <c r="P747">
        <v>55.373507359066899</v>
      </c>
    </row>
    <row r="748" spans="1:17" hidden="1" x14ac:dyDescent="0.3">
      <c r="A748" t="s">
        <v>1635</v>
      </c>
      <c r="B748" t="s">
        <v>1636</v>
      </c>
      <c r="C748" t="str">
        <f>IFERROR(VLOOKUP(Table1[[#This Row],[Ticker]],[1]!Table1[[Symbol]:[Industry]],2,FALSE),"-")</f>
        <v>-</v>
      </c>
      <c r="E748">
        <v>5117.4552000000003</v>
      </c>
      <c r="F748">
        <v>454.05</v>
      </c>
      <c r="G748">
        <v>314.19619372149299</v>
      </c>
      <c r="H748">
        <v>-3.5243108083941301</v>
      </c>
      <c r="I748">
        <v>-17.7489794483336</v>
      </c>
      <c r="J748">
        <v>-1.9540408245404499</v>
      </c>
      <c r="K748">
        <v>458.399085374381</v>
      </c>
      <c r="L748">
        <v>411.98171231682102</v>
      </c>
      <c r="M748">
        <v>54.039445186101602</v>
      </c>
      <c r="N748">
        <v>3.0989332805608001</v>
      </c>
      <c r="O748">
        <v>40.623279374518198</v>
      </c>
      <c r="P748">
        <v>341.339424572317</v>
      </c>
      <c r="Q748">
        <v>0.28099481098686901</v>
      </c>
    </row>
    <row r="749" spans="1:17" x14ac:dyDescent="0.3">
      <c r="A749" t="s">
        <v>1637</v>
      </c>
      <c r="B749" t="s">
        <v>1638</v>
      </c>
      <c r="C749" t="str">
        <f>IFERROR(VLOOKUP(Table1[[#This Row],[Ticker]],[1]!Table1[[Symbol]:[Industry]],2,FALSE),"-")</f>
        <v>-</v>
      </c>
      <c r="D749" t="s">
        <v>526</v>
      </c>
      <c r="E749">
        <v>5114.3677487280002</v>
      </c>
      <c r="F749">
        <v>102.21</v>
      </c>
      <c r="G749">
        <v>-30.750277281646301</v>
      </c>
      <c r="H749">
        <v>-7.4901189004265296</v>
      </c>
      <c r="I749">
        <v>-21.2248239870266</v>
      </c>
      <c r="J749">
        <v>-5.2489583409407397</v>
      </c>
      <c r="K749">
        <v>104.52152139344101</v>
      </c>
      <c r="L749">
        <v>108.389278306195</v>
      </c>
      <c r="M749">
        <v>43.227826930063799</v>
      </c>
      <c r="N749">
        <v>1.1684786044846001</v>
      </c>
      <c r="O749">
        <v>34.7226298796595</v>
      </c>
      <c r="P749">
        <v>11.7049180327868</v>
      </c>
      <c r="Q749">
        <v>-0.1285451805392</v>
      </c>
    </row>
    <row r="750" spans="1:17" hidden="1" x14ac:dyDescent="0.3">
      <c r="A750" t="s">
        <v>1639</v>
      </c>
      <c r="B750" t="s">
        <v>1640</v>
      </c>
      <c r="C750" t="str">
        <f>IFERROR(VLOOKUP(Table1[[#This Row],[Ticker]],[1]!Table1[[Symbol]:[Industry]],2,FALSE),"-")</f>
        <v>-</v>
      </c>
      <c r="D750" t="s">
        <v>148</v>
      </c>
      <c r="E750">
        <v>5113.7357019999999</v>
      </c>
      <c r="F750">
        <v>172.68</v>
      </c>
      <c r="G750">
        <v>171.808296198672</v>
      </c>
      <c r="H750">
        <v>17.988137974975999</v>
      </c>
      <c r="I750">
        <v>36.5250899814707</v>
      </c>
      <c r="J750">
        <v>2.3168042566160398</v>
      </c>
      <c r="K750">
        <v>145.92174986915401</v>
      </c>
      <c r="L750">
        <v>116.92673598587</v>
      </c>
      <c r="M750">
        <v>70.213071385176207</v>
      </c>
      <c r="N750">
        <v>2.7538868373846799</v>
      </c>
      <c r="O750">
        <v>8.8719017836460505</v>
      </c>
      <c r="P750">
        <v>211.13513513513499</v>
      </c>
    </row>
    <row r="751" spans="1:17" x14ac:dyDescent="0.3">
      <c r="A751" t="s">
        <v>1641</v>
      </c>
      <c r="B751" t="s">
        <v>1642</v>
      </c>
      <c r="C751" t="str">
        <f>IFERROR(VLOOKUP(Table1[[#This Row],[Ticker]],[1]!Table1[[Symbol]:[Industry]],2,FALSE),"-")</f>
        <v>-</v>
      </c>
      <c r="D751" t="s">
        <v>1201</v>
      </c>
      <c r="E751">
        <v>5026.4243867499999</v>
      </c>
      <c r="F751">
        <v>2956</v>
      </c>
      <c r="G751">
        <v>-5.3453426725506699</v>
      </c>
      <c r="H751">
        <v>-6.4216831825854896</v>
      </c>
      <c r="I751">
        <v>-17.325420414953001</v>
      </c>
      <c r="J751">
        <v>1.1929513115161099</v>
      </c>
      <c r="K751">
        <v>3004.0539713045</v>
      </c>
      <c r="L751">
        <v>2908.1165689274899</v>
      </c>
      <c r="M751">
        <v>67.565043911146205</v>
      </c>
      <c r="N751">
        <v>0.97946859162975797</v>
      </c>
      <c r="O751">
        <v>25.169147496617001</v>
      </c>
      <c r="P751">
        <v>35.590110545387802</v>
      </c>
      <c r="Q751">
        <v>-6.3509430389632998E-2</v>
      </c>
    </row>
    <row r="752" spans="1:17" x14ac:dyDescent="0.3">
      <c r="A752" t="s">
        <v>1643</v>
      </c>
      <c r="B752" t="s">
        <v>1644</v>
      </c>
      <c r="C752" t="str">
        <f>IFERROR(VLOOKUP(Table1[[#This Row],[Ticker]],[1]!Table1[[Symbol]:[Industry]],2,FALSE),"-")</f>
        <v>-</v>
      </c>
      <c r="D752" t="s">
        <v>193</v>
      </c>
      <c r="E752">
        <v>5010.304854215</v>
      </c>
      <c r="F752">
        <v>124.25</v>
      </c>
      <c r="G752">
        <v>-4.9785419455083897</v>
      </c>
      <c r="H752">
        <v>-5.5572977171933102</v>
      </c>
      <c r="I752">
        <v>1.7914089344638899</v>
      </c>
      <c r="J752">
        <v>-3.1695327678946201</v>
      </c>
      <c r="K752">
        <v>127.187156132692</v>
      </c>
      <c r="L752">
        <v>121.453787542741</v>
      </c>
      <c r="M752">
        <v>47.665770470231102</v>
      </c>
      <c r="N752">
        <v>0.579651019965984</v>
      </c>
      <c r="O752">
        <v>15.8953722334004</v>
      </c>
      <c r="P752">
        <v>21.754042136207701</v>
      </c>
      <c r="Q752">
        <v>1.3663559298332E-2</v>
      </c>
    </row>
    <row r="753" spans="1:17" hidden="1" x14ac:dyDescent="0.3">
      <c r="A753" t="s">
        <v>1645</v>
      </c>
      <c r="B753" t="s">
        <v>1646</v>
      </c>
      <c r="C753" t="str">
        <f>IFERROR(VLOOKUP(Table1[[#This Row],[Ticker]],[1]!Table1[[Symbol]:[Industry]],2,FALSE),"-")</f>
        <v>-</v>
      </c>
      <c r="D753" t="s">
        <v>193</v>
      </c>
      <c r="E753">
        <v>5009.945629455</v>
      </c>
      <c r="F753">
        <v>7218.8</v>
      </c>
      <c r="G753">
        <v>65.947098874832193</v>
      </c>
      <c r="H753">
        <v>-14.954409210378699</v>
      </c>
      <c r="I753">
        <v>29.3437635388477</v>
      </c>
      <c r="J753">
        <v>-5.2420817875024603</v>
      </c>
      <c r="K753">
        <v>7665.0740068101404</v>
      </c>
      <c r="L753">
        <v>6414.8449594415697</v>
      </c>
      <c r="M753">
        <v>34.419482700639399</v>
      </c>
      <c r="N753">
        <v>0.69385730050832495</v>
      </c>
      <c r="O753">
        <v>25.822851443453199</v>
      </c>
      <c r="P753">
        <v>100.522222222222</v>
      </c>
      <c r="Q753">
        <v>0.14286118686749899</v>
      </c>
    </row>
    <row r="754" spans="1:17" x14ac:dyDescent="0.3">
      <c r="A754" t="s">
        <v>1647</v>
      </c>
      <c r="B754" t="s">
        <v>1648</v>
      </c>
      <c r="C754" t="str">
        <f>IFERROR(VLOOKUP(Table1[[#This Row],[Ticker]],[1]!Table1[[Symbol]:[Industry]],2,FALSE),"-")</f>
        <v>-</v>
      </c>
      <c r="D754" t="s">
        <v>193</v>
      </c>
      <c r="E754">
        <v>5005.9479067499997</v>
      </c>
      <c r="F754">
        <v>680.9</v>
      </c>
      <c r="G754">
        <v>96.768406856615002</v>
      </c>
      <c r="H754">
        <v>7.75819541322518</v>
      </c>
      <c r="I754">
        <v>-2.17254929122943</v>
      </c>
      <c r="J754">
        <v>10.4011987862753</v>
      </c>
      <c r="K754">
        <v>629.02373922983395</v>
      </c>
      <c r="L754">
        <v>572.30768999820395</v>
      </c>
      <c r="M754">
        <v>71.600837580292307</v>
      </c>
      <c r="N754">
        <v>2.73318313067458</v>
      </c>
      <c r="O754">
        <v>7.7911587604640999</v>
      </c>
      <c r="P754">
        <v>128.03081044876001</v>
      </c>
      <c r="Q754">
        <v>0.147797251964955</v>
      </c>
    </row>
    <row r="755" spans="1:17" hidden="1" x14ac:dyDescent="0.3">
      <c r="A755" t="s">
        <v>1649</v>
      </c>
      <c r="B755" t="s">
        <v>1650</v>
      </c>
      <c r="C755" t="str">
        <f>IFERROR(VLOOKUP(Table1[[#This Row],[Ticker]],[1]!Table1[[Symbol]:[Industry]],2,FALSE),"-")</f>
        <v>-</v>
      </c>
      <c r="D755" t="s">
        <v>193</v>
      </c>
      <c r="E755">
        <v>5004.8867399999999</v>
      </c>
      <c r="F755">
        <v>730.3</v>
      </c>
      <c r="G755">
        <v>41.361268908876603</v>
      </c>
      <c r="H755">
        <v>16.0228852481677</v>
      </c>
      <c r="I755">
        <v>4.9909535798536497</v>
      </c>
      <c r="J755">
        <v>10.746998645022201</v>
      </c>
      <c r="K755">
        <v>630.18413108344703</v>
      </c>
      <c r="L755">
        <v>550.76502018143697</v>
      </c>
      <c r="M755">
        <v>81.139947352139998</v>
      </c>
      <c r="N755">
        <v>1.5813766644055101</v>
      </c>
      <c r="O755">
        <v>6.3672463371217303</v>
      </c>
      <c r="P755">
        <v>108.270355054898</v>
      </c>
      <c r="Q755">
        <v>6.0249400356035002E-2</v>
      </c>
    </row>
    <row r="756" spans="1:17" hidden="1" x14ac:dyDescent="0.3">
      <c r="A756" t="s">
        <v>1651</v>
      </c>
      <c r="B756" t="s">
        <v>1652</v>
      </c>
      <c r="C756" t="str">
        <f>IFERROR(VLOOKUP(Table1[[#This Row],[Ticker]],[1]!Table1[[Symbol]:[Industry]],2,FALSE),"-")</f>
        <v>-</v>
      </c>
      <c r="D756" t="s">
        <v>371</v>
      </c>
      <c r="E756">
        <v>4984.6642554</v>
      </c>
      <c r="F756">
        <v>11644.45</v>
      </c>
      <c r="G756">
        <v>-3.8915431662886402</v>
      </c>
      <c r="H756">
        <v>-3.6740035789404102</v>
      </c>
      <c r="I756">
        <v>17.928975301912502</v>
      </c>
      <c r="J756">
        <v>-3.2065334179238301</v>
      </c>
      <c r="K756">
        <v>10544.859084223201</v>
      </c>
      <c r="L756">
        <v>9657.1933588191805</v>
      </c>
      <c r="M756">
        <v>54.552917553853902</v>
      </c>
      <c r="N756">
        <v>1.6571459465304199</v>
      </c>
      <c r="O756">
        <v>14.019124990875399</v>
      </c>
      <c r="P756">
        <v>39.7431820227416</v>
      </c>
      <c r="Q756">
        <v>-7.4855839469508995E-2</v>
      </c>
    </row>
    <row r="757" spans="1:17" x14ac:dyDescent="0.3">
      <c r="A757" t="s">
        <v>1653</v>
      </c>
      <c r="B757" t="s">
        <v>1654</v>
      </c>
      <c r="C757" t="str">
        <f>IFERROR(VLOOKUP(Table1[[#This Row],[Ticker]],[1]!Table1[[Symbol]:[Industry]],2,FALSE),"-")</f>
        <v>-</v>
      </c>
      <c r="D757" t="s">
        <v>385</v>
      </c>
      <c r="E757">
        <v>4977.3947079749996</v>
      </c>
      <c r="F757">
        <v>574.9</v>
      </c>
      <c r="G757">
        <v>-44.303032936413899</v>
      </c>
      <c r="H757">
        <v>-7.0265901671343398</v>
      </c>
      <c r="I757">
        <v>-33.538846380084898</v>
      </c>
      <c r="J757">
        <v>-1.8381602188750199</v>
      </c>
      <c r="K757">
        <v>570.56467567379104</v>
      </c>
      <c r="L757">
        <v>613.55762705141296</v>
      </c>
      <c r="M757">
        <v>50.609701635399702</v>
      </c>
      <c r="N757">
        <v>1.3192190511470601</v>
      </c>
      <c r="O757">
        <v>38.980692294312</v>
      </c>
      <c r="P757">
        <v>12.449877750611201</v>
      </c>
      <c r="Q757">
        <v>4.5943654243357002E-2</v>
      </c>
    </row>
    <row r="758" spans="1:17" hidden="1" x14ac:dyDescent="0.3">
      <c r="A758" t="s">
        <v>1655</v>
      </c>
      <c r="B758" t="s">
        <v>1656</v>
      </c>
      <c r="C758" t="str">
        <f>IFERROR(VLOOKUP(Table1[[#This Row],[Ticker]],[1]!Table1[[Symbol]:[Industry]],2,FALSE),"-")</f>
        <v>-</v>
      </c>
      <c r="D758" t="s">
        <v>293</v>
      </c>
      <c r="E758">
        <v>4921.2564480000001</v>
      </c>
      <c r="F758">
        <v>229.15</v>
      </c>
      <c r="G758">
        <v>248.00685620838701</v>
      </c>
      <c r="H758">
        <v>135.35402850299701</v>
      </c>
      <c r="I758">
        <v>281.398990980402</v>
      </c>
      <c r="J758">
        <v>22.969390425692101</v>
      </c>
      <c r="K758">
        <v>125.481123931255</v>
      </c>
      <c r="L758">
        <v>82.457199509787401</v>
      </c>
      <c r="M758">
        <v>99.141004855541496</v>
      </c>
      <c r="N758">
        <v>1.49664160277251</v>
      </c>
      <c r="O758">
        <v>3.3602443814095602</v>
      </c>
      <c r="P758">
        <v>397.287326388888</v>
      </c>
      <c r="Q758">
        <v>0.23290374593441099</v>
      </c>
    </row>
    <row r="759" spans="1:17" x14ac:dyDescent="0.3">
      <c r="A759" t="s">
        <v>1657</v>
      </c>
      <c r="B759" t="s">
        <v>1658</v>
      </c>
      <c r="C759" t="str">
        <f>IFERROR(VLOOKUP(Table1[[#This Row],[Ticker]],[1]!Table1[[Symbol]:[Industry]],2,FALSE),"-")</f>
        <v>-</v>
      </c>
      <c r="D759" t="s">
        <v>1491</v>
      </c>
      <c r="E759">
        <v>4906.00240123</v>
      </c>
      <c r="F759">
        <v>777.9</v>
      </c>
      <c r="G759">
        <v>9.3433697124576298</v>
      </c>
      <c r="H759">
        <v>7.8410695629101896</v>
      </c>
      <c r="I759">
        <v>-18.322755329634699</v>
      </c>
      <c r="J759">
        <v>5.5845177632088898</v>
      </c>
      <c r="K759">
        <v>722.10061313502297</v>
      </c>
      <c r="L759">
        <v>745.83284559786796</v>
      </c>
      <c r="M759">
        <v>79.990388483787001</v>
      </c>
      <c r="N759">
        <v>0.97108651961516701</v>
      </c>
      <c r="O759">
        <v>39.9922869263401</v>
      </c>
      <c r="P759">
        <v>38.898312650656102</v>
      </c>
      <c r="Q759">
        <v>9.1550930196131003E-2</v>
      </c>
    </row>
    <row r="760" spans="1:17" hidden="1" x14ac:dyDescent="0.3">
      <c r="A760" t="s">
        <v>1659</v>
      </c>
      <c r="B760" t="s">
        <v>1660</v>
      </c>
      <c r="C760" t="str">
        <f>IFERROR(VLOOKUP(Table1[[#This Row],[Ticker]],[1]!Table1[[Symbol]:[Industry]],2,FALSE),"-")</f>
        <v>-</v>
      </c>
      <c r="E760">
        <v>4881.0148103399997</v>
      </c>
      <c r="F760">
        <v>4388</v>
      </c>
      <c r="G760">
        <v>70.001445147102103</v>
      </c>
      <c r="H760">
        <v>-2.8254891800284798</v>
      </c>
      <c r="I760">
        <v>22.675539825945101</v>
      </c>
      <c r="J760">
        <v>4.6505981311881204</v>
      </c>
      <c r="K760">
        <v>4165.8835199805098</v>
      </c>
      <c r="L760">
        <v>3571.1412751737298</v>
      </c>
      <c r="M760">
        <v>70.364915911804701</v>
      </c>
      <c r="N760">
        <v>0.989911554507374</v>
      </c>
      <c r="O760">
        <v>8.8650865998176798</v>
      </c>
      <c r="P760">
        <v>96.331096196868003</v>
      </c>
      <c r="Q760">
        <v>0.128702231706881</v>
      </c>
    </row>
    <row r="761" spans="1:17" x14ac:dyDescent="0.3">
      <c r="A761" t="s">
        <v>1661</v>
      </c>
      <c r="B761" t="s">
        <v>1662</v>
      </c>
      <c r="C761" t="str">
        <f>IFERROR(VLOOKUP(Table1[[#This Row],[Ticker]],[1]!Table1[[Symbol]:[Industry]],2,FALSE),"-")</f>
        <v>-</v>
      </c>
      <c r="D761" t="s">
        <v>61</v>
      </c>
      <c r="E761">
        <v>4852.3293000000003</v>
      </c>
      <c r="F761">
        <v>545.25</v>
      </c>
      <c r="G761">
        <v>-7.5990763530244498</v>
      </c>
      <c r="H761">
        <v>2.59438781280546</v>
      </c>
      <c r="I761">
        <v>-2.51761522122063</v>
      </c>
      <c r="J761">
        <v>0.32869970317862302</v>
      </c>
      <c r="K761">
        <v>502.18232015832001</v>
      </c>
      <c r="L761">
        <v>496.864089316741</v>
      </c>
      <c r="M761">
        <v>67.179285875216607</v>
      </c>
      <c r="N761">
        <v>1.2566168761780001</v>
      </c>
      <c r="O761">
        <v>18.431911966987599</v>
      </c>
      <c r="P761">
        <v>26.493446235935501</v>
      </c>
      <c r="Q761">
        <v>-8.4988557250277E-2</v>
      </c>
    </row>
    <row r="762" spans="1:17" hidden="1" x14ac:dyDescent="0.3">
      <c r="A762" t="s">
        <v>1663</v>
      </c>
      <c r="B762" t="s">
        <v>1664</v>
      </c>
      <c r="C762" t="str">
        <f>IFERROR(VLOOKUP(Table1[[#This Row],[Ticker]],[1]!Table1[[Symbol]:[Industry]],2,FALSE),"-")</f>
        <v>-</v>
      </c>
      <c r="D762" t="s">
        <v>46</v>
      </c>
      <c r="E762">
        <v>4787.6892209999996</v>
      </c>
      <c r="F762">
        <v>2570</v>
      </c>
      <c r="G762">
        <v>682.57715627923699</v>
      </c>
      <c r="H762">
        <v>1.10662982603223</v>
      </c>
      <c r="I762">
        <v>410.77505693500302</v>
      </c>
      <c r="J762">
        <v>-9.1983553528752697</v>
      </c>
      <c r="K762">
        <v>2168.37176347782</v>
      </c>
      <c r="L762">
        <v>1083.4779133085201</v>
      </c>
      <c r="M762">
        <v>48.891454535626401</v>
      </c>
      <c r="N762">
        <v>0.94939402950107599</v>
      </c>
      <c r="O762">
        <v>16.108949416342401</v>
      </c>
      <c r="P762">
        <v>845.20044133872705</v>
      </c>
    </row>
    <row r="763" spans="1:17" hidden="1" x14ac:dyDescent="0.3">
      <c r="A763" t="s">
        <v>1665</v>
      </c>
      <c r="B763" t="s">
        <v>1666</v>
      </c>
      <c r="C763" t="str">
        <f>IFERROR(VLOOKUP(Table1[[#This Row],[Ticker]],[1]!Table1[[Symbol]:[Industry]],2,FALSE),"-")</f>
        <v>-</v>
      </c>
      <c r="D763" t="s">
        <v>385</v>
      </c>
      <c r="E763">
        <v>4769.6134215749998</v>
      </c>
      <c r="F763">
        <v>1259.05</v>
      </c>
      <c r="G763">
        <v>-46.166767535721597</v>
      </c>
      <c r="H763">
        <v>8.6452081599928601</v>
      </c>
      <c r="I763">
        <v>-20.253438262913001</v>
      </c>
      <c r="J763">
        <v>6.5733724415264101</v>
      </c>
      <c r="K763">
        <v>1123.8937417626</v>
      </c>
      <c r="L763">
        <v>1231.5481563052299</v>
      </c>
      <c r="M763">
        <v>71.914823058460996</v>
      </c>
      <c r="N763">
        <v>0.962671085997856</v>
      </c>
      <c r="O763">
        <v>31.448314205154599</v>
      </c>
      <c r="P763">
        <v>26.1762789998496</v>
      </c>
      <c r="Q763">
        <v>-6.0663510164924002E-2</v>
      </c>
    </row>
    <row r="764" spans="1:17" x14ac:dyDescent="0.3">
      <c r="A764" t="s">
        <v>1667</v>
      </c>
      <c r="B764" t="s">
        <v>1668</v>
      </c>
      <c r="C764" t="str">
        <f>IFERROR(VLOOKUP(Table1[[#This Row],[Ticker]],[1]!Table1[[Symbol]:[Industry]],2,FALSE),"-")</f>
        <v>-</v>
      </c>
      <c r="D764" t="s">
        <v>275</v>
      </c>
      <c r="E764">
        <v>4755.5366569099997</v>
      </c>
      <c r="F764">
        <v>245.8</v>
      </c>
      <c r="G764">
        <v>43.611815006968897</v>
      </c>
      <c r="H764">
        <v>-4.2519180189817698</v>
      </c>
      <c r="I764">
        <v>-8.9433649431326199</v>
      </c>
      <c r="J764">
        <v>-6.5866824496640097</v>
      </c>
      <c r="K764">
        <v>244.77011156249799</v>
      </c>
      <c r="L764">
        <v>222.97725918409699</v>
      </c>
      <c r="M764">
        <v>36.226462099002397</v>
      </c>
      <c r="N764">
        <v>0.90140504937273203</v>
      </c>
      <c r="O764">
        <v>18.5516680227827</v>
      </c>
      <c r="P764">
        <v>74.079320113314395</v>
      </c>
      <c r="Q764">
        <v>0.15688353094414301</v>
      </c>
    </row>
    <row r="765" spans="1:17" x14ac:dyDescent="0.3">
      <c r="A765" t="s">
        <v>1669</v>
      </c>
      <c r="B765" t="s">
        <v>1670</v>
      </c>
      <c r="C765" t="str">
        <f>IFERROR(VLOOKUP(Table1[[#This Row],[Ticker]],[1]!Table1[[Symbol]:[Industry]],2,FALSE),"-")</f>
        <v>-</v>
      </c>
      <c r="D765" t="s">
        <v>1671</v>
      </c>
      <c r="E765">
        <v>4752.1861159500004</v>
      </c>
      <c r="F765">
        <v>935.75</v>
      </c>
      <c r="G765">
        <v>57.564949696559097</v>
      </c>
      <c r="H765">
        <v>-0.85037716258907203</v>
      </c>
      <c r="I765">
        <v>33.793890413980698</v>
      </c>
      <c r="J765">
        <v>-8.5464935522083394</v>
      </c>
      <c r="K765">
        <v>875.80731042452896</v>
      </c>
      <c r="L765">
        <v>727.56859817602594</v>
      </c>
      <c r="M765">
        <v>48.3168234526064</v>
      </c>
      <c r="N765">
        <v>0.856326664830662</v>
      </c>
      <c r="O765">
        <v>11.0927063852524</v>
      </c>
      <c r="P765">
        <v>84.166502656957206</v>
      </c>
      <c r="Q765">
        <v>-1.0570175672662999E-2</v>
      </c>
    </row>
    <row r="766" spans="1:17" x14ac:dyDescent="0.3">
      <c r="A766" t="s">
        <v>1672</v>
      </c>
      <c r="B766" t="s">
        <v>1673</v>
      </c>
      <c r="C766" t="str">
        <f>IFERROR(VLOOKUP(Table1[[#This Row],[Ticker]],[1]!Table1[[Symbol]:[Industry]],2,FALSE),"-")</f>
        <v>-</v>
      </c>
      <c r="D766" t="s">
        <v>278</v>
      </c>
      <c r="E766">
        <v>4725.2389652749998</v>
      </c>
      <c r="F766">
        <v>285.05</v>
      </c>
      <c r="G766">
        <v>3.80661151128843</v>
      </c>
      <c r="H766">
        <v>2.60393877768586</v>
      </c>
      <c r="I766">
        <v>-10.5573899112257</v>
      </c>
      <c r="J766">
        <v>-2.7356945291797401</v>
      </c>
      <c r="K766">
        <v>268.83325534750497</v>
      </c>
      <c r="L766">
        <v>256.483317504919</v>
      </c>
      <c r="M766">
        <v>56.653084996468998</v>
      </c>
      <c r="N766">
        <v>2.6577163956926899</v>
      </c>
      <c r="O766">
        <v>9.2264514997368803</v>
      </c>
      <c r="P766">
        <v>39.491069243944203</v>
      </c>
      <c r="Q766">
        <v>-2.0953400995241001E-2</v>
      </c>
    </row>
    <row r="767" spans="1:17" hidden="1" x14ac:dyDescent="0.3">
      <c r="A767" t="s">
        <v>1674</v>
      </c>
      <c r="B767" t="s">
        <v>1675</v>
      </c>
      <c r="C767" t="str">
        <f>IFERROR(VLOOKUP(Table1[[#This Row],[Ticker]],[1]!Table1[[Symbol]:[Industry]],2,FALSE),"-")</f>
        <v>-</v>
      </c>
      <c r="D767" t="s">
        <v>92</v>
      </c>
      <c r="E767">
        <v>4722.6917118599904</v>
      </c>
      <c r="F767">
        <v>1743.8</v>
      </c>
      <c r="G767">
        <v>104.14410989197199</v>
      </c>
      <c r="H767">
        <v>30.044642835284801</v>
      </c>
      <c r="I767">
        <v>16.1766838149588</v>
      </c>
      <c r="J767">
        <v>0.77791120969641403</v>
      </c>
      <c r="K767">
        <v>1417.26256284275</v>
      </c>
      <c r="L767">
        <v>1277.6591009429201</v>
      </c>
      <c r="M767">
        <v>81.599087029371105</v>
      </c>
      <c r="N767">
        <v>2.8751118927696599</v>
      </c>
      <c r="O767">
        <v>1.71177887372406</v>
      </c>
      <c r="P767">
        <v>133.284280936454</v>
      </c>
      <c r="Q767">
        <v>0.12338540154703</v>
      </c>
    </row>
    <row r="768" spans="1:17" x14ac:dyDescent="0.3">
      <c r="A768" t="s">
        <v>1676</v>
      </c>
      <c r="B768" t="s">
        <v>1677</v>
      </c>
      <c r="C768" t="str">
        <f>IFERROR(VLOOKUP(Table1[[#This Row],[Ticker]],[1]!Table1[[Symbol]:[Industry]],2,FALSE),"-")</f>
        <v>-</v>
      </c>
      <c r="D768" t="s">
        <v>663</v>
      </c>
      <c r="E768">
        <v>4683.1122800000003</v>
      </c>
      <c r="F768">
        <v>1090.2</v>
      </c>
      <c r="G768">
        <v>97.059235413101206</v>
      </c>
      <c r="H768">
        <v>-12.736534446602199</v>
      </c>
      <c r="I768">
        <v>19.151748210812901</v>
      </c>
      <c r="J768">
        <v>-5.41292962303317</v>
      </c>
      <c r="K768">
        <v>1141.6739092728801</v>
      </c>
      <c r="L768">
        <v>983.96013007207205</v>
      </c>
      <c r="M768">
        <v>45.553563718693603</v>
      </c>
      <c r="N768">
        <v>1.0074951070067599</v>
      </c>
      <c r="O768">
        <v>37.126215373325898</v>
      </c>
      <c r="P768">
        <v>128.07531380753099</v>
      </c>
      <c r="Q768">
        <v>0.16162122201861401</v>
      </c>
    </row>
    <row r="769" spans="1:17" x14ac:dyDescent="0.3">
      <c r="A769" t="s">
        <v>1678</v>
      </c>
      <c r="B769" t="s">
        <v>1679</v>
      </c>
      <c r="C769" t="str">
        <f>IFERROR(VLOOKUP(Table1[[#This Row],[Ticker]],[1]!Table1[[Symbol]:[Industry]],2,FALSE),"-")</f>
        <v>-</v>
      </c>
      <c r="D769" t="s">
        <v>533</v>
      </c>
      <c r="E769">
        <v>4672.0019622899999</v>
      </c>
      <c r="F769">
        <v>839.1</v>
      </c>
      <c r="G769">
        <v>-28.419369279890301</v>
      </c>
      <c r="H769">
        <v>15.283332511025501</v>
      </c>
      <c r="I769">
        <v>-5.9954227155964803</v>
      </c>
      <c r="J769">
        <v>2.6010095304057002</v>
      </c>
      <c r="K769">
        <v>750.15379359507301</v>
      </c>
      <c r="L769">
        <v>755.14878144560305</v>
      </c>
      <c r="M769">
        <v>81.202658283946107</v>
      </c>
      <c r="N769">
        <v>2.0989482989560102</v>
      </c>
      <c r="O769">
        <v>7.7166011202478701</v>
      </c>
      <c r="P769">
        <v>27.7266154197427</v>
      </c>
      <c r="Q769">
        <v>-0.118068784775054</v>
      </c>
    </row>
    <row r="770" spans="1:17" hidden="1" x14ac:dyDescent="0.3">
      <c r="A770" t="s">
        <v>1680</v>
      </c>
      <c r="B770" t="s">
        <v>1681</v>
      </c>
      <c r="C770" t="str">
        <f>IFERROR(VLOOKUP(Table1[[#This Row],[Ticker]],[1]!Table1[[Symbol]:[Industry]],2,FALSE),"-")</f>
        <v>-</v>
      </c>
      <c r="D770" t="s">
        <v>193</v>
      </c>
      <c r="E770">
        <v>4671.9954477000001</v>
      </c>
      <c r="F770">
        <v>606.45000000000005</v>
      </c>
      <c r="G770">
        <v>3.5820336117765201</v>
      </c>
      <c r="H770">
        <v>6.7876092968725699</v>
      </c>
      <c r="I770">
        <v>-12.5550599996226</v>
      </c>
      <c r="J770">
        <v>7.4291872073760103</v>
      </c>
      <c r="K770">
        <v>554.39296239351904</v>
      </c>
      <c r="L770">
        <v>520.00722635167199</v>
      </c>
      <c r="M770">
        <v>87.180208307113602</v>
      </c>
      <c r="N770">
        <v>1.65444763091424</v>
      </c>
      <c r="O770">
        <v>7.0162420644735697</v>
      </c>
      <c r="P770">
        <v>51.140186915887803</v>
      </c>
      <c r="Q770">
        <v>0.145459290613972</v>
      </c>
    </row>
    <row r="771" spans="1:17" hidden="1" x14ac:dyDescent="0.3">
      <c r="A771" t="s">
        <v>1682</v>
      </c>
      <c r="B771" t="s">
        <v>1683</v>
      </c>
      <c r="C771" t="str">
        <f>IFERROR(VLOOKUP(Table1[[#This Row],[Ticker]],[1]!Table1[[Symbol]:[Industry]],2,FALSE),"-")</f>
        <v>-</v>
      </c>
      <c r="D771" t="s">
        <v>124</v>
      </c>
      <c r="E771">
        <v>4654.9655817359999</v>
      </c>
      <c r="F771">
        <v>47.7</v>
      </c>
      <c r="G771">
        <v>80.749561089131006</v>
      </c>
      <c r="H771">
        <v>-3.9473922105136201</v>
      </c>
      <c r="I771">
        <v>-13.9704369964437</v>
      </c>
      <c r="J771">
        <v>-5.6762993191286499</v>
      </c>
      <c r="K771">
        <v>48.5857741641301</v>
      </c>
      <c r="L771">
        <v>45.637464152290001</v>
      </c>
      <c r="M771">
        <v>49.414400764003602</v>
      </c>
      <c r="N771">
        <v>1.763465666973</v>
      </c>
      <c r="O771">
        <v>37.1069182389937</v>
      </c>
      <c r="P771">
        <v>120.833333333333</v>
      </c>
      <c r="Q771">
        <v>5.4430005674352001E-2</v>
      </c>
    </row>
    <row r="772" spans="1:17" hidden="1" x14ac:dyDescent="0.3">
      <c r="A772" t="s">
        <v>1684</v>
      </c>
      <c r="B772" t="s">
        <v>1685</v>
      </c>
      <c r="C772" t="str">
        <f>IFERROR(VLOOKUP(Table1[[#This Row],[Ticker]],[1]!Table1[[Symbol]:[Industry]],2,FALSE),"-")</f>
        <v>-</v>
      </c>
      <c r="D772" t="s">
        <v>486</v>
      </c>
      <c r="E772">
        <v>4651.4689638</v>
      </c>
      <c r="F772">
        <v>751.4</v>
      </c>
      <c r="G772">
        <v>12.442297718251501</v>
      </c>
      <c r="H772">
        <v>1.09336941255689</v>
      </c>
      <c r="I772">
        <v>-14.5996514831136</v>
      </c>
      <c r="J772">
        <v>1.7328492109945901</v>
      </c>
      <c r="K772">
        <v>702.36226673988301</v>
      </c>
      <c r="L772">
        <v>694.00963257627495</v>
      </c>
      <c r="M772">
        <v>79.404146881869494</v>
      </c>
      <c r="N772">
        <v>0.92484700764511396</v>
      </c>
      <c r="O772">
        <v>10.121107266436001</v>
      </c>
      <c r="P772">
        <v>40.856687599587502</v>
      </c>
      <c r="Q772">
        <v>0.14222824033746501</v>
      </c>
    </row>
    <row r="773" spans="1:17" x14ac:dyDescent="0.3">
      <c r="A773" t="s">
        <v>1686</v>
      </c>
      <c r="B773" t="s">
        <v>1687</v>
      </c>
      <c r="C773" t="str">
        <f>IFERROR(VLOOKUP(Table1[[#This Row],[Ticker]],[1]!Table1[[Symbol]:[Industry]],2,FALSE),"-")</f>
        <v>-</v>
      </c>
      <c r="D773" t="s">
        <v>104</v>
      </c>
      <c r="E773">
        <v>4629.9291304500002</v>
      </c>
      <c r="F773">
        <v>269.7</v>
      </c>
      <c r="G773">
        <v>73.614962642498</v>
      </c>
      <c r="H773">
        <v>-10.192082698106001</v>
      </c>
      <c r="I773">
        <v>10.3060740589366</v>
      </c>
      <c r="J773">
        <v>-6.00011546033556</v>
      </c>
      <c r="K773">
        <v>268.56423665405902</v>
      </c>
      <c r="L773">
        <v>229.91097916551999</v>
      </c>
      <c r="M773">
        <v>51.504078259895898</v>
      </c>
      <c r="N773">
        <v>0.50023250708373401</v>
      </c>
      <c r="O773">
        <v>18.817204301075201</v>
      </c>
      <c r="P773">
        <v>108.423493044822</v>
      </c>
      <c r="Q773">
        <v>5.8981041718248001E-2</v>
      </c>
    </row>
    <row r="774" spans="1:17" hidden="1" x14ac:dyDescent="0.3">
      <c r="A774" t="s">
        <v>1688</v>
      </c>
      <c r="B774" t="s">
        <v>1689</v>
      </c>
      <c r="C774" t="str">
        <f>IFERROR(VLOOKUP(Table1[[#This Row],[Ticker]],[1]!Table1[[Symbol]:[Industry]],2,FALSE),"-")</f>
        <v>-</v>
      </c>
      <c r="D774" t="s">
        <v>61</v>
      </c>
      <c r="E774">
        <v>4628.1717464699996</v>
      </c>
      <c r="F774">
        <v>1047.25</v>
      </c>
      <c r="G774">
        <v>-35.041056411478699</v>
      </c>
      <c r="H774">
        <v>-4.6431655860857903</v>
      </c>
      <c r="I774">
        <v>-20.216510215866698</v>
      </c>
      <c r="J774">
        <v>-0.99978115864166295</v>
      </c>
      <c r="K774">
        <v>1048.70978693811</v>
      </c>
      <c r="M774">
        <v>60.540693189546403</v>
      </c>
      <c r="N774">
        <v>0.89942250561866999</v>
      </c>
      <c r="O774">
        <v>20.1241346383385</v>
      </c>
      <c r="P774">
        <v>7.9639175257731898</v>
      </c>
    </row>
    <row r="775" spans="1:17" hidden="1" x14ac:dyDescent="0.3">
      <c r="A775" t="s">
        <v>1690</v>
      </c>
      <c r="B775" t="s">
        <v>1691</v>
      </c>
      <c r="C775" t="str">
        <f>IFERROR(VLOOKUP(Table1[[#This Row],[Ticker]],[1]!Table1[[Symbol]:[Industry]],2,FALSE),"-")</f>
        <v>-</v>
      </c>
      <c r="D775" t="s">
        <v>46</v>
      </c>
      <c r="E775">
        <v>4624.0447685250001</v>
      </c>
      <c r="F775">
        <v>823.75</v>
      </c>
      <c r="G775">
        <v>-7.0472544905529402</v>
      </c>
      <c r="H775">
        <v>25.801790770754199</v>
      </c>
      <c r="I775">
        <v>7.2845967282260196</v>
      </c>
      <c r="J775">
        <v>-6.9739197966553199</v>
      </c>
      <c r="M775">
        <v>65.258178130411196</v>
      </c>
      <c r="O775">
        <v>8.9226100151745094</v>
      </c>
      <c r="P775">
        <v>49.772727272727202</v>
      </c>
    </row>
    <row r="776" spans="1:17" x14ac:dyDescent="0.3">
      <c r="A776" t="s">
        <v>1692</v>
      </c>
      <c r="B776" t="s">
        <v>1693</v>
      </c>
      <c r="C776" t="str">
        <f>IFERROR(VLOOKUP(Table1[[#This Row],[Ticker]],[1]!Table1[[Symbol]:[Industry]],2,FALSE),"-")</f>
        <v>-</v>
      </c>
      <c r="D776" t="s">
        <v>230</v>
      </c>
      <c r="E776">
        <v>4622.3762939199996</v>
      </c>
      <c r="F776">
        <v>1470.95</v>
      </c>
      <c r="G776">
        <v>6.6138675036157499</v>
      </c>
      <c r="H776">
        <v>9.0613374596818801</v>
      </c>
      <c r="I776">
        <v>6.4057134637403204</v>
      </c>
      <c r="J776">
        <v>14.4523234824919</v>
      </c>
      <c r="K776">
        <v>1282.3063410529201</v>
      </c>
      <c r="L776">
        <v>1190.4963459415001</v>
      </c>
      <c r="M776">
        <v>90.931826575667301</v>
      </c>
      <c r="N776">
        <v>2.80552756171886</v>
      </c>
      <c r="O776">
        <v>3.7832693157483002</v>
      </c>
      <c r="P776">
        <v>52.604004564788802</v>
      </c>
      <c r="Q776">
        <v>0.124591824474271</v>
      </c>
    </row>
    <row r="777" spans="1:17" hidden="1" x14ac:dyDescent="0.3">
      <c r="A777" t="s">
        <v>1694</v>
      </c>
      <c r="B777" t="s">
        <v>1695</v>
      </c>
      <c r="C777" t="str">
        <f>IFERROR(VLOOKUP(Table1[[#This Row],[Ticker]],[1]!Table1[[Symbol]:[Industry]],2,FALSE),"-")</f>
        <v>-</v>
      </c>
      <c r="D777" t="s">
        <v>388</v>
      </c>
      <c r="E777">
        <v>4586.2746692699902</v>
      </c>
      <c r="F777">
        <v>123.45</v>
      </c>
      <c r="G777">
        <v>-37.663831145232898</v>
      </c>
      <c r="H777">
        <v>-5.1997860006037904</v>
      </c>
      <c r="I777">
        <v>-21.731018732766699</v>
      </c>
      <c r="J777">
        <v>-0.94673785188261905</v>
      </c>
      <c r="K777">
        <v>122.62197073273801</v>
      </c>
      <c r="M777">
        <v>64.957115304504001</v>
      </c>
      <c r="N777">
        <v>0.91353551596670701</v>
      </c>
      <c r="O777">
        <v>24.422843256379</v>
      </c>
      <c r="P777">
        <v>13.517241379310301</v>
      </c>
    </row>
    <row r="778" spans="1:17" x14ac:dyDescent="0.3">
      <c r="A778" t="s">
        <v>1696</v>
      </c>
      <c r="B778" t="s">
        <v>1697</v>
      </c>
      <c r="C778" t="str">
        <f>IFERROR(VLOOKUP(Table1[[#This Row],[Ticker]],[1]!Table1[[Symbol]:[Industry]],2,FALSE),"-")</f>
        <v>-</v>
      </c>
      <c r="D778" t="s">
        <v>49</v>
      </c>
      <c r="E778">
        <v>4565.6327268750001</v>
      </c>
      <c r="F778">
        <v>460.2</v>
      </c>
      <c r="G778">
        <v>-43.441895950670002</v>
      </c>
      <c r="H778">
        <v>-9.8085508463635094</v>
      </c>
      <c r="I778">
        <v>-32.170415586211398</v>
      </c>
      <c r="J778">
        <v>-2.7182714390254898</v>
      </c>
      <c r="K778">
        <v>473.79574679230097</v>
      </c>
      <c r="L778">
        <v>510.01344963557801</v>
      </c>
      <c r="M778">
        <v>41.3895823042701</v>
      </c>
      <c r="N778">
        <v>1.0171506284535601</v>
      </c>
      <c r="O778">
        <v>50.152107779226398</v>
      </c>
      <c r="P778">
        <v>10.571840461316601</v>
      </c>
    </row>
    <row r="779" spans="1:17" x14ac:dyDescent="0.3">
      <c r="A779" t="s">
        <v>1698</v>
      </c>
      <c r="B779" t="s">
        <v>1699</v>
      </c>
      <c r="C779" t="str">
        <f>IFERROR(VLOOKUP(Table1[[#This Row],[Ticker]],[1]!Table1[[Symbol]:[Industry]],2,FALSE),"-")</f>
        <v>-</v>
      </c>
      <c r="D779" t="s">
        <v>676</v>
      </c>
      <c r="E779">
        <v>4529.6341106399996</v>
      </c>
      <c r="F779">
        <v>738.7</v>
      </c>
      <c r="G779">
        <v>22.827640216769801</v>
      </c>
      <c r="H779">
        <v>6.4988799535538702</v>
      </c>
      <c r="I779">
        <v>-7.7419411112697096</v>
      </c>
      <c r="J779">
        <v>-3.18653627497708</v>
      </c>
      <c r="K779">
        <v>647.43863930745204</v>
      </c>
      <c r="L779">
        <v>639.79861045213499</v>
      </c>
      <c r="M779">
        <v>58.650877571566099</v>
      </c>
      <c r="N779">
        <v>2.59872370394271</v>
      </c>
      <c r="O779">
        <v>10.328956274536299</v>
      </c>
      <c r="P779">
        <v>58.757790672684202</v>
      </c>
      <c r="Q779">
        <v>9.111358876641E-2</v>
      </c>
    </row>
    <row r="780" spans="1:17" hidden="1" x14ac:dyDescent="0.3">
      <c r="A780" t="s">
        <v>1700</v>
      </c>
      <c r="B780" t="s">
        <v>1701</v>
      </c>
      <c r="C780" t="str">
        <f>IFERROR(VLOOKUP(Table1[[#This Row],[Ticker]],[1]!Table1[[Symbol]:[Industry]],2,FALSE),"-")</f>
        <v>-</v>
      </c>
      <c r="D780" t="s">
        <v>124</v>
      </c>
      <c r="E780">
        <v>4505.9418158999997</v>
      </c>
      <c r="F780">
        <v>430.5</v>
      </c>
      <c r="G780">
        <v>2.72641159005514</v>
      </c>
      <c r="I780">
        <v>-17.002554871526701</v>
      </c>
      <c r="K780">
        <v>425.76520424318301</v>
      </c>
      <c r="L780">
        <v>384.46648021701702</v>
      </c>
      <c r="M780">
        <v>38.331602171758398</v>
      </c>
      <c r="N780">
        <v>1</v>
      </c>
      <c r="O780">
        <v>7.2938443670151001</v>
      </c>
      <c r="P780">
        <v>29.668674698795101</v>
      </c>
      <c r="Q780">
        <v>9.3594908740256E-2</v>
      </c>
    </row>
    <row r="781" spans="1:17" hidden="1" x14ac:dyDescent="0.3">
      <c r="A781" t="s">
        <v>1702</v>
      </c>
      <c r="B781" t="s">
        <v>1703</v>
      </c>
      <c r="C781" t="str">
        <f>IFERROR(VLOOKUP(Table1[[#This Row],[Ticker]],[1]!Table1[[Symbol]:[Industry]],2,FALSE),"-")</f>
        <v>-</v>
      </c>
      <c r="D781" t="s">
        <v>931</v>
      </c>
      <c r="E781">
        <v>4495.6218384000003</v>
      </c>
      <c r="F781">
        <v>184.5</v>
      </c>
      <c r="G781">
        <v>225.55837065814501</v>
      </c>
      <c r="H781">
        <v>39.622500262604603</v>
      </c>
      <c r="I781">
        <v>47.051722940492397</v>
      </c>
      <c r="J781">
        <v>0.99517311445832002</v>
      </c>
      <c r="K781">
        <v>139.854789456736</v>
      </c>
      <c r="L781">
        <v>111.010076762998</v>
      </c>
      <c r="M781">
        <v>72.768640019025796</v>
      </c>
      <c r="N781">
        <v>1.6774026928153301</v>
      </c>
      <c r="O781">
        <v>5.1490514905148999</v>
      </c>
      <c r="P781">
        <v>282.251381215469</v>
      </c>
      <c r="Q781">
        <v>0.235526737460619</v>
      </c>
    </row>
    <row r="782" spans="1:17" hidden="1" x14ac:dyDescent="0.3">
      <c r="A782" t="s">
        <v>1704</v>
      </c>
      <c r="B782" t="s">
        <v>1705</v>
      </c>
      <c r="C782" t="str">
        <f>IFERROR(VLOOKUP(Table1[[#This Row],[Ticker]],[1]!Table1[[Symbol]:[Industry]],2,FALSE),"-")</f>
        <v>-</v>
      </c>
      <c r="D782" t="s">
        <v>371</v>
      </c>
      <c r="E782">
        <v>4469.9744247750004</v>
      </c>
      <c r="F782">
        <v>490.95</v>
      </c>
      <c r="G782">
        <v>-39.876063882374702</v>
      </c>
      <c r="H782">
        <v>21.410591179552199</v>
      </c>
      <c r="I782">
        <v>-0.51845904886662397</v>
      </c>
      <c r="J782">
        <v>6.9798222372653198</v>
      </c>
      <c r="K782">
        <v>413.573249043977</v>
      </c>
      <c r="L782">
        <v>409.679085564785</v>
      </c>
      <c r="M782">
        <v>81.8672738752566</v>
      </c>
      <c r="N782">
        <v>1.55771236225497</v>
      </c>
      <c r="O782">
        <v>17.7309298299215</v>
      </c>
      <c r="P782">
        <v>54.362521616098</v>
      </c>
      <c r="Q782">
        <v>1.5807803073361E-2</v>
      </c>
    </row>
    <row r="783" spans="1:17" hidden="1" x14ac:dyDescent="0.3">
      <c r="A783" t="s">
        <v>1706</v>
      </c>
      <c r="B783" t="s">
        <v>1707</v>
      </c>
      <c r="C783" t="str">
        <f>IFERROR(VLOOKUP(Table1[[#This Row],[Ticker]],[1]!Table1[[Symbol]:[Industry]],2,FALSE),"-")</f>
        <v>-</v>
      </c>
      <c r="D783" t="s">
        <v>714</v>
      </c>
      <c r="E783">
        <v>4449.3999170859997</v>
      </c>
      <c r="F783">
        <v>269.02999999999997</v>
      </c>
      <c r="G783">
        <v>1.0835019849102401</v>
      </c>
      <c r="H783">
        <v>-2.6990391539068201</v>
      </c>
      <c r="I783">
        <v>1.14865825672375</v>
      </c>
      <c r="J783">
        <v>1.0085095019261701</v>
      </c>
      <c r="K783">
        <v>255.96609661043999</v>
      </c>
      <c r="L783">
        <v>239.57953664076899</v>
      </c>
      <c r="M783">
        <v>58.987597709054498</v>
      </c>
      <c r="N783">
        <v>0.67962498866293997</v>
      </c>
      <c r="O783">
        <v>1.1002490428576801</v>
      </c>
      <c r="P783">
        <v>29.872073376780001</v>
      </c>
      <c r="Q783">
        <v>3.7892634135868998E-2</v>
      </c>
    </row>
    <row r="784" spans="1:17" x14ac:dyDescent="0.3">
      <c r="A784" t="s">
        <v>1708</v>
      </c>
      <c r="B784" t="s">
        <v>1709</v>
      </c>
      <c r="C784" t="str">
        <f>IFERROR(VLOOKUP(Table1[[#This Row],[Ticker]],[1]!Table1[[Symbol]:[Industry]],2,FALSE),"-")</f>
        <v>-</v>
      </c>
      <c r="D784" t="s">
        <v>607</v>
      </c>
      <c r="E784">
        <v>4429.5540002999996</v>
      </c>
      <c r="F784">
        <v>216.58</v>
      </c>
      <c r="G784">
        <v>71.783942482262702</v>
      </c>
      <c r="H784">
        <v>20.616547881652199</v>
      </c>
      <c r="I784">
        <v>29.731142625962001</v>
      </c>
      <c r="J784">
        <v>6.7945965706865001</v>
      </c>
      <c r="K784">
        <v>179.729235953955</v>
      </c>
      <c r="L784">
        <v>160.403198197758</v>
      </c>
      <c r="M784">
        <v>86.055753187292495</v>
      </c>
      <c r="N784">
        <v>2.6187533395530602</v>
      </c>
      <c r="O784">
        <v>1.25588697017269</v>
      </c>
      <c r="P784">
        <v>104.41717791411</v>
      </c>
      <c r="Q784">
        <v>8.3584541285427E-2</v>
      </c>
    </row>
    <row r="785" spans="1:17" hidden="1" x14ac:dyDescent="0.3">
      <c r="A785" t="s">
        <v>1710</v>
      </c>
      <c r="B785" t="s">
        <v>1711</v>
      </c>
      <c r="C785" t="str">
        <f>IFERROR(VLOOKUP(Table1[[#This Row],[Ticker]],[1]!Table1[[Symbol]:[Industry]],2,FALSE),"-")</f>
        <v>-</v>
      </c>
      <c r="D785" t="s">
        <v>127</v>
      </c>
      <c r="E785">
        <v>4421.408496</v>
      </c>
      <c r="F785">
        <v>6087.05</v>
      </c>
      <c r="G785">
        <v>532.44538719489105</v>
      </c>
      <c r="H785">
        <v>2.4650708168378999</v>
      </c>
      <c r="I785">
        <v>120.27468768991299</v>
      </c>
      <c r="J785">
        <v>9.9429809806616198</v>
      </c>
      <c r="K785">
        <v>5232.9691280693996</v>
      </c>
      <c r="L785">
        <v>3855.4877615333498</v>
      </c>
      <c r="M785">
        <v>68.743175460299298</v>
      </c>
      <c r="N785">
        <v>0.56733007478804298</v>
      </c>
      <c r="O785">
        <v>11.2115063947232</v>
      </c>
      <c r="P785">
        <v>580.11731843575399</v>
      </c>
      <c r="Q785">
        <v>0.30738584480222603</v>
      </c>
    </row>
    <row r="786" spans="1:17" x14ac:dyDescent="0.3">
      <c r="A786" t="s">
        <v>1712</v>
      </c>
      <c r="B786" t="s">
        <v>1713</v>
      </c>
      <c r="C786" t="str">
        <f>IFERROR(VLOOKUP(Table1[[#This Row],[Ticker]],[1]!Table1[[Symbol]:[Industry]],2,FALSE),"-")</f>
        <v>-</v>
      </c>
      <c r="D786" t="s">
        <v>24</v>
      </c>
      <c r="E786">
        <v>4387.4954784399997</v>
      </c>
      <c r="F786">
        <v>139.34</v>
      </c>
      <c r="G786">
        <v>-11.998435222664</v>
      </c>
      <c r="H786">
        <v>0.132574223328983</v>
      </c>
      <c r="I786">
        <v>-16.074723687196599</v>
      </c>
      <c r="J786">
        <v>-2.0767548390906798</v>
      </c>
      <c r="K786">
        <v>133.813760328363</v>
      </c>
      <c r="L786">
        <v>128.361122001914</v>
      </c>
      <c r="M786">
        <v>58.684569593571297</v>
      </c>
      <c r="N786">
        <v>1.20416505603822</v>
      </c>
      <c r="O786">
        <v>17.302999856466101</v>
      </c>
      <c r="P786">
        <v>26.787989080982602</v>
      </c>
      <c r="Q786">
        <v>9.4676923717209992E-3</v>
      </c>
    </row>
    <row r="787" spans="1:17" hidden="1" x14ac:dyDescent="0.3">
      <c r="A787" t="s">
        <v>1714</v>
      </c>
      <c r="B787" t="s">
        <v>1715</v>
      </c>
      <c r="C787" t="str">
        <f>IFERROR(VLOOKUP(Table1[[#This Row],[Ticker]],[1]!Table1[[Symbol]:[Industry]],2,FALSE),"-")</f>
        <v>-</v>
      </c>
      <c r="D787" t="s">
        <v>249</v>
      </c>
      <c r="E787">
        <v>4380.0011638739998</v>
      </c>
      <c r="F787">
        <v>3.59</v>
      </c>
      <c r="G787">
        <v>323.064778480435</v>
      </c>
      <c r="H787">
        <v>113.60099488626</v>
      </c>
      <c r="I787">
        <v>145.11119565661701</v>
      </c>
      <c r="J787">
        <v>20.036691501172399</v>
      </c>
      <c r="K787">
        <v>2.1402766087565399</v>
      </c>
      <c r="L787">
        <v>1.67358787152512</v>
      </c>
      <c r="M787">
        <v>96.5888758970748</v>
      </c>
      <c r="N787">
        <v>1.9424009922635701</v>
      </c>
      <c r="O787">
        <v>0</v>
      </c>
      <c r="P787">
        <v>412.85714285714198</v>
      </c>
      <c r="Q787">
        <v>3.8359856838887998E-2</v>
      </c>
    </row>
    <row r="788" spans="1:17" x14ac:dyDescent="0.3">
      <c r="A788" t="s">
        <v>1716</v>
      </c>
      <c r="B788" t="s">
        <v>1717</v>
      </c>
      <c r="C788" t="str">
        <f>IFERROR(VLOOKUP(Table1[[#This Row],[Ticker]],[1]!Table1[[Symbol]:[Industry]],2,FALSE),"-")</f>
        <v>-</v>
      </c>
      <c r="D788" t="s">
        <v>107</v>
      </c>
      <c r="E788">
        <v>4369.29</v>
      </c>
      <c r="F788">
        <v>7250.45</v>
      </c>
      <c r="G788">
        <v>73.158812158410299</v>
      </c>
      <c r="H788">
        <v>16.9790981234943</v>
      </c>
      <c r="I788">
        <v>-12.1476145168846</v>
      </c>
      <c r="J788">
        <v>-5.8537303943136196</v>
      </c>
      <c r="K788">
        <v>6692.0527933851199</v>
      </c>
      <c r="L788">
        <v>6162.2010799078798</v>
      </c>
      <c r="M788">
        <v>56.373805964849801</v>
      </c>
      <c r="N788">
        <v>1.97769304085438</v>
      </c>
      <c r="O788">
        <v>17.2341027108662</v>
      </c>
      <c r="P788">
        <v>116.428113013238</v>
      </c>
      <c r="Q788">
        <v>7.1937104677993996E-2</v>
      </c>
    </row>
    <row r="789" spans="1:17" hidden="1" x14ac:dyDescent="0.3">
      <c r="A789" t="s">
        <v>1718</v>
      </c>
      <c r="B789" t="s">
        <v>1719</v>
      </c>
      <c r="C789" t="str">
        <f>IFERROR(VLOOKUP(Table1[[#This Row],[Ticker]],[1]!Table1[[Symbol]:[Industry]],2,FALSE),"-")</f>
        <v>-</v>
      </c>
      <c r="D789" t="s">
        <v>1720</v>
      </c>
      <c r="E789">
        <v>4359.5339604720002</v>
      </c>
      <c r="F789">
        <v>133.08000000000001</v>
      </c>
      <c r="G789">
        <v>-17.797098292973502</v>
      </c>
      <c r="H789">
        <v>32.610012270289502</v>
      </c>
      <c r="I789">
        <v>8.2513573816848709</v>
      </c>
      <c r="J789">
        <v>29.301479420764601</v>
      </c>
      <c r="K789">
        <v>107.357575665589</v>
      </c>
      <c r="L789">
        <v>104.587548328395</v>
      </c>
      <c r="M789">
        <v>87.697735815627098</v>
      </c>
      <c r="N789">
        <v>3.3849675880377799</v>
      </c>
      <c r="O789">
        <v>12.7141568981063</v>
      </c>
      <c r="P789">
        <v>68.030303030303003</v>
      </c>
      <c r="Q789">
        <v>6.7146348670199002E-2</v>
      </c>
    </row>
    <row r="790" spans="1:17" x14ac:dyDescent="0.3">
      <c r="A790" t="s">
        <v>1721</v>
      </c>
      <c r="B790" t="s">
        <v>1722</v>
      </c>
      <c r="C790" t="str">
        <f>IFERROR(VLOOKUP(Table1[[#This Row],[Ticker]],[1]!Table1[[Symbol]:[Industry]],2,FALSE),"-")</f>
        <v>-</v>
      </c>
      <c r="D790" t="s">
        <v>486</v>
      </c>
      <c r="E790">
        <v>4333.6299489100002</v>
      </c>
      <c r="F790">
        <v>1490.1</v>
      </c>
      <c r="G790">
        <v>-26.825324560947202</v>
      </c>
      <c r="H790">
        <v>-9.6363459302372796</v>
      </c>
      <c r="I790">
        <v>3.9396145981585802</v>
      </c>
      <c r="J790">
        <v>-5.3444991335726098</v>
      </c>
      <c r="K790">
        <v>1424.5784275332001</v>
      </c>
      <c r="L790">
        <v>1375.7392563357701</v>
      </c>
      <c r="M790">
        <v>44.7989186721897</v>
      </c>
      <c r="N790">
        <v>0.61069368225008902</v>
      </c>
      <c r="O790">
        <v>15.398295416414999</v>
      </c>
      <c r="P790">
        <v>39.034289713085997</v>
      </c>
      <c r="Q790">
        <v>-0.157029086970563</v>
      </c>
    </row>
    <row r="791" spans="1:17" x14ac:dyDescent="0.3">
      <c r="A791" t="s">
        <v>1723</v>
      </c>
      <c r="B791" t="s">
        <v>1724</v>
      </c>
      <c r="C791" t="str">
        <f>IFERROR(VLOOKUP(Table1[[#This Row],[Ticker]],[1]!Table1[[Symbol]:[Industry]],2,FALSE),"-")</f>
        <v>-</v>
      </c>
      <c r="D791" t="s">
        <v>533</v>
      </c>
      <c r="E791">
        <v>4325.2614241900001</v>
      </c>
      <c r="F791">
        <v>393.4</v>
      </c>
      <c r="G791">
        <v>6.0000966698458296</v>
      </c>
      <c r="H791">
        <v>-2.16743922985447</v>
      </c>
      <c r="I791">
        <v>-2.55320657095865</v>
      </c>
      <c r="J791">
        <v>-4.7389782147850399</v>
      </c>
      <c r="K791">
        <v>370.94495757627101</v>
      </c>
      <c r="L791">
        <v>352.61484798072502</v>
      </c>
      <c r="M791">
        <v>62.1788256767584</v>
      </c>
      <c r="N791">
        <v>1.5377017691564101</v>
      </c>
      <c r="O791">
        <v>16.6370106761565</v>
      </c>
      <c r="P791">
        <v>47.894736842105203</v>
      </c>
      <c r="Q791">
        <v>0.14184298984167801</v>
      </c>
    </row>
    <row r="792" spans="1:17" x14ac:dyDescent="0.3">
      <c r="A792" t="s">
        <v>1725</v>
      </c>
      <c r="B792" t="s">
        <v>1726</v>
      </c>
      <c r="C792" t="str">
        <f>IFERROR(VLOOKUP(Table1[[#This Row],[Ticker]],[1]!Table1[[Symbol]:[Industry]],2,FALSE),"-")</f>
        <v>-</v>
      </c>
      <c r="D792" t="s">
        <v>61</v>
      </c>
      <c r="E792">
        <v>4264.3564387500001</v>
      </c>
      <c r="F792">
        <v>345.65</v>
      </c>
      <c r="G792">
        <v>-15.3403939333576</v>
      </c>
      <c r="H792">
        <v>12.9384875421652</v>
      </c>
      <c r="I792">
        <v>1.30888685430867</v>
      </c>
      <c r="J792">
        <v>-3.2088601002510502</v>
      </c>
      <c r="K792">
        <v>305.76712309401</v>
      </c>
      <c r="L792">
        <v>297.25046540080001</v>
      </c>
      <c r="M792">
        <v>72.188573093307596</v>
      </c>
      <c r="N792">
        <v>2.4449713600827199</v>
      </c>
      <c r="O792">
        <v>3.1968754520468701</v>
      </c>
      <c r="P792">
        <v>38.204718112754897</v>
      </c>
      <c r="Q792">
        <v>-6.4375321580713005E-2</v>
      </c>
    </row>
    <row r="793" spans="1:17" hidden="1" x14ac:dyDescent="0.3">
      <c r="A793" t="s">
        <v>1727</v>
      </c>
      <c r="B793" t="s">
        <v>1728</v>
      </c>
      <c r="C793" t="str">
        <f>IFERROR(VLOOKUP(Table1[[#This Row],[Ticker]],[1]!Table1[[Symbol]:[Industry]],2,FALSE),"-")</f>
        <v>-</v>
      </c>
      <c r="D793" t="s">
        <v>124</v>
      </c>
      <c r="E793">
        <v>4254.0646559999996</v>
      </c>
      <c r="F793">
        <v>2074.5500000000002</v>
      </c>
      <c r="G793">
        <v>54.482146125581302</v>
      </c>
      <c r="H793">
        <v>-11.029507677538801</v>
      </c>
      <c r="I793">
        <v>37.417209831716796</v>
      </c>
      <c r="J793">
        <v>-8.0248131840553594</v>
      </c>
      <c r="K793">
        <v>2056.8327479542099</v>
      </c>
      <c r="L793">
        <v>1698.7403386964299</v>
      </c>
      <c r="M793">
        <v>46.825008597817799</v>
      </c>
      <c r="N793">
        <v>0.83561588837797995</v>
      </c>
      <c r="O793">
        <v>9.6623364103058496</v>
      </c>
      <c r="P793">
        <v>81.826548052061796</v>
      </c>
      <c r="Q793">
        <v>0.31407330111179199</v>
      </c>
    </row>
    <row r="794" spans="1:17" hidden="1" x14ac:dyDescent="0.3">
      <c r="A794" t="s">
        <v>1729</v>
      </c>
      <c r="B794" t="s">
        <v>1730</v>
      </c>
      <c r="C794" t="str">
        <f>IFERROR(VLOOKUP(Table1[[#This Row],[Ticker]],[1]!Table1[[Symbol]:[Industry]],2,FALSE),"-")</f>
        <v>-</v>
      </c>
      <c r="D794" t="s">
        <v>230</v>
      </c>
      <c r="E794">
        <v>4250.1936974</v>
      </c>
      <c r="F794">
        <v>4391.6499999999996</v>
      </c>
      <c r="G794">
        <v>26.715577299572299</v>
      </c>
      <c r="H794">
        <v>2.6245610106016102</v>
      </c>
      <c r="I794">
        <v>1.7864010929777201</v>
      </c>
      <c r="J794">
        <v>-2.2399996824852901</v>
      </c>
      <c r="K794">
        <v>3980.3939039458901</v>
      </c>
      <c r="L794">
        <v>3528.1566799847201</v>
      </c>
      <c r="M794">
        <v>69.550717617432795</v>
      </c>
      <c r="N794">
        <v>1.1911530355102999</v>
      </c>
      <c r="O794">
        <v>5.3043844568670204</v>
      </c>
      <c r="P794">
        <v>61.158510853011798</v>
      </c>
      <c r="Q794">
        <v>0.122495549402394</v>
      </c>
    </row>
    <row r="795" spans="1:17" hidden="1" x14ac:dyDescent="0.3">
      <c r="A795" t="s">
        <v>1731</v>
      </c>
      <c r="B795" t="s">
        <v>1732</v>
      </c>
      <c r="C795" t="str">
        <f>IFERROR(VLOOKUP(Table1[[#This Row],[Ticker]],[1]!Table1[[Symbol]:[Industry]],2,FALSE),"-")</f>
        <v>-</v>
      </c>
      <c r="D795" t="s">
        <v>140</v>
      </c>
      <c r="E795">
        <v>4237.1227225499997</v>
      </c>
      <c r="F795">
        <v>438.3</v>
      </c>
      <c r="G795">
        <v>102.930641621959</v>
      </c>
      <c r="H795">
        <v>9.8605624823614999</v>
      </c>
      <c r="I795">
        <v>45.0786991611415</v>
      </c>
      <c r="J795">
        <v>-4.19230761326292</v>
      </c>
      <c r="K795">
        <v>384.38469318247297</v>
      </c>
      <c r="L795">
        <v>310.10210603933001</v>
      </c>
      <c r="M795">
        <v>55.635830781328799</v>
      </c>
      <c r="N795">
        <v>0.71051960753596699</v>
      </c>
      <c r="O795">
        <v>7.0043349304129396</v>
      </c>
      <c r="P795">
        <v>130.44164037854799</v>
      </c>
      <c r="Q795">
        <v>0.108485156380035</v>
      </c>
    </row>
    <row r="796" spans="1:17" hidden="1" x14ac:dyDescent="0.3">
      <c r="A796" t="s">
        <v>1733</v>
      </c>
      <c r="B796" t="s">
        <v>1734</v>
      </c>
      <c r="C796" t="str">
        <f>IFERROR(VLOOKUP(Table1[[#This Row],[Ticker]],[1]!Table1[[Symbol]:[Industry]],2,FALSE),"-")</f>
        <v>-</v>
      </c>
      <c r="D796" t="s">
        <v>124</v>
      </c>
      <c r="E796">
        <v>4236.3112076999996</v>
      </c>
      <c r="F796">
        <v>991.95</v>
      </c>
      <c r="G796">
        <v>153.28713257147101</v>
      </c>
      <c r="H796">
        <v>11.5130384093275</v>
      </c>
      <c r="I796">
        <v>73.851562066388396</v>
      </c>
      <c r="J796">
        <v>1.8210946956320999</v>
      </c>
      <c r="K796">
        <v>865.42935279072503</v>
      </c>
      <c r="L796">
        <v>716.371614626211</v>
      </c>
      <c r="M796">
        <v>80.589549010925694</v>
      </c>
      <c r="N796">
        <v>2.4850191445538101</v>
      </c>
      <c r="O796">
        <v>8.3421543424567695</v>
      </c>
      <c r="P796">
        <v>189.66272448532601</v>
      </c>
      <c r="Q796">
        <v>8.0563862895752E-2</v>
      </c>
    </row>
    <row r="797" spans="1:17" hidden="1" x14ac:dyDescent="0.3">
      <c r="A797" t="s">
        <v>1735</v>
      </c>
      <c r="B797" t="s">
        <v>1736</v>
      </c>
      <c r="C797" t="str">
        <f>IFERROR(VLOOKUP(Table1[[#This Row],[Ticker]],[1]!Table1[[Symbol]:[Industry]],2,FALSE),"-")</f>
        <v>-</v>
      </c>
      <c r="D797" t="s">
        <v>1455</v>
      </c>
      <c r="E797">
        <v>4226.8373334540001</v>
      </c>
      <c r="F797">
        <v>77.959999999999994</v>
      </c>
      <c r="G797">
        <v>41.4898590389746</v>
      </c>
      <c r="H797">
        <v>-10.583770364457999</v>
      </c>
      <c r="I797">
        <v>19.818032133849201</v>
      </c>
      <c r="J797">
        <v>-3.33689854842335</v>
      </c>
      <c r="K797">
        <v>78.793997427299004</v>
      </c>
      <c r="L797">
        <v>70.008938721360707</v>
      </c>
      <c r="M797">
        <v>46.267514425337197</v>
      </c>
      <c r="N797">
        <v>1.0938074439690999</v>
      </c>
      <c r="O797">
        <v>16.3417136993329</v>
      </c>
      <c r="P797">
        <v>81.724941724941701</v>
      </c>
      <c r="Q797">
        <v>0.170038006521878</v>
      </c>
    </row>
    <row r="798" spans="1:17" x14ac:dyDescent="0.3">
      <c r="A798" t="s">
        <v>1737</v>
      </c>
      <c r="B798" t="s">
        <v>1738</v>
      </c>
      <c r="C798" t="str">
        <f>IFERROR(VLOOKUP(Table1[[#This Row],[Ticker]],[1]!Table1[[Symbol]:[Industry]],2,FALSE),"-")</f>
        <v>-</v>
      </c>
      <c r="D798" t="s">
        <v>507</v>
      </c>
      <c r="E798">
        <v>4226.0010403799997</v>
      </c>
      <c r="F798">
        <v>430.15</v>
      </c>
      <c r="G798">
        <v>43.217698764571203</v>
      </c>
      <c r="H798">
        <v>12.151560897226</v>
      </c>
      <c r="I798">
        <v>14.6231892990458</v>
      </c>
      <c r="J798">
        <v>-1.99987920832289</v>
      </c>
      <c r="K798">
        <v>334.46860195782102</v>
      </c>
      <c r="L798">
        <v>312.56727363618597</v>
      </c>
      <c r="M798">
        <v>71.182442992176107</v>
      </c>
      <c r="N798">
        <v>2.7235797724828901</v>
      </c>
      <c r="O798">
        <v>2.9175868882947702</v>
      </c>
      <c r="P798">
        <v>82.809179770505693</v>
      </c>
    </row>
    <row r="799" spans="1:17" x14ac:dyDescent="0.3">
      <c r="A799" t="s">
        <v>1739</v>
      </c>
      <c r="B799" t="s">
        <v>1740</v>
      </c>
      <c r="C799" t="str">
        <f>IFERROR(VLOOKUP(Table1[[#This Row],[Ticker]],[1]!Table1[[Symbol]:[Industry]],2,FALSE),"-")</f>
        <v>-</v>
      </c>
      <c r="D799" t="s">
        <v>275</v>
      </c>
      <c r="E799">
        <v>4212.3854833900004</v>
      </c>
      <c r="F799">
        <v>502.35</v>
      </c>
      <c r="G799">
        <v>-13.199231831153799</v>
      </c>
      <c r="H799">
        <v>-12.847695704807499</v>
      </c>
      <c r="I799">
        <v>-8.9223492737884396</v>
      </c>
      <c r="J799">
        <v>-2.0606762685041198</v>
      </c>
      <c r="K799">
        <v>514.50208982088998</v>
      </c>
      <c r="L799">
        <v>512.08111080397703</v>
      </c>
      <c r="M799">
        <v>42.341888732235603</v>
      </c>
      <c r="N799">
        <v>0.68920792597385505</v>
      </c>
      <c r="O799">
        <v>39.146013735443397</v>
      </c>
      <c r="P799">
        <v>15.336930317988701</v>
      </c>
    </row>
    <row r="800" spans="1:17" x14ac:dyDescent="0.3">
      <c r="A800" t="s">
        <v>1741</v>
      </c>
      <c r="B800" t="s">
        <v>1742</v>
      </c>
      <c r="C800" t="str">
        <f>IFERROR(VLOOKUP(Table1[[#This Row],[Ticker]],[1]!Table1[[Symbol]:[Industry]],2,FALSE),"-")</f>
        <v>-</v>
      </c>
      <c r="D800" t="s">
        <v>533</v>
      </c>
      <c r="E800">
        <v>4197.8757754999997</v>
      </c>
      <c r="F800">
        <v>368.95</v>
      </c>
      <c r="G800">
        <v>5.1778842462649504</v>
      </c>
      <c r="H800">
        <v>-4.6856115301697097</v>
      </c>
      <c r="I800">
        <v>-12.8519367540729</v>
      </c>
      <c r="J800">
        <v>-3.9110768855416902</v>
      </c>
      <c r="K800">
        <v>374.33913997951203</v>
      </c>
      <c r="L800">
        <v>358.14129012953703</v>
      </c>
      <c r="M800">
        <v>48.4931107408228</v>
      </c>
      <c r="N800">
        <v>1.59642557650885</v>
      </c>
      <c r="O800">
        <v>15.232416316574</v>
      </c>
      <c r="P800">
        <v>34.751643535427299</v>
      </c>
      <c r="Q800">
        <v>-6.2397510752392998E-2</v>
      </c>
    </row>
    <row r="801" spans="1:17" hidden="1" x14ac:dyDescent="0.3">
      <c r="A801" t="s">
        <v>1743</v>
      </c>
      <c r="B801" t="s">
        <v>1744</v>
      </c>
      <c r="C801" t="str">
        <f>IFERROR(VLOOKUP(Table1[[#This Row],[Ticker]],[1]!Table1[[Symbol]:[Industry]],2,FALSE),"-")</f>
        <v>-</v>
      </c>
      <c r="D801" t="s">
        <v>533</v>
      </c>
      <c r="E801">
        <v>4185.71639684</v>
      </c>
      <c r="F801">
        <v>1582.7</v>
      </c>
      <c r="G801">
        <v>-29.393665313939401</v>
      </c>
      <c r="H801">
        <v>-1.69224077325191</v>
      </c>
      <c r="I801">
        <v>-4.32396694991575</v>
      </c>
      <c r="J801">
        <v>-7.97003186610175</v>
      </c>
      <c r="K801">
        <v>1523.9893470654999</v>
      </c>
      <c r="L801">
        <v>1476.2997427668699</v>
      </c>
      <c r="M801">
        <v>41.441270061849401</v>
      </c>
      <c r="N801">
        <v>2.9480279833623699</v>
      </c>
      <c r="O801">
        <v>17.476464269918399</v>
      </c>
      <c r="P801">
        <v>34.5833333333333</v>
      </c>
      <c r="Q801">
        <v>4.376237288175E-2</v>
      </c>
    </row>
    <row r="802" spans="1:17" hidden="1" x14ac:dyDescent="0.3">
      <c r="A802" t="s">
        <v>1745</v>
      </c>
      <c r="B802" t="s">
        <v>1746</v>
      </c>
      <c r="C802" t="str">
        <f>IFERROR(VLOOKUP(Table1[[#This Row],[Ticker]],[1]!Table1[[Symbol]:[Industry]],2,FALSE),"-")</f>
        <v>-</v>
      </c>
      <c r="E802">
        <v>4176.8355423599996</v>
      </c>
      <c r="F802">
        <v>406.7</v>
      </c>
      <c r="G802">
        <v>72.919771138291495</v>
      </c>
      <c r="H802">
        <v>6.6600589480506596</v>
      </c>
      <c r="I802">
        <v>85.488818275953093</v>
      </c>
      <c r="J802">
        <v>0.51837986551315995</v>
      </c>
      <c r="K802">
        <v>318.57376192819299</v>
      </c>
      <c r="L802">
        <v>234.56837058854799</v>
      </c>
      <c r="M802">
        <v>68.580744017558601</v>
      </c>
      <c r="N802">
        <v>0.81684154507851603</v>
      </c>
      <c r="O802">
        <v>2.2621096631423501</v>
      </c>
      <c r="P802">
        <v>154.1875</v>
      </c>
    </row>
    <row r="803" spans="1:17" hidden="1" x14ac:dyDescent="0.3">
      <c r="A803" t="s">
        <v>1747</v>
      </c>
      <c r="B803" t="s">
        <v>1748</v>
      </c>
      <c r="C803" t="str">
        <f>IFERROR(VLOOKUP(Table1[[#This Row],[Ticker]],[1]!Table1[[Symbol]:[Industry]],2,FALSE),"-")</f>
        <v>-</v>
      </c>
      <c r="D803" t="s">
        <v>302</v>
      </c>
      <c r="E803">
        <v>4171.7578732880002</v>
      </c>
      <c r="F803">
        <v>190.27</v>
      </c>
      <c r="G803">
        <v>6.7624772252053296</v>
      </c>
      <c r="H803">
        <v>-4.7619975343560297</v>
      </c>
      <c r="I803">
        <v>-0.53426077923197102</v>
      </c>
      <c r="J803">
        <v>-2.7722291148355001</v>
      </c>
      <c r="K803">
        <v>191.608813085073</v>
      </c>
      <c r="M803">
        <v>49.410872698418999</v>
      </c>
      <c r="N803">
        <v>0.92311716504867503</v>
      </c>
      <c r="O803">
        <v>25.006569611604501</v>
      </c>
      <c r="P803">
        <v>49.524557956777997</v>
      </c>
    </row>
    <row r="804" spans="1:17" hidden="1" x14ac:dyDescent="0.3">
      <c r="A804" t="s">
        <v>1749</v>
      </c>
      <c r="B804" t="s">
        <v>1750</v>
      </c>
      <c r="C804" t="str">
        <f>IFERROR(VLOOKUP(Table1[[#This Row],[Ticker]],[1]!Table1[[Symbol]:[Industry]],2,FALSE),"-")</f>
        <v>-</v>
      </c>
      <c r="D804" t="s">
        <v>1474</v>
      </c>
      <c r="E804">
        <v>4157.4387874499998</v>
      </c>
      <c r="F804">
        <v>7680</v>
      </c>
      <c r="G804">
        <v>-5.47014422616222</v>
      </c>
      <c r="H804">
        <v>-7.4098376851120307E-2</v>
      </c>
      <c r="I804">
        <v>-8.6819986403989198</v>
      </c>
      <c r="J804">
        <v>-2.1487087420817601</v>
      </c>
      <c r="K804">
        <v>7229.8811758209104</v>
      </c>
      <c r="L804">
        <v>6921.95181671102</v>
      </c>
      <c r="M804">
        <v>53.5327656976228</v>
      </c>
      <c r="N804">
        <v>0.47836788791063101</v>
      </c>
      <c r="O804">
        <v>12.2395833333333</v>
      </c>
      <c r="P804">
        <v>32.184748840371398</v>
      </c>
      <c r="Q804">
        <v>-1.6779936474779999E-2</v>
      </c>
    </row>
    <row r="805" spans="1:17" hidden="1" x14ac:dyDescent="0.3">
      <c r="A805" t="s">
        <v>1751</v>
      </c>
      <c r="B805" t="s">
        <v>1752</v>
      </c>
      <c r="C805" t="str">
        <f>IFERROR(VLOOKUP(Table1[[#This Row],[Ticker]],[1]!Table1[[Symbol]:[Industry]],2,FALSE),"-")</f>
        <v>-</v>
      </c>
      <c r="E805">
        <v>4139.1924085889996</v>
      </c>
      <c r="F805">
        <v>51.58</v>
      </c>
      <c r="G805">
        <v>47.832298696068797</v>
      </c>
      <c r="H805">
        <v>-18.319676608143599</v>
      </c>
      <c r="I805">
        <v>-25.2502975139863</v>
      </c>
      <c r="J805">
        <v>-5.6295200617812498</v>
      </c>
      <c r="K805">
        <v>56.610856726412898</v>
      </c>
      <c r="L805">
        <v>54.558330688142902</v>
      </c>
      <c r="M805">
        <v>36.088401542544602</v>
      </c>
      <c r="N805">
        <v>0.45872404752493201</v>
      </c>
      <c r="O805">
        <v>50.2520356727413</v>
      </c>
      <c r="P805">
        <v>84.214285714285694</v>
      </c>
      <c r="Q805">
        <v>-5.9010780311869002E-2</v>
      </c>
    </row>
    <row r="806" spans="1:17" hidden="1" x14ac:dyDescent="0.3">
      <c r="A806" t="s">
        <v>1753</v>
      </c>
      <c r="B806" t="s">
        <v>1754</v>
      </c>
      <c r="C806" t="str">
        <f>IFERROR(VLOOKUP(Table1[[#This Row],[Ticker]],[1]!Table1[[Symbol]:[Industry]],2,FALSE),"-")</f>
        <v>-</v>
      </c>
      <c r="D806" t="s">
        <v>119</v>
      </c>
      <c r="E806">
        <v>4102.5988822500003</v>
      </c>
      <c r="F806">
        <v>323.3</v>
      </c>
      <c r="G806">
        <v>-36.355196705668703</v>
      </c>
      <c r="H806">
        <v>-4.1535414040619996</v>
      </c>
      <c r="I806">
        <v>-22.180347925248601</v>
      </c>
      <c r="J806">
        <v>-5.3995637276469397</v>
      </c>
      <c r="K806">
        <v>332.71470078731898</v>
      </c>
      <c r="M806">
        <v>44.3758111945005</v>
      </c>
      <c r="N806">
        <v>0.95151655936983603</v>
      </c>
      <c r="O806">
        <v>21.512527064645798</v>
      </c>
      <c r="P806">
        <v>7.3907988706195002</v>
      </c>
    </row>
    <row r="807" spans="1:17" x14ac:dyDescent="0.3">
      <c r="A807" t="s">
        <v>1755</v>
      </c>
      <c r="B807" t="s">
        <v>1756</v>
      </c>
      <c r="C807" t="str">
        <f>IFERROR(VLOOKUP(Table1[[#This Row],[Ticker]],[1]!Table1[[Symbol]:[Industry]],2,FALSE),"-")</f>
        <v>-</v>
      </c>
      <c r="D807" t="s">
        <v>881</v>
      </c>
      <c r="E807">
        <v>4079.6796106500001</v>
      </c>
      <c r="F807">
        <v>336.8</v>
      </c>
      <c r="G807">
        <v>63.391355057011999</v>
      </c>
      <c r="H807">
        <v>20.746531270356499</v>
      </c>
      <c r="I807">
        <v>26.856983202405001</v>
      </c>
      <c r="J807">
        <v>-1.5348192925272599</v>
      </c>
      <c r="K807">
        <v>280.51508693654301</v>
      </c>
      <c r="L807">
        <v>238.16160438418899</v>
      </c>
      <c r="M807">
        <v>69.777169129577601</v>
      </c>
      <c r="N807">
        <v>1.88070374380223</v>
      </c>
      <c r="O807">
        <v>0.47505938242278201</v>
      </c>
      <c r="P807">
        <v>126.26805508901499</v>
      </c>
      <c r="Q807">
        <v>3.1645313186559998E-2</v>
      </c>
    </row>
    <row r="808" spans="1:17" hidden="1" x14ac:dyDescent="0.3">
      <c r="A808" t="s">
        <v>1757</v>
      </c>
      <c r="B808" t="s">
        <v>1758</v>
      </c>
      <c r="C808" t="str">
        <f>IFERROR(VLOOKUP(Table1[[#This Row],[Ticker]],[1]!Table1[[Symbol]:[Industry]],2,FALSE),"-")</f>
        <v>-</v>
      </c>
      <c r="D808" t="s">
        <v>278</v>
      </c>
      <c r="E808">
        <v>4071.6041033249999</v>
      </c>
      <c r="F808">
        <v>735.1</v>
      </c>
      <c r="G808">
        <v>724.51720763023297</v>
      </c>
      <c r="H808">
        <v>36.662784128185898</v>
      </c>
      <c r="I808">
        <v>127.390206627786</v>
      </c>
      <c r="J808">
        <v>-7.5322766472984597</v>
      </c>
      <c r="K808">
        <v>595.30984061366598</v>
      </c>
      <c r="L808">
        <v>388.54800215529099</v>
      </c>
      <c r="M808">
        <v>52.688654648396003</v>
      </c>
      <c r="N808">
        <v>1.1628924159315699</v>
      </c>
      <c r="O808">
        <v>23.6294381716773</v>
      </c>
      <c r="P808">
        <v>754.66806185327198</v>
      </c>
      <c r="Q808">
        <v>0.222263129895758</v>
      </c>
    </row>
    <row r="809" spans="1:17" hidden="1" x14ac:dyDescent="0.3">
      <c r="A809" t="s">
        <v>1759</v>
      </c>
      <c r="B809" t="s">
        <v>1760</v>
      </c>
      <c r="C809" t="str">
        <f>IFERROR(VLOOKUP(Table1[[#This Row],[Ticker]],[1]!Table1[[Symbol]:[Industry]],2,FALSE),"-")</f>
        <v>-</v>
      </c>
      <c r="E809">
        <v>4066.9888073369998</v>
      </c>
      <c r="F809">
        <v>32.18</v>
      </c>
      <c r="G809">
        <v>82.061257353674904</v>
      </c>
      <c r="H809">
        <v>-12.3462991054838</v>
      </c>
      <c r="I809">
        <v>-24.0614104791123</v>
      </c>
      <c r="J809">
        <v>-6.94556762628243</v>
      </c>
      <c r="K809">
        <v>33.1937844146183</v>
      </c>
      <c r="L809">
        <v>32.376187723161799</v>
      </c>
      <c r="M809">
        <v>39.947101765392297</v>
      </c>
      <c r="N809">
        <v>0.72502013226741602</v>
      </c>
      <c r="O809">
        <v>48.384089496581701</v>
      </c>
      <c r="P809">
        <v>116.700336700336</v>
      </c>
      <c r="Q809">
        <v>0.11424950619976</v>
      </c>
    </row>
    <row r="810" spans="1:17" hidden="1" x14ac:dyDescent="0.3">
      <c r="A810" t="s">
        <v>1761</v>
      </c>
      <c r="B810" t="s">
        <v>1762</v>
      </c>
      <c r="C810" t="str">
        <f>IFERROR(VLOOKUP(Table1[[#This Row],[Ticker]],[1]!Table1[[Symbol]:[Industry]],2,FALSE),"-")</f>
        <v>-</v>
      </c>
      <c r="D810" t="s">
        <v>1009</v>
      </c>
      <c r="E810">
        <v>4060.8879999999999</v>
      </c>
      <c r="F810">
        <v>118</v>
      </c>
      <c r="G810">
        <v>-23.961083588529998</v>
      </c>
      <c r="I810">
        <v>-9.5932378409194694</v>
      </c>
      <c r="K810">
        <v>104.378999999999</v>
      </c>
      <c r="M810">
        <v>99.990560428137201</v>
      </c>
      <c r="N810">
        <v>1</v>
      </c>
      <c r="O810">
        <v>0</v>
      </c>
      <c r="P810">
        <v>5.3571428571428603</v>
      </c>
    </row>
    <row r="811" spans="1:17" x14ac:dyDescent="0.3">
      <c r="A811" t="s">
        <v>1763</v>
      </c>
      <c r="B811" t="s">
        <v>1764</v>
      </c>
      <c r="C811" t="str">
        <f>IFERROR(VLOOKUP(Table1[[#This Row],[Ticker]],[1]!Table1[[Symbol]:[Industry]],2,FALSE),"-")</f>
        <v>-</v>
      </c>
      <c r="D811" t="s">
        <v>124</v>
      </c>
      <c r="E811">
        <v>4059.5069354399998</v>
      </c>
      <c r="F811">
        <v>737.45</v>
      </c>
      <c r="G811">
        <v>99.398543329658693</v>
      </c>
      <c r="H811">
        <v>-2.79032131607531</v>
      </c>
      <c r="I811">
        <v>31.6824303168573</v>
      </c>
      <c r="J811">
        <v>-5.8121484127001297</v>
      </c>
      <c r="K811">
        <v>728.34634495871705</v>
      </c>
      <c r="L811">
        <v>598.45080067586196</v>
      </c>
      <c r="M811">
        <v>46.602145762215102</v>
      </c>
      <c r="N811">
        <v>0.35543172170071802</v>
      </c>
      <c r="O811">
        <v>19.330124076208499</v>
      </c>
      <c r="P811">
        <v>133.00157977883001</v>
      </c>
      <c r="Q811">
        <v>8.0212946668449997E-2</v>
      </c>
    </row>
    <row r="812" spans="1:17" x14ac:dyDescent="0.3">
      <c r="A812" t="s">
        <v>1765</v>
      </c>
      <c r="B812" t="s">
        <v>1766</v>
      </c>
      <c r="C812" t="str">
        <f>IFERROR(VLOOKUP(Table1[[#This Row],[Ticker]],[1]!Table1[[Symbol]:[Industry]],2,FALSE),"-")</f>
        <v>-</v>
      </c>
      <c r="D812" t="s">
        <v>124</v>
      </c>
      <c r="E812">
        <v>4055.1177994479999</v>
      </c>
      <c r="F812">
        <v>234.09</v>
      </c>
      <c r="G812">
        <v>13.739281595238101</v>
      </c>
      <c r="H812">
        <v>-3.8995411462119098</v>
      </c>
      <c r="I812">
        <v>0.100996431758566</v>
      </c>
      <c r="J812">
        <v>3.0330201751066701</v>
      </c>
      <c r="K812">
        <v>211.99293802339301</v>
      </c>
      <c r="L812">
        <v>201.85473525161899</v>
      </c>
      <c r="M812">
        <v>72.346727144702896</v>
      </c>
      <c r="N812">
        <v>1.6899788158289899</v>
      </c>
      <c r="O812">
        <v>6.2839078986714503</v>
      </c>
      <c r="P812">
        <v>47.180132033951502</v>
      </c>
      <c r="Q812">
        <v>7.9282329412807995E-2</v>
      </c>
    </row>
    <row r="813" spans="1:17" hidden="1" x14ac:dyDescent="0.3">
      <c r="A813" t="s">
        <v>1767</v>
      </c>
      <c r="B813" t="s">
        <v>1768</v>
      </c>
      <c r="C813" t="str">
        <f>IFERROR(VLOOKUP(Table1[[#This Row],[Ticker]],[1]!Table1[[Symbol]:[Industry]],2,FALSE),"-")</f>
        <v>-</v>
      </c>
      <c r="D813" t="s">
        <v>1474</v>
      </c>
      <c r="E813">
        <v>4052.58961171999</v>
      </c>
      <c r="F813">
        <v>355.4</v>
      </c>
      <c r="G813">
        <v>-21.605304430665399</v>
      </c>
      <c r="H813">
        <v>-1.0700594004744299</v>
      </c>
      <c r="I813">
        <v>-6.5568746665744397</v>
      </c>
      <c r="J813">
        <v>-7.0738884282874404</v>
      </c>
      <c r="K813">
        <v>342.44484302762999</v>
      </c>
      <c r="L813">
        <v>346.67456125937002</v>
      </c>
      <c r="M813">
        <v>55.729978709363998</v>
      </c>
      <c r="N813">
        <v>2.65129754101542</v>
      </c>
      <c r="O813">
        <v>18.176702307259401</v>
      </c>
      <c r="P813">
        <v>24.592462751971901</v>
      </c>
      <c r="Q813">
        <v>3.9289582796713997E-2</v>
      </c>
    </row>
    <row r="814" spans="1:17" hidden="1" x14ac:dyDescent="0.3">
      <c r="A814" t="s">
        <v>1769</v>
      </c>
      <c r="B814" t="s">
        <v>1770</v>
      </c>
      <c r="C814" t="str">
        <f>IFERROR(VLOOKUP(Table1[[#This Row],[Ticker]],[1]!Table1[[Symbol]:[Industry]],2,FALSE),"-")</f>
        <v>-</v>
      </c>
      <c r="D814" t="s">
        <v>1771</v>
      </c>
      <c r="E814">
        <v>4048.038710415</v>
      </c>
      <c r="F814">
        <v>239.51</v>
      </c>
      <c r="G814">
        <v>-35.735944795912403</v>
      </c>
      <c r="H814">
        <v>1.84672223485812</v>
      </c>
      <c r="I814">
        <v>-16.405546962760301</v>
      </c>
      <c r="J814">
        <v>-3.2934447717205502</v>
      </c>
      <c r="K814">
        <v>231.81746189399701</v>
      </c>
      <c r="M814">
        <v>57.050544991112297</v>
      </c>
      <c r="N814">
        <v>1.70220191205032</v>
      </c>
      <c r="O814">
        <v>17.322867521189099</v>
      </c>
      <c r="P814">
        <v>21.8260427263479</v>
      </c>
    </row>
    <row r="815" spans="1:17" x14ac:dyDescent="0.3">
      <c r="A815" t="s">
        <v>1772</v>
      </c>
      <c r="B815" t="s">
        <v>1773</v>
      </c>
      <c r="C815" t="str">
        <f>IFERROR(VLOOKUP(Table1[[#This Row],[Ticker]],[1]!Table1[[Symbol]:[Industry]],2,FALSE),"-")</f>
        <v>-</v>
      </c>
      <c r="D815" t="s">
        <v>881</v>
      </c>
      <c r="E815">
        <v>4047.9303089499999</v>
      </c>
      <c r="F815">
        <v>333.55</v>
      </c>
      <c r="G815">
        <v>-26.3102215195645</v>
      </c>
      <c r="H815">
        <v>2.9891669292713301</v>
      </c>
      <c r="I815">
        <v>-32.594222597538</v>
      </c>
      <c r="J815">
        <v>5.5386396079085802</v>
      </c>
      <c r="K815">
        <v>314.57368108527601</v>
      </c>
      <c r="L815">
        <v>336.86043125315598</v>
      </c>
      <c r="M815">
        <v>72.910050110933696</v>
      </c>
      <c r="N815">
        <v>1.2169871203160301</v>
      </c>
      <c r="O815">
        <v>34.882326487782898</v>
      </c>
      <c r="P815">
        <v>24.4821795111028</v>
      </c>
      <c r="Q815">
        <v>9.0811320861830004E-3</v>
      </c>
    </row>
    <row r="816" spans="1:17" hidden="1" x14ac:dyDescent="0.3">
      <c r="A816" t="s">
        <v>1774</v>
      </c>
      <c r="B816" t="s">
        <v>1775</v>
      </c>
      <c r="C816" t="str">
        <f>IFERROR(VLOOKUP(Table1[[#This Row],[Ticker]],[1]!Table1[[Symbol]:[Industry]],2,FALSE),"-")</f>
        <v>-</v>
      </c>
      <c r="E816">
        <v>4038.0828190000002</v>
      </c>
      <c r="F816">
        <v>87.73</v>
      </c>
      <c r="G816">
        <v>34.132794858961297</v>
      </c>
      <c r="H816">
        <v>-2.1442841896921601</v>
      </c>
      <c r="I816">
        <v>19.379086052999401</v>
      </c>
      <c r="J816">
        <v>-6.62346793854773</v>
      </c>
      <c r="K816">
        <v>88.503587927494706</v>
      </c>
      <c r="L816">
        <v>79.530519280781306</v>
      </c>
      <c r="M816">
        <v>48.793576833638703</v>
      </c>
      <c r="N816">
        <v>0.77536897092016399</v>
      </c>
      <c r="O816">
        <v>20.540294084121701</v>
      </c>
      <c r="P816">
        <v>65.294394724446505</v>
      </c>
      <c r="Q816">
        <v>8.8249268177847007E-2</v>
      </c>
    </row>
    <row r="817" spans="1:17" x14ac:dyDescent="0.3">
      <c r="A817" t="s">
        <v>1776</v>
      </c>
      <c r="B817" t="s">
        <v>1777</v>
      </c>
      <c r="C817" t="str">
        <f>IFERROR(VLOOKUP(Table1[[#This Row],[Ticker]],[1]!Table1[[Symbol]:[Industry]],2,FALSE),"-")</f>
        <v>-</v>
      </c>
      <c r="D817" t="s">
        <v>278</v>
      </c>
      <c r="E817">
        <v>4035.2595584000001</v>
      </c>
      <c r="F817">
        <v>2392.4</v>
      </c>
      <c r="G817">
        <v>110.403299353815</v>
      </c>
      <c r="H817">
        <v>23.7155329103086</v>
      </c>
      <c r="I817">
        <v>59.935308551596499</v>
      </c>
      <c r="J817">
        <v>8.7605793746322593</v>
      </c>
      <c r="K817">
        <v>1901.5002826464199</v>
      </c>
      <c r="L817">
        <v>1573.4411414791</v>
      </c>
      <c r="M817">
        <v>93.282548364671896</v>
      </c>
      <c r="N817">
        <v>1.98414737521063</v>
      </c>
      <c r="O817">
        <v>1.76809898010366</v>
      </c>
      <c r="P817">
        <v>138.88167748377401</v>
      </c>
      <c r="Q817">
        <v>-7.5240910442E-2</v>
      </c>
    </row>
    <row r="818" spans="1:17" x14ac:dyDescent="0.3">
      <c r="A818" t="s">
        <v>1778</v>
      </c>
      <c r="B818" t="s">
        <v>1779</v>
      </c>
      <c r="C818" t="str">
        <f>IFERROR(VLOOKUP(Table1[[#This Row],[Ticker]],[1]!Table1[[Symbol]:[Industry]],2,FALSE),"-")</f>
        <v>-</v>
      </c>
      <c r="D818" t="s">
        <v>46</v>
      </c>
      <c r="E818">
        <v>4003.0922093499998</v>
      </c>
      <c r="F818">
        <v>571.25</v>
      </c>
      <c r="G818">
        <v>20.959160069532899</v>
      </c>
      <c r="H818">
        <v>4.1203224506651299</v>
      </c>
      <c r="I818">
        <v>-40.827494231973603</v>
      </c>
      <c r="J818">
        <v>-2.1017861511756499</v>
      </c>
      <c r="K818">
        <v>544.46098521199997</v>
      </c>
      <c r="L818">
        <v>568.15839295575404</v>
      </c>
      <c r="M818">
        <v>62.382953964480201</v>
      </c>
      <c r="N818">
        <v>1.87534219466242</v>
      </c>
      <c r="O818">
        <v>76.638949671772394</v>
      </c>
      <c r="P818">
        <v>51.324503311258198</v>
      </c>
      <c r="Q818">
        <v>0.104491805721505</v>
      </c>
    </row>
    <row r="819" spans="1:17" hidden="1" x14ac:dyDescent="0.3">
      <c r="A819" t="s">
        <v>1780</v>
      </c>
      <c r="B819" t="s">
        <v>1781</v>
      </c>
      <c r="C819" t="str">
        <f>IFERROR(VLOOKUP(Table1[[#This Row],[Ticker]],[1]!Table1[[Symbol]:[Industry]],2,FALSE),"-")</f>
        <v>-</v>
      </c>
      <c r="D819" t="s">
        <v>92</v>
      </c>
      <c r="E819">
        <v>3983.8569835049998</v>
      </c>
      <c r="F819">
        <v>3201.25</v>
      </c>
      <c r="G819">
        <v>104.58411200632101</v>
      </c>
      <c r="H819">
        <v>16.508460058864198</v>
      </c>
      <c r="I819">
        <v>2.2806796209595701</v>
      </c>
      <c r="J819">
        <v>11.781565340627701</v>
      </c>
      <c r="K819">
        <v>2686.4804938122902</v>
      </c>
      <c r="L819">
        <v>2429.9020002556399</v>
      </c>
      <c r="M819">
        <v>79.532039825998993</v>
      </c>
      <c r="N819">
        <v>1.9035719961884101</v>
      </c>
      <c r="O819">
        <v>8.9262007028504406</v>
      </c>
      <c r="P819">
        <v>136.33309955335699</v>
      </c>
      <c r="Q819">
        <v>0.21394958463807701</v>
      </c>
    </row>
    <row r="820" spans="1:17" hidden="1" x14ac:dyDescent="0.3">
      <c r="A820" t="s">
        <v>1782</v>
      </c>
      <c r="B820" t="s">
        <v>1783</v>
      </c>
      <c r="C820" t="str">
        <f>IFERROR(VLOOKUP(Table1[[#This Row],[Ticker]],[1]!Table1[[Symbol]:[Industry]],2,FALSE),"-")</f>
        <v>-</v>
      </c>
      <c r="D820" t="s">
        <v>193</v>
      </c>
      <c r="E820">
        <v>3969.845527725</v>
      </c>
      <c r="F820">
        <v>593.1</v>
      </c>
      <c r="G820">
        <v>41.467133834799498</v>
      </c>
      <c r="H820">
        <v>10.8129764530808</v>
      </c>
      <c r="I820">
        <v>42.534764305867</v>
      </c>
      <c r="J820">
        <v>3.1422548732010398</v>
      </c>
      <c r="K820">
        <v>508.143164626589</v>
      </c>
      <c r="L820">
        <v>438.22518897091601</v>
      </c>
      <c r="M820">
        <v>73.046427304487906</v>
      </c>
      <c r="N820">
        <v>1.7209719873827301</v>
      </c>
      <c r="O820">
        <v>2.84100488956331</v>
      </c>
      <c r="P820">
        <v>78.4564465172258</v>
      </c>
      <c r="Q820">
        <v>0.128279011962286</v>
      </c>
    </row>
    <row r="821" spans="1:17" hidden="1" x14ac:dyDescent="0.3">
      <c r="A821" t="s">
        <v>1784</v>
      </c>
      <c r="B821" t="s">
        <v>1785</v>
      </c>
      <c r="C821" t="str">
        <f>IFERROR(VLOOKUP(Table1[[#This Row],[Ticker]],[1]!Table1[[Symbol]:[Industry]],2,FALSE),"-")</f>
        <v>-</v>
      </c>
      <c r="D821" t="s">
        <v>924</v>
      </c>
      <c r="E821">
        <v>3963.9934848500002</v>
      </c>
      <c r="F821">
        <v>855</v>
      </c>
      <c r="G821">
        <v>-46.7437173412915</v>
      </c>
      <c r="H821">
        <v>-5.72430909133905</v>
      </c>
      <c r="I821">
        <v>-24.9319249005217</v>
      </c>
      <c r="J821">
        <v>-2.3880679769097699</v>
      </c>
      <c r="K821">
        <v>841.43516440225005</v>
      </c>
      <c r="L821">
        <v>912.55590180760203</v>
      </c>
      <c r="M821">
        <v>56.110712889158698</v>
      </c>
      <c r="N821">
        <v>1.25772878290123</v>
      </c>
      <c r="O821">
        <v>29.210526315789402</v>
      </c>
      <c r="P821">
        <v>18.9482470784641</v>
      </c>
      <c r="Q821">
        <v>-7.6851766278092995E-2</v>
      </c>
    </row>
    <row r="822" spans="1:17" hidden="1" x14ac:dyDescent="0.3">
      <c r="A822" t="s">
        <v>1786</v>
      </c>
      <c r="B822" t="s">
        <v>1787</v>
      </c>
      <c r="C822" t="str">
        <f>IFERROR(VLOOKUP(Table1[[#This Row],[Ticker]],[1]!Table1[[Symbol]:[Industry]],2,FALSE),"-")</f>
        <v>-</v>
      </c>
      <c r="D822" t="s">
        <v>988</v>
      </c>
      <c r="E822">
        <v>3956.9023350000002</v>
      </c>
      <c r="F822">
        <v>3128.4</v>
      </c>
      <c r="G822">
        <v>-11.1861822662019</v>
      </c>
      <c r="H822">
        <v>21.909654601250601</v>
      </c>
      <c r="I822">
        <v>10.0019192079774</v>
      </c>
      <c r="J822">
        <v>-6.3362870505013502</v>
      </c>
      <c r="K822">
        <v>2734.2878838773299</v>
      </c>
      <c r="L822">
        <v>2617.0651643387901</v>
      </c>
      <c r="M822">
        <v>62.304032367261499</v>
      </c>
      <c r="N822">
        <v>2.6473541518424102</v>
      </c>
      <c r="O822">
        <v>8.6497890295358602</v>
      </c>
      <c r="P822">
        <v>42.901516535720802</v>
      </c>
      <c r="Q822">
        <v>4.4037319037815999E-2</v>
      </c>
    </row>
    <row r="823" spans="1:17" hidden="1" x14ac:dyDescent="0.3">
      <c r="A823" t="s">
        <v>1788</v>
      </c>
      <c r="B823" t="s">
        <v>1789</v>
      </c>
      <c r="C823" t="str">
        <f>IFERROR(VLOOKUP(Table1[[#This Row],[Ticker]],[1]!Table1[[Symbol]:[Industry]],2,FALSE),"-")</f>
        <v>-</v>
      </c>
      <c r="D823" t="s">
        <v>124</v>
      </c>
      <c r="E823">
        <v>3951.8936878330001</v>
      </c>
      <c r="F823">
        <v>139.13999999999999</v>
      </c>
      <c r="G823">
        <v>59.968394936971599</v>
      </c>
      <c r="H823">
        <v>2.7762928861258702</v>
      </c>
      <c r="I823">
        <v>40.251251679026403</v>
      </c>
      <c r="J823">
        <v>-1.05175368992832</v>
      </c>
      <c r="K823">
        <v>118.197020104278</v>
      </c>
      <c r="L823">
        <v>99.275293610638997</v>
      </c>
      <c r="M823">
        <v>60.039038729407501</v>
      </c>
      <c r="N823">
        <v>1.0720109548180901</v>
      </c>
      <c r="O823">
        <v>5.6130516027023099</v>
      </c>
      <c r="P823">
        <v>104.01759530791701</v>
      </c>
      <c r="Q823">
        <v>0.12964053909978901</v>
      </c>
    </row>
    <row r="824" spans="1:17" hidden="1" x14ac:dyDescent="0.3">
      <c r="A824" t="s">
        <v>1790</v>
      </c>
      <c r="B824" t="s">
        <v>1791</v>
      </c>
      <c r="C824" t="str">
        <f>IFERROR(VLOOKUP(Table1[[#This Row],[Ticker]],[1]!Table1[[Symbol]:[Industry]],2,FALSE),"-")</f>
        <v>-</v>
      </c>
      <c r="D824" t="s">
        <v>396</v>
      </c>
      <c r="E824">
        <v>3934.4312857499999</v>
      </c>
      <c r="F824">
        <v>657.6</v>
      </c>
      <c r="G824">
        <v>80.388871127586398</v>
      </c>
      <c r="H824">
        <v>-1.2508971732927701</v>
      </c>
      <c r="I824">
        <v>48.780007064321097</v>
      </c>
      <c r="J824">
        <v>-3.7263896946415902</v>
      </c>
      <c r="K824">
        <v>606.33594755013496</v>
      </c>
      <c r="L824">
        <v>475.24403617880199</v>
      </c>
      <c r="M824">
        <v>51.180955267336302</v>
      </c>
      <c r="N824">
        <v>0.30848736414598199</v>
      </c>
      <c r="O824">
        <v>10.9336982968369</v>
      </c>
      <c r="P824">
        <v>118.073288011938</v>
      </c>
      <c r="Q824">
        <v>0.138124275630192</v>
      </c>
    </row>
    <row r="825" spans="1:17" hidden="1" x14ac:dyDescent="0.3">
      <c r="A825" t="s">
        <v>1792</v>
      </c>
      <c r="B825" t="s">
        <v>1793</v>
      </c>
      <c r="C825" t="str">
        <f>IFERROR(VLOOKUP(Table1[[#This Row],[Ticker]],[1]!Table1[[Symbol]:[Industry]],2,FALSE),"-")</f>
        <v>-</v>
      </c>
      <c r="D825" t="s">
        <v>37</v>
      </c>
      <c r="E825">
        <v>3927.8039438400001</v>
      </c>
      <c r="F825">
        <v>564.25</v>
      </c>
      <c r="G825">
        <v>-4.8061006404436704</v>
      </c>
      <c r="H825">
        <v>4.0095115283435598</v>
      </c>
      <c r="I825">
        <v>10.262025219211701</v>
      </c>
      <c r="J825">
        <v>-7.1217305190329796</v>
      </c>
      <c r="K825">
        <v>529.18395229304997</v>
      </c>
      <c r="M825">
        <v>50.050405492849897</v>
      </c>
      <c r="N825">
        <v>1.09839067913275</v>
      </c>
      <c r="O825">
        <v>7.2219760744350801</v>
      </c>
      <c r="P825">
        <v>31.0533039135988</v>
      </c>
    </row>
    <row r="826" spans="1:17" hidden="1" x14ac:dyDescent="0.3">
      <c r="A826" t="s">
        <v>1794</v>
      </c>
      <c r="B826" t="s">
        <v>1795</v>
      </c>
      <c r="C826" t="str">
        <f>IFERROR(VLOOKUP(Table1[[#This Row],[Ticker]],[1]!Table1[[Symbol]:[Industry]],2,FALSE),"-")</f>
        <v>-</v>
      </c>
      <c r="D826" t="s">
        <v>227</v>
      </c>
      <c r="E826">
        <v>3919.0759931050002</v>
      </c>
      <c r="F826">
        <v>363.95</v>
      </c>
      <c r="G826">
        <v>110.003522640493</v>
      </c>
      <c r="H826">
        <v>10.3089184079191</v>
      </c>
      <c r="I826">
        <v>50.758896772769297</v>
      </c>
      <c r="J826">
        <v>-1.76850020409306</v>
      </c>
      <c r="K826">
        <v>333.67275020153102</v>
      </c>
      <c r="L826">
        <v>278.89589832817302</v>
      </c>
      <c r="M826">
        <v>59.167779590263301</v>
      </c>
      <c r="N826">
        <v>0.77183871464417897</v>
      </c>
      <c r="O826">
        <v>10.1799697760681</v>
      </c>
      <c r="P826">
        <v>140.265922247047</v>
      </c>
      <c r="Q826">
        <v>0.12550741584117101</v>
      </c>
    </row>
    <row r="827" spans="1:17" hidden="1" x14ac:dyDescent="0.3">
      <c r="A827" t="s">
        <v>1796</v>
      </c>
      <c r="B827" t="s">
        <v>1797</v>
      </c>
      <c r="C827" t="str">
        <f>IFERROR(VLOOKUP(Table1[[#This Row],[Ticker]],[1]!Table1[[Symbol]:[Industry]],2,FALSE),"-")</f>
        <v>-</v>
      </c>
      <c r="D827" t="s">
        <v>278</v>
      </c>
      <c r="E827">
        <v>3916.6115221999999</v>
      </c>
      <c r="F827">
        <v>555.45000000000005</v>
      </c>
      <c r="G827">
        <v>66.146931821827195</v>
      </c>
      <c r="H827">
        <v>4.2567663401696896</v>
      </c>
      <c r="I827">
        <v>47.791762010916202</v>
      </c>
      <c r="J827">
        <v>3.8778546787041099</v>
      </c>
      <c r="K827">
        <v>519.73308662938996</v>
      </c>
      <c r="L827">
        <v>436.57581843738598</v>
      </c>
      <c r="M827">
        <v>67.886294793910395</v>
      </c>
      <c r="N827">
        <v>0.53049008380476903</v>
      </c>
      <c r="O827">
        <v>10.703033576379401</v>
      </c>
      <c r="P827">
        <v>97.177848775292901</v>
      </c>
      <c r="Q827">
        <v>5.1857768086859997E-2</v>
      </c>
    </row>
    <row r="828" spans="1:17" x14ac:dyDescent="0.3">
      <c r="A828" t="s">
        <v>1798</v>
      </c>
      <c r="B828" t="s">
        <v>1799</v>
      </c>
      <c r="C828" t="str">
        <f>IFERROR(VLOOKUP(Table1[[#This Row],[Ticker]],[1]!Table1[[Symbol]:[Industry]],2,FALSE),"-")</f>
        <v>-</v>
      </c>
      <c r="D828" t="s">
        <v>1800</v>
      </c>
      <c r="E828">
        <v>3892.4597954999999</v>
      </c>
      <c r="F828">
        <v>23.66</v>
      </c>
      <c r="G828">
        <v>35.748225579411503</v>
      </c>
      <c r="H828">
        <v>-2.5786082092876699</v>
      </c>
      <c r="I828">
        <v>-3.2808460915886499</v>
      </c>
      <c r="J828">
        <v>-5.3086539378350004</v>
      </c>
      <c r="K828">
        <v>21.706511889138898</v>
      </c>
      <c r="L828">
        <v>20.843797072326598</v>
      </c>
      <c r="M828">
        <v>50.397753102353903</v>
      </c>
      <c r="N828">
        <v>1.3126410089685401</v>
      </c>
      <c r="O828">
        <v>18.131868131868099</v>
      </c>
      <c r="P828">
        <v>62.054794520547901</v>
      </c>
      <c r="Q828">
        <v>-7.7057424232609001E-2</v>
      </c>
    </row>
    <row r="829" spans="1:17" x14ac:dyDescent="0.3">
      <c r="A829" t="s">
        <v>1801</v>
      </c>
      <c r="B829" t="s">
        <v>1802</v>
      </c>
      <c r="C829" t="str">
        <f>IFERROR(VLOOKUP(Table1[[#This Row],[Ticker]],[1]!Table1[[Symbol]:[Industry]],2,FALSE),"-")</f>
        <v>-</v>
      </c>
      <c r="D829" t="s">
        <v>124</v>
      </c>
      <c r="E829">
        <v>3888.5372426899999</v>
      </c>
      <c r="F829">
        <v>218.88</v>
      </c>
      <c r="G829">
        <v>-3.9194507355511798</v>
      </c>
      <c r="H829">
        <v>-4.9837012877829299</v>
      </c>
      <c r="I829">
        <v>-22.737853311411602</v>
      </c>
      <c r="J829">
        <v>-8.3530589245386797E-2</v>
      </c>
      <c r="K829">
        <v>219.355508934592</v>
      </c>
      <c r="L829">
        <v>216.94766304388901</v>
      </c>
      <c r="M829">
        <v>49.162188894360703</v>
      </c>
      <c r="N829">
        <v>0.75342799252904402</v>
      </c>
      <c r="O829">
        <v>27.010233918128598</v>
      </c>
      <c r="P829">
        <v>31.1443978430197</v>
      </c>
      <c r="Q829">
        <v>7.3799150897877003E-2</v>
      </c>
    </row>
    <row r="830" spans="1:17" x14ac:dyDescent="0.3">
      <c r="A830" t="s">
        <v>1803</v>
      </c>
      <c r="B830" t="s">
        <v>1804</v>
      </c>
      <c r="C830" t="str">
        <f>IFERROR(VLOOKUP(Table1[[#This Row],[Ticker]],[1]!Table1[[Symbol]:[Industry]],2,FALSE),"-")</f>
        <v>-</v>
      </c>
      <c r="D830" t="s">
        <v>385</v>
      </c>
      <c r="E830">
        <v>3875.5878423899999</v>
      </c>
      <c r="F830">
        <v>545.20000000000005</v>
      </c>
      <c r="G830">
        <v>16.7234992579505</v>
      </c>
      <c r="H830">
        <v>16.511593329485699</v>
      </c>
      <c r="I830">
        <v>14.4641445879491</v>
      </c>
      <c r="J830">
        <v>8.1488412783347108</v>
      </c>
      <c r="K830">
        <v>462.71270133883797</v>
      </c>
      <c r="L830">
        <v>428.34629506400898</v>
      </c>
      <c r="M830">
        <v>86.519643443337003</v>
      </c>
      <c r="N830">
        <v>1.7619743136516399</v>
      </c>
      <c r="O830">
        <v>1.7424798239178101</v>
      </c>
      <c r="P830">
        <v>56.644160321792803</v>
      </c>
      <c r="Q830">
        <v>-3.9728533640857003E-2</v>
      </c>
    </row>
    <row r="831" spans="1:17" x14ac:dyDescent="0.3">
      <c r="A831" t="s">
        <v>1805</v>
      </c>
      <c r="B831" t="s">
        <v>1806</v>
      </c>
      <c r="C831" t="str">
        <f>IFERROR(VLOOKUP(Table1[[#This Row],[Ticker]],[1]!Table1[[Symbol]:[Industry]],2,FALSE),"-")</f>
        <v>-</v>
      </c>
      <c r="D831" t="s">
        <v>184</v>
      </c>
      <c r="E831">
        <v>3863.2863401650002</v>
      </c>
      <c r="F831">
        <v>263.95</v>
      </c>
      <c r="G831">
        <v>11.958156999726301</v>
      </c>
      <c r="H831">
        <v>8.1079936299877993</v>
      </c>
      <c r="I831">
        <v>5.6298993720424999</v>
      </c>
      <c r="J831">
        <v>-0.832880059849053</v>
      </c>
      <c r="K831">
        <v>248.887630261856</v>
      </c>
      <c r="L831">
        <v>229.67167670251899</v>
      </c>
      <c r="M831">
        <v>67.050678492789601</v>
      </c>
      <c r="N831">
        <v>1.07962098729532</v>
      </c>
      <c r="O831">
        <v>4.1863989391930296</v>
      </c>
      <c r="P831">
        <v>40.249734325185898</v>
      </c>
      <c r="Q831">
        <v>-7.1254818825058006E-2</v>
      </c>
    </row>
    <row r="832" spans="1:17" hidden="1" x14ac:dyDescent="0.3">
      <c r="A832" t="s">
        <v>1807</v>
      </c>
      <c r="B832" t="s">
        <v>1808</v>
      </c>
      <c r="C832" t="str">
        <f>IFERROR(VLOOKUP(Table1[[#This Row],[Ticker]],[1]!Table1[[Symbol]:[Industry]],2,FALSE),"-")</f>
        <v>-</v>
      </c>
      <c r="D832" t="s">
        <v>140</v>
      </c>
      <c r="E832">
        <v>3850.7604156699899</v>
      </c>
      <c r="F832">
        <v>83.07</v>
      </c>
      <c r="G832">
        <v>61.8147784804354</v>
      </c>
      <c r="H832">
        <v>8.5782112183156194</v>
      </c>
      <c r="I832">
        <v>75.777218822640606</v>
      </c>
      <c r="J832">
        <v>-1.2707162872095601</v>
      </c>
      <c r="K832">
        <v>69.312992815159305</v>
      </c>
      <c r="M832">
        <v>73.491231188670994</v>
      </c>
      <c r="N832">
        <v>1.7801211059434501</v>
      </c>
      <c r="O832">
        <v>7.0181774407126696</v>
      </c>
      <c r="P832">
        <v>130.74999999999901</v>
      </c>
    </row>
    <row r="833" spans="1:17" hidden="1" x14ac:dyDescent="0.3">
      <c r="A833" t="s">
        <v>1809</v>
      </c>
      <c r="B833" t="s">
        <v>1810</v>
      </c>
      <c r="C833" t="str">
        <f>IFERROR(VLOOKUP(Table1[[#This Row],[Ticker]],[1]!Table1[[Symbol]:[Industry]],2,FALSE),"-")</f>
        <v>-</v>
      </c>
      <c r="D833" t="s">
        <v>140</v>
      </c>
      <c r="E833">
        <v>3849.8426688</v>
      </c>
      <c r="F833">
        <v>428.3</v>
      </c>
      <c r="G833">
        <v>-16.170534418670499</v>
      </c>
      <c r="H833">
        <v>-7.0559159047082298</v>
      </c>
      <c r="I833">
        <v>-5.3418716274531404</v>
      </c>
      <c r="J833">
        <v>-1.77713975481429</v>
      </c>
      <c r="K833">
        <v>427.29665818208099</v>
      </c>
      <c r="L833">
        <v>421.264426814991</v>
      </c>
      <c r="M833">
        <v>57.759859778537297</v>
      </c>
      <c r="N833">
        <v>0.111311363762696</v>
      </c>
      <c r="O833">
        <v>10.915246322671001</v>
      </c>
      <c r="P833">
        <v>15.709847359178699</v>
      </c>
      <c r="Q833">
        <v>9.6247771312360005E-3</v>
      </c>
    </row>
    <row r="834" spans="1:17" hidden="1" x14ac:dyDescent="0.3">
      <c r="A834" t="s">
        <v>1811</v>
      </c>
      <c r="B834" t="s">
        <v>1812</v>
      </c>
      <c r="C834" t="str">
        <f>IFERROR(VLOOKUP(Table1[[#This Row],[Ticker]],[1]!Table1[[Symbol]:[Industry]],2,FALSE),"-")</f>
        <v>-</v>
      </c>
      <c r="D834" t="s">
        <v>230</v>
      </c>
      <c r="E834">
        <v>3837.7345617000001</v>
      </c>
      <c r="F834">
        <v>895.4</v>
      </c>
      <c r="G834">
        <v>172.263873276346</v>
      </c>
      <c r="H834">
        <v>20.881833137257399</v>
      </c>
      <c r="I834">
        <v>156.16582064328099</v>
      </c>
      <c r="J834">
        <v>-0.44349766569209897</v>
      </c>
      <c r="K834">
        <v>679.39174370580201</v>
      </c>
      <c r="L834">
        <v>511.60253825765398</v>
      </c>
      <c r="M834">
        <v>81.218420963813301</v>
      </c>
      <c r="N834">
        <v>1.3265085018243901</v>
      </c>
      <c r="O834">
        <v>1.4016082197900499</v>
      </c>
      <c r="P834">
        <v>244.093459380524</v>
      </c>
      <c r="Q834">
        <v>7.7249819291027005E-2</v>
      </c>
    </row>
    <row r="835" spans="1:17" hidden="1" x14ac:dyDescent="0.3">
      <c r="A835" t="s">
        <v>1813</v>
      </c>
      <c r="B835" t="s">
        <v>1814</v>
      </c>
      <c r="C835" t="str">
        <f>IFERROR(VLOOKUP(Table1[[#This Row],[Ticker]],[1]!Table1[[Symbol]:[Industry]],2,FALSE),"-")</f>
        <v>-</v>
      </c>
      <c r="D835" t="s">
        <v>154</v>
      </c>
      <c r="E835">
        <v>3826.8634793400001</v>
      </c>
      <c r="F835">
        <v>414.8</v>
      </c>
      <c r="G835">
        <v>207.247470788127</v>
      </c>
      <c r="H835">
        <v>6.9340352308153799</v>
      </c>
      <c r="I835">
        <v>-12.661174083286999</v>
      </c>
      <c r="J835">
        <v>0.166607482484285</v>
      </c>
      <c r="K835">
        <v>376.81143807466702</v>
      </c>
      <c r="L835">
        <v>338.945576690964</v>
      </c>
      <c r="M835">
        <v>60.266935917911802</v>
      </c>
      <c r="N835">
        <v>1.4910343312771399</v>
      </c>
      <c r="O835">
        <v>16.489874638379899</v>
      </c>
      <c r="P835">
        <v>253.32197614991401</v>
      </c>
      <c r="Q835">
        <v>8.8078030755709996E-2</v>
      </c>
    </row>
    <row r="836" spans="1:17" hidden="1" x14ac:dyDescent="0.3">
      <c r="A836" t="s">
        <v>1815</v>
      </c>
      <c r="B836" t="s">
        <v>1816</v>
      </c>
      <c r="C836" t="str">
        <f>IFERROR(VLOOKUP(Table1[[#This Row],[Ticker]],[1]!Table1[[Symbol]:[Industry]],2,FALSE),"-")</f>
        <v>-</v>
      </c>
      <c r="D836" t="s">
        <v>302</v>
      </c>
      <c r="E836">
        <v>3826.0136050259998</v>
      </c>
      <c r="F836">
        <v>178.93</v>
      </c>
      <c r="G836">
        <v>-37.746140212760302</v>
      </c>
      <c r="H836">
        <v>-3.9924422661309702</v>
      </c>
      <c r="I836">
        <v>-23.412684050018299</v>
      </c>
      <c r="J836">
        <v>-8.2468074687404194</v>
      </c>
      <c r="K836">
        <v>183.31176998699999</v>
      </c>
      <c r="M836">
        <v>44.349495015058203</v>
      </c>
      <c r="N836">
        <v>0.89154060438732996</v>
      </c>
      <c r="O836">
        <v>31.3362767562733</v>
      </c>
      <c r="P836">
        <v>22.136518771331001</v>
      </c>
    </row>
    <row r="837" spans="1:17" x14ac:dyDescent="0.3">
      <c r="A837" t="s">
        <v>1817</v>
      </c>
      <c r="B837" t="s">
        <v>1818</v>
      </c>
      <c r="C837" t="str">
        <f>IFERROR(VLOOKUP(Table1[[#This Row],[Ticker]],[1]!Table1[[Symbol]:[Industry]],2,FALSE),"-")</f>
        <v>-</v>
      </c>
      <c r="D837" t="s">
        <v>21</v>
      </c>
      <c r="E837">
        <v>3806.3540216000001</v>
      </c>
      <c r="F837">
        <v>646.45000000000005</v>
      </c>
      <c r="G837">
        <v>-9.8413434229685706</v>
      </c>
      <c r="H837">
        <v>8.0370400924577101</v>
      </c>
      <c r="I837">
        <v>-22.817136193611798</v>
      </c>
      <c r="J837">
        <v>2.4124451080014802</v>
      </c>
      <c r="K837">
        <v>590.92987284676303</v>
      </c>
      <c r="L837">
        <v>586.53885756964905</v>
      </c>
      <c r="M837">
        <v>72.926141692188907</v>
      </c>
      <c r="N837">
        <v>2.2362171820761598</v>
      </c>
      <c r="O837">
        <v>22.437930234356799</v>
      </c>
      <c r="P837">
        <v>43.655555555555502</v>
      </c>
      <c r="Q837">
        <v>0.109058088594486</v>
      </c>
    </row>
    <row r="838" spans="1:17" x14ac:dyDescent="0.3">
      <c r="A838" t="s">
        <v>1819</v>
      </c>
      <c r="B838" t="s">
        <v>1820</v>
      </c>
      <c r="C838" t="str">
        <f>IFERROR(VLOOKUP(Table1[[#This Row],[Ticker]],[1]!Table1[[Symbol]:[Industry]],2,FALSE),"-")</f>
        <v>-</v>
      </c>
      <c r="D838" t="s">
        <v>1491</v>
      </c>
      <c r="E838">
        <v>3784.9650386899998</v>
      </c>
      <c r="F838">
        <v>538.4</v>
      </c>
      <c r="G838">
        <v>2.91862417492966</v>
      </c>
      <c r="H838">
        <v>14.667200134890701</v>
      </c>
      <c r="I838">
        <v>-0.63796370493781895</v>
      </c>
      <c r="J838">
        <v>-1.53776540243283</v>
      </c>
      <c r="K838">
        <v>463.95265555835198</v>
      </c>
      <c r="L838">
        <v>452.08258213971499</v>
      </c>
      <c r="M838">
        <v>77.267414863102402</v>
      </c>
      <c r="N838">
        <v>3.06315074999769</v>
      </c>
      <c r="O838">
        <v>2.3402674591381998</v>
      </c>
      <c r="P838">
        <v>45.140854562609498</v>
      </c>
      <c r="Q838">
        <v>-3.5137485700127001E-2</v>
      </c>
    </row>
    <row r="839" spans="1:17" hidden="1" x14ac:dyDescent="0.3">
      <c r="A839" t="s">
        <v>1821</v>
      </c>
      <c r="B839" t="s">
        <v>1822</v>
      </c>
      <c r="C839" t="str">
        <f>IFERROR(VLOOKUP(Table1[[#This Row],[Ticker]],[1]!Table1[[Symbol]:[Industry]],2,FALSE),"-")</f>
        <v>-</v>
      </c>
      <c r="D839" t="s">
        <v>230</v>
      </c>
      <c r="E839">
        <v>3781.5904455750001</v>
      </c>
      <c r="F839">
        <v>3758.55</v>
      </c>
      <c r="G839">
        <v>46.1681054048329</v>
      </c>
      <c r="H839">
        <v>31.3441337388455</v>
      </c>
      <c r="I839">
        <v>47.381718534208503</v>
      </c>
      <c r="J839">
        <v>-1.3607340074509</v>
      </c>
      <c r="K839">
        <v>2994.5012192527902</v>
      </c>
      <c r="L839">
        <v>2588.5523459287001</v>
      </c>
      <c r="M839">
        <v>72.859769506681801</v>
      </c>
      <c r="N839">
        <v>1.20458923398266</v>
      </c>
      <c r="O839">
        <v>6.5836559311436504</v>
      </c>
      <c r="P839">
        <v>78.544962234573106</v>
      </c>
      <c r="Q839">
        <v>0.102301696807612</v>
      </c>
    </row>
    <row r="840" spans="1:17" x14ac:dyDescent="0.3">
      <c r="A840" t="s">
        <v>1823</v>
      </c>
      <c r="B840" t="s">
        <v>1824</v>
      </c>
      <c r="C840" t="str">
        <f>IFERROR(VLOOKUP(Table1[[#This Row],[Ticker]],[1]!Table1[[Symbol]:[Industry]],2,FALSE),"-")</f>
        <v>-</v>
      </c>
      <c r="D840" t="s">
        <v>293</v>
      </c>
      <c r="E840">
        <v>3776.10961696</v>
      </c>
      <c r="F840">
        <v>1409.6</v>
      </c>
      <c r="G840">
        <v>4.9663680624170796</v>
      </c>
      <c r="H840">
        <v>9.3831078241037496</v>
      </c>
      <c r="I840">
        <v>-13.312787021345599</v>
      </c>
      <c r="J840">
        <v>-6.3741962549110402</v>
      </c>
      <c r="K840">
        <v>1326.0649454679301</v>
      </c>
      <c r="L840">
        <v>1280.8497156004801</v>
      </c>
      <c r="M840">
        <v>65.297855594715799</v>
      </c>
      <c r="N840">
        <v>0.999180884665825</v>
      </c>
      <c r="O840">
        <v>29.323921679909201</v>
      </c>
      <c r="P840">
        <v>49.164021164021101</v>
      </c>
      <c r="Q840">
        <v>6.1033681588767999E-2</v>
      </c>
    </row>
    <row r="841" spans="1:17" hidden="1" x14ac:dyDescent="0.3">
      <c r="A841" t="s">
        <v>1825</v>
      </c>
      <c r="B841" t="s">
        <v>1826</v>
      </c>
      <c r="C841" t="str">
        <f>IFERROR(VLOOKUP(Table1[[#This Row],[Ticker]],[1]!Table1[[Symbol]:[Industry]],2,FALSE),"-")</f>
        <v>-</v>
      </c>
      <c r="D841" t="s">
        <v>46</v>
      </c>
      <c r="E841">
        <v>3775.4816788199901</v>
      </c>
      <c r="F841">
        <v>3494.6</v>
      </c>
      <c r="G841">
        <v>83.482291777513097</v>
      </c>
      <c r="H841">
        <v>22.2398373829026</v>
      </c>
      <c r="I841">
        <v>74.368065248237301</v>
      </c>
      <c r="J841">
        <v>11.570782870555799</v>
      </c>
      <c r="K841">
        <v>2845.7791223291001</v>
      </c>
      <c r="L841">
        <v>2342.7580686956899</v>
      </c>
      <c r="M841">
        <v>82.728903502355493</v>
      </c>
      <c r="N841">
        <v>2.1718482156988599</v>
      </c>
      <c r="O841">
        <v>1.29914725576603</v>
      </c>
      <c r="P841">
        <v>140.98196738268399</v>
      </c>
      <c r="Q841">
        <v>0.12410575516408701</v>
      </c>
    </row>
    <row r="842" spans="1:17" hidden="1" x14ac:dyDescent="0.3">
      <c r="A842" t="s">
        <v>1827</v>
      </c>
      <c r="B842" t="s">
        <v>1828</v>
      </c>
      <c r="C842" t="str">
        <f>IFERROR(VLOOKUP(Table1[[#This Row],[Ticker]],[1]!Table1[[Symbol]:[Industry]],2,FALSE),"-")</f>
        <v>-</v>
      </c>
      <c r="D842" t="s">
        <v>46</v>
      </c>
      <c r="E842">
        <v>3773.87364371999</v>
      </c>
      <c r="F842">
        <v>697.45</v>
      </c>
      <c r="G842">
        <v>124.296914957748</v>
      </c>
      <c r="H842">
        <v>31.085914896751</v>
      </c>
      <c r="I842">
        <v>48.1909146797327</v>
      </c>
      <c r="J842">
        <v>12.768179765969601</v>
      </c>
      <c r="K842">
        <v>518.72240289363697</v>
      </c>
      <c r="M842">
        <v>87.783009479222002</v>
      </c>
      <c r="N842">
        <v>2.3660224974865698</v>
      </c>
      <c r="O842">
        <v>2.2295505054125502</v>
      </c>
      <c r="P842">
        <v>182.941176470588</v>
      </c>
    </row>
    <row r="843" spans="1:17" hidden="1" x14ac:dyDescent="0.3">
      <c r="A843" t="s">
        <v>1829</v>
      </c>
      <c r="B843" t="s">
        <v>1830</v>
      </c>
      <c r="C843" t="str">
        <f>IFERROR(VLOOKUP(Table1[[#This Row],[Ticker]],[1]!Table1[[Symbol]:[Industry]],2,FALSE),"-")</f>
        <v>-</v>
      </c>
      <c r="D843" t="s">
        <v>278</v>
      </c>
      <c r="E843">
        <v>3750.750028125</v>
      </c>
      <c r="F843">
        <v>2241.1999999999998</v>
      </c>
      <c r="G843">
        <v>74.515653402317398</v>
      </c>
      <c r="H843">
        <v>10.277542113774</v>
      </c>
      <c r="I843">
        <v>38.105919114371702</v>
      </c>
      <c r="J843">
        <v>-0.12171494915165899</v>
      </c>
      <c r="K843">
        <v>1873.3150765728001</v>
      </c>
      <c r="L843">
        <v>1542.4976583750099</v>
      </c>
      <c r="M843">
        <v>59.628463851996599</v>
      </c>
      <c r="N843">
        <v>3.2331099190671999</v>
      </c>
      <c r="O843">
        <v>1.24040692486169</v>
      </c>
      <c r="P843">
        <v>126.098360655737</v>
      </c>
      <c r="Q843">
        <v>3.4699508002899997E-2</v>
      </c>
    </row>
    <row r="844" spans="1:17" x14ac:dyDescent="0.3">
      <c r="A844" t="s">
        <v>1831</v>
      </c>
      <c r="B844" t="s">
        <v>1832</v>
      </c>
      <c r="C844" t="str">
        <f>IFERROR(VLOOKUP(Table1[[#This Row],[Ticker]],[1]!Table1[[Symbol]:[Industry]],2,FALSE),"-")</f>
        <v>-</v>
      </c>
      <c r="D844" t="s">
        <v>293</v>
      </c>
      <c r="E844">
        <v>3747.3460302599901</v>
      </c>
      <c r="F844">
        <v>1372.3</v>
      </c>
      <c r="G844">
        <v>38.695879145145902</v>
      </c>
      <c r="H844">
        <v>-3.7947023399753501</v>
      </c>
      <c r="I844">
        <v>19.465050607537101</v>
      </c>
      <c r="J844">
        <v>-0.36517228574095201</v>
      </c>
      <c r="K844">
        <v>1315.19058035225</v>
      </c>
      <c r="L844">
        <v>1140.7881062625599</v>
      </c>
      <c r="M844">
        <v>78.965842336241195</v>
      </c>
      <c r="N844">
        <v>0.63705565604812198</v>
      </c>
      <c r="O844">
        <v>0.85258325439043703</v>
      </c>
      <c r="P844">
        <v>81.030275047819998</v>
      </c>
      <c r="Q844">
        <v>7.2753504380535003E-2</v>
      </c>
    </row>
    <row r="845" spans="1:17" hidden="1" x14ac:dyDescent="0.3">
      <c r="A845" t="s">
        <v>1833</v>
      </c>
      <c r="B845" t="s">
        <v>1834</v>
      </c>
      <c r="C845" t="str">
        <f>IFERROR(VLOOKUP(Table1[[#This Row],[Ticker]],[1]!Table1[[Symbol]:[Industry]],2,FALSE),"-")</f>
        <v>-</v>
      </c>
      <c r="D845" t="s">
        <v>61</v>
      </c>
      <c r="E845">
        <v>3736.0811237500002</v>
      </c>
      <c r="F845">
        <v>531.75</v>
      </c>
      <c r="G845">
        <v>13.4981314447071</v>
      </c>
      <c r="H845">
        <v>-8.7938423899905391</v>
      </c>
      <c r="I845">
        <v>12.4029592675993</v>
      </c>
      <c r="J845">
        <v>-1.53940561938451</v>
      </c>
      <c r="K845">
        <v>540.55946665427496</v>
      </c>
      <c r="L845">
        <v>490.42653283516597</v>
      </c>
      <c r="M845">
        <v>44.542808402205097</v>
      </c>
      <c r="N845">
        <v>0.725665630183011</v>
      </c>
      <c r="O845">
        <v>15.7780912082745</v>
      </c>
      <c r="P845">
        <v>41.611185086551203</v>
      </c>
      <c r="Q845">
        <v>3.3070668372529997E-2</v>
      </c>
    </row>
    <row r="846" spans="1:17" x14ac:dyDescent="0.3">
      <c r="A846" t="s">
        <v>1835</v>
      </c>
      <c r="B846" t="s">
        <v>1836</v>
      </c>
      <c r="C846" t="str">
        <f>IFERROR(VLOOKUP(Table1[[#This Row],[Ticker]],[1]!Table1[[Symbol]:[Industry]],2,FALSE),"-")</f>
        <v>-</v>
      </c>
      <c r="D846" t="s">
        <v>1474</v>
      </c>
      <c r="E846">
        <v>3732.93</v>
      </c>
      <c r="F846">
        <v>335</v>
      </c>
      <c r="G846">
        <v>-48.416163740761597</v>
      </c>
      <c r="H846">
        <v>-1.60444230937631</v>
      </c>
      <c r="I846">
        <v>-18.5195918384359</v>
      </c>
      <c r="J846">
        <v>-0.208226091052817</v>
      </c>
      <c r="K846">
        <v>325.20296605405298</v>
      </c>
      <c r="L846">
        <v>350.98482362668</v>
      </c>
      <c r="M846">
        <v>61.996003028119603</v>
      </c>
      <c r="N846">
        <v>1.3580656286471</v>
      </c>
      <c r="O846">
        <v>43.208955223880501</v>
      </c>
      <c r="P846">
        <v>15.358126721763</v>
      </c>
      <c r="Q846">
        <v>-1.2274231004824001E-2</v>
      </c>
    </row>
    <row r="847" spans="1:17" hidden="1" x14ac:dyDescent="0.3">
      <c r="A847" t="s">
        <v>1837</v>
      </c>
      <c r="B847" t="s">
        <v>1838</v>
      </c>
      <c r="C847" t="str">
        <f>IFERROR(VLOOKUP(Table1[[#This Row],[Ticker]],[1]!Table1[[Symbol]:[Industry]],2,FALSE),"-")</f>
        <v>-</v>
      </c>
      <c r="D847" t="s">
        <v>1009</v>
      </c>
      <c r="E847">
        <v>3730.8735000000001</v>
      </c>
      <c r="F847">
        <v>66</v>
      </c>
      <c r="G847">
        <v>-33.2083372382532</v>
      </c>
      <c r="H847">
        <v>-7.2111113122423003</v>
      </c>
      <c r="I847">
        <v>-15.7067716867736</v>
      </c>
      <c r="J847">
        <v>-1.0442945312507299</v>
      </c>
      <c r="K847">
        <v>66.029308638345896</v>
      </c>
      <c r="L847">
        <v>67.615331594456705</v>
      </c>
      <c r="M847">
        <v>80.428401478298795</v>
      </c>
      <c r="N847">
        <v>0.80466429067060496</v>
      </c>
      <c r="O847">
        <v>13.1666666666666</v>
      </c>
      <c r="P847">
        <v>3.9370078740157401</v>
      </c>
      <c r="Q847">
        <v>-6.679688381315E-3</v>
      </c>
    </row>
    <row r="848" spans="1:17" hidden="1" x14ac:dyDescent="0.3">
      <c r="A848" t="s">
        <v>1839</v>
      </c>
      <c r="B848" t="s">
        <v>1840</v>
      </c>
      <c r="C848" t="str">
        <f>IFERROR(VLOOKUP(Table1[[#This Row],[Ticker]],[1]!Table1[[Symbol]:[Industry]],2,FALSE),"-")</f>
        <v>-</v>
      </c>
      <c r="D848" t="s">
        <v>714</v>
      </c>
      <c r="E848">
        <v>3724.7253936799998</v>
      </c>
      <c r="F848">
        <v>162.61000000000001</v>
      </c>
      <c r="G848">
        <v>8.8805353042567798</v>
      </c>
      <c r="H848">
        <v>0.27904918345208402</v>
      </c>
      <c r="I848">
        <v>8.0907605182501907</v>
      </c>
      <c r="J848">
        <v>-0.61689136812098999</v>
      </c>
      <c r="K848">
        <v>154.097319296194</v>
      </c>
      <c r="L848">
        <v>140.429459030077</v>
      </c>
      <c r="M848">
        <v>58.331342908403499</v>
      </c>
      <c r="N848">
        <v>0.71822659217848395</v>
      </c>
      <c r="O848">
        <v>2.3922268003197802</v>
      </c>
      <c r="P848">
        <v>44.093929995569297</v>
      </c>
      <c r="Q848">
        <v>8.2626113561340003E-3</v>
      </c>
    </row>
    <row r="849" spans="1:17" hidden="1" x14ac:dyDescent="0.3">
      <c r="A849" t="s">
        <v>1841</v>
      </c>
      <c r="B849" t="s">
        <v>1842</v>
      </c>
      <c r="C849" t="str">
        <f>IFERROR(VLOOKUP(Table1[[#This Row],[Ticker]],[1]!Table1[[Symbol]:[Industry]],2,FALSE),"-")</f>
        <v>-</v>
      </c>
      <c r="D849" t="s">
        <v>72</v>
      </c>
      <c r="E849">
        <v>3697.9402954120001</v>
      </c>
      <c r="F849">
        <v>239.29</v>
      </c>
      <c r="G849">
        <v>112.244096549126</v>
      </c>
      <c r="H849">
        <v>22.727595804005901</v>
      </c>
      <c r="I849">
        <v>18.308843079616999</v>
      </c>
      <c r="J849">
        <v>-5.5858185669460099</v>
      </c>
      <c r="K849">
        <v>212.49727048062101</v>
      </c>
      <c r="L849">
        <v>178.66561138771101</v>
      </c>
      <c r="M849">
        <v>58.232436936988201</v>
      </c>
      <c r="N849">
        <v>1.88224190171648</v>
      </c>
      <c r="O849">
        <v>12.7920096953487</v>
      </c>
      <c r="P849">
        <v>140.13045659809299</v>
      </c>
      <c r="Q849">
        <v>0.105233381792669</v>
      </c>
    </row>
    <row r="850" spans="1:17" x14ac:dyDescent="0.3">
      <c r="A850" t="s">
        <v>1843</v>
      </c>
      <c r="B850" t="s">
        <v>1844</v>
      </c>
      <c r="C850" t="str">
        <f>IFERROR(VLOOKUP(Table1[[#This Row],[Ticker]],[1]!Table1[[Symbol]:[Industry]],2,FALSE),"-")</f>
        <v>-</v>
      </c>
      <c r="D850" t="s">
        <v>151</v>
      </c>
      <c r="E850">
        <v>3649.7343613500002</v>
      </c>
      <c r="F850">
        <v>776.7</v>
      </c>
      <c r="G850">
        <v>32.111078541423403</v>
      </c>
      <c r="H850">
        <v>-19.574573147287602</v>
      </c>
      <c r="I850">
        <v>-2.7411543418847502</v>
      </c>
      <c r="J850">
        <v>-9.1511488896904005</v>
      </c>
      <c r="K850">
        <v>807.31279326318997</v>
      </c>
      <c r="L850">
        <v>727.97208750226298</v>
      </c>
      <c r="M850">
        <v>35.9523030955773</v>
      </c>
      <c r="N850">
        <v>1.4492370577203799</v>
      </c>
      <c r="O850">
        <v>25.3508433114458</v>
      </c>
      <c r="P850">
        <v>60.442057426151599</v>
      </c>
      <c r="Q850">
        <v>-7.1318116434679002E-2</v>
      </c>
    </row>
    <row r="851" spans="1:17" hidden="1" x14ac:dyDescent="0.3">
      <c r="A851" t="s">
        <v>1845</v>
      </c>
      <c r="B851" t="s">
        <v>1846</v>
      </c>
      <c r="C851" t="str">
        <f>IFERROR(VLOOKUP(Table1[[#This Row],[Ticker]],[1]!Table1[[Symbol]:[Industry]],2,FALSE),"-")</f>
        <v>-</v>
      </c>
      <c r="D851" t="s">
        <v>607</v>
      </c>
      <c r="E851">
        <v>3620.3837347199901</v>
      </c>
      <c r="F851">
        <v>1814.05</v>
      </c>
      <c r="G851">
        <v>83.450084427002494</v>
      </c>
      <c r="H851">
        <v>-6.0308123409286596</v>
      </c>
      <c r="I851">
        <v>24.6836738213286</v>
      </c>
      <c r="J851">
        <v>-8.3313191037732501</v>
      </c>
      <c r="K851">
        <v>1781.39751476013</v>
      </c>
      <c r="L851">
        <v>1480.5277932480101</v>
      </c>
      <c r="M851">
        <v>45.763888579335102</v>
      </c>
      <c r="N851">
        <v>1.7637002484951601</v>
      </c>
      <c r="O851">
        <v>20.448719715553501</v>
      </c>
      <c r="P851">
        <v>112.163387035466</v>
      </c>
      <c r="Q851">
        <v>0.161024743255272</v>
      </c>
    </row>
    <row r="852" spans="1:17" hidden="1" x14ac:dyDescent="0.3">
      <c r="A852" t="s">
        <v>1847</v>
      </c>
      <c r="B852" t="s">
        <v>1848</v>
      </c>
      <c r="C852" t="str">
        <f>IFERROR(VLOOKUP(Table1[[#This Row],[Ticker]],[1]!Table1[[Symbol]:[Industry]],2,FALSE),"-")</f>
        <v>-</v>
      </c>
      <c r="D852" t="s">
        <v>293</v>
      </c>
      <c r="E852">
        <v>3613.2335435</v>
      </c>
      <c r="F852">
        <v>289.64999999999998</v>
      </c>
      <c r="G852">
        <v>57.895454198780897</v>
      </c>
      <c r="H852">
        <v>1.01444165454605</v>
      </c>
      <c r="I852">
        <v>23.717589263011</v>
      </c>
      <c r="J852">
        <v>0.157985218934212</v>
      </c>
      <c r="K852">
        <v>288.377850068822</v>
      </c>
      <c r="M852">
        <v>58.913749363175299</v>
      </c>
      <c r="N852">
        <v>0.716048024223365</v>
      </c>
      <c r="O852">
        <v>34.4553771793544</v>
      </c>
      <c r="P852">
        <v>86.509980682549795</v>
      </c>
    </row>
    <row r="853" spans="1:17" hidden="1" x14ac:dyDescent="0.3">
      <c r="A853" t="s">
        <v>1849</v>
      </c>
      <c r="B853" t="s">
        <v>1850</v>
      </c>
      <c r="C853" t="str">
        <f>IFERROR(VLOOKUP(Table1[[#This Row],[Ticker]],[1]!Table1[[Symbol]:[Industry]],2,FALSE),"-")</f>
        <v>-</v>
      </c>
      <c r="D853" t="s">
        <v>218</v>
      </c>
      <c r="E853">
        <v>3611.3649260000002</v>
      </c>
      <c r="F853">
        <v>2263</v>
      </c>
      <c r="G853">
        <v>181.954800231387</v>
      </c>
      <c r="H853">
        <v>25.9558335959379</v>
      </c>
      <c r="I853">
        <v>53.037334083518402</v>
      </c>
      <c r="J853">
        <v>-7.0689830919572998</v>
      </c>
      <c r="K853">
        <v>1815.5821117670901</v>
      </c>
      <c r="L853">
        <v>1365.05207437429</v>
      </c>
      <c r="M853">
        <v>69.422670807131993</v>
      </c>
      <c r="N853">
        <v>1.8854334144884899</v>
      </c>
      <c r="O853">
        <v>11.356606274856301</v>
      </c>
      <c r="P853">
        <v>207.68184908225601</v>
      </c>
    </row>
    <row r="854" spans="1:17" x14ac:dyDescent="0.3">
      <c r="A854" t="s">
        <v>1851</v>
      </c>
      <c r="B854" t="s">
        <v>1852</v>
      </c>
      <c r="C854" t="str">
        <f>IFERROR(VLOOKUP(Table1[[#This Row],[Ticker]],[1]!Table1[[Symbol]:[Industry]],2,FALSE),"-")</f>
        <v>-</v>
      </c>
      <c r="D854" t="s">
        <v>472</v>
      </c>
      <c r="E854">
        <v>3587.3480138</v>
      </c>
      <c r="F854">
        <v>4155.1000000000004</v>
      </c>
      <c r="G854">
        <v>19.4445579948088</v>
      </c>
      <c r="H854">
        <v>16.109529170739201</v>
      </c>
      <c r="I854">
        <v>4.1341385375764697</v>
      </c>
      <c r="J854">
        <v>-2.5511574418266498</v>
      </c>
      <c r="K854">
        <v>3691.0009134431698</v>
      </c>
      <c r="L854">
        <v>3418.8423822385298</v>
      </c>
      <c r="M854">
        <v>61.546676751167297</v>
      </c>
      <c r="N854">
        <v>1.3640815516944</v>
      </c>
      <c r="O854">
        <v>5.7014271618011501</v>
      </c>
      <c r="P854">
        <v>47.868327402135201</v>
      </c>
      <c r="Q854">
        <v>6.1472171612252997E-2</v>
      </c>
    </row>
    <row r="855" spans="1:17" x14ac:dyDescent="0.3">
      <c r="A855" t="s">
        <v>1853</v>
      </c>
      <c r="B855" t="s">
        <v>1854</v>
      </c>
      <c r="C855" t="str">
        <f>IFERROR(VLOOKUP(Table1[[#This Row],[Ticker]],[1]!Table1[[Symbol]:[Industry]],2,FALSE),"-")</f>
        <v>-</v>
      </c>
      <c r="D855" t="s">
        <v>272</v>
      </c>
      <c r="E855">
        <v>3587.2519859049999</v>
      </c>
      <c r="F855">
        <v>417.15</v>
      </c>
      <c r="G855">
        <v>0.119780726953347</v>
      </c>
      <c r="H855">
        <v>-9.2900431147883999</v>
      </c>
      <c r="I855">
        <v>1.6548652571591</v>
      </c>
      <c r="J855">
        <v>-4.0885883677151096</v>
      </c>
      <c r="K855">
        <v>425.08946465719703</v>
      </c>
      <c r="L855">
        <v>404.22712543505497</v>
      </c>
      <c r="M855">
        <v>48.917540938308903</v>
      </c>
      <c r="N855">
        <v>0.99059358500794004</v>
      </c>
      <c r="O855">
        <v>21.035598705501599</v>
      </c>
      <c r="P855">
        <v>36.278993792878097</v>
      </c>
    </row>
    <row r="856" spans="1:17" x14ac:dyDescent="0.3">
      <c r="A856" t="s">
        <v>1855</v>
      </c>
      <c r="B856" t="s">
        <v>1856</v>
      </c>
      <c r="C856" t="str">
        <f>IFERROR(VLOOKUP(Table1[[#This Row],[Ticker]],[1]!Table1[[Symbol]:[Industry]],2,FALSE),"-")</f>
        <v>-</v>
      </c>
      <c r="D856" t="s">
        <v>127</v>
      </c>
      <c r="E856">
        <v>3586.0934158699902</v>
      </c>
      <c r="F856">
        <v>541.35</v>
      </c>
      <c r="G856">
        <v>-30.622518722055101</v>
      </c>
      <c r="H856">
        <v>3.5082917814422898</v>
      </c>
      <c r="I856">
        <v>-10.262680980092799</v>
      </c>
      <c r="J856">
        <v>-5.1923711176719198</v>
      </c>
      <c r="K856">
        <v>514.70880204374396</v>
      </c>
      <c r="L856">
        <v>510.97819315071399</v>
      </c>
      <c r="M856">
        <v>63.333596573383403</v>
      </c>
      <c r="N856">
        <v>1.4672786951643499</v>
      </c>
      <c r="O856">
        <v>35.235984113789598</v>
      </c>
      <c r="P856">
        <v>20.500834724540901</v>
      </c>
    </row>
    <row r="857" spans="1:17" hidden="1" x14ac:dyDescent="0.3">
      <c r="A857" t="s">
        <v>1857</v>
      </c>
      <c r="B857" t="s">
        <v>1858</v>
      </c>
      <c r="C857" t="str">
        <f>IFERROR(VLOOKUP(Table1[[#This Row],[Ticker]],[1]!Table1[[Symbol]:[Industry]],2,FALSE),"-")</f>
        <v>-</v>
      </c>
      <c r="D857" t="s">
        <v>1533</v>
      </c>
      <c r="E857">
        <v>3584.4762400599998</v>
      </c>
      <c r="F857">
        <v>2108</v>
      </c>
      <c r="G857">
        <v>68.6031248645902</v>
      </c>
      <c r="H857">
        <v>11.756249571653999</v>
      </c>
      <c r="I857">
        <v>8.9713628511165897</v>
      </c>
      <c r="J857">
        <v>3.9985064477916499</v>
      </c>
      <c r="K857">
        <v>1839.4225825998999</v>
      </c>
      <c r="L857">
        <v>1619.9615066425599</v>
      </c>
      <c r="M857">
        <v>72.053870533980799</v>
      </c>
      <c r="N857">
        <v>0.89016220737932605</v>
      </c>
      <c r="O857">
        <v>1.51328273244781</v>
      </c>
      <c r="P857">
        <v>102.663077440753</v>
      </c>
      <c r="Q857">
        <v>0.100991093400701</v>
      </c>
    </row>
    <row r="858" spans="1:17" hidden="1" x14ac:dyDescent="0.3">
      <c r="A858" t="s">
        <v>1859</v>
      </c>
      <c r="B858" t="s">
        <v>1860</v>
      </c>
      <c r="C858" t="str">
        <f>IFERROR(VLOOKUP(Table1[[#This Row],[Ticker]],[1]!Table1[[Symbol]:[Industry]],2,FALSE),"-")</f>
        <v>-</v>
      </c>
      <c r="D858" t="s">
        <v>663</v>
      </c>
      <c r="E858">
        <v>3578.9335614900001</v>
      </c>
      <c r="F858">
        <v>516.35</v>
      </c>
      <c r="G858">
        <v>-3.2904378799676102</v>
      </c>
      <c r="H858">
        <v>18.348026226364802</v>
      </c>
      <c r="I858">
        <v>11.1129739613003</v>
      </c>
      <c r="J858">
        <v>-0.77120976710218403</v>
      </c>
      <c r="M858">
        <v>58.104658267722101</v>
      </c>
      <c r="O858">
        <v>12.1235596010458</v>
      </c>
      <c r="P858">
        <v>39.028002154011801</v>
      </c>
    </row>
    <row r="859" spans="1:17" x14ac:dyDescent="0.3">
      <c r="A859" t="s">
        <v>1861</v>
      </c>
      <c r="B859" t="s">
        <v>1862</v>
      </c>
      <c r="C859" t="str">
        <f>IFERROR(VLOOKUP(Table1[[#This Row],[Ticker]],[1]!Table1[[Symbol]:[Industry]],2,FALSE),"-")</f>
        <v>-</v>
      </c>
      <c r="D859" t="s">
        <v>1455</v>
      </c>
      <c r="E859">
        <v>3562.158903391</v>
      </c>
      <c r="F859">
        <v>133.04</v>
      </c>
      <c r="G859">
        <v>-72.7459180369774</v>
      </c>
      <c r="H859">
        <v>7.0467426868470904</v>
      </c>
      <c r="I859">
        <v>-26.253437153028099</v>
      </c>
      <c r="J859">
        <v>-6.2479227897092402</v>
      </c>
      <c r="K859">
        <v>126.628513779093</v>
      </c>
      <c r="L859">
        <v>140.89694334648499</v>
      </c>
      <c r="M859">
        <v>53.362107496043997</v>
      </c>
      <c r="N859">
        <v>2.95086630881165</v>
      </c>
      <c r="O859">
        <v>93.174984966927198</v>
      </c>
      <c r="P859">
        <v>27.3719483006223</v>
      </c>
      <c r="Q859">
        <v>-5.7526556534349002E-2</v>
      </c>
    </row>
    <row r="860" spans="1:17" x14ac:dyDescent="0.3">
      <c r="A860" t="s">
        <v>1863</v>
      </c>
      <c r="B860" t="s">
        <v>1864</v>
      </c>
      <c r="C860" t="str">
        <f>IFERROR(VLOOKUP(Table1[[#This Row],[Ticker]],[1]!Table1[[Symbol]:[Industry]],2,FALSE),"-")</f>
        <v>-</v>
      </c>
      <c r="D860" t="s">
        <v>61</v>
      </c>
      <c r="E860">
        <v>3559.3500754699999</v>
      </c>
      <c r="F860">
        <v>356.95</v>
      </c>
      <c r="G860">
        <v>24.262422459492999</v>
      </c>
      <c r="H860">
        <v>6.6854074504717804</v>
      </c>
      <c r="I860">
        <v>1.5343472757855201</v>
      </c>
      <c r="J860">
        <v>-2.6341051593512002</v>
      </c>
      <c r="K860">
        <v>336.958198434064</v>
      </c>
      <c r="L860">
        <v>309.66725478132003</v>
      </c>
      <c r="M860">
        <v>54.647657431715501</v>
      </c>
      <c r="N860">
        <v>0.60830361143586997</v>
      </c>
      <c r="O860">
        <v>8.4045384507634093</v>
      </c>
      <c r="P860">
        <v>69.170616113744003</v>
      </c>
      <c r="Q860">
        <v>4.8709687668118E-2</v>
      </c>
    </row>
    <row r="861" spans="1:17" hidden="1" x14ac:dyDescent="0.3">
      <c r="A861" t="s">
        <v>1865</v>
      </c>
      <c r="B861" t="s">
        <v>1866</v>
      </c>
      <c r="C861" t="str">
        <f>IFERROR(VLOOKUP(Table1[[#This Row],[Ticker]],[1]!Table1[[Symbol]:[Industry]],2,FALSE),"-")</f>
        <v>-</v>
      </c>
      <c r="D861" t="s">
        <v>46</v>
      </c>
      <c r="E861">
        <v>3554.3713834499999</v>
      </c>
      <c r="F861">
        <v>1019</v>
      </c>
      <c r="G861">
        <v>99.737445982000807</v>
      </c>
      <c r="H861">
        <v>7.9050197753826199E-2</v>
      </c>
      <c r="I861">
        <v>9.6824461125084298</v>
      </c>
      <c r="J861">
        <v>-7.8169480976628902</v>
      </c>
      <c r="K861">
        <v>983.61861883943698</v>
      </c>
      <c r="L861">
        <v>867.86411294720301</v>
      </c>
      <c r="M861">
        <v>46.850936373443702</v>
      </c>
      <c r="N861">
        <v>1.16038992781734</v>
      </c>
      <c r="O861">
        <v>35.034347399411097</v>
      </c>
      <c r="P861">
        <v>133.31425300515099</v>
      </c>
      <c r="Q861">
        <v>0.261087050659144</v>
      </c>
    </row>
    <row r="862" spans="1:17" hidden="1" x14ac:dyDescent="0.3">
      <c r="A862" t="s">
        <v>1867</v>
      </c>
      <c r="B862" t="s">
        <v>1868</v>
      </c>
      <c r="C862" t="str">
        <f>IFERROR(VLOOKUP(Table1[[#This Row],[Ticker]],[1]!Table1[[Symbol]:[Industry]],2,FALSE),"-")</f>
        <v>-</v>
      </c>
      <c r="D862" t="s">
        <v>607</v>
      </c>
      <c r="E862">
        <v>3552.2014043999998</v>
      </c>
      <c r="F862">
        <v>1442.6</v>
      </c>
      <c r="G862">
        <v>10.964861399175</v>
      </c>
      <c r="H862">
        <v>10.9054134278707</v>
      </c>
      <c r="I862">
        <v>35.616826713277199</v>
      </c>
      <c r="J862">
        <v>0.78106119231718796</v>
      </c>
      <c r="K862">
        <v>1206.8319567916401</v>
      </c>
      <c r="L862">
        <v>1065.5918636184399</v>
      </c>
      <c r="M862">
        <v>79.253089772991999</v>
      </c>
      <c r="N862">
        <v>0.85381075113407401</v>
      </c>
      <c r="O862">
        <v>0.37432413697491201</v>
      </c>
      <c r="P862">
        <v>77.846267644701896</v>
      </c>
      <c r="Q862">
        <v>0.106255147405422</v>
      </c>
    </row>
    <row r="863" spans="1:17" x14ac:dyDescent="0.3">
      <c r="A863" t="s">
        <v>1869</v>
      </c>
      <c r="B863" t="s">
        <v>1870</v>
      </c>
      <c r="C863" t="str">
        <f>IFERROR(VLOOKUP(Table1[[#This Row],[Ticker]],[1]!Table1[[Symbol]:[Industry]],2,FALSE),"-")</f>
        <v>-</v>
      </c>
      <c r="D863" t="s">
        <v>124</v>
      </c>
      <c r="E863">
        <v>3528.7565332499998</v>
      </c>
      <c r="F863">
        <v>1220.2</v>
      </c>
      <c r="G863">
        <v>-3.49744029768673</v>
      </c>
      <c r="H863">
        <v>-3.4371746522777298</v>
      </c>
      <c r="I863">
        <v>-9.0202597424435496</v>
      </c>
      <c r="J863">
        <v>-3.6922671043241002</v>
      </c>
      <c r="K863">
        <v>1197.3178111408199</v>
      </c>
      <c r="L863">
        <v>1127.54596532347</v>
      </c>
      <c r="M863">
        <v>50.048137538572099</v>
      </c>
      <c r="N863">
        <v>0.488074984020892</v>
      </c>
      <c r="O863">
        <v>11.3751843960006</v>
      </c>
      <c r="P863">
        <v>27.769633507853399</v>
      </c>
      <c r="Q863">
        <v>-1.1546084144103E-2</v>
      </c>
    </row>
    <row r="864" spans="1:17" x14ac:dyDescent="0.3">
      <c r="A864" t="s">
        <v>1871</v>
      </c>
      <c r="B864" t="s">
        <v>1872</v>
      </c>
      <c r="C864" t="str">
        <f>IFERROR(VLOOKUP(Table1[[#This Row],[Ticker]],[1]!Table1[[Symbol]:[Industry]],2,FALSE),"-")</f>
        <v>-</v>
      </c>
      <c r="D864" t="s">
        <v>193</v>
      </c>
      <c r="E864">
        <v>3525.103427475</v>
      </c>
      <c r="F864">
        <v>223.41</v>
      </c>
      <c r="G864">
        <v>-18.384549089209099</v>
      </c>
      <c r="H864">
        <v>-4.3796325832210599</v>
      </c>
      <c r="I864">
        <v>-25.9649402418679</v>
      </c>
      <c r="J864">
        <v>1.45967581558926</v>
      </c>
      <c r="K864">
        <v>221.05669769758001</v>
      </c>
      <c r="L864">
        <v>233.087135939642</v>
      </c>
      <c r="M864">
        <v>65.891054146729005</v>
      </c>
      <c r="N864">
        <v>1.1556333773865499</v>
      </c>
      <c r="O864">
        <v>33.8346537755695</v>
      </c>
      <c r="P864">
        <v>17.244817633167099</v>
      </c>
      <c r="Q864">
        <v>6.9208043837862998E-2</v>
      </c>
    </row>
    <row r="865" spans="1:17" x14ac:dyDescent="0.3">
      <c r="A865" t="s">
        <v>1873</v>
      </c>
      <c r="B865" t="s">
        <v>1874</v>
      </c>
      <c r="C865" t="str">
        <f>IFERROR(VLOOKUP(Table1[[#This Row],[Ticker]],[1]!Table1[[Symbol]:[Industry]],2,FALSE),"-")</f>
        <v>-</v>
      </c>
      <c r="D865" t="s">
        <v>230</v>
      </c>
      <c r="E865">
        <v>3508.8456719999999</v>
      </c>
      <c r="F865">
        <v>511.95</v>
      </c>
      <c r="G865">
        <v>-49.886877344520101</v>
      </c>
      <c r="H865">
        <v>15.7901029232172</v>
      </c>
      <c r="I865">
        <v>-15.5183488258461</v>
      </c>
      <c r="J865">
        <v>4.6806686658756496</v>
      </c>
      <c r="K865">
        <v>454.87972536116803</v>
      </c>
      <c r="L865">
        <v>498.60169218323898</v>
      </c>
      <c r="M865">
        <v>82.729926167983905</v>
      </c>
      <c r="N865">
        <v>2.3455783051558301</v>
      </c>
      <c r="O865">
        <v>35.745678288895398</v>
      </c>
      <c r="P865">
        <v>27.987499999999901</v>
      </c>
      <c r="Q865">
        <v>-7.0276121783985998E-2</v>
      </c>
    </row>
    <row r="866" spans="1:17" hidden="1" x14ac:dyDescent="0.3">
      <c r="A866" t="s">
        <v>1875</v>
      </c>
      <c r="B866" t="s">
        <v>1876</v>
      </c>
      <c r="C866" t="str">
        <f>IFERROR(VLOOKUP(Table1[[#This Row],[Ticker]],[1]!Table1[[Symbol]:[Industry]],2,FALSE),"-")</f>
        <v>-</v>
      </c>
      <c r="D866" t="s">
        <v>49</v>
      </c>
      <c r="E866">
        <v>3497.4929426099998</v>
      </c>
      <c r="F866">
        <v>551.5</v>
      </c>
      <c r="G866">
        <v>53.777039575349598</v>
      </c>
      <c r="H866">
        <v>7.0476703306318598</v>
      </c>
      <c r="I866">
        <v>22.8838652549349</v>
      </c>
      <c r="J866">
        <v>3.2257763605414098</v>
      </c>
      <c r="K866">
        <v>505.57195432982002</v>
      </c>
      <c r="L866">
        <v>437.31628377705101</v>
      </c>
      <c r="M866">
        <v>72.421810552602096</v>
      </c>
      <c r="N866">
        <v>0.99910298121505203</v>
      </c>
      <c r="O866">
        <v>3.0915684496826801</v>
      </c>
      <c r="P866">
        <v>86.097519824531801</v>
      </c>
      <c r="Q866">
        <v>3.2317640927045997E-2</v>
      </c>
    </row>
    <row r="867" spans="1:17" x14ac:dyDescent="0.3">
      <c r="A867" t="s">
        <v>1877</v>
      </c>
      <c r="B867" t="s">
        <v>1878</v>
      </c>
      <c r="C867" t="str">
        <f>IFERROR(VLOOKUP(Table1[[#This Row],[Ticker]],[1]!Table1[[Symbol]:[Industry]],2,FALSE),"-")</f>
        <v>-</v>
      </c>
      <c r="D867" t="s">
        <v>1533</v>
      </c>
      <c r="E867">
        <v>3496.350925536</v>
      </c>
      <c r="F867">
        <v>155.52000000000001</v>
      </c>
      <c r="G867">
        <v>1.9420362801070401</v>
      </c>
      <c r="H867">
        <v>-3.9698082846888698</v>
      </c>
      <c r="I867">
        <v>-9.6370880962429197</v>
      </c>
      <c r="J867">
        <v>-1.3078571885719801</v>
      </c>
      <c r="K867">
        <v>151.02130531426801</v>
      </c>
      <c r="L867">
        <v>146.80541378108501</v>
      </c>
      <c r="M867">
        <v>56.941918020627298</v>
      </c>
      <c r="N867">
        <v>0.96306802142245795</v>
      </c>
      <c r="O867">
        <v>13.104423868312701</v>
      </c>
      <c r="P867">
        <v>29.6</v>
      </c>
      <c r="Q867">
        <v>2.8784358947081999E-2</v>
      </c>
    </row>
    <row r="868" spans="1:17" x14ac:dyDescent="0.3">
      <c r="A868" t="s">
        <v>1879</v>
      </c>
      <c r="B868" t="s">
        <v>1880</v>
      </c>
      <c r="C868" t="str">
        <f>IFERROR(VLOOKUP(Table1[[#This Row],[Ticker]],[1]!Table1[[Symbol]:[Industry]],2,FALSE),"-")</f>
        <v>-</v>
      </c>
      <c r="D868" t="s">
        <v>104</v>
      </c>
      <c r="E868">
        <v>3484.7590427999999</v>
      </c>
      <c r="F868">
        <v>19.87</v>
      </c>
      <c r="G868">
        <v>-38.931974766317801</v>
      </c>
      <c r="H868">
        <v>-18.8800195358114</v>
      </c>
      <c r="I868">
        <v>-34.894298848877</v>
      </c>
      <c r="J868">
        <v>-8.1334550554164196</v>
      </c>
      <c r="K868">
        <v>23.345464673439899</v>
      </c>
      <c r="L868">
        <v>25.798893672520101</v>
      </c>
      <c r="M868">
        <v>40.499942296388298</v>
      </c>
      <c r="N868">
        <v>0.73743531616606095</v>
      </c>
      <c r="O868">
        <v>127.22697533970801</v>
      </c>
      <c r="P868">
        <v>18.982035928143699</v>
      </c>
    </row>
    <row r="869" spans="1:17" hidden="1" x14ac:dyDescent="0.3">
      <c r="A869" t="s">
        <v>1881</v>
      </c>
      <c r="B869" t="s">
        <v>1882</v>
      </c>
      <c r="C869" t="str">
        <f>IFERROR(VLOOKUP(Table1[[#This Row],[Ticker]],[1]!Table1[[Symbol]:[Industry]],2,FALSE),"-")</f>
        <v>-</v>
      </c>
      <c r="D869" t="s">
        <v>472</v>
      </c>
      <c r="E869">
        <v>3481.9499094749999</v>
      </c>
      <c r="F869">
        <v>2796.65</v>
      </c>
      <c r="G869">
        <v>2.06967733548366</v>
      </c>
      <c r="H869">
        <v>7.4878483796758699</v>
      </c>
      <c r="I869">
        <v>5.5896554127296101</v>
      </c>
      <c r="J869">
        <v>-10.2668379399634</v>
      </c>
      <c r="K869">
        <v>2645.1082768818401</v>
      </c>
      <c r="L869">
        <v>2356.8736898420302</v>
      </c>
      <c r="M869">
        <v>49.566572800212498</v>
      </c>
      <c r="N869">
        <v>1.81596306145942</v>
      </c>
      <c r="O869">
        <v>12.899361736363099</v>
      </c>
      <c r="P869">
        <v>45.7879372360944</v>
      </c>
      <c r="Q869">
        <v>2.5637000068478001E-2</v>
      </c>
    </row>
    <row r="870" spans="1:17" hidden="1" x14ac:dyDescent="0.3">
      <c r="A870" t="s">
        <v>1883</v>
      </c>
      <c r="B870" t="s">
        <v>1884</v>
      </c>
      <c r="C870" t="str">
        <f>IFERROR(VLOOKUP(Table1[[#This Row],[Ticker]],[1]!Table1[[Symbol]:[Industry]],2,FALSE),"-")</f>
        <v>-</v>
      </c>
      <c r="D870" t="s">
        <v>486</v>
      </c>
      <c r="E870">
        <v>3472.9548638400001</v>
      </c>
      <c r="F870">
        <v>719.8</v>
      </c>
      <c r="G870">
        <v>108.480157779565</v>
      </c>
      <c r="H870">
        <v>17.6876898552349</v>
      </c>
      <c r="I870">
        <v>-4.8262709896186298</v>
      </c>
      <c r="J870">
        <v>19.6874339310335</v>
      </c>
      <c r="K870">
        <v>649.55869408668002</v>
      </c>
      <c r="L870">
        <v>576.15980385747696</v>
      </c>
      <c r="M870">
        <v>76.988062789289302</v>
      </c>
      <c r="N870">
        <v>4.9368303137372003</v>
      </c>
      <c r="O870">
        <v>14.5248680188941</v>
      </c>
      <c r="P870">
        <v>152.074943092278</v>
      </c>
      <c r="Q870">
        <v>0.160015322802745</v>
      </c>
    </row>
    <row r="871" spans="1:17" hidden="1" x14ac:dyDescent="0.3">
      <c r="A871" t="s">
        <v>1885</v>
      </c>
      <c r="B871" t="s">
        <v>1886</v>
      </c>
      <c r="C871" t="str">
        <f>IFERROR(VLOOKUP(Table1[[#This Row],[Ticker]],[1]!Table1[[Symbol]:[Industry]],2,FALSE),"-")</f>
        <v>-</v>
      </c>
      <c r="D871" t="s">
        <v>49</v>
      </c>
      <c r="E871">
        <v>3451.9234762649999</v>
      </c>
      <c r="F871">
        <v>248.14</v>
      </c>
      <c r="G871">
        <v>40.392163403717603</v>
      </c>
      <c r="H871">
        <v>-0.14572561181591401</v>
      </c>
      <c r="I871">
        <v>34.432991335241297</v>
      </c>
      <c r="J871">
        <v>-3.45637817354952</v>
      </c>
      <c r="K871">
        <v>238.85459554261499</v>
      </c>
      <c r="L871">
        <v>207.94676144687801</v>
      </c>
      <c r="M871">
        <v>55.101358592522701</v>
      </c>
      <c r="N871">
        <v>1.0359833503354201</v>
      </c>
      <c r="O871">
        <v>12.8395260739905</v>
      </c>
      <c r="P871">
        <v>75.985815602836794</v>
      </c>
      <c r="Q871">
        <v>-3.4277254898529001E-2</v>
      </c>
    </row>
    <row r="872" spans="1:17" x14ac:dyDescent="0.3">
      <c r="A872" t="s">
        <v>1887</v>
      </c>
      <c r="B872" t="s">
        <v>1888</v>
      </c>
      <c r="C872" t="str">
        <f>IFERROR(VLOOKUP(Table1[[#This Row],[Ticker]],[1]!Table1[[Symbol]:[Industry]],2,FALSE),"-")</f>
        <v>-</v>
      </c>
      <c r="D872" t="s">
        <v>486</v>
      </c>
      <c r="E872">
        <v>3448.673781</v>
      </c>
      <c r="F872">
        <v>557.54999999999995</v>
      </c>
      <c r="G872">
        <v>8.4056875713445294</v>
      </c>
      <c r="H872">
        <v>1.95583359593799</v>
      </c>
      <c r="I872">
        <v>26.451341796615299</v>
      </c>
      <c r="J872">
        <v>0.112052997422789</v>
      </c>
      <c r="K872">
        <v>495.79393645273598</v>
      </c>
      <c r="L872">
        <v>437.79043373499098</v>
      </c>
      <c r="M872">
        <v>59.287530996248698</v>
      </c>
      <c r="N872">
        <v>1.5368472410326299</v>
      </c>
      <c r="O872">
        <v>2.5289211729889698</v>
      </c>
      <c r="P872">
        <v>69.468085106382901</v>
      </c>
      <c r="Q872">
        <v>-3.6701303429972999E-2</v>
      </c>
    </row>
    <row r="873" spans="1:17" hidden="1" x14ac:dyDescent="0.3">
      <c r="A873" t="s">
        <v>1889</v>
      </c>
      <c r="B873" t="s">
        <v>1890</v>
      </c>
      <c r="C873" t="str">
        <f>IFERROR(VLOOKUP(Table1[[#This Row],[Ticker]],[1]!Table1[[Symbol]:[Industry]],2,FALSE),"-")</f>
        <v>-</v>
      </c>
      <c r="D873" t="s">
        <v>1891</v>
      </c>
      <c r="E873">
        <v>3446.9344655199998</v>
      </c>
      <c r="F873">
        <v>302.10000000000002</v>
      </c>
      <c r="G873">
        <v>33.683199533066997</v>
      </c>
      <c r="H873">
        <v>10.451410556818599</v>
      </c>
      <c r="I873">
        <v>129.880229018465</v>
      </c>
      <c r="J873">
        <v>-3.0085684944334901</v>
      </c>
      <c r="K873">
        <v>269.743826883819</v>
      </c>
      <c r="M873">
        <v>57.220737827570602</v>
      </c>
      <c r="N873">
        <v>1.0149276160742999</v>
      </c>
      <c r="O873">
        <v>7.5140681893412804</v>
      </c>
      <c r="P873">
        <v>179.07621247113099</v>
      </c>
    </row>
    <row r="874" spans="1:17" hidden="1" x14ac:dyDescent="0.3">
      <c r="A874" t="s">
        <v>1892</v>
      </c>
      <c r="B874" t="s">
        <v>1893</v>
      </c>
      <c r="C874" t="str">
        <f>IFERROR(VLOOKUP(Table1[[#This Row],[Ticker]],[1]!Table1[[Symbol]:[Industry]],2,FALSE),"-")</f>
        <v>-</v>
      </c>
      <c r="D874" t="s">
        <v>272</v>
      </c>
      <c r="E874">
        <v>3445.8717034000001</v>
      </c>
      <c r="F874">
        <v>649.15</v>
      </c>
      <c r="G874">
        <v>-0.651754317422643</v>
      </c>
      <c r="H874">
        <v>-1.4372206072428</v>
      </c>
      <c r="I874">
        <v>-13.3028808300847</v>
      </c>
      <c r="J874">
        <v>1.6139599832253499</v>
      </c>
      <c r="K874">
        <v>632.34287059273697</v>
      </c>
      <c r="L874">
        <v>612.58509142099797</v>
      </c>
      <c r="M874">
        <v>62.773998458238303</v>
      </c>
      <c r="N874">
        <v>1.31995600456652</v>
      </c>
      <c r="O874">
        <v>11.3224986520835</v>
      </c>
      <c r="P874">
        <v>28.088003157063898</v>
      </c>
      <c r="Q874">
        <v>-0.15795109480213901</v>
      </c>
    </row>
    <row r="875" spans="1:17" hidden="1" x14ac:dyDescent="0.3">
      <c r="A875" t="s">
        <v>1894</v>
      </c>
      <c r="B875" t="s">
        <v>1895</v>
      </c>
      <c r="C875" t="str">
        <f>IFERROR(VLOOKUP(Table1[[#This Row],[Ticker]],[1]!Table1[[Symbol]:[Industry]],2,FALSE),"-")</f>
        <v>-</v>
      </c>
      <c r="D875" t="s">
        <v>193</v>
      </c>
      <c r="E875">
        <v>3443.8113582199999</v>
      </c>
      <c r="F875">
        <v>607.9</v>
      </c>
      <c r="G875">
        <v>56.051972244355198</v>
      </c>
      <c r="H875">
        <v>1.8641804123460901</v>
      </c>
      <c r="I875">
        <v>12.895946663681499</v>
      </c>
      <c r="J875">
        <v>-1.6365254605919599</v>
      </c>
      <c r="K875">
        <v>538.72232121909497</v>
      </c>
      <c r="L875">
        <v>477.83225871920001</v>
      </c>
      <c r="M875">
        <v>61.855439220721998</v>
      </c>
      <c r="N875">
        <v>1.3494261963979699</v>
      </c>
      <c r="O875">
        <v>3.4545155453199401</v>
      </c>
      <c r="P875">
        <v>88.233472673788498</v>
      </c>
      <c r="Q875">
        <v>6.5756720785811004E-2</v>
      </c>
    </row>
    <row r="876" spans="1:17" hidden="1" x14ac:dyDescent="0.3">
      <c r="A876" t="s">
        <v>1896</v>
      </c>
      <c r="B876" t="s">
        <v>1897</v>
      </c>
      <c r="C876" t="str">
        <f>IFERROR(VLOOKUP(Table1[[#This Row],[Ticker]],[1]!Table1[[Symbol]:[Industry]],2,FALSE),"-")</f>
        <v>-</v>
      </c>
      <c r="D876" t="s">
        <v>61</v>
      </c>
      <c r="E876">
        <v>3430.2265422</v>
      </c>
      <c r="F876">
        <v>482.45</v>
      </c>
      <c r="G876">
        <v>178.086823920716</v>
      </c>
      <c r="H876">
        <v>14.9196578853436</v>
      </c>
      <c r="I876">
        <v>64.502595073527004</v>
      </c>
      <c r="J876">
        <v>-6.31795819867299</v>
      </c>
      <c r="K876">
        <v>429.47802830665103</v>
      </c>
      <c r="L876">
        <v>331.40276896286503</v>
      </c>
      <c r="M876">
        <v>51.789973165439797</v>
      </c>
      <c r="N876">
        <v>0.87642958095800305</v>
      </c>
      <c r="O876">
        <v>7.7831899678723202</v>
      </c>
      <c r="P876">
        <v>222.493315508021</v>
      </c>
      <c r="Q876">
        <v>0.16412607737292201</v>
      </c>
    </row>
    <row r="877" spans="1:17" hidden="1" x14ac:dyDescent="0.3">
      <c r="A877" t="s">
        <v>1898</v>
      </c>
      <c r="B877" t="s">
        <v>1899</v>
      </c>
      <c r="C877" t="str">
        <f>IFERROR(VLOOKUP(Table1[[#This Row],[Ticker]],[1]!Table1[[Symbol]:[Industry]],2,FALSE),"-")</f>
        <v>-</v>
      </c>
      <c r="E877">
        <v>3419.9875000000002</v>
      </c>
      <c r="F877">
        <v>639.6</v>
      </c>
      <c r="G877">
        <v>407.314778480435</v>
      </c>
      <c r="H877">
        <v>4.64867827307586</v>
      </c>
      <c r="I877">
        <v>162.308292677243</v>
      </c>
      <c r="J877">
        <v>-0.72512131246071798</v>
      </c>
      <c r="K877">
        <v>597.400335175029</v>
      </c>
      <c r="L877">
        <v>409.329979887234</v>
      </c>
      <c r="M877">
        <v>49.8352019256887</v>
      </c>
      <c r="N877">
        <v>2.55520678294531</v>
      </c>
      <c r="O877">
        <v>23.929018136335198</v>
      </c>
      <c r="P877">
        <v>857.48502994011903</v>
      </c>
      <c r="Q877">
        <v>0.24295457562311301</v>
      </c>
    </row>
    <row r="878" spans="1:17" x14ac:dyDescent="0.3">
      <c r="A878" t="s">
        <v>1900</v>
      </c>
      <c r="B878" t="s">
        <v>1901</v>
      </c>
      <c r="C878" t="str">
        <f>IFERROR(VLOOKUP(Table1[[#This Row],[Ticker]],[1]!Table1[[Symbol]:[Industry]],2,FALSE),"-")</f>
        <v>-</v>
      </c>
      <c r="D878" t="s">
        <v>124</v>
      </c>
      <c r="E878">
        <v>3419.6733330000002</v>
      </c>
      <c r="F878">
        <v>606.04999999999995</v>
      </c>
      <c r="G878">
        <v>-30.364597602753399</v>
      </c>
      <c r="H878">
        <v>6.0643407884691802</v>
      </c>
      <c r="I878">
        <v>-9.8099643323760297</v>
      </c>
      <c r="J878">
        <v>8.9396486128745405</v>
      </c>
      <c r="K878">
        <v>546.10735640000701</v>
      </c>
      <c r="L878">
        <v>543.92083023532598</v>
      </c>
      <c r="M878">
        <v>78.333405820196703</v>
      </c>
      <c r="N878">
        <v>2.17430333836155</v>
      </c>
      <c r="O878">
        <v>23.752165662899099</v>
      </c>
      <c r="P878">
        <v>31.749999999999901</v>
      </c>
      <c r="Q878">
        <v>0.187232612263148</v>
      </c>
    </row>
    <row r="879" spans="1:17" x14ac:dyDescent="0.3">
      <c r="A879" t="s">
        <v>1902</v>
      </c>
      <c r="B879" t="s">
        <v>1903</v>
      </c>
      <c r="C879" t="str">
        <f>IFERROR(VLOOKUP(Table1[[#This Row],[Ticker]],[1]!Table1[[Symbol]:[Industry]],2,FALSE),"-")</f>
        <v>-</v>
      </c>
      <c r="D879" t="s">
        <v>193</v>
      </c>
      <c r="E879">
        <v>3417.0814578</v>
      </c>
      <c r="F879">
        <v>1313</v>
      </c>
      <c r="G879">
        <v>23.0708988211933</v>
      </c>
      <c r="H879">
        <v>-0.91320915727053997</v>
      </c>
      <c r="I879">
        <v>14.533290383514201</v>
      </c>
      <c r="J879">
        <v>-0.60894733339389995</v>
      </c>
      <c r="K879">
        <v>1232.1059034653899</v>
      </c>
      <c r="L879">
        <v>1112.11060790335</v>
      </c>
      <c r="M879">
        <v>55.6913848851149</v>
      </c>
      <c r="N879">
        <v>2.0894162970788002</v>
      </c>
      <c r="O879">
        <v>3.3206397562833101</v>
      </c>
      <c r="P879">
        <v>59.7323600973236</v>
      </c>
      <c r="Q879">
        <v>0.11509009955485699</v>
      </c>
    </row>
    <row r="880" spans="1:17" hidden="1" x14ac:dyDescent="0.3">
      <c r="A880" t="s">
        <v>1904</v>
      </c>
      <c r="B880" t="s">
        <v>1905</v>
      </c>
      <c r="C880" t="str">
        <f>IFERROR(VLOOKUP(Table1[[#This Row],[Ticker]],[1]!Table1[[Symbol]:[Industry]],2,FALSE),"-")</f>
        <v>-</v>
      </c>
      <c r="D880" t="s">
        <v>64</v>
      </c>
      <c r="E880">
        <v>3415.3258999999998</v>
      </c>
      <c r="F880">
        <v>1248.8499999999999</v>
      </c>
      <c r="G880">
        <v>597.42511731622994</v>
      </c>
      <c r="H880">
        <v>-11.5458343826219</v>
      </c>
      <c r="I880">
        <v>112.370605600068</v>
      </c>
      <c r="J880">
        <v>-3.9572955005093302</v>
      </c>
      <c r="K880">
        <v>1250.6748518874101</v>
      </c>
      <c r="L880">
        <v>867.72008518426105</v>
      </c>
      <c r="M880">
        <v>55.888491612747899</v>
      </c>
      <c r="N880">
        <v>0.79487794987217597</v>
      </c>
      <c r="O880">
        <v>27.156984425671599</v>
      </c>
      <c r="P880">
        <v>634.61764705882297</v>
      </c>
      <c r="Q880">
        <v>0.19983843810639401</v>
      </c>
    </row>
    <row r="881" spans="1:17" hidden="1" x14ac:dyDescent="0.3">
      <c r="A881" t="s">
        <v>1906</v>
      </c>
      <c r="B881" t="s">
        <v>1907</v>
      </c>
      <c r="C881" t="str">
        <f>IFERROR(VLOOKUP(Table1[[#This Row],[Ticker]],[1]!Table1[[Symbol]:[Industry]],2,FALSE),"-")</f>
        <v>-</v>
      </c>
      <c r="D881" t="s">
        <v>697</v>
      </c>
      <c r="E881">
        <v>3398.5850436999999</v>
      </c>
      <c r="F881">
        <v>821.5</v>
      </c>
      <c r="G881">
        <v>-8.5043554001193105</v>
      </c>
      <c r="H881">
        <v>6.3416065097546799</v>
      </c>
      <c r="I881">
        <v>2.5505291417614702</v>
      </c>
      <c r="J881">
        <v>3.2263106621813198</v>
      </c>
      <c r="K881">
        <v>720.97038643019698</v>
      </c>
      <c r="L881">
        <v>680.00585924238499</v>
      </c>
      <c r="M881">
        <v>73.976971335474303</v>
      </c>
      <c r="N881">
        <v>1.52184537745724</v>
      </c>
      <c r="O881">
        <v>6.2203286670724198</v>
      </c>
      <c r="P881">
        <v>46.3827512473271</v>
      </c>
      <c r="Q881">
        <v>-2.3001867801709999E-3</v>
      </c>
    </row>
    <row r="882" spans="1:17" x14ac:dyDescent="0.3">
      <c r="A882" t="s">
        <v>1908</v>
      </c>
      <c r="B882" t="s">
        <v>1909</v>
      </c>
      <c r="C882" t="str">
        <f>IFERROR(VLOOKUP(Table1[[#This Row],[Ticker]],[1]!Table1[[Symbol]:[Industry]],2,FALSE),"-")</f>
        <v>-</v>
      </c>
      <c r="D882" t="s">
        <v>67</v>
      </c>
      <c r="E882">
        <v>3373.0840499999999</v>
      </c>
      <c r="F882">
        <v>781</v>
      </c>
      <c r="G882">
        <v>-65.408762969041305</v>
      </c>
      <c r="H882">
        <v>6.0571494800251404</v>
      </c>
      <c r="I882">
        <v>-18.124845493330898</v>
      </c>
      <c r="J882">
        <v>-6.0660960321499902</v>
      </c>
      <c r="K882">
        <v>732.00555063506602</v>
      </c>
      <c r="L882">
        <v>804.00119692629403</v>
      </c>
      <c r="M882">
        <v>57.740041185653702</v>
      </c>
      <c r="N882">
        <v>2.6066047699405299</v>
      </c>
      <c r="O882">
        <v>72.080665813060094</v>
      </c>
      <c r="P882">
        <v>26.2120232708468</v>
      </c>
    </row>
    <row r="883" spans="1:17" hidden="1" x14ac:dyDescent="0.3">
      <c r="A883" t="s">
        <v>1910</v>
      </c>
      <c r="B883" t="s">
        <v>1911</v>
      </c>
      <c r="C883" t="str">
        <f>IFERROR(VLOOKUP(Table1[[#This Row],[Ticker]],[1]!Table1[[Symbol]:[Industry]],2,FALSE),"-")</f>
        <v>-</v>
      </c>
      <c r="D883" t="s">
        <v>98</v>
      </c>
      <c r="E883">
        <v>3366.35591436</v>
      </c>
      <c r="F883">
        <v>875.6</v>
      </c>
      <c r="G883">
        <v>110.904093105367</v>
      </c>
      <c r="H883">
        <v>-10.828415744644399</v>
      </c>
      <c r="I883">
        <v>37.467670957018001</v>
      </c>
      <c r="J883">
        <v>-4.4139029547548603</v>
      </c>
      <c r="K883">
        <v>874.50386626625698</v>
      </c>
      <c r="L883">
        <v>739.30919555299897</v>
      </c>
      <c r="M883">
        <v>46.057138161039902</v>
      </c>
      <c r="N883">
        <v>0.73919034537053496</v>
      </c>
      <c r="O883">
        <v>16.034719049794401</v>
      </c>
      <c r="P883">
        <v>139.03903903903901</v>
      </c>
      <c r="Q883">
        <v>5.3594567238285998E-2</v>
      </c>
    </row>
    <row r="884" spans="1:17" hidden="1" x14ac:dyDescent="0.3">
      <c r="A884" t="s">
        <v>1912</v>
      </c>
      <c r="B884" t="s">
        <v>1913</v>
      </c>
      <c r="C884" t="str">
        <f>IFERROR(VLOOKUP(Table1[[#This Row],[Ticker]],[1]!Table1[[Symbol]:[Industry]],2,FALSE),"-")</f>
        <v>-</v>
      </c>
      <c r="D884" t="s">
        <v>371</v>
      </c>
      <c r="E884">
        <v>3362.97976948</v>
      </c>
      <c r="F884">
        <v>263.32</v>
      </c>
      <c r="G884">
        <v>50.115608355954102</v>
      </c>
      <c r="H884">
        <v>30.074047700453399</v>
      </c>
      <c r="I884">
        <v>60.372002854896103</v>
      </c>
      <c r="J884">
        <v>6.87101819525137</v>
      </c>
      <c r="K884">
        <v>220.90024420182101</v>
      </c>
      <c r="L884">
        <v>177.77988756133701</v>
      </c>
      <c r="M884">
        <v>66.760507632048899</v>
      </c>
      <c r="N884">
        <v>1.7069070500839501</v>
      </c>
      <c r="O884">
        <v>8.2333282697858206</v>
      </c>
      <c r="P884">
        <v>134.07262545001899</v>
      </c>
      <c r="Q884">
        <v>0.15824138183547101</v>
      </c>
    </row>
    <row r="885" spans="1:17" x14ac:dyDescent="0.3">
      <c r="A885" t="s">
        <v>1914</v>
      </c>
      <c r="B885" t="s">
        <v>1915</v>
      </c>
      <c r="C885" t="str">
        <f>IFERROR(VLOOKUP(Table1[[#This Row],[Ticker]],[1]!Table1[[Symbol]:[Industry]],2,FALSE),"-")</f>
        <v>-</v>
      </c>
      <c r="D885" t="s">
        <v>988</v>
      </c>
      <c r="E885">
        <v>3352.1012337450002</v>
      </c>
      <c r="F885">
        <v>414.85</v>
      </c>
      <c r="G885">
        <v>-13.7078052001667</v>
      </c>
      <c r="H885">
        <v>1.2020437370775501</v>
      </c>
      <c r="I885">
        <v>-9.5636352764915902</v>
      </c>
      <c r="J885">
        <v>-5.25664079932743</v>
      </c>
      <c r="K885">
        <v>398.04709882869798</v>
      </c>
      <c r="L885">
        <v>394.21942770630801</v>
      </c>
      <c r="M885">
        <v>50.675243714777103</v>
      </c>
      <c r="N885">
        <v>1.3856975494355499</v>
      </c>
      <c r="O885">
        <v>18.1149813185488</v>
      </c>
      <c r="P885">
        <v>22.718532761425799</v>
      </c>
      <c r="Q885">
        <v>-4.2197946990465002E-2</v>
      </c>
    </row>
    <row r="886" spans="1:17" x14ac:dyDescent="0.3">
      <c r="A886" t="s">
        <v>1916</v>
      </c>
      <c r="B886" t="s">
        <v>1917</v>
      </c>
      <c r="C886" t="str">
        <f>IFERROR(VLOOKUP(Table1[[#This Row],[Ticker]],[1]!Table1[[Symbol]:[Industry]],2,FALSE),"-")</f>
        <v>-</v>
      </c>
      <c r="D886" t="s">
        <v>230</v>
      </c>
      <c r="E886">
        <v>3344.3143129999999</v>
      </c>
      <c r="F886">
        <v>346.15</v>
      </c>
      <c r="G886">
        <v>64.369573000983394</v>
      </c>
      <c r="H886">
        <v>-0.36616362156083998</v>
      </c>
      <c r="I886">
        <v>-13.4242762244426</v>
      </c>
      <c r="J886">
        <v>-0.141406749207032</v>
      </c>
      <c r="K886">
        <v>326.312280594578</v>
      </c>
      <c r="L886">
        <v>297.542319580514</v>
      </c>
      <c r="M886">
        <v>56.825545134214202</v>
      </c>
      <c r="N886">
        <v>1.46508216943891</v>
      </c>
      <c r="O886">
        <v>16.0046222735808</v>
      </c>
      <c r="P886">
        <v>91.243093922651894</v>
      </c>
      <c r="Q886">
        <v>7.9883331194713997E-2</v>
      </c>
    </row>
    <row r="887" spans="1:17" hidden="1" x14ac:dyDescent="0.3">
      <c r="A887" t="s">
        <v>1918</v>
      </c>
      <c r="B887" t="s">
        <v>1919</v>
      </c>
      <c r="C887" t="str">
        <f>IFERROR(VLOOKUP(Table1[[#This Row],[Ticker]],[1]!Table1[[Symbol]:[Industry]],2,FALSE),"-")</f>
        <v>-</v>
      </c>
      <c r="D887" t="s">
        <v>230</v>
      </c>
      <c r="E887">
        <v>3322.1496948849999</v>
      </c>
      <c r="F887">
        <v>1039.95</v>
      </c>
      <c r="G887">
        <v>154.56269009455499</v>
      </c>
      <c r="H887">
        <v>4.1736447547362703</v>
      </c>
      <c r="I887">
        <v>36.633968658263697</v>
      </c>
      <c r="J887">
        <v>5.0783189695469799E-2</v>
      </c>
      <c r="K887">
        <v>921.03651303880395</v>
      </c>
      <c r="L887">
        <v>752.94274702607095</v>
      </c>
      <c r="M887">
        <v>73.700610800368807</v>
      </c>
      <c r="N887">
        <v>0.74763180211779301</v>
      </c>
      <c r="O887">
        <v>0.93754507428240796</v>
      </c>
      <c r="P887">
        <v>185.30864197530801</v>
      </c>
      <c r="Q887">
        <v>0.184414552841841</v>
      </c>
    </row>
    <row r="888" spans="1:17" hidden="1" x14ac:dyDescent="0.3">
      <c r="A888" t="s">
        <v>1920</v>
      </c>
      <c r="B888" t="s">
        <v>1921</v>
      </c>
      <c r="C888" t="str">
        <f>IFERROR(VLOOKUP(Table1[[#This Row],[Ticker]],[1]!Table1[[Symbol]:[Industry]],2,FALSE),"-")</f>
        <v>-</v>
      </c>
      <c r="D888" t="s">
        <v>391</v>
      </c>
      <c r="E888">
        <v>3319.8288832500002</v>
      </c>
      <c r="F888">
        <v>4245.55</v>
      </c>
      <c r="G888">
        <v>18.842991063686998</v>
      </c>
      <c r="H888">
        <v>-2.5202994802432999</v>
      </c>
      <c r="I888">
        <v>-16.184330004209802</v>
      </c>
      <c r="J888">
        <v>-1.0425116441418401</v>
      </c>
      <c r="K888">
        <v>4193.3991163176797</v>
      </c>
      <c r="L888">
        <v>4024.0579180581699</v>
      </c>
      <c r="M888">
        <v>60.0295423800724</v>
      </c>
      <c r="N888">
        <v>0.70238745174782602</v>
      </c>
      <c r="O888">
        <v>20.0551165337824</v>
      </c>
      <c r="P888">
        <v>54.103448275862</v>
      </c>
      <c r="Q888">
        <v>5.3669056297356001E-2</v>
      </c>
    </row>
    <row r="889" spans="1:17" hidden="1" x14ac:dyDescent="0.3">
      <c r="A889" t="s">
        <v>1922</v>
      </c>
      <c r="B889" t="s">
        <v>1923</v>
      </c>
      <c r="C889" t="str">
        <f>IFERROR(VLOOKUP(Table1[[#This Row],[Ticker]],[1]!Table1[[Symbol]:[Industry]],2,FALSE),"-")</f>
        <v>-</v>
      </c>
      <c r="D889" t="s">
        <v>124</v>
      </c>
      <c r="E889">
        <v>3306.746157135</v>
      </c>
      <c r="F889">
        <v>187.26</v>
      </c>
      <c r="G889">
        <v>117.375738272912</v>
      </c>
      <c r="H889">
        <v>3.99010900183095</v>
      </c>
      <c r="I889">
        <v>-9.7112987236631305</v>
      </c>
      <c r="J889">
        <v>-1.5359187148981499</v>
      </c>
      <c r="K889">
        <v>174.10550383943001</v>
      </c>
      <c r="L889">
        <v>158.12937597228901</v>
      </c>
      <c r="M889">
        <v>58.712984695301998</v>
      </c>
      <c r="N889">
        <v>1.9275986101061999</v>
      </c>
      <c r="O889">
        <v>19.406173235074199</v>
      </c>
      <c r="P889">
        <v>154.94894486044899</v>
      </c>
      <c r="Q889">
        <v>7.1526170792718002E-2</v>
      </c>
    </row>
    <row r="890" spans="1:17" x14ac:dyDescent="0.3">
      <c r="A890" t="s">
        <v>1924</v>
      </c>
      <c r="B890" t="s">
        <v>1925</v>
      </c>
      <c r="C890" t="str">
        <f>IFERROR(VLOOKUP(Table1[[#This Row],[Ticker]],[1]!Table1[[Symbol]:[Industry]],2,FALSE),"-")</f>
        <v>-</v>
      </c>
      <c r="D890" t="s">
        <v>46</v>
      </c>
      <c r="E890">
        <v>3300.2109835000001</v>
      </c>
      <c r="F890">
        <v>1959.3</v>
      </c>
      <c r="G890">
        <v>0.29792004641091502</v>
      </c>
      <c r="H890">
        <v>15.1285600131039</v>
      </c>
      <c r="I890">
        <v>4.1087045249619996</v>
      </c>
      <c r="J890">
        <v>14.4539798055755</v>
      </c>
      <c r="K890">
        <v>1676.3668047378801</v>
      </c>
      <c r="L890">
        <v>1622.49231072579</v>
      </c>
      <c r="M890">
        <v>78.286969697707406</v>
      </c>
      <c r="N890">
        <v>2.4951388594333799</v>
      </c>
      <c r="O890">
        <v>3.3532384014699002</v>
      </c>
      <c r="P890">
        <v>38.564356435643496</v>
      </c>
      <c r="Q890">
        <v>2.2243102006671001E-2</v>
      </c>
    </row>
    <row r="891" spans="1:17" x14ac:dyDescent="0.3">
      <c r="A891" t="s">
        <v>1926</v>
      </c>
      <c r="B891" t="s">
        <v>1927</v>
      </c>
      <c r="C891" t="str">
        <f>IFERROR(VLOOKUP(Table1[[#This Row],[Ticker]],[1]!Table1[[Symbol]:[Industry]],2,FALSE),"-")</f>
        <v>-</v>
      </c>
      <c r="D891" t="s">
        <v>80</v>
      </c>
      <c r="E891">
        <v>3293.8302096000002</v>
      </c>
      <c r="F891">
        <v>257.75</v>
      </c>
      <c r="G891">
        <v>-4.8980426366986496</v>
      </c>
      <c r="H891">
        <v>4.9558335959379898</v>
      </c>
      <c r="I891">
        <v>-19.7868359992266</v>
      </c>
      <c r="J891">
        <v>0.63444993593715104</v>
      </c>
      <c r="K891">
        <v>235.53708407879299</v>
      </c>
      <c r="L891">
        <v>235.26378754805501</v>
      </c>
      <c r="M891">
        <v>59.845449509868502</v>
      </c>
      <c r="N891">
        <v>1.4876865848547001</v>
      </c>
      <c r="O891">
        <v>18.331716779825399</v>
      </c>
      <c r="P891">
        <v>35.408458103493501</v>
      </c>
      <c r="Q891">
        <v>-2.0341889645207001E-2</v>
      </c>
    </row>
    <row r="892" spans="1:17" hidden="1" x14ac:dyDescent="0.3">
      <c r="A892" t="s">
        <v>1928</v>
      </c>
      <c r="B892" t="s">
        <v>1929</v>
      </c>
      <c r="C892" t="str">
        <f>IFERROR(VLOOKUP(Table1[[#This Row],[Ticker]],[1]!Table1[[Symbol]:[Industry]],2,FALSE),"-")</f>
        <v>-</v>
      </c>
      <c r="D892" t="s">
        <v>1930</v>
      </c>
      <c r="E892">
        <v>3292.4103749999999</v>
      </c>
      <c r="F892">
        <v>1295.1500000000001</v>
      </c>
      <c r="G892">
        <v>67.217667965094293</v>
      </c>
      <c r="H892">
        <v>18.4537257314228</v>
      </c>
      <c r="I892">
        <v>14.0844445223915</v>
      </c>
      <c r="J892">
        <v>4.0387105294243</v>
      </c>
      <c r="K892">
        <v>1127.4396624984799</v>
      </c>
      <c r="L892">
        <v>1016.31922252565</v>
      </c>
      <c r="M892">
        <v>79.3270412668316</v>
      </c>
      <c r="N892">
        <v>2.8453224287083199</v>
      </c>
      <c r="O892">
        <v>3.6173416206616902</v>
      </c>
      <c r="P892">
        <v>113.36902800658901</v>
      </c>
      <c r="Q892">
        <v>8.3912904907127994E-2</v>
      </c>
    </row>
    <row r="893" spans="1:17" x14ac:dyDescent="0.3">
      <c r="A893" t="s">
        <v>1931</v>
      </c>
      <c r="B893" t="s">
        <v>1932</v>
      </c>
      <c r="C893" t="str">
        <f>IFERROR(VLOOKUP(Table1[[#This Row],[Ticker]],[1]!Table1[[Symbol]:[Industry]],2,FALSE),"-")</f>
        <v>-</v>
      </c>
      <c r="D893" t="s">
        <v>549</v>
      </c>
      <c r="E893">
        <v>3254.0802480900002</v>
      </c>
      <c r="F893">
        <v>1094.8</v>
      </c>
      <c r="G893">
        <v>30.0748523913159</v>
      </c>
      <c r="H893">
        <v>-3.9976646773956501</v>
      </c>
      <c r="I893">
        <v>5.3679426399831502</v>
      </c>
      <c r="J893">
        <v>0.59611208159447204</v>
      </c>
      <c r="K893">
        <v>1079.57853630411</v>
      </c>
      <c r="L893">
        <v>1007.10923259431</v>
      </c>
      <c r="M893">
        <v>64.837510492349296</v>
      </c>
      <c r="N893">
        <v>0.86824574062094295</v>
      </c>
      <c r="O893">
        <v>15.4503105590062</v>
      </c>
      <c r="P893">
        <v>58.609199565374801</v>
      </c>
      <c r="Q893">
        <v>1.2754774518285999E-2</v>
      </c>
    </row>
    <row r="894" spans="1:17" x14ac:dyDescent="0.3">
      <c r="A894" t="s">
        <v>1933</v>
      </c>
      <c r="B894" t="s">
        <v>1934</v>
      </c>
      <c r="C894" t="str">
        <f>IFERROR(VLOOKUP(Table1[[#This Row],[Ticker]],[1]!Table1[[Symbol]:[Industry]],2,FALSE),"-")</f>
        <v>-</v>
      </c>
      <c r="D894" t="s">
        <v>140</v>
      </c>
      <c r="E894">
        <v>3243.86817612</v>
      </c>
      <c r="F894">
        <v>427</v>
      </c>
      <c r="G894">
        <v>-2.8247798973968399</v>
      </c>
      <c r="H894">
        <v>-19.098565744676002</v>
      </c>
      <c r="I894">
        <v>-28.821239759589101</v>
      </c>
      <c r="J894">
        <v>-6.6158142649032197</v>
      </c>
      <c r="K894">
        <v>468.03215489655997</v>
      </c>
      <c r="L894">
        <v>467.86806754492</v>
      </c>
      <c r="M894">
        <v>30.100678501886101</v>
      </c>
      <c r="N894">
        <v>0.74625709855051403</v>
      </c>
      <c r="O894">
        <v>37.002341920374697</v>
      </c>
      <c r="P894">
        <v>26.331360946745502</v>
      </c>
      <c r="Q894">
        <v>6.0307386294075997E-2</v>
      </c>
    </row>
    <row r="895" spans="1:17" hidden="1" x14ac:dyDescent="0.3">
      <c r="A895" t="s">
        <v>1935</v>
      </c>
      <c r="B895" t="s">
        <v>1936</v>
      </c>
      <c r="C895" t="str">
        <f>IFERROR(VLOOKUP(Table1[[#This Row],[Ticker]],[1]!Table1[[Symbol]:[Industry]],2,FALSE),"-")</f>
        <v>-</v>
      </c>
      <c r="D895" t="s">
        <v>1937</v>
      </c>
      <c r="E895">
        <v>3241.42</v>
      </c>
      <c r="F895">
        <v>1215.5</v>
      </c>
      <c r="G895">
        <v>233.133966672317</v>
      </c>
      <c r="H895">
        <v>16.808406614018601</v>
      </c>
      <c r="I895">
        <v>83.349504433042796</v>
      </c>
      <c r="J895">
        <v>-1.7621123491359401</v>
      </c>
      <c r="K895">
        <v>968.78407453623095</v>
      </c>
      <c r="L895">
        <v>736.33204970530005</v>
      </c>
      <c r="M895">
        <v>63.7997638414843</v>
      </c>
      <c r="N895">
        <v>1.2996135628138801</v>
      </c>
      <c r="O895">
        <v>0</v>
      </c>
      <c r="P895">
        <v>260.57549688519703</v>
      </c>
      <c r="Q895">
        <v>9.0330170147048999E-2</v>
      </c>
    </row>
    <row r="896" spans="1:17" hidden="1" x14ac:dyDescent="0.3">
      <c r="A896" t="s">
        <v>1938</v>
      </c>
      <c r="B896" t="s">
        <v>1939</v>
      </c>
      <c r="C896" t="str">
        <f>IFERROR(VLOOKUP(Table1[[#This Row],[Ticker]],[1]!Table1[[Symbol]:[Industry]],2,FALSE),"-")</f>
        <v>-</v>
      </c>
      <c r="D896" t="s">
        <v>80</v>
      </c>
      <c r="E896">
        <v>3237.7260122399998</v>
      </c>
      <c r="F896">
        <v>252.12</v>
      </c>
      <c r="G896">
        <v>106.829831745836</v>
      </c>
      <c r="H896">
        <v>27.327155158270699</v>
      </c>
      <c r="I896">
        <v>55.870953140512803</v>
      </c>
      <c r="J896">
        <v>2.9701731144583001</v>
      </c>
      <c r="K896">
        <v>209.26538745919399</v>
      </c>
      <c r="L896">
        <v>174.61267608600301</v>
      </c>
      <c r="M896">
        <v>70.422607790620404</v>
      </c>
      <c r="N896">
        <v>1.2705173983120599</v>
      </c>
      <c r="O896">
        <v>8.6546089163890194</v>
      </c>
      <c r="P896">
        <v>136.84358853922001</v>
      </c>
      <c r="Q896">
        <v>3.5729721977677001E-2</v>
      </c>
    </row>
    <row r="897" spans="1:17" x14ac:dyDescent="0.3">
      <c r="A897" t="s">
        <v>1940</v>
      </c>
      <c r="B897" t="s">
        <v>1941</v>
      </c>
      <c r="C897" t="str">
        <f>IFERROR(VLOOKUP(Table1[[#This Row],[Ticker]],[1]!Table1[[Symbol]:[Industry]],2,FALSE),"-")</f>
        <v>-</v>
      </c>
      <c r="D897" t="s">
        <v>1150</v>
      </c>
      <c r="E897">
        <v>3235.6251582250002</v>
      </c>
      <c r="F897">
        <v>442.45</v>
      </c>
      <c r="G897">
        <v>-43.689117262074497</v>
      </c>
      <c r="H897">
        <v>14.5726814220249</v>
      </c>
      <c r="I897">
        <v>-23.118432285459299</v>
      </c>
      <c r="J897">
        <v>-0.22073984031896501</v>
      </c>
      <c r="K897">
        <v>398.37967452982599</v>
      </c>
      <c r="L897">
        <v>429.014910654772</v>
      </c>
      <c r="M897">
        <v>71.504987195150605</v>
      </c>
      <c r="N897">
        <v>1.6791979798721699</v>
      </c>
      <c r="O897">
        <v>50.0960560515312</v>
      </c>
      <c r="P897">
        <v>40.460317460317398</v>
      </c>
      <c r="Q897">
        <v>6.631453758569E-3</v>
      </c>
    </row>
    <row r="898" spans="1:17" x14ac:dyDescent="0.3">
      <c r="A898" t="s">
        <v>1942</v>
      </c>
      <c r="B898" t="s">
        <v>1943</v>
      </c>
      <c r="C898" t="str">
        <f>IFERROR(VLOOKUP(Table1[[#This Row],[Ticker]],[1]!Table1[[Symbol]:[Industry]],2,FALSE),"-")</f>
        <v>-</v>
      </c>
      <c r="D898" t="s">
        <v>278</v>
      </c>
      <c r="E898">
        <v>3225.41850819</v>
      </c>
      <c r="F898">
        <v>1045.3499999999999</v>
      </c>
      <c r="G898">
        <v>-48.677156112427198</v>
      </c>
      <c r="H898">
        <v>20.605231036613802</v>
      </c>
      <c r="I898">
        <v>-17.222231976103501</v>
      </c>
      <c r="J898">
        <v>-1.34437705967831</v>
      </c>
      <c r="K898">
        <v>904.040480701555</v>
      </c>
      <c r="L898">
        <v>998.03430761073298</v>
      </c>
      <c r="M898">
        <v>79.571905380243706</v>
      </c>
      <c r="N898">
        <v>2.58736672683338</v>
      </c>
      <c r="O898">
        <v>30.860477352082999</v>
      </c>
      <c r="P898">
        <v>39.074037118339596</v>
      </c>
      <c r="Q898">
        <v>-6.5666374592591004E-2</v>
      </c>
    </row>
    <row r="899" spans="1:17" hidden="1" x14ac:dyDescent="0.3">
      <c r="A899" t="s">
        <v>1944</v>
      </c>
      <c r="B899" t="s">
        <v>1945</v>
      </c>
      <c r="C899" t="str">
        <f>IFERROR(VLOOKUP(Table1[[#This Row],[Ticker]],[1]!Table1[[Symbol]:[Industry]],2,FALSE),"-")</f>
        <v>-</v>
      </c>
      <c r="D899" t="s">
        <v>127</v>
      </c>
      <c r="E899">
        <v>3220.5922964799902</v>
      </c>
      <c r="F899">
        <v>105.04</v>
      </c>
      <c r="G899">
        <v>74.6964578697484</v>
      </c>
      <c r="H899">
        <v>-12.377499737395301</v>
      </c>
      <c r="I899">
        <v>-27.653496839257802</v>
      </c>
      <c r="J899">
        <v>-7.0048268855416804</v>
      </c>
      <c r="K899">
        <v>107.677240207079</v>
      </c>
      <c r="L899">
        <v>100.056918770629</v>
      </c>
      <c r="M899">
        <v>40.918398079129602</v>
      </c>
      <c r="N899">
        <v>2.1806662528122298</v>
      </c>
      <c r="O899">
        <v>53.941355674028898</v>
      </c>
      <c r="P899">
        <v>132.389380530973</v>
      </c>
      <c r="Q899">
        <v>0.18657379605325999</v>
      </c>
    </row>
    <row r="900" spans="1:17" hidden="1" x14ac:dyDescent="0.3">
      <c r="A900" t="s">
        <v>1946</v>
      </c>
      <c r="B900" t="s">
        <v>1947</v>
      </c>
      <c r="C900" t="str">
        <f>IFERROR(VLOOKUP(Table1[[#This Row],[Ticker]],[1]!Table1[[Symbol]:[Industry]],2,FALSE),"-")</f>
        <v>-</v>
      </c>
      <c r="D900" t="s">
        <v>391</v>
      </c>
      <c r="E900">
        <v>3208.6122925</v>
      </c>
      <c r="F900">
        <v>1966.2</v>
      </c>
      <c r="G900">
        <v>625.00180138119799</v>
      </c>
      <c r="H900">
        <v>39.984875982123199</v>
      </c>
      <c r="I900">
        <v>228.473516822878</v>
      </c>
      <c r="J900">
        <v>1.2488361181213199</v>
      </c>
      <c r="K900">
        <v>1362.2333673999501</v>
      </c>
      <c r="L900">
        <v>855.79759899418104</v>
      </c>
      <c r="M900">
        <v>63.040760960637499</v>
      </c>
      <c r="N900">
        <v>1.64987592912581</v>
      </c>
      <c r="O900">
        <v>10.8330790357033</v>
      </c>
      <c r="P900">
        <v>680.23809523809496</v>
      </c>
      <c r="Q900">
        <v>0.284500017208343</v>
      </c>
    </row>
    <row r="901" spans="1:17" x14ac:dyDescent="0.3">
      <c r="A901" t="s">
        <v>1948</v>
      </c>
      <c r="B901" t="s">
        <v>1949</v>
      </c>
      <c r="C901" t="str">
        <f>IFERROR(VLOOKUP(Table1[[#This Row],[Ticker]],[1]!Table1[[Symbol]:[Industry]],2,FALSE),"-")</f>
        <v>-</v>
      </c>
      <c r="D901" t="s">
        <v>61</v>
      </c>
      <c r="E901">
        <v>3203.2154399999999</v>
      </c>
      <c r="F901">
        <v>400.3</v>
      </c>
      <c r="G901">
        <v>38.692724780906801</v>
      </c>
      <c r="H901">
        <v>-5.4919092234049602E-2</v>
      </c>
      <c r="I901">
        <v>11.323555600595</v>
      </c>
      <c r="J901">
        <v>-0.84818766240467902</v>
      </c>
      <c r="K901">
        <v>377.58820213959302</v>
      </c>
      <c r="L901">
        <v>335.516027411349</v>
      </c>
      <c r="M901">
        <v>63.528952294490402</v>
      </c>
      <c r="N901">
        <v>0.57699182380960401</v>
      </c>
      <c r="O901">
        <v>5.9205595803147597</v>
      </c>
      <c r="P901">
        <v>71.581654522074501</v>
      </c>
      <c r="Q901">
        <v>-5.0303960341420997E-2</v>
      </c>
    </row>
    <row r="902" spans="1:17" hidden="1" x14ac:dyDescent="0.3">
      <c r="A902" t="s">
        <v>1950</v>
      </c>
      <c r="B902" t="s">
        <v>1951</v>
      </c>
      <c r="C902" t="str">
        <f>IFERROR(VLOOKUP(Table1[[#This Row],[Ticker]],[1]!Table1[[Symbol]:[Industry]],2,FALSE),"-")</f>
        <v>-</v>
      </c>
      <c r="D902" t="s">
        <v>498</v>
      </c>
      <c r="E902">
        <v>3201.3846067499999</v>
      </c>
      <c r="F902">
        <v>311.25</v>
      </c>
      <c r="G902">
        <v>-56.878390736685802</v>
      </c>
      <c r="H902">
        <v>-2.8238884833208799</v>
      </c>
      <c r="I902">
        <v>-20.626816331394501</v>
      </c>
      <c r="J902">
        <v>-1.04204183778066</v>
      </c>
      <c r="K902">
        <v>295.37830945951799</v>
      </c>
      <c r="M902">
        <v>67.864278531444697</v>
      </c>
      <c r="N902">
        <v>1.24315422426921</v>
      </c>
      <c r="O902">
        <v>65.269076305220807</v>
      </c>
      <c r="P902">
        <v>26.472978464038999</v>
      </c>
    </row>
    <row r="903" spans="1:17" hidden="1" x14ac:dyDescent="0.3">
      <c r="A903" t="s">
        <v>1952</v>
      </c>
      <c r="B903" t="s">
        <v>1953</v>
      </c>
      <c r="C903" t="str">
        <f>IFERROR(VLOOKUP(Table1[[#This Row],[Ticker]],[1]!Table1[[Symbol]:[Industry]],2,FALSE),"-")</f>
        <v>-</v>
      </c>
      <c r="D903" t="s">
        <v>130</v>
      </c>
      <c r="E903">
        <v>3199.2132916349901</v>
      </c>
      <c r="F903">
        <v>48.05</v>
      </c>
      <c r="G903">
        <v>112.68111511409801</v>
      </c>
      <c r="H903">
        <v>13.7073487474531</v>
      </c>
      <c r="I903">
        <v>-2.72980515048503</v>
      </c>
      <c r="J903">
        <v>3.6573286089250798</v>
      </c>
      <c r="K903">
        <v>42.855766072123401</v>
      </c>
      <c r="L903">
        <v>38.421160078504897</v>
      </c>
      <c r="M903">
        <v>70.674422227928304</v>
      </c>
      <c r="N903">
        <v>3.3200102280996702</v>
      </c>
      <c r="O903">
        <v>41.415192507804299</v>
      </c>
      <c r="P903">
        <v>158.333333333333</v>
      </c>
      <c r="Q903">
        <v>7.3870566442769001E-2</v>
      </c>
    </row>
    <row r="904" spans="1:17" x14ac:dyDescent="0.3">
      <c r="A904" t="s">
        <v>1954</v>
      </c>
      <c r="B904" t="s">
        <v>1955</v>
      </c>
      <c r="C904" t="str">
        <f>IFERROR(VLOOKUP(Table1[[#This Row],[Ticker]],[1]!Table1[[Symbol]:[Industry]],2,FALSE),"-")</f>
        <v>-</v>
      </c>
      <c r="D904" t="s">
        <v>278</v>
      </c>
      <c r="E904">
        <v>3197.8312110000002</v>
      </c>
      <c r="F904">
        <v>130.78</v>
      </c>
      <c r="G904">
        <v>24.257108353561101</v>
      </c>
      <c r="H904">
        <v>26.8100002626046</v>
      </c>
      <c r="I904">
        <v>3.20101301963973</v>
      </c>
      <c r="J904">
        <v>-4.90944535943727</v>
      </c>
      <c r="K904">
        <v>107.95098002728599</v>
      </c>
      <c r="L904">
        <v>98.887085031502906</v>
      </c>
      <c r="M904">
        <v>66.020155827936193</v>
      </c>
      <c r="N904">
        <v>3.3744632195267199</v>
      </c>
      <c r="O904">
        <v>5.2148646582046201</v>
      </c>
      <c r="P904">
        <v>60.269607843137202</v>
      </c>
      <c r="Q904">
        <v>-7.9736143064100002E-3</v>
      </c>
    </row>
    <row r="905" spans="1:17" hidden="1" x14ac:dyDescent="0.3">
      <c r="A905" t="s">
        <v>1956</v>
      </c>
      <c r="B905" t="s">
        <v>1957</v>
      </c>
      <c r="C905" t="str">
        <f>IFERROR(VLOOKUP(Table1[[#This Row],[Ticker]],[1]!Table1[[Symbol]:[Industry]],2,FALSE),"-")</f>
        <v>-</v>
      </c>
      <c r="D905" t="s">
        <v>140</v>
      </c>
      <c r="E905">
        <v>3193.9313346449999</v>
      </c>
      <c r="F905">
        <v>696.6</v>
      </c>
      <c r="G905">
        <v>80.898408373673902</v>
      </c>
      <c r="H905">
        <v>1.1071691176081901E-2</v>
      </c>
      <c r="I905">
        <v>38.296026289901697</v>
      </c>
      <c r="J905">
        <v>0.74104289094032805</v>
      </c>
      <c r="K905">
        <v>671.486775198072</v>
      </c>
      <c r="L905">
        <v>556.16188552013398</v>
      </c>
      <c r="M905">
        <v>56.1304747709396</v>
      </c>
      <c r="N905">
        <v>0.85329078241696699</v>
      </c>
      <c r="O905">
        <v>9.6755670399081204</v>
      </c>
      <c r="P905">
        <v>125.436893203883</v>
      </c>
      <c r="Q905">
        <v>0.177961437225192</v>
      </c>
    </row>
    <row r="906" spans="1:17" x14ac:dyDescent="0.3">
      <c r="A906" t="s">
        <v>1958</v>
      </c>
      <c r="B906" t="s">
        <v>1959</v>
      </c>
      <c r="C906" t="str">
        <f>IFERROR(VLOOKUP(Table1[[#This Row],[Ticker]],[1]!Table1[[Symbol]:[Industry]],2,FALSE),"-")</f>
        <v>-</v>
      </c>
      <c r="D906" t="s">
        <v>230</v>
      </c>
      <c r="E906">
        <v>3187.5550256460001</v>
      </c>
      <c r="F906">
        <v>141.43</v>
      </c>
      <c r="G906">
        <v>-20.3902252536944</v>
      </c>
      <c r="H906">
        <v>2.1633206528874198</v>
      </c>
      <c r="I906">
        <v>-21.004476665951302</v>
      </c>
      <c r="J906">
        <v>0.117667546529601</v>
      </c>
      <c r="K906">
        <v>133.050461976669</v>
      </c>
      <c r="L906">
        <v>138.44655182928099</v>
      </c>
      <c r="M906">
        <v>64.110629925487501</v>
      </c>
      <c r="N906">
        <v>1.1982038468265599</v>
      </c>
      <c r="O906">
        <v>24.2310683730467</v>
      </c>
      <c r="P906">
        <v>26.220437304774599</v>
      </c>
      <c r="Q906">
        <v>-5.0890968129547999E-2</v>
      </c>
    </row>
    <row r="907" spans="1:17" hidden="1" x14ac:dyDescent="0.3">
      <c r="A907" t="s">
        <v>1960</v>
      </c>
      <c r="B907" t="s">
        <v>1961</v>
      </c>
      <c r="C907" t="str">
        <f>IFERROR(VLOOKUP(Table1[[#This Row],[Ticker]],[1]!Table1[[Symbol]:[Industry]],2,FALSE),"-")</f>
        <v>-</v>
      </c>
      <c r="D907" t="s">
        <v>124</v>
      </c>
      <c r="E907">
        <v>3182.4376444700001</v>
      </c>
      <c r="F907">
        <v>19.34</v>
      </c>
      <c r="G907">
        <v>68.787140289480604</v>
      </c>
      <c r="H907">
        <v>-18.438397173292699</v>
      </c>
      <c r="I907">
        <v>33.443103269962201</v>
      </c>
      <c r="J907">
        <v>-8.5436512075898499</v>
      </c>
      <c r="K907">
        <v>20.0938428471432</v>
      </c>
      <c r="L907">
        <v>17.8213848262223</v>
      </c>
      <c r="M907">
        <v>27.862811411942801</v>
      </c>
      <c r="N907">
        <v>1.48724612616594</v>
      </c>
      <c r="O907">
        <v>75.542916235780694</v>
      </c>
      <c r="P907">
        <v>121.53493699885399</v>
      </c>
      <c r="Q907">
        <v>8.0545523765306007E-2</v>
      </c>
    </row>
    <row r="908" spans="1:17" hidden="1" x14ac:dyDescent="0.3">
      <c r="A908" t="s">
        <v>1962</v>
      </c>
      <c r="B908" t="s">
        <v>1963</v>
      </c>
      <c r="C908" t="str">
        <f>IFERROR(VLOOKUP(Table1[[#This Row],[Ticker]],[1]!Table1[[Symbol]:[Industry]],2,FALSE),"-")</f>
        <v>-</v>
      </c>
      <c r="D908" t="s">
        <v>1491</v>
      </c>
      <c r="E908">
        <v>3181.04884128</v>
      </c>
      <c r="F908">
        <v>216.2</v>
      </c>
      <c r="G908">
        <v>-20.015622301578201</v>
      </c>
      <c r="K908">
        <v>198.53034696656701</v>
      </c>
      <c r="L908">
        <v>172.215069946667</v>
      </c>
      <c r="M908">
        <v>81.1750791682543</v>
      </c>
      <c r="N908">
        <v>1</v>
      </c>
      <c r="O908">
        <v>2.8445883441258202</v>
      </c>
      <c r="P908">
        <v>14.1499472016895</v>
      </c>
      <c r="Q908">
        <v>0.14788253940821999</v>
      </c>
    </row>
    <row r="909" spans="1:17" hidden="1" x14ac:dyDescent="0.3">
      <c r="A909" t="s">
        <v>1964</v>
      </c>
      <c r="B909" t="s">
        <v>1965</v>
      </c>
      <c r="C909" t="str">
        <f>IFERROR(VLOOKUP(Table1[[#This Row],[Ticker]],[1]!Table1[[Symbol]:[Industry]],2,FALSE),"-")</f>
        <v>-</v>
      </c>
      <c r="D909" t="s">
        <v>193</v>
      </c>
      <c r="E909">
        <v>3162.68249728</v>
      </c>
      <c r="F909">
        <v>1536.05</v>
      </c>
      <c r="G909">
        <v>-24.077812887184798</v>
      </c>
      <c r="H909">
        <v>-6.5168352143513903</v>
      </c>
      <c r="I909">
        <v>-19.153454132737501</v>
      </c>
      <c r="J909">
        <v>-0.764544580191443</v>
      </c>
      <c r="K909">
        <v>1554.8630955425599</v>
      </c>
      <c r="M909">
        <v>56.500001104904101</v>
      </c>
      <c r="N909">
        <v>0.71058603691217903</v>
      </c>
      <c r="O909">
        <v>20.116532664952299</v>
      </c>
      <c r="P909">
        <v>27.589500789102001</v>
      </c>
    </row>
    <row r="910" spans="1:17" hidden="1" x14ac:dyDescent="0.3">
      <c r="A910" t="s">
        <v>1966</v>
      </c>
      <c r="B910" t="s">
        <v>1967</v>
      </c>
      <c r="C910" t="str">
        <f>IFERROR(VLOOKUP(Table1[[#This Row],[Ticker]],[1]!Table1[[Symbol]:[Industry]],2,FALSE),"-")</f>
        <v>-</v>
      </c>
      <c r="D910" t="s">
        <v>808</v>
      </c>
      <c r="E910">
        <v>3159.2630250000002</v>
      </c>
      <c r="F910">
        <v>728.55</v>
      </c>
      <c r="G910">
        <v>190.45710870391099</v>
      </c>
      <c r="H910">
        <v>-8.7218852369532502</v>
      </c>
      <c r="I910">
        <v>47.685243171738698</v>
      </c>
      <c r="J910">
        <v>-3.8680634730526702</v>
      </c>
      <c r="K910">
        <v>737.66821169180002</v>
      </c>
      <c r="L910">
        <v>614.17102298460804</v>
      </c>
      <c r="M910">
        <v>57.7347725109219</v>
      </c>
      <c r="N910">
        <v>1.60706735354688</v>
      </c>
      <c r="O910">
        <v>24.219339784503401</v>
      </c>
      <c r="P910">
        <v>234.19724770642199</v>
      </c>
      <c r="Q910">
        <v>0.11525370747578299</v>
      </c>
    </row>
    <row r="911" spans="1:17" hidden="1" x14ac:dyDescent="0.3">
      <c r="A911" t="s">
        <v>1968</v>
      </c>
      <c r="B911" t="s">
        <v>1969</v>
      </c>
      <c r="C911" t="str">
        <f>IFERROR(VLOOKUP(Table1[[#This Row],[Ticker]],[1]!Table1[[Symbol]:[Industry]],2,FALSE),"-")</f>
        <v>-</v>
      </c>
      <c r="D911" t="s">
        <v>119</v>
      </c>
      <c r="E911">
        <v>3150.7493413500001</v>
      </c>
      <c r="F911">
        <v>4342.8500000000004</v>
      </c>
      <c r="G911">
        <v>26.765018940996399</v>
      </c>
      <c r="H911">
        <v>-7.3511974141940302</v>
      </c>
      <c r="I911">
        <v>65.988848328317502</v>
      </c>
      <c r="J911">
        <v>-1.7899810141841199</v>
      </c>
      <c r="K911">
        <v>4366.2286906796699</v>
      </c>
      <c r="L911">
        <v>3605.9422192986599</v>
      </c>
      <c r="M911">
        <v>50.8422262758111</v>
      </c>
      <c r="N911">
        <v>0.60493047316622295</v>
      </c>
      <c r="O911">
        <v>18.424536882461901</v>
      </c>
      <c r="P911">
        <v>103.583817738608</v>
      </c>
      <c r="Q911">
        <v>0.14027157621206701</v>
      </c>
    </row>
    <row r="912" spans="1:17" x14ac:dyDescent="0.3">
      <c r="A912" t="s">
        <v>1970</v>
      </c>
      <c r="B912" t="s">
        <v>1971</v>
      </c>
      <c r="C912" t="str">
        <f>IFERROR(VLOOKUP(Table1[[#This Row],[Ticker]],[1]!Table1[[Symbol]:[Industry]],2,FALSE),"-")</f>
        <v>-</v>
      </c>
      <c r="D912" t="s">
        <v>278</v>
      </c>
      <c r="E912">
        <v>3142.8033433999999</v>
      </c>
      <c r="F912">
        <v>311.05</v>
      </c>
      <c r="G912">
        <v>31.479258803341601</v>
      </c>
      <c r="H912">
        <v>11.0135259036302</v>
      </c>
      <c r="I912">
        <v>19.9827508637573</v>
      </c>
      <c r="J912">
        <v>-1.86658378143937</v>
      </c>
      <c r="K912">
        <v>278.85779230939897</v>
      </c>
      <c r="L912">
        <v>245.294135216326</v>
      </c>
      <c r="M912">
        <v>58.729246703304597</v>
      </c>
      <c r="N912">
        <v>1.17729286287438</v>
      </c>
      <c r="O912">
        <v>6.4137598456839697</v>
      </c>
      <c r="P912">
        <v>68.317099567099504</v>
      </c>
      <c r="Q912">
        <v>5.7691733782521001E-2</v>
      </c>
    </row>
    <row r="913" spans="1:17" hidden="1" x14ac:dyDescent="0.3">
      <c r="A913" t="s">
        <v>1972</v>
      </c>
      <c r="B913" t="s">
        <v>1973</v>
      </c>
      <c r="C913" t="str">
        <f>IFERROR(VLOOKUP(Table1[[#This Row],[Ticker]],[1]!Table1[[Symbol]:[Industry]],2,FALSE),"-")</f>
        <v>-</v>
      </c>
      <c r="D913" t="s">
        <v>204</v>
      </c>
      <c r="E913">
        <v>3135.4268223599902</v>
      </c>
      <c r="F913">
        <v>2169.75</v>
      </c>
      <c r="G913">
        <v>72.990548275156797</v>
      </c>
      <c r="H913">
        <v>-9.3835849300931091</v>
      </c>
      <c r="I913">
        <v>47.000756296634101</v>
      </c>
      <c r="J913">
        <v>0.36057689917972202</v>
      </c>
      <c r="K913">
        <v>2085.6280709849998</v>
      </c>
      <c r="L913">
        <v>1746.5721680465599</v>
      </c>
      <c r="M913">
        <v>65.336746564326106</v>
      </c>
      <c r="N913">
        <v>0.91569598566416099</v>
      </c>
      <c r="O913">
        <v>14.2988823597188</v>
      </c>
      <c r="P913">
        <v>118.93446344785799</v>
      </c>
      <c r="Q913">
        <v>0.13442290281483801</v>
      </c>
    </row>
    <row r="914" spans="1:17" hidden="1" x14ac:dyDescent="0.3">
      <c r="A914" t="s">
        <v>1974</v>
      </c>
      <c r="B914" t="s">
        <v>1975</v>
      </c>
      <c r="C914" t="str">
        <f>IFERROR(VLOOKUP(Table1[[#This Row],[Ticker]],[1]!Table1[[Symbol]:[Industry]],2,FALSE),"-")</f>
        <v>-</v>
      </c>
      <c r="D914" t="s">
        <v>1491</v>
      </c>
      <c r="E914">
        <v>3110.3678474549902</v>
      </c>
      <c r="F914">
        <v>738.7</v>
      </c>
      <c r="G914">
        <v>-13.435524917622701</v>
      </c>
      <c r="H914">
        <v>30.887872430889399</v>
      </c>
      <c r="I914">
        <v>2.32877807419989</v>
      </c>
      <c r="J914">
        <v>1.09905042927312</v>
      </c>
      <c r="K914">
        <v>583.69286168965505</v>
      </c>
      <c r="L914">
        <v>599.22379876773596</v>
      </c>
      <c r="M914">
        <v>82.559870452463201</v>
      </c>
      <c r="N914">
        <v>2.77712061349854</v>
      </c>
      <c r="O914">
        <v>1.08298361987275</v>
      </c>
      <c r="P914">
        <v>64.447907390917194</v>
      </c>
      <c r="Q914">
        <v>-6.1949032256903E-2</v>
      </c>
    </row>
    <row r="915" spans="1:17" hidden="1" x14ac:dyDescent="0.3">
      <c r="A915" t="s">
        <v>1976</v>
      </c>
      <c r="B915" t="s">
        <v>1977</v>
      </c>
      <c r="C915" t="str">
        <f>IFERROR(VLOOKUP(Table1[[#This Row],[Ticker]],[1]!Table1[[Symbol]:[Industry]],2,FALSE),"-")</f>
        <v>-</v>
      </c>
      <c r="D915" t="s">
        <v>124</v>
      </c>
      <c r="E915">
        <v>3108.369408</v>
      </c>
      <c r="F915">
        <v>1293.9000000000001</v>
      </c>
      <c r="G915">
        <v>11.573856320920999</v>
      </c>
      <c r="H915">
        <v>-1.9339623224293601</v>
      </c>
      <c r="I915">
        <v>20.069707899857502</v>
      </c>
      <c r="J915">
        <v>3.7571480591893298</v>
      </c>
      <c r="K915">
        <v>1154.7318825427301</v>
      </c>
      <c r="L915">
        <v>1015.07045415614</v>
      </c>
      <c r="M915">
        <v>73.414709054347199</v>
      </c>
      <c r="N915">
        <v>0.75737650977900794</v>
      </c>
      <c r="O915">
        <v>2.0017002859571602</v>
      </c>
      <c r="P915">
        <v>56.8363636363636</v>
      </c>
      <c r="Q915">
        <v>3.0840847265993E-2</v>
      </c>
    </row>
    <row r="916" spans="1:17" hidden="1" x14ac:dyDescent="0.3">
      <c r="A916" t="s">
        <v>1978</v>
      </c>
      <c r="B916" t="s">
        <v>1979</v>
      </c>
      <c r="C916" t="str">
        <f>IFERROR(VLOOKUP(Table1[[#This Row],[Ticker]],[1]!Table1[[Symbol]:[Industry]],2,FALSE),"-")</f>
        <v>-</v>
      </c>
      <c r="D916" t="s">
        <v>166</v>
      </c>
      <c r="E916">
        <v>3107.9548588500002</v>
      </c>
      <c r="F916">
        <v>464</v>
      </c>
      <c r="G916">
        <v>2.98920998348592</v>
      </c>
      <c r="H916">
        <v>40.162537506552503</v>
      </c>
      <c r="I916">
        <v>21.538744485741098</v>
      </c>
      <c r="J916">
        <v>3.7285064477916401</v>
      </c>
      <c r="K916">
        <v>363.51049972004802</v>
      </c>
      <c r="L916">
        <v>329.71096955094401</v>
      </c>
      <c r="M916">
        <v>82.937210752003296</v>
      </c>
      <c r="N916">
        <v>1.9357766207181599</v>
      </c>
      <c r="O916">
        <v>4.31034482758621</v>
      </c>
      <c r="P916">
        <v>87.854251012145696</v>
      </c>
      <c r="Q916">
        <v>0.12186300430734701</v>
      </c>
    </row>
    <row r="917" spans="1:17" hidden="1" x14ac:dyDescent="0.3">
      <c r="A917" t="s">
        <v>1980</v>
      </c>
      <c r="B917" t="s">
        <v>1981</v>
      </c>
      <c r="C917" t="str">
        <f>IFERROR(VLOOKUP(Table1[[#This Row],[Ticker]],[1]!Table1[[Symbol]:[Industry]],2,FALSE),"-")</f>
        <v>-</v>
      </c>
      <c r="D917" t="s">
        <v>486</v>
      </c>
      <c r="E917">
        <v>3095.5658296000001</v>
      </c>
      <c r="F917">
        <v>534.15</v>
      </c>
      <c r="G917">
        <v>17.716812741677401</v>
      </c>
      <c r="H917">
        <v>-12.1389325316919</v>
      </c>
      <c r="I917">
        <v>-1.2287525238088599</v>
      </c>
      <c r="J917">
        <v>-6.0596865976668903</v>
      </c>
      <c r="K917">
        <v>556.52415659789995</v>
      </c>
      <c r="L917">
        <v>503.00008453457002</v>
      </c>
      <c r="M917">
        <v>38.955125578706699</v>
      </c>
      <c r="N917">
        <v>0.72092950339463002</v>
      </c>
      <c r="O917">
        <v>23.551436862304602</v>
      </c>
      <c r="P917">
        <v>49.2039106145251</v>
      </c>
      <c r="Q917">
        <v>4.1391377439183002E-2</v>
      </c>
    </row>
    <row r="918" spans="1:17" hidden="1" x14ac:dyDescent="0.3">
      <c r="A918" t="s">
        <v>1982</v>
      </c>
      <c r="B918" t="s">
        <v>1983</v>
      </c>
      <c r="C918" t="str">
        <f>IFERROR(VLOOKUP(Table1[[#This Row],[Ticker]],[1]!Table1[[Symbol]:[Industry]],2,FALSE),"-")</f>
        <v>-</v>
      </c>
      <c r="D918" t="s">
        <v>293</v>
      </c>
      <c r="E918">
        <v>3087.7051499999998</v>
      </c>
      <c r="F918">
        <v>1629.4</v>
      </c>
      <c r="G918">
        <v>494.32731766538802</v>
      </c>
      <c r="H918">
        <v>6.2623712640037201</v>
      </c>
      <c r="I918">
        <v>93.244057103841101</v>
      </c>
      <c r="J918">
        <v>-4.4636815290163998</v>
      </c>
      <c r="K918">
        <v>1474.98116420001</v>
      </c>
      <c r="L918">
        <v>1078.09219777772</v>
      </c>
      <c r="M918">
        <v>51.646343155097199</v>
      </c>
      <c r="N918">
        <v>0.92535761600509803</v>
      </c>
      <c r="O918">
        <v>8.87443230637043</v>
      </c>
      <c r="P918">
        <v>569.61643835616405</v>
      </c>
      <c r="Q918">
        <v>0.28866226802168499</v>
      </c>
    </row>
    <row r="919" spans="1:17" hidden="1" x14ac:dyDescent="0.3">
      <c r="A919" t="s">
        <v>1984</v>
      </c>
      <c r="B919" t="s">
        <v>1985</v>
      </c>
      <c r="C919" t="str">
        <f>IFERROR(VLOOKUP(Table1[[#This Row],[Ticker]],[1]!Table1[[Symbol]:[Industry]],2,FALSE),"-")</f>
        <v>-</v>
      </c>
      <c r="D919" t="s">
        <v>140</v>
      </c>
      <c r="E919">
        <v>3072.2323593000001</v>
      </c>
      <c r="F919">
        <v>583.6</v>
      </c>
      <c r="G919">
        <v>58.502880105810199</v>
      </c>
      <c r="H919">
        <v>48.564704040757</v>
      </c>
      <c r="I919">
        <v>29.4108615080074</v>
      </c>
      <c r="J919">
        <v>1.94681387438923</v>
      </c>
      <c r="K919">
        <v>488.73290507048603</v>
      </c>
      <c r="L919">
        <v>435.98993443541298</v>
      </c>
      <c r="M919">
        <v>74.121514194013201</v>
      </c>
      <c r="N919">
        <v>1.79753636485832</v>
      </c>
      <c r="O919">
        <v>5.9629883481836696</v>
      </c>
      <c r="P919">
        <v>87.081263022920297</v>
      </c>
      <c r="Q919">
        <v>0.18704910029886099</v>
      </c>
    </row>
    <row r="920" spans="1:17" hidden="1" x14ac:dyDescent="0.3">
      <c r="A920" t="s">
        <v>1986</v>
      </c>
      <c r="B920" t="s">
        <v>1987</v>
      </c>
      <c r="C920" t="str">
        <f>IFERROR(VLOOKUP(Table1[[#This Row],[Ticker]],[1]!Table1[[Symbol]:[Industry]],2,FALSE),"-")</f>
        <v>-</v>
      </c>
      <c r="D920" t="s">
        <v>230</v>
      </c>
      <c r="E920">
        <v>3067.57</v>
      </c>
      <c r="F920">
        <v>15666.45</v>
      </c>
      <c r="G920">
        <v>29.769838116467099</v>
      </c>
      <c r="H920">
        <v>-4.4543124512238297</v>
      </c>
      <c r="I920">
        <v>-2.1895167856728901</v>
      </c>
      <c r="J920">
        <v>-5.7253785383523796</v>
      </c>
      <c r="K920">
        <v>14523.090522849599</v>
      </c>
      <c r="L920">
        <v>13119.9944159434</v>
      </c>
      <c r="M920">
        <v>43.485797849479198</v>
      </c>
      <c r="N920">
        <v>0.70027184037312495</v>
      </c>
      <c r="O920">
        <v>8.5124581510169701</v>
      </c>
      <c r="P920">
        <v>58.524788391777498</v>
      </c>
      <c r="Q920">
        <v>0.14476131934040601</v>
      </c>
    </row>
    <row r="921" spans="1:17" hidden="1" x14ac:dyDescent="0.3">
      <c r="A921" t="s">
        <v>1988</v>
      </c>
      <c r="B921" t="s">
        <v>1989</v>
      </c>
      <c r="C921" t="str">
        <f>IFERROR(VLOOKUP(Table1[[#This Row],[Ticker]],[1]!Table1[[Symbol]:[Industry]],2,FALSE),"-")</f>
        <v>-</v>
      </c>
      <c r="D921" t="s">
        <v>193</v>
      </c>
      <c r="E921">
        <v>3066.2197274999999</v>
      </c>
      <c r="F921">
        <v>2114.9499999999998</v>
      </c>
      <c r="G921">
        <v>-32.510646448743003</v>
      </c>
      <c r="H921">
        <v>-3.0675342425369498</v>
      </c>
      <c r="I921">
        <v>-15.2596943821503</v>
      </c>
      <c r="J921">
        <v>-4.3783433927703301</v>
      </c>
      <c r="K921">
        <v>1985.1717048677301</v>
      </c>
      <c r="L921">
        <v>2036.59414483367</v>
      </c>
      <c r="M921">
        <v>49.893195007303703</v>
      </c>
      <c r="N921">
        <v>1.53214675014461</v>
      </c>
      <c r="O921">
        <v>16.314806496607499</v>
      </c>
      <c r="P921">
        <v>21.398846253192801</v>
      </c>
      <c r="Q921">
        <v>2.5121270325795999E-2</v>
      </c>
    </row>
    <row r="922" spans="1:17" x14ac:dyDescent="0.3">
      <c r="A922" t="s">
        <v>1990</v>
      </c>
      <c r="B922" t="s">
        <v>1991</v>
      </c>
      <c r="C922" t="str">
        <f>IFERROR(VLOOKUP(Table1[[#This Row],[Ticker]],[1]!Table1[[Symbol]:[Industry]],2,FALSE),"-")</f>
        <v>-</v>
      </c>
      <c r="D922" t="s">
        <v>544</v>
      </c>
      <c r="E922">
        <v>3059.0164233199998</v>
      </c>
      <c r="F922">
        <v>58.02</v>
      </c>
      <c r="G922">
        <v>50.339057691360999</v>
      </c>
      <c r="H922">
        <v>4.2270200366159498</v>
      </c>
      <c r="I922">
        <v>37.451854997276797</v>
      </c>
      <c r="J922">
        <v>5.4247544086399397</v>
      </c>
      <c r="K922">
        <v>47.437146900131602</v>
      </c>
      <c r="L922">
        <v>43.693222762974997</v>
      </c>
      <c r="M922">
        <v>67.132051857462699</v>
      </c>
      <c r="N922">
        <v>1.1750518336564</v>
      </c>
      <c r="O922">
        <v>3.0679076180627201</v>
      </c>
      <c r="P922">
        <v>94.046822742474902</v>
      </c>
      <c r="Q922">
        <v>-6.6696142130821007E-2</v>
      </c>
    </row>
    <row r="923" spans="1:17" x14ac:dyDescent="0.3">
      <c r="A923" t="s">
        <v>1992</v>
      </c>
      <c r="B923" t="s">
        <v>1993</v>
      </c>
      <c r="C923" t="str">
        <f>IFERROR(VLOOKUP(Table1[[#This Row],[Ticker]],[1]!Table1[[Symbol]:[Industry]],2,FALSE),"-")</f>
        <v>-</v>
      </c>
      <c r="D923" t="s">
        <v>61</v>
      </c>
      <c r="E923">
        <v>3056.7619178</v>
      </c>
      <c r="F923">
        <v>344.8</v>
      </c>
      <c r="G923">
        <v>-21.2370660618448</v>
      </c>
      <c r="H923">
        <v>0.79323196992174005</v>
      </c>
      <c r="I923">
        <v>-22.679843638277799</v>
      </c>
      <c r="J923">
        <v>-0.68169607999881998</v>
      </c>
      <c r="K923">
        <v>326.31217352295101</v>
      </c>
      <c r="L923">
        <v>340.26568992411802</v>
      </c>
      <c r="M923">
        <v>68.593521731578903</v>
      </c>
      <c r="N923">
        <v>0.946085023782818</v>
      </c>
      <c r="O923">
        <v>20.359628770301601</v>
      </c>
      <c r="P923">
        <v>20.307048150732701</v>
      </c>
      <c r="Q923">
        <v>-0.108964561719069</v>
      </c>
    </row>
    <row r="924" spans="1:17" x14ac:dyDescent="0.3">
      <c r="A924" t="s">
        <v>1994</v>
      </c>
      <c r="B924" t="s">
        <v>1995</v>
      </c>
      <c r="C924" t="str">
        <f>IFERROR(VLOOKUP(Table1[[#This Row],[Ticker]],[1]!Table1[[Symbol]:[Industry]],2,FALSE),"-")</f>
        <v>-</v>
      </c>
      <c r="D924" t="s">
        <v>61</v>
      </c>
      <c r="E924">
        <v>3048.3523700549999</v>
      </c>
      <c r="F924">
        <v>125.2</v>
      </c>
      <c r="G924">
        <v>10.7339924542345</v>
      </c>
      <c r="H924">
        <v>7.8220935677821997</v>
      </c>
      <c r="I924">
        <v>-8.6102387744149897</v>
      </c>
      <c r="J924">
        <v>1.35039196967717</v>
      </c>
      <c r="K924">
        <v>118.608307126792</v>
      </c>
      <c r="L924">
        <v>115.800735062974</v>
      </c>
      <c r="M924">
        <v>60.209652817171602</v>
      </c>
      <c r="N924">
        <v>0.84254057599518595</v>
      </c>
      <c r="O924">
        <v>24.2012779552715</v>
      </c>
      <c r="P924">
        <v>44.907407407407398</v>
      </c>
      <c r="Q924">
        <v>-9.4208278887758998E-2</v>
      </c>
    </row>
    <row r="925" spans="1:17" hidden="1" x14ac:dyDescent="0.3">
      <c r="A925" t="s">
        <v>1996</v>
      </c>
      <c r="B925" t="s">
        <v>1997</v>
      </c>
      <c r="C925" t="str">
        <f>IFERROR(VLOOKUP(Table1[[#This Row],[Ticker]],[1]!Table1[[Symbol]:[Industry]],2,FALSE),"-")</f>
        <v>-</v>
      </c>
      <c r="D925" t="s">
        <v>380</v>
      </c>
      <c r="E925">
        <v>3034.7856134399999</v>
      </c>
      <c r="F925">
        <v>457.95</v>
      </c>
      <c r="G925">
        <v>171.66191532935099</v>
      </c>
      <c r="H925">
        <v>18.404054093663401</v>
      </c>
      <c r="I925">
        <v>52.763598789135202</v>
      </c>
      <c r="J925">
        <v>18.241538804870501</v>
      </c>
      <c r="K925">
        <v>388.61892522514597</v>
      </c>
      <c r="L925">
        <v>326.36875751161301</v>
      </c>
      <c r="M925">
        <v>78.186980897295896</v>
      </c>
      <c r="N925">
        <v>2.2958820723009499</v>
      </c>
      <c r="O925">
        <v>6.1906321650835299</v>
      </c>
      <c r="P925">
        <v>254.039427908774</v>
      </c>
      <c r="Q925">
        <v>0.12834572659025201</v>
      </c>
    </row>
    <row r="926" spans="1:17" hidden="1" x14ac:dyDescent="0.3">
      <c r="A926" t="s">
        <v>1998</v>
      </c>
      <c r="B926" t="s">
        <v>1999</v>
      </c>
      <c r="C926" t="str">
        <f>IFERROR(VLOOKUP(Table1[[#This Row],[Ticker]],[1]!Table1[[Symbol]:[Industry]],2,FALSE),"-")</f>
        <v>-</v>
      </c>
      <c r="E926">
        <v>3034.6684019999998</v>
      </c>
      <c r="F926">
        <v>348.25</v>
      </c>
      <c r="G926">
        <v>87.924787635150096</v>
      </c>
      <c r="H926">
        <v>4.2839585959380004</v>
      </c>
      <c r="I926">
        <v>28.429815239282</v>
      </c>
      <c r="J926">
        <v>-4.6466267671284198</v>
      </c>
      <c r="K926">
        <v>294.78693606308201</v>
      </c>
      <c r="L926">
        <v>245.25512278864201</v>
      </c>
      <c r="M926">
        <v>44.919989646163003</v>
      </c>
      <c r="N926">
        <v>1.55741995953501</v>
      </c>
      <c r="O926">
        <v>3.3740129217516102</v>
      </c>
      <c r="P926">
        <v>125.33160789388501</v>
      </c>
    </row>
    <row r="927" spans="1:17" hidden="1" x14ac:dyDescent="0.3">
      <c r="A927" t="s">
        <v>2000</v>
      </c>
      <c r="B927" t="s">
        <v>2001</v>
      </c>
      <c r="C927" t="str">
        <f>IFERROR(VLOOKUP(Table1[[#This Row],[Ticker]],[1]!Table1[[Symbol]:[Industry]],2,FALSE),"-")</f>
        <v>-</v>
      </c>
      <c r="E927">
        <v>3022</v>
      </c>
      <c r="F927">
        <v>614.04999999999995</v>
      </c>
      <c r="G927">
        <v>166.69573086138701</v>
      </c>
      <c r="H927">
        <v>-1.52608994670169</v>
      </c>
      <c r="I927">
        <v>181.08738613280701</v>
      </c>
      <c r="J927">
        <v>-4.8268855416861902E-3</v>
      </c>
      <c r="K927">
        <v>551.22527755832095</v>
      </c>
      <c r="M927">
        <v>55.041108957820398</v>
      </c>
      <c r="N927">
        <v>0.542069789175742</v>
      </c>
      <c r="O927">
        <v>16.725022392313299</v>
      </c>
      <c r="P927">
        <v>207.02499999999901</v>
      </c>
    </row>
    <row r="928" spans="1:17" hidden="1" x14ac:dyDescent="0.3">
      <c r="A928" t="s">
        <v>2002</v>
      </c>
      <c r="B928" t="s">
        <v>2003</v>
      </c>
      <c r="C928" t="str">
        <f>IFERROR(VLOOKUP(Table1[[#This Row],[Ticker]],[1]!Table1[[Symbol]:[Industry]],2,FALSE),"-")</f>
        <v>-</v>
      </c>
      <c r="D928" t="s">
        <v>631</v>
      </c>
      <c r="E928">
        <v>2993.8242653749999</v>
      </c>
      <c r="F928">
        <v>2491.4499999999998</v>
      </c>
      <c r="G928">
        <v>9.013234945172</v>
      </c>
      <c r="H928">
        <v>3.8048901997115698</v>
      </c>
      <c r="I928">
        <v>-4.5485735435416998</v>
      </c>
      <c r="J928">
        <v>0.60376403367046705</v>
      </c>
      <c r="K928">
        <v>2364.9918941349001</v>
      </c>
      <c r="L928">
        <v>2301.2562856329</v>
      </c>
      <c r="M928">
        <v>72.449065063396503</v>
      </c>
      <c r="N928">
        <v>1.14503122096335</v>
      </c>
      <c r="O928">
        <v>16.345902988219699</v>
      </c>
      <c r="P928">
        <v>36.968114348543097</v>
      </c>
      <c r="Q928">
        <v>4.3061698128846998E-2</v>
      </c>
    </row>
    <row r="929" spans="1:17" hidden="1" x14ac:dyDescent="0.3">
      <c r="A929" t="s">
        <v>2004</v>
      </c>
      <c r="B929" t="s">
        <v>2005</v>
      </c>
      <c r="C929" t="str">
        <f>IFERROR(VLOOKUP(Table1[[#This Row],[Ticker]],[1]!Table1[[Symbol]:[Industry]],2,FALSE),"-")</f>
        <v>-</v>
      </c>
      <c r="D929" t="s">
        <v>92</v>
      </c>
      <c r="E929">
        <v>2989.3827262499999</v>
      </c>
      <c r="F929">
        <v>1357.05</v>
      </c>
      <c r="G929">
        <v>358.71599211598698</v>
      </c>
      <c r="H929">
        <v>-1.68709357767666</v>
      </c>
      <c r="I929">
        <v>90.5494892336243</v>
      </c>
      <c r="J929">
        <v>5.4500025202028199</v>
      </c>
      <c r="K929">
        <v>1201.1561486595999</v>
      </c>
      <c r="L929">
        <v>880.11077924858898</v>
      </c>
      <c r="M929">
        <v>68.233446054905301</v>
      </c>
      <c r="N929">
        <v>0.90842048605101</v>
      </c>
      <c r="O929">
        <v>7.1478574849858001</v>
      </c>
      <c r="P929">
        <v>432.17647058823502</v>
      </c>
      <c r="Q929">
        <v>0.185819165708483</v>
      </c>
    </row>
    <row r="930" spans="1:17" hidden="1" x14ac:dyDescent="0.3">
      <c r="A930" t="s">
        <v>2006</v>
      </c>
      <c r="B930" t="s">
        <v>2007</v>
      </c>
      <c r="C930" t="str">
        <f>IFERROR(VLOOKUP(Table1[[#This Row],[Ticker]],[1]!Table1[[Symbol]:[Industry]],2,FALSE),"-")</f>
        <v>-</v>
      </c>
      <c r="D930" t="s">
        <v>322</v>
      </c>
      <c r="E930">
        <v>2983.6842611249999</v>
      </c>
      <c r="F930">
        <v>1962.1</v>
      </c>
      <c r="G930">
        <v>-44.363905164347003</v>
      </c>
      <c r="H930">
        <v>2.2183817529914598</v>
      </c>
      <c r="I930">
        <v>-23.356467516512701</v>
      </c>
      <c r="J930">
        <v>-1.6464804203140999</v>
      </c>
      <c r="K930">
        <v>1921.83943277148</v>
      </c>
      <c r="L930">
        <v>2023.1141762273701</v>
      </c>
      <c r="M930">
        <v>59.760746420837201</v>
      </c>
      <c r="N930">
        <v>0.822767502675674</v>
      </c>
      <c r="O930">
        <v>42.9590744610366</v>
      </c>
      <c r="P930">
        <v>16.1005917159763</v>
      </c>
      <c r="Q930">
        <v>-7.1793488257020005E-2</v>
      </c>
    </row>
    <row r="931" spans="1:17" hidden="1" x14ac:dyDescent="0.3">
      <c r="A931" t="s">
        <v>2008</v>
      </c>
      <c r="B931" t="s">
        <v>2009</v>
      </c>
      <c r="C931" t="str">
        <f>IFERROR(VLOOKUP(Table1[[#This Row],[Ticker]],[1]!Table1[[Symbol]:[Industry]],2,FALSE),"-")</f>
        <v>-</v>
      </c>
      <c r="D931" t="s">
        <v>124</v>
      </c>
      <c r="E931">
        <v>2983.5578150000001</v>
      </c>
      <c r="F931">
        <v>586.5</v>
      </c>
      <c r="G931">
        <v>-55.3386156188689</v>
      </c>
      <c r="H931">
        <v>0.72220073329358103</v>
      </c>
      <c r="I931">
        <v>-36.250180072478699</v>
      </c>
      <c r="J931">
        <v>-2.0106778140585999</v>
      </c>
      <c r="K931">
        <v>585.41896779849299</v>
      </c>
      <c r="L931">
        <v>660.02108879275704</v>
      </c>
      <c r="M931">
        <v>64.508290123164699</v>
      </c>
      <c r="N931">
        <v>0.98152909311654601</v>
      </c>
      <c r="O931">
        <v>46.572890025575397</v>
      </c>
      <c r="P931">
        <v>17.065868263473</v>
      </c>
      <c r="Q931">
        <v>4.7863891967482003E-2</v>
      </c>
    </row>
    <row r="932" spans="1:17" hidden="1" x14ac:dyDescent="0.3">
      <c r="A932" t="s">
        <v>2010</v>
      </c>
      <c r="B932" t="s">
        <v>2011</v>
      </c>
      <c r="C932" t="str">
        <f>IFERROR(VLOOKUP(Table1[[#This Row],[Ticker]],[1]!Table1[[Symbol]:[Industry]],2,FALSE),"-")</f>
        <v>-</v>
      </c>
      <c r="D932" t="s">
        <v>124</v>
      </c>
      <c r="E932">
        <v>2977.0763159150001</v>
      </c>
      <c r="F932">
        <v>915.25</v>
      </c>
      <c r="G932">
        <v>87.045018629654393</v>
      </c>
      <c r="H932">
        <v>-7.5039113550772596</v>
      </c>
      <c r="I932">
        <v>-17.522540764780299</v>
      </c>
      <c r="J932">
        <v>-3.0969678069508899</v>
      </c>
      <c r="K932">
        <v>903.25737391400196</v>
      </c>
      <c r="L932">
        <v>849.95777699813004</v>
      </c>
      <c r="M932">
        <v>51.865686802673402</v>
      </c>
      <c r="N932">
        <v>1.2859790547623899</v>
      </c>
      <c r="O932">
        <v>27.697350450696501</v>
      </c>
      <c r="P932">
        <v>116.858192157327</v>
      </c>
      <c r="Q932">
        <v>0.17276811042814999</v>
      </c>
    </row>
    <row r="933" spans="1:17" x14ac:dyDescent="0.3">
      <c r="A933" t="s">
        <v>2012</v>
      </c>
      <c r="B933" t="s">
        <v>2013</v>
      </c>
      <c r="C933" t="str">
        <f>IFERROR(VLOOKUP(Table1[[#This Row],[Ticker]],[1]!Table1[[Symbol]:[Industry]],2,FALSE),"-")</f>
        <v>-</v>
      </c>
      <c r="D933" t="s">
        <v>1554</v>
      </c>
      <c r="E933">
        <v>2971.8180981</v>
      </c>
      <c r="F933">
        <v>713.9</v>
      </c>
      <c r="G933">
        <v>-26.9359989364673</v>
      </c>
      <c r="H933">
        <v>-2.8267750997141698</v>
      </c>
      <c r="I933">
        <v>-22.590057850005099</v>
      </c>
      <c r="J933">
        <v>-5.2773916755327397</v>
      </c>
      <c r="K933">
        <v>724.89353156477102</v>
      </c>
      <c r="L933">
        <v>732.32691208303504</v>
      </c>
      <c r="M933">
        <v>51.258564624715902</v>
      </c>
      <c r="N933">
        <v>0.92433377431977704</v>
      </c>
      <c r="O933">
        <v>26.7684549656814</v>
      </c>
      <c r="P933">
        <v>11.721439749608701</v>
      </c>
    </row>
    <row r="934" spans="1:17" hidden="1" x14ac:dyDescent="0.3">
      <c r="A934" t="s">
        <v>2014</v>
      </c>
      <c r="B934" t="s">
        <v>2015</v>
      </c>
      <c r="C934" t="str">
        <f>IFERROR(VLOOKUP(Table1[[#This Row],[Ticker]],[1]!Table1[[Symbol]:[Industry]],2,FALSE),"-")</f>
        <v>-</v>
      </c>
      <c r="D934" t="s">
        <v>61</v>
      </c>
      <c r="E934">
        <v>2946.8876016200002</v>
      </c>
      <c r="F934">
        <v>56.87</v>
      </c>
      <c r="G934">
        <v>61.752795009361002</v>
      </c>
      <c r="H934">
        <v>15.354984339037699</v>
      </c>
      <c r="I934">
        <v>4.2720551223549696</v>
      </c>
      <c r="J934">
        <v>1.21981467552678</v>
      </c>
      <c r="K934">
        <v>50.785817498482302</v>
      </c>
      <c r="L934">
        <v>45.543825323169003</v>
      </c>
      <c r="M934">
        <v>67.3778659758961</v>
      </c>
      <c r="N934">
        <v>1.89227684141077</v>
      </c>
      <c r="O934">
        <v>5.1521012836293201</v>
      </c>
      <c r="P934">
        <v>98.846153846153797</v>
      </c>
      <c r="Q934">
        <v>-3.5958042636927999E-2</v>
      </c>
    </row>
    <row r="935" spans="1:17" hidden="1" x14ac:dyDescent="0.3">
      <c r="A935" t="s">
        <v>2016</v>
      </c>
      <c r="B935" t="s">
        <v>2017</v>
      </c>
      <c r="C935" t="str">
        <f>IFERROR(VLOOKUP(Table1[[#This Row],[Ticker]],[1]!Table1[[Symbol]:[Industry]],2,FALSE),"-")</f>
        <v>-</v>
      </c>
      <c r="D935" t="s">
        <v>46</v>
      </c>
      <c r="E935">
        <v>2938.1167378939999</v>
      </c>
      <c r="F935">
        <v>19.170000000000002</v>
      </c>
      <c r="G935">
        <v>81.242777428528001</v>
      </c>
      <c r="H935">
        <v>-6.3261048974944796</v>
      </c>
      <c r="I935">
        <v>-22.3550490161699</v>
      </c>
      <c r="J935">
        <v>-5.9993957925342203</v>
      </c>
      <c r="K935">
        <v>19.160455359223999</v>
      </c>
      <c r="L935">
        <v>18.2413332745557</v>
      </c>
      <c r="M935">
        <v>37.040794154688299</v>
      </c>
      <c r="N935">
        <v>1.07071748819121</v>
      </c>
      <c r="O935">
        <v>39.314431960844502</v>
      </c>
      <c r="P935">
        <v>115.940773095824</v>
      </c>
      <c r="Q935">
        <v>0.107627600098438</v>
      </c>
    </row>
    <row r="936" spans="1:17" hidden="1" x14ac:dyDescent="0.3">
      <c r="A936" t="s">
        <v>2018</v>
      </c>
      <c r="B936" t="s">
        <v>2019</v>
      </c>
      <c r="C936" t="str">
        <f>IFERROR(VLOOKUP(Table1[[#This Row],[Ticker]],[1]!Table1[[Symbol]:[Industry]],2,FALSE),"-")</f>
        <v>-</v>
      </c>
      <c r="D936" t="s">
        <v>218</v>
      </c>
      <c r="E936">
        <v>2934.457239375</v>
      </c>
      <c r="F936">
        <v>162.58000000000001</v>
      </c>
      <c r="G936">
        <v>58.549012714669601</v>
      </c>
      <c r="H936">
        <v>20.677451014289399</v>
      </c>
      <c r="I936">
        <v>22.879900332049299</v>
      </c>
      <c r="J936">
        <v>-2.51066283499028</v>
      </c>
      <c r="K936">
        <v>141.42401464336101</v>
      </c>
      <c r="L936">
        <v>126.373158401894</v>
      </c>
      <c r="M936">
        <v>69.712939867096907</v>
      </c>
      <c r="N936">
        <v>2.9631722997963998</v>
      </c>
      <c r="O936">
        <v>6.62443104932954</v>
      </c>
      <c r="P936">
        <v>86.5519219736087</v>
      </c>
      <c r="Q936">
        <v>0.14477103105172101</v>
      </c>
    </row>
    <row r="937" spans="1:17" x14ac:dyDescent="0.3">
      <c r="A937" t="s">
        <v>2020</v>
      </c>
      <c r="B937" t="s">
        <v>2021</v>
      </c>
      <c r="C937" t="str">
        <f>IFERROR(VLOOKUP(Table1[[#This Row],[Ticker]],[1]!Table1[[Symbol]:[Industry]],2,FALSE),"-")</f>
        <v>-</v>
      </c>
      <c r="D937" t="s">
        <v>1800</v>
      </c>
      <c r="E937">
        <v>2929.4385410139998</v>
      </c>
      <c r="F937">
        <v>15.67</v>
      </c>
      <c r="G937">
        <v>-19.826635660978599</v>
      </c>
      <c r="H937">
        <v>-4.7290538638690798</v>
      </c>
      <c r="I937">
        <v>-29.275490955199999</v>
      </c>
      <c r="J937">
        <v>-3.2794094458385401</v>
      </c>
      <c r="K937">
        <v>16.387894725770501</v>
      </c>
      <c r="L937">
        <v>17.7696409218794</v>
      </c>
      <c r="M937">
        <v>52.6980117736897</v>
      </c>
      <c r="N937">
        <v>0.75765764461797402</v>
      </c>
      <c r="O937">
        <v>66.241225271218894</v>
      </c>
      <c r="P937">
        <v>21.945525291828801</v>
      </c>
      <c r="Q937">
        <v>3.5356091203639999E-3</v>
      </c>
    </row>
    <row r="938" spans="1:17" hidden="1" x14ac:dyDescent="0.3">
      <c r="A938" t="s">
        <v>2022</v>
      </c>
      <c r="B938" t="s">
        <v>2023</v>
      </c>
      <c r="C938" t="str">
        <f>IFERROR(VLOOKUP(Table1[[#This Row],[Ticker]],[1]!Table1[[Symbol]:[Industry]],2,FALSE),"-")</f>
        <v>-</v>
      </c>
      <c r="D938" t="s">
        <v>61</v>
      </c>
      <c r="E938">
        <v>2923.46111178</v>
      </c>
      <c r="F938">
        <v>115.95</v>
      </c>
      <c r="G938">
        <v>36.885003199536499</v>
      </c>
      <c r="H938">
        <v>5.40027804038243</v>
      </c>
      <c r="I938">
        <v>11.576105945057099</v>
      </c>
      <c r="J938">
        <v>-2.9290824507339401</v>
      </c>
      <c r="K938">
        <v>101.864636524285</v>
      </c>
      <c r="L938">
        <v>92.262403922615206</v>
      </c>
      <c r="M938">
        <v>69.355735272785594</v>
      </c>
      <c r="N938">
        <v>1.93590759999413</v>
      </c>
      <c r="O938">
        <v>2.0871065114273302</v>
      </c>
      <c r="P938">
        <v>63.424947145877297</v>
      </c>
      <c r="Q938">
        <v>-5.9706585740563999E-2</v>
      </c>
    </row>
    <row r="939" spans="1:17" hidden="1" x14ac:dyDescent="0.3">
      <c r="A939" t="s">
        <v>2024</v>
      </c>
      <c r="B939" t="s">
        <v>2025</v>
      </c>
      <c r="C939" t="str">
        <f>IFERROR(VLOOKUP(Table1[[#This Row],[Ticker]],[1]!Table1[[Symbol]:[Industry]],2,FALSE),"-")</f>
        <v>-</v>
      </c>
      <c r="D939" t="s">
        <v>140</v>
      </c>
      <c r="E939">
        <v>2922.4082694990002</v>
      </c>
      <c r="F939">
        <v>10.96</v>
      </c>
      <c r="G939">
        <v>660.74334990900695</v>
      </c>
      <c r="H939">
        <v>1.40243553768555</v>
      </c>
      <c r="I939">
        <v>37.798270486549399</v>
      </c>
      <c r="J939">
        <v>-10.114116503028001</v>
      </c>
      <c r="K939">
        <v>10.8951912147012</v>
      </c>
      <c r="L939">
        <v>9.0772174955862397</v>
      </c>
      <c r="M939">
        <v>52.406342401491401</v>
      </c>
      <c r="N939">
        <v>1.1451896341333401</v>
      </c>
      <c r="O939">
        <v>80.656934306569298</v>
      </c>
      <c r="P939">
        <v>743.07692307692298</v>
      </c>
      <c r="Q939">
        <v>0.12163154895901</v>
      </c>
    </row>
    <row r="940" spans="1:17" hidden="1" x14ac:dyDescent="0.3">
      <c r="A940" t="s">
        <v>2026</v>
      </c>
      <c r="B940" t="s">
        <v>2027</v>
      </c>
      <c r="C940" t="str">
        <f>IFERROR(VLOOKUP(Table1[[#This Row],[Ticker]],[1]!Table1[[Symbol]:[Industry]],2,FALSE),"-")</f>
        <v>-</v>
      </c>
      <c r="D940" t="s">
        <v>272</v>
      </c>
      <c r="E940">
        <v>2919.9170261999998</v>
      </c>
      <c r="F940">
        <v>271.45</v>
      </c>
      <c r="G940">
        <v>22.364955737048401</v>
      </c>
      <c r="H940">
        <v>-5.6671660318997397</v>
      </c>
      <c r="I940">
        <v>-20.287865376246302</v>
      </c>
      <c r="J940">
        <v>-2.2917051538136199</v>
      </c>
      <c r="K940">
        <v>271.82901522285499</v>
      </c>
      <c r="L940">
        <v>261.19711345373298</v>
      </c>
      <c r="M940">
        <v>48.526766883887703</v>
      </c>
      <c r="N940">
        <v>0.63505447558080297</v>
      </c>
      <c r="O940">
        <v>25.069073494197799</v>
      </c>
      <c r="P940">
        <v>60.289341600236199</v>
      </c>
      <c r="Q940">
        <v>7.4309246489150001E-3</v>
      </c>
    </row>
    <row r="941" spans="1:17" hidden="1" x14ac:dyDescent="0.3">
      <c r="A941" t="s">
        <v>2028</v>
      </c>
      <c r="B941" t="s">
        <v>2029</v>
      </c>
      <c r="C941" t="str">
        <f>IFERROR(VLOOKUP(Table1[[#This Row],[Ticker]],[1]!Table1[[Symbol]:[Industry]],2,FALSE),"-")</f>
        <v>-</v>
      </c>
      <c r="E941">
        <v>2914.618190445</v>
      </c>
      <c r="F941">
        <v>5905.65</v>
      </c>
      <c r="G941">
        <v>79.334036818518598</v>
      </c>
      <c r="H941">
        <v>54.3627244901135</v>
      </c>
      <c r="I941">
        <v>85.190460384170194</v>
      </c>
      <c r="J941">
        <v>6.3841942155212799</v>
      </c>
      <c r="K941">
        <v>4311.7544217210398</v>
      </c>
      <c r="L941">
        <v>3444.9434395508201</v>
      </c>
      <c r="M941">
        <v>77.0118758170848</v>
      </c>
      <c r="N941">
        <v>1.4016778656126401</v>
      </c>
      <c r="O941">
        <v>9.0989137520848598</v>
      </c>
      <c r="P941">
        <v>148.76368997472599</v>
      </c>
      <c r="Q941">
        <v>0.16953059730151099</v>
      </c>
    </row>
    <row r="942" spans="1:17" hidden="1" x14ac:dyDescent="0.3">
      <c r="A942" t="s">
        <v>2030</v>
      </c>
      <c r="B942" t="s">
        <v>2031</v>
      </c>
      <c r="C942" t="str">
        <f>IFERROR(VLOOKUP(Table1[[#This Row],[Ticker]],[1]!Table1[[Symbol]:[Industry]],2,FALSE),"-")</f>
        <v>-</v>
      </c>
      <c r="D942" t="s">
        <v>21</v>
      </c>
      <c r="E942">
        <v>2911.6411170000001</v>
      </c>
      <c r="F942">
        <v>286.39999999999998</v>
      </c>
      <c r="G942">
        <v>-37.359094280528097</v>
      </c>
      <c r="H942">
        <v>7.02449973642734</v>
      </c>
      <c r="I942">
        <v>-22.221093301896399</v>
      </c>
      <c r="J942">
        <v>-0.71448890689383004</v>
      </c>
      <c r="K942">
        <v>273.805093829199</v>
      </c>
      <c r="L942">
        <v>280.18613835027901</v>
      </c>
      <c r="M942">
        <v>62.646523816507298</v>
      </c>
      <c r="N942">
        <v>1.1831667522260201</v>
      </c>
      <c r="O942">
        <v>40.432960893854698</v>
      </c>
      <c r="P942">
        <v>36.4134317694689</v>
      </c>
      <c r="Q942">
        <v>0.144362067344738</v>
      </c>
    </row>
    <row r="943" spans="1:17" hidden="1" x14ac:dyDescent="0.3">
      <c r="A943" t="s">
        <v>2032</v>
      </c>
      <c r="B943" t="s">
        <v>2033</v>
      </c>
      <c r="C943" t="str">
        <f>IFERROR(VLOOKUP(Table1[[#This Row],[Ticker]],[1]!Table1[[Symbol]:[Industry]],2,FALSE),"-")</f>
        <v>-</v>
      </c>
      <c r="E943">
        <v>2892.0255728000002</v>
      </c>
      <c r="F943">
        <v>578.85</v>
      </c>
      <c r="G943">
        <v>191.51202167045801</v>
      </c>
      <c r="H943">
        <v>31.536632641853299</v>
      </c>
      <c r="I943">
        <v>45.340269694893102</v>
      </c>
      <c r="J943">
        <v>-3.5296016603164602</v>
      </c>
      <c r="K943">
        <v>467.15984025693302</v>
      </c>
      <c r="L943">
        <v>369.64848302017703</v>
      </c>
      <c r="M943">
        <v>67.015781463536896</v>
      </c>
      <c r="N943">
        <v>1.5161858458833799</v>
      </c>
      <c r="O943">
        <v>6.7634102098989199</v>
      </c>
      <c r="P943">
        <v>250.39346246973301</v>
      </c>
    </row>
    <row r="944" spans="1:17" x14ac:dyDescent="0.3">
      <c r="A944" t="s">
        <v>2034</v>
      </c>
      <c r="B944" t="s">
        <v>2035</v>
      </c>
      <c r="C944" t="str">
        <f>IFERROR(VLOOKUP(Table1[[#This Row],[Ticker]],[1]!Table1[[Symbol]:[Industry]],2,FALSE),"-")</f>
        <v>-</v>
      </c>
      <c r="D944" t="s">
        <v>278</v>
      </c>
      <c r="E944">
        <v>2883.7541099999999</v>
      </c>
      <c r="F944">
        <v>919.4</v>
      </c>
      <c r="G944">
        <v>20.828261805790401</v>
      </c>
      <c r="H944">
        <v>13.0435076547311</v>
      </c>
      <c r="I944">
        <v>-2.66693852307663</v>
      </c>
      <c r="J944">
        <v>0.68577882539480395</v>
      </c>
      <c r="K944">
        <v>848.29852626893296</v>
      </c>
      <c r="L944">
        <v>799.47675574591096</v>
      </c>
      <c r="M944">
        <v>73.2188701427051</v>
      </c>
      <c r="N944">
        <v>1.6857576896853601</v>
      </c>
      <c r="O944">
        <v>6.1561888187948703</v>
      </c>
      <c r="P944">
        <v>55.685378037422701</v>
      </c>
      <c r="Q944">
        <v>7.721877649589E-3</v>
      </c>
    </row>
    <row r="945" spans="1:17" hidden="1" x14ac:dyDescent="0.3">
      <c r="A945" t="s">
        <v>2036</v>
      </c>
      <c r="B945" t="s">
        <v>2037</v>
      </c>
      <c r="C945" t="str">
        <f>IFERROR(VLOOKUP(Table1[[#This Row],[Ticker]],[1]!Table1[[Symbol]:[Industry]],2,FALSE),"-")</f>
        <v>-</v>
      </c>
      <c r="E945">
        <v>2883.0758304299902</v>
      </c>
      <c r="F945">
        <v>486.65</v>
      </c>
      <c r="G945">
        <v>-23.1154479545303</v>
      </c>
      <c r="H945">
        <v>-4.8823318753217304</v>
      </c>
      <c r="I945">
        <v>-8.8107933601582697</v>
      </c>
      <c r="J945">
        <v>0.49034097653192099</v>
      </c>
      <c r="M945">
        <v>100</v>
      </c>
      <c r="O945">
        <v>6.5858419808897599</v>
      </c>
      <c r="P945">
        <v>3.4985112717992299</v>
      </c>
    </row>
    <row r="946" spans="1:17" hidden="1" x14ac:dyDescent="0.3">
      <c r="A946" t="s">
        <v>2038</v>
      </c>
      <c r="B946" t="s">
        <v>2039</v>
      </c>
      <c r="C946" t="str">
        <f>IFERROR(VLOOKUP(Table1[[#This Row],[Ticker]],[1]!Table1[[Symbol]:[Industry]],2,FALSE),"-")</f>
        <v>-</v>
      </c>
      <c r="D946" t="s">
        <v>218</v>
      </c>
      <c r="E946">
        <v>2880.0187679400001</v>
      </c>
      <c r="F946">
        <v>442.65</v>
      </c>
      <c r="G946">
        <v>217.922348970972</v>
      </c>
      <c r="H946">
        <v>4.2353367015280501</v>
      </c>
      <c r="I946">
        <v>42.674622836499601</v>
      </c>
      <c r="J946">
        <v>-5.1829110446684998</v>
      </c>
      <c r="K946">
        <v>412.87064187314297</v>
      </c>
      <c r="L946">
        <v>316.60788376936301</v>
      </c>
      <c r="M946">
        <v>52.020295066814398</v>
      </c>
      <c r="N946">
        <v>0.93425546057972497</v>
      </c>
      <c r="O946">
        <v>12.108889641929199</v>
      </c>
      <c r="P946">
        <v>243.13953488371999</v>
      </c>
      <c r="Q946">
        <v>0.14858076759942601</v>
      </c>
    </row>
    <row r="947" spans="1:17" hidden="1" x14ac:dyDescent="0.3">
      <c r="A947" t="s">
        <v>2040</v>
      </c>
      <c r="B947" t="s">
        <v>2041</v>
      </c>
      <c r="C947" t="str">
        <f>IFERROR(VLOOKUP(Table1[[#This Row],[Ticker]],[1]!Table1[[Symbol]:[Industry]],2,FALSE),"-")</f>
        <v>-</v>
      </c>
      <c r="D947" t="s">
        <v>98</v>
      </c>
      <c r="E947">
        <v>2880.00765</v>
      </c>
      <c r="F947">
        <v>436.85</v>
      </c>
      <c r="G947">
        <v>237.25823746047899</v>
      </c>
      <c r="H947">
        <v>-7.76830433509648</v>
      </c>
      <c r="I947">
        <v>64.879182442619793</v>
      </c>
      <c r="J947">
        <v>5.95467467209071</v>
      </c>
      <c r="K947">
        <v>412.74717634854198</v>
      </c>
      <c r="L947">
        <v>323.73921870016602</v>
      </c>
      <c r="M947">
        <v>67.225148562657907</v>
      </c>
      <c r="N947">
        <v>0.86031316784629697</v>
      </c>
      <c r="O947">
        <v>17.637633054824299</v>
      </c>
      <c r="P947">
        <v>293.97264392003598</v>
      </c>
      <c r="Q947">
        <v>0.24493613914870899</v>
      </c>
    </row>
    <row r="948" spans="1:17" hidden="1" x14ac:dyDescent="0.3">
      <c r="A948" t="s">
        <v>2042</v>
      </c>
      <c r="B948" t="s">
        <v>2043</v>
      </c>
      <c r="C948" t="str">
        <f>IFERROR(VLOOKUP(Table1[[#This Row],[Ticker]],[1]!Table1[[Symbol]:[Industry]],2,FALSE),"-")</f>
        <v>-</v>
      </c>
      <c r="D948" t="s">
        <v>607</v>
      </c>
      <c r="E948">
        <v>2873.181462</v>
      </c>
      <c r="F948">
        <v>644.04999999999995</v>
      </c>
      <c r="G948">
        <v>0.70883052504511901</v>
      </c>
      <c r="H948">
        <v>14.438829321639499</v>
      </c>
      <c r="I948">
        <v>-1.71982621013995</v>
      </c>
      <c r="J948">
        <v>-2.1434789358867801</v>
      </c>
      <c r="K948">
        <v>579.07784850522296</v>
      </c>
      <c r="L948">
        <v>536.44233675933106</v>
      </c>
      <c r="M948">
        <v>69.922036597751102</v>
      </c>
      <c r="N948">
        <v>1.23149498560603</v>
      </c>
      <c r="O948">
        <v>8.0428538156975495</v>
      </c>
      <c r="P948">
        <v>41.549450549450498</v>
      </c>
      <c r="Q948">
        <v>-3.4708075367319998E-3</v>
      </c>
    </row>
    <row r="949" spans="1:17" hidden="1" x14ac:dyDescent="0.3">
      <c r="A949" t="s">
        <v>2044</v>
      </c>
      <c r="B949" t="s">
        <v>2045</v>
      </c>
      <c r="C949" t="str">
        <f>IFERROR(VLOOKUP(Table1[[#This Row],[Ticker]],[1]!Table1[[Symbol]:[Industry]],2,FALSE),"-")</f>
        <v>-</v>
      </c>
      <c r="D949" t="s">
        <v>607</v>
      </c>
      <c r="E949">
        <v>2858.4420098330002</v>
      </c>
      <c r="F949">
        <v>196.23</v>
      </c>
      <c r="G949">
        <v>-45.366724173709102</v>
      </c>
      <c r="H949">
        <v>3.20874635524462</v>
      </c>
      <c r="I949">
        <v>-41.621051850803099</v>
      </c>
      <c r="J949">
        <v>5.8617658712949696</v>
      </c>
      <c r="K949">
        <v>186.515535915941</v>
      </c>
      <c r="M949">
        <v>69.636814014783198</v>
      </c>
      <c r="N949">
        <v>2.0863479393363198</v>
      </c>
      <c r="O949">
        <v>58.997095245375299</v>
      </c>
      <c r="P949">
        <v>36.2708333333333</v>
      </c>
    </row>
    <row r="950" spans="1:17" hidden="1" x14ac:dyDescent="0.3">
      <c r="A950" t="s">
        <v>2046</v>
      </c>
      <c r="B950" t="s">
        <v>2047</v>
      </c>
      <c r="C950" t="str">
        <f>IFERROR(VLOOKUP(Table1[[#This Row],[Ticker]],[1]!Table1[[Symbol]:[Industry]],2,FALSE),"-")</f>
        <v>-</v>
      </c>
      <c r="D950" t="s">
        <v>61</v>
      </c>
      <c r="E950">
        <v>2853.23495994</v>
      </c>
      <c r="F950">
        <v>504.95</v>
      </c>
      <c r="G950">
        <v>-32.944179775936902</v>
      </c>
      <c r="H950">
        <v>-4.9452619298119798</v>
      </c>
      <c r="I950">
        <v>-22.024714410327</v>
      </c>
      <c r="J950">
        <v>-2.1505354683760101</v>
      </c>
      <c r="K950">
        <v>491.51366611566999</v>
      </c>
      <c r="M950">
        <v>48.9808874742941</v>
      </c>
      <c r="N950">
        <v>1.9042119987627699</v>
      </c>
      <c r="O950">
        <v>16.447172987424501</v>
      </c>
      <c r="P950">
        <v>19.840987302717402</v>
      </c>
    </row>
    <row r="951" spans="1:17" hidden="1" x14ac:dyDescent="0.3">
      <c r="A951" t="s">
        <v>2048</v>
      </c>
      <c r="B951" t="s">
        <v>2049</v>
      </c>
      <c r="C951" t="str">
        <f>IFERROR(VLOOKUP(Table1[[#This Row],[Ticker]],[1]!Table1[[Symbol]:[Industry]],2,FALSE),"-")</f>
        <v>-</v>
      </c>
      <c r="D951" t="s">
        <v>302</v>
      </c>
      <c r="E951">
        <v>2851.3615369949998</v>
      </c>
      <c r="F951">
        <v>957.7</v>
      </c>
      <c r="G951">
        <v>59.622008563784902</v>
      </c>
      <c r="H951">
        <v>21.940741596764902</v>
      </c>
      <c r="I951">
        <v>90.261239256461096</v>
      </c>
      <c r="J951">
        <v>-2.4349737494407302</v>
      </c>
      <c r="K951">
        <v>814.150526455045</v>
      </c>
      <c r="L951">
        <v>669.50719124956299</v>
      </c>
      <c r="M951">
        <v>74.533947919503802</v>
      </c>
      <c r="N951">
        <v>0.62109904010528605</v>
      </c>
      <c r="O951">
        <v>0.65260519995822197</v>
      </c>
      <c r="P951">
        <v>131.44030932817699</v>
      </c>
      <c r="Q951">
        <v>8.9987867447974004E-2</v>
      </c>
    </row>
    <row r="952" spans="1:17" hidden="1" x14ac:dyDescent="0.3">
      <c r="A952" t="s">
        <v>2050</v>
      </c>
      <c r="B952" t="s">
        <v>2051</v>
      </c>
      <c r="C952" t="str">
        <f>IFERROR(VLOOKUP(Table1[[#This Row],[Ticker]],[1]!Table1[[Symbol]:[Industry]],2,FALSE),"-")</f>
        <v>-</v>
      </c>
      <c r="D952" t="s">
        <v>267</v>
      </c>
      <c r="E952">
        <v>2835.33172659</v>
      </c>
      <c r="F952">
        <v>6536.2</v>
      </c>
      <c r="G952">
        <v>228.87823287301401</v>
      </c>
      <c r="H952">
        <v>34.675412047204503</v>
      </c>
      <c r="I952">
        <v>86.968607209222199</v>
      </c>
      <c r="J952">
        <v>2.86474323017781</v>
      </c>
      <c r="K952">
        <v>4753.0120332934503</v>
      </c>
      <c r="L952">
        <v>3776.03218547509</v>
      </c>
      <c r="M952">
        <v>86.591476693159393</v>
      </c>
      <c r="N952">
        <v>2.8285273874469001</v>
      </c>
      <c r="O952">
        <v>1.66457574737615</v>
      </c>
      <c r="P952">
        <v>266.16341278955701</v>
      </c>
      <c r="Q952">
        <v>0.11338908650653599</v>
      </c>
    </row>
    <row r="953" spans="1:17" x14ac:dyDescent="0.3">
      <c r="A953" t="s">
        <v>2052</v>
      </c>
      <c r="B953" t="s">
        <v>2053</v>
      </c>
      <c r="C953" t="str">
        <f>IFERROR(VLOOKUP(Table1[[#This Row],[Ticker]],[1]!Table1[[Symbol]:[Industry]],2,FALSE),"-")</f>
        <v>-</v>
      </c>
      <c r="D953" t="s">
        <v>396</v>
      </c>
      <c r="E953">
        <v>2808.3104315999999</v>
      </c>
      <c r="F953">
        <v>1997.65</v>
      </c>
      <c r="G953">
        <v>-8.2083184232511908</v>
      </c>
      <c r="H953">
        <v>5.3543450979677596</v>
      </c>
      <c r="I953">
        <v>-8.9735056966427198</v>
      </c>
      <c r="J953">
        <v>0.10259706680887699</v>
      </c>
      <c r="K953">
        <v>1852.9823066420199</v>
      </c>
      <c r="L953">
        <v>1849.86069740691</v>
      </c>
      <c r="M953">
        <v>63.703102149478298</v>
      </c>
      <c r="N953">
        <v>1.8289704457257701</v>
      </c>
      <c r="O953">
        <v>15.881160363427</v>
      </c>
      <c r="P953">
        <v>30.480078380143699</v>
      </c>
      <c r="Q953">
        <v>-0.111332787827264</v>
      </c>
    </row>
    <row r="954" spans="1:17" hidden="1" x14ac:dyDescent="0.3">
      <c r="A954" t="s">
        <v>2054</v>
      </c>
      <c r="B954" t="s">
        <v>2055</v>
      </c>
      <c r="C954" t="str">
        <f>IFERROR(VLOOKUP(Table1[[#This Row],[Ticker]],[1]!Table1[[Symbol]:[Industry]],2,FALSE),"-")</f>
        <v>-</v>
      </c>
      <c r="D954" t="s">
        <v>293</v>
      </c>
      <c r="E954">
        <v>2789.4944747049999</v>
      </c>
      <c r="F954">
        <v>1822.75</v>
      </c>
      <c r="G954">
        <v>60.928548636565402</v>
      </c>
      <c r="H954">
        <v>17.120263126139299</v>
      </c>
      <c r="I954">
        <v>13.9876804271317</v>
      </c>
      <c r="J954">
        <v>13.956631447791599</v>
      </c>
      <c r="K954">
        <v>1575.3920561498601</v>
      </c>
      <c r="L954">
        <v>1420.17763580421</v>
      </c>
      <c r="M954">
        <v>87.262191682803106</v>
      </c>
      <c r="N954">
        <v>1.8853234319493899</v>
      </c>
      <c r="O954">
        <v>4.18323961047866</v>
      </c>
      <c r="P954">
        <v>101.330976970232</v>
      </c>
      <c r="Q954">
        <v>2.6906394699599E-2</v>
      </c>
    </row>
    <row r="955" spans="1:17" hidden="1" x14ac:dyDescent="0.3">
      <c r="A955" t="s">
        <v>2056</v>
      </c>
      <c r="B955" t="s">
        <v>2057</v>
      </c>
      <c r="C955" t="str">
        <f>IFERROR(VLOOKUP(Table1[[#This Row],[Ticker]],[1]!Table1[[Symbol]:[Industry]],2,FALSE),"-")</f>
        <v>-</v>
      </c>
      <c r="D955" t="s">
        <v>1930</v>
      </c>
      <c r="E955">
        <v>2780.9183787000002</v>
      </c>
      <c r="F955">
        <v>691.85</v>
      </c>
      <c r="G955">
        <v>6016.7350493410704</v>
      </c>
      <c r="H955">
        <v>-14.8247448068213</v>
      </c>
      <c r="I955">
        <v>407.40802254107302</v>
      </c>
      <c r="J955">
        <v>-5.3836619849252996</v>
      </c>
      <c r="K955">
        <v>659.39358121630698</v>
      </c>
      <c r="L955">
        <v>305.270676741579</v>
      </c>
      <c r="M955">
        <v>35.277526880575401</v>
      </c>
      <c r="N955">
        <v>0.57800103721395402</v>
      </c>
      <c r="O955">
        <v>37.125099371250897</v>
      </c>
    </row>
    <row r="956" spans="1:17" x14ac:dyDescent="0.3">
      <c r="A956" t="s">
        <v>2058</v>
      </c>
      <c r="B956" t="s">
        <v>2059</v>
      </c>
      <c r="C956" t="str">
        <f>IFERROR(VLOOKUP(Table1[[#This Row],[Ticker]],[1]!Table1[[Symbol]:[Industry]],2,FALSE),"-")</f>
        <v>-</v>
      </c>
      <c r="D956" t="s">
        <v>850</v>
      </c>
      <c r="E956">
        <v>2769.6530145249999</v>
      </c>
      <c r="F956">
        <v>319.14999999999998</v>
      </c>
      <c r="G956">
        <v>26.037289098651598</v>
      </c>
      <c r="H956">
        <v>15.511368055782199</v>
      </c>
      <c r="I956">
        <v>-9.9194409030103508</v>
      </c>
      <c r="J956">
        <v>-1.7488929330133001</v>
      </c>
      <c r="K956">
        <v>285.49662146285101</v>
      </c>
      <c r="L956">
        <v>283.90000455876299</v>
      </c>
      <c r="M956">
        <v>69.502725893520406</v>
      </c>
      <c r="N956">
        <v>2.2906035317760902</v>
      </c>
      <c r="O956">
        <v>19.520601597994599</v>
      </c>
      <c r="P956">
        <v>58.034166872988301</v>
      </c>
      <c r="Q956">
        <v>5.7389809544454003E-2</v>
      </c>
    </row>
    <row r="957" spans="1:17" hidden="1" x14ac:dyDescent="0.3">
      <c r="A957" t="s">
        <v>2060</v>
      </c>
      <c r="B957" t="s">
        <v>2061</v>
      </c>
      <c r="C957" t="str">
        <f>IFERROR(VLOOKUP(Table1[[#This Row],[Ticker]],[1]!Table1[[Symbol]:[Industry]],2,FALSE),"-")</f>
        <v>-</v>
      </c>
      <c r="D957" t="s">
        <v>98</v>
      </c>
      <c r="E957">
        <v>2758.156217496</v>
      </c>
      <c r="F957">
        <v>261.93</v>
      </c>
      <c r="G957">
        <v>12057.1054761548</v>
      </c>
      <c r="H957">
        <v>47.989867333730203</v>
      </c>
      <c r="I957">
        <v>855.21398954169899</v>
      </c>
      <c r="J957">
        <v>-1.6714935522083501</v>
      </c>
      <c r="K957">
        <v>84.505088654204101</v>
      </c>
      <c r="L957">
        <v>26.934256903812301</v>
      </c>
      <c r="M957">
        <v>97.008982332239199</v>
      </c>
      <c r="N957">
        <v>7.3805170431660199E-3</v>
      </c>
      <c r="O957">
        <v>0</v>
      </c>
      <c r="P957">
        <v>12996.5</v>
      </c>
      <c r="Q957">
        <v>0.10259177797474001</v>
      </c>
    </row>
    <row r="958" spans="1:17" hidden="1" x14ac:dyDescent="0.3">
      <c r="A958" t="s">
        <v>2062</v>
      </c>
      <c r="B958" t="s">
        <v>2063</v>
      </c>
      <c r="C958" t="str">
        <f>IFERROR(VLOOKUP(Table1[[#This Row],[Ticker]],[1]!Table1[[Symbol]:[Industry]],2,FALSE),"-")</f>
        <v>-</v>
      </c>
      <c r="E958">
        <v>2754.845890482</v>
      </c>
      <c r="F958">
        <v>52.44</v>
      </c>
      <c r="G958">
        <v>7870.5325142330503</v>
      </c>
      <c r="H958">
        <v>67.616159682894505</v>
      </c>
      <c r="I958">
        <v>563.270832466755</v>
      </c>
      <c r="J958">
        <v>6.5128110974865701</v>
      </c>
      <c r="K958">
        <v>37.398609809544901</v>
      </c>
      <c r="L958">
        <v>21.309830907926901</v>
      </c>
      <c r="M958">
        <v>97.126378490928104</v>
      </c>
      <c r="N958">
        <v>0.434258757581723</v>
      </c>
      <c r="O958">
        <v>0</v>
      </c>
      <c r="P958">
        <v>8296.0286225402506</v>
      </c>
      <c r="Q958">
        <v>0.32188923279460402</v>
      </c>
    </row>
    <row r="959" spans="1:17" hidden="1" x14ac:dyDescent="0.3">
      <c r="A959" t="s">
        <v>2064</v>
      </c>
      <c r="B959" t="s">
        <v>2065</v>
      </c>
      <c r="C959" t="str">
        <f>IFERROR(VLOOKUP(Table1[[#This Row],[Ticker]],[1]!Table1[[Symbol]:[Industry]],2,FALSE),"-")</f>
        <v>-</v>
      </c>
      <c r="D959" t="s">
        <v>46</v>
      </c>
      <c r="E959">
        <v>2754.6456242250001</v>
      </c>
      <c r="F959">
        <v>408</v>
      </c>
      <c r="G959">
        <v>137.96582856121</v>
      </c>
      <c r="H959">
        <v>20.9027500674446</v>
      </c>
      <c r="I959">
        <v>69.133752047594896</v>
      </c>
      <c r="J959">
        <v>0.76600644779164695</v>
      </c>
      <c r="K959">
        <v>353.06684105721399</v>
      </c>
      <c r="L959">
        <v>279.66162427762799</v>
      </c>
      <c r="M959">
        <v>68.075094279626001</v>
      </c>
      <c r="N959">
        <v>1.06711020834849</v>
      </c>
      <c r="O959">
        <v>5.1470588235294104</v>
      </c>
      <c r="P959">
        <v>167.36566186107399</v>
      </c>
      <c r="Q959">
        <v>1.5477497593702001E-2</v>
      </c>
    </row>
    <row r="960" spans="1:17" hidden="1" x14ac:dyDescent="0.3">
      <c r="A960" t="s">
        <v>2066</v>
      </c>
      <c r="B960" t="s">
        <v>2067</v>
      </c>
      <c r="C960" t="str">
        <f>IFERROR(VLOOKUP(Table1[[#This Row],[Ticker]],[1]!Table1[[Symbol]:[Industry]],2,FALSE),"-")</f>
        <v>-</v>
      </c>
      <c r="D960" t="s">
        <v>21</v>
      </c>
      <c r="E960">
        <v>2754.3198722400002</v>
      </c>
      <c r="F960">
        <v>526.20000000000005</v>
      </c>
      <c r="G960">
        <v>203.70444984193699</v>
      </c>
      <c r="H960">
        <v>6.7611433304512598</v>
      </c>
      <c r="I960">
        <v>33.941423399888698</v>
      </c>
      <c r="J960">
        <v>-4.5782508191015099</v>
      </c>
      <c r="K960">
        <v>480.71087688675698</v>
      </c>
      <c r="L960">
        <v>415.67287673946697</v>
      </c>
      <c r="M960">
        <v>58.687398571569403</v>
      </c>
      <c r="N960">
        <v>1.5587927516095099</v>
      </c>
      <c r="O960">
        <v>13.9680729760547</v>
      </c>
      <c r="P960">
        <v>255.54054054054001</v>
      </c>
      <c r="Q960">
        <v>4.3291440210290001E-2</v>
      </c>
    </row>
    <row r="961" spans="1:17" x14ac:dyDescent="0.3">
      <c r="A961" t="s">
        <v>2068</v>
      </c>
      <c r="B961" t="s">
        <v>2069</v>
      </c>
      <c r="C961" t="str">
        <f>IFERROR(VLOOKUP(Table1[[#This Row],[Ticker]],[1]!Table1[[Symbol]:[Industry]],2,FALSE),"-")</f>
        <v>-</v>
      </c>
      <c r="D961" t="s">
        <v>207</v>
      </c>
      <c r="E961">
        <v>2750.9161848700001</v>
      </c>
      <c r="F961">
        <v>169.51</v>
      </c>
      <c r="G961">
        <v>-4.49993055205295</v>
      </c>
      <c r="H961">
        <v>-1.12204144179215</v>
      </c>
      <c r="I961">
        <v>-22.382433484440799</v>
      </c>
      <c r="J961">
        <v>-0.94818700800627498</v>
      </c>
      <c r="K961">
        <v>185.87589264952899</v>
      </c>
      <c r="L961">
        <v>186.56294526118401</v>
      </c>
      <c r="M961">
        <v>54.123260295270299</v>
      </c>
      <c r="N961">
        <v>0.87318501534616899</v>
      </c>
      <c r="O961">
        <v>66.951802253554305</v>
      </c>
      <c r="P961">
        <v>27.451127819548802</v>
      </c>
      <c r="Q961">
        <v>-2.4427050449215001E-2</v>
      </c>
    </row>
    <row r="962" spans="1:17" hidden="1" x14ac:dyDescent="0.3">
      <c r="A962" t="s">
        <v>2070</v>
      </c>
      <c r="B962" t="s">
        <v>2071</v>
      </c>
      <c r="C962" t="str">
        <f>IFERROR(VLOOKUP(Table1[[#This Row],[Ticker]],[1]!Table1[[Symbol]:[Industry]],2,FALSE),"-")</f>
        <v>-</v>
      </c>
      <c r="E962">
        <v>2743.5303425799998</v>
      </c>
      <c r="F962">
        <v>1198.05</v>
      </c>
      <c r="G962">
        <v>-25.165871544694301</v>
      </c>
      <c r="H962">
        <v>-3.7976386262842201</v>
      </c>
      <c r="I962">
        <v>-21.458009561565799</v>
      </c>
      <c r="J962">
        <v>-0.89196465880045195</v>
      </c>
      <c r="K962">
        <v>1178.31336325753</v>
      </c>
      <c r="L962">
        <v>1221.93928134573</v>
      </c>
      <c r="M962">
        <v>59.017363017013103</v>
      </c>
      <c r="N962">
        <v>1.41118977923983</v>
      </c>
      <c r="O962">
        <v>21.1134760652727</v>
      </c>
      <c r="P962">
        <v>9.8120989917506805</v>
      </c>
      <c r="Q962">
        <v>-3.2595993723324002E-2</v>
      </c>
    </row>
    <row r="963" spans="1:17" hidden="1" x14ac:dyDescent="0.3">
      <c r="A963" t="s">
        <v>2072</v>
      </c>
      <c r="B963" t="s">
        <v>2073</v>
      </c>
      <c r="C963" t="str">
        <f>IFERROR(VLOOKUP(Table1[[#This Row],[Ticker]],[1]!Table1[[Symbol]:[Industry]],2,FALSE),"-")</f>
        <v>-</v>
      </c>
      <c r="D963" t="s">
        <v>24</v>
      </c>
      <c r="E963">
        <v>2742.7470834239998</v>
      </c>
      <c r="F963">
        <v>52.98</v>
      </c>
      <c r="G963">
        <v>-49.001658883793297</v>
      </c>
      <c r="H963">
        <v>-8.8321848372417193</v>
      </c>
      <c r="I963">
        <v>-35.141962400278899</v>
      </c>
      <c r="J963">
        <v>-2.8217718453437799</v>
      </c>
      <c r="K963">
        <v>55.510384882478199</v>
      </c>
      <c r="M963">
        <v>39.978222097719197</v>
      </c>
      <c r="N963">
        <v>1.29994472686244</v>
      </c>
      <c r="O963">
        <v>55.530388825971997</v>
      </c>
      <c r="P963">
        <v>8.1224489795918196</v>
      </c>
    </row>
    <row r="964" spans="1:17" x14ac:dyDescent="0.3">
      <c r="A964" t="s">
        <v>2074</v>
      </c>
      <c r="B964" t="s">
        <v>2075</v>
      </c>
      <c r="C964" t="str">
        <f>IFERROR(VLOOKUP(Table1[[#This Row],[Ticker]],[1]!Table1[[Symbol]:[Industry]],2,FALSE),"-")</f>
        <v>-</v>
      </c>
      <c r="D964" t="s">
        <v>46</v>
      </c>
      <c r="E964">
        <v>2740.2388028750001</v>
      </c>
      <c r="F964">
        <v>690.7</v>
      </c>
      <c r="G964">
        <v>-29.3961454212563</v>
      </c>
      <c r="H964">
        <v>-1.8470883337530699</v>
      </c>
      <c r="I964">
        <v>-20.692170759817198</v>
      </c>
      <c r="J964">
        <v>3.0712899919995298</v>
      </c>
      <c r="K964">
        <v>668.30627701557705</v>
      </c>
      <c r="L964">
        <v>700.09164220886498</v>
      </c>
      <c r="M964">
        <v>71.258290268922593</v>
      </c>
      <c r="N964">
        <v>0.86160817891772301</v>
      </c>
      <c r="O964">
        <v>22.484436079339702</v>
      </c>
      <c r="P964">
        <v>15.135855975996</v>
      </c>
      <c r="Q964">
        <v>2.0776007150267999E-2</v>
      </c>
    </row>
    <row r="965" spans="1:17" x14ac:dyDescent="0.3">
      <c r="A965" t="s">
        <v>2076</v>
      </c>
      <c r="B965" t="s">
        <v>2077</v>
      </c>
      <c r="C965" t="str">
        <f>IFERROR(VLOOKUP(Table1[[#This Row],[Ticker]],[1]!Table1[[Symbol]:[Industry]],2,FALSE),"-")</f>
        <v>-</v>
      </c>
      <c r="D965" t="s">
        <v>396</v>
      </c>
      <c r="E965">
        <v>2734.7037139700001</v>
      </c>
      <c r="F965">
        <v>53.99</v>
      </c>
      <c r="G965">
        <v>-33.479979480804097</v>
      </c>
      <c r="H965">
        <v>-3.71398665004119</v>
      </c>
      <c r="I965">
        <v>-39.760053041668897</v>
      </c>
      <c r="J965">
        <v>-3.66359692622127</v>
      </c>
      <c r="K965">
        <v>56.018713488908404</v>
      </c>
      <c r="L965">
        <v>62.936949026879397</v>
      </c>
      <c r="M965">
        <v>49.297982530485697</v>
      </c>
      <c r="N965">
        <v>0.80841748527910295</v>
      </c>
      <c r="O965">
        <v>55.676977218003302</v>
      </c>
      <c r="P965">
        <v>12.2453222453222</v>
      </c>
    </row>
    <row r="966" spans="1:17" hidden="1" x14ac:dyDescent="0.3">
      <c r="A966" t="s">
        <v>2078</v>
      </c>
      <c r="B966" t="s">
        <v>2079</v>
      </c>
      <c r="C966" t="str">
        <f>IFERROR(VLOOKUP(Table1[[#This Row],[Ticker]],[1]!Table1[[Symbol]:[Industry]],2,FALSE),"-")</f>
        <v>-</v>
      </c>
      <c r="D966" t="s">
        <v>1491</v>
      </c>
      <c r="E966">
        <v>2728.9850850900002</v>
      </c>
      <c r="F966">
        <v>375.85</v>
      </c>
      <c r="G966">
        <v>11.9241079264996</v>
      </c>
      <c r="H966">
        <v>9.0335721118390495</v>
      </c>
      <c r="I966">
        <v>13.5082635505302</v>
      </c>
      <c r="J966">
        <v>-8.4559640797460691</v>
      </c>
      <c r="K966">
        <v>332.68729406513802</v>
      </c>
      <c r="L966">
        <v>308.17005973505201</v>
      </c>
      <c r="M966">
        <v>57.172196205300899</v>
      </c>
      <c r="N966">
        <v>2.8061826108967001</v>
      </c>
      <c r="O966">
        <v>6.1593720899294899</v>
      </c>
      <c r="P966">
        <v>53.973781237197798</v>
      </c>
      <c r="Q966">
        <v>-1.3054454954131999E-2</v>
      </c>
    </row>
    <row r="967" spans="1:17" hidden="1" x14ac:dyDescent="0.3">
      <c r="A967" t="s">
        <v>2080</v>
      </c>
      <c r="B967" t="s">
        <v>2081</v>
      </c>
      <c r="C967" t="str">
        <f>IFERROR(VLOOKUP(Table1[[#This Row],[Ticker]],[1]!Table1[[Symbol]:[Industry]],2,FALSE),"-")</f>
        <v>-</v>
      </c>
      <c r="E967">
        <v>2725.6170808299998</v>
      </c>
      <c r="F967">
        <v>1100.0999999999999</v>
      </c>
      <c r="G967">
        <v>8.0880420736722805</v>
      </c>
      <c r="H967">
        <v>-1.91083307072866</v>
      </c>
      <c r="I967">
        <v>26.384464258087299</v>
      </c>
      <c r="J967">
        <v>-2.99445770703091</v>
      </c>
      <c r="K967">
        <v>1063.1428865202399</v>
      </c>
      <c r="L967">
        <v>932.38399002074004</v>
      </c>
      <c r="M967">
        <v>68.480221337625807</v>
      </c>
      <c r="N967">
        <v>0.84531446048055703</v>
      </c>
      <c r="O967">
        <v>11.2626124897736</v>
      </c>
      <c r="P967">
        <v>83.365280440036599</v>
      </c>
      <c r="Q967">
        <v>-3.8651639338744999E-2</v>
      </c>
    </row>
    <row r="968" spans="1:17" hidden="1" x14ac:dyDescent="0.3">
      <c r="A968" t="s">
        <v>2082</v>
      </c>
      <c r="B968" t="s">
        <v>2083</v>
      </c>
      <c r="C968" t="str">
        <f>IFERROR(VLOOKUP(Table1[[#This Row],[Ticker]],[1]!Table1[[Symbol]:[Industry]],2,FALSE),"-")</f>
        <v>-</v>
      </c>
      <c r="D968" t="s">
        <v>396</v>
      </c>
      <c r="E968">
        <v>2720.87093</v>
      </c>
      <c r="F968">
        <v>10635.85</v>
      </c>
      <c r="G968">
        <v>-48.034276057054498</v>
      </c>
      <c r="H968">
        <v>-8.2037542097471601</v>
      </c>
      <c r="I968">
        <v>-40.057309040074003</v>
      </c>
      <c r="J968">
        <v>-3.3297591436610601</v>
      </c>
      <c r="K968">
        <v>11058.991785423401</v>
      </c>
      <c r="L968">
        <v>12522.623431722201</v>
      </c>
      <c r="M968">
        <v>45.405056907663003</v>
      </c>
      <c r="N968">
        <v>1.28114864770813</v>
      </c>
      <c r="O968">
        <v>86.087148652905</v>
      </c>
      <c r="P968">
        <v>6.8924276762428498</v>
      </c>
      <c r="Q968">
        <v>-0.112544866501785</v>
      </c>
    </row>
    <row r="969" spans="1:17" x14ac:dyDescent="0.3">
      <c r="A969" t="s">
        <v>2084</v>
      </c>
      <c r="B969" t="s">
        <v>2085</v>
      </c>
      <c r="C969" t="str">
        <f>IFERROR(VLOOKUP(Table1[[#This Row],[Ticker]],[1]!Table1[[Symbol]:[Industry]],2,FALSE),"-")</f>
        <v>-</v>
      </c>
      <c r="D969" t="s">
        <v>811</v>
      </c>
      <c r="E969">
        <v>2707.933671495</v>
      </c>
      <c r="F969">
        <v>507.75</v>
      </c>
      <c r="G969">
        <v>-40.580619009104197</v>
      </c>
      <c r="H969">
        <v>14.423614025532199</v>
      </c>
      <c r="I969">
        <v>-17.2373313028044</v>
      </c>
      <c r="J969">
        <v>-0.43827624738488402</v>
      </c>
      <c r="K969">
        <v>462.33283755995399</v>
      </c>
      <c r="L969">
        <v>484.22939126960199</v>
      </c>
      <c r="M969">
        <v>66.595565607381999</v>
      </c>
      <c r="N969">
        <v>2.1125916864043002</v>
      </c>
      <c r="O969">
        <v>27.3067454455933</v>
      </c>
      <c r="P969">
        <v>30.493446414803302</v>
      </c>
      <c r="Q969">
        <v>-9.924906645921E-2</v>
      </c>
    </row>
    <row r="970" spans="1:17" hidden="1" x14ac:dyDescent="0.3">
      <c r="A970" t="s">
        <v>2086</v>
      </c>
      <c r="B970" t="s">
        <v>2087</v>
      </c>
      <c r="C970" t="str">
        <f>IFERROR(VLOOKUP(Table1[[#This Row],[Ticker]],[1]!Table1[[Symbol]:[Industry]],2,FALSE),"-")</f>
        <v>-</v>
      </c>
      <c r="D970" t="s">
        <v>533</v>
      </c>
      <c r="E970">
        <v>2692.2845794499999</v>
      </c>
      <c r="F970">
        <v>195.16</v>
      </c>
      <c r="G970">
        <v>38.530630082458998</v>
      </c>
      <c r="H970">
        <v>-8.1626209032994108</v>
      </c>
      <c r="I970">
        <v>9.56215349407268</v>
      </c>
      <c r="J970">
        <v>-6.3190080144105201</v>
      </c>
      <c r="K970">
        <v>196.78976955992201</v>
      </c>
      <c r="L970">
        <v>180.06583367685201</v>
      </c>
      <c r="M970">
        <v>47.522352197798298</v>
      </c>
      <c r="N970">
        <v>1.2568845701168001</v>
      </c>
      <c r="O970">
        <v>18.876819020290998</v>
      </c>
      <c r="P970">
        <v>75.661566156615606</v>
      </c>
      <c r="Q970">
        <v>-1.6436584766678999E-2</v>
      </c>
    </row>
    <row r="971" spans="1:17" x14ac:dyDescent="0.3">
      <c r="A971" t="s">
        <v>2088</v>
      </c>
      <c r="B971" t="s">
        <v>2089</v>
      </c>
      <c r="C971" t="str">
        <f>IFERROR(VLOOKUP(Table1[[#This Row],[Ticker]],[1]!Table1[[Symbol]:[Industry]],2,FALSE),"-")</f>
        <v>-</v>
      </c>
      <c r="D971" t="s">
        <v>454</v>
      </c>
      <c r="E971">
        <v>2682.846422225</v>
      </c>
      <c r="F971">
        <v>80.94</v>
      </c>
      <c r="G971">
        <v>-25.325643094269999</v>
      </c>
      <c r="H971">
        <v>-10.9132140231096</v>
      </c>
      <c r="I971">
        <v>-19.652596610006</v>
      </c>
      <c r="J971">
        <v>-5.7118975926123996</v>
      </c>
      <c r="K971">
        <v>84.324113693948505</v>
      </c>
      <c r="L971">
        <v>86.386237956255101</v>
      </c>
      <c r="M971">
        <v>41.568419113467698</v>
      </c>
      <c r="N971">
        <v>0.65884511049555305</v>
      </c>
      <c r="O971">
        <v>48.257968865826498</v>
      </c>
      <c r="P971">
        <v>29.4004796163069</v>
      </c>
      <c r="Q971">
        <v>6.1829732898909997E-3</v>
      </c>
    </row>
    <row r="972" spans="1:17" hidden="1" x14ac:dyDescent="0.3">
      <c r="A972" t="s">
        <v>2090</v>
      </c>
      <c r="B972" t="s">
        <v>2091</v>
      </c>
      <c r="C972" t="str">
        <f>IFERROR(VLOOKUP(Table1[[#This Row],[Ticker]],[1]!Table1[[Symbol]:[Industry]],2,FALSE),"-")</f>
        <v>-</v>
      </c>
      <c r="D972" t="s">
        <v>322</v>
      </c>
      <c r="E972">
        <v>2681.2410706599999</v>
      </c>
      <c r="F972">
        <v>812.8</v>
      </c>
      <c r="G972">
        <v>-46.9694127492427</v>
      </c>
      <c r="H972">
        <v>-4.4177753070826702</v>
      </c>
      <c r="I972">
        <v>-23.541997802191499</v>
      </c>
      <c r="J972">
        <v>1.11831536498909</v>
      </c>
      <c r="K972">
        <v>801.50612034503501</v>
      </c>
      <c r="L972">
        <v>850.26135498615395</v>
      </c>
      <c r="M972">
        <v>59.9223900353484</v>
      </c>
      <c r="N972">
        <v>0.847033261151249</v>
      </c>
      <c r="O972">
        <v>35.334645669291298</v>
      </c>
      <c r="P972">
        <v>13.7419535404421</v>
      </c>
      <c r="Q972">
        <v>2.7490877775754999E-2</v>
      </c>
    </row>
    <row r="973" spans="1:17" hidden="1" x14ac:dyDescent="0.3">
      <c r="A973" t="s">
        <v>2092</v>
      </c>
      <c r="B973" t="s">
        <v>2093</v>
      </c>
      <c r="C973" t="str">
        <f>IFERROR(VLOOKUP(Table1[[#This Row],[Ticker]],[1]!Table1[[Symbol]:[Industry]],2,FALSE),"-")</f>
        <v>-</v>
      </c>
      <c r="D973" t="s">
        <v>61</v>
      </c>
      <c r="E973">
        <v>2678.3078293099902</v>
      </c>
      <c r="F973">
        <v>1102.6500000000001</v>
      </c>
      <c r="G973">
        <v>282.99798655209202</v>
      </c>
      <c r="H973">
        <v>-11.5360597326701</v>
      </c>
      <c r="I973">
        <v>73.986380214937896</v>
      </c>
      <c r="J973">
        <v>0.82434671401460802</v>
      </c>
      <c r="K973">
        <v>1058.80763778902</v>
      </c>
      <c r="L973">
        <v>824.77754508213502</v>
      </c>
      <c r="M973">
        <v>50.836421028753399</v>
      </c>
      <c r="N973">
        <v>0.45324992596979502</v>
      </c>
      <c r="O973">
        <v>11.259239105790501</v>
      </c>
      <c r="P973">
        <v>331.471739130434</v>
      </c>
      <c r="Q973">
        <v>0.22470585770738699</v>
      </c>
    </row>
    <row r="974" spans="1:17" hidden="1" x14ac:dyDescent="0.3">
      <c r="A974" t="s">
        <v>2094</v>
      </c>
      <c r="B974" t="s">
        <v>2095</v>
      </c>
      <c r="C974" t="str">
        <f>IFERROR(VLOOKUP(Table1[[#This Row],[Ticker]],[1]!Table1[[Symbol]:[Industry]],2,FALSE),"-")</f>
        <v>-</v>
      </c>
      <c r="D974" t="s">
        <v>533</v>
      </c>
      <c r="E974">
        <v>2675.447336575</v>
      </c>
      <c r="F974">
        <v>4285.45</v>
      </c>
      <c r="G974">
        <v>37.582456017771598</v>
      </c>
      <c r="H974">
        <v>4.0779970198560802</v>
      </c>
      <c r="I974">
        <v>2.3233874107139898</v>
      </c>
      <c r="J974">
        <v>-2.74360104633418</v>
      </c>
      <c r="K974">
        <v>3776.64115909261</v>
      </c>
      <c r="L974">
        <v>3455.4176897012098</v>
      </c>
      <c r="M974">
        <v>64.286009781605401</v>
      </c>
      <c r="N974">
        <v>1.21012324779819</v>
      </c>
      <c r="O974">
        <v>1.8317796264102999</v>
      </c>
      <c r="P974">
        <v>67.856093691858703</v>
      </c>
      <c r="Q974">
        <v>0.101787273046639</v>
      </c>
    </row>
    <row r="975" spans="1:17" hidden="1" x14ac:dyDescent="0.3">
      <c r="A975" t="s">
        <v>2096</v>
      </c>
      <c r="B975" t="s">
        <v>2097</v>
      </c>
      <c r="C975" t="str">
        <f>IFERROR(VLOOKUP(Table1[[#This Row],[Ticker]],[1]!Table1[[Symbol]:[Industry]],2,FALSE),"-")</f>
        <v>-</v>
      </c>
      <c r="D975" t="s">
        <v>371</v>
      </c>
      <c r="E975">
        <v>2669.839528425</v>
      </c>
      <c r="F975">
        <v>1401.1</v>
      </c>
      <c r="G975">
        <v>-20.7826374725954</v>
      </c>
      <c r="H975">
        <v>11.8649562650501</v>
      </c>
      <c r="I975">
        <v>14.5167434071739</v>
      </c>
      <c r="J975">
        <v>1.43741283979406</v>
      </c>
      <c r="K975">
        <v>1216.57806121921</v>
      </c>
      <c r="L975">
        <v>1194.8942778764799</v>
      </c>
      <c r="M975">
        <v>72.857719646909501</v>
      </c>
      <c r="N975">
        <v>1.9990091903073299</v>
      </c>
      <c r="O975">
        <v>6.34501463136107</v>
      </c>
      <c r="P975">
        <v>69.820010908429794</v>
      </c>
      <c r="Q975">
        <v>-4.5350905064205999E-2</v>
      </c>
    </row>
    <row r="976" spans="1:17" hidden="1" x14ac:dyDescent="0.3">
      <c r="A976" t="s">
        <v>2098</v>
      </c>
      <c r="B976" t="s">
        <v>2099</v>
      </c>
      <c r="C976" t="str">
        <f>IFERROR(VLOOKUP(Table1[[#This Row],[Ticker]],[1]!Table1[[Symbol]:[Industry]],2,FALSE),"-")</f>
        <v>-</v>
      </c>
      <c r="D976" t="s">
        <v>61</v>
      </c>
      <c r="E976">
        <v>2663.4429756</v>
      </c>
      <c r="F976">
        <v>1621.2</v>
      </c>
      <c r="G976">
        <v>49.040587546295299</v>
      </c>
      <c r="H976">
        <v>2.8020189238599702</v>
      </c>
      <c r="I976">
        <v>9.2224212465225595</v>
      </c>
      <c r="J976">
        <v>1.01948974073897</v>
      </c>
      <c r="K976">
        <v>1528.3548643117599</v>
      </c>
      <c r="L976">
        <v>1415.7456451620201</v>
      </c>
      <c r="M976">
        <v>62.071398898374703</v>
      </c>
      <c r="N976">
        <v>1.21023544831547</v>
      </c>
      <c r="O976">
        <v>7.3279052553663897</v>
      </c>
      <c r="P976">
        <v>78.703703703703695</v>
      </c>
      <c r="Q976">
        <v>0.14049741896984799</v>
      </c>
    </row>
    <row r="977" spans="1:17" hidden="1" x14ac:dyDescent="0.3">
      <c r="A977" t="s">
        <v>2100</v>
      </c>
      <c r="B977" t="s">
        <v>2101</v>
      </c>
      <c r="C977" t="str">
        <f>IFERROR(VLOOKUP(Table1[[#This Row],[Ticker]],[1]!Table1[[Symbol]:[Industry]],2,FALSE),"-")</f>
        <v>-</v>
      </c>
      <c r="D977" t="s">
        <v>396</v>
      </c>
      <c r="E977">
        <v>2661.99490685</v>
      </c>
      <c r="F977">
        <v>237.41</v>
      </c>
      <c r="G977">
        <v>-19.666393161022601</v>
      </c>
      <c r="H977">
        <v>3.09219723230163</v>
      </c>
      <c r="I977">
        <v>7.9242113701856702</v>
      </c>
      <c r="J977">
        <v>0.57773630811152299</v>
      </c>
      <c r="K977">
        <v>224.22761272577901</v>
      </c>
      <c r="L977">
        <v>209.223555436135</v>
      </c>
      <c r="M977">
        <v>63.607939528533997</v>
      </c>
      <c r="N977">
        <v>1.56397206060728</v>
      </c>
      <c r="O977">
        <v>10.336548586832899</v>
      </c>
      <c r="P977">
        <v>32.631284916201103</v>
      </c>
      <c r="Q977">
        <v>4.4541761143600001E-4</v>
      </c>
    </row>
    <row r="978" spans="1:17" hidden="1" x14ac:dyDescent="0.3">
      <c r="A978" t="s">
        <v>2102</v>
      </c>
      <c r="B978" t="s">
        <v>2103</v>
      </c>
      <c r="C978" t="str">
        <f>IFERROR(VLOOKUP(Table1[[#This Row],[Ticker]],[1]!Table1[[Symbol]:[Industry]],2,FALSE),"-")</f>
        <v>-</v>
      </c>
      <c r="D978" t="s">
        <v>533</v>
      </c>
      <c r="E978">
        <v>2655.5830438749999</v>
      </c>
      <c r="F978">
        <v>1132.3499999999999</v>
      </c>
      <c r="G978">
        <v>-63.670144207067899</v>
      </c>
      <c r="H978">
        <v>1.6025940514839601</v>
      </c>
      <c r="I978">
        <v>-40.100394639878402</v>
      </c>
      <c r="J978">
        <v>-1.73751467896891</v>
      </c>
      <c r="K978">
        <v>1116.54430835727</v>
      </c>
      <c r="L978">
        <v>1329.4153024653001</v>
      </c>
      <c r="M978">
        <v>66.865622902811694</v>
      </c>
      <c r="N978">
        <v>1.82105301831475</v>
      </c>
      <c r="O978">
        <v>65.593676866693102</v>
      </c>
      <c r="P978">
        <v>18.359987456883001</v>
      </c>
      <c r="Q978">
        <v>-0.152860815084882</v>
      </c>
    </row>
    <row r="979" spans="1:17" x14ac:dyDescent="0.3">
      <c r="A979" t="s">
        <v>2104</v>
      </c>
      <c r="B979" t="s">
        <v>2105</v>
      </c>
      <c r="C979" t="str">
        <f>IFERROR(VLOOKUP(Table1[[#This Row],[Ticker]],[1]!Table1[[Symbol]:[Industry]],2,FALSE),"-")</f>
        <v>-</v>
      </c>
      <c r="D979" t="s">
        <v>371</v>
      </c>
      <c r="E979">
        <v>2653.3672243199999</v>
      </c>
      <c r="F979">
        <v>227.3</v>
      </c>
      <c r="G979">
        <v>-21.978148515243401</v>
      </c>
      <c r="H979">
        <v>-1.0887743599139099</v>
      </c>
      <c r="I979">
        <v>-47.478027365831203</v>
      </c>
      <c r="J979">
        <v>-2.7916171520538402</v>
      </c>
      <c r="K979">
        <v>238.39893017566399</v>
      </c>
      <c r="L979">
        <v>271.95696620740802</v>
      </c>
      <c r="M979">
        <v>46.519183046502803</v>
      </c>
      <c r="N979">
        <v>0.77983617597341304</v>
      </c>
      <c r="O979">
        <v>89.947206335239699</v>
      </c>
      <c r="P979">
        <v>18.694516971279299</v>
      </c>
      <c r="Q979">
        <v>-4.8718314030341998E-2</v>
      </c>
    </row>
    <row r="980" spans="1:17" hidden="1" x14ac:dyDescent="0.3">
      <c r="A980" t="s">
        <v>2106</v>
      </c>
      <c r="B980" t="s">
        <v>2107</v>
      </c>
      <c r="C980" t="str">
        <f>IFERROR(VLOOKUP(Table1[[#This Row],[Ticker]],[1]!Table1[[Symbol]:[Industry]],2,FALSE),"-")</f>
        <v>-</v>
      </c>
      <c r="D980" t="s">
        <v>1625</v>
      </c>
      <c r="E980">
        <v>2644.090741</v>
      </c>
      <c r="F980">
        <v>62.68</v>
      </c>
      <c r="G980">
        <v>-2.48427775236045</v>
      </c>
      <c r="H980">
        <v>-6.9962813282439598</v>
      </c>
      <c r="I980">
        <v>1.43671669071918</v>
      </c>
      <c r="J980">
        <v>-1.5277006140393199</v>
      </c>
      <c r="K980">
        <v>62.218265074687999</v>
      </c>
      <c r="L980">
        <v>57.868553573720703</v>
      </c>
      <c r="M980">
        <v>53.860821394049402</v>
      </c>
      <c r="N980">
        <v>0.81047481772541996</v>
      </c>
      <c r="O980">
        <v>5.2169751116783702</v>
      </c>
      <c r="P980">
        <v>27.6318468743636</v>
      </c>
      <c r="Q980">
        <v>-2.7484158448541001E-2</v>
      </c>
    </row>
    <row r="981" spans="1:17" hidden="1" x14ac:dyDescent="0.3">
      <c r="A981" t="s">
        <v>2108</v>
      </c>
      <c r="B981" t="s">
        <v>2109</v>
      </c>
      <c r="C981" t="str">
        <f>IFERROR(VLOOKUP(Table1[[#This Row],[Ticker]],[1]!Table1[[Symbol]:[Industry]],2,FALSE),"-")</f>
        <v>-</v>
      </c>
      <c r="D981" t="s">
        <v>267</v>
      </c>
      <c r="E981">
        <v>2635.0389167399999</v>
      </c>
      <c r="F981">
        <v>696.65</v>
      </c>
      <c r="G981">
        <v>59.179787125201997</v>
      </c>
      <c r="H981">
        <v>11.9370394807921</v>
      </c>
      <c r="I981">
        <v>15.808536636805099</v>
      </c>
      <c r="J981">
        <v>0.49733951336779803</v>
      </c>
      <c r="K981">
        <v>596.92574919054596</v>
      </c>
      <c r="L981">
        <v>537.88088915912601</v>
      </c>
      <c r="M981">
        <v>79.547342857833499</v>
      </c>
      <c r="N981">
        <v>1.93365358104102</v>
      </c>
      <c r="O981">
        <v>4.5001076580779502</v>
      </c>
      <c r="P981">
        <v>86.519410977242302</v>
      </c>
      <c r="Q981">
        <v>4.6134085397435999E-2</v>
      </c>
    </row>
    <row r="982" spans="1:17" hidden="1" x14ac:dyDescent="0.3">
      <c r="A982" t="s">
        <v>2110</v>
      </c>
      <c r="B982" t="s">
        <v>2111</v>
      </c>
      <c r="C982" t="str">
        <f>IFERROR(VLOOKUP(Table1[[#This Row],[Ticker]],[1]!Table1[[Symbol]:[Industry]],2,FALSE),"-")</f>
        <v>-</v>
      </c>
      <c r="D982" t="s">
        <v>24</v>
      </c>
      <c r="E982">
        <v>2627.07551414</v>
      </c>
      <c r="F982">
        <v>315.8</v>
      </c>
      <c r="G982">
        <v>-2.2818023802444301</v>
      </c>
      <c r="H982">
        <v>7.4643573536456396</v>
      </c>
      <c r="I982">
        <v>7.4490777820137097</v>
      </c>
      <c r="J982">
        <v>-1.5446302474192699</v>
      </c>
      <c r="K982">
        <v>293.76361855663299</v>
      </c>
      <c r="L982">
        <v>290.90943380592898</v>
      </c>
      <c r="M982">
        <v>58.575353551779301</v>
      </c>
      <c r="N982">
        <v>4.4875108161343604</v>
      </c>
      <c r="O982">
        <v>21.595946801773199</v>
      </c>
      <c r="P982">
        <v>26.623897353648701</v>
      </c>
      <c r="Q982">
        <v>-7.4531184122409999E-2</v>
      </c>
    </row>
    <row r="983" spans="1:17" hidden="1" x14ac:dyDescent="0.3">
      <c r="A983" t="s">
        <v>2112</v>
      </c>
      <c r="B983" t="s">
        <v>2113</v>
      </c>
      <c r="C983" t="str">
        <f>IFERROR(VLOOKUP(Table1[[#This Row],[Ticker]],[1]!Table1[[Symbol]:[Industry]],2,FALSE),"-")</f>
        <v>-</v>
      </c>
      <c r="D983" t="s">
        <v>193</v>
      </c>
      <c r="E983">
        <v>2626.5724760200001</v>
      </c>
      <c r="F983">
        <v>2874.25</v>
      </c>
      <c r="G983">
        <v>10.791499248117001</v>
      </c>
      <c r="H983">
        <v>-0.28289127962719401</v>
      </c>
      <c r="I983">
        <v>5.5790777826255002</v>
      </c>
      <c r="J983">
        <v>-3.83549076669303</v>
      </c>
      <c r="K983">
        <v>2672.6242828976701</v>
      </c>
      <c r="L983">
        <v>2447.7577467860801</v>
      </c>
      <c r="M983">
        <v>54.254660657574199</v>
      </c>
      <c r="N983">
        <v>1.13631299585498</v>
      </c>
      <c r="O983">
        <v>5.5510133078194404</v>
      </c>
      <c r="P983">
        <v>44.794841439762202</v>
      </c>
      <c r="Q983">
        <v>4.8166251298737001E-2</v>
      </c>
    </row>
    <row r="984" spans="1:17" hidden="1" x14ac:dyDescent="0.3">
      <c r="A984" t="s">
        <v>2114</v>
      </c>
      <c r="B984" t="s">
        <v>2115</v>
      </c>
      <c r="C984" t="str">
        <f>IFERROR(VLOOKUP(Table1[[#This Row],[Ticker]],[1]!Table1[[Symbol]:[Industry]],2,FALSE),"-")</f>
        <v>-</v>
      </c>
      <c r="D984" t="s">
        <v>396</v>
      </c>
      <c r="E984">
        <v>2616.8289974879999</v>
      </c>
      <c r="F984">
        <v>178.11</v>
      </c>
      <c r="G984">
        <v>38.7365155914433</v>
      </c>
      <c r="H984">
        <v>9.2574729402002909</v>
      </c>
      <c r="I984">
        <v>33.723340840423901</v>
      </c>
      <c r="J984">
        <v>-3.54701222440751</v>
      </c>
      <c r="K984">
        <v>151.423343548303</v>
      </c>
      <c r="L984">
        <v>129.24737660776699</v>
      </c>
      <c r="M984">
        <v>67.769193291128005</v>
      </c>
      <c r="N984">
        <v>0.89502180796105402</v>
      </c>
      <c r="O984">
        <v>3.50345292235134</v>
      </c>
      <c r="P984">
        <v>87.484210526315806</v>
      </c>
      <c r="Q984">
        <v>0.113629129051143</v>
      </c>
    </row>
    <row r="985" spans="1:17" hidden="1" x14ac:dyDescent="0.3">
      <c r="A985" t="s">
        <v>2116</v>
      </c>
      <c r="B985" t="s">
        <v>2117</v>
      </c>
      <c r="C985" t="str">
        <f>IFERROR(VLOOKUP(Table1[[#This Row],[Ticker]],[1]!Table1[[Symbol]:[Industry]],2,FALSE),"-")</f>
        <v>-</v>
      </c>
      <c r="E985">
        <v>2614.5523725749999</v>
      </c>
      <c r="F985">
        <v>1968.05</v>
      </c>
      <c r="G985">
        <v>413.22874373826602</v>
      </c>
      <c r="H985">
        <v>5.1501309023732498</v>
      </c>
      <c r="I985">
        <v>186.759110407523</v>
      </c>
      <c r="J985">
        <v>-8.9860899147128304E-2</v>
      </c>
      <c r="K985">
        <v>1707.64301716469</v>
      </c>
      <c r="L985">
        <v>1209.10570425732</v>
      </c>
      <c r="M985">
        <v>65.260050359507304</v>
      </c>
      <c r="N985">
        <v>1.1515407379537299</v>
      </c>
      <c r="O985">
        <v>8.2111734966083105</v>
      </c>
      <c r="P985">
        <v>487.477611940298</v>
      </c>
      <c r="Q985">
        <v>0.25419419149365402</v>
      </c>
    </row>
    <row r="986" spans="1:17" x14ac:dyDescent="0.3">
      <c r="A986" t="s">
        <v>2118</v>
      </c>
      <c r="B986" t="s">
        <v>2119</v>
      </c>
      <c r="C986" t="str">
        <f>IFERROR(VLOOKUP(Table1[[#This Row],[Ticker]],[1]!Table1[[Symbol]:[Industry]],2,FALSE),"-")</f>
        <v>-</v>
      </c>
      <c r="D986" t="s">
        <v>77</v>
      </c>
      <c r="E986">
        <v>2611.5404711719998</v>
      </c>
      <c r="F986">
        <v>203.33</v>
      </c>
      <c r="G986">
        <v>-27.658747392007299</v>
      </c>
      <c r="H986">
        <v>-5.1453015949804897</v>
      </c>
      <c r="I986">
        <v>2.4973457505761298</v>
      </c>
      <c r="J986">
        <v>-4.4529635467931001</v>
      </c>
      <c r="K986">
        <v>192.95779462160201</v>
      </c>
      <c r="L986">
        <v>184.59296185871901</v>
      </c>
      <c r="M986">
        <v>53.677114897412103</v>
      </c>
      <c r="N986">
        <v>1.43734168957053</v>
      </c>
      <c r="O986">
        <v>26.862735454679498</v>
      </c>
      <c r="P986">
        <v>31.435035552682599</v>
      </c>
      <c r="Q986">
        <v>4.7906259880290999E-2</v>
      </c>
    </row>
    <row r="987" spans="1:17" hidden="1" x14ac:dyDescent="0.3">
      <c r="A987" t="s">
        <v>2120</v>
      </c>
      <c r="B987" t="s">
        <v>2121</v>
      </c>
      <c r="C987" t="str">
        <f>IFERROR(VLOOKUP(Table1[[#This Row],[Ticker]],[1]!Table1[[Symbol]:[Industry]],2,FALSE),"-")</f>
        <v>-</v>
      </c>
      <c r="D987" t="s">
        <v>46</v>
      </c>
      <c r="E987">
        <v>2610.9302024250001</v>
      </c>
      <c r="F987">
        <v>2076.8000000000002</v>
      </c>
      <c r="G987">
        <v>42.711176332068902</v>
      </c>
      <c r="H987">
        <v>-15.1657814804566</v>
      </c>
      <c r="I987">
        <v>21.0471876442347</v>
      </c>
      <c r="J987">
        <v>-13.280338386367699</v>
      </c>
      <c r="K987">
        <v>2154.4853963556602</v>
      </c>
      <c r="L987">
        <v>1768.1770486156099</v>
      </c>
      <c r="M987">
        <v>27.5565841676265</v>
      </c>
      <c r="N987">
        <v>0.568537581268029</v>
      </c>
      <c r="O987">
        <v>22.881355932203299</v>
      </c>
      <c r="P987">
        <v>78.572656921754103</v>
      </c>
      <c r="Q987">
        <v>0.125371227427413</v>
      </c>
    </row>
    <row r="988" spans="1:17" hidden="1" x14ac:dyDescent="0.3">
      <c r="A988" t="s">
        <v>2122</v>
      </c>
      <c r="B988" t="s">
        <v>2123</v>
      </c>
      <c r="C988" t="str">
        <f>IFERROR(VLOOKUP(Table1[[#This Row],[Ticker]],[1]!Table1[[Symbol]:[Industry]],2,FALSE),"-")</f>
        <v>-</v>
      </c>
      <c r="D988" t="s">
        <v>27</v>
      </c>
      <c r="E988">
        <v>2608.1999999999998</v>
      </c>
      <c r="F988">
        <v>40.630000000000003</v>
      </c>
      <c r="G988">
        <v>77.322297277427893</v>
      </c>
      <c r="H988">
        <v>-1.4319215061028301</v>
      </c>
      <c r="I988">
        <v>11.0621423003352</v>
      </c>
      <c r="J988">
        <v>-3.5207111908996702</v>
      </c>
      <c r="K988">
        <v>39.3971183178164</v>
      </c>
      <c r="L988">
        <v>35.134450561803902</v>
      </c>
      <c r="M988">
        <v>48.217030848615501</v>
      </c>
      <c r="N988">
        <v>1.4102713649577601</v>
      </c>
      <c r="O988">
        <v>28.968742308638902</v>
      </c>
      <c r="P988">
        <v>114.406332453825</v>
      </c>
      <c r="Q988">
        <v>5.9137219030159997E-2</v>
      </c>
    </row>
    <row r="989" spans="1:17" hidden="1" x14ac:dyDescent="0.3">
      <c r="A989" t="s">
        <v>2124</v>
      </c>
      <c r="B989" t="s">
        <v>2125</v>
      </c>
      <c r="C989" t="str">
        <f>IFERROR(VLOOKUP(Table1[[#This Row],[Ticker]],[1]!Table1[[Symbol]:[Industry]],2,FALSE),"-")</f>
        <v>-</v>
      </c>
      <c r="D989" t="s">
        <v>46</v>
      </c>
      <c r="E989">
        <v>2604.5354637549999</v>
      </c>
      <c r="F989">
        <v>304.2</v>
      </c>
      <c r="G989">
        <v>17.901504768973901</v>
      </c>
      <c r="H989">
        <v>-9.7771837816291391</v>
      </c>
      <c r="I989">
        <v>5.3460949854765296</v>
      </c>
      <c r="J989">
        <v>-5.4683685522083403</v>
      </c>
      <c r="K989">
        <v>303.636563691422</v>
      </c>
      <c r="L989">
        <v>266.69254762839898</v>
      </c>
      <c r="M989">
        <v>43.099519003612201</v>
      </c>
      <c r="N989">
        <v>0.328782961094016</v>
      </c>
      <c r="O989">
        <v>9.4674556213017702</v>
      </c>
      <c r="P989">
        <v>62.413240790176097</v>
      </c>
      <c r="Q989">
        <v>3.1913139089264998E-2</v>
      </c>
    </row>
    <row r="990" spans="1:17" hidden="1" x14ac:dyDescent="0.3">
      <c r="A990" t="s">
        <v>2126</v>
      </c>
      <c r="B990" t="s">
        <v>2127</v>
      </c>
      <c r="C990" t="str">
        <f>IFERROR(VLOOKUP(Table1[[#This Row],[Ticker]],[1]!Table1[[Symbol]:[Industry]],2,FALSE),"-")</f>
        <v>-</v>
      </c>
      <c r="D990" t="s">
        <v>143</v>
      </c>
      <c r="E990">
        <v>2601.9831767249998</v>
      </c>
      <c r="F990">
        <v>773.55</v>
      </c>
      <c r="G990">
        <v>468.89586994853602</v>
      </c>
      <c r="H990">
        <v>30.4535488216736</v>
      </c>
      <c r="I990">
        <v>122.807926891484</v>
      </c>
      <c r="J990">
        <v>-0.69833918979224496</v>
      </c>
      <c r="K990">
        <v>571.41729985660595</v>
      </c>
      <c r="L990">
        <v>392.52285408637601</v>
      </c>
      <c r="M990">
        <v>73.535966194416105</v>
      </c>
      <c r="N990">
        <v>1.24353929416092</v>
      </c>
      <c r="O990">
        <v>1.7387369917911</v>
      </c>
      <c r="P990">
        <v>544.625</v>
      </c>
      <c r="Q990">
        <v>0.15684763312344699</v>
      </c>
    </row>
    <row r="991" spans="1:17" hidden="1" x14ac:dyDescent="0.3">
      <c r="A991" t="s">
        <v>2128</v>
      </c>
      <c r="B991" t="s">
        <v>2129</v>
      </c>
      <c r="C991" t="str">
        <f>IFERROR(VLOOKUP(Table1[[#This Row],[Ticker]],[1]!Table1[[Symbol]:[Industry]],2,FALSE),"-")</f>
        <v>-</v>
      </c>
      <c r="D991" t="s">
        <v>380</v>
      </c>
      <c r="E991">
        <v>2598.6445236</v>
      </c>
      <c r="F991">
        <v>634.4</v>
      </c>
      <c r="G991">
        <v>-37.001102845917003</v>
      </c>
      <c r="H991">
        <v>-11.8707124070785</v>
      </c>
      <c r="I991">
        <v>-17.940867087820799</v>
      </c>
      <c r="J991">
        <v>-3.59113293978898</v>
      </c>
      <c r="K991">
        <v>650.85158362633399</v>
      </c>
      <c r="L991">
        <v>661.72458982916703</v>
      </c>
      <c r="M991">
        <v>39.616369265575301</v>
      </c>
      <c r="N991">
        <v>0.74466052219744505</v>
      </c>
      <c r="O991">
        <v>25.890605296342901</v>
      </c>
      <c r="P991">
        <v>7.8361380248172798</v>
      </c>
      <c r="Q991">
        <v>4.7875365683662997E-2</v>
      </c>
    </row>
    <row r="992" spans="1:17" x14ac:dyDescent="0.3">
      <c r="A992" t="s">
        <v>2130</v>
      </c>
      <c r="B992" t="s">
        <v>2131</v>
      </c>
      <c r="C992" t="str">
        <f>IFERROR(VLOOKUP(Table1[[#This Row],[Ticker]],[1]!Table1[[Symbol]:[Industry]],2,FALSE),"-")</f>
        <v>-</v>
      </c>
      <c r="D992" t="s">
        <v>385</v>
      </c>
      <c r="E992">
        <v>2593.4973559199998</v>
      </c>
      <c r="F992">
        <v>484.45</v>
      </c>
      <c r="G992">
        <v>-50.060611900576397</v>
      </c>
      <c r="H992">
        <v>-4.1732020544984199</v>
      </c>
      <c r="I992">
        <v>-23.179469831810199</v>
      </c>
      <c r="J992">
        <v>-1.610118756791</v>
      </c>
      <c r="K992">
        <v>493.74940704810803</v>
      </c>
      <c r="L992">
        <v>508.35900032993902</v>
      </c>
      <c r="M992">
        <v>55.950970397538697</v>
      </c>
      <c r="N992">
        <v>0.70066730209552197</v>
      </c>
      <c r="O992">
        <v>74.837444524718705</v>
      </c>
      <c r="P992">
        <v>10.1022727272727</v>
      </c>
    </row>
    <row r="993" spans="1:17" x14ac:dyDescent="0.3">
      <c r="A993" t="s">
        <v>2132</v>
      </c>
      <c r="B993" t="s">
        <v>2133</v>
      </c>
      <c r="C993" t="str">
        <f>IFERROR(VLOOKUP(Table1[[#This Row],[Ticker]],[1]!Table1[[Symbol]:[Industry]],2,FALSE),"-")</f>
        <v>-</v>
      </c>
      <c r="D993" t="s">
        <v>80</v>
      </c>
      <c r="E993">
        <v>2585.3266079999999</v>
      </c>
      <c r="F993">
        <v>101.93</v>
      </c>
      <c r="G993">
        <v>17.073882121892002</v>
      </c>
      <c r="H993">
        <v>-1.3072408890065399</v>
      </c>
      <c r="I993">
        <v>-30.867494161851301</v>
      </c>
      <c r="J993">
        <v>-5.90115862397868</v>
      </c>
      <c r="K993">
        <v>97.128699584605698</v>
      </c>
      <c r="L993">
        <v>100.875805918772</v>
      </c>
      <c r="M993">
        <v>52.239358857384403</v>
      </c>
      <c r="N993">
        <v>2.0997208351996401</v>
      </c>
      <c r="O993">
        <v>53.046208182085699</v>
      </c>
      <c r="P993">
        <v>48.586005830903801</v>
      </c>
      <c r="Q993">
        <v>5.2675775422693E-2</v>
      </c>
    </row>
    <row r="994" spans="1:17" hidden="1" x14ac:dyDescent="0.3">
      <c r="A994" t="s">
        <v>2134</v>
      </c>
      <c r="B994" t="s">
        <v>2135</v>
      </c>
      <c r="C994" t="str">
        <f>IFERROR(VLOOKUP(Table1[[#This Row],[Ticker]],[1]!Table1[[Symbol]:[Industry]],2,FALSE),"-")</f>
        <v>-</v>
      </c>
      <c r="D994" t="s">
        <v>544</v>
      </c>
      <c r="E994">
        <v>2583.8165807599999</v>
      </c>
      <c r="F994">
        <v>276.60000000000002</v>
      </c>
      <c r="G994">
        <v>-6.1777685059546696</v>
      </c>
      <c r="H994">
        <v>-11.241277703977</v>
      </c>
      <c r="I994">
        <v>-10.0543334874948</v>
      </c>
      <c r="J994">
        <v>0.29992985166214398</v>
      </c>
      <c r="K994">
        <v>271.92621320503503</v>
      </c>
      <c r="L994">
        <v>261.42916213741302</v>
      </c>
      <c r="M994">
        <v>53.136127989300299</v>
      </c>
      <c r="N994">
        <v>1.1688878411668999</v>
      </c>
      <c r="O994">
        <v>15.3832248734634</v>
      </c>
      <c r="P994">
        <v>29.8591549295774</v>
      </c>
      <c r="Q994">
        <v>8.7714674920180993E-2</v>
      </c>
    </row>
    <row r="995" spans="1:17" x14ac:dyDescent="0.3">
      <c r="A995" t="s">
        <v>2136</v>
      </c>
      <c r="B995" t="s">
        <v>2137</v>
      </c>
      <c r="C995" t="str">
        <f>IFERROR(VLOOKUP(Table1[[#This Row],[Ticker]],[1]!Table1[[Symbol]:[Industry]],2,FALSE),"-")</f>
        <v>-</v>
      </c>
      <c r="D995" t="s">
        <v>293</v>
      </c>
      <c r="E995">
        <v>2580.974420815</v>
      </c>
      <c r="F995">
        <v>1727.25</v>
      </c>
      <c r="G995">
        <v>3.4204270160002999</v>
      </c>
      <c r="H995">
        <v>-1.5342051507441199</v>
      </c>
      <c r="I995">
        <v>10.4442822591341</v>
      </c>
      <c r="J995">
        <v>-3.42154326952986</v>
      </c>
      <c r="K995">
        <v>1704.21540338351</v>
      </c>
      <c r="L995">
        <v>1636.41275113142</v>
      </c>
      <c r="M995">
        <v>54.089565260132403</v>
      </c>
      <c r="N995">
        <v>0.80613241654026102</v>
      </c>
      <c r="O995">
        <v>23.166883774786498</v>
      </c>
      <c r="P995">
        <v>34.941406249999901</v>
      </c>
      <c r="Q995">
        <v>-1.640388395393E-3</v>
      </c>
    </row>
    <row r="996" spans="1:17" hidden="1" x14ac:dyDescent="0.3">
      <c r="A996" t="s">
        <v>2138</v>
      </c>
      <c r="B996" t="s">
        <v>2139</v>
      </c>
      <c r="C996" t="str">
        <f>IFERROR(VLOOKUP(Table1[[#This Row],[Ticker]],[1]!Table1[[Symbol]:[Industry]],2,FALSE),"-")</f>
        <v>-</v>
      </c>
      <c r="D996" t="s">
        <v>1299</v>
      </c>
      <c r="E996">
        <v>2580.8388</v>
      </c>
      <c r="F996">
        <v>1000</v>
      </c>
      <c r="G996">
        <v>-25.684221519564499</v>
      </c>
      <c r="H996">
        <v>-7.0431664040620001</v>
      </c>
      <c r="I996">
        <v>-11.3173757719539</v>
      </c>
      <c r="J996">
        <v>-1.6704935522083499</v>
      </c>
      <c r="K996">
        <v>999.99688291013797</v>
      </c>
      <c r="L996">
        <v>999.99691917804898</v>
      </c>
      <c r="M996">
        <v>55.379180563809697</v>
      </c>
      <c r="N996">
        <v>1.02210127623848</v>
      </c>
      <c r="O996">
        <v>3</v>
      </c>
      <c r="P996">
        <v>3.0927835051546202</v>
      </c>
      <c r="Q996">
        <v>-0.101916752053546</v>
      </c>
    </row>
    <row r="997" spans="1:17" x14ac:dyDescent="0.3">
      <c r="A997" t="s">
        <v>2140</v>
      </c>
      <c r="B997" t="s">
        <v>2141</v>
      </c>
      <c r="C997" t="str">
        <f>IFERROR(VLOOKUP(Table1[[#This Row],[Ticker]],[1]!Table1[[Symbol]:[Industry]],2,FALSE),"-")</f>
        <v>-</v>
      </c>
      <c r="D997" t="s">
        <v>1800</v>
      </c>
      <c r="E997">
        <v>2573.1056378580001</v>
      </c>
      <c r="F997">
        <v>55.96</v>
      </c>
      <c r="G997">
        <v>35.438697788792702</v>
      </c>
      <c r="H997">
        <v>-0.38408735267861099</v>
      </c>
      <c r="I997">
        <v>-13.5706508811242</v>
      </c>
      <c r="J997">
        <v>-6.2338277697149804</v>
      </c>
      <c r="K997">
        <v>52.592452758571199</v>
      </c>
      <c r="L997">
        <v>51.102846894700598</v>
      </c>
      <c r="M997">
        <v>52.1091615039118</v>
      </c>
      <c r="N997">
        <v>1.7380379809170501</v>
      </c>
      <c r="O997">
        <v>24.0171551107934</v>
      </c>
      <c r="P997">
        <v>69.833080424886106</v>
      </c>
      <c r="Q997">
        <v>-3.9378180163964001E-2</v>
      </c>
    </row>
    <row r="998" spans="1:17" hidden="1" x14ac:dyDescent="0.3">
      <c r="A998" t="s">
        <v>2142</v>
      </c>
      <c r="B998" t="s">
        <v>2143</v>
      </c>
      <c r="C998" t="str">
        <f>IFERROR(VLOOKUP(Table1[[#This Row],[Ticker]],[1]!Table1[[Symbol]:[Industry]],2,FALSE),"-")</f>
        <v>-</v>
      </c>
      <c r="D998" t="s">
        <v>46</v>
      </c>
      <c r="E998">
        <v>2552.335188</v>
      </c>
      <c r="F998">
        <v>212.03</v>
      </c>
      <c r="G998">
        <v>20.5055815003393</v>
      </c>
      <c r="H998">
        <v>5.4668226069270096</v>
      </c>
      <c r="I998">
        <v>-12.583964828997001</v>
      </c>
      <c r="J998">
        <v>0.47856132158192999</v>
      </c>
      <c r="K998">
        <v>179.95515751586299</v>
      </c>
      <c r="L998">
        <v>186.14806990049701</v>
      </c>
      <c r="M998">
        <v>66.6586788517466</v>
      </c>
      <c r="N998">
        <v>2.38135627456152</v>
      </c>
      <c r="O998">
        <v>14.134792246380201</v>
      </c>
      <c r="P998">
        <v>50.375886524822697</v>
      </c>
    </row>
    <row r="999" spans="1:17" hidden="1" x14ac:dyDescent="0.3">
      <c r="A999" t="s">
        <v>2144</v>
      </c>
      <c r="B999" t="s">
        <v>2145</v>
      </c>
      <c r="C999" t="str">
        <f>IFERROR(VLOOKUP(Table1[[#This Row],[Ticker]],[1]!Table1[[Symbol]:[Industry]],2,FALSE),"-")</f>
        <v>-</v>
      </c>
      <c r="D999" t="s">
        <v>278</v>
      </c>
      <c r="E999">
        <v>2537.8682071599901</v>
      </c>
      <c r="F999">
        <v>2170.4499999999998</v>
      </c>
      <c r="G999">
        <v>-17.844812109085801</v>
      </c>
      <c r="H999">
        <v>-0.93783729013796002</v>
      </c>
      <c r="I999">
        <v>-16.295157441283902</v>
      </c>
      <c r="J999">
        <v>0.90566203162873804</v>
      </c>
      <c r="K999">
        <v>2006.33286934025</v>
      </c>
      <c r="L999">
        <v>2003.2090917503001</v>
      </c>
      <c r="M999">
        <v>56.894278282819897</v>
      </c>
      <c r="N999">
        <v>1.2800766759728099</v>
      </c>
      <c r="O999">
        <v>19.560459812481199</v>
      </c>
      <c r="P999">
        <v>43.867033440493103</v>
      </c>
      <c r="Q999">
        <v>4.1929193535439002E-2</v>
      </c>
    </row>
    <row r="1000" spans="1:17" x14ac:dyDescent="0.3">
      <c r="A1000" t="s">
        <v>2146</v>
      </c>
      <c r="B1000" t="s">
        <v>2147</v>
      </c>
      <c r="C1000" t="str">
        <f>IFERROR(VLOOKUP(Table1[[#This Row],[Ticker]],[1]!Table1[[Symbol]:[Industry]],2,FALSE),"-")</f>
        <v>-</v>
      </c>
      <c r="D1000" t="s">
        <v>457</v>
      </c>
      <c r="E1000">
        <v>2523.3382308999999</v>
      </c>
      <c r="F1000">
        <v>348.9</v>
      </c>
      <c r="G1000">
        <v>-25.090932492169198</v>
      </c>
      <c r="H1000">
        <v>-3.2158427910816099</v>
      </c>
      <c r="I1000">
        <v>-11.1594885895225</v>
      </c>
      <c r="J1000">
        <v>-1.6570884816235201</v>
      </c>
      <c r="K1000">
        <v>339.921566557125</v>
      </c>
      <c r="L1000">
        <v>344.00840176924902</v>
      </c>
      <c r="M1000">
        <v>56.060256304499497</v>
      </c>
      <c r="N1000">
        <v>1.2239731949600401</v>
      </c>
      <c r="O1000">
        <v>26.655202063628501</v>
      </c>
      <c r="P1000">
        <v>18.251143873919599</v>
      </c>
      <c r="Q1000">
        <v>-2.5817545887904001E-2</v>
      </c>
    </row>
    <row r="1001" spans="1:17" hidden="1" x14ac:dyDescent="0.3">
      <c r="A1001" t="s">
        <v>2148</v>
      </c>
      <c r="B1001" t="s">
        <v>2149</v>
      </c>
      <c r="C1001" t="str">
        <f>IFERROR(VLOOKUP(Table1[[#This Row],[Ticker]],[1]!Table1[[Symbol]:[Industry]],2,FALSE),"-")</f>
        <v>-</v>
      </c>
      <c r="D1001" t="s">
        <v>124</v>
      </c>
      <c r="E1001">
        <v>2516.70138606</v>
      </c>
      <c r="F1001">
        <v>311</v>
      </c>
      <c r="G1001">
        <v>37.751132592536003</v>
      </c>
      <c r="H1001">
        <v>-5.4826936887431303</v>
      </c>
      <c r="I1001">
        <v>27.9571428129094</v>
      </c>
      <c r="J1001">
        <v>-8.8937157744305697</v>
      </c>
      <c r="K1001">
        <v>291.64515934863601</v>
      </c>
      <c r="L1001">
        <v>242.98834945994699</v>
      </c>
      <c r="M1001">
        <v>47.538869087192303</v>
      </c>
      <c r="N1001">
        <v>0.449835287211654</v>
      </c>
      <c r="O1001">
        <v>9.38906752411574</v>
      </c>
      <c r="P1001">
        <v>77.917620137299707</v>
      </c>
      <c r="Q1001">
        <v>8.1093829180101995E-2</v>
      </c>
    </row>
    <row r="1002" spans="1:17" hidden="1" x14ac:dyDescent="0.3">
      <c r="A1002" t="s">
        <v>2150</v>
      </c>
      <c r="B1002" t="s">
        <v>2151</v>
      </c>
      <c r="C1002" t="str">
        <f>IFERROR(VLOOKUP(Table1[[#This Row],[Ticker]],[1]!Table1[[Symbol]:[Industry]],2,FALSE),"-")</f>
        <v>-</v>
      </c>
      <c r="D1002" t="s">
        <v>193</v>
      </c>
      <c r="E1002">
        <v>2502.5861995199998</v>
      </c>
      <c r="F1002">
        <v>816.45</v>
      </c>
      <c r="G1002">
        <v>18.255508767964098</v>
      </c>
      <c r="H1002">
        <v>0.53421918633158305</v>
      </c>
      <c r="I1002">
        <v>22.8127375843792</v>
      </c>
      <c r="J1002">
        <v>-1.7582345683174001</v>
      </c>
      <c r="K1002">
        <v>725.60656057714095</v>
      </c>
      <c r="L1002">
        <v>647.48960434323101</v>
      </c>
      <c r="M1002">
        <v>63.008820222821598</v>
      </c>
      <c r="N1002">
        <v>0.82691654658527103</v>
      </c>
      <c r="O1002">
        <v>3.1294016779962002</v>
      </c>
      <c r="P1002">
        <v>47.894212480753502</v>
      </c>
      <c r="Q1002">
        <v>5.9758932145125003E-2</v>
      </c>
    </row>
    <row r="1003" spans="1:17" hidden="1" x14ac:dyDescent="0.3">
      <c r="A1003" t="s">
        <v>2152</v>
      </c>
      <c r="B1003" t="s">
        <v>2153</v>
      </c>
      <c r="C1003" t="str">
        <f>IFERROR(VLOOKUP(Table1[[#This Row],[Ticker]],[1]!Table1[[Symbol]:[Industry]],2,FALSE),"-")</f>
        <v>-</v>
      </c>
      <c r="D1003" t="s">
        <v>46</v>
      </c>
      <c r="E1003">
        <v>2500.1129584</v>
      </c>
      <c r="F1003">
        <v>581.04999999999995</v>
      </c>
      <c r="G1003">
        <v>-3.2828940050175701</v>
      </c>
      <c r="H1003">
        <v>10.637737041490301</v>
      </c>
      <c r="I1003">
        <v>-25.7870894688701</v>
      </c>
      <c r="J1003">
        <v>2.8165849891661199</v>
      </c>
      <c r="K1003">
        <v>560.85413144794495</v>
      </c>
      <c r="L1003">
        <v>571.79538469999295</v>
      </c>
      <c r="M1003">
        <v>65.500854650410702</v>
      </c>
      <c r="N1003">
        <v>2.4027894454644598</v>
      </c>
      <c r="O1003">
        <v>46.286894415282603</v>
      </c>
      <c r="P1003">
        <v>34.3312911802103</v>
      </c>
      <c r="Q1003">
        <v>0.14331865880821101</v>
      </c>
    </row>
    <row r="1004" spans="1:17" hidden="1" x14ac:dyDescent="0.3">
      <c r="A1004" t="s">
        <v>2154</v>
      </c>
      <c r="B1004" t="s">
        <v>2155</v>
      </c>
      <c r="C1004" t="str">
        <f>IFERROR(VLOOKUP(Table1[[#This Row],[Ticker]],[1]!Table1[[Symbol]:[Industry]],2,FALSE),"-")</f>
        <v>-</v>
      </c>
      <c r="D1004" t="s">
        <v>327</v>
      </c>
      <c r="E1004">
        <v>2494.9811084040002</v>
      </c>
      <c r="F1004">
        <v>264.94</v>
      </c>
      <c r="G1004">
        <v>1.48240853823893</v>
      </c>
      <c r="H1004">
        <v>40.305197103717298</v>
      </c>
      <c r="I1004">
        <v>16.303048120146201</v>
      </c>
      <c r="J1004">
        <v>11.0877392485882</v>
      </c>
      <c r="K1004">
        <v>206.13431372712199</v>
      </c>
      <c r="M1004">
        <v>85.394272439393802</v>
      </c>
      <c r="N1004">
        <v>2.3205810116625201</v>
      </c>
      <c r="O1004">
        <v>1.6381067411489201</v>
      </c>
      <c r="P1004">
        <v>75.922974767596202</v>
      </c>
    </row>
    <row r="1005" spans="1:17" hidden="1" x14ac:dyDescent="0.3">
      <c r="A1005" t="s">
        <v>2156</v>
      </c>
      <c r="B1005" t="s">
        <v>2157</v>
      </c>
      <c r="C1005" t="str">
        <f>IFERROR(VLOOKUP(Table1[[#This Row],[Ticker]],[1]!Table1[[Symbol]:[Industry]],2,FALSE),"-")</f>
        <v>-</v>
      </c>
      <c r="D1005" t="s">
        <v>544</v>
      </c>
      <c r="E1005">
        <v>2487.8200462459999</v>
      </c>
      <c r="F1005">
        <v>96.49</v>
      </c>
      <c r="G1005">
        <v>72.982811267320699</v>
      </c>
      <c r="H1005">
        <v>-5.1039410243461703</v>
      </c>
      <c r="I1005">
        <v>10.8992170082866</v>
      </c>
      <c r="J1005">
        <v>-9.7722002659892695</v>
      </c>
      <c r="K1005">
        <v>98.363786289896098</v>
      </c>
      <c r="L1005">
        <v>80.593690730031497</v>
      </c>
      <c r="M1005">
        <v>49.960364403677602</v>
      </c>
      <c r="N1005">
        <v>0.80870608789285703</v>
      </c>
      <c r="O1005">
        <v>20.323349569903598</v>
      </c>
      <c r="P1005">
        <v>110.676855895196</v>
      </c>
      <c r="Q1005">
        <v>-4.0723597279839997E-3</v>
      </c>
    </row>
    <row r="1006" spans="1:17" hidden="1" x14ac:dyDescent="0.3">
      <c r="A1006" t="s">
        <v>2158</v>
      </c>
      <c r="B1006" t="s">
        <v>2159</v>
      </c>
      <c r="C1006" t="str">
        <f>IFERROR(VLOOKUP(Table1[[#This Row],[Ticker]],[1]!Table1[[Symbol]:[Industry]],2,FALSE),"-")</f>
        <v>-</v>
      </c>
      <c r="D1006" t="s">
        <v>544</v>
      </c>
      <c r="E1006">
        <v>2487.2391200000002</v>
      </c>
      <c r="F1006">
        <v>495.7</v>
      </c>
      <c r="G1006">
        <v>55.9564054500214</v>
      </c>
      <c r="H1006">
        <v>16.754660502215199</v>
      </c>
      <c r="I1006">
        <v>42.292788467277497</v>
      </c>
      <c r="J1006">
        <v>0.17655572910581499</v>
      </c>
      <c r="K1006">
        <v>426.95860783626802</v>
      </c>
      <c r="L1006">
        <v>357.758416492442</v>
      </c>
      <c r="M1006">
        <v>72.856074702133995</v>
      </c>
      <c r="N1006">
        <v>0.74006546676269003</v>
      </c>
      <c r="O1006">
        <v>2.86463586846883</v>
      </c>
      <c r="P1006">
        <v>94.544740973312301</v>
      </c>
    </row>
    <row r="1007" spans="1:17" hidden="1" x14ac:dyDescent="0.3">
      <c r="A1007" t="s">
        <v>2160</v>
      </c>
      <c r="B1007" t="s">
        <v>2161</v>
      </c>
      <c r="C1007" t="str">
        <f>IFERROR(VLOOKUP(Table1[[#This Row],[Ticker]],[1]!Table1[[Symbol]:[Industry]],2,FALSE),"-")</f>
        <v>-</v>
      </c>
      <c r="D1007" t="s">
        <v>193</v>
      </c>
      <c r="E1007">
        <v>2479.8021947500001</v>
      </c>
      <c r="F1007">
        <v>440.15</v>
      </c>
      <c r="G1007">
        <v>-6.8333147684528299</v>
      </c>
      <c r="H1007">
        <v>5.5189649090693003</v>
      </c>
      <c r="I1007">
        <v>9.8859837213683601</v>
      </c>
      <c r="J1007">
        <v>-1.5029542263656499</v>
      </c>
      <c r="K1007">
        <v>403.56219534494699</v>
      </c>
      <c r="L1007">
        <v>372.64161662013902</v>
      </c>
      <c r="M1007">
        <v>64.424511752009707</v>
      </c>
      <c r="N1007">
        <v>1.02066087963651</v>
      </c>
      <c r="O1007">
        <v>4.1917528115415301</v>
      </c>
      <c r="P1007">
        <v>40.600543044242102</v>
      </c>
      <c r="Q1007">
        <v>4.8759442929740002E-3</v>
      </c>
    </row>
    <row r="1008" spans="1:17" hidden="1" x14ac:dyDescent="0.3">
      <c r="A1008" t="s">
        <v>2162</v>
      </c>
      <c r="B1008" t="s">
        <v>2163</v>
      </c>
      <c r="C1008" t="str">
        <f>IFERROR(VLOOKUP(Table1[[#This Row],[Ticker]],[1]!Table1[[Symbol]:[Industry]],2,FALSE),"-")</f>
        <v>-</v>
      </c>
      <c r="D1008" t="s">
        <v>302</v>
      </c>
      <c r="E1008">
        <v>2472.3484487400001</v>
      </c>
      <c r="F1008">
        <v>137.11000000000001</v>
      </c>
      <c r="G1008">
        <v>27.7674925263224</v>
      </c>
      <c r="H1008">
        <v>-4.6172333666961096</v>
      </c>
      <c r="I1008">
        <v>0.29027583569766802</v>
      </c>
      <c r="J1008">
        <v>-3.4941885876693402</v>
      </c>
      <c r="K1008">
        <v>137.818525377432</v>
      </c>
      <c r="L1008">
        <v>122.824787133732</v>
      </c>
      <c r="M1008">
        <v>46.168546031650202</v>
      </c>
      <c r="N1008">
        <v>0.44494857682846101</v>
      </c>
      <c r="O1008">
        <v>12.902049449347199</v>
      </c>
      <c r="P1008">
        <v>73.447185325743206</v>
      </c>
      <c r="Q1008">
        <v>0.13083157135731499</v>
      </c>
    </row>
    <row r="1009" spans="1:17" hidden="1" x14ac:dyDescent="0.3">
      <c r="A1009" t="s">
        <v>2164</v>
      </c>
      <c r="B1009" t="s">
        <v>2165</v>
      </c>
      <c r="C1009" t="str">
        <f>IFERROR(VLOOKUP(Table1[[#This Row],[Ticker]],[1]!Table1[[Symbol]:[Industry]],2,FALSE),"-")</f>
        <v>-</v>
      </c>
      <c r="D1009" t="s">
        <v>924</v>
      </c>
      <c r="E1009">
        <v>2470.1655468150002</v>
      </c>
      <c r="F1009">
        <v>22.87</v>
      </c>
      <c r="G1009">
        <v>12.6229355801333</v>
      </c>
      <c r="H1009">
        <v>-4.8169949118571003</v>
      </c>
      <c r="I1009">
        <v>7.7972075613793796</v>
      </c>
      <c r="J1009">
        <v>-4.2606276778450196</v>
      </c>
      <c r="K1009">
        <v>23.6014023155712</v>
      </c>
      <c r="L1009">
        <v>22.445878440313798</v>
      </c>
      <c r="M1009">
        <v>41.551485617467897</v>
      </c>
      <c r="N1009">
        <v>0.72593071236150997</v>
      </c>
      <c r="O1009">
        <v>40.795802361171802</v>
      </c>
      <c r="P1009">
        <v>57.1821305841924</v>
      </c>
      <c r="Q1009">
        <v>-4.3219365219022997E-2</v>
      </c>
    </row>
    <row r="1010" spans="1:17" hidden="1" x14ac:dyDescent="0.3">
      <c r="A1010" t="s">
        <v>2166</v>
      </c>
      <c r="B1010" t="s">
        <v>2167</v>
      </c>
      <c r="C1010" t="str">
        <f>IFERROR(VLOOKUP(Table1[[#This Row],[Ticker]],[1]!Table1[[Symbol]:[Industry]],2,FALSE),"-")</f>
        <v>-</v>
      </c>
      <c r="D1010" t="s">
        <v>507</v>
      </c>
      <c r="E1010">
        <v>2463.892481715</v>
      </c>
      <c r="F1010">
        <v>726.6</v>
      </c>
      <c r="G1010">
        <v>61.945507983340498</v>
      </c>
      <c r="H1010">
        <v>6.5616566642470504</v>
      </c>
      <c r="I1010">
        <v>28.212148952001801</v>
      </c>
      <c r="J1010">
        <v>-5.9187800080837603</v>
      </c>
      <c r="K1010">
        <v>641.93192869404004</v>
      </c>
      <c r="L1010">
        <v>529.77304074792198</v>
      </c>
      <c r="M1010">
        <v>49.236691457126</v>
      </c>
      <c r="N1010">
        <v>0.867625312770408</v>
      </c>
      <c r="O1010">
        <v>9.9642169006330708</v>
      </c>
      <c r="P1010">
        <v>95.5854643337819</v>
      </c>
      <c r="Q1010">
        <v>0.135594702902297</v>
      </c>
    </row>
    <row r="1011" spans="1:17" hidden="1" x14ac:dyDescent="0.3">
      <c r="A1011" t="s">
        <v>2168</v>
      </c>
      <c r="B1011" t="s">
        <v>2169</v>
      </c>
      <c r="C1011" t="str">
        <f>IFERROR(VLOOKUP(Table1[[#This Row],[Ticker]],[1]!Table1[[Symbol]:[Industry]],2,FALSE),"-")</f>
        <v>-</v>
      </c>
      <c r="D1011" t="s">
        <v>49</v>
      </c>
      <c r="E1011">
        <v>2462.0818053150001</v>
      </c>
      <c r="F1011">
        <v>224.93</v>
      </c>
      <c r="G1011">
        <v>-0.724110408453427</v>
      </c>
      <c r="H1011">
        <v>-9.2503699864123803</v>
      </c>
      <c r="I1011">
        <v>-26.5021419861319</v>
      </c>
      <c r="J1011">
        <v>-7.61687170346885</v>
      </c>
      <c r="K1011">
        <v>233.153413820087</v>
      </c>
      <c r="L1011">
        <v>228.854661282666</v>
      </c>
      <c r="M1011">
        <v>39.831904930861903</v>
      </c>
      <c r="N1011">
        <v>0.88632273461458</v>
      </c>
      <c r="O1011">
        <v>26.061441337304899</v>
      </c>
      <c r="P1011">
        <v>33.489614243323402</v>
      </c>
      <c r="Q1011">
        <v>8.1637659553699005E-2</v>
      </c>
    </row>
    <row r="1012" spans="1:17" hidden="1" x14ac:dyDescent="0.3">
      <c r="A1012" t="s">
        <v>2170</v>
      </c>
      <c r="B1012" t="s">
        <v>2171</v>
      </c>
      <c r="C1012" t="str">
        <f>IFERROR(VLOOKUP(Table1[[#This Row],[Ticker]],[1]!Table1[[Symbol]:[Industry]],2,FALSE),"-")</f>
        <v>-</v>
      </c>
      <c r="D1012" t="s">
        <v>544</v>
      </c>
      <c r="E1012">
        <v>2460.6559999999999</v>
      </c>
      <c r="F1012">
        <v>137.02000000000001</v>
      </c>
      <c r="G1012">
        <v>180.37064440222301</v>
      </c>
      <c r="H1012">
        <v>-7.9935110728540701</v>
      </c>
      <c r="I1012">
        <v>102.109415505304</v>
      </c>
      <c r="J1012">
        <v>-3.0748786015736602</v>
      </c>
      <c r="K1012">
        <v>130.05746159684699</v>
      </c>
      <c r="L1012">
        <v>94.019753078262795</v>
      </c>
      <c r="M1012">
        <v>51.915676469504703</v>
      </c>
      <c r="N1012">
        <v>0.37751787932296199</v>
      </c>
      <c r="O1012">
        <v>23.4491315136476</v>
      </c>
      <c r="P1012">
        <v>217.17592592592499</v>
      </c>
      <c r="Q1012">
        <v>2.6515196139337002E-2</v>
      </c>
    </row>
    <row r="1013" spans="1:17" x14ac:dyDescent="0.3">
      <c r="A1013" t="s">
        <v>2172</v>
      </c>
      <c r="B1013" t="s">
        <v>2173</v>
      </c>
      <c r="C1013" t="str">
        <f>IFERROR(VLOOKUP(Table1[[#This Row],[Ticker]],[1]!Table1[[Symbol]:[Industry]],2,FALSE),"-")</f>
        <v>-</v>
      </c>
      <c r="D1013" t="s">
        <v>104</v>
      </c>
      <c r="E1013">
        <v>2459.50483128</v>
      </c>
      <c r="F1013">
        <v>9.51</v>
      </c>
      <c r="G1013">
        <v>-7.5485755568316302</v>
      </c>
      <c r="H1013">
        <v>-45.571773766025203</v>
      </c>
      <c r="I1013">
        <v>-69.879467275221899</v>
      </c>
      <c r="J1013">
        <v>-3.4361994345612898</v>
      </c>
      <c r="K1013">
        <v>13.8124479085823</v>
      </c>
      <c r="L1013">
        <v>16.001634770640699</v>
      </c>
      <c r="M1013">
        <v>35.887979226402997</v>
      </c>
      <c r="N1013">
        <v>0.66476923380479203</v>
      </c>
      <c r="O1013">
        <v>185.48895899053599</v>
      </c>
      <c r="P1013">
        <v>26.8</v>
      </c>
      <c r="Q1013">
        <v>2.2992879402309999E-3</v>
      </c>
    </row>
    <row r="1014" spans="1:17" hidden="1" x14ac:dyDescent="0.3">
      <c r="A1014" t="s">
        <v>2174</v>
      </c>
      <c r="B1014" t="s">
        <v>2175</v>
      </c>
      <c r="C1014" t="str">
        <f>IFERROR(VLOOKUP(Table1[[#This Row],[Ticker]],[1]!Table1[[Symbol]:[Industry]],2,FALSE),"-")</f>
        <v>-</v>
      </c>
      <c r="D1014" t="s">
        <v>166</v>
      </c>
      <c r="E1014">
        <v>2446.4451893700002</v>
      </c>
      <c r="F1014">
        <v>1611.2</v>
      </c>
      <c r="G1014">
        <v>172.51947957242101</v>
      </c>
      <c r="H1014">
        <v>13.7488703464215</v>
      </c>
      <c r="I1014">
        <v>152.38147856519799</v>
      </c>
      <c r="J1014">
        <v>-5.3066162561461496</v>
      </c>
      <c r="K1014">
        <v>1353.58384983055</v>
      </c>
      <c r="L1014">
        <v>1004.59031031481</v>
      </c>
      <c r="M1014">
        <v>62.464936382401099</v>
      </c>
      <c r="N1014">
        <v>1.59498904878639</v>
      </c>
      <c r="O1014">
        <v>10.6659632571995</v>
      </c>
      <c r="P1014">
        <v>226.05484164727301</v>
      </c>
      <c r="Q1014">
        <v>0.12322474806044</v>
      </c>
    </row>
    <row r="1015" spans="1:17" hidden="1" x14ac:dyDescent="0.3">
      <c r="A1015" t="s">
        <v>2176</v>
      </c>
      <c r="B1015" t="s">
        <v>2177</v>
      </c>
      <c r="C1015" t="str">
        <f>IFERROR(VLOOKUP(Table1[[#This Row],[Ticker]],[1]!Table1[[Symbol]:[Industry]],2,FALSE),"-")</f>
        <v>-</v>
      </c>
      <c r="D1015" t="s">
        <v>80</v>
      </c>
      <c r="E1015">
        <v>2445.74717061</v>
      </c>
      <c r="F1015">
        <v>890.95</v>
      </c>
      <c r="G1015">
        <v>160.425889591546</v>
      </c>
      <c r="H1015">
        <v>-4.8202840916841101</v>
      </c>
      <c r="I1015">
        <v>5.9823411657065098</v>
      </c>
      <c r="J1015">
        <v>2.7853473168462601</v>
      </c>
      <c r="K1015">
        <v>856.61681122232199</v>
      </c>
      <c r="L1015">
        <v>687.83685757458295</v>
      </c>
      <c r="M1015">
        <v>54.482412089166701</v>
      </c>
      <c r="N1015">
        <v>1.2003058994922799</v>
      </c>
      <c r="O1015">
        <v>4.9441607273135402</v>
      </c>
      <c r="P1015">
        <v>214.82332155476999</v>
      </c>
      <c r="Q1015">
        <v>8.6531008556982994E-2</v>
      </c>
    </row>
    <row r="1016" spans="1:17" hidden="1" x14ac:dyDescent="0.3">
      <c r="A1016" t="s">
        <v>2178</v>
      </c>
      <c r="B1016" t="s">
        <v>2179</v>
      </c>
      <c r="C1016" t="str">
        <f>IFERROR(VLOOKUP(Table1[[#This Row],[Ticker]],[1]!Table1[[Symbol]:[Industry]],2,FALSE),"-")</f>
        <v>-</v>
      </c>
      <c r="D1016" t="s">
        <v>544</v>
      </c>
      <c r="E1016">
        <v>2439.3173258339998</v>
      </c>
      <c r="F1016">
        <v>133.37</v>
      </c>
      <c r="G1016">
        <v>89.861337184888896</v>
      </c>
      <c r="H1016">
        <v>22.879131774269698</v>
      </c>
      <c r="I1016">
        <v>21.8528688610964</v>
      </c>
      <c r="J1016">
        <v>5.0208928740572798</v>
      </c>
      <c r="K1016">
        <v>114.30811297119</v>
      </c>
      <c r="L1016">
        <v>101.246651886907</v>
      </c>
      <c r="M1016">
        <v>67.216862382800599</v>
      </c>
      <c r="N1016">
        <v>3.50386965610359</v>
      </c>
      <c r="O1016">
        <v>11.7192771987703</v>
      </c>
      <c r="P1016">
        <v>117.92483660130701</v>
      </c>
      <c r="Q1016">
        <v>5.9332598543076001E-2</v>
      </c>
    </row>
    <row r="1017" spans="1:17" hidden="1" x14ac:dyDescent="0.3">
      <c r="A1017" t="s">
        <v>2180</v>
      </c>
      <c r="B1017" t="s">
        <v>2181</v>
      </c>
      <c r="C1017" t="str">
        <f>IFERROR(VLOOKUP(Table1[[#This Row],[Ticker]],[1]!Table1[[Symbol]:[Industry]],2,FALSE),"-")</f>
        <v>-</v>
      </c>
      <c r="D1017" t="s">
        <v>154</v>
      </c>
      <c r="E1017">
        <v>2434.07762026</v>
      </c>
      <c r="F1017">
        <v>1329.7</v>
      </c>
      <c r="G1017">
        <v>380.86715943281598</v>
      </c>
      <c r="H1017">
        <v>-1.5161720737997899</v>
      </c>
      <c r="I1017">
        <v>395.23500518042698</v>
      </c>
      <c r="J1017">
        <v>-12.3344714529449</v>
      </c>
      <c r="K1017">
        <v>1095.7623142749101</v>
      </c>
      <c r="M1017">
        <v>49.576692209799397</v>
      </c>
      <c r="N1017">
        <v>0.87073863636363602</v>
      </c>
      <c r="O1017">
        <v>17.996540573061498</v>
      </c>
      <c r="P1017">
        <v>474.75686189755697</v>
      </c>
    </row>
    <row r="1018" spans="1:17" hidden="1" x14ac:dyDescent="0.3">
      <c r="A1018" t="s">
        <v>2182</v>
      </c>
      <c r="B1018" t="s">
        <v>2183</v>
      </c>
      <c r="C1018" t="str">
        <f>IFERROR(VLOOKUP(Table1[[#This Row],[Ticker]],[1]!Table1[[Symbol]:[Industry]],2,FALSE),"-")</f>
        <v>-</v>
      </c>
      <c r="D1018" t="s">
        <v>140</v>
      </c>
      <c r="E1018">
        <v>2424.858933125</v>
      </c>
      <c r="F1018">
        <v>697.1</v>
      </c>
      <c r="G1018">
        <v>61.581400374323898</v>
      </c>
      <c r="H1018">
        <v>-8.2156177020589691</v>
      </c>
      <c r="I1018">
        <v>43.473342558233597</v>
      </c>
      <c r="J1018">
        <v>-7.5266977955093104</v>
      </c>
      <c r="K1018">
        <v>712.62080098427805</v>
      </c>
      <c r="L1018">
        <v>612.30005868823105</v>
      </c>
      <c r="M1018">
        <v>44.032097288537997</v>
      </c>
      <c r="N1018">
        <v>0.35629321828068999</v>
      </c>
      <c r="O1018">
        <v>27.305981925118299</v>
      </c>
      <c r="P1018">
        <v>113.60502527960701</v>
      </c>
      <c r="Q1018">
        <v>7.8157388424371005E-2</v>
      </c>
    </row>
    <row r="1019" spans="1:17" hidden="1" x14ac:dyDescent="0.3">
      <c r="A1019" t="s">
        <v>2184</v>
      </c>
      <c r="B1019" t="s">
        <v>2185</v>
      </c>
      <c r="C1019" t="str">
        <f>IFERROR(VLOOKUP(Table1[[#This Row],[Ticker]],[1]!Table1[[Symbol]:[Industry]],2,FALSE),"-")</f>
        <v>-</v>
      </c>
      <c r="D1019" t="s">
        <v>663</v>
      </c>
      <c r="E1019">
        <v>2421.7673779199999</v>
      </c>
      <c r="F1019">
        <v>178.58</v>
      </c>
      <c r="G1019">
        <v>18.811531727188701</v>
      </c>
      <c r="H1019">
        <v>-7.2247533115112104</v>
      </c>
      <c r="I1019">
        <v>-11.8853045024661</v>
      </c>
      <c r="J1019">
        <v>-2.07689895761375</v>
      </c>
      <c r="K1019">
        <v>178.61837535881</v>
      </c>
      <c r="L1019">
        <v>164.45747660763999</v>
      </c>
      <c r="M1019">
        <v>44.842884006388097</v>
      </c>
      <c r="N1019">
        <v>1.02514253898915</v>
      </c>
      <c r="O1019">
        <v>11.938626945906501</v>
      </c>
      <c r="P1019">
        <v>51.019027484143699</v>
      </c>
      <c r="Q1019">
        <v>0.17256923501029101</v>
      </c>
    </row>
    <row r="1020" spans="1:17" hidden="1" x14ac:dyDescent="0.3">
      <c r="A1020" t="s">
        <v>2186</v>
      </c>
      <c r="B1020" t="s">
        <v>2187</v>
      </c>
      <c r="C1020" t="str">
        <f>IFERROR(VLOOKUP(Table1[[#This Row],[Ticker]],[1]!Table1[[Symbol]:[Industry]],2,FALSE),"-")</f>
        <v>-</v>
      </c>
      <c r="D1020" t="s">
        <v>343</v>
      </c>
      <c r="E1020">
        <v>2408.0601929999998</v>
      </c>
      <c r="F1020">
        <v>1033.0999999999999</v>
      </c>
      <c r="G1020">
        <v>173.373976627779</v>
      </c>
      <c r="H1020">
        <v>41.163394975663799</v>
      </c>
      <c r="I1020">
        <v>187.74182237539</v>
      </c>
      <c r="J1020">
        <v>0.29223701773983801</v>
      </c>
      <c r="K1020">
        <v>721.04903406402502</v>
      </c>
      <c r="M1020">
        <v>67.425439519163106</v>
      </c>
      <c r="N1020">
        <v>0.874169863131942</v>
      </c>
      <c r="O1020">
        <v>2.0907946955764198</v>
      </c>
      <c r="P1020">
        <v>339.61702127659498</v>
      </c>
    </row>
    <row r="1021" spans="1:17" hidden="1" x14ac:dyDescent="0.3">
      <c r="A1021" t="s">
        <v>2188</v>
      </c>
      <c r="B1021" t="s">
        <v>2189</v>
      </c>
      <c r="C1021" t="str">
        <f>IFERROR(VLOOKUP(Table1[[#This Row],[Ticker]],[1]!Table1[[Symbol]:[Industry]],2,FALSE),"-")</f>
        <v>-</v>
      </c>
      <c r="D1021" t="s">
        <v>21</v>
      </c>
      <c r="E1021">
        <v>2407.7912920700001</v>
      </c>
      <c r="F1021">
        <v>604.20000000000005</v>
      </c>
      <c r="G1021">
        <v>71.090547899096904</v>
      </c>
      <c r="H1021">
        <v>5.1421804594066201</v>
      </c>
      <c r="I1021">
        <v>29.4233649687867</v>
      </c>
      <c r="J1021">
        <v>0.68521042893801498</v>
      </c>
      <c r="K1021">
        <v>557.821913983939</v>
      </c>
      <c r="L1021">
        <v>501.11418486457501</v>
      </c>
      <c r="M1021">
        <v>67.411329916939295</v>
      </c>
      <c r="N1021">
        <v>1.4923442903638899</v>
      </c>
      <c r="O1021">
        <v>22.293942403177699</v>
      </c>
      <c r="P1021">
        <v>127.142857142857</v>
      </c>
      <c r="Q1021">
        <v>0.11317897212344501</v>
      </c>
    </row>
    <row r="1022" spans="1:17" x14ac:dyDescent="0.3">
      <c r="A1022" t="s">
        <v>2190</v>
      </c>
      <c r="B1022" t="s">
        <v>2191</v>
      </c>
      <c r="C1022" t="str">
        <f>IFERROR(VLOOKUP(Table1[[#This Row],[Ticker]],[1]!Table1[[Symbol]:[Industry]],2,FALSE),"-")</f>
        <v>-</v>
      </c>
      <c r="D1022" t="s">
        <v>278</v>
      </c>
      <c r="E1022">
        <v>2403.40325188</v>
      </c>
      <c r="F1022">
        <v>427.15</v>
      </c>
      <c r="G1022">
        <v>-20.0420475422358</v>
      </c>
      <c r="H1022">
        <v>4.3420395543109898</v>
      </c>
      <c r="I1022">
        <v>-23.308722222968601</v>
      </c>
      <c r="J1022">
        <v>-2.6031329956445299</v>
      </c>
      <c r="K1022">
        <v>391.30598344075997</v>
      </c>
      <c r="L1022">
        <v>403.94130986623298</v>
      </c>
      <c r="M1022">
        <v>61.743739973042601</v>
      </c>
      <c r="N1022">
        <v>1.94276616271011</v>
      </c>
      <c r="O1022">
        <v>25.4594404775839</v>
      </c>
      <c r="P1022">
        <v>29.1068460027202</v>
      </c>
      <c r="Q1022">
        <v>-7.7004287921231998E-2</v>
      </c>
    </row>
    <row r="1023" spans="1:17" hidden="1" x14ac:dyDescent="0.3">
      <c r="A1023" t="s">
        <v>2192</v>
      </c>
      <c r="B1023" t="s">
        <v>2193</v>
      </c>
      <c r="C1023" t="str">
        <f>IFERROR(VLOOKUP(Table1[[#This Row],[Ticker]],[1]!Table1[[Symbol]:[Industry]],2,FALSE),"-")</f>
        <v>-</v>
      </c>
      <c r="D1023" t="s">
        <v>184</v>
      </c>
      <c r="E1023">
        <v>2400.4352961</v>
      </c>
      <c r="F1023">
        <v>89.49</v>
      </c>
      <c r="G1023">
        <v>588.82833509925501</v>
      </c>
      <c r="H1023">
        <v>-13.818528050752899</v>
      </c>
      <c r="I1023">
        <v>46.186914279526597</v>
      </c>
      <c r="J1023">
        <v>-7.2651610983824897</v>
      </c>
      <c r="K1023">
        <v>97.228786083270904</v>
      </c>
      <c r="L1023">
        <v>79.909222751775104</v>
      </c>
      <c r="M1023">
        <v>25.625745223556301</v>
      </c>
      <c r="N1023">
        <v>1.1938096449039</v>
      </c>
      <c r="O1023">
        <v>56.442060565426303</v>
      </c>
      <c r="P1023">
        <v>640.50475796441799</v>
      </c>
      <c r="Q1023">
        <v>0.18205601005267599</v>
      </c>
    </row>
    <row r="1024" spans="1:17" hidden="1" x14ac:dyDescent="0.3">
      <c r="A1024" t="s">
        <v>2194</v>
      </c>
      <c r="B1024" t="s">
        <v>2195</v>
      </c>
      <c r="C1024" t="str">
        <f>IFERROR(VLOOKUP(Table1[[#This Row],[Ticker]],[1]!Table1[[Symbol]:[Industry]],2,FALSE),"-")</f>
        <v>-</v>
      </c>
      <c r="D1024" t="s">
        <v>343</v>
      </c>
      <c r="E1024">
        <v>2393.0998749</v>
      </c>
      <c r="F1024">
        <v>560.95000000000005</v>
      </c>
      <c r="G1024">
        <v>524.34379763307595</v>
      </c>
      <c r="H1024">
        <v>-9.9218642457886101</v>
      </c>
      <c r="I1024">
        <v>94.876338618782995</v>
      </c>
      <c r="J1024">
        <v>-7.78954968268273</v>
      </c>
      <c r="K1024">
        <v>585.97909313842297</v>
      </c>
      <c r="L1024">
        <v>415.65859673799201</v>
      </c>
      <c r="M1024">
        <v>32.349556771899699</v>
      </c>
      <c r="N1024">
        <v>0.408398142542583</v>
      </c>
      <c r="O1024">
        <v>32.623228451733603</v>
      </c>
      <c r="P1024">
        <v>582.42092457420904</v>
      </c>
      <c r="Q1024">
        <v>0.16313452728075001</v>
      </c>
    </row>
    <row r="1025" spans="1:17" hidden="1" x14ac:dyDescent="0.3">
      <c r="A1025" t="s">
        <v>2196</v>
      </c>
      <c r="B1025" t="s">
        <v>2197</v>
      </c>
      <c r="C1025" t="str">
        <f>IFERROR(VLOOKUP(Table1[[#This Row],[Ticker]],[1]!Table1[[Symbol]:[Industry]],2,FALSE),"-")</f>
        <v>-</v>
      </c>
      <c r="D1025" t="s">
        <v>533</v>
      </c>
      <c r="E1025">
        <v>2390.7069929599902</v>
      </c>
      <c r="F1025">
        <v>404.35</v>
      </c>
      <c r="G1025">
        <v>7.2809080430793198</v>
      </c>
      <c r="H1025">
        <v>-0.82188445271138799</v>
      </c>
      <c r="I1025">
        <v>9.0965610952288891</v>
      </c>
      <c r="J1025">
        <v>-5.9698347557438902</v>
      </c>
      <c r="K1025">
        <v>369.91023589148898</v>
      </c>
      <c r="L1025">
        <v>339.953534191475</v>
      </c>
      <c r="M1025">
        <v>51.361771010644901</v>
      </c>
      <c r="N1025">
        <v>0.98007641700764103</v>
      </c>
      <c r="O1025">
        <v>4.1053542722888396</v>
      </c>
      <c r="P1025">
        <v>42.276565798733202</v>
      </c>
      <c r="Q1025">
        <v>2.9893247275555E-2</v>
      </c>
    </row>
    <row r="1026" spans="1:17" hidden="1" x14ac:dyDescent="0.3">
      <c r="A1026" t="s">
        <v>2198</v>
      </c>
      <c r="B1026" t="s">
        <v>2199</v>
      </c>
      <c r="C1026" t="str">
        <f>IFERROR(VLOOKUP(Table1[[#This Row],[Ticker]],[1]!Table1[[Symbol]:[Industry]],2,FALSE),"-")</f>
        <v>-</v>
      </c>
      <c r="D1026" t="s">
        <v>61</v>
      </c>
      <c r="E1026">
        <v>2389.7119610999998</v>
      </c>
      <c r="F1026">
        <v>585.6</v>
      </c>
      <c r="G1026">
        <v>38.027316133235999</v>
      </c>
      <c r="H1026">
        <v>28.217573846552799</v>
      </c>
      <c r="I1026">
        <v>51.544290169037701</v>
      </c>
      <c r="J1026">
        <v>26.6618397811249</v>
      </c>
      <c r="K1026">
        <v>456.51915540171302</v>
      </c>
      <c r="L1026">
        <v>404.07689384386299</v>
      </c>
      <c r="M1026">
        <v>91.125320700099806</v>
      </c>
      <c r="N1026">
        <v>0.99631974942677204</v>
      </c>
      <c r="O1026">
        <v>2.0064890710382399</v>
      </c>
      <c r="P1026">
        <v>122.19797919641501</v>
      </c>
      <c r="Q1026">
        <v>-9.0163023397575995E-2</v>
      </c>
    </row>
    <row r="1027" spans="1:17" x14ac:dyDescent="0.3">
      <c r="A1027" t="s">
        <v>2200</v>
      </c>
      <c r="B1027" t="s">
        <v>2201</v>
      </c>
      <c r="C1027" t="str">
        <f>IFERROR(VLOOKUP(Table1[[#This Row],[Ticker]],[1]!Table1[[Symbol]:[Industry]],2,FALSE),"-")</f>
        <v>-</v>
      </c>
      <c r="D1027" t="s">
        <v>218</v>
      </c>
      <c r="E1027">
        <v>2387.5872573950001</v>
      </c>
      <c r="F1027">
        <v>307.3</v>
      </c>
      <c r="G1027">
        <v>-53.761376179336501</v>
      </c>
      <c r="H1027">
        <v>5.28086540833573</v>
      </c>
      <c r="I1027">
        <v>-13.0128332255688</v>
      </c>
      <c r="J1027">
        <v>-4.2416606919119202</v>
      </c>
      <c r="K1027">
        <v>291.17757159535103</v>
      </c>
      <c r="L1027">
        <v>323.144690232995</v>
      </c>
      <c r="M1027">
        <v>63.8008630731373</v>
      </c>
      <c r="N1027">
        <v>1.8647692831587499</v>
      </c>
      <c r="O1027">
        <v>44.777090790758201</v>
      </c>
      <c r="P1027">
        <v>25.198614789162701</v>
      </c>
    </row>
    <row r="1028" spans="1:17" hidden="1" x14ac:dyDescent="0.3">
      <c r="A1028" t="s">
        <v>2202</v>
      </c>
      <c r="B1028" t="s">
        <v>2203</v>
      </c>
      <c r="C1028" t="str">
        <f>IFERROR(VLOOKUP(Table1[[#This Row],[Ticker]],[1]!Table1[[Symbol]:[Industry]],2,FALSE),"-")</f>
        <v>-</v>
      </c>
      <c r="D1028" t="s">
        <v>293</v>
      </c>
      <c r="E1028">
        <v>2380.3293942</v>
      </c>
      <c r="F1028">
        <v>1589.55</v>
      </c>
      <c r="G1028">
        <v>813.01776930069002</v>
      </c>
      <c r="H1028">
        <v>12.977747401635501</v>
      </c>
      <c r="I1028">
        <v>107.85532329733201</v>
      </c>
      <c r="J1028">
        <v>-19.421906527129501</v>
      </c>
      <c r="K1028">
        <v>1429.0576678443499</v>
      </c>
      <c r="L1028">
        <v>949.33826316269801</v>
      </c>
      <c r="M1028">
        <v>43.660289746571998</v>
      </c>
      <c r="N1028">
        <v>1.8826031019690399</v>
      </c>
      <c r="O1028">
        <v>25.8217734578968</v>
      </c>
      <c r="P1028">
        <v>868.94239561109396</v>
      </c>
      <c r="Q1028">
        <v>0.2513216235854</v>
      </c>
    </row>
    <row r="1029" spans="1:17" hidden="1" x14ac:dyDescent="0.3">
      <c r="A1029" t="s">
        <v>2204</v>
      </c>
      <c r="B1029" t="s">
        <v>2205</v>
      </c>
      <c r="C1029" t="str">
        <f>IFERROR(VLOOKUP(Table1[[#This Row],[Ticker]],[1]!Table1[[Symbol]:[Industry]],2,FALSE),"-")</f>
        <v>-</v>
      </c>
      <c r="D1029" t="s">
        <v>61</v>
      </c>
      <c r="E1029">
        <v>2379.838473621</v>
      </c>
      <c r="F1029">
        <v>106.31</v>
      </c>
      <c r="G1029">
        <v>46.9532149625201</v>
      </c>
      <c r="H1029">
        <v>8.8050904961502994</v>
      </c>
      <c r="I1029">
        <v>8.4010926965145103</v>
      </c>
      <c r="J1029">
        <v>8.0068984075906293</v>
      </c>
      <c r="K1029">
        <v>101.04660286389399</v>
      </c>
      <c r="L1029">
        <v>94.223376593273201</v>
      </c>
      <c r="M1029">
        <v>80.116190003987001</v>
      </c>
      <c r="N1029">
        <v>1.4316817697980899</v>
      </c>
      <c r="O1029">
        <v>21.343241463643999</v>
      </c>
      <c r="P1029">
        <v>78.3724832214765</v>
      </c>
      <c r="Q1029">
        <v>1.0849807767733999E-2</v>
      </c>
    </row>
    <row r="1030" spans="1:17" hidden="1" x14ac:dyDescent="0.3">
      <c r="A1030" t="s">
        <v>2206</v>
      </c>
      <c r="B1030" t="s">
        <v>2207</v>
      </c>
      <c r="C1030" t="str">
        <f>IFERROR(VLOOKUP(Table1[[#This Row],[Ticker]],[1]!Table1[[Symbol]:[Industry]],2,FALSE),"-")</f>
        <v>-</v>
      </c>
      <c r="D1030" t="s">
        <v>396</v>
      </c>
      <c r="E1030">
        <v>2378.0856468749998</v>
      </c>
      <c r="F1030">
        <v>729.25</v>
      </c>
      <c r="G1030">
        <v>40.015755531105697</v>
      </c>
      <c r="H1030">
        <v>1.84909925763029</v>
      </c>
      <c r="I1030">
        <v>-11.4543151762675</v>
      </c>
      <c r="J1030">
        <v>-7.8399008629133098</v>
      </c>
      <c r="K1030">
        <v>689.72658511607699</v>
      </c>
      <c r="L1030">
        <v>661.20343095365195</v>
      </c>
      <c r="M1030">
        <v>56.149904147776198</v>
      </c>
      <c r="N1030">
        <v>1.61563085928771</v>
      </c>
      <c r="O1030">
        <v>16.146726088447</v>
      </c>
      <c r="P1030">
        <v>70.704588014981198</v>
      </c>
      <c r="Q1030">
        <v>7.175057613127E-3</v>
      </c>
    </row>
    <row r="1031" spans="1:17" hidden="1" x14ac:dyDescent="0.3">
      <c r="A1031" t="s">
        <v>2208</v>
      </c>
      <c r="B1031" t="s">
        <v>2209</v>
      </c>
      <c r="C1031" t="str">
        <f>IFERROR(VLOOKUP(Table1[[#This Row],[Ticker]],[1]!Table1[[Symbol]:[Industry]],2,FALSE),"-")</f>
        <v>-</v>
      </c>
      <c r="D1031" t="s">
        <v>92</v>
      </c>
      <c r="E1031">
        <v>2375.8868890799999</v>
      </c>
      <c r="F1031">
        <v>50.85</v>
      </c>
      <c r="G1031">
        <v>63.568509823718998</v>
      </c>
      <c r="H1031">
        <v>1.5728548725337299</v>
      </c>
      <c r="I1031">
        <v>-18.946803564869398</v>
      </c>
      <c r="J1031">
        <v>-6.9063181298953698</v>
      </c>
      <c r="K1031">
        <v>52.042125382182803</v>
      </c>
      <c r="L1031">
        <v>47.9729932679884</v>
      </c>
      <c r="M1031">
        <v>37.382247308786397</v>
      </c>
      <c r="N1031">
        <v>0.917464486231236</v>
      </c>
      <c r="O1031">
        <v>30.776794493608602</v>
      </c>
      <c r="P1031">
        <v>99.803536345775996</v>
      </c>
      <c r="Q1031">
        <v>6.2768971237443003E-2</v>
      </c>
    </row>
    <row r="1032" spans="1:17" hidden="1" x14ac:dyDescent="0.3">
      <c r="A1032" t="s">
        <v>2210</v>
      </c>
      <c r="B1032" t="s">
        <v>2211</v>
      </c>
      <c r="C1032" t="str">
        <f>IFERROR(VLOOKUP(Table1[[#This Row],[Ticker]],[1]!Table1[[Symbol]:[Industry]],2,FALSE),"-")</f>
        <v>-</v>
      </c>
      <c r="D1032" t="s">
        <v>267</v>
      </c>
      <c r="E1032">
        <v>2371.16101058</v>
      </c>
      <c r="F1032">
        <v>4623.05</v>
      </c>
      <c r="G1032">
        <v>68.385261027714094</v>
      </c>
      <c r="H1032">
        <v>24.9397665833445</v>
      </c>
      <c r="I1032">
        <v>33.749069150147797</v>
      </c>
      <c r="J1032">
        <v>4.4572420799755603</v>
      </c>
      <c r="K1032">
        <v>3666.39162303695</v>
      </c>
      <c r="L1032">
        <v>3235.0864228865398</v>
      </c>
      <c r="M1032">
        <v>83.388424329168103</v>
      </c>
      <c r="N1032">
        <v>3.8561345150765498</v>
      </c>
      <c r="O1032">
        <v>1.9759682460713099</v>
      </c>
      <c r="P1032">
        <v>97.857952964841303</v>
      </c>
      <c r="Q1032">
        <v>8.6119261368810998E-2</v>
      </c>
    </row>
    <row r="1033" spans="1:17" hidden="1" x14ac:dyDescent="0.3">
      <c r="A1033" t="s">
        <v>2212</v>
      </c>
      <c r="B1033" t="s">
        <v>2213</v>
      </c>
      <c r="C1033" t="str">
        <f>IFERROR(VLOOKUP(Table1[[#This Row],[Ticker]],[1]!Table1[[Symbol]:[Industry]],2,FALSE),"-")</f>
        <v>-</v>
      </c>
      <c r="D1033" t="s">
        <v>124</v>
      </c>
      <c r="E1033">
        <v>2367.126313066</v>
      </c>
      <c r="F1033">
        <v>168.37</v>
      </c>
      <c r="G1033">
        <v>12.2099463756033</v>
      </c>
      <c r="H1033">
        <v>-3.2949580443406701</v>
      </c>
      <c r="I1033">
        <v>-27.0902622151755</v>
      </c>
      <c r="J1033">
        <v>-4.9597632257427904</v>
      </c>
      <c r="K1033">
        <v>163.43099949865601</v>
      </c>
      <c r="L1033">
        <v>163.58199465376799</v>
      </c>
      <c r="M1033">
        <v>49.855088646672002</v>
      </c>
      <c r="N1033">
        <v>0.95796424854199502</v>
      </c>
      <c r="O1033">
        <v>26.388311456910301</v>
      </c>
      <c r="P1033">
        <v>40.4839382561535</v>
      </c>
      <c r="Q1033">
        <v>4.9552791347159996E-3</v>
      </c>
    </row>
    <row r="1034" spans="1:17" hidden="1" x14ac:dyDescent="0.3">
      <c r="A1034" t="s">
        <v>2214</v>
      </c>
      <c r="B1034" t="s">
        <v>2215</v>
      </c>
      <c r="C1034" t="str">
        <f>IFERROR(VLOOKUP(Table1[[#This Row],[Ticker]],[1]!Table1[[Symbol]:[Industry]],2,FALSE),"-")</f>
        <v>-</v>
      </c>
      <c r="D1034" t="s">
        <v>124</v>
      </c>
      <c r="E1034">
        <v>2346.3101183970002</v>
      </c>
      <c r="F1034">
        <v>179.21</v>
      </c>
      <c r="G1034">
        <v>102.00414830857</v>
      </c>
      <c r="H1034">
        <v>8.9078175906028907</v>
      </c>
      <c r="I1034">
        <v>31.47943697705</v>
      </c>
      <c r="J1034">
        <v>-0.62540765693316702</v>
      </c>
      <c r="K1034">
        <v>153.921949345933</v>
      </c>
      <c r="L1034">
        <v>130.183243232347</v>
      </c>
      <c r="M1034">
        <v>59.5735239517523</v>
      </c>
      <c r="N1034">
        <v>1.0171383407633201</v>
      </c>
      <c r="O1034">
        <v>6.9694771497126098</v>
      </c>
      <c r="P1034">
        <v>133.955613577023</v>
      </c>
      <c r="Q1034">
        <v>0.153086399606714</v>
      </c>
    </row>
    <row r="1035" spans="1:17" hidden="1" x14ac:dyDescent="0.3">
      <c r="A1035" t="s">
        <v>2216</v>
      </c>
      <c r="B1035" t="s">
        <v>2217</v>
      </c>
      <c r="C1035" t="str">
        <f>IFERROR(VLOOKUP(Table1[[#This Row],[Ticker]],[1]!Table1[[Symbol]:[Industry]],2,FALSE),"-")</f>
        <v>-</v>
      </c>
      <c r="D1035" t="s">
        <v>607</v>
      </c>
      <c r="E1035">
        <v>2341.7770921199999</v>
      </c>
      <c r="F1035">
        <v>511.85</v>
      </c>
      <c r="G1035">
        <v>-30.505392079445802</v>
      </c>
      <c r="H1035">
        <v>7.3254325323439202</v>
      </c>
      <c r="I1035">
        <v>-15.9741700347834</v>
      </c>
      <c r="J1035">
        <v>3.4293005834055599</v>
      </c>
      <c r="K1035">
        <v>474.84588295356002</v>
      </c>
      <c r="L1035">
        <v>495.75389531289602</v>
      </c>
      <c r="M1035">
        <v>82.381396269892093</v>
      </c>
      <c r="N1035">
        <v>2.17792445335798</v>
      </c>
      <c r="O1035">
        <v>24.059783139591602</v>
      </c>
      <c r="P1035">
        <v>24.96337890625</v>
      </c>
      <c r="Q1035">
        <v>2.2834114161283E-2</v>
      </c>
    </row>
    <row r="1036" spans="1:17" x14ac:dyDescent="0.3">
      <c r="A1036" t="s">
        <v>2218</v>
      </c>
      <c r="B1036" t="s">
        <v>2219</v>
      </c>
      <c r="C1036" t="str">
        <f>IFERROR(VLOOKUP(Table1[[#This Row],[Ticker]],[1]!Table1[[Symbol]:[Industry]],2,FALSE),"-")</f>
        <v>-</v>
      </c>
      <c r="D1036" t="s">
        <v>230</v>
      </c>
      <c r="E1036">
        <v>2331.39874543</v>
      </c>
      <c r="F1036">
        <v>522.25</v>
      </c>
      <c r="G1036">
        <v>-32.106415951535801</v>
      </c>
      <c r="H1036">
        <v>-3.1239669028151198</v>
      </c>
      <c r="I1036">
        <v>-20.3092726091065</v>
      </c>
      <c r="J1036">
        <v>-5.2085305892453899</v>
      </c>
      <c r="K1036">
        <v>527.01786235812699</v>
      </c>
      <c r="L1036">
        <v>547.85559241763099</v>
      </c>
      <c r="M1036">
        <v>43.293612642542001</v>
      </c>
      <c r="N1036">
        <v>1.1949674594994599</v>
      </c>
      <c r="O1036">
        <v>38.372426998563803</v>
      </c>
      <c r="P1036">
        <v>15.033039647577001</v>
      </c>
    </row>
    <row r="1037" spans="1:17" hidden="1" x14ac:dyDescent="0.3">
      <c r="A1037" t="s">
        <v>2220</v>
      </c>
      <c r="B1037" t="s">
        <v>2221</v>
      </c>
      <c r="C1037" t="str">
        <f>IFERROR(VLOOKUP(Table1[[#This Row],[Ticker]],[1]!Table1[[Symbol]:[Industry]],2,FALSE),"-")</f>
        <v>-</v>
      </c>
      <c r="D1037" t="s">
        <v>676</v>
      </c>
      <c r="E1037">
        <v>2327.3426822799902</v>
      </c>
      <c r="F1037">
        <v>617.9</v>
      </c>
      <c r="G1037">
        <v>23.8083883188729</v>
      </c>
      <c r="H1037">
        <v>8.3798967123088097</v>
      </c>
      <c r="I1037">
        <v>-6.73037509490588</v>
      </c>
      <c r="J1037">
        <v>2.0046513676251099</v>
      </c>
      <c r="K1037">
        <v>534.96368422643502</v>
      </c>
      <c r="L1037">
        <v>525.636591096095</v>
      </c>
      <c r="M1037">
        <v>78.897430840630705</v>
      </c>
      <c r="N1037">
        <v>1.8681741676032699</v>
      </c>
      <c r="O1037">
        <v>9.2247936559313803</v>
      </c>
      <c r="P1037">
        <v>51.7995332268762</v>
      </c>
      <c r="Q1037">
        <v>7.1560514544054002E-2</v>
      </c>
    </row>
    <row r="1038" spans="1:17" hidden="1" x14ac:dyDescent="0.3">
      <c r="A1038" t="s">
        <v>2222</v>
      </c>
      <c r="B1038" t="s">
        <v>2223</v>
      </c>
      <c r="C1038" t="str">
        <f>IFERROR(VLOOKUP(Table1[[#This Row],[Ticker]],[1]!Table1[[Symbol]:[Industry]],2,FALSE),"-")</f>
        <v>-</v>
      </c>
      <c r="D1038" t="s">
        <v>278</v>
      </c>
      <c r="E1038">
        <v>2324.9497809999998</v>
      </c>
      <c r="F1038">
        <v>461.5</v>
      </c>
      <c r="G1038">
        <v>21.055636985999801</v>
      </c>
      <c r="H1038">
        <v>13.3820757322841</v>
      </c>
      <c r="I1038">
        <v>-21.9053831341548</v>
      </c>
      <c r="J1038">
        <v>-4.3685889878930002</v>
      </c>
      <c r="K1038">
        <v>431.03164546044098</v>
      </c>
      <c r="L1038">
        <v>441.57787314999899</v>
      </c>
      <c r="M1038">
        <v>68.216625734216706</v>
      </c>
      <c r="N1038">
        <v>1.33203537291589</v>
      </c>
      <c r="O1038">
        <v>38.862405200433301</v>
      </c>
      <c r="P1038">
        <v>50.081300813008099</v>
      </c>
      <c r="Q1038">
        <v>4.6796992170148002E-2</v>
      </c>
    </row>
    <row r="1039" spans="1:17" hidden="1" x14ac:dyDescent="0.3">
      <c r="A1039" t="s">
        <v>2224</v>
      </c>
      <c r="B1039" t="s">
        <v>2225</v>
      </c>
      <c r="C1039" t="str">
        <f>IFERROR(VLOOKUP(Table1[[#This Row],[Ticker]],[1]!Table1[[Symbol]:[Industry]],2,FALSE),"-")</f>
        <v>-</v>
      </c>
      <c r="D1039" t="s">
        <v>230</v>
      </c>
      <c r="E1039">
        <v>2316.60697536</v>
      </c>
      <c r="F1039">
        <v>661.3</v>
      </c>
      <c r="G1039">
        <v>58.880784620541498</v>
      </c>
      <c r="H1039">
        <v>-2.5238412008099802</v>
      </c>
      <c r="I1039">
        <v>-27.993492448070601</v>
      </c>
      <c r="J1039">
        <v>-8.9688688045879292</v>
      </c>
      <c r="K1039">
        <v>635.93596064951998</v>
      </c>
      <c r="L1039">
        <v>602.57408855152505</v>
      </c>
      <c r="M1039">
        <v>48.602972676390301</v>
      </c>
      <c r="N1039">
        <v>1.45068826878247</v>
      </c>
      <c r="O1039">
        <v>41.388174807197899</v>
      </c>
      <c r="P1039">
        <v>97.402985074626798</v>
      </c>
      <c r="Q1039">
        <v>3.4889386522277001E-2</v>
      </c>
    </row>
    <row r="1040" spans="1:17" hidden="1" x14ac:dyDescent="0.3">
      <c r="A1040" t="s">
        <v>2226</v>
      </c>
      <c r="B1040" t="s">
        <v>2227</v>
      </c>
      <c r="C1040" t="str">
        <f>IFERROR(VLOOKUP(Table1[[#This Row],[Ticker]],[1]!Table1[[Symbol]:[Industry]],2,FALSE),"-")</f>
        <v>-</v>
      </c>
      <c r="D1040" t="s">
        <v>140</v>
      </c>
      <c r="E1040">
        <v>2316.4939548799998</v>
      </c>
      <c r="F1040">
        <v>72.849999999999994</v>
      </c>
      <c r="G1040">
        <v>187.648111813768</v>
      </c>
      <c r="H1040">
        <v>15.4701193102237</v>
      </c>
      <c r="I1040">
        <v>31.665941205474802</v>
      </c>
      <c r="J1040">
        <v>-3.0643976257957202</v>
      </c>
      <c r="K1040">
        <v>63.431674127918299</v>
      </c>
      <c r="L1040">
        <v>51.896022542723301</v>
      </c>
      <c r="M1040">
        <v>68.115498439538001</v>
      </c>
      <c r="N1040">
        <v>1.13493046294901</v>
      </c>
      <c r="O1040">
        <v>7.3850377487988998</v>
      </c>
      <c r="P1040">
        <v>217.42919389978201</v>
      </c>
      <c r="Q1040">
        <v>0.14173836880698401</v>
      </c>
    </row>
    <row r="1041" spans="1:17" hidden="1" x14ac:dyDescent="0.3">
      <c r="A1041" t="s">
        <v>2228</v>
      </c>
      <c r="B1041" t="s">
        <v>2229</v>
      </c>
      <c r="C1041" t="str">
        <f>IFERROR(VLOOKUP(Table1[[#This Row],[Ticker]],[1]!Table1[[Symbol]:[Industry]],2,FALSE),"-")</f>
        <v>-</v>
      </c>
      <c r="D1041" t="s">
        <v>89</v>
      </c>
      <c r="E1041">
        <v>2308.17709608</v>
      </c>
      <c r="F1041">
        <v>26.9</v>
      </c>
      <c r="G1041">
        <v>193.481107483584</v>
      </c>
      <c r="H1041">
        <v>-5.0216944939496502</v>
      </c>
      <c r="I1041">
        <v>33.105524598946801</v>
      </c>
      <c r="J1041">
        <v>-4.4552194622725896</v>
      </c>
      <c r="K1041">
        <v>26.0967341823144</v>
      </c>
      <c r="L1041">
        <v>21.6549864746937</v>
      </c>
      <c r="M1041">
        <v>46.948851957721601</v>
      </c>
      <c r="N1041">
        <v>1.8348023120165999</v>
      </c>
      <c r="O1041">
        <v>24.721189591078002</v>
      </c>
      <c r="P1041">
        <v>249.84429282392099</v>
      </c>
      <c r="Q1041">
        <v>9.0067027523772006E-2</v>
      </c>
    </row>
    <row r="1042" spans="1:17" hidden="1" x14ac:dyDescent="0.3">
      <c r="A1042" t="s">
        <v>2230</v>
      </c>
      <c r="B1042" t="s">
        <v>2231</v>
      </c>
      <c r="C1042" t="str">
        <f>IFERROR(VLOOKUP(Table1[[#This Row],[Ticker]],[1]!Table1[[Symbol]:[Industry]],2,FALSE),"-")</f>
        <v>-</v>
      </c>
      <c r="D1042" t="s">
        <v>2232</v>
      </c>
      <c r="E1042">
        <v>2307.8867997749999</v>
      </c>
      <c r="F1042">
        <v>525.1</v>
      </c>
      <c r="G1042">
        <v>31.295346492393598</v>
      </c>
      <c r="H1042">
        <v>28.085703725808099</v>
      </c>
      <c r="I1042">
        <v>45.358739400356903</v>
      </c>
      <c r="J1042">
        <v>13.4026050985326</v>
      </c>
      <c r="K1042">
        <v>407.10851132828901</v>
      </c>
      <c r="M1042">
        <v>82.881644137575407</v>
      </c>
      <c r="N1042">
        <v>1.4008638999726</v>
      </c>
      <c r="O1042">
        <v>2.2852789944772298</v>
      </c>
      <c r="P1042">
        <v>105.27756059421399</v>
      </c>
    </row>
    <row r="1043" spans="1:17" hidden="1" x14ac:dyDescent="0.3">
      <c r="A1043" t="s">
        <v>2233</v>
      </c>
      <c r="B1043" t="s">
        <v>2234</v>
      </c>
      <c r="C1043" t="str">
        <f>IFERROR(VLOOKUP(Table1[[#This Row],[Ticker]],[1]!Table1[[Symbol]:[Industry]],2,FALSE),"-")</f>
        <v>-</v>
      </c>
      <c r="D1043" t="s">
        <v>21</v>
      </c>
      <c r="E1043">
        <v>2304.574742025</v>
      </c>
      <c r="F1043">
        <v>251.45</v>
      </c>
      <c r="G1043">
        <v>-56.969374525028996</v>
      </c>
      <c r="H1043">
        <v>-11.651161515005899</v>
      </c>
      <c r="I1043">
        <v>-42.615189979604203</v>
      </c>
      <c r="J1043">
        <v>-6.8313365135095196</v>
      </c>
      <c r="K1043">
        <v>274.70965673280898</v>
      </c>
      <c r="M1043">
        <v>38.030521552922004</v>
      </c>
      <c r="N1043">
        <v>1.4272874157195701</v>
      </c>
      <c r="O1043">
        <v>68.5026844303042</v>
      </c>
      <c r="P1043">
        <v>13.6497175141242</v>
      </c>
    </row>
    <row r="1044" spans="1:17" hidden="1" x14ac:dyDescent="0.3">
      <c r="A1044" t="s">
        <v>2235</v>
      </c>
      <c r="B1044" t="s">
        <v>2236</v>
      </c>
      <c r="C1044" t="str">
        <f>IFERROR(VLOOKUP(Table1[[#This Row],[Ticker]],[1]!Table1[[Symbol]:[Industry]],2,FALSE),"-")</f>
        <v>-</v>
      </c>
      <c r="D1044" t="s">
        <v>193</v>
      </c>
      <c r="E1044">
        <v>2291.5883444999999</v>
      </c>
      <c r="F1044">
        <v>1810.75</v>
      </c>
      <c r="G1044">
        <v>31.711542120014499</v>
      </c>
      <c r="H1044">
        <v>23.0206634176559</v>
      </c>
      <c r="I1044">
        <v>29.811185079143002</v>
      </c>
      <c r="J1044">
        <v>22.698905517919499</v>
      </c>
      <c r="K1044">
        <v>1287.0805195846499</v>
      </c>
      <c r="L1044">
        <v>1194.2643985254299</v>
      </c>
      <c r="M1044">
        <v>93.626258634966902</v>
      </c>
      <c r="N1044">
        <v>2.9333737487281</v>
      </c>
      <c r="O1044">
        <v>2.7171061714759102</v>
      </c>
      <c r="P1044">
        <v>102.307133679682</v>
      </c>
      <c r="Q1044">
        <v>6.9770686701931997E-2</v>
      </c>
    </row>
    <row r="1045" spans="1:17" x14ac:dyDescent="0.3">
      <c r="A1045" t="s">
        <v>2237</v>
      </c>
      <c r="B1045" t="s">
        <v>2238</v>
      </c>
      <c r="C1045" t="str">
        <f>IFERROR(VLOOKUP(Table1[[#This Row],[Ticker]],[1]!Table1[[Symbol]:[Industry]],2,FALSE),"-")</f>
        <v>-</v>
      </c>
      <c r="D1045" t="s">
        <v>526</v>
      </c>
      <c r="E1045">
        <v>2289.428000245</v>
      </c>
      <c r="F1045">
        <v>570.1</v>
      </c>
      <c r="G1045">
        <v>-38.595840312536197</v>
      </c>
      <c r="H1045">
        <v>4.7676836102496196</v>
      </c>
      <c r="I1045">
        <v>-25.101874826774299</v>
      </c>
      <c r="J1045">
        <v>2.7573070180999699</v>
      </c>
      <c r="K1045">
        <v>548.081120584264</v>
      </c>
      <c r="L1045">
        <v>602.62617344330499</v>
      </c>
      <c r="M1045">
        <v>71.577521602621999</v>
      </c>
      <c r="N1045">
        <v>1.1896659049157401</v>
      </c>
      <c r="O1045">
        <v>38.870373618663301</v>
      </c>
      <c r="P1045">
        <v>23.652532263312001</v>
      </c>
      <c r="Q1045">
        <v>-7.7832889323452004E-2</v>
      </c>
    </row>
    <row r="1046" spans="1:17" hidden="1" x14ac:dyDescent="0.3">
      <c r="A1046" t="s">
        <v>2239</v>
      </c>
      <c r="B1046" t="s">
        <v>2240</v>
      </c>
      <c r="C1046" t="str">
        <f>IFERROR(VLOOKUP(Table1[[#This Row],[Ticker]],[1]!Table1[[Symbol]:[Industry]],2,FALSE),"-")</f>
        <v>-</v>
      </c>
      <c r="D1046" t="s">
        <v>1318</v>
      </c>
      <c r="E1046">
        <v>2286.9156357000002</v>
      </c>
      <c r="F1046">
        <v>423.2</v>
      </c>
      <c r="G1046">
        <v>66.513360040719107</v>
      </c>
      <c r="H1046">
        <v>25.7081271739196</v>
      </c>
      <c r="I1046">
        <v>59.155937420392398</v>
      </c>
      <c r="J1046">
        <v>3.6031517733645799</v>
      </c>
      <c r="K1046">
        <v>342.93773240824299</v>
      </c>
      <c r="L1046">
        <v>281.53447444577802</v>
      </c>
      <c r="M1046">
        <v>78.073833076080106</v>
      </c>
      <c r="N1046">
        <v>1.3320188105486599</v>
      </c>
      <c r="O1046">
        <v>3.8279773156899699</v>
      </c>
      <c r="P1046">
        <v>99.952752185211395</v>
      </c>
      <c r="Q1046">
        <v>4.7169104276922003E-2</v>
      </c>
    </row>
    <row r="1047" spans="1:17" hidden="1" x14ac:dyDescent="0.3">
      <c r="A1047" t="s">
        <v>2241</v>
      </c>
      <c r="B1047" t="s">
        <v>2242</v>
      </c>
      <c r="C1047" t="str">
        <f>IFERROR(VLOOKUP(Table1[[#This Row],[Ticker]],[1]!Table1[[Symbol]:[Industry]],2,FALSE),"-")</f>
        <v>-</v>
      </c>
      <c r="D1047" t="s">
        <v>1491</v>
      </c>
      <c r="E1047">
        <v>2284.1036017799902</v>
      </c>
      <c r="F1047">
        <v>2487.5500000000002</v>
      </c>
      <c r="G1047">
        <v>48.538019531396401</v>
      </c>
      <c r="H1047">
        <v>9.2450603833854306</v>
      </c>
      <c r="I1047">
        <v>-0.19410401121597801</v>
      </c>
      <c r="J1047">
        <v>1.87377393750358</v>
      </c>
      <c r="K1047">
        <v>2250.85050657477</v>
      </c>
      <c r="L1047">
        <v>2109.0775308853399</v>
      </c>
      <c r="M1047">
        <v>68.480105961145497</v>
      </c>
      <c r="N1047">
        <v>3.2313025593490501</v>
      </c>
      <c r="O1047">
        <v>10.198789974070801</v>
      </c>
      <c r="P1047">
        <v>78.312605282964796</v>
      </c>
      <c r="Q1047">
        <v>0.15188498768956299</v>
      </c>
    </row>
    <row r="1048" spans="1:17" hidden="1" x14ac:dyDescent="0.3">
      <c r="A1048" t="s">
        <v>2243</v>
      </c>
      <c r="B1048" t="s">
        <v>2244</v>
      </c>
      <c r="C1048" t="str">
        <f>IFERROR(VLOOKUP(Table1[[#This Row],[Ticker]],[1]!Table1[[Symbol]:[Industry]],2,FALSE),"-")</f>
        <v>-</v>
      </c>
      <c r="D1048" t="s">
        <v>533</v>
      </c>
      <c r="E1048">
        <v>2282.7335887999998</v>
      </c>
      <c r="F1048">
        <v>435.45</v>
      </c>
      <c r="G1048">
        <v>-44.365925889265398</v>
      </c>
      <c r="H1048">
        <v>-0.69150939923108601</v>
      </c>
      <c r="I1048">
        <v>-24.7640066604453</v>
      </c>
      <c r="J1048">
        <v>-3.3463483981216999</v>
      </c>
      <c r="K1048">
        <v>432.514738865092</v>
      </c>
      <c r="L1048">
        <v>462.21647461524401</v>
      </c>
      <c r="M1048">
        <v>52.268090930766398</v>
      </c>
      <c r="N1048">
        <v>0.81963594809337803</v>
      </c>
      <c r="O1048">
        <v>31.668389022849901</v>
      </c>
      <c r="P1048">
        <v>13.694516971279301</v>
      </c>
      <c r="Q1048">
        <v>9.0226411376540007E-3</v>
      </c>
    </row>
    <row r="1049" spans="1:17" hidden="1" x14ac:dyDescent="0.3">
      <c r="A1049" t="s">
        <v>2245</v>
      </c>
      <c r="B1049" t="s">
        <v>2246</v>
      </c>
      <c r="C1049" t="str">
        <f>IFERROR(VLOOKUP(Table1[[#This Row],[Ticker]],[1]!Table1[[Symbol]:[Industry]],2,FALSE),"-")</f>
        <v>-</v>
      </c>
      <c r="D1049" t="s">
        <v>230</v>
      </c>
      <c r="E1049">
        <v>2281.8221496000001</v>
      </c>
      <c r="F1049">
        <v>15664.7</v>
      </c>
      <c r="G1049">
        <v>31.641207994263802</v>
      </c>
      <c r="H1049">
        <v>-4.6946784385020202</v>
      </c>
      <c r="I1049">
        <v>-13.2815715218811</v>
      </c>
      <c r="J1049">
        <v>-1.7275445076223599</v>
      </c>
      <c r="K1049">
        <v>15231.4164620308</v>
      </c>
      <c r="L1049">
        <v>14039.8319089795</v>
      </c>
      <c r="M1049">
        <v>50.080781899875802</v>
      </c>
      <c r="N1049">
        <v>0.87208598854561503</v>
      </c>
      <c r="O1049">
        <v>12.8400160871258</v>
      </c>
      <c r="P1049">
        <v>56.622723477860902</v>
      </c>
      <c r="Q1049">
        <v>0.112434582908727</v>
      </c>
    </row>
    <row r="1050" spans="1:17" hidden="1" x14ac:dyDescent="0.3">
      <c r="A1050" t="s">
        <v>2247</v>
      </c>
      <c r="B1050" t="s">
        <v>2248</v>
      </c>
      <c r="C1050" t="str">
        <f>IFERROR(VLOOKUP(Table1[[#This Row],[Ticker]],[1]!Table1[[Symbol]:[Industry]],2,FALSE),"-")</f>
        <v>-</v>
      </c>
      <c r="D1050" t="s">
        <v>61</v>
      </c>
      <c r="E1050">
        <v>2271.8404823299902</v>
      </c>
      <c r="F1050">
        <v>782.05</v>
      </c>
      <c r="G1050">
        <v>-14.7288480649674</v>
      </c>
      <c r="H1050">
        <v>4.9635253557841699</v>
      </c>
      <c r="I1050">
        <v>13.8506780052547</v>
      </c>
      <c r="J1050">
        <v>1.9797290141924899</v>
      </c>
      <c r="K1050">
        <v>725.21752024687896</v>
      </c>
      <c r="L1050">
        <v>669.68497474532398</v>
      </c>
      <c r="M1050">
        <v>75.349058957829101</v>
      </c>
      <c r="N1050">
        <v>0.91082038276794697</v>
      </c>
      <c r="O1050">
        <v>5.5111565756665204</v>
      </c>
      <c r="P1050">
        <v>38.685937222911797</v>
      </c>
      <c r="Q1050">
        <v>-4.8176441930019E-2</v>
      </c>
    </row>
    <row r="1051" spans="1:17" hidden="1" x14ac:dyDescent="0.3">
      <c r="A1051" t="s">
        <v>2249</v>
      </c>
      <c r="B1051" t="s">
        <v>2250</v>
      </c>
      <c r="C1051" t="str">
        <f>IFERROR(VLOOKUP(Table1[[#This Row],[Ticker]],[1]!Table1[[Symbol]:[Industry]],2,FALSE),"-")</f>
        <v>-</v>
      </c>
      <c r="D1051" t="s">
        <v>533</v>
      </c>
      <c r="E1051">
        <v>2262.5702120000001</v>
      </c>
      <c r="F1051">
        <v>1944.8</v>
      </c>
      <c r="G1051">
        <v>-21.0163482384364</v>
      </c>
      <c r="H1051">
        <v>1.6819709244143399</v>
      </c>
      <c r="I1051">
        <v>2.7605219286560798</v>
      </c>
      <c r="J1051">
        <v>1.1704753597087401</v>
      </c>
      <c r="K1051">
        <v>1864.08679764353</v>
      </c>
      <c r="L1051">
        <v>1771.51095255563</v>
      </c>
      <c r="M1051">
        <v>71.242793610207301</v>
      </c>
      <c r="N1051">
        <v>1.02633201390316</v>
      </c>
      <c r="O1051">
        <v>24.776326614561899</v>
      </c>
      <c r="P1051">
        <v>28.369636963696301</v>
      </c>
    </row>
    <row r="1052" spans="1:17" hidden="1" x14ac:dyDescent="0.3">
      <c r="A1052" t="s">
        <v>2251</v>
      </c>
      <c r="B1052" t="s">
        <v>2252</v>
      </c>
      <c r="C1052" t="str">
        <f>IFERROR(VLOOKUP(Table1[[#This Row],[Ticker]],[1]!Table1[[Symbol]:[Industry]],2,FALSE),"-")</f>
        <v>-</v>
      </c>
      <c r="D1052" t="s">
        <v>92</v>
      </c>
      <c r="E1052">
        <v>2260.8164607899998</v>
      </c>
      <c r="F1052">
        <v>1722.65</v>
      </c>
      <c r="G1052">
        <v>508.06340435071701</v>
      </c>
      <c r="H1052">
        <v>28.225441439075201</v>
      </c>
      <c r="I1052">
        <v>61.813277494377701</v>
      </c>
      <c r="J1052">
        <v>1.4873849524645399</v>
      </c>
      <c r="K1052">
        <v>1316.5514757917001</v>
      </c>
      <c r="L1052">
        <v>1011.02417709469</v>
      </c>
      <c r="M1052">
        <v>75.8202081353122</v>
      </c>
      <c r="N1052">
        <v>1.4977453120747799</v>
      </c>
      <c r="O1052">
        <v>0.91719153629581296</v>
      </c>
      <c r="P1052">
        <v>597.42914979756995</v>
      </c>
    </row>
    <row r="1053" spans="1:17" hidden="1" x14ac:dyDescent="0.3">
      <c r="A1053" t="s">
        <v>2253</v>
      </c>
      <c r="B1053" t="s">
        <v>2254</v>
      </c>
      <c r="C1053" t="str">
        <f>IFERROR(VLOOKUP(Table1[[#This Row],[Ticker]],[1]!Table1[[Symbol]:[Industry]],2,FALSE),"-")</f>
        <v>-</v>
      </c>
      <c r="D1053" t="s">
        <v>486</v>
      </c>
      <c r="E1053">
        <v>2259.6903723999999</v>
      </c>
      <c r="F1053">
        <v>282.5</v>
      </c>
      <c r="G1053">
        <v>-21.471014673778701</v>
      </c>
      <c r="H1053">
        <v>6.1630049106790201</v>
      </c>
      <c r="I1053">
        <v>-7.5905536680435501</v>
      </c>
      <c r="J1053">
        <v>-0.69423697793685302</v>
      </c>
      <c r="K1053">
        <v>265.76825860178599</v>
      </c>
      <c r="L1053">
        <v>266.24965193933201</v>
      </c>
      <c r="M1053">
        <v>64.4763896920973</v>
      </c>
      <c r="N1053">
        <v>2.0546883859349698</v>
      </c>
      <c r="O1053">
        <v>9.2566371681415802</v>
      </c>
      <c r="P1053">
        <v>24.531628829623099</v>
      </c>
      <c r="Q1053">
        <v>-9.0577008090236E-2</v>
      </c>
    </row>
    <row r="1054" spans="1:17" hidden="1" x14ac:dyDescent="0.3">
      <c r="A1054" t="s">
        <v>2255</v>
      </c>
      <c r="B1054" t="s">
        <v>2256</v>
      </c>
      <c r="C1054" t="str">
        <f>IFERROR(VLOOKUP(Table1[[#This Row],[Ticker]],[1]!Table1[[Symbol]:[Industry]],2,FALSE),"-")</f>
        <v>-</v>
      </c>
      <c r="E1054">
        <v>2244.60280539</v>
      </c>
      <c r="F1054">
        <v>330.45</v>
      </c>
      <c r="G1054">
        <v>-27.2717657161528</v>
      </c>
      <c r="H1054">
        <v>-10.2051030661605</v>
      </c>
      <c r="I1054">
        <v>-12.769719801537599</v>
      </c>
      <c r="J1054">
        <v>-4.8324302143068998</v>
      </c>
      <c r="O1054">
        <v>10.6672719019518</v>
      </c>
      <c r="P1054">
        <v>6.5967741935483799</v>
      </c>
    </row>
    <row r="1055" spans="1:17" hidden="1" x14ac:dyDescent="0.3">
      <c r="A1055" t="s">
        <v>2257</v>
      </c>
      <c r="B1055" t="s">
        <v>2258</v>
      </c>
      <c r="C1055" t="str">
        <f>IFERROR(VLOOKUP(Table1[[#This Row],[Ticker]],[1]!Table1[[Symbol]:[Industry]],2,FALSE),"-")</f>
        <v>-</v>
      </c>
      <c r="D1055" t="s">
        <v>1150</v>
      </c>
      <c r="E1055">
        <v>2241.3103399500001</v>
      </c>
      <c r="F1055">
        <v>856.45</v>
      </c>
      <c r="G1055">
        <v>-4.4087763203853099</v>
      </c>
      <c r="H1055">
        <v>-6.3749676339408303</v>
      </c>
      <c r="I1055">
        <v>-9.1949170585454905</v>
      </c>
      <c r="J1055">
        <v>-2.30820881552284</v>
      </c>
      <c r="K1055">
        <v>867.10459056699403</v>
      </c>
      <c r="L1055">
        <v>846.306503626893</v>
      </c>
      <c r="M1055">
        <v>48.014718980807402</v>
      </c>
      <c r="N1055">
        <v>1.15859447511856</v>
      </c>
      <c r="O1055">
        <v>34.386128787436498</v>
      </c>
      <c r="P1055">
        <v>44.414467582834497</v>
      </c>
      <c r="Q1055">
        <v>1.7050213996633999E-2</v>
      </c>
    </row>
    <row r="1056" spans="1:17" hidden="1" x14ac:dyDescent="0.3">
      <c r="A1056" t="s">
        <v>2259</v>
      </c>
      <c r="B1056" t="s">
        <v>2260</v>
      </c>
      <c r="C1056" t="str">
        <f>IFERROR(VLOOKUP(Table1[[#This Row],[Ticker]],[1]!Table1[[Symbol]:[Industry]],2,FALSE),"-")</f>
        <v>-</v>
      </c>
      <c r="D1056" t="s">
        <v>49</v>
      </c>
      <c r="E1056">
        <v>2234.26500248</v>
      </c>
      <c r="F1056">
        <v>2133.9499999999998</v>
      </c>
      <c r="G1056">
        <v>-28.776470871326602</v>
      </c>
      <c r="H1056">
        <v>-4.1362777001840101</v>
      </c>
      <c r="I1056">
        <v>-28.057524035707299</v>
      </c>
      <c r="J1056">
        <v>-10.551835432550201</v>
      </c>
      <c r="K1056">
        <v>2160.4690371983302</v>
      </c>
      <c r="L1056">
        <v>2119.6728726903998</v>
      </c>
      <c r="M1056">
        <v>40.352815524005301</v>
      </c>
      <c r="N1056">
        <v>1.10560748849027</v>
      </c>
      <c r="O1056">
        <v>25.588697017268402</v>
      </c>
      <c r="P1056">
        <v>25.778026641518299</v>
      </c>
      <c r="Q1056">
        <v>9.9859020450801E-2</v>
      </c>
    </row>
    <row r="1057" spans="1:17" hidden="1" x14ac:dyDescent="0.3">
      <c r="A1057" t="s">
        <v>2261</v>
      </c>
      <c r="B1057" t="s">
        <v>2262</v>
      </c>
      <c r="C1057" t="str">
        <f>IFERROR(VLOOKUP(Table1[[#This Row],[Ticker]],[1]!Table1[[Symbol]:[Industry]],2,FALSE),"-")</f>
        <v>-</v>
      </c>
      <c r="D1057" t="s">
        <v>275</v>
      </c>
      <c r="E1057">
        <v>2232.6175578500001</v>
      </c>
      <c r="F1057">
        <v>117.69</v>
      </c>
      <c r="G1057">
        <v>-17.819745763093501</v>
      </c>
      <c r="H1057">
        <v>-19.102538139852999</v>
      </c>
      <c r="I1057">
        <v>-7.2222050661340402</v>
      </c>
      <c r="J1057">
        <v>-1.60157570567802</v>
      </c>
      <c r="K1057">
        <v>119.642792961711</v>
      </c>
      <c r="L1057">
        <v>114.099546578888</v>
      </c>
      <c r="M1057">
        <v>41.417907299834901</v>
      </c>
      <c r="N1057">
        <v>2.6016091580561</v>
      </c>
      <c r="O1057">
        <v>32.551618659189401</v>
      </c>
      <c r="P1057">
        <v>36.120749479528101</v>
      </c>
      <c r="Q1057">
        <v>0.1680692393296</v>
      </c>
    </row>
    <row r="1058" spans="1:17" hidden="1" x14ac:dyDescent="0.3">
      <c r="A1058" t="s">
        <v>2263</v>
      </c>
      <c r="B1058" t="s">
        <v>2264</v>
      </c>
      <c r="C1058" t="str">
        <f>IFERROR(VLOOKUP(Table1[[#This Row],[Ticker]],[1]!Table1[[Symbol]:[Industry]],2,FALSE),"-")</f>
        <v>-</v>
      </c>
      <c r="D1058" t="s">
        <v>486</v>
      </c>
      <c r="E1058">
        <v>2232.5502017200001</v>
      </c>
      <c r="F1058">
        <v>262.82</v>
      </c>
      <c r="G1058">
        <v>1.0709370639612199</v>
      </c>
      <c r="H1058">
        <v>17.689478455751001</v>
      </c>
      <c r="I1058">
        <v>-5.5973435917447798</v>
      </c>
      <c r="J1058">
        <v>9.6885398228438007</v>
      </c>
      <c r="K1058">
        <v>225.30534359709901</v>
      </c>
      <c r="L1058">
        <v>222.71493414530201</v>
      </c>
      <c r="M1058">
        <v>82.321376579311604</v>
      </c>
      <c r="N1058">
        <v>1.8789625449504099</v>
      </c>
      <c r="O1058">
        <v>6.3465489688760304</v>
      </c>
      <c r="P1058">
        <v>45.566325117695897</v>
      </c>
      <c r="Q1058">
        <v>9.7419603463710994E-2</v>
      </c>
    </row>
    <row r="1059" spans="1:17" x14ac:dyDescent="0.3">
      <c r="A1059" t="s">
        <v>2265</v>
      </c>
      <c r="B1059" t="s">
        <v>2266</v>
      </c>
      <c r="C1059" t="str">
        <f>IFERROR(VLOOKUP(Table1[[#This Row],[Ticker]],[1]!Table1[[Symbol]:[Industry]],2,FALSE),"-")</f>
        <v>-</v>
      </c>
      <c r="D1059" t="s">
        <v>275</v>
      </c>
      <c r="E1059">
        <v>2224.9500113949998</v>
      </c>
      <c r="F1059">
        <v>814.7</v>
      </c>
      <c r="G1059">
        <v>-61.8688893776893</v>
      </c>
      <c r="H1059">
        <v>0.30365362658292999</v>
      </c>
      <c r="I1059">
        <v>-18.2885433426076</v>
      </c>
      <c r="J1059">
        <v>-3.6306564553315601</v>
      </c>
      <c r="K1059">
        <v>772.42473841584604</v>
      </c>
      <c r="L1059">
        <v>816.44385706002799</v>
      </c>
      <c r="M1059">
        <v>46.017577177392198</v>
      </c>
      <c r="N1059">
        <v>1.24428898412691</v>
      </c>
      <c r="O1059">
        <v>62.967963667607698</v>
      </c>
      <c r="P1059">
        <v>23.196733706336001</v>
      </c>
      <c r="Q1059">
        <v>4.1314153919500002E-4</v>
      </c>
    </row>
    <row r="1060" spans="1:17" hidden="1" x14ac:dyDescent="0.3">
      <c r="A1060" t="s">
        <v>2267</v>
      </c>
      <c r="B1060" t="s">
        <v>2268</v>
      </c>
      <c r="C1060" t="str">
        <f>IFERROR(VLOOKUP(Table1[[#This Row],[Ticker]],[1]!Table1[[Symbol]:[Industry]],2,FALSE),"-")</f>
        <v>-</v>
      </c>
      <c r="D1060" t="s">
        <v>80</v>
      </c>
      <c r="E1060">
        <v>2224.5689715599901</v>
      </c>
      <c r="F1060">
        <v>253.72</v>
      </c>
      <c r="G1060">
        <v>20.088981295718401</v>
      </c>
      <c r="H1060">
        <v>1.3568488243643799</v>
      </c>
      <c r="I1060">
        <v>6.6919265536274297</v>
      </c>
      <c r="J1060">
        <v>-4.7391638627579598</v>
      </c>
      <c r="K1060">
        <v>238.44970396085699</v>
      </c>
      <c r="L1060">
        <v>218.96817992432401</v>
      </c>
      <c r="M1060">
        <v>60.611664448351299</v>
      </c>
      <c r="N1060">
        <v>1.0364282237540501</v>
      </c>
      <c r="O1060">
        <v>8.1901308529087107</v>
      </c>
      <c r="P1060">
        <v>54.848947207812003</v>
      </c>
      <c r="Q1060">
        <v>-5.8223247597704003E-2</v>
      </c>
    </row>
    <row r="1061" spans="1:17" hidden="1" x14ac:dyDescent="0.3">
      <c r="A1061" t="s">
        <v>2269</v>
      </c>
      <c r="B1061" t="s">
        <v>2270</v>
      </c>
      <c r="C1061" t="str">
        <f>IFERROR(VLOOKUP(Table1[[#This Row],[Ticker]],[1]!Table1[[Symbol]:[Industry]],2,FALSE),"-")</f>
        <v>-</v>
      </c>
      <c r="D1061" t="s">
        <v>272</v>
      </c>
      <c r="E1061">
        <v>2210.0526840000002</v>
      </c>
      <c r="F1061">
        <v>240.43</v>
      </c>
      <c r="G1061">
        <v>138.923378259928</v>
      </c>
      <c r="H1061">
        <v>-11.168246738124401</v>
      </c>
      <c r="I1061">
        <v>18.750246624583699</v>
      </c>
      <c r="J1061">
        <v>-6.41307724116046</v>
      </c>
      <c r="K1061">
        <v>239.96714120715899</v>
      </c>
      <c r="L1061">
        <v>200.457015705609</v>
      </c>
      <c r="M1061">
        <v>42.024899223547202</v>
      </c>
      <c r="N1061">
        <v>0.41055269856674897</v>
      </c>
      <c r="O1061">
        <v>17.622592854469001</v>
      </c>
      <c r="P1061">
        <v>171.21263395374999</v>
      </c>
      <c r="Q1061">
        <v>9.5305198076878997E-2</v>
      </c>
    </row>
    <row r="1062" spans="1:17" hidden="1" x14ac:dyDescent="0.3">
      <c r="A1062" t="s">
        <v>2271</v>
      </c>
      <c r="B1062" t="s">
        <v>2272</v>
      </c>
      <c r="C1062" t="str">
        <f>IFERROR(VLOOKUP(Table1[[#This Row],[Ticker]],[1]!Table1[[Symbol]:[Industry]],2,FALSE),"-")</f>
        <v>-</v>
      </c>
      <c r="D1062" t="s">
        <v>850</v>
      </c>
      <c r="E1062">
        <v>2209.9452657749998</v>
      </c>
      <c r="F1062">
        <v>325.10000000000002</v>
      </c>
      <c r="G1062">
        <v>-24.2855325615552</v>
      </c>
      <c r="H1062">
        <v>-1.2054414553481001</v>
      </c>
      <c r="I1062">
        <v>-10.1976246055464</v>
      </c>
      <c r="J1062">
        <v>-1.8649459331607201</v>
      </c>
      <c r="K1062">
        <v>329.81281873345</v>
      </c>
      <c r="M1062">
        <v>55.753544554751102</v>
      </c>
      <c r="N1062">
        <v>0.603831201382936</v>
      </c>
      <c r="O1062">
        <v>19.486311904029499</v>
      </c>
      <c r="P1062">
        <v>15.201984408221101</v>
      </c>
    </row>
    <row r="1063" spans="1:17" hidden="1" x14ac:dyDescent="0.3">
      <c r="A1063" t="s">
        <v>2273</v>
      </c>
      <c r="B1063" t="s">
        <v>2274</v>
      </c>
      <c r="C1063" t="str">
        <f>IFERROR(VLOOKUP(Table1[[#This Row],[Ticker]],[1]!Table1[[Symbol]:[Industry]],2,FALSE),"-")</f>
        <v>-</v>
      </c>
      <c r="D1063" t="s">
        <v>80</v>
      </c>
      <c r="E1063">
        <v>2200.9998956250001</v>
      </c>
      <c r="F1063">
        <v>2915.25</v>
      </c>
      <c r="G1063">
        <v>-30.866173281997298</v>
      </c>
      <c r="H1063">
        <v>7.4166179096634801</v>
      </c>
      <c r="I1063">
        <v>-11.4013460224937</v>
      </c>
      <c r="J1063">
        <v>-3.8909240379704899</v>
      </c>
      <c r="K1063">
        <v>2731.43497248729</v>
      </c>
      <c r="L1063">
        <v>2768.0058202734499</v>
      </c>
      <c r="M1063">
        <v>65.358940569694298</v>
      </c>
      <c r="N1063">
        <v>1.0672490072226199</v>
      </c>
      <c r="O1063">
        <v>10.3164394134293</v>
      </c>
      <c r="P1063">
        <v>24.283247713853299</v>
      </c>
      <c r="Q1063">
        <v>-9.1594711297299999E-2</v>
      </c>
    </row>
    <row r="1064" spans="1:17" hidden="1" x14ac:dyDescent="0.3">
      <c r="A1064" t="s">
        <v>2275</v>
      </c>
      <c r="B1064" t="s">
        <v>2276</v>
      </c>
      <c r="C1064" t="str">
        <f>IFERROR(VLOOKUP(Table1[[#This Row],[Ticker]],[1]!Table1[[Symbol]:[Industry]],2,FALSE),"-")</f>
        <v>-</v>
      </c>
      <c r="D1064" t="s">
        <v>507</v>
      </c>
      <c r="E1064">
        <v>2199.9028075000001</v>
      </c>
      <c r="F1064">
        <v>71.52</v>
      </c>
      <c r="G1064">
        <v>73.040540253288597</v>
      </c>
      <c r="H1064">
        <v>-17.316443631784701</v>
      </c>
      <c r="I1064">
        <v>-27.324422160679699</v>
      </c>
      <c r="J1064">
        <v>-3.6322778659338399</v>
      </c>
      <c r="K1064">
        <v>74.935507454299596</v>
      </c>
      <c r="L1064">
        <v>72.201522867166105</v>
      </c>
      <c r="M1064">
        <v>45.882829041952199</v>
      </c>
      <c r="N1064">
        <v>0.51994400222664505</v>
      </c>
      <c r="O1064">
        <v>63.380872483221403</v>
      </c>
      <c r="P1064">
        <v>109.428989751098</v>
      </c>
      <c r="Q1064">
        <v>0.112746702359767</v>
      </c>
    </row>
    <row r="1065" spans="1:17" hidden="1" x14ac:dyDescent="0.3">
      <c r="A1065" t="s">
        <v>2277</v>
      </c>
      <c r="B1065" t="s">
        <v>2278</v>
      </c>
      <c r="C1065" t="str">
        <f>IFERROR(VLOOKUP(Table1[[#This Row],[Ticker]],[1]!Table1[[Symbol]:[Industry]],2,FALSE),"-")</f>
        <v>-</v>
      </c>
      <c r="D1065" t="s">
        <v>80</v>
      </c>
      <c r="E1065">
        <v>2197.5635200000002</v>
      </c>
      <c r="F1065">
        <v>761.1</v>
      </c>
      <c r="G1065">
        <v>85.683656515980104</v>
      </c>
      <c r="H1065">
        <v>20.1062506737027</v>
      </c>
      <c r="I1065">
        <v>45.675198485471697</v>
      </c>
      <c r="J1065">
        <v>-4.2821008619088197</v>
      </c>
      <c r="K1065">
        <v>603.96877072999598</v>
      </c>
      <c r="L1065">
        <v>516.23915175971104</v>
      </c>
      <c r="M1065">
        <v>60.246919219374298</v>
      </c>
      <c r="N1065">
        <v>1.6361807757126801</v>
      </c>
      <c r="O1065">
        <v>4.6577322296675803</v>
      </c>
      <c r="P1065">
        <v>111.299278178789</v>
      </c>
      <c r="Q1065">
        <v>6.3313236043247997E-2</v>
      </c>
    </row>
    <row r="1066" spans="1:17" hidden="1" x14ac:dyDescent="0.3">
      <c r="A1066" t="s">
        <v>2279</v>
      </c>
      <c r="B1066" t="s">
        <v>2280</v>
      </c>
      <c r="C1066" t="str">
        <f>IFERROR(VLOOKUP(Table1[[#This Row],[Ticker]],[1]!Table1[[Symbol]:[Industry]],2,FALSE),"-")</f>
        <v>-</v>
      </c>
      <c r="E1066">
        <v>2191.3052994499999</v>
      </c>
      <c r="F1066">
        <v>837.05</v>
      </c>
      <c r="G1066">
        <v>40.042060197037799</v>
      </c>
      <c r="H1066">
        <v>-7.4958587839528903</v>
      </c>
      <c r="I1066">
        <v>-11.6151543438079</v>
      </c>
      <c r="J1066">
        <v>-2.6459931729120898</v>
      </c>
      <c r="K1066">
        <v>870.60732798464699</v>
      </c>
      <c r="L1066">
        <v>798.11602116783297</v>
      </c>
      <c r="M1066">
        <v>48.680176429317299</v>
      </c>
      <c r="N1066">
        <v>1.4387026342298399</v>
      </c>
      <c r="O1066">
        <v>55.307329311271701</v>
      </c>
      <c r="P1066">
        <v>86.011111111111106</v>
      </c>
      <c r="Q1066">
        <v>0.201129667671399</v>
      </c>
    </row>
    <row r="1067" spans="1:17" hidden="1" x14ac:dyDescent="0.3">
      <c r="A1067" t="s">
        <v>2281</v>
      </c>
      <c r="B1067" t="s">
        <v>2282</v>
      </c>
      <c r="C1067" t="str">
        <f>IFERROR(VLOOKUP(Table1[[#This Row],[Ticker]],[1]!Table1[[Symbol]:[Industry]],2,FALSE),"-")</f>
        <v>-</v>
      </c>
      <c r="D1067" t="s">
        <v>124</v>
      </c>
      <c r="E1067">
        <v>2188.2080359679999</v>
      </c>
      <c r="F1067">
        <v>43.39</v>
      </c>
      <c r="G1067">
        <v>35.300328684214598</v>
      </c>
      <c r="H1067">
        <v>2.5972678588861999</v>
      </c>
      <c r="I1067">
        <v>-0.85403564975436297</v>
      </c>
      <c r="J1067">
        <v>-5.4028368357904402</v>
      </c>
      <c r="K1067">
        <v>38.6210134773767</v>
      </c>
      <c r="L1067">
        <v>36.7836127298552</v>
      </c>
      <c r="M1067">
        <v>60.282180666106498</v>
      </c>
      <c r="N1067">
        <v>2.5370317300690499</v>
      </c>
      <c r="O1067">
        <v>6.0843512330029901</v>
      </c>
      <c r="P1067">
        <v>62.997746055597197</v>
      </c>
      <c r="Q1067">
        <v>5.2377166170011001E-2</v>
      </c>
    </row>
    <row r="1068" spans="1:17" hidden="1" x14ac:dyDescent="0.3">
      <c r="A1068" t="s">
        <v>2283</v>
      </c>
      <c r="B1068" t="s">
        <v>2284</v>
      </c>
      <c r="C1068" t="str">
        <f>IFERROR(VLOOKUP(Table1[[#This Row],[Ticker]],[1]!Table1[[Symbol]:[Industry]],2,FALSE),"-")</f>
        <v>-</v>
      </c>
      <c r="D1068" t="s">
        <v>278</v>
      </c>
      <c r="E1068">
        <v>2187.0915500000001</v>
      </c>
      <c r="F1068">
        <v>432.8</v>
      </c>
      <c r="G1068">
        <v>-17.023408815572498</v>
      </c>
      <c r="H1068">
        <v>-14.8546927198514</v>
      </c>
      <c r="I1068">
        <v>-5.6791038656810597</v>
      </c>
      <c r="J1068">
        <v>-3.4325703890002801</v>
      </c>
      <c r="K1068">
        <v>456.508222249347</v>
      </c>
      <c r="L1068">
        <v>437.04759670043802</v>
      </c>
      <c r="M1068">
        <v>28.063641232696</v>
      </c>
      <c r="N1068">
        <v>0.72976800327452795</v>
      </c>
      <c r="O1068">
        <v>14.8105360443622</v>
      </c>
      <c r="P1068">
        <v>13.432053466125</v>
      </c>
      <c r="Q1068">
        <v>2.9559584126223001E-2</v>
      </c>
    </row>
    <row r="1069" spans="1:17" hidden="1" x14ac:dyDescent="0.3">
      <c r="A1069" t="s">
        <v>2285</v>
      </c>
      <c r="B1069" t="s">
        <v>2286</v>
      </c>
      <c r="C1069" t="str">
        <f>IFERROR(VLOOKUP(Table1[[#This Row],[Ticker]],[1]!Table1[[Symbol]:[Industry]],2,FALSE),"-")</f>
        <v>-</v>
      </c>
      <c r="D1069" t="s">
        <v>322</v>
      </c>
      <c r="E1069">
        <v>2182.9718838700001</v>
      </c>
      <c r="F1069">
        <v>994.9</v>
      </c>
      <c r="G1069">
        <v>-7.0003063157561503</v>
      </c>
      <c r="H1069">
        <v>-8.9550574931709104</v>
      </c>
      <c r="I1069">
        <v>-15.1731933212388</v>
      </c>
      <c r="J1069">
        <v>-3.5823846413172502</v>
      </c>
      <c r="K1069">
        <v>1025.2570658749801</v>
      </c>
      <c r="L1069">
        <v>1018.04969920554</v>
      </c>
      <c r="M1069">
        <v>39.169166403989799</v>
      </c>
      <c r="N1069">
        <v>1.0385798184199799</v>
      </c>
      <c r="O1069">
        <v>30.445270881495599</v>
      </c>
      <c r="P1069">
        <v>25.373322411946301</v>
      </c>
      <c r="Q1069">
        <v>0.168827632487309</v>
      </c>
    </row>
    <row r="1070" spans="1:17" hidden="1" x14ac:dyDescent="0.3">
      <c r="A1070" t="s">
        <v>2287</v>
      </c>
      <c r="B1070" t="s">
        <v>2288</v>
      </c>
      <c r="C1070" t="str">
        <f>IFERROR(VLOOKUP(Table1[[#This Row],[Ticker]],[1]!Table1[[Symbol]:[Industry]],2,FALSE),"-")</f>
        <v>-</v>
      </c>
      <c r="D1070" t="s">
        <v>714</v>
      </c>
      <c r="E1070">
        <v>2180.653534008</v>
      </c>
      <c r="F1070">
        <v>267.02999999999997</v>
      </c>
      <c r="G1070">
        <v>1.0159022890560601</v>
      </c>
      <c r="H1070">
        <v>-2.4697689666621101</v>
      </c>
      <c r="I1070">
        <v>0.89896310853014305</v>
      </c>
      <c r="J1070">
        <v>1.01358508223737</v>
      </c>
      <c r="K1070">
        <v>254.38289150620301</v>
      </c>
      <c r="L1070">
        <v>238.19007407285301</v>
      </c>
      <c r="M1070">
        <v>58.290846172297002</v>
      </c>
      <c r="N1070">
        <v>0.70499085458649202</v>
      </c>
      <c r="O1070">
        <v>0.288357113432957</v>
      </c>
      <c r="P1070">
        <v>28.875482625482601</v>
      </c>
      <c r="Q1070">
        <v>3.2968413234804997E-2</v>
      </c>
    </row>
    <row r="1071" spans="1:17" hidden="1" x14ac:dyDescent="0.3">
      <c r="A1071" t="s">
        <v>2289</v>
      </c>
      <c r="B1071" t="s">
        <v>2290</v>
      </c>
      <c r="C1071" t="str">
        <f>IFERROR(VLOOKUP(Table1[[#This Row],[Ticker]],[1]!Table1[[Symbol]:[Industry]],2,FALSE),"-")</f>
        <v>-</v>
      </c>
      <c r="D1071" t="s">
        <v>290</v>
      </c>
      <c r="E1071">
        <v>2179.4172317399998</v>
      </c>
      <c r="F1071">
        <v>840.75</v>
      </c>
      <c r="G1071">
        <v>16.0338560485696</v>
      </c>
      <c r="H1071">
        <v>-7.2383868737224102</v>
      </c>
      <c r="I1071">
        <v>35.859867116448598</v>
      </c>
      <c r="J1071">
        <v>-7.1452951129664299</v>
      </c>
      <c r="K1071">
        <v>799.92954387508905</v>
      </c>
      <c r="L1071">
        <v>619.00487403517195</v>
      </c>
      <c r="M1071">
        <v>46.137707836350202</v>
      </c>
      <c r="N1071">
        <v>0.83459110167629402</v>
      </c>
      <c r="O1071">
        <v>17.752007136485201</v>
      </c>
      <c r="P1071">
        <v>109.141791044776</v>
      </c>
      <c r="Q1071">
        <v>0.24339453974502101</v>
      </c>
    </row>
    <row r="1072" spans="1:17" hidden="1" x14ac:dyDescent="0.3">
      <c r="A1072" t="s">
        <v>2291</v>
      </c>
      <c r="B1072" t="s">
        <v>2292</v>
      </c>
      <c r="C1072" t="str">
        <f>IFERROR(VLOOKUP(Table1[[#This Row],[Ticker]],[1]!Table1[[Symbol]:[Industry]],2,FALSE),"-")</f>
        <v>-</v>
      </c>
      <c r="E1072">
        <v>2178.5076250000002</v>
      </c>
      <c r="F1072">
        <v>398.55</v>
      </c>
      <c r="G1072">
        <v>-58.186930337062797</v>
      </c>
      <c r="H1072">
        <v>-17.446465254636699</v>
      </c>
      <c r="I1072">
        <v>-26.356812992162801</v>
      </c>
      <c r="J1072">
        <v>0.46425068259247898</v>
      </c>
      <c r="K1072">
        <v>417.01217164878102</v>
      </c>
      <c r="L1072">
        <v>454.35253885209801</v>
      </c>
      <c r="M1072">
        <v>48.408629788824001</v>
      </c>
      <c r="N1072">
        <v>2.6059822789723301</v>
      </c>
      <c r="O1072">
        <v>64.069752854095995</v>
      </c>
      <c r="P1072">
        <v>17.031272940830998</v>
      </c>
      <c r="Q1072">
        <v>0.32208495540352899</v>
      </c>
    </row>
    <row r="1073" spans="1:17" hidden="1" x14ac:dyDescent="0.3">
      <c r="A1073" t="s">
        <v>2293</v>
      </c>
      <c r="B1073" t="s">
        <v>2294</v>
      </c>
      <c r="C1073" t="str">
        <f>IFERROR(VLOOKUP(Table1[[#This Row],[Ticker]],[1]!Table1[[Symbol]:[Industry]],2,FALSE),"-")</f>
        <v>-</v>
      </c>
      <c r="E1073">
        <v>2175.8560726800001</v>
      </c>
      <c r="F1073">
        <v>122.17</v>
      </c>
      <c r="G1073">
        <v>466.10221809396103</v>
      </c>
      <c r="H1073">
        <v>-3.71916640406201</v>
      </c>
      <c r="I1073">
        <v>88.519051806356302</v>
      </c>
      <c r="J1073">
        <v>-2.3921277102674399</v>
      </c>
      <c r="K1073">
        <v>116.780424702396</v>
      </c>
      <c r="L1073">
        <v>82.645607893050496</v>
      </c>
      <c r="M1073">
        <v>51.002394932994598</v>
      </c>
      <c r="N1073">
        <v>0.67496668082460398</v>
      </c>
      <c r="O1073">
        <v>12.695424408610901</v>
      </c>
      <c r="P1073">
        <v>510.85</v>
      </c>
    </row>
    <row r="1074" spans="1:17" hidden="1" x14ac:dyDescent="0.3">
      <c r="A1074" t="s">
        <v>2295</v>
      </c>
      <c r="B1074" t="s">
        <v>2296</v>
      </c>
      <c r="C1074" t="str">
        <f>IFERROR(VLOOKUP(Table1[[#This Row],[Ticker]],[1]!Table1[[Symbol]:[Industry]],2,FALSE),"-")</f>
        <v>-</v>
      </c>
      <c r="D1074" t="s">
        <v>218</v>
      </c>
      <c r="E1074">
        <v>2175.0467737499998</v>
      </c>
      <c r="F1074">
        <v>172.14</v>
      </c>
      <c r="G1074">
        <v>226.69963006692399</v>
      </c>
      <c r="H1074">
        <v>35.459093048349899</v>
      </c>
      <c r="I1074">
        <v>56.952418949453602</v>
      </c>
      <c r="J1074">
        <v>-5.3791804346703602E-2</v>
      </c>
      <c r="K1074">
        <v>124.99313502643101</v>
      </c>
      <c r="L1074">
        <v>98.267365745122603</v>
      </c>
      <c r="M1074">
        <v>70.870093192307394</v>
      </c>
      <c r="N1074">
        <v>1.72636530646747</v>
      </c>
      <c r="O1074">
        <v>0</v>
      </c>
      <c r="P1074">
        <v>258.99895724713201</v>
      </c>
      <c r="Q1074">
        <v>8.0815089996628994E-2</v>
      </c>
    </row>
    <row r="1075" spans="1:17" hidden="1" x14ac:dyDescent="0.3">
      <c r="A1075" t="s">
        <v>2297</v>
      </c>
      <c r="B1075" t="s">
        <v>2298</v>
      </c>
      <c r="C1075" t="str">
        <f>IFERROR(VLOOKUP(Table1[[#This Row],[Ticker]],[1]!Table1[[Symbol]:[Industry]],2,FALSE),"-")</f>
        <v>-</v>
      </c>
      <c r="D1075" t="s">
        <v>140</v>
      </c>
      <c r="E1075">
        <v>2165.9081946799902</v>
      </c>
      <c r="F1075">
        <v>124.34</v>
      </c>
      <c r="G1075">
        <v>115.986304233593</v>
      </c>
      <c r="H1075">
        <v>18.268002908107299</v>
      </c>
      <c r="I1075">
        <v>53.918504626717102</v>
      </c>
      <c r="J1075">
        <v>-3.8037249571670202</v>
      </c>
      <c r="K1075">
        <v>99.272048198208395</v>
      </c>
      <c r="L1075">
        <v>88.601650444038697</v>
      </c>
      <c r="M1075">
        <v>71.6443066088423</v>
      </c>
      <c r="N1075">
        <v>3.0283122700849301</v>
      </c>
      <c r="O1075">
        <v>0</v>
      </c>
      <c r="P1075">
        <v>195.69560047562399</v>
      </c>
      <c r="Q1075">
        <v>1.9182919538893999E-2</v>
      </c>
    </row>
    <row r="1076" spans="1:17" hidden="1" x14ac:dyDescent="0.3">
      <c r="A1076" t="s">
        <v>2299</v>
      </c>
      <c r="B1076" t="s">
        <v>2300</v>
      </c>
      <c r="C1076" t="str">
        <f>IFERROR(VLOOKUP(Table1[[#This Row],[Ticker]],[1]!Table1[[Symbol]:[Industry]],2,FALSE),"-")</f>
        <v>-</v>
      </c>
      <c r="E1076">
        <v>2160.8727178499998</v>
      </c>
      <c r="F1076">
        <v>47.81</v>
      </c>
      <c r="G1076">
        <v>71.445926021419098</v>
      </c>
      <c r="H1076">
        <v>19.542500262604602</v>
      </c>
      <c r="I1076">
        <v>30.931954784428001</v>
      </c>
      <c r="J1076">
        <v>7.9083771772468596</v>
      </c>
      <c r="K1076">
        <v>40.305396097773098</v>
      </c>
      <c r="L1076">
        <v>36.224354080578102</v>
      </c>
      <c r="M1076">
        <v>40.367538925958897</v>
      </c>
      <c r="N1076">
        <v>3.0173851101740001</v>
      </c>
      <c r="O1076">
        <v>1.65237398033883</v>
      </c>
      <c r="P1076">
        <v>98.794178794178805</v>
      </c>
    </row>
    <row r="1077" spans="1:17" hidden="1" x14ac:dyDescent="0.3">
      <c r="A1077" t="s">
        <v>2301</v>
      </c>
      <c r="B1077" t="s">
        <v>2302</v>
      </c>
      <c r="C1077" t="str">
        <f>IFERROR(VLOOKUP(Table1[[#This Row],[Ticker]],[1]!Table1[[Symbol]:[Industry]],2,FALSE),"-")</f>
        <v>-</v>
      </c>
      <c r="D1077" t="s">
        <v>278</v>
      </c>
      <c r="E1077">
        <v>2155.72270265</v>
      </c>
      <c r="F1077">
        <v>211.27</v>
      </c>
      <c r="G1077">
        <v>67.952399503948499</v>
      </c>
      <c r="H1077">
        <v>25.920514295188699</v>
      </c>
      <c r="I1077">
        <v>59.530109267670802</v>
      </c>
      <c r="J1077">
        <v>13.572785977785401</v>
      </c>
      <c r="K1077">
        <v>154.16142226432899</v>
      </c>
      <c r="L1077">
        <v>134.258648010043</v>
      </c>
      <c r="M1077">
        <v>77.827125155990799</v>
      </c>
      <c r="N1077">
        <v>2.8723358112548301</v>
      </c>
      <c r="O1077">
        <v>3.6588251999810599</v>
      </c>
      <c r="P1077">
        <v>106.278070689318</v>
      </c>
      <c r="Q1077">
        <v>0.14734314070073001</v>
      </c>
    </row>
    <row r="1078" spans="1:17" hidden="1" x14ac:dyDescent="0.3">
      <c r="A1078" t="s">
        <v>2303</v>
      </c>
      <c r="B1078" t="s">
        <v>2304</v>
      </c>
      <c r="C1078" t="str">
        <f>IFERROR(VLOOKUP(Table1[[#This Row],[Ticker]],[1]!Table1[[Symbol]:[Industry]],2,FALSE),"-")</f>
        <v>-</v>
      </c>
      <c r="D1078" t="s">
        <v>252</v>
      </c>
      <c r="E1078">
        <v>2152.2802401250001</v>
      </c>
      <c r="F1078">
        <v>566.79999999999995</v>
      </c>
      <c r="G1078">
        <v>33.3718852574804</v>
      </c>
      <c r="H1078">
        <v>14.434557000193299</v>
      </c>
      <c r="I1078">
        <v>12.141565635146801</v>
      </c>
      <c r="J1078">
        <v>-0.43922404866224501</v>
      </c>
      <c r="K1078">
        <v>477.35445660537698</v>
      </c>
      <c r="L1078">
        <v>438.19075115533599</v>
      </c>
      <c r="M1078">
        <v>70.785528928190601</v>
      </c>
      <c r="N1078">
        <v>2.8960742301008802</v>
      </c>
      <c r="O1078">
        <v>6.00741002117151</v>
      </c>
      <c r="P1078">
        <v>65.997949919461107</v>
      </c>
      <c r="Q1078">
        <v>0.122458151843663</v>
      </c>
    </row>
    <row r="1079" spans="1:17" hidden="1" x14ac:dyDescent="0.3">
      <c r="A1079" t="s">
        <v>2305</v>
      </c>
      <c r="B1079" t="s">
        <v>2306</v>
      </c>
      <c r="C1079" t="str">
        <f>IFERROR(VLOOKUP(Table1[[#This Row],[Ticker]],[1]!Table1[[Symbol]:[Industry]],2,FALSE),"-")</f>
        <v>-</v>
      </c>
      <c r="D1079" t="s">
        <v>396</v>
      </c>
      <c r="E1079">
        <v>2151.1149596250002</v>
      </c>
      <c r="F1079">
        <v>906.95</v>
      </c>
      <c r="G1079">
        <v>-7.2552319688853304</v>
      </c>
      <c r="H1079">
        <v>-1.03828405112083</v>
      </c>
      <c r="I1079">
        <v>-29.2070140861995</v>
      </c>
      <c r="J1079">
        <v>-8.0704963050260901</v>
      </c>
      <c r="K1079">
        <v>905.25971538128795</v>
      </c>
      <c r="L1079">
        <v>945.79256425946096</v>
      </c>
      <c r="M1079">
        <v>46.7771516391266</v>
      </c>
      <c r="N1079">
        <v>1.5888308107837401</v>
      </c>
      <c r="O1079">
        <v>59.876509179116802</v>
      </c>
      <c r="P1079">
        <v>21.461095486808599</v>
      </c>
      <c r="Q1079">
        <v>-1.4605603861085999E-2</v>
      </c>
    </row>
    <row r="1080" spans="1:17" hidden="1" x14ac:dyDescent="0.3">
      <c r="A1080" t="s">
        <v>2307</v>
      </c>
      <c r="B1080" t="s">
        <v>2308</v>
      </c>
      <c r="C1080" t="str">
        <f>IFERROR(VLOOKUP(Table1[[#This Row],[Ticker]],[1]!Table1[[Symbol]:[Industry]],2,FALSE),"-")</f>
        <v>-</v>
      </c>
      <c r="E1080">
        <v>2149.4284992879998</v>
      </c>
      <c r="F1080">
        <v>43.31</v>
      </c>
      <c r="G1080">
        <v>58.178897376401402</v>
      </c>
      <c r="H1080">
        <v>-2.1777541903215498</v>
      </c>
      <c r="I1080">
        <v>-5.99150028557262</v>
      </c>
      <c r="J1080">
        <v>-5.0561089368237297</v>
      </c>
      <c r="K1080">
        <v>42.379476430128904</v>
      </c>
      <c r="L1080">
        <v>38.936672649601</v>
      </c>
      <c r="M1080">
        <v>55.529619213177298</v>
      </c>
      <c r="N1080">
        <v>1.63906643647787</v>
      </c>
      <c r="O1080">
        <v>59.039482798429901</v>
      </c>
      <c r="P1080">
        <v>85.085470085470106</v>
      </c>
      <c r="Q1080">
        <v>2.9814751435922E-2</v>
      </c>
    </row>
    <row r="1081" spans="1:17" hidden="1" x14ac:dyDescent="0.3">
      <c r="A1081" t="s">
        <v>2309</v>
      </c>
      <c r="B1081" t="s">
        <v>2310</v>
      </c>
      <c r="C1081" t="str">
        <f>IFERROR(VLOOKUP(Table1[[#This Row],[Ticker]],[1]!Table1[[Symbol]:[Industry]],2,FALSE),"-")</f>
        <v>-</v>
      </c>
      <c r="D1081" t="s">
        <v>193</v>
      </c>
      <c r="E1081">
        <v>2144.7740776000001</v>
      </c>
      <c r="F1081">
        <v>1326.55</v>
      </c>
      <c r="G1081">
        <v>25.7387839595747</v>
      </c>
      <c r="H1081">
        <v>14.648027727696601</v>
      </c>
      <c r="I1081">
        <v>42.932624228046002</v>
      </c>
      <c r="J1081">
        <v>1.2871325211718201</v>
      </c>
      <c r="K1081">
        <v>1100.3548647622499</v>
      </c>
      <c r="L1081">
        <v>949.99398152746005</v>
      </c>
      <c r="M1081">
        <v>69.1987494117962</v>
      </c>
      <c r="N1081">
        <v>1.0807538468042901</v>
      </c>
      <c r="O1081">
        <v>5.4615355621725401</v>
      </c>
      <c r="P1081">
        <v>71.046354200244906</v>
      </c>
      <c r="Q1081">
        <v>4.8325237638565E-2</v>
      </c>
    </row>
    <row r="1082" spans="1:17" hidden="1" x14ac:dyDescent="0.3">
      <c r="A1082" t="s">
        <v>2311</v>
      </c>
      <c r="B1082" t="s">
        <v>2312</v>
      </c>
      <c r="C1082" t="str">
        <f>IFERROR(VLOOKUP(Table1[[#This Row],[Ticker]],[1]!Table1[[Symbol]:[Industry]],2,FALSE),"-")</f>
        <v>-</v>
      </c>
      <c r="D1082" t="s">
        <v>327</v>
      </c>
      <c r="E1082">
        <v>2138.283548505</v>
      </c>
      <c r="F1082">
        <v>634.54999999999995</v>
      </c>
      <c r="G1082">
        <v>16.652265849920099</v>
      </c>
      <c r="H1082">
        <v>26.347586173257501</v>
      </c>
      <c r="I1082">
        <v>24.866764157222899</v>
      </c>
      <c r="J1082">
        <v>7.7677350699687704</v>
      </c>
      <c r="K1082">
        <v>519.75421559653</v>
      </c>
      <c r="L1082">
        <v>488.76252251555599</v>
      </c>
      <c r="M1082">
        <v>85.303498897068195</v>
      </c>
      <c r="N1082">
        <v>2.41358275777137</v>
      </c>
      <c r="O1082">
        <v>3.4276258766054699</v>
      </c>
      <c r="P1082">
        <v>54.957264957264897</v>
      </c>
      <c r="Q1082">
        <v>-5.0918641129366997E-2</v>
      </c>
    </row>
    <row r="1083" spans="1:17" hidden="1" x14ac:dyDescent="0.3">
      <c r="A1083" t="s">
        <v>2313</v>
      </c>
      <c r="B1083" t="s">
        <v>2314</v>
      </c>
      <c r="C1083" t="str">
        <f>IFERROR(VLOOKUP(Table1[[#This Row],[Ticker]],[1]!Table1[[Symbol]:[Industry]],2,FALSE),"-")</f>
        <v>-</v>
      </c>
      <c r="D1083" t="s">
        <v>166</v>
      </c>
      <c r="E1083">
        <v>2135.2983749999999</v>
      </c>
      <c r="F1083">
        <v>2138.3000000000002</v>
      </c>
      <c r="G1083">
        <v>-12.463978844169899</v>
      </c>
      <c r="H1083">
        <v>-4.9013092612048599</v>
      </c>
      <c r="I1083">
        <v>-22.604118361204399</v>
      </c>
      <c r="J1083">
        <v>-5.4831527450334603</v>
      </c>
      <c r="K1083">
        <v>2110.6410544130399</v>
      </c>
      <c r="L1083">
        <v>2030.83358347888</v>
      </c>
      <c r="M1083">
        <v>49.409073737563503</v>
      </c>
      <c r="N1083">
        <v>2.0667952406874499</v>
      </c>
      <c r="O1083">
        <v>29.949024926343299</v>
      </c>
      <c r="P1083">
        <v>27.3517763020755</v>
      </c>
      <c r="Q1083">
        <v>0.171040383579695</v>
      </c>
    </row>
    <row r="1084" spans="1:17" hidden="1" x14ac:dyDescent="0.3">
      <c r="A1084" t="s">
        <v>2315</v>
      </c>
      <c r="B1084" t="s">
        <v>2316</v>
      </c>
      <c r="C1084" t="str">
        <f>IFERROR(VLOOKUP(Table1[[#This Row],[Ticker]],[1]!Table1[[Symbol]:[Industry]],2,FALSE),"-")</f>
        <v>-</v>
      </c>
      <c r="D1084" t="s">
        <v>293</v>
      </c>
      <c r="E1084">
        <v>2134.7382665</v>
      </c>
      <c r="F1084">
        <v>3501.6</v>
      </c>
      <c r="G1084">
        <v>1844.45483450284</v>
      </c>
      <c r="H1084">
        <v>59.593477259801801</v>
      </c>
      <c r="I1084">
        <v>478.77362523916798</v>
      </c>
      <c r="J1084">
        <v>-8.5073767232792807</v>
      </c>
      <c r="K1084">
        <v>2233.6600851138801</v>
      </c>
      <c r="M1084">
        <v>66.277800040743401</v>
      </c>
      <c r="N1084">
        <v>1.1315553167811501</v>
      </c>
      <c r="O1084">
        <v>8.8288211103495495</v>
      </c>
      <c r="P1084">
        <v>1971.95266272189</v>
      </c>
    </row>
    <row r="1085" spans="1:17" hidden="1" x14ac:dyDescent="0.3">
      <c r="A1085" t="s">
        <v>2317</v>
      </c>
      <c r="B1085" t="s">
        <v>2318</v>
      </c>
      <c r="C1085" t="str">
        <f>IFERROR(VLOOKUP(Table1[[#This Row],[Ticker]],[1]!Table1[[Symbol]:[Industry]],2,FALSE),"-")</f>
        <v>-</v>
      </c>
      <c r="D1085" t="s">
        <v>607</v>
      </c>
      <c r="E1085">
        <v>2126.2404000000001</v>
      </c>
      <c r="F1085">
        <v>374.5</v>
      </c>
      <c r="G1085">
        <v>15.0903808900739</v>
      </c>
      <c r="H1085">
        <v>8.1027357119373793</v>
      </c>
      <c r="I1085">
        <v>2.4259803404226501</v>
      </c>
      <c r="J1085">
        <v>6.4628881490067904</v>
      </c>
      <c r="K1085">
        <v>346.05420853740401</v>
      </c>
      <c r="L1085">
        <v>328.00562921679602</v>
      </c>
      <c r="M1085">
        <v>77.599944015988697</v>
      </c>
      <c r="N1085">
        <v>1.22400429334413</v>
      </c>
      <c r="O1085">
        <v>5.3671562082776996</v>
      </c>
      <c r="P1085">
        <v>64.977973568281897</v>
      </c>
      <c r="Q1085">
        <v>7.7245855223191995E-2</v>
      </c>
    </row>
    <row r="1086" spans="1:17" hidden="1" x14ac:dyDescent="0.3">
      <c r="A1086" t="s">
        <v>2319</v>
      </c>
      <c r="B1086" t="s">
        <v>2320</v>
      </c>
      <c r="C1086" t="str">
        <f>IFERROR(VLOOKUP(Table1[[#This Row],[Ticker]],[1]!Table1[[Symbol]:[Industry]],2,FALSE),"-")</f>
        <v>-</v>
      </c>
      <c r="D1086" t="s">
        <v>127</v>
      </c>
      <c r="E1086">
        <v>2126.2320860549999</v>
      </c>
      <c r="F1086">
        <v>1630.3</v>
      </c>
      <c r="G1086">
        <v>-6.1922494496847698</v>
      </c>
      <c r="H1086">
        <v>-13.900098607451801</v>
      </c>
      <c r="I1086">
        <v>0.53854189528446295</v>
      </c>
      <c r="J1086">
        <v>-2.7722733962395401</v>
      </c>
      <c r="K1086">
        <v>1717.6485998118701</v>
      </c>
      <c r="L1086">
        <v>1584.3534048843701</v>
      </c>
      <c r="M1086">
        <v>42.484242603525203</v>
      </c>
      <c r="N1086">
        <v>0.340022077192842</v>
      </c>
      <c r="O1086">
        <v>28.7493099429552</v>
      </c>
      <c r="P1086">
        <v>31.031988426298</v>
      </c>
      <c r="Q1086">
        <v>0.104895124772132</v>
      </c>
    </row>
    <row r="1087" spans="1:17" hidden="1" x14ac:dyDescent="0.3">
      <c r="A1087" t="s">
        <v>2321</v>
      </c>
      <c r="B1087" t="s">
        <v>2322</v>
      </c>
      <c r="C1087" t="str">
        <f>IFERROR(VLOOKUP(Table1[[#This Row],[Ticker]],[1]!Table1[[Symbol]:[Industry]],2,FALSE),"-")</f>
        <v>-</v>
      </c>
      <c r="D1087" t="s">
        <v>267</v>
      </c>
      <c r="E1087">
        <v>2125.2476970450002</v>
      </c>
      <c r="F1087">
        <v>1912.15</v>
      </c>
      <c r="G1087">
        <v>137.98686893824001</v>
      </c>
      <c r="H1087">
        <v>30.357158659371802</v>
      </c>
      <c r="I1087">
        <v>39.3880151486009</v>
      </c>
      <c r="J1087">
        <v>3.04756532187846</v>
      </c>
      <c r="K1087">
        <v>1502.5776577889801</v>
      </c>
      <c r="L1087">
        <v>1275.6781823124099</v>
      </c>
      <c r="M1087">
        <v>78.911932999467794</v>
      </c>
      <c r="N1087">
        <v>2.5405080247965599</v>
      </c>
      <c r="O1087">
        <v>4.3328190780011999</v>
      </c>
      <c r="P1087">
        <v>166.31615598885699</v>
      </c>
      <c r="Q1087">
        <v>0.104918929682421</v>
      </c>
    </row>
    <row r="1088" spans="1:17" hidden="1" x14ac:dyDescent="0.3">
      <c r="A1088" t="s">
        <v>2323</v>
      </c>
      <c r="B1088" t="s">
        <v>2324</v>
      </c>
      <c r="C1088" t="str">
        <f>IFERROR(VLOOKUP(Table1[[#This Row],[Ticker]],[1]!Table1[[Symbol]:[Industry]],2,FALSE),"-")</f>
        <v>-</v>
      </c>
      <c r="D1088" t="s">
        <v>18</v>
      </c>
      <c r="E1088">
        <v>2121.5241314939999</v>
      </c>
      <c r="F1088">
        <v>222.06</v>
      </c>
      <c r="G1088">
        <v>-52.360735786319601</v>
      </c>
      <c r="H1088">
        <v>-1.66254268019228</v>
      </c>
      <c r="I1088">
        <v>-29.482107668029101</v>
      </c>
      <c r="J1088">
        <v>-0.31552964890260299</v>
      </c>
      <c r="K1088">
        <v>214.66371929513801</v>
      </c>
      <c r="M1088">
        <v>64.108824684356904</v>
      </c>
      <c r="N1088">
        <v>1.1612395497054</v>
      </c>
      <c r="O1088">
        <v>54.935602990182801</v>
      </c>
      <c r="P1088">
        <v>21.710057550013701</v>
      </c>
    </row>
    <row r="1089" spans="1:17" hidden="1" x14ac:dyDescent="0.3">
      <c r="A1089" t="s">
        <v>2325</v>
      </c>
      <c r="B1089" t="s">
        <v>2326</v>
      </c>
      <c r="C1089" t="str">
        <f>IFERROR(VLOOKUP(Table1[[#This Row],[Ticker]],[1]!Table1[[Symbol]:[Industry]],2,FALSE),"-")</f>
        <v>-</v>
      </c>
      <c r="D1089" t="s">
        <v>454</v>
      </c>
      <c r="E1089">
        <v>2115.6610000000001</v>
      </c>
      <c r="F1089">
        <v>1377.25</v>
      </c>
      <c r="G1089">
        <v>17.6621501853176</v>
      </c>
      <c r="H1089">
        <v>6.9498129304103697</v>
      </c>
      <c r="I1089">
        <v>-13.998975545837499</v>
      </c>
      <c r="J1089">
        <v>3.2798173092148599</v>
      </c>
      <c r="K1089">
        <v>1288.8655883972001</v>
      </c>
      <c r="L1089">
        <v>1228.2682286238501</v>
      </c>
      <c r="M1089">
        <v>76.126792609035107</v>
      </c>
      <c r="N1089">
        <v>1.63035332040915</v>
      </c>
      <c r="O1089">
        <v>16.536576511163499</v>
      </c>
      <c r="P1089">
        <v>48.075475755295102</v>
      </c>
      <c r="Q1089">
        <v>4.7750451237631997E-2</v>
      </c>
    </row>
    <row r="1090" spans="1:17" hidden="1" x14ac:dyDescent="0.3">
      <c r="A1090" t="s">
        <v>2327</v>
      </c>
      <c r="B1090" t="s">
        <v>2328</v>
      </c>
      <c r="C1090" t="str">
        <f>IFERROR(VLOOKUP(Table1[[#This Row],[Ticker]],[1]!Table1[[Symbol]:[Industry]],2,FALSE),"-")</f>
        <v>-</v>
      </c>
      <c r="D1090" t="s">
        <v>676</v>
      </c>
      <c r="E1090">
        <v>2115.3054155999998</v>
      </c>
      <c r="F1090">
        <v>360.95</v>
      </c>
      <c r="G1090">
        <v>4.2268545615407902</v>
      </c>
      <c r="H1090">
        <v>-3.50610544526279</v>
      </c>
      <c r="I1090">
        <v>-8.5996751458867902</v>
      </c>
      <c r="J1090">
        <v>-3.4442340346262599</v>
      </c>
      <c r="K1090">
        <v>333.18900527822098</v>
      </c>
      <c r="L1090">
        <v>327.15410785947699</v>
      </c>
      <c r="M1090">
        <v>45.144912745166998</v>
      </c>
      <c r="N1090">
        <v>1.9603101456554399</v>
      </c>
      <c r="O1090">
        <v>16.872142956088101</v>
      </c>
      <c r="P1090">
        <v>42.022427700176998</v>
      </c>
      <c r="Q1090">
        <v>2.5716747565029001E-2</v>
      </c>
    </row>
    <row r="1091" spans="1:17" hidden="1" x14ac:dyDescent="0.3">
      <c r="A1091" t="s">
        <v>2329</v>
      </c>
      <c r="B1091" t="s">
        <v>2330</v>
      </c>
      <c r="C1091" t="str">
        <f>IFERROR(VLOOKUP(Table1[[#This Row],[Ticker]],[1]!Table1[[Symbol]:[Industry]],2,FALSE),"-")</f>
        <v>-</v>
      </c>
      <c r="D1091" t="s">
        <v>278</v>
      </c>
      <c r="E1091">
        <v>2113.6054076209998</v>
      </c>
      <c r="F1091">
        <v>82.06</v>
      </c>
      <c r="G1091">
        <v>-32.991827956605697</v>
      </c>
      <c r="H1091">
        <v>-6.3047724646680603</v>
      </c>
      <c r="I1091">
        <v>-20.992664709763499</v>
      </c>
      <c r="J1091">
        <v>-3.8950229639730498</v>
      </c>
      <c r="K1091">
        <v>83.055767106390206</v>
      </c>
      <c r="L1091">
        <v>84.261809775493703</v>
      </c>
      <c r="M1091">
        <v>49.548071047466003</v>
      </c>
      <c r="N1091">
        <v>1.3009445993901601</v>
      </c>
      <c r="O1091">
        <v>27.3458445040214</v>
      </c>
      <c r="P1091">
        <v>14.929971988795501</v>
      </c>
      <c r="Q1091">
        <v>-3.4181382163472003E-2</v>
      </c>
    </row>
    <row r="1092" spans="1:17" hidden="1" x14ac:dyDescent="0.3">
      <c r="A1092" t="s">
        <v>2331</v>
      </c>
      <c r="B1092" t="s">
        <v>2332</v>
      </c>
      <c r="C1092" t="str">
        <f>IFERROR(VLOOKUP(Table1[[#This Row],[Ticker]],[1]!Table1[[Symbol]:[Industry]],2,FALSE),"-")</f>
        <v>-</v>
      </c>
      <c r="D1092" t="s">
        <v>1491</v>
      </c>
      <c r="E1092">
        <v>2110.7096783249999</v>
      </c>
      <c r="F1092">
        <v>851.95</v>
      </c>
      <c r="G1092">
        <v>-3.6257643890173599</v>
      </c>
      <c r="H1092">
        <v>36.380129370585799</v>
      </c>
      <c r="I1092">
        <v>25.234956332549899</v>
      </c>
      <c r="J1092">
        <v>3.1808135460605098</v>
      </c>
      <c r="K1092">
        <v>655.14440308315204</v>
      </c>
      <c r="L1092">
        <v>621.20564452744395</v>
      </c>
      <c r="M1092">
        <v>86.072646229791999</v>
      </c>
      <c r="N1092">
        <v>2.42794943907974</v>
      </c>
      <c r="O1092">
        <v>1.1796466928810401</v>
      </c>
      <c r="P1092">
        <v>88.693244739756295</v>
      </c>
      <c r="Q1092">
        <v>-4.0618966634679999E-3</v>
      </c>
    </row>
    <row r="1093" spans="1:17" hidden="1" x14ac:dyDescent="0.3">
      <c r="A1093" t="s">
        <v>2333</v>
      </c>
      <c r="B1093" t="s">
        <v>2334</v>
      </c>
      <c r="C1093" t="str">
        <f>IFERROR(VLOOKUP(Table1[[#This Row],[Ticker]],[1]!Table1[[Symbol]:[Industry]],2,FALSE),"-")</f>
        <v>-</v>
      </c>
      <c r="D1093" t="s">
        <v>119</v>
      </c>
      <c r="E1093">
        <v>2092.7913450820001</v>
      </c>
      <c r="F1093">
        <v>175.03</v>
      </c>
      <c r="G1093">
        <v>0.71967761588212298</v>
      </c>
      <c r="H1093">
        <v>-5.5292777079070401</v>
      </c>
      <c r="I1093">
        <v>-36.132667868173797</v>
      </c>
      <c r="J1093">
        <v>-5.7316028418258398</v>
      </c>
      <c r="K1093">
        <v>188.879511809614</v>
      </c>
      <c r="L1093">
        <v>196.642115948504</v>
      </c>
      <c r="M1093">
        <v>37.456866192898097</v>
      </c>
      <c r="N1093">
        <v>0.57474548618207999</v>
      </c>
      <c r="O1093">
        <v>65.543049762897795</v>
      </c>
      <c r="P1093">
        <v>37.764659582841396</v>
      </c>
      <c r="Q1093">
        <v>1.6021559600270002E-2</v>
      </c>
    </row>
    <row r="1094" spans="1:17" hidden="1" x14ac:dyDescent="0.3">
      <c r="A1094" t="s">
        <v>1630</v>
      </c>
      <c r="B1094" t="s">
        <v>2335</v>
      </c>
      <c r="C1094" t="str">
        <f>IFERROR(VLOOKUP(Table1[[#This Row],[Ticker]],[1]!Table1[[Symbol]:[Industry]],2,FALSE),"-")</f>
        <v>-</v>
      </c>
      <c r="D1094" t="s">
        <v>1632</v>
      </c>
      <c r="E1094">
        <v>2091.9342556299998</v>
      </c>
      <c r="F1094">
        <v>40.49</v>
      </c>
      <c r="G1094">
        <v>74.760323034890902</v>
      </c>
      <c r="H1094">
        <v>16.646309786414101</v>
      </c>
      <c r="I1094">
        <v>10.4570603182716</v>
      </c>
      <c r="J1094">
        <v>-9.2748728318881994</v>
      </c>
      <c r="K1094">
        <v>36.960071250607903</v>
      </c>
      <c r="L1094">
        <v>33.150503255562498</v>
      </c>
      <c r="M1094">
        <v>49.333103027404697</v>
      </c>
      <c r="N1094">
        <v>2.09663732773484</v>
      </c>
      <c r="O1094">
        <v>13.484811064460301</v>
      </c>
      <c r="P1094">
        <v>105.01265822784799</v>
      </c>
      <c r="Q1094">
        <v>7.0291434656782004E-2</v>
      </c>
    </row>
    <row r="1095" spans="1:17" hidden="1" x14ac:dyDescent="0.3">
      <c r="A1095" t="s">
        <v>2336</v>
      </c>
      <c r="B1095" t="s">
        <v>2337</v>
      </c>
      <c r="C1095" t="str">
        <f>IFERROR(VLOOKUP(Table1[[#This Row],[Ticker]],[1]!Table1[[Symbol]:[Industry]],2,FALSE),"-")</f>
        <v>-</v>
      </c>
      <c r="D1095" t="s">
        <v>495</v>
      </c>
      <c r="E1095">
        <v>2091.4978289000001</v>
      </c>
      <c r="F1095">
        <v>2465.5500000000002</v>
      </c>
      <c r="G1095">
        <v>20.094228280576498</v>
      </c>
      <c r="H1095">
        <v>29.162586871470499</v>
      </c>
      <c r="I1095">
        <v>56.841811242095901</v>
      </c>
      <c r="J1095">
        <v>-7.1099550906698896</v>
      </c>
      <c r="K1095">
        <v>1962.37483597968</v>
      </c>
      <c r="L1095">
        <v>1709.23991286298</v>
      </c>
      <c r="M1095">
        <v>68.825339228529401</v>
      </c>
      <c r="N1095">
        <v>3.09762133407285</v>
      </c>
      <c r="O1095">
        <v>10.604124840299299</v>
      </c>
      <c r="P1095">
        <v>90.706578489383901</v>
      </c>
      <c r="Q1095">
        <v>-4.8053306958060003E-2</v>
      </c>
    </row>
    <row r="1096" spans="1:17" hidden="1" x14ac:dyDescent="0.3">
      <c r="A1096" t="s">
        <v>2338</v>
      </c>
      <c r="B1096" t="s">
        <v>2339</v>
      </c>
      <c r="C1096" t="str">
        <f>IFERROR(VLOOKUP(Table1[[#This Row],[Ticker]],[1]!Table1[[Symbol]:[Industry]],2,FALSE),"-")</f>
        <v>-</v>
      </c>
      <c r="D1096" t="s">
        <v>2340</v>
      </c>
      <c r="E1096">
        <v>2087.5900379999998</v>
      </c>
      <c r="F1096">
        <v>799.7</v>
      </c>
      <c r="G1096">
        <v>103.526952646738</v>
      </c>
      <c r="H1096">
        <v>29.716128114618101</v>
      </c>
      <c r="I1096">
        <v>28.392617239925801</v>
      </c>
      <c r="J1096">
        <v>34.630372727914803</v>
      </c>
      <c r="K1096">
        <v>566.20153061379699</v>
      </c>
      <c r="L1096">
        <v>531.44154212580702</v>
      </c>
      <c r="M1096">
        <v>88.941512805439103</v>
      </c>
      <c r="N1096">
        <v>3.2014274684603201</v>
      </c>
      <c r="O1096">
        <v>2.33837689133424</v>
      </c>
      <c r="P1096">
        <v>146.06153846153799</v>
      </c>
      <c r="Q1096">
        <v>0.101846072332864</v>
      </c>
    </row>
    <row r="1097" spans="1:17" hidden="1" x14ac:dyDescent="0.3">
      <c r="A1097" t="s">
        <v>2341</v>
      </c>
      <c r="B1097" t="s">
        <v>2342</v>
      </c>
      <c r="C1097" t="str">
        <f>IFERROR(VLOOKUP(Table1[[#This Row],[Ticker]],[1]!Table1[[Symbol]:[Industry]],2,FALSE),"-")</f>
        <v>-</v>
      </c>
      <c r="D1097" t="s">
        <v>61</v>
      </c>
      <c r="E1097">
        <v>2085.65671514</v>
      </c>
      <c r="F1097">
        <v>245.07</v>
      </c>
      <c r="G1097">
        <v>140.695213263044</v>
      </c>
      <c r="H1097">
        <v>14.17600579766</v>
      </c>
      <c r="I1097">
        <v>76.908430679658906</v>
      </c>
      <c r="J1097">
        <v>3.19337131265651</v>
      </c>
      <c r="K1097">
        <v>209.18754558797801</v>
      </c>
      <c r="L1097">
        <v>166.29927343801401</v>
      </c>
      <c r="M1097">
        <v>75.1140107955828</v>
      </c>
      <c r="N1097">
        <v>1.7856389754727999</v>
      </c>
      <c r="O1097">
        <v>2.78695882808994</v>
      </c>
      <c r="P1097">
        <v>176.60270880361099</v>
      </c>
      <c r="Q1097">
        <v>2.7207656741370001E-3</v>
      </c>
    </row>
    <row r="1098" spans="1:17" hidden="1" x14ac:dyDescent="0.3">
      <c r="A1098" t="s">
        <v>2343</v>
      </c>
      <c r="B1098" t="s">
        <v>2344</v>
      </c>
      <c r="C1098" t="str">
        <f>IFERROR(VLOOKUP(Table1[[#This Row],[Ticker]],[1]!Table1[[Symbol]:[Industry]],2,FALSE),"-")</f>
        <v>-</v>
      </c>
      <c r="D1098" t="s">
        <v>302</v>
      </c>
      <c r="E1098">
        <v>2082.6301564250002</v>
      </c>
      <c r="F1098">
        <v>326.64999999999998</v>
      </c>
      <c r="G1098">
        <v>11.059744923388401</v>
      </c>
      <c r="H1098">
        <v>-9.5537055880948802</v>
      </c>
      <c r="I1098">
        <v>25.184922598292498</v>
      </c>
      <c r="J1098">
        <v>-6.7714935522083497</v>
      </c>
      <c r="K1098">
        <v>346.81423835039999</v>
      </c>
      <c r="L1098">
        <v>309.557491704798</v>
      </c>
      <c r="M1098">
        <v>38.415859708390897</v>
      </c>
      <c r="N1098">
        <v>0.478280729054956</v>
      </c>
      <c r="O1098">
        <v>29.389254553803699</v>
      </c>
      <c r="P1098">
        <v>53.573107663375602</v>
      </c>
      <c r="Q1098">
        <v>9.4646983264821002E-2</v>
      </c>
    </row>
    <row r="1099" spans="1:17" hidden="1" x14ac:dyDescent="0.3">
      <c r="A1099" t="s">
        <v>2345</v>
      </c>
      <c r="B1099" t="s">
        <v>2346</v>
      </c>
      <c r="C1099" t="str">
        <f>IFERROR(VLOOKUP(Table1[[#This Row],[Ticker]],[1]!Table1[[Symbol]:[Industry]],2,FALSE),"-")</f>
        <v>-</v>
      </c>
      <c r="D1099" t="s">
        <v>46</v>
      </c>
      <c r="E1099">
        <v>2076.3024</v>
      </c>
      <c r="F1099">
        <v>91.78</v>
      </c>
      <c r="G1099">
        <v>83.982590622474405</v>
      </c>
      <c r="H1099">
        <v>24.527262167366501</v>
      </c>
      <c r="I1099">
        <v>17.046260591682401</v>
      </c>
      <c r="J1099">
        <v>-5.9931224738788398</v>
      </c>
      <c r="K1099">
        <v>79.410077316043697</v>
      </c>
      <c r="L1099">
        <v>67.745909584602302</v>
      </c>
      <c r="M1099">
        <v>60.234496701643302</v>
      </c>
      <c r="N1099">
        <v>1.27366670688974</v>
      </c>
      <c r="O1099">
        <v>7.6487252124645799</v>
      </c>
      <c r="P1099">
        <v>136.54639175257699</v>
      </c>
      <c r="Q1099">
        <v>0.121265685169755</v>
      </c>
    </row>
    <row r="1100" spans="1:17" hidden="1" x14ac:dyDescent="0.3">
      <c r="A1100" t="s">
        <v>2347</v>
      </c>
      <c r="B1100" t="s">
        <v>2348</v>
      </c>
      <c r="C1100" t="str">
        <f>IFERROR(VLOOKUP(Table1[[#This Row],[Ticker]],[1]!Table1[[Symbol]:[Industry]],2,FALSE),"-")</f>
        <v>-</v>
      </c>
      <c r="D1100" t="s">
        <v>607</v>
      </c>
      <c r="E1100">
        <v>2071.5175298499998</v>
      </c>
      <c r="F1100">
        <v>413.05</v>
      </c>
      <c r="G1100">
        <v>13.534109335454</v>
      </c>
      <c r="H1100">
        <v>5.3206984608028502</v>
      </c>
      <c r="I1100">
        <v>-14.2319368249566</v>
      </c>
      <c r="J1100">
        <v>-0.392565415789351</v>
      </c>
      <c r="K1100">
        <v>409.33906002012299</v>
      </c>
      <c r="L1100">
        <v>396.96320788363499</v>
      </c>
      <c r="M1100">
        <v>57.420108472878901</v>
      </c>
      <c r="N1100">
        <v>0.74639502449703998</v>
      </c>
      <c r="O1100">
        <v>52.511802445224497</v>
      </c>
      <c r="P1100">
        <v>50.885844748858403</v>
      </c>
      <c r="Q1100">
        <v>0.10114996809894999</v>
      </c>
    </row>
    <row r="1101" spans="1:17" hidden="1" x14ac:dyDescent="0.3">
      <c r="A1101" t="s">
        <v>2349</v>
      </c>
      <c r="B1101" t="s">
        <v>2350</v>
      </c>
      <c r="C1101" t="str">
        <f>IFERROR(VLOOKUP(Table1[[#This Row],[Ticker]],[1]!Table1[[Symbol]:[Industry]],2,FALSE),"-")</f>
        <v>-</v>
      </c>
      <c r="D1101" t="s">
        <v>230</v>
      </c>
      <c r="E1101">
        <v>2070.311243265</v>
      </c>
      <c r="F1101">
        <v>702.45</v>
      </c>
      <c r="G1101">
        <v>-52.852791340323101</v>
      </c>
      <c r="H1101">
        <v>-13.309743806443599</v>
      </c>
      <c r="I1101">
        <v>-39.0079414212411</v>
      </c>
      <c r="J1101">
        <v>-0.45289307373943899</v>
      </c>
      <c r="K1101">
        <v>735.430759590604</v>
      </c>
      <c r="L1101">
        <v>821.45527237899</v>
      </c>
      <c r="M1101">
        <v>49.423521045793599</v>
      </c>
      <c r="N1101">
        <v>1.97586167275585</v>
      </c>
      <c r="O1101">
        <v>63.7127197665314</v>
      </c>
      <c r="P1101">
        <v>9.9037784557615804</v>
      </c>
    </row>
    <row r="1102" spans="1:17" hidden="1" x14ac:dyDescent="0.3">
      <c r="A1102" t="s">
        <v>2351</v>
      </c>
      <c r="B1102" t="s">
        <v>2352</v>
      </c>
      <c r="C1102" t="str">
        <f>IFERROR(VLOOKUP(Table1[[#This Row],[Ticker]],[1]!Table1[[Symbol]:[Industry]],2,FALSE),"-")</f>
        <v>-</v>
      </c>
      <c r="D1102" t="s">
        <v>124</v>
      </c>
      <c r="E1102">
        <v>2069.3845607399999</v>
      </c>
      <c r="F1102">
        <v>157.68</v>
      </c>
      <c r="G1102">
        <v>-28.9011480126732</v>
      </c>
      <c r="H1102">
        <v>8.9123553350684297</v>
      </c>
      <c r="I1102">
        <v>-10.3698725709296</v>
      </c>
      <c r="J1102">
        <v>-4.4008109189337601</v>
      </c>
      <c r="K1102">
        <v>146.86227122518599</v>
      </c>
      <c r="L1102">
        <v>150.19275068646601</v>
      </c>
      <c r="M1102">
        <v>67.439069658777498</v>
      </c>
      <c r="N1102">
        <v>1.67079585576106</v>
      </c>
      <c r="O1102">
        <v>24.5243531202435</v>
      </c>
      <c r="P1102">
        <v>37.113043478260799</v>
      </c>
    </row>
    <row r="1103" spans="1:17" hidden="1" x14ac:dyDescent="0.3">
      <c r="A1103" t="s">
        <v>2353</v>
      </c>
      <c r="B1103" t="s">
        <v>2354</v>
      </c>
      <c r="C1103" t="str">
        <f>IFERROR(VLOOKUP(Table1[[#This Row],[Ticker]],[1]!Table1[[Symbol]:[Industry]],2,FALSE),"-")</f>
        <v>-</v>
      </c>
      <c r="D1103" t="s">
        <v>61</v>
      </c>
      <c r="E1103">
        <v>2068.8927061949998</v>
      </c>
      <c r="F1103">
        <v>1451.25</v>
      </c>
      <c r="G1103">
        <v>-9.1585208324588194</v>
      </c>
      <c r="H1103">
        <v>-9.4991963840753204</v>
      </c>
      <c r="I1103">
        <v>-4.6901394470577298</v>
      </c>
      <c r="J1103">
        <v>-1.9473415293231799</v>
      </c>
      <c r="K1103">
        <v>1481.93889196028</v>
      </c>
      <c r="L1103">
        <v>1410.5276389067701</v>
      </c>
      <c r="M1103">
        <v>48.799511008012999</v>
      </c>
      <c r="N1103">
        <v>0.98862252055116095</v>
      </c>
      <c r="O1103">
        <v>20.172265288544299</v>
      </c>
      <c r="P1103">
        <v>31.788049400653801</v>
      </c>
      <c r="Q1103">
        <v>5.6168153829841E-2</v>
      </c>
    </row>
    <row r="1104" spans="1:17" hidden="1" x14ac:dyDescent="0.3">
      <c r="A1104" t="s">
        <v>2355</v>
      </c>
      <c r="B1104" t="s">
        <v>2356</v>
      </c>
      <c r="C1104" t="str">
        <f>IFERROR(VLOOKUP(Table1[[#This Row],[Ticker]],[1]!Table1[[Symbol]:[Industry]],2,FALSE),"-")</f>
        <v>-</v>
      </c>
      <c r="D1104" t="s">
        <v>46</v>
      </c>
      <c r="E1104">
        <v>2064.6827520000002</v>
      </c>
      <c r="F1104">
        <v>201.05</v>
      </c>
      <c r="G1104">
        <v>1158.97931522164</v>
      </c>
      <c r="H1104">
        <v>-15.853374018050401</v>
      </c>
      <c r="I1104">
        <v>242.95575198135001</v>
      </c>
      <c r="J1104">
        <v>-0.36832168105024798</v>
      </c>
      <c r="K1104">
        <v>188.006804087695</v>
      </c>
      <c r="L1104">
        <v>100.082966948414</v>
      </c>
      <c r="M1104">
        <v>66.241934923718702</v>
      </c>
      <c r="N1104">
        <v>0.99839500005314497</v>
      </c>
      <c r="O1104">
        <v>14.598358617259301</v>
      </c>
      <c r="P1104">
        <v>1240.3333333333301</v>
      </c>
    </row>
    <row r="1105" spans="1:17" hidden="1" x14ac:dyDescent="0.3">
      <c r="A1105" t="s">
        <v>2357</v>
      </c>
      <c r="B1105" t="s">
        <v>2358</v>
      </c>
      <c r="C1105" t="str">
        <f>IFERROR(VLOOKUP(Table1[[#This Row],[Ticker]],[1]!Table1[[Symbol]:[Industry]],2,FALSE),"-")</f>
        <v>-</v>
      </c>
      <c r="D1105" t="s">
        <v>380</v>
      </c>
      <c r="E1105">
        <v>2059.2614239999998</v>
      </c>
      <c r="F1105">
        <v>132.37</v>
      </c>
      <c r="G1105">
        <v>45.861704046778499</v>
      </c>
      <c r="H1105">
        <v>-3.9196620424442399</v>
      </c>
      <c r="I1105">
        <v>5.8307862879876902E-2</v>
      </c>
      <c r="J1105">
        <v>-4.19023418189352</v>
      </c>
      <c r="K1105">
        <v>129.264375362446</v>
      </c>
      <c r="L1105">
        <v>120.47617443266201</v>
      </c>
      <c r="M1105">
        <v>48.079165230733899</v>
      </c>
      <c r="N1105">
        <v>1.5246337816548901</v>
      </c>
      <c r="O1105">
        <v>28.4278915162045</v>
      </c>
      <c r="P1105">
        <v>83.719639139486404</v>
      </c>
      <c r="Q1105">
        <v>8.5800947099027997E-2</v>
      </c>
    </row>
    <row r="1106" spans="1:17" hidden="1" x14ac:dyDescent="0.3">
      <c r="A1106" t="s">
        <v>2359</v>
      </c>
      <c r="B1106" t="s">
        <v>2360</v>
      </c>
      <c r="C1106" t="str">
        <f>IFERROR(VLOOKUP(Table1[[#This Row],[Ticker]],[1]!Table1[[Symbol]:[Industry]],2,FALSE),"-")</f>
        <v>-</v>
      </c>
      <c r="D1106" t="s">
        <v>855</v>
      </c>
      <c r="E1106">
        <v>2056.338479</v>
      </c>
      <c r="F1106">
        <v>321.14999999999998</v>
      </c>
      <c r="G1106">
        <v>950.75662693790196</v>
      </c>
      <c r="H1106">
        <v>18.4540750965241</v>
      </c>
      <c r="I1106">
        <v>184.47465055102799</v>
      </c>
      <c r="J1106">
        <v>11.2901666658711</v>
      </c>
      <c r="K1106">
        <v>246.846841659945</v>
      </c>
      <c r="L1106">
        <v>165.552388544281</v>
      </c>
      <c r="M1106">
        <v>90.450991754630607</v>
      </c>
      <c r="N1106">
        <v>2.8633482262029899</v>
      </c>
      <c r="O1106">
        <v>0</v>
      </c>
      <c r="Q1106">
        <v>0.14729060697225099</v>
      </c>
    </row>
    <row r="1107" spans="1:17" hidden="1" x14ac:dyDescent="0.3">
      <c r="A1107" t="s">
        <v>2361</v>
      </c>
      <c r="B1107" t="s">
        <v>2362</v>
      </c>
      <c r="C1107" t="str">
        <f>IFERROR(VLOOKUP(Table1[[#This Row],[Ticker]],[1]!Table1[[Symbol]:[Industry]],2,FALSE),"-")</f>
        <v>-</v>
      </c>
      <c r="D1107" t="s">
        <v>371</v>
      </c>
      <c r="E1107">
        <v>2045.3585258849901</v>
      </c>
      <c r="F1107">
        <v>684.15</v>
      </c>
      <c r="G1107">
        <v>24.484232946380502</v>
      </c>
      <c r="H1107">
        <v>20.232746755529</v>
      </c>
      <c r="I1107">
        <v>-8.7461613791503598</v>
      </c>
      <c r="J1107">
        <v>-5.0211439018587001</v>
      </c>
      <c r="K1107">
        <v>611.97399427727498</v>
      </c>
      <c r="L1107">
        <v>572.36693104270796</v>
      </c>
      <c r="M1107">
        <v>61.963399082520397</v>
      </c>
      <c r="N1107">
        <v>2.1287365109734799</v>
      </c>
      <c r="O1107">
        <v>7.84915588686692</v>
      </c>
      <c r="P1107">
        <v>65.233667431469598</v>
      </c>
      <c r="Q1107">
        <v>1.0094436092631999E-2</v>
      </c>
    </row>
    <row r="1108" spans="1:17" hidden="1" x14ac:dyDescent="0.3">
      <c r="A1108" t="s">
        <v>2363</v>
      </c>
      <c r="B1108" t="s">
        <v>2364</v>
      </c>
      <c r="C1108" t="str">
        <f>IFERROR(VLOOKUP(Table1[[#This Row],[Ticker]],[1]!Table1[[Symbol]:[Industry]],2,FALSE),"-")</f>
        <v>-</v>
      </c>
      <c r="D1108" t="s">
        <v>391</v>
      </c>
      <c r="E1108">
        <v>2037.9128238549999</v>
      </c>
      <c r="F1108">
        <v>15816.25</v>
      </c>
      <c r="G1108">
        <v>302.49906032325299</v>
      </c>
      <c r="H1108">
        <v>54.140647727232398</v>
      </c>
      <c r="I1108">
        <v>217.80385778889101</v>
      </c>
      <c r="J1108">
        <v>43.127002033073303</v>
      </c>
      <c r="K1108">
        <v>9572.7829304663592</v>
      </c>
      <c r="L1108">
        <v>6594.5456420214196</v>
      </c>
      <c r="M1108">
        <v>90.609824873478303</v>
      </c>
      <c r="N1108">
        <v>1.6728086831323401</v>
      </c>
      <c r="O1108">
        <v>5.8658025764640698</v>
      </c>
      <c r="P1108">
        <v>368.62962962962899</v>
      </c>
      <c r="Q1108">
        <v>0.22466665593910101</v>
      </c>
    </row>
    <row r="1109" spans="1:17" hidden="1" x14ac:dyDescent="0.3">
      <c r="A1109" t="s">
        <v>2365</v>
      </c>
      <c r="B1109" t="s">
        <v>2366</v>
      </c>
      <c r="C1109" t="str">
        <f>IFERROR(VLOOKUP(Table1[[#This Row],[Ticker]],[1]!Table1[[Symbol]:[Industry]],2,FALSE),"-")</f>
        <v>-</v>
      </c>
      <c r="D1109" t="s">
        <v>808</v>
      </c>
      <c r="E1109">
        <v>2031.0067986669901</v>
      </c>
      <c r="F1109">
        <v>18.100000000000001</v>
      </c>
      <c r="G1109">
        <v>23.778031989931701</v>
      </c>
      <c r="H1109">
        <v>0.79187940666735201</v>
      </c>
      <c r="I1109">
        <v>-18.734255567350299</v>
      </c>
      <c r="J1109">
        <v>-9.8337112113459302</v>
      </c>
      <c r="K1109">
        <v>18.041746145816301</v>
      </c>
      <c r="L1109">
        <v>18.360942266829301</v>
      </c>
      <c r="M1109">
        <v>39.878314496360503</v>
      </c>
      <c r="N1109">
        <v>0.49657618594606301</v>
      </c>
      <c r="O1109">
        <v>61.878453038674003</v>
      </c>
      <c r="P1109">
        <v>50.207468879667999</v>
      </c>
      <c r="Q1109">
        <v>6.9676965496078005E-2</v>
      </c>
    </row>
    <row r="1110" spans="1:17" hidden="1" x14ac:dyDescent="0.3">
      <c r="A1110" t="s">
        <v>2367</v>
      </c>
      <c r="B1110" t="s">
        <v>2368</v>
      </c>
      <c r="C1110" t="str">
        <f>IFERROR(VLOOKUP(Table1[[#This Row],[Ticker]],[1]!Table1[[Symbol]:[Industry]],2,FALSE),"-")</f>
        <v>-</v>
      </c>
      <c r="E1110">
        <v>2023.607628</v>
      </c>
      <c r="F1110">
        <v>859.75</v>
      </c>
      <c r="G1110">
        <v>3333.0791462965199</v>
      </c>
      <c r="H1110">
        <v>20.387815612835901</v>
      </c>
      <c r="I1110">
        <v>476.402350790546</v>
      </c>
      <c r="J1110">
        <v>-5.4185661517399604</v>
      </c>
      <c r="K1110">
        <v>678.55850197695099</v>
      </c>
      <c r="L1110">
        <v>402.52777869328497</v>
      </c>
      <c r="M1110">
        <v>52.815341121486902</v>
      </c>
      <c r="N1110">
        <v>1.2555100667376999</v>
      </c>
      <c r="O1110">
        <v>10.729863332363999</v>
      </c>
      <c r="P1110">
        <v>3358.7643678160898</v>
      </c>
    </row>
    <row r="1111" spans="1:17" hidden="1" x14ac:dyDescent="0.3">
      <c r="A1111" t="s">
        <v>2369</v>
      </c>
      <c r="B1111" t="s">
        <v>2370</v>
      </c>
      <c r="C1111" t="str">
        <f>IFERROR(VLOOKUP(Table1[[#This Row],[Ticker]],[1]!Table1[[Symbol]:[Industry]],2,FALSE),"-")</f>
        <v>-</v>
      </c>
      <c r="D1111" t="s">
        <v>193</v>
      </c>
      <c r="E1111">
        <v>2017.3072500000001</v>
      </c>
      <c r="F1111">
        <v>892.4</v>
      </c>
      <c r="G1111">
        <v>-12.3687338379473</v>
      </c>
      <c r="H1111">
        <v>14.577455217559599</v>
      </c>
      <c r="I1111">
        <v>19.533064110743901</v>
      </c>
      <c r="J1111">
        <v>-0.78572690590413796</v>
      </c>
      <c r="K1111">
        <v>709.90200272034497</v>
      </c>
      <c r="L1111">
        <v>666.04112915124699</v>
      </c>
      <c r="M1111">
        <v>64.943219978104494</v>
      </c>
      <c r="N1111">
        <v>1.25415416264593</v>
      </c>
      <c r="O1111">
        <v>1.8601523980277901</v>
      </c>
      <c r="P1111">
        <v>62.846715328467099</v>
      </c>
      <c r="Q1111">
        <v>1.0357676154177001E-2</v>
      </c>
    </row>
    <row r="1112" spans="1:17" hidden="1" x14ac:dyDescent="0.3">
      <c r="A1112" t="s">
        <v>2371</v>
      </c>
      <c r="B1112" t="s">
        <v>2372</v>
      </c>
      <c r="C1112" t="str">
        <f>IFERROR(VLOOKUP(Table1[[#This Row],[Ticker]],[1]!Table1[[Symbol]:[Industry]],2,FALSE),"-")</f>
        <v>-</v>
      </c>
      <c r="D1112" t="s">
        <v>24</v>
      </c>
      <c r="E1112">
        <v>2015.4444179249999</v>
      </c>
      <c r="F1112">
        <v>189.96</v>
      </c>
      <c r="G1112">
        <v>-13.276332630675601</v>
      </c>
      <c r="H1112">
        <v>-8.7488296164972308</v>
      </c>
      <c r="I1112">
        <v>6.7068553557254598</v>
      </c>
      <c r="J1112">
        <v>-4.2644284464371296</v>
      </c>
      <c r="K1112">
        <v>194.57782398560701</v>
      </c>
      <c r="L1112">
        <v>177.67740116122701</v>
      </c>
      <c r="M1112">
        <v>34.185218644977297</v>
      </c>
      <c r="N1112">
        <v>0.57169146174853502</v>
      </c>
      <c r="O1112">
        <v>14.6030743314381</v>
      </c>
      <c r="P1112">
        <v>33.492621222768697</v>
      </c>
      <c r="Q1112">
        <v>-1.656058816777E-2</v>
      </c>
    </row>
    <row r="1113" spans="1:17" hidden="1" x14ac:dyDescent="0.3">
      <c r="A1113" t="s">
        <v>2373</v>
      </c>
      <c r="B1113" t="s">
        <v>2374</v>
      </c>
      <c r="C1113" t="str">
        <f>IFERROR(VLOOKUP(Table1[[#This Row],[Ticker]],[1]!Table1[[Symbol]:[Industry]],2,FALSE),"-")</f>
        <v>-</v>
      </c>
      <c r="D1113" t="s">
        <v>371</v>
      </c>
      <c r="E1113">
        <v>2014.1928428399999</v>
      </c>
      <c r="F1113">
        <v>230.83</v>
      </c>
      <c r="G1113">
        <v>-50.361351393932203</v>
      </c>
      <c r="H1113">
        <v>-8.8133971732927705</v>
      </c>
      <c r="I1113">
        <v>-33.109684767380003</v>
      </c>
      <c r="J1113">
        <v>-2.9682987737816799</v>
      </c>
      <c r="K1113">
        <v>234.26433100482299</v>
      </c>
      <c r="L1113">
        <v>255.99174016350199</v>
      </c>
      <c r="M1113">
        <v>46.112463993625497</v>
      </c>
      <c r="N1113">
        <v>1.45296225992096</v>
      </c>
      <c r="O1113">
        <v>50.911926526014803</v>
      </c>
      <c r="P1113">
        <v>9.9190476190476193</v>
      </c>
      <c r="Q1113">
        <v>0.17066608036776201</v>
      </c>
    </row>
    <row r="1114" spans="1:17" hidden="1" x14ac:dyDescent="0.3">
      <c r="A1114" t="s">
        <v>2375</v>
      </c>
      <c r="B1114" t="s">
        <v>2376</v>
      </c>
      <c r="C1114" t="str">
        <f>IFERROR(VLOOKUP(Table1[[#This Row],[Ticker]],[1]!Table1[[Symbol]:[Industry]],2,FALSE),"-")</f>
        <v>-</v>
      </c>
      <c r="D1114" t="s">
        <v>293</v>
      </c>
      <c r="E1114">
        <v>2012.3669574349999</v>
      </c>
      <c r="F1114">
        <v>1289.75</v>
      </c>
      <c r="G1114">
        <v>-45.016193084288403</v>
      </c>
      <c r="H1114">
        <v>-1.6254672170701201</v>
      </c>
      <c r="I1114">
        <v>-12.750314251128501</v>
      </c>
      <c r="J1114">
        <v>0.80213034631776003</v>
      </c>
      <c r="K1114">
        <v>1273.0544680348701</v>
      </c>
      <c r="L1114">
        <v>1321.4932165139701</v>
      </c>
      <c r="M1114">
        <v>67.4356564553147</v>
      </c>
      <c r="N1114">
        <v>0.87762179051394795</v>
      </c>
      <c r="O1114">
        <v>37.794146152355097</v>
      </c>
      <c r="P1114">
        <v>12.5534514355528</v>
      </c>
      <c r="Q1114">
        <v>1.5572693196203E-2</v>
      </c>
    </row>
    <row r="1115" spans="1:17" hidden="1" x14ac:dyDescent="0.3">
      <c r="A1115" t="s">
        <v>2377</v>
      </c>
      <c r="B1115" t="s">
        <v>2378</v>
      </c>
      <c r="C1115" t="str">
        <f>IFERROR(VLOOKUP(Table1[[#This Row],[Ticker]],[1]!Table1[[Symbol]:[Industry]],2,FALSE),"-")</f>
        <v>-</v>
      </c>
      <c r="E1115">
        <v>2011.845155815</v>
      </c>
      <c r="F1115">
        <v>7.83</v>
      </c>
      <c r="G1115">
        <v>-65.114233865243506</v>
      </c>
      <c r="H1115">
        <v>-39.756030810841601</v>
      </c>
      <c r="I1115">
        <v>-55.228550557054199</v>
      </c>
      <c r="J1115">
        <v>-8.2597288463259897</v>
      </c>
      <c r="K1115">
        <v>11.0484262594673</v>
      </c>
      <c r="L1115">
        <v>13.270058271544601</v>
      </c>
      <c r="M1115">
        <v>41.0789610349604</v>
      </c>
      <c r="N1115">
        <v>2.6149668857260102</v>
      </c>
      <c r="O1115">
        <v>174.58492975734299</v>
      </c>
      <c r="P1115">
        <v>2.7559055118110098</v>
      </c>
      <c r="Q1115">
        <v>0.11029071634559</v>
      </c>
    </row>
    <row r="1116" spans="1:17" hidden="1" x14ac:dyDescent="0.3">
      <c r="A1116" t="s">
        <v>2379</v>
      </c>
      <c r="B1116" t="s">
        <v>2380</v>
      </c>
      <c r="C1116" t="str">
        <f>IFERROR(VLOOKUP(Table1[[#This Row],[Ticker]],[1]!Table1[[Symbol]:[Industry]],2,FALSE),"-")</f>
        <v>-</v>
      </c>
      <c r="D1116" t="s">
        <v>1800</v>
      </c>
      <c r="E1116">
        <v>2003.0791698180001</v>
      </c>
      <c r="F1116">
        <v>177.91</v>
      </c>
      <c r="G1116">
        <v>32.209515322540703</v>
      </c>
      <c r="H1116">
        <v>-1.4349164781799899</v>
      </c>
      <c r="I1116">
        <v>-14.810730803144599</v>
      </c>
      <c r="J1116">
        <v>0.95599132246753404</v>
      </c>
      <c r="K1116">
        <v>174.07727722714901</v>
      </c>
      <c r="L1116">
        <v>172.119077350109</v>
      </c>
      <c r="M1116">
        <v>62.456922400773401</v>
      </c>
      <c r="N1116">
        <v>1.12432713319803</v>
      </c>
      <c r="O1116">
        <v>22.4214490472711</v>
      </c>
      <c r="P1116">
        <v>60.931705110809503</v>
      </c>
      <c r="Q1116">
        <v>-2.3437678312719E-2</v>
      </c>
    </row>
    <row r="1117" spans="1:17" hidden="1" x14ac:dyDescent="0.3">
      <c r="A1117" t="s">
        <v>2381</v>
      </c>
      <c r="B1117" t="s">
        <v>2382</v>
      </c>
      <c r="C1117" t="str">
        <f>IFERROR(VLOOKUP(Table1[[#This Row],[Ticker]],[1]!Table1[[Symbol]:[Industry]],2,FALSE),"-")</f>
        <v>-</v>
      </c>
      <c r="D1117" t="s">
        <v>98</v>
      </c>
      <c r="E1117">
        <v>2002.6383610339999</v>
      </c>
      <c r="F1117">
        <v>21.14</v>
      </c>
      <c r="G1117">
        <v>73.079108023176104</v>
      </c>
      <c r="H1117">
        <v>-7.4344103065010199</v>
      </c>
      <c r="I1117">
        <v>-17.570147390579201</v>
      </c>
      <c r="J1117">
        <v>-5.7579191041106403</v>
      </c>
      <c r="K1117">
        <v>20.6262534691014</v>
      </c>
      <c r="L1117">
        <v>19.541443659029198</v>
      </c>
      <c r="M1117">
        <v>47.051506821821199</v>
      </c>
      <c r="N1117">
        <v>1.21848118476483</v>
      </c>
      <c r="O1117">
        <v>62.961210974456002</v>
      </c>
      <c r="P1117">
        <v>121.825299390794</v>
      </c>
      <c r="Q1117">
        <v>0.149715345684136</v>
      </c>
    </row>
    <row r="1118" spans="1:17" hidden="1" x14ac:dyDescent="0.3">
      <c r="A1118" t="s">
        <v>2383</v>
      </c>
      <c r="B1118" t="s">
        <v>2384</v>
      </c>
      <c r="C1118" t="str">
        <f>IFERROR(VLOOKUP(Table1[[#This Row],[Ticker]],[1]!Table1[[Symbol]:[Industry]],2,FALSE),"-")</f>
        <v>-</v>
      </c>
      <c r="D1118" t="s">
        <v>1671</v>
      </c>
      <c r="E1118">
        <v>1999.9996195199999</v>
      </c>
      <c r="F1118">
        <v>190.46</v>
      </c>
      <c r="G1118">
        <v>-56.527632558054002</v>
      </c>
      <c r="H1118">
        <v>-14.073434696744901</v>
      </c>
      <c r="I1118">
        <v>-40.422158947088803</v>
      </c>
      <c r="J1118">
        <v>-6.3764935522083501</v>
      </c>
      <c r="K1118">
        <v>204.21331065322701</v>
      </c>
      <c r="L1118">
        <v>229.34047175444201</v>
      </c>
      <c r="M1118">
        <v>24.3320065252754</v>
      </c>
      <c r="N1118">
        <v>0.78931243220143799</v>
      </c>
      <c r="O1118">
        <v>74.839861388217898</v>
      </c>
      <c r="P1118">
        <v>4.0765027322404501</v>
      </c>
      <c r="Q1118">
        <v>0.15849089286972901</v>
      </c>
    </row>
    <row r="1119" spans="1:17" hidden="1" x14ac:dyDescent="0.3">
      <c r="A1119" t="s">
        <v>2385</v>
      </c>
      <c r="B1119" t="s">
        <v>2386</v>
      </c>
      <c r="C1119" t="str">
        <f>IFERROR(VLOOKUP(Table1[[#This Row],[Ticker]],[1]!Table1[[Symbol]:[Industry]],2,FALSE),"-")</f>
        <v>-</v>
      </c>
      <c r="D1119" t="s">
        <v>663</v>
      </c>
      <c r="E1119">
        <v>1996.7350159499999</v>
      </c>
      <c r="F1119">
        <v>303.25</v>
      </c>
      <c r="G1119">
        <v>-18.869441315267199</v>
      </c>
      <c r="H1119">
        <v>-1.2817550565442699</v>
      </c>
      <c r="I1119">
        <v>-15.9557405518281</v>
      </c>
      <c r="J1119">
        <v>-0.15685774553715201</v>
      </c>
      <c r="K1119">
        <v>299.802858358533</v>
      </c>
      <c r="M1119">
        <v>58.315752208690199</v>
      </c>
      <c r="N1119">
        <v>0.94833868806480304</v>
      </c>
      <c r="O1119">
        <v>26.924979389942202</v>
      </c>
      <c r="P1119">
        <v>28.878028049298699</v>
      </c>
    </row>
    <row r="1120" spans="1:17" hidden="1" x14ac:dyDescent="0.3">
      <c r="A1120" t="s">
        <v>2387</v>
      </c>
      <c r="B1120" t="s">
        <v>2388</v>
      </c>
      <c r="C1120" t="str">
        <f>IFERROR(VLOOKUP(Table1[[#This Row],[Ticker]],[1]!Table1[[Symbol]:[Industry]],2,FALSE),"-")</f>
        <v>-</v>
      </c>
      <c r="D1120" t="s">
        <v>151</v>
      </c>
      <c r="E1120">
        <v>1996.4447235390001</v>
      </c>
      <c r="F1120">
        <v>128.83000000000001</v>
      </c>
      <c r="G1120">
        <v>-31.100968392264999</v>
      </c>
      <c r="H1120">
        <v>-10.6578027676983</v>
      </c>
      <c r="I1120">
        <v>-26.477072841430399</v>
      </c>
      <c r="J1120">
        <v>-3.6514627355673701</v>
      </c>
      <c r="K1120">
        <v>135.55559502609</v>
      </c>
      <c r="M1120">
        <v>46.693803635806198</v>
      </c>
      <c r="N1120">
        <v>1.77566655910416</v>
      </c>
      <c r="O1120">
        <v>50.586043623379602</v>
      </c>
      <c r="P1120">
        <v>7.3583333333333298</v>
      </c>
    </row>
    <row r="1121" spans="1:17" hidden="1" x14ac:dyDescent="0.3">
      <c r="A1121" t="s">
        <v>2389</v>
      </c>
      <c r="B1121" t="s">
        <v>2390</v>
      </c>
      <c r="C1121" t="str">
        <f>IFERROR(VLOOKUP(Table1[[#This Row],[Ticker]],[1]!Table1[[Symbol]:[Industry]],2,FALSE),"-")</f>
        <v>-</v>
      </c>
      <c r="D1121" t="s">
        <v>811</v>
      </c>
      <c r="E1121">
        <v>1986.996863784</v>
      </c>
      <c r="F1121">
        <v>220.19</v>
      </c>
      <c r="G1121">
        <v>14.072276885030201</v>
      </c>
      <c r="H1121">
        <v>32.812083595937999</v>
      </c>
      <c r="I1121">
        <v>29.199535523515099</v>
      </c>
      <c r="J1121">
        <v>23.374608710993598</v>
      </c>
      <c r="M1121">
        <v>93.0901975316104</v>
      </c>
      <c r="O1121">
        <v>4.4552431990553698</v>
      </c>
      <c r="P1121">
        <v>59.557971014492701</v>
      </c>
    </row>
    <row r="1122" spans="1:17" hidden="1" x14ac:dyDescent="0.3">
      <c r="A1122" t="s">
        <v>2391</v>
      </c>
      <c r="B1122" t="s">
        <v>2392</v>
      </c>
      <c r="C1122" t="str">
        <f>IFERROR(VLOOKUP(Table1[[#This Row],[Ticker]],[1]!Table1[[Symbol]:[Industry]],2,FALSE),"-")</f>
        <v>-</v>
      </c>
      <c r="D1122" t="s">
        <v>230</v>
      </c>
      <c r="E1122">
        <v>1986.3673375000001</v>
      </c>
      <c r="F1122">
        <v>647.85</v>
      </c>
      <c r="G1122">
        <v>38.1511964668248</v>
      </c>
      <c r="H1122">
        <v>36.125046951908502</v>
      </c>
      <c r="I1122">
        <v>45.224849672047398</v>
      </c>
      <c r="J1122">
        <v>15.709723968207401</v>
      </c>
      <c r="K1122">
        <v>466.03732559621199</v>
      </c>
      <c r="L1122">
        <v>407.31905380040803</v>
      </c>
      <c r="M1122">
        <v>88.190094140508407</v>
      </c>
      <c r="N1122">
        <v>2.7963266338611499</v>
      </c>
      <c r="O1122">
        <v>4.0287103496179801</v>
      </c>
      <c r="P1122">
        <v>117.25352112676001</v>
      </c>
      <c r="Q1122">
        <v>0.124046406667341</v>
      </c>
    </row>
    <row r="1123" spans="1:17" hidden="1" x14ac:dyDescent="0.3">
      <c r="A1123" t="s">
        <v>2393</v>
      </c>
      <c r="B1123" t="s">
        <v>2394</v>
      </c>
      <c r="C1123" t="str">
        <f>IFERROR(VLOOKUP(Table1[[#This Row],[Ticker]],[1]!Table1[[Symbol]:[Industry]],2,FALSE),"-")</f>
        <v>-</v>
      </c>
      <c r="D1123" t="s">
        <v>1533</v>
      </c>
      <c r="E1123">
        <v>1984.571652096</v>
      </c>
      <c r="F1123">
        <v>92.55</v>
      </c>
      <c r="G1123">
        <v>-7.7871323475900196</v>
      </c>
      <c r="H1123">
        <v>-8.3645127244083195</v>
      </c>
      <c r="I1123">
        <v>-15.2114567688386</v>
      </c>
      <c r="J1123">
        <v>-3.1943361918022499</v>
      </c>
      <c r="K1123">
        <v>94.471096530065296</v>
      </c>
      <c r="L1123">
        <v>96.946556450108304</v>
      </c>
      <c r="M1123">
        <v>51.227134092180499</v>
      </c>
      <c r="N1123">
        <v>1.4625969175340701</v>
      </c>
      <c r="O1123">
        <v>39.924365207995599</v>
      </c>
      <c r="P1123">
        <v>20.116807268007701</v>
      </c>
      <c r="Q1123">
        <v>1.2208023136646999E-2</v>
      </c>
    </row>
    <row r="1124" spans="1:17" hidden="1" x14ac:dyDescent="0.3">
      <c r="A1124" t="s">
        <v>2395</v>
      </c>
      <c r="B1124" t="s">
        <v>2396</v>
      </c>
      <c r="C1124" t="str">
        <f>IFERROR(VLOOKUP(Table1[[#This Row],[Ticker]],[1]!Table1[[Symbol]:[Industry]],2,FALSE),"-")</f>
        <v>-</v>
      </c>
      <c r="D1124" t="s">
        <v>1625</v>
      </c>
      <c r="E1124">
        <v>1984.1380216</v>
      </c>
      <c r="F1124">
        <v>61.09</v>
      </c>
      <c r="G1124">
        <v>-2.8993922119961</v>
      </c>
      <c r="H1124">
        <v>-6.40408762513536</v>
      </c>
      <c r="I1124">
        <v>1.3324490482562701</v>
      </c>
      <c r="J1124">
        <v>-1.39348864623942</v>
      </c>
      <c r="K1124">
        <v>60.7190588065342</v>
      </c>
      <c r="L1124">
        <v>56.4581287601737</v>
      </c>
      <c r="M1124">
        <v>58.880462682991599</v>
      </c>
      <c r="N1124">
        <v>1.39795795437755</v>
      </c>
      <c r="O1124">
        <v>4.6816172859715097</v>
      </c>
      <c r="P1124">
        <v>27.2708333333333</v>
      </c>
      <c r="Q1124">
        <v>-2.8254867209200001E-2</v>
      </c>
    </row>
    <row r="1125" spans="1:17" hidden="1" x14ac:dyDescent="0.3">
      <c r="A1125" t="s">
        <v>2397</v>
      </c>
      <c r="B1125" t="s">
        <v>2398</v>
      </c>
      <c r="C1125" t="str">
        <f>IFERROR(VLOOKUP(Table1[[#This Row],[Ticker]],[1]!Table1[[Symbol]:[Industry]],2,FALSE),"-")</f>
        <v>-</v>
      </c>
      <c r="D1125" t="s">
        <v>193</v>
      </c>
      <c r="E1125">
        <v>1983.6341002500001</v>
      </c>
      <c r="F1125">
        <v>336</v>
      </c>
      <c r="G1125">
        <v>101.67964334529999</v>
      </c>
      <c r="H1125">
        <v>0.43074998389786601</v>
      </c>
      <c r="I1125">
        <v>3.2410967817453198</v>
      </c>
      <c r="J1125">
        <v>-3.2488289273997699</v>
      </c>
      <c r="K1125">
        <v>302.84363206493703</v>
      </c>
      <c r="L1125">
        <v>264.83786422292599</v>
      </c>
      <c r="M1125">
        <v>58.875731449024798</v>
      </c>
      <c r="N1125">
        <v>1.3566584777130299</v>
      </c>
      <c r="O1125">
        <v>4.4642857142857197</v>
      </c>
      <c r="P1125">
        <v>133.333333333333</v>
      </c>
      <c r="Q1125">
        <v>0.13680518667513</v>
      </c>
    </row>
    <row r="1126" spans="1:17" hidden="1" x14ac:dyDescent="0.3">
      <c r="A1126" t="s">
        <v>2399</v>
      </c>
      <c r="B1126" t="s">
        <v>2400</v>
      </c>
      <c r="C1126" t="str">
        <f>IFERROR(VLOOKUP(Table1[[#This Row],[Ticker]],[1]!Table1[[Symbol]:[Industry]],2,FALSE),"-")</f>
        <v>-</v>
      </c>
      <c r="D1126" t="s">
        <v>278</v>
      </c>
      <c r="E1126">
        <v>1971.79543984</v>
      </c>
      <c r="F1126">
        <v>59.94</v>
      </c>
      <c r="G1126">
        <v>71.722064335374696</v>
      </c>
      <c r="H1126">
        <v>-17.372524613017202</v>
      </c>
      <c r="I1126">
        <v>-10.662463933163</v>
      </c>
      <c r="J1126">
        <v>-5.2967742708480703</v>
      </c>
      <c r="K1126">
        <v>64.541401287715502</v>
      </c>
      <c r="L1126">
        <v>59.198556472672799</v>
      </c>
      <c r="M1126">
        <v>27.4546274407511</v>
      </c>
      <c r="N1126">
        <v>0.60598360747081603</v>
      </c>
      <c r="O1126">
        <v>59.993326659993301</v>
      </c>
      <c r="P1126">
        <v>111.428571428571</v>
      </c>
      <c r="Q1126">
        <v>8.9514573571300004E-3</v>
      </c>
    </row>
    <row r="1127" spans="1:17" x14ac:dyDescent="0.3">
      <c r="A1127" t="s">
        <v>2401</v>
      </c>
      <c r="B1127" t="s">
        <v>2402</v>
      </c>
      <c r="C1127" t="str">
        <f>IFERROR(VLOOKUP(Table1[[#This Row],[Ticker]],[1]!Table1[[Symbol]:[Industry]],2,FALSE),"-")</f>
        <v>-</v>
      </c>
      <c r="D1127" t="s">
        <v>272</v>
      </c>
      <c r="E1127">
        <v>1971.6129287799999</v>
      </c>
      <c r="F1127">
        <v>630.9</v>
      </c>
      <c r="G1127">
        <v>-18.527110987404299</v>
      </c>
      <c r="H1127">
        <v>-1.2392799025891199</v>
      </c>
      <c r="I1127">
        <v>-21.853393922833099</v>
      </c>
      <c r="J1127">
        <v>-4.72008040517753</v>
      </c>
      <c r="K1127">
        <v>608.79415329162896</v>
      </c>
      <c r="L1127">
        <v>617.69042493813197</v>
      </c>
      <c r="M1127">
        <v>44.0404452136152</v>
      </c>
      <c r="N1127">
        <v>0.93788319203268</v>
      </c>
      <c r="O1127">
        <v>21.715010302742101</v>
      </c>
      <c r="P1127">
        <v>40.637539010254102</v>
      </c>
      <c r="Q1127">
        <v>-7.2217735969717006E-2</v>
      </c>
    </row>
    <row r="1128" spans="1:17" hidden="1" x14ac:dyDescent="0.3">
      <c r="A1128" t="s">
        <v>2403</v>
      </c>
      <c r="B1128" t="s">
        <v>2404</v>
      </c>
      <c r="C1128" t="str">
        <f>IFERROR(VLOOKUP(Table1[[#This Row],[Ticker]],[1]!Table1[[Symbol]:[Industry]],2,FALSE),"-")</f>
        <v>-</v>
      </c>
      <c r="D1128" t="s">
        <v>218</v>
      </c>
      <c r="E1128">
        <v>1964.0774565900001</v>
      </c>
      <c r="F1128">
        <v>87.73</v>
      </c>
      <c r="G1128">
        <v>-18.099437205838999</v>
      </c>
      <c r="H1128">
        <v>0.22306455119795801</v>
      </c>
      <c r="I1128">
        <v>2.6176891631109802</v>
      </c>
      <c r="J1128">
        <v>-6.28439677801481</v>
      </c>
      <c r="K1128">
        <v>85.948324739511506</v>
      </c>
      <c r="L1128">
        <v>80.532381867691498</v>
      </c>
      <c r="M1128">
        <v>59.035571513891298</v>
      </c>
      <c r="N1128">
        <v>1.7699050825829901</v>
      </c>
      <c r="O1128">
        <v>23.9028838481705</v>
      </c>
      <c r="P1128">
        <v>26.2302158273381</v>
      </c>
      <c r="Q1128">
        <v>0.26090055763230102</v>
      </c>
    </row>
    <row r="1129" spans="1:17" hidden="1" x14ac:dyDescent="0.3">
      <c r="A1129" t="s">
        <v>2405</v>
      </c>
      <c r="B1129" t="s">
        <v>2406</v>
      </c>
      <c r="C1129" t="str">
        <f>IFERROR(VLOOKUP(Table1[[#This Row],[Ticker]],[1]!Table1[[Symbol]:[Industry]],2,FALSE),"-")</f>
        <v>-</v>
      </c>
      <c r="D1129" t="s">
        <v>130</v>
      </c>
      <c r="E1129">
        <v>1953.4648429680001</v>
      </c>
      <c r="F1129">
        <v>117.66</v>
      </c>
      <c r="G1129">
        <v>125.54609520641399</v>
      </c>
      <c r="H1129">
        <v>-3.6476146799240698</v>
      </c>
      <c r="I1129">
        <v>-40.946562374824701</v>
      </c>
      <c r="J1129">
        <v>-5.0936692507348003</v>
      </c>
      <c r="K1129">
        <v>127.430538887623</v>
      </c>
      <c r="L1129">
        <v>129.07358557772801</v>
      </c>
      <c r="M1129">
        <v>41.262925830314003</v>
      </c>
      <c r="N1129">
        <v>0.74313577146281395</v>
      </c>
      <c r="O1129">
        <v>133.214346421893</v>
      </c>
      <c r="P1129">
        <v>236.17142857142801</v>
      </c>
    </row>
    <row r="1130" spans="1:17" hidden="1" x14ac:dyDescent="0.3">
      <c r="A1130" t="s">
        <v>2407</v>
      </c>
      <c r="B1130" t="s">
        <v>2408</v>
      </c>
      <c r="C1130" t="str">
        <f>IFERROR(VLOOKUP(Table1[[#This Row],[Ticker]],[1]!Table1[[Symbol]:[Industry]],2,FALSE),"-")</f>
        <v>-</v>
      </c>
      <c r="D1130" t="s">
        <v>177</v>
      </c>
      <c r="E1130">
        <v>1941.30152856</v>
      </c>
      <c r="F1130">
        <v>468.35</v>
      </c>
      <c r="G1130">
        <v>-26.921615897668701</v>
      </c>
      <c r="H1130">
        <v>-10.8781946762068</v>
      </c>
      <c r="I1130">
        <v>-21.353872122318901</v>
      </c>
      <c r="J1130">
        <v>0.247023369542031</v>
      </c>
      <c r="K1130">
        <v>489.73867162681898</v>
      </c>
      <c r="M1130">
        <v>56.631539763144602</v>
      </c>
      <c r="N1130">
        <v>0.66450183343306501</v>
      </c>
      <c r="O1130">
        <v>36.863456816483399</v>
      </c>
      <c r="P1130">
        <v>8.5148285449490206</v>
      </c>
    </row>
    <row r="1131" spans="1:17" hidden="1" x14ac:dyDescent="0.3">
      <c r="A1131" t="s">
        <v>2409</v>
      </c>
      <c r="B1131" t="s">
        <v>2410</v>
      </c>
      <c r="C1131" t="str">
        <f>IFERROR(VLOOKUP(Table1[[#This Row],[Ticker]],[1]!Table1[[Symbol]:[Industry]],2,FALSE),"-")</f>
        <v>-</v>
      </c>
      <c r="E1131">
        <v>1932.0317250000001</v>
      </c>
      <c r="F1131">
        <v>283.95</v>
      </c>
      <c r="G1131">
        <v>1078.9511421167899</v>
      </c>
      <c r="H1131">
        <v>-0.35012856043473101</v>
      </c>
      <c r="I1131">
        <v>330.21582279747503</v>
      </c>
      <c r="J1131">
        <v>-20.196575340648899</v>
      </c>
      <c r="K1131">
        <v>254.78969987286999</v>
      </c>
      <c r="L1131">
        <v>142.70577124108999</v>
      </c>
      <c r="M1131">
        <v>56.158520086491201</v>
      </c>
      <c r="N1131">
        <v>0.92941989191028396</v>
      </c>
      <c r="O1131">
        <v>44.532488114104503</v>
      </c>
      <c r="P1131">
        <v>1158.0063291139199</v>
      </c>
      <c r="Q1131">
        <v>0.23292222091144801</v>
      </c>
    </row>
    <row r="1132" spans="1:17" hidden="1" x14ac:dyDescent="0.3">
      <c r="A1132" t="s">
        <v>2411</v>
      </c>
      <c r="B1132" t="s">
        <v>2412</v>
      </c>
      <c r="C1132" t="str">
        <f>IFERROR(VLOOKUP(Table1[[#This Row],[Ticker]],[1]!Table1[[Symbol]:[Industry]],2,FALSE),"-")</f>
        <v>-</v>
      </c>
      <c r="D1132" t="s">
        <v>61</v>
      </c>
      <c r="E1132">
        <v>1930.8176373599999</v>
      </c>
      <c r="F1132">
        <v>209.98</v>
      </c>
      <c r="G1132">
        <v>30.992886225548101</v>
      </c>
      <c r="H1132">
        <v>-4.7124590869888303</v>
      </c>
      <c r="I1132">
        <v>-14.9520705860888</v>
      </c>
      <c r="J1132">
        <v>-4.33933561595817</v>
      </c>
      <c r="K1132">
        <v>213.65169849219299</v>
      </c>
      <c r="L1132">
        <v>200.15542748179701</v>
      </c>
      <c r="M1132">
        <v>38.712601093563002</v>
      </c>
      <c r="N1132">
        <v>1.0341883899902</v>
      </c>
      <c r="O1132">
        <v>25.654824268978</v>
      </c>
      <c r="P1132">
        <v>58.349986802910898</v>
      </c>
      <c r="Q1132">
        <v>0.10077770133832099</v>
      </c>
    </row>
    <row r="1133" spans="1:17" hidden="1" x14ac:dyDescent="0.3">
      <c r="A1133" t="s">
        <v>2413</v>
      </c>
      <c r="B1133" t="s">
        <v>2414</v>
      </c>
      <c r="C1133" t="str">
        <f>IFERROR(VLOOKUP(Table1[[#This Row],[Ticker]],[1]!Table1[[Symbol]:[Industry]],2,FALSE),"-")</f>
        <v>-</v>
      </c>
      <c r="E1133">
        <v>1927.82714735999</v>
      </c>
      <c r="F1133">
        <v>376.65</v>
      </c>
      <c r="G1133">
        <v>45.948408008801799</v>
      </c>
      <c r="H1133">
        <v>26.211896363413</v>
      </c>
      <c r="I1133">
        <v>60.316253756412401</v>
      </c>
      <c r="J1133">
        <v>8.2094063154581498</v>
      </c>
      <c r="O1133">
        <v>5.9338908801274304</v>
      </c>
      <c r="P1133">
        <v>80.215311004784596</v>
      </c>
    </row>
    <row r="1134" spans="1:17" hidden="1" x14ac:dyDescent="0.3">
      <c r="A1134" t="s">
        <v>2415</v>
      </c>
      <c r="B1134" t="s">
        <v>2416</v>
      </c>
      <c r="C1134" t="str">
        <f>IFERROR(VLOOKUP(Table1[[#This Row],[Ticker]],[1]!Table1[[Symbol]:[Industry]],2,FALSE),"-")</f>
        <v>-</v>
      </c>
      <c r="D1134" t="s">
        <v>808</v>
      </c>
      <c r="E1134">
        <v>1927.688388715</v>
      </c>
      <c r="F1134">
        <v>8.91</v>
      </c>
      <c r="G1134">
        <v>-97.754187036805902</v>
      </c>
      <c r="H1134">
        <v>-24.160445473829402</v>
      </c>
      <c r="I1134">
        <v>-64.789960628350798</v>
      </c>
      <c r="J1134">
        <v>-1.6714935522083501</v>
      </c>
      <c r="K1134">
        <v>12.156903025494399</v>
      </c>
      <c r="L1134">
        <v>16.8774632923887</v>
      </c>
      <c r="M1134">
        <v>21.428162892539799</v>
      </c>
      <c r="N1134">
        <v>0.56039566681131703</v>
      </c>
      <c r="O1134">
        <v>267.56453423120001</v>
      </c>
      <c r="P1134">
        <v>3.00578034682079</v>
      </c>
      <c r="Q1134">
        <v>8.7231183411698998E-2</v>
      </c>
    </row>
    <row r="1135" spans="1:17" hidden="1" x14ac:dyDescent="0.3">
      <c r="A1135" t="s">
        <v>2417</v>
      </c>
      <c r="B1135" t="s">
        <v>2418</v>
      </c>
      <c r="C1135" t="str">
        <f>IFERROR(VLOOKUP(Table1[[#This Row],[Ticker]],[1]!Table1[[Symbol]:[Industry]],2,FALSE),"-")</f>
        <v>-</v>
      </c>
      <c r="D1135" t="s">
        <v>104</v>
      </c>
      <c r="E1135">
        <v>1926.2790038200001</v>
      </c>
      <c r="F1135">
        <v>871.3</v>
      </c>
      <c r="G1135">
        <v>84.447468468372705</v>
      </c>
      <c r="H1135">
        <v>-6.8137516575182202</v>
      </c>
      <c r="I1135">
        <v>61.696921289205598</v>
      </c>
      <c r="J1135">
        <v>-6.5583416991417698</v>
      </c>
      <c r="K1135">
        <v>818.776747966877</v>
      </c>
      <c r="L1135">
        <v>646.90205535521397</v>
      </c>
      <c r="M1135">
        <v>46.796950268451802</v>
      </c>
      <c r="N1135">
        <v>0.70039059508309698</v>
      </c>
      <c r="O1135">
        <v>12.2460690921611</v>
      </c>
      <c r="P1135">
        <v>125.666925666925</v>
      </c>
      <c r="Q1135">
        <v>4.5630481995914997E-2</v>
      </c>
    </row>
    <row r="1136" spans="1:17" hidden="1" x14ac:dyDescent="0.3">
      <c r="A1136" t="s">
        <v>2419</v>
      </c>
      <c r="B1136" t="s">
        <v>2420</v>
      </c>
      <c r="C1136" t="str">
        <f>IFERROR(VLOOKUP(Table1[[#This Row],[Ticker]],[1]!Table1[[Symbol]:[Industry]],2,FALSE),"-")</f>
        <v>-</v>
      </c>
      <c r="D1136" t="s">
        <v>486</v>
      </c>
      <c r="E1136">
        <v>1923.598716</v>
      </c>
      <c r="F1136">
        <v>761.9</v>
      </c>
      <c r="G1136">
        <v>43.033357410163902</v>
      </c>
      <c r="H1136">
        <v>23.730313295699101</v>
      </c>
      <c r="I1136">
        <v>16.582573867126101</v>
      </c>
      <c r="J1136">
        <v>4.0227019530997996</v>
      </c>
      <c r="K1136">
        <v>633.54832780753497</v>
      </c>
      <c r="L1136">
        <v>579.13255885741796</v>
      </c>
      <c r="M1136">
        <v>79.480695900032302</v>
      </c>
      <c r="N1136">
        <v>2.7482665948121601</v>
      </c>
      <c r="O1136">
        <v>3.21564509778187</v>
      </c>
      <c r="P1136">
        <v>77.0830912260313</v>
      </c>
      <c r="Q1136">
        <v>0.11135785423825401</v>
      </c>
    </row>
    <row r="1137" spans="1:17" hidden="1" x14ac:dyDescent="0.3">
      <c r="A1137" t="s">
        <v>2421</v>
      </c>
      <c r="B1137" t="s">
        <v>2422</v>
      </c>
      <c r="C1137" t="str">
        <f>IFERROR(VLOOKUP(Table1[[#This Row],[Ticker]],[1]!Table1[[Symbol]:[Industry]],2,FALSE),"-")</f>
        <v>-</v>
      </c>
      <c r="D1137" t="s">
        <v>193</v>
      </c>
      <c r="E1137">
        <v>1919.60006385</v>
      </c>
      <c r="F1137">
        <v>1021.85</v>
      </c>
      <c r="G1137">
        <v>123.338215980435</v>
      </c>
      <c r="H1137">
        <v>-6.3546810556256599</v>
      </c>
      <c r="I1137">
        <v>105.153337076261</v>
      </c>
      <c r="J1137">
        <v>3.9983431234170301</v>
      </c>
      <c r="K1137">
        <v>967.97331821150703</v>
      </c>
      <c r="L1137">
        <v>705.852758416239</v>
      </c>
      <c r="M1137">
        <v>66.661666826966993</v>
      </c>
      <c r="N1137">
        <v>0.46144182557779101</v>
      </c>
      <c r="O1137">
        <v>25.307041150853799</v>
      </c>
      <c r="P1137">
        <v>192.08232099471201</v>
      </c>
      <c r="Q1137">
        <v>0.103401722186301</v>
      </c>
    </row>
    <row r="1138" spans="1:17" hidden="1" x14ac:dyDescent="0.3">
      <c r="A1138" t="s">
        <v>2423</v>
      </c>
      <c r="B1138" t="s">
        <v>2424</v>
      </c>
      <c r="C1138" t="str">
        <f>IFERROR(VLOOKUP(Table1[[#This Row],[Ticker]],[1]!Table1[[Symbol]:[Industry]],2,FALSE),"-")</f>
        <v>-</v>
      </c>
      <c r="D1138" t="s">
        <v>230</v>
      </c>
      <c r="E1138">
        <v>1913.5082839049901</v>
      </c>
      <c r="F1138">
        <v>1387.15</v>
      </c>
      <c r="G1138">
        <v>-9.9734843914062292</v>
      </c>
      <c r="H1138">
        <v>1.1981412882456901</v>
      </c>
      <c r="I1138">
        <v>-19.601947162743699</v>
      </c>
      <c r="J1138">
        <v>3.18320093363368</v>
      </c>
      <c r="K1138">
        <v>1359.79715015542</v>
      </c>
      <c r="L1138">
        <v>1345.0728961387199</v>
      </c>
      <c r="M1138">
        <v>64.784111597531094</v>
      </c>
      <c r="N1138">
        <v>0.756707151983812</v>
      </c>
      <c r="O1138">
        <v>27.5997548931261</v>
      </c>
      <c r="P1138">
        <v>35.7289628180039</v>
      </c>
      <c r="Q1138">
        <v>6.9333522864633998E-2</v>
      </c>
    </row>
    <row r="1139" spans="1:17" hidden="1" x14ac:dyDescent="0.3">
      <c r="A1139" t="s">
        <v>2425</v>
      </c>
      <c r="B1139" t="s">
        <v>2426</v>
      </c>
      <c r="C1139" t="str">
        <f>IFERROR(VLOOKUP(Table1[[#This Row],[Ticker]],[1]!Table1[[Symbol]:[Industry]],2,FALSE),"-")</f>
        <v>-</v>
      </c>
      <c r="D1139" t="s">
        <v>218</v>
      </c>
      <c r="E1139">
        <v>1912.1891718049999</v>
      </c>
      <c r="F1139">
        <v>90.66</v>
      </c>
      <c r="G1139">
        <v>261.750675916332</v>
      </c>
      <c r="H1139">
        <v>64.455337071608199</v>
      </c>
      <c r="I1139">
        <v>156.51128006261001</v>
      </c>
      <c r="J1139">
        <v>19.862637341528401</v>
      </c>
      <c r="K1139">
        <v>57.159115262066699</v>
      </c>
      <c r="L1139">
        <v>43.076632069224402</v>
      </c>
      <c r="M1139">
        <v>97.493003689504604</v>
      </c>
      <c r="N1139">
        <v>1.45556619305546</v>
      </c>
      <c r="O1139">
        <v>0</v>
      </c>
      <c r="P1139">
        <v>297.63157894736798</v>
      </c>
      <c r="Q1139">
        <v>0.14249209103853</v>
      </c>
    </row>
    <row r="1140" spans="1:17" hidden="1" x14ac:dyDescent="0.3">
      <c r="A1140" t="s">
        <v>2427</v>
      </c>
      <c r="B1140" t="s">
        <v>2428</v>
      </c>
      <c r="C1140" t="str">
        <f>IFERROR(VLOOKUP(Table1[[#This Row],[Ticker]],[1]!Table1[[Symbol]:[Industry]],2,FALSE),"-")</f>
        <v>-</v>
      </c>
      <c r="D1140" t="s">
        <v>193</v>
      </c>
      <c r="E1140">
        <v>1911.84762</v>
      </c>
      <c r="F1140">
        <v>137.94999999999999</v>
      </c>
      <c r="G1140">
        <v>12.2647784804354</v>
      </c>
      <c r="H1140">
        <v>9.1729388590958791</v>
      </c>
      <c r="I1140">
        <v>42.730642095159297</v>
      </c>
      <c r="J1140">
        <v>-1.91150484685751</v>
      </c>
      <c r="K1140">
        <v>132.596120943919</v>
      </c>
      <c r="L1140">
        <v>114.031082282223</v>
      </c>
      <c r="M1140">
        <v>60.967031618352998</v>
      </c>
      <c r="N1140">
        <v>1.26416830596332</v>
      </c>
      <c r="O1140">
        <v>13.809351214208</v>
      </c>
      <c r="P1140">
        <v>75.285895806861404</v>
      </c>
      <c r="Q1140">
        <v>9.4166190043710005E-2</v>
      </c>
    </row>
    <row r="1141" spans="1:17" hidden="1" x14ac:dyDescent="0.3">
      <c r="A1141" t="s">
        <v>2429</v>
      </c>
      <c r="B1141" t="s">
        <v>2430</v>
      </c>
      <c r="C1141" t="str">
        <f>IFERROR(VLOOKUP(Table1[[#This Row],[Ticker]],[1]!Table1[[Symbol]:[Industry]],2,FALSE),"-")</f>
        <v>-</v>
      </c>
      <c r="D1141" t="s">
        <v>1625</v>
      </c>
      <c r="E1141">
        <v>1906.0882018</v>
      </c>
      <c r="F1141">
        <v>62.69</v>
      </c>
      <c r="G1141">
        <v>-2.7575319252082902</v>
      </c>
      <c r="H1141">
        <v>-7.2036814782364997</v>
      </c>
      <c r="I1141">
        <v>1.4952929341824399</v>
      </c>
      <c r="J1141">
        <v>-1.65551400602745</v>
      </c>
      <c r="K1141">
        <v>62.245256966883403</v>
      </c>
      <c r="L1141">
        <v>57.876655099975501</v>
      </c>
      <c r="M1141">
        <v>59.453032016997597</v>
      </c>
      <c r="N1141">
        <v>0.86364769615916304</v>
      </c>
      <c r="O1141">
        <v>5.1363853884191997</v>
      </c>
      <c r="P1141">
        <v>26.646464646464601</v>
      </c>
      <c r="Q1141">
        <v>-2.8326200589973E-2</v>
      </c>
    </row>
    <row r="1142" spans="1:17" hidden="1" x14ac:dyDescent="0.3">
      <c r="A1142" t="s">
        <v>2431</v>
      </c>
      <c r="B1142" t="s">
        <v>2432</v>
      </c>
      <c r="C1142" t="str">
        <f>IFERROR(VLOOKUP(Table1[[#This Row],[Ticker]],[1]!Table1[[Symbol]:[Industry]],2,FALSE),"-")</f>
        <v>-</v>
      </c>
      <c r="D1142" t="s">
        <v>1625</v>
      </c>
      <c r="E1142">
        <v>1905.052968</v>
      </c>
      <c r="F1142">
        <v>62.55</v>
      </c>
      <c r="G1142">
        <v>-2.9418934190935899</v>
      </c>
      <c r="H1142">
        <v>-7.3619293529021599</v>
      </c>
      <c r="I1142">
        <v>1.14217115361238</v>
      </c>
      <c r="J1142">
        <v>-1.15883735227243</v>
      </c>
      <c r="K1142">
        <v>62.215155744032202</v>
      </c>
      <c r="L1142">
        <v>57.865747626689597</v>
      </c>
      <c r="M1142">
        <v>55.931821315525497</v>
      </c>
      <c r="N1142">
        <v>0.97053725024415005</v>
      </c>
      <c r="O1142">
        <v>6.5547561950439697</v>
      </c>
      <c r="P1142">
        <v>27.1083113188376</v>
      </c>
      <c r="Q1142">
        <v>-2.9924776916618E-2</v>
      </c>
    </row>
    <row r="1143" spans="1:17" hidden="1" x14ac:dyDescent="0.3">
      <c r="A1143" t="s">
        <v>2433</v>
      </c>
      <c r="B1143" t="s">
        <v>2434</v>
      </c>
      <c r="C1143" t="str">
        <f>IFERROR(VLOOKUP(Table1[[#This Row],[Ticker]],[1]!Table1[[Symbol]:[Industry]],2,FALSE),"-")</f>
        <v>-</v>
      </c>
      <c r="D1143" t="s">
        <v>714</v>
      </c>
      <c r="E1143">
        <v>1901.11000107</v>
      </c>
      <c r="F1143">
        <v>767.79</v>
      </c>
      <c r="G1143">
        <v>39.572024623357102</v>
      </c>
      <c r="H1143">
        <v>-3.1428150527106502</v>
      </c>
      <c r="I1143">
        <v>24.171789188870498</v>
      </c>
      <c r="J1143">
        <v>-1.1603557149358199</v>
      </c>
      <c r="K1143">
        <v>724.42947323722501</v>
      </c>
      <c r="L1143">
        <v>622.12929545281895</v>
      </c>
      <c r="M1143">
        <v>43.078312623575101</v>
      </c>
      <c r="N1143">
        <v>0.86386685171581401</v>
      </c>
      <c r="O1143">
        <v>3.00993761314942</v>
      </c>
      <c r="P1143">
        <v>73.101115995941797</v>
      </c>
      <c r="Q1143">
        <v>-3.6227040049000002E-5</v>
      </c>
    </row>
    <row r="1144" spans="1:17" hidden="1" x14ac:dyDescent="0.3">
      <c r="A1144" t="s">
        <v>2435</v>
      </c>
      <c r="B1144" t="s">
        <v>2436</v>
      </c>
      <c r="C1144" t="str">
        <f>IFERROR(VLOOKUP(Table1[[#This Row],[Ticker]],[1]!Table1[[Symbol]:[Industry]],2,FALSE),"-")</f>
        <v>-</v>
      </c>
      <c r="D1144" t="s">
        <v>140</v>
      </c>
      <c r="E1144">
        <v>1899.605265957</v>
      </c>
      <c r="F1144">
        <v>112.28</v>
      </c>
      <c r="G1144">
        <v>48.153787768361099</v>
      </c>
      <c r="H1144">
        <v>-10.205260628986</v>
      </c>
      <c r="I1144">
        <v>-19.284588886708001</v>
      </c>
      <c r="J1144">
        <v>-4.2062370186885403</v>
      </c>
      <c r="K1144">
        <v>114.515585834457</v>
      </c>
      <c r="L1144">
        <v>110.132660950627</v>
      </c>
      <c r="M1144">
        <v>47.674176988191803</v>
      </c>
      <c r="N1144">
        <v>0.57588780375638304</v>
      </c>
      <c r="O1144">
        <v>25.489846811542499</v>
      </c>
      <c r="P1144">
        <v>78.363780778395494</v>
      </c>
      <c r="Q1144">
        <v>1.6082683985133999E-2</v>
      </c>
    </row>
    <row r="1145" spans="1:17" hidden="1" x14ac:dyDescent="0.3">
      <c r="A1145" t="s">
        <v>2437</v>
      </c>
      <c r="B1145" t="s">
        <v>2438</v>
      </c>
      <c r="C1145" t="str">
        <f>IFERROR(VLOOKUP(Table1[[#This Row],[Ticker]],[1]!Table1[[Symbol]:[Industry]],2,FALSE),"-")</f>
        <v>-</v>
      </c>
      <c r="D1145" t="s">
        <v>130</v>
      </c>
      <c r="E1145">
        <v>1896.725156832</v>
      </c>
      <c r="F1145">
        <v>200.66</v>
      </c>
      <c r="G1145">
        <v>144.59050141251299</v>
      </c>
      <c r="H1145">
        <v>14.7032332987611</v>
      </c>
      <c r="I1145">
        <v>42.740205801942302</v>
      </c>
      <c r="J1145">
        <v>2.2027457987044299</v>
      </c>
      <c r="K1145">
        <v>179.38199054451599</v>
      </c>
      <c r="L1145">
        <v>157.21260550834</v>
      </c>
      <c r="M1145">
        <v>72.010831643532498</v>
      </c>
      <c r="N1145">
        <v>1.8474800312434401</v>
      </c>
      <c r="O1145">
        <v>33.334994518090298</v>
      </c>
      <c r="P1145">
        <v>171.71293161814401</v>
      </c>
      <c r="Q1145">
        <v>8.4594603092474005E-2</v>
      </c>
    </row>
    <row r="1146" spans="1:17" hidden="1" x14ac:dyDescent="0.3">
      <c r="A1146" t="s">
        <v>2439</v>
      </c>
      <c r="B1146" t="s">
        <v>2440</v>
      </c>
      <c r="C1146" t="str">
        <f>IFERROR(VLOOKUP(Table1[[#This Row],[Ticker]],[1]!Table1[[Symbol]:[Industry]],2,FALSE),"-")</f>
        <v>-</v>
      </c>
      <c r="D1146" t="s">
        <v>2441</v>
      </c>
      <c r="E1146">
        <v>1892.8465550400001</v>
      </c>
      <c r="F1146">
        <v>1173.5</v>
      </c>
      <c r="G1146">
        <v>-3.08413205800997</v>
      </c>
      <c r="H1146">
        <v>1.42304633974938</v>
      </c>
      <c r="I1146">
        <v>-25.248946419942499</v>
      </c>
      <c r="J1146">
        <v>2.9968325755701501</v>
      </c>
      <c r="K1146">
        <v>1147.2649106911699</v>
      </c>
      <c r="L1146">
        <v>1137.5435802583499</v>
      </c>
      <c r="M1146">
        <v>74.713078250303695</v>
      </c>
      <c r="N1146">
        <v>1.08742036496068</v>
      </c>
      <c r="O1146">
        <v>23.642948444823102</v>
      </c>
      <c r="P1146">
        <v>40.944030747057397</v>
      </c>
      <c r="Q1146">
        <v>0.10526681881994999</v>
      </c>
    </row>
    <row r="1147" spans="1:17" hidden="1" x14ac:dyDescent="0.3">
      <c r="A1147" t="s">
        <v>2442</v>
      </c>
      <c r="B1147" t="s">
        <v>2443</v>
      </c>
      <c r="C1147" t="str">
        <f>IFERROR(VLOOKUP(Table1[[#This Row],[Ticker]],[1]!Table1[[Symbol]:[Industry]],2,FALSE),"-")</f>
        <v>-</v>
      </c>
      <c r="D1147" t="s">
        <v>676</v>
      </c>
      <c r="E1147">
        <v>1888.7572740000001</v>
      </c>
      <c r="F1147">
        <v>291.25</v>
      </c>
      <c r="G1147">
        <v>13.6158794857011</v>
      </c>
      <c r="H1147">
        <v>1.4647799180055701</v>
      </c>
      <c r="I1147">
        <v>-11.5913014696084</v>
      </c>
      <c r="J1147">
        <v>-3.8578734805237702</v>
      </c>
      <c r="K1147">
        <v>268.09724097035399</v>
      </c>
      <c r="L1147">
        <v>265.89108000993002</v>
      </c>
      <c r="M1147">
        <v>52.6750470726152</v>
      </c>
      <c r="N1147">
        <v>1.8774286094243</v>
      </c>
      <c r="O1147">
        <v>13.6480686695279</v>
      </c>
      <c r="P1147">
        <v>44.254581475978199</v>
      </c>
      <c r="Q1147">
        <v>3.9149419626658001E-2</v>
      </c>
    </row>
    <row r="1148" spans="1:17" hidden="1" x14ac:dyDescent="0.3">
      <c r="A1148" t="s">
        <v>2444</v>
      </c>
      <c r="B1148" t="s">
        <v>2445</v>
      </c>
      <c r="C1148" t="str">
        <f>IFERROR(VLOOKUP(Table1[[#This Row],[Ticker]],[1]!Table1[[Symbol]:[Industry]],2,FALSE),"-")</f>
        <v>-</v>
      </c>
      <c r="D1148" t="s">
        <v>230</v>
      </c>
      <c r="E1148">
        <v>1887.57537605999</v>
      </c>
      <c r="F1148">
        <v>301.39999999999998</v>
      </c>
      <c r="G1148">
        <v>525.49776089849502</v>
      </c>
      <c r="H1148">
        <v>2.1756917519663599</v>
      </c>
      <c r="I1148">
        <v>36.283016000817803</v>
      </c>
      <c r="J1148">
        <v>-2.1328535706702699E-2</v>
      </c>
      <c r="K1148">
        <v>271.07982233510802</v>
      </c>
      <c r="L1148">
        <v>200.47606666262701</v>
      </c>
      <c r="M1148">
        <v>58.4834831069454</v>
      </c>
      <c r="N1148">
        <v>1.2780168816864099</v>
      </c>
      <c r="O1148">
        <v>7.1001990710020104</v>
      </c>
      <c r="P1148">
        <v>575.63326608383704</v>
      </c>
      <c r="Q1148">
        <v>0.21377203224827801</v>
      </c>
    </row>
    <row r="1149" spans="1:17" hidden="1" x14ac:dyDescent="0.3">
      <c r="A1149" t="s">
        <v>2446</v>
      </c>
      <c r="B1149" t="s">
        <v>2447</v>
      </c>
      <c r="C1149" t="str">
        <f>IFERROR(VLOOKUP(Table1[[#This Row],[Ticker]],[1]!Table1[[Symbol]:[Industry]],2,FALSE),"-")</f>
        <v>-</v>
      </c>
      <c r="D1149" t="s">
        <v>396</v>
      </c>
      <c r="E1149">
        <v>1872.94174305</v>
      </c>
      <c r="F1149">
        <v>219.22</v>
      </c>
      <c r="G1149">
        <v>150.05785152829401</v>
      </c>
      <c r="H1149">
        <v>-8.5988074648758897</v>
      </c>
      <c r="I1149">
        <v>31.218384956264501</v>
      </c>
      <c r="J1149">
        <v>-6.6959763260404497</v>
      </c>
      <c r="K1149">
        <v>212.656074461977</v>
      </c>
      <c r="L1149">
        <v>178.53355816679701</v>
      </c>
      <c r="M1149">
        <v>39.830895670318803</v>
      </c>
      <c r="N1149">
        <v>0.77594854749179998</v>
      </c>
      <c r="O1149">
        <v>10.6194690265486</v>
      </c>
      <c r="P1149">
        <v>182.5</v>
      </c>
      <c r="Q1149">
        <v>9.2615763043792002E-2</v>
      </c>
    </row>
    <row r="1150" spans="1:17" hidden="1" x14ac:dyDescent="0.3">
      <c r="A1150" t="s">
        <v>2448</v>
      </c>
      <c r="B1150" t="s">
        <v>2449</v>
      </c>
      <c r="C1150" t="str">
        <f>IFERROR(VLOOKUP(Table1[[#This Row],[Ticker]],[1]!Table1[[Symbol]:[Industry]],2,FALSE),"-")</f>
        <v>-</v>
      </c>
      <c r="D1150" t="s">
        <v>218</v>
      </c>
      <c r="E1150">
        <v>1872.485829</v>
      </c>
      <c r="F1150">
        <v>1243.05</v>
      </c>
      <c r="G1150">
        <v>258.63453251579199</v>
      </c>
      <c r="H1150">
        <v>-11.1917569992354</v>
      </c>
      <c r="I1150">
        <v>84.192218440062405</v>
      </c>
      <c r="J1150">
        <v>-3.5579113441066799</v>
      </c>
      <c r="K1150">
        <v>1222.17803146346</v>
      </c>
      <c r="L1150">
        <v>942.06922124591404</v>
      </c>
      <c r="M1150">
        <v>45.1624524294431</v>
      </c>
      <c r="N1150">
        <v>1.18562239988825</v>
      </c>
      <c r="O1150">
        <v>20.087687542737601</v>
      </c>
      <c r="P1150">
        <v>288.453125</v>
      </c>
      <c r="Q1150">
        <v>0.14058642912778699</v>
      </c>
    </row>
    <row r="1151" spans="1:17" hidden="1" x14ac:dyDescent="0.3">
      <c r="A1151" t="s">
        <v>2450</v>
      </c>
      <c r="B1151" t="s">
        <v>2451</v>
      </c>
      <c r="C1151" t="str">
        <f>IFERROR(VLOOKUP(Table1[[#This Row],[Ticker]],[1]!Table1[[Symbol]:[Industry]],2,FALSE),"-")</f>
        <v>-</v>
      </c>
      <c r="D1151" t="s">
        <v>533</v>
      </c>
      <c r="E1151">
        <v>1871.8649572500001</v>
      </c>
      <c r="F1151">
        <v>639.5</v>
      </c>
      <c r="G1151">
        <v>-1.23256023708911</v>
      </c>
      <c r="H1151">
        <v>14.0414909664559</v>
      </c>
      <c r="I1151">
        <v>18.1753851878516</v>
      </c>
      <c r="J1151">
        <v>-1.52321115662387</v>
      </c>
      <c r="K1151">
        <v>535.94735431852905</v>
      </c>
      <c r="L1151">
        <v>500.24660757887102</v>
      </c>
      <c r="M1151">
        <v>74.146192944002493</v>
      </c>
      <c r="N1151">
        <v>2.25818097710322</v>
      </c>
      <c r="O1151">
        <v>3.0336200156372</v>
      </c>
      <c r="P1151">
        <v>58.881987577639698</v>
      </c>
      <c r="Q1151">
        <v>-3.9526254096701997E-2</v>
      </c>
    </row>
    <row r="1152" spans="1:17" hidden="1" x14ac:dyDescent="0.3">
      <c r="A1152" t="s">
        <v>2452</v>
      </c>
      <c r="B1152" t="s">
        <v>2453</v>
      </c>
      <c r="C1152" t="str">
        <f>IFERROR(VLOOKUP(Table1[[#This Row],[Ticker]],[1]!Table1[[Symbol]:[Industry]],2,FALSE),"-")</f>
        <v>-</v>
      </c>
      <c r="D1152" t="s">
        <v>119</v>
      </c>
      <c r="E1152">
        <v>1868.4250834740001</v>
      </c>
      <c r="F1152">
        <v>17.54</v>
      </c>
      <c r="G1152">
        <v>32.1543005822613</v>
      </c>
      <c r="H1152">
        <v>-5.3080552929509102</v>
      </c>
      <c r="I1152">
        <v>-5.3930297729423797</v>
      </c>
      <c r="J1152">
        <v>-2.4615612722986402</v>
      </c>
      <c r="K1152">
        <v>17.7015770217347</v>
      </c>
      <c r="L1152">
        <v>16.808937837881899</v>
      </c>
      <c r="M1152">
        <v>51.555983311418402</v>
      </c>
      <c r="N1152">
        <v>1.1034256378834999</v>
      </c>
      <c r="O1152">
        <v>50.257391403336399</v>
      </c>
      <c r="P1152">
        <v>65.600033885778601</v>
      </c>
      <c r="Q1152">
        <v>0.14399008664609</v>
      </c>
    </row>
    <row r="1153" spans="1:17" hidden="1" x14ac:dyDescent="0.3">
      <c r="A1153" t="s">
        <v>2454</v>
      </c>
      <c r="B1153" t="s">
        <v>2455</v>
      </c>
      <c r="C1153" t="str">
        <f>IFERROR(VLOOKUP(Table1[[#This Row],[Ticker]],[1]!Table1[[Symbol]:[Industry]],2,FALSE),"-")</f>
        <v>-</v>
      </c>
      <c r="D1153" t="s">
        <v>193</v>
      </c>
      <c r="E1153">
        <v>1865.7019444</v>
      </c>
      <c r="F1153">
        <v>829.45</v>
      </c>
      <c r="G1153">
        <v>60.457058552248697</v>
      </c>
      <c r="H1153">
        <v>8.9381145690781896</v>
      </c>
      <c r="I1153">
        <v>47.687704262551897</v>
      </c>
      <c r="J1153">
        <v>2.4636074578926501</v>
      </c>
      <c r="K1153">
        <v>727.93130396385004</v>
      </c>
      <c r="L1153">
        <v>633.12001127873498</v>
      </c>
      <c r="M1153">
        <v>71.667103500148599</v>
      </c>
      <c r="N1153">
        <v>1.89249111522685</v>
      </c>
      <c r="O1153">
        <v>2.33287117969738</v>
      </c>
      <c r="P1153">
        <v>94.912466220185607</v>
      </c>
      <c r="Q1153">
        <v>6.8158982927292999E-2</v>
      </c>
    </row>
    <row r="1154" spans="1:17" hidden="1" x14ac:dyDescent="0.3">
      <c r="A1154" t="s">
        <v>2456</v>
      </c>
      <c r="B1154" t="s">
        <v>2457</v>
      </c>
      <c r="C1154" t="str">
        <f>IFERROR(VLOOKUP(Table1[[#This Row],[Ticker]],[1]!Table1[[Symbol]:[Industry]],2,FALSE),"-")</f>
        <v>-</v>
      </c>
      <c r="D1154" t="s">
        <v>21</v>
      </c>
      <c r="E1154">
        <v>1860.3710297099999</v>
      </c>
      <c r="F1154">
        <v>1177.8</v>
      </c>
      <c r="G1154">
        <v>94.105862233466496</v>
      </c>
      <c r="H1154">
        <v>9.0503562281175292</v>
      </c>
      <c r="I1154">
        <v>68.636787711621196</v>
      </c>
      <c r="J1154">
        <v>4.4893760130090303</v>
      </c>
      <c r="K1154">
        <v>1033.0899113788701</v>
      </c>
      <c r="L1154">
        <v>812.02621073023101</v>
      </c>
      <c r="M1154">
        <v>72.178874886451595</v>
      </c>
      <c r="N1154">
        <v>0.64466258019032596</v>
      </c>
      <c r="O1154">
        <v>6.2913907284768396</v>
      </c>
      <c r="P1154">
        <v>139.244363193174</v>
      </c>
      <c r="Q1154">
        <v>7.7587718307197004E-2</v>
      </c>
    </row>
    <row r="1155" spans="1:17" hidden="1" x14ac:dyDescent="0.3">
      <c r="A1155" t="s">
        <v>2458</v>
      </c>
      <c r="B1155" t="s">
        <v>2459</v>
      </c>
      <c r="C1155" t="str">
        <f>IFERROR(VLOOKUP(Table1[[#This Row],[Ticker]],[1]!Table1[[Symbol]:[Industry]],2,FALSE),"-")</f>
        <v>-</v>
      </c>
      <c r="D1155" t="s">
        <v>230</v>
      </c>
      <c r="E1155">
        <v>1854.594098</v>
      </c>
      <c r="F1155">
        <v>1381.2</v>
      </c>
      <c r="G1155">
        <v>23.986362414967498</v>
      </c>
      <c r="H1155">
        <v>-4.1800061924617697</v>
      </c>
      <c r="I1155">
        <v>-6.17521461791749</v>
      </c>
      <c r="J1155">
        <v>-2.2122118306782501</v>
      </c>
      <c r="K1155">
        <v>1338.56366404137</v>
      </c>
      <c r="L1155">
        <v>1274.96704683338</v>
      </c>
      <c r="M1155">
        <v>51.382716105760103</v>
      </c>
      <c r="N1155">
        <v>2.25674886002815</v>
      </c>
      <c r="O1155">
        <v>14.827686070083899</v>
      </c>
      <c r="P1155">
        <v>50.950819672131097</v>
      </c>
      <c r="Q1155">
        <v>1.792223900233E-2</v>
      </c>
    </row>
    <row r="1156" spans="1:17" hidden="1" x14ac:dyDescent="0.3">
      <c r="A1156" t="s">
        <v>2460</v>
      </c>
      <c r="B1156" t="s">
        <v>2461</v>
      </c>
      <c r="C1156" t="str">
        <f>IFERROR(VLOOKUP(Table1[[#This Row],[Ticker]],[1]!Table1[[Symbol]:[Industry]],2,FALSE),"-")</f>
        <v>-</v>
      </c>
      <c r="D1156" t="s">
        <v>46</v>
      </c>
      <c r="E1156">
        <v>1853.3610000000001</v>
      </c>
      <c r="F1156">
        <v>458.8</v>
      </c>
      <c r="G1156">
        <v>54.334290675557398</v>
      </c>
      <c r="H1156">
        <v>25.705197823120798</v>
      </c>
      <c r="I1156">
        <v>51.956645580359201</v>
      </c>
      <c r="J1156">
        <v>-4.7655529581489402</v>
      </c>
      <c r="K1156">
        <v>383.675052613346</v>
      </c>
      <c r="L1156">
        <v>315.636746781905</v>
      </c>
      <c r="M1156">
        <v>65.048453852428196</v>
      </c>
      <c r="N1156">
        <v>0.91490083583184201</v>
      </c>
      <c r="O1156">
        <v>8.4241499564080105</v>
      </c>
      <c r="P1156">
        <v>99.348251140560393</v>
      </c>
      <c r="Q1156">
        <v>6.4260491093393005E-2</v>
      </c>
    </row>
    <row r="1157" spans="1:17" hidden="1" x14ac:dyDescent="0.3">
      <c r="A1157" t="s">
        <v>2462</v>
      </c>
      <c r="B1157" t="s">
        <v>2463</v>
      </c>
      <c r="C1157" t="str">
        <f>IFERROR(VLOOKUP(Table1[[#This Row],[Ticker]],[1]!Table1[[Symbol]:[Industry]],2,FALSE),"-")</f>
        <v>-</v>
      </c>
      <c r="D1157" t="s">
        <v>1930</v>
      </c>
      <c r="E1157">
        <v>1848.64</v>
      </c>
      <c r="F1157">
        <v>287.3</v>
      </c>
      <c r="G1157">
        <v>34.692136971001503</v>
      </c>
      <c r="H1157">
        <v>-5.51516816153124</v>
      </c>
      <c r="I1157">
        <v>1.5484659094445901</v>
      </c>
      <c r="J1157">
        <v>-4.6442849529473396</v>
      </c>
      <c r="K1157">
        <v>289.512199675528</v>
      </c>
      <c r="L1157">
        <v>264.94939992372798</v>
      </c>
      <c r="M1157">
        <v>43.291547860198499</v>
      </c>
      <c r="N1157">
        <v>0.64879906810391896</v>
      </c>
      <c r="O1157">
        <v>15.471632439958199</v>
      </c>
      <c r="P1157">
        <v>64.171428571428507</v>
      </c>
      <c r="Q1157">
        <v>0.17115829331068</v>
      </c>
    </row>
    <row r="1158" spans="1:17" hidden="1" x14ac:dyDescent="0.3">
      <c r="A1158" t="s">
        <v>2464</v>
      </c>
      <c r="B1158" t="s">
        <v>2465</v>
      </c>
      <c r="C1158" t="str">
        <f>IFERROR(VLOOKUP(Table1[[#This Row],[Ticker]],[1]!Table1[[Symbol]:[Industry]],2,FALSE),"-")</f>
        <v>-</v>
      </c>
      <c r="D1158" t="s">
        <v>230</v>
      </c>
      <c r="E1158">
        <v>1845.28</v>
      </c>
      <c r="F1158">
        <v>565.45000000000005</v>
      </c>
      <c r="G1158">
        <v>88.183254078701793</v>
      </c>
      <c r="H1158">
        <v>17.542632774937601</v>
      </c>
      <c r="I1158">
        <v>49.664830633740003</v>
      </c>
      <c r="J1158">
        <v>-3.03983358470642</v>
      </c>
      <c r="K1158">
        <v>515.35396130220101</v>
      </c>
      <c r="L1158">
        <v>433.991171291792</v>
      </c>
      <c r="M1158">
        <v>67.142554448902004</v>
      </c>
      <c r="N1158">
        <v>1.4641116203134299</v>
      </c>
      <c r="O1158">
        <v>6.7468388009549898</v>
      </c>
      <c r="P1158">
        <v>120.19080996884701</v>
      </c>
      <c r="Q1158">
        <v>0.124570655881174</v>
      </c>
    </row>
    <row r="1159" spans="1:17" hidden="1" x14ac:dyDescent="0.3">
      <c r="A1159" t="s">
        <v>2466</v>
      </c>
      <c r="B1159" t="s">
        <v>2467</v>
      </c>
      <c r="C1159" t="str">
        <f>IFERROR(VLOOKUP(Table1[[#This Row],[Ticker]],[1]!Table1[[Symbol]:[Industry]],2,FALSE),"-")</f>
        <v>-</v>
      </c>
      <c r="D1159" t="s">
        <v>1930</v>
      </c>
      <c r="E1159">
        <v>1842.6185923200001</v>
      </c>
      <c r="F1159">
        <v>635.04999999999995</v>
      </c>
      <c r="G1159">
        <v>58.144071556353602</v>
      </c>
      <c r="H1159">
        <v>-11.435143847671</v>
      </c>
      <c r="I1159">
        <v>-24.739325328872798</v>
      </c>
      <c r="J1159">
        <v>-1.1815299043499801</v>
      </c>
      <c r="K1159">
        <v>669.35414173904496</v>
      </c>
      <c r="L1159">
        <v>647.17782790344097</v>
      </c>
      <c r="M1159">
        <v>49.631030741454303</v>
      </c>
      <c r="N1159">
        <v>0.71227132766060097</v>
      </c>
      <c r="O1159">
        <v>44.083143059601603</v>
      </c>
      <c r="P1159">
        <v>90.10627151624</v>
      </c>
      <c r="Q1159">
        <v>0.148071257203896</v>
      </c>
    </row>
    <row r="1160" spans="1:17" hidden="1" x14ac:dyDescent="0.3">
      <c r="A1160" t="s">
        <v>2468</v>
      </c>
      <c r="B1160" t="s">
        <v>2469</v>
      </c>
      <c r="C1160" t="str">
        <f>IFERROR(VLOOKUP(Table1[[#This Row],[Ticker]],[1]!Table1[[Symbol]:[Industry]],2,FALSE),"-")</f>
        <v>-</v>
      </c>
      <c r="D1160" t="s">
        <v>230</v>
      </c>
      <c r="E1160">
        <v>1841.35036274</v>
      </c>
      <c r="F1160">
        <v>442.25</v>
      </c>
      <c r="G1160">
        <v>219.92539104383701</v>
      </c>
      <c r="H1160">
        <v>-2.24540479415487</v>
      </c>
      <c r="I1160">
        <v>43.613435228221199</v>
      </c>
      <c r="J1160">
        <v>-1.4323135977664301</v>
      </c>
      <c r="K1160">
        <v>403.76819080229501</v>
      </c>
      <c r="L1160">
        <v>312.07278950984801</v>
      </c>
      <c r="M1160">
        <v>65.332610721974802</v>
      </c>
      <c r="N1160">
        <v>0.86787775615587304</v>
      </c>
      <c r="O1160">
        <v>1.52628603730922</v>
      </c>
      <c r="P1160">
        <v>250.99206349206301</v>
      </c>
      <c r="Q1160">
        <v>0.234449579714922</v>
      </c>
    </row>
    <row r="1161" spans="1:17" hidden="1" x14ac:dyDescent="0.3">
      <c r="A1161" t="s">
        <v>2470</v>
      </c>
      <c r="B1161" t="s">
        <v>2471</v>
      </c>
      <c r="C1161" t="str">
        <f>IFERROR(VLOOKUP(Table1[[#This Row],[Ticker]],[1]!Table1[[Symbol]:[Industry]],2,FALSE),"-")</f>
        <v>-</v>
      </c>
      <c r="D1161" t="s">
        <v>193</v>
      </c>
      <c r="E1161">
        <v>1836.45613389</v>
      </c>
      <c r="F1161">
        <v>197.09</v>
      </c>
      <c r="G1161">
        <v>-20.218983577442302</v>
      </c>
      <c r="H1161">
        <v>-3.5430957402504402</v>
      </c>
      <c r="I1161">
        <v>-36.349707457005202</v>
      </c>
      <c r="J1161">
        <v>-3.0286364093512002</v>
      </c>
      <c r="K1161">
        <v>198.57107850615699</v>
      </c>
      <c r="L1161">
        <v>210.491841033008</v>
      </c>
      <c r="M1161">
        <v>46.628944993767298</v>
      </c>
      <c r="N1161">
        <v>1.0076684983058599</v>
      </c>
      <c r="O1161">
        <v>61.854990106042898</v>
      </c>
      <c r="P1161">
        <v>14.8877878169629</v>
      </c>
      <c r="Q1161">
        <v>6.1906498723047002E-2</v>
      </c>
    </row>
    <row r="1162" spans="1:17" hidden="1" x14ac:dyDescent="0.3">
      <c r="A1162" t="s">
        <v>2472</v>
      </c>
      <c r="B1162" t="s">
        <v>2473</v>
      </c>
      <c r="C1162" t="str">
        <f>IFERROR(VLOOKUP(Table1[[#This Row],[Ticker]],[1]!Table1[[Symbol]:[Industry]],2,FALSE),"-")</f>
        <v>-</v>
      </c>
      <c r="D1162" t="s">
        <v>533</v>
      </c>
      <c r="E1162">
        <v>1827.1580731500001</v>
      </c>
      <c r="F1162">
        <v>1487.55</v>
      </c>
      <c r="G1162">
        <v>-6.2968823258446998</v>
      </c>
      <c r="H1162">
        <v>2.7992778229438602</v>
      </c>
      <c r="I1162">
        <v>0.46965361107752501</v>
      </c>
      <c r="J1162">
        <v>-1.6679302682858901</v>
      </c>
      <c r="K1162">
        <v>1343.9702422717301</v>
      </c>
      <c r="L1162">
        <v>1290.5691898473699</v>
      </c>
      <c r="M1162">
        <v>64.419727615908698</v>
      </c>
      <c r="N1162">
        <v>1.6189394663446</v>
      </c>
      <c r="O1162">
        <v>2.7730160330745099</v>
      </c>
      <c r="P1162">
        <v>48.903903903903803</v>
      </c>
      <c r="Q1162">
        <v>-2.2514173546674E-2</v>
      </c>
    </row>
    <row r="1163" spans="1:17" hidden="1" x14ac:dyDescent="0.3">
      <c r="A1163" t="s">
        <v>2474</v>
      </c>
      <c r="B1163" t="s">
        <v>2475</v>
      </c>
      <c r="C1163" t="str">
        <f>IFERROR(VLOOKUP(Table1[[#This Row],[Ticker]],[1]!Table1[[Symbol]:[Industry]],2,FALSE),"-")</f>
        <v>-</v>
      </c>
      <c r="D1163" t="s">
        <v>380</v>
      </c>
      <c r="E1163">
        <v>1820.07672929</v>
      </c>
      <c r="F1163">
        <v>587.79999999999995</v>
      </c>
      <c r="G1163">
        <v>-37.1921120986744</v>
      </c>
      <c r="H1163">
        <v>0.37406856761715002</v>
      </c>
      <c r="I1163">
        <v>-17.6216716195669</v>
      </c>
      <c r="J1163">
        <v>-4.3692757435357299</v>
      </c>
      <c r="K1163">
        <v>571.59792430697496</v>
      </c>
      <c r="L1163">
        <v>566.22592978573005</v>
      </c>
      <c r="M1163">
        <v>56.297919533604798</v>
      </c>
      <c r="N1163">
        <v>0.83705638157402695</v>
      </c>
      <c r="O1163">
        <v>25.893160939094901</v>
      </c>
      <c r="P1163">
        <v>33.575730030678301</v>
      </c>
      <c r="Q1163">
        <v>0.12886233405127301</v>
      </c>
    </row>
    <row r="1164" spans="1:17" hidden="1" x14ac:dyDescent="0.3">
      <c r="A1164" t="s">
        <v>2476</v>
      </c>
      <c r="B1164" t="s">
        <v>2477</v>
      </c>
      <c r="C1164" t="str">
        <f>IFERROR(VLOOKUP(Table1[[#This Row],[Ticker]],[1]!Table1[[Symbol]:[Industry]],2,FALSE),"-")</f>
        <v>-</v>
      </c>
      <c r="D1164" t="s">
        <v>124</v>
      </c>
      <c r="E1164">
        <v>1817.0857490999999</v>
      </c>
      <c r="F1164">
        <v>268.3</v>
      </c>
      <c r="G1164">
        <v>29.2019965255482</v>
      </c>
      <c r="H1164">
        <v>-14.107103466999</v>
      </c>
      <c r="I1164">
        <v>-22.6378186739536</v>
      </c>
      <c r="J1164">
        <v>-2.6032863214964599</v>
      </c>
      <c r="K1164">
        <v>276.188457493736</v>
      </c>
      <c r="L1164">
        <v>275.25710642893802</v>
      </c>
      <c r="M1164">
        <v>47.960218181358897</v>
      </c>
      <c r="N1164">
        <v>0.81819096668662605</v>
      </c>
      <c r="O1164">
        <v>49.310473350726802</v>
      </c>
      <c r="P1164">
        <v>57.130307467057101</v>
      </c>
      <c r="Q1164">
        <v>0.10621098351685999</v>
      </c>
    </row>
    <row r="1165" spans="1:17" hidden="1" x14ac:dyDescent="0.3">
      <c r="A1165" t="s">
        <v>2478</v>
      </c>
      <c r="B1165" t="s">
        <v>2479</v>
      </c>
      <c r="C1165" t="str">
        <f>IFERROR(VLOOKUP(Table1[[#This Row],[Ticker]],[1]!Table1[[Symbol]:[Industry]],2,FALSE),"-")</f>
        <v>-</v>
      </c>
      <c r="D1165" t="s">
        <v>533</v>
      </c>
      <c r="E1165">
        <v>1814.4251012299901</v>
      </c>
      <c r="F1165">
        <v>5871.75</v>
      </c>
      <c r="G1165">
        <v>-40.036887663547901</v>
      </c>
      <c r="H1165">
        <v>8.7145884597512193</v>
      </c>
      <c r="I1165">
        <v>-15.6496527835137</v>
      </c>
      <c r="J1165">
        <v>-3.97034412692099</v>
      </c>
      <c r="K1165">
        <v>5503.3968040174796</v>
      </c>
      <c r="L1165">
        <v>5749.3736742635101</v>
      </c>
      <c r="M1165">
        <v>57.525833664952899</v>
      </c>
      <c r="N1165">
        <v>0.98200626269295799</v>
      </c>
      <c r="O1165">
        <v>19.163792736407299</v>
      </c>
      <c r="P1165">
        <v>31.535618279569899</v>
      </c>
      <c r="Q1165">
        <v>-9.6856000509987994E-2</v>
      </c>
    </row>
    <row r="1166" spans="1:17" hidden="1" x14ac:dyDescent="0.3">
      <c r="A1166" t="s">
        <v>2480</v>
      </c>
      <c r="B1166" t="s">
        <v>2481</v>
      </c>
      <c r="C1166" t="str">
        <f>IFERROR(VLOOKUP(Table1[[#This Row],[Ticker]],[1]!Table1[[Symbol]:[Industry]],2,FALSE),"-")</f>
        <v>-</v>
      </c>
      <c r="D1166" t="s">
        <v>371</v>
      </c>
      <c r="E1166">
        <v>1812.166956</v>
      </c>
      <c r="F1166">
        <v>292.2</v>
      </c>
      <c r="G1166">
        <v>5.8623305344590797</v>
      </c>
      <c r="H1166">
        <v>11.860498910339601</v>
      </c>
      <c r="I1166">
        <v>5.7030487374573404</v>
      </c>
      <c r="J1166">
        <v>-1.99456785929898</v>
      </c>
      <c r="K1166">
        <v>263.44881944853398</v>
      </c>
      <c r="L1166">
        <v>243.33311175723699</v>
      </c>
      <c r="M1166">
        <v>60.005703918648301</v>
      </c>
      <c r="N1166">
        <v>1.4591378312477199</v>
      </c>
      <c r="O1166">
        <v>6.7590691307323603</v>
      </c>
      <c r="P1166">
        <v>44.814768925783603</v>
      </c>
      <c r="Q1166">
        <v>0.16026089366375801</v>
      </c>
    </row>
    <row r="1167" spans="1:17" hidden="1" x14ac:dyDescent="0.3">
      <c r="A1167" t="s">
        <v>2482</v>
      </c>
      <c r="B1167" t="s">
        <v>2483</v>
      </c>
      <c r="C1167" t="str">
        <f>IFERROR(VLOOKUP(Table1[[#This Row],[Ticker]],[1]!Table1[[Symbol]:[Industry]],2,FALSE),"-")</f>
        <v>-</v>
      </c>
      <c r="D1167" t="s">
        <v>396</v>
      </c>
      <c r="E1167">
        <v>1800.1575316799999</v>
      </c>
      <c r="F1167">
        <v>796.4</v>
      </c>
      <c r="G1167">
        <v>-33.6674190803991</v>
      </c>
      <c r="H1167">
        <v>0.215888772357333</v>
      </c>
      <c r="I1167">
        <v>-17.925408606899701</v>
      </c>
      <c r="J1167">
        <v>-2.5437426128632099</v>
      </c>
      <c r="K1167">
        <v>722.312575058427</v>
      </c>
      <c r="L1167">
        <v>773.90949903731098</v>
      </c>
      <c r="M1167">
        <v>61.938429647693802</v>
      </c>
      <c r="N1167">
        <v>3.54414539763596</v>
      </c>
      <c r="O1167">
        <v>36.865896534404797</v>
      </c>
      <c r="P1167">
        <v>23.578245015129099</v>
      </c>
      <c r="Q1167">
        <v>-0.10846722514238299</v>
      </c>
    </row>
    <row r="1168" spans="1:17" hidden="1" x14ac:dyDescent="0.3">
      <c r="A1168" t="s">
        <v>2484</v>
      </c>
      <c r="B1168" t="s">
        <v>2485</v>
      </c>
      <c r="C1168" t="str">
        <f>IFERROR(VLOOKUP(Table1[[#This Row],[Ticker]],[1]!Table1[[Symbol]:[Industry]],2,FALSE),"-")</f>
        <v>-</v>
      </c>
      <c r="D1168" t="s">
        <v>148</v>
      </c>
      <c r="E1168">
        <v>1792.125</v>
      </c>
      <c r="F1168">
        <v>1771.85</v>
      </c>
      <c r="G1168">
        <v>304.11465719480702</v>
      </c>
      <c r="H1168">
        <v>-12.477213001052601</v>
      </c>
      <c r="I1168">
        <v>143.49674661245601</v>
      </c>
      <c r="J1168">
        <v>6.5015833708685697</v>
      </c>
      <c r="K1168">
        <v>1556.56176832509</v>
      </c>
      <c r="L1168">
        <v>1091.04126302746</v>
      </c>
      <c r="M1168">
        <v>63.358092183062702</v>
      </c>
      <c r="N1168">
        <v>0.48183750501585798</v>
      </c>
      <c r="O1168">
        <v>13.2121793605553</v>
      </c>
      <c r="P1168">
        <v>371.04878372989498</v>
      </c>
      <c r="Q1168">
        <v>0.13477553867214401</v>
      </c>
    </row>
    <row r="1169" spans="1:17" hidden="1" x14ac:dyDescent="0.3">
      <c r="A1169" t="s">
        <v>2486</v>
      </c>
      <c r="B1169" t="s">
        <v>2487</v>
      </c>
      <c r="C1169" t="str">
        <f>IFERROR(VLOOKUP(Table1[[#This Row],[Ticker]],[1]!Table1[[Symbol]:[Industry]],2,FALSE),"-")</f>
        <v>-</v>
      </c>
      <c r="D1169" t="s">
        <v>388</v>
      </c>
      <c r="E1169">
        <v>1782.9085600000001</v>
      </c>
      <c r="F1169">
        <v>798.1</v>
      </c>
      <c r="G1169">
        <v>87.624948198463002</v>
      </c>
      <c r="H1169">
        <v>1.12183091856182</v>
      </c>
      <c r="I1169">
        <v>71.901173355685998</v>
      </c>
      <c r="J1169">
        <v>-4.7889995474121898</v>
      </c>
      <c r="K1169">
        <v>758.73738225097497</v>
      </c>
      <c r="L1169">
        <v>590.15215238117696</v>
      </c>
      <c r="M1169">
        <v>53.997364782552701</v>
      </c>
      <c r="N1169">
        <v>1.87412121260216</v>
      </c>
      <c r="O1169">
        <v>8.3824082195213592</v>
      </c>
      <c r="P1169">
        <v>181.86473600565</v>
      </c>
      <c r="Q1169">
        <v>0.144191325547397</v>
      </c>
    </row>
    <row r="1170" spans="1:17" hidden="1" x14ac:dyDescent="0.3">
      <c r="A1170" t="s">
        <v>2488</v>
      </c>
      <c r="B1170" t="s">
        <v>2489</v>
      </c>
      <c r="C1170" t="str">
        <f>IFERROR(VLOOKUP(Table1[[#This Row],[Ticker]],[1]!Table1[[Symbol]:[Industry]],2,FALSE),"-")</f>
        <v>-</v>
      </c>
      <c r="D1170" t="s">
        <v>544</v>
      </c>
      <c r="E1170">
        <v>1780.6899088499999</v>
      </c>
      <c r="F1170">
        <v>516.85</v>
      </c>
      <c r="G1170">
        <v>66.973619546207701</v>
      </c>
      <c r="H1170">
        <v>-10.0423213856118</v>
      </c>
      <c r="I1170">
        <v>3.7299252853637999</v>
      </c>
      <c r="J1170">
        <v>-4.3103824410972402</v>
      </c>
      <c r="K1170">
        <v>541.38645906116506</v>
      </c>
      <c r="L1170">
        <v>500.41128062052201</v>
      </c>
      <c r="M1170">
        <v>48.6666065319043</v>
      </c>
      <c r="N1170">
        <v>0.88142535201675498</v>
      </c>
      <c r="O1170">
        <v>33.4913417819483</v>
      </c>
      <c r="P1170">
        <v>113.574380165289</v>
      </c>
      <c r="Q1170">
        <v>0.12226569579428</v>
      </c>
    </row>
    <row r="1171" spans="1:17" hidden="1" x14ac:dyDescent="0.3">
      <c r="A1171" t="s">
        <v>2490</v>
      </c>
      <c r="B1171" t="s">
        <v>2491</v>
      </c>
      <c r="C1171" t="str">
        <f>IFERROR(VLOOKUP(Table1[[#This Row],[Ticker]],[1]!Table1[[Symbol]:[Industry]],2,FALSE),"-")</f>
        <v>-</v>
      </c>
      <c r="D1171" t="s">
        <v>151</v>
      </c>
      <c r="E1171">
        <v>1778.4095700119999</v>
      </c>
      <c r="F1171">
        <v>32.54</v>
      </c>
      <c r="G1171">
        <v>76.189778480435393</v>
      </c>
      <c r="H1171">
        <v>4.6110060097311001</v>
      </c>
      <c r="I1171">
        <v>-15.470542193161601</v>
      </c>
      <c r="J1171">
        <v>-2.9820695960974102</v>
      </c>
      <c r="K1171">
        <v>30.355621627999501</v>
      </c>
      <c r="L1171">
        <v>28.531403347229698</v>
      </c>
      <c r="M1171">
        <v>51.624282388852102</v>
      </c>
      <c r="N1171">
        <v>1.3291947573541101</v>
      </c>
      <c r="O1171">
        <v>21.0817455439459</v>
      </c>
      <c r="P1171">
        <v>111.98697068403899</v>
      </c>
      <c r="Q1171">
        <v>0.221315321615457</v>
      </c>
    </row>
    <row r="1172" spans="1:17" hidden="1" x14ac:dyDescent="0.3">
      <c r="A1172" t="s">
        <v>2492</v>
      </c>
      <c r="B1172" t="s">
        <v>2493</v>
      </c>
      <c r="C1172" t="str">
        <f>IFERROR(VLOOKUP(Table1[[#This Row],[Ticker]],[1]!Table1[[Symbol]:[Industry]],2,FALSE),"-")</f>
        <v>-</v>
      </c>
      <c r="D1172" t="s">
        <v>166</v>
      </c>
      <c r="E1172">
        <v>1775.564388</v>
      </c>
      <c r="F1172">
        <v>1416.05</v>
      </c>
      <c r="G1172">
        <v>28.1830822944091</v>
      </c>
      <c r="H1172">
        <v>14.9748780048029</v>
      </c>
      <c r="I1172">
        <v>-3.3949613218358201</v>
      </c>
      <c r="J1172">
        <v>2.6700665270566399</v>
      </c>
      <c r="K1172">
        <v>1183.68169417794</v>
      </c>
      <c r="L1172">
        <v>1111.1330354107999</v>
      </c>
      <c r="M1172">
        <v>76.372245608598007</v>
      </c>
      <c r="N1172">
        <v>3.05883327751059</v>
      </c>
      <c r="O1172">
        <v>11.2248861269023</v>
      </c>
      <c r="P1172">
        <v>69.973592605929596</v>
      </c>
      <c r="Q1172">
        <v>-1.7904923547125001E-2</v>
      </c>
    </row>
    <row r="1173" spans="1:17" hidden="1" x14ac:dyDescent="0.3">
      <c r="A1173" t="s">
        <v>2494</v>
      </c>
      <c r="B1173" t="s">
        <v>2495</v>
      </c>
      <c r="C1173" t="str">
        <f>IFERROR(VLOOKUP(Table1[[#This Row],[Ticker]],[1]!Table1[[Symbol]:[Industry]],2,FALSE),"-")</f>
        <v>-</v>
      </c>
      <c r="D1173" t="s">
        <v>124</v>
      </c>
      <c r="E1173">
        <v>1774.89250614</v>
      </c>
      <c r="F1173">
        <v>14.49</v>
      </c>
      <c r="G1173">
        <v>-28.369785277953799</v>
      </c>
      <c r="H1173">
        <v>6.5190519867425802</v>
      </c>
      <c r="I1173">
        <v>26.028595792027001</v>
      </c>
      <c r="J1173">
        <v>-3.8497113739905302</v>
      </c>
      <c r="K1173">
        <v>13.718388996028599</v>
      </c>
      <c r="L1173">
        <v>13.3049720303692</v>
      </c>
      <c r="M1173">
        <v>71.222252414064101</v>
      </c>
      <c r="N1173">
        <v>2.4966090484416301</v>
      </c>
      <c r="O1173">
        <v>26.984126984126899</v>
      </c>
      <c r="P1173">
        <v>85.769230769230703</v>
      </c>
      <c r="Q1173">
        <v>6.3606452402848998E-2</v>
      </c>
    </row>
    <row r="1174" spans="1:17" hidden="1" x14ac:dyDescent="0.3">
      <c r="A1174" t="s">
        <v>2496</v>
      </c>
      <c r="B1174" t="s">
        <v>2497</v>
      </c>
      <c r="C1174" t="str">
        <f>IFERROR(VLOOKUP(Table1[[#This Row],[Ticker]],[1]!Table1[[Symbol]:[Industry]],2,FALSE),"-")</f>
        <v>-</v>
      </c>
      <c r="D1174" t="s">
        <v>371</v>
      </c>
      <c r="E1174">
        <v>1766.6368557999999</v>
      </c>
      <c r="F1174">
        <v>107.06</v>
      </c>
      <c r="G1174">
        <v>21.704888370545302</v>
      </c>
      <c r="H1174">
        <v>8.9981616382660299</v>
      </c>
      <c r="I1174">
        <v>-19.5778727728108</v>
      </c>
      <c r="J1174">
        <v>-2.2517292729699099</v>
      </c>
      <c r="K1174">
        <v>98.601927216819902</v>
      </c>
      <c r="L1174">
        <v>91.436833769241105</v>
      </c>
      <c r="M1174">
        <v>56.184375370575196</v>
      </c>
      <c r="N1174">
        <v>4.0116332842525004</v>
      </c>
      <c r="O1174">
        <v>20.623949187371501</v>
      </c>
      <c r="P1174">
        <v>51.535739561217198</v>
      </c>
      <c r="Q1174">
        <v>0.10158878683014599</v>
      </c>
    </row>
    <row r="1175" spans="1:17" hidden="1" x14ac:dyDescent="0.3">
      <c r="A1175" t="s">
        <v>2498</v>
      </c>
      <c r="B1175" t="s">
        <v>2499</v>
      </c>
      <c r="C1175" t="str">
        <f>IFERROR(VLOOKUP(Table1[[#This Row],[Ticker]],[1]!Table1[[Symbol]:[Industry]],2,FALSE),"-")</f>
        <v>-</v>
      </c>
      <c r="D1175" t="s">
        <v>380</v>
      </c>
      <c r="E1175">
        <v>1760.3505909</v>
      </c>
      <c r="F1175">
        <v>11.41</v>
      </c>
      <c r="G1175">
        <v>-31.822207820934398</v>
      </c>
      <c r="H1175">
        <v>-14.3612395747937</v>
      </c>
      <c r="I1175">
        <v>-19.5479387746349</v>
      </c>
      <c r="J1175">
        <v>-5.7118975926123898</v>
      </c>
      <c r="K1175">
        <v>12.183882348714301</v>
      </c>
      <c r="L1175">
        <v>12.5407500867087</v>
      </c>
      <c r="M1175">
        <v>28.319028199360002</v>
      </c>
      <c r="N1175">
        <v>0.47668726507989501</v>
      </c>
      <c r="O1175">
        <v>47.531405200116801</v>
      </c>
      <c r="P1175">
        <v>15.252525252525199</v>
      </c>
      <c r="Q1175">
        <v>0.15406317102497699</v>
      </c>
    </row>
    <row r="1176" spans="1:17" hidden="1" x14ac:dyDescent="0.3">
      <c r="A1176" t="s">
        <v>2500</v>
      </c>
      <c r="B1176" t="s">
        <v>2501</v>
      </c>
      <c r="C1176" t="str">
        <f>IFERROR(VLOOKUP(Table1[[#This Row],[Ticker]],[1]!Table1[[Symbol]:[Industry]],2,FALSE),"-")</f>
        <v>-</v>
      </c>
      <c r="D1176" t="s">
        <v>101</v>
      </c>
      <c r="E1176">
        <v>1759.088436</v>
      </c>
      <c r="F1176">
        <v>326.95</v>
      </c>
      <c r="G1176">
        <v>-33.5633285270073</v>
      </c>
      <c r="H1176">
        <v>-7.7556899926157596</v>
      </c>
      <c r="I1176">
        <v>-31.6220680327705</v>
      </c>
      <c r="J1176">
        <v>-2.1521137072471102</v>
      </c>
      <c r="K1176">
        <v>323.56580887088802</v>
      </c>
      <c r="L1176">
        <v>342.96658705390098</v>
      </c>
      <c r="M1176">
        <v>45.653964379265297</v>
      </c>
      <c r="N1176">
        <v>1.0260215781622499</v>
      </c>
      <c r="O1176">
        <v>35.800581128612897</v>
      </c>
      <c r="P1176">
        <v>15.919163268923899</v>
      </c>
      <c r="Q1176">
        <v>5.8773404914565001E-2</v>
      </c>
    </row>
    <row r="1177" spans="1:17" hidden="1" x14ac:dyDescent="0.3">
      <c r="A1177" t="s">
        <v>2502</v>
      </c>
      <c r="B1177" t="s">
        <v>2503</v>
      </c>
      <c r="C1177" t="str">
        <f>IFERROR(VLOOKUP(Table1[[#This Row],[Ticker]],[1]!Table1[[Symbol]:[Industry]],2,FALSE),"-")</f>
        <v>-</v>
      </c>
      <c r="D1177" t="s">
        <v>931</v>
      </c>
      <c r="E1177">
        <v>1756.674524</v>
      </c>
      <c r="F1177">
        <v>766.8</v>
      </c>
      <c r="G1177">
        <v>-20.999327157709299</v>
      </c>
      <c r="H1177">
        <v>-2.8696061875532002</v>
      </c>
      <c r="I1177">
        <v>-14.943341963118399</v>
      </c>
      <c r="J1177">
        <v>-5.1990624745141103</v>
      </c>
      <c r="K1177">
        <v>759.60521699442802</v>
      </c>
      <c r="L1177">
        <v>753.87160199615096</v>
      </c>
      <c r="M1177">
        <v>44.8535185341985</v>
      </c>
      <c r="N1177">
        <v>0.666300692997843</v>
      </c>
      <c r="O1177">
        <v>16.5623369848721</v>
      </c>
      <c r="P1177">
        <v>19.337016574585601</v>
      </c>
      <c r="Q1177">
        <v>6.1033929682424999E-2</v>
      </c>
    </row>
    <row r="1178" spans="1:17" hidden="1" x14ac:dyDescent="0.3">
      <c r="A1178" t="s">
        <v>2504</v>
      </c>
      <c r="B1178" t="s">
        <v>2505</v>
      </c>
      <c r="C1178" t="str">
        <f>IFERROR(VLOOKUP(Table1[[#This Row],[Ticker]],[1]!Table1[[Symbol]:[Industry]],2,FALSE),"-")</f>
        <v>-</v>
      </c>
      <c r="D1178" t="s">
        <v>2506</v>
      </c>
      <c r="E1178">
        <v>1756.0819647999999</v>
      </c>
      <c r="F1178">
        <v>11.04</v>
      </c>
      <c r="G1178">
        <v>269.314778480435</v>
      </c>
      <c r="H1178">
        <v>-6.4106822411660902</v>
      </c>
      <c r="I1178">
        <v>-10.953739408317499</v>
      </c>
      <c r="J1178">
        <v>-6.6287585094733101</v>
      </c>
      <c r="K1178">
        <v>10.9356379599789</v>
      </c>
      <c r="L1178">
        <v>9.9554686904681002</v>
      </c>
      <c r="M1178">
        <v>51.8045219777242</v>
      </c>
      <c r="N1178">
        <v>0.94037529700266398</v>
      </c>
      <c r="O1178">
        <v>53.985507246376798</v>
      </c>
      <c r="P1178">
        <v>350.61224489795899</v>
      </c>
    </row>
    <row r="1179" spans="1:17" hidden="1" x14ac:dyDescent="0.3">
      <c r="A1179" t="s">
        <v>2507</v>
      </c>
      <c r="B1179" t="s">
        <v>2508</v>
      </c>
      <c r="C1179" t="str">
        <f>IFERROR(VLOOKUP(Table1[[#This Row],[Ticker]],[1]!Table1[[Symbol]:[Industry]],2,FALSE),"-")</f>
        <v>-</v>
      </c>
      <c r="D1179" t="s">
        <v>218</v>
      </c>
      <c r="E1179">
        <v>1752.3</v>
      </c>
      <c r="F1179">
        <v>395.2</v>
      </c>
      <c r="G1179">
        <v>13.2769596589754</v>
      </c>
      <c r="H1179">
        <v>2.9088982011284901</v>
      </c>
      <c r="I1179">
        <v>20.657912256097401</v>
      </c>
      <c r="J1179">
        <v>-0.21944922664473299</v>
      </c>
      <c r="K1179">
        <v>362.28055887748201</v>
      </c>
      <c r="L1179">
        <v>312.52779699393801</v>
      </c>
      <c r="M1179">
        <v>67.848881934511596</v>
      </c>
      <c r="N1179">
        <v>0.61821860202754997</v>
      </c>
      <c r="O1179">
        <v>4.6052631578947301</v>
      </c>
      <c r="P1179">
        <v>73.752473071004601</v>
      </c>
    </row>
    <row r="1180" spans="1:17" hidden="1" x14ac:dyDescent="0.3">
      <c r="A1180" t="s">
        <v>2509</v>
      </c>
      <c r="B1180" t="s">
        <v>2510</v>
      </c>
      <c r="C1180" t="str">
        <f>IFERROR(VLOOKUP(Table1[[#This Row],[Ticker]],[1]!Table1[[Symbol]:[Industry]],2,FALSE),"-")</f>
        <v>-</v>
      </c>
      <c r="D1180" t="s">
        <v>140</v>
      </c>
      <c r="E1180">
        <v>1749.1848009299999</v>
      </c>
      <c r="F1180">
        <v>139.99</v>
      </c>
      <c r="G1180">
        <v>86.360233025889897</v>
      </c>
      <c r="H1180">
        <v>7.8261264829672896</v>
      </c>
      <c r="I1180">
        <v>22.6443467160843</v>
      </c>
      <c r="J1180">
        <v>-1.32792630074636</v>
      </c>
      <c r="K1180">
        <v>120.402110280492</v>
      </c>
      <c r="L1180">
        <v>102.736168536316</v>
      </c>
      <c r="M1180">
        <v>59.846191361099798</v>
      </c>
      <c r="N1180">
        <v>1.4563603876820499</v>
      </c>
      <c r="O1180">
        <v>2.6501892992356302</v>
      </c>
      <c r="P1180">
        <v>138.687127024722</v>
      </c>
      <c r="Q1180">
        <v>6.3606323133945999E-2</v>
      </c>
    </row>
    <row r="1181" spans="1:17" x14ac:dyDescent="0.3">
      <c r="A1181" t="s">
        <v>2511</v>
      </c>
      <c r="B1181" t="s">
        <v>2512</v>
      </c>
      <c r="C1181" t="str">
        <f>IFERROR(VLOOKUP(Table1[[#This Row],[Ticker]],[1]!Table1[[Symbol]:[Industry]],2,FALSE),"-")</f>
        <v>-</v>
      </c>
      <c r="D1181" t="s">
        <v>533</v>
      </c>
      <c r="E1181">
        <v>1743.6251048700001</v>
      </c>
      <c r="F1181">
        <v>103.51</v>
      </c>
      <c r="G1181">
        <v>-62.268351103916601</v>
      </c>
      <c r="H1181">
        <v>0.55273282074418795</v>
      </c>
      <c r="I1181">
        <v>-34.614893371064703</v>
      </c>
      <c r="J1181">
        <v>-5.1395944424160698</v>
      </c>
      <c r="K1181">
        <v>103.78384850926101</v>
      </c>
      <c r="L1181">
        <v>119.66188653220399</v>
      </c>
      <c r="M1181">
        <v>46.125514297657702</v>
      </c>
      <c r="N1181">
        <v>0.78897070426402705</v>
      </c>
      <c r="O1181">
        <v>80.030914887450393</v>
      </c>
      <c r="P1181">
        <v>29.4684177611006</v>
      </c>
      <c r="Q1181">
        <v>-9.9317930469327007E-2</v>
      </c>
    </row>
    <row r="1182" spans="1:17" hidden="1" x14ac:dyDescent="0.3">
      <c r="A1182" t="s">
        <v>2513</v>
      </c>
      <c r="B1182" t="s">
        <v>2514</v>
      </c>
      <c r="C1182" t="str">
        <f>IFERROR(VLOOKUP(Table1[[#This Row],[Ticker]],[1]!Table1[[Symbol]:[Industry]],2,FALSE),"-")</f>
        <v>-</v>
      </c>
      <c r="D1182" t="s">
        <v>278</v>
      </c>
      <c r="E1182">
        <v>1742.7319963899999</v>
      </c>
      <c r="F1182">
        <v>1180.45</v>
      </c>
      <c r="G1182">
        <v>63.0514603678022</v>
      </c>
      <c r="H1182">
        <v>18.566312815387001</v>
      </c>
      <c r="I1182">
        <v>11.6525705794185</v>
      </c>
      <c r="J1182">
        <v>-4.7010399525412696</v>
      </c>
      <c r="K1182">
        <v>1013.27461689628</v>
      </c>
      <c r="L1182">
        <v>918.06864695410502</v>
      </c>
      <c r="M1182">
        <v>61.379410863922899</v>
      </c>
      <c r="N1182">
        <v>1.09952724608589</v>
      </c>
      <c r="O1182">
        <v>4.6211190647634304</v>
      </c>
      <c r="P1182">
        <v>95.438741721854299</v>
      </c>
      <c r="Q1182">
        <v>0.119497529222462</v>
      </c>
    </row>
    <row r="1183" spans="1:17" hidden="1" x14ac:dyDescent="0.3">
      <c r="A1183" t="s">
        <v>2515</v>
      </c>
      <c r="B1183" t="s">
        <v>2516</v>
      </c>
      <c r="C1183" t="str">
        <f>IFERROR(VLOOKUP(Table1[[#This Row],[Ticker]],[1]!Table1[[Symbol]:[Industry]],2,FALSE),"-")</f>
        <v>-</v>
      </c>
      <c r="D1183" t="s">
        <v>140</v>
      </c>
      <c r="E1183">
        <v>1741.39806075</v>
      </c>
      <c r="F1183">
        <v>109.35</v>
      </c>
      <c r="G1183">
        <v>44.328790624293397</v>
      </c>
      <c r="H1183">
        <v>2.1047697661507501</v>
      </c>
      <c r="I1183">
        <v>15.833787018743701</v>
      </c>
      <c r="J1183">
        <v>-3.8640578992055001</v>
      </c>
      <c r="K1183">
        <v>93.161155554530495</v>
      </c>
      <c r="L1183">
        <v>86.354202557168705</v>
      </c>
      <c r="M1183">
        <v>81.709205025648203</v>
      </c>
      <c r="N1183">
        <v>2.8118220970805501</v>
      </c>
      <c r="O1183">
        <v>4.2524005486968397</v>
      </c>
      <c r="P1183">
        <v>100.64220183486199</v>
      </c>
      <c r="Q1183">
        <v>6.4511305037053004E-2</v>
      </c>
    </row>
    <row r="1184" spans="1:17" hidden="1" x14ac:dyDescent="0.3">
      <c r="A1184" t="s">
        <v>2517</v>
      </c>
      <c r="B1184" t="s">
        <v>2518</v>
      </c>
      <c r="C1184" t="str">
        <f>IFERROR(VLOOKUP(Table1[[#This Row],[Ticker]],[1]!Table1[[Symbol]:[Industry]],2,FALSE),"-")</f>
        <v>-</v>
      </c>
      <c r="D1184" t="s">
        <v>56</v>
      </c>
      <c r="E1184">
        <v>1740.6535447040001</v>
      </c>
      <c r="F1184">
        <v>244.12</v>
      </c>
      <c r="G1184">
        <v>-37.689566983985998</v>
      </c>
      <c r="H1184">
        <v>1.56534048176651</v>
      </c>
      <c r="I1184">
        <v>-22.916144557034499</v>
      </c>
      <c r="J1184">
        <v>-5.6576695723159602</v>
      </c>
      <c r="K1184">
        <v>240.845936290879</v>
      </c>
      <c r="M1184">
        <v>51.371204488260901</v>
      </c>
      <c r="N1184">
        <v>0.75030335659817704</v>
      </c>
      <c r="O1184">
        <v>21.477142388989002</v>
      </c>
      <c r="P1184">
        <v>22.6733668341708</v>
      </c>
    </row>
    <row r="1185" spans="1:17" hidden="1" x14ac:dyDescent="0.3">
      <c r="A1185" t="s">
        <v>2519</v>
      </c>
      <c r="B1185" t="s">
        <v>2520</v>
      </c>
      <c r="C1185" t="str">
        <f>IFERROR(VLOOKUP(Table1[[#This Row],[Ticker]],[1]!Table1[[Symbol]:[Industry]],2,FALSE),"-")</f>
        <v>-</v>
      </c>
      <c r="D1185" t="s">
        <v>1514</v>
      </c>
      <c r="E1185">
        <v>1736.650003536</v>
      </c>
      <c r="F1185">
        <v>265.27</v>
      </c>
      <c r="G1185">
        <v>16.3614380774662</v>
      </c>
      <c r="H1185">
        <v>42.165876461828901</v>
      </c>
      <c r="I1185">
        <v>-18.076602485486401</v>
      </c>
      <c r="J1185">
        <v>19.173618782265599</v>
      </c>
      <c r="K1185">
        <v>186.899724991319</v>
      </c>
      <c r="L1185">
        <v>208.51307008820399</v>
      </c>
      <c r="M1185">
        <v>88.263964870055204</v>
      </c>
      <c r="N1185">
        <v>2.3914334859587698</v>
      </c>
      <c r="O1185">
        <v>27.002676518264401</v>
      </c>
      <c r="P1185">
        <v>96.496296296296194</v>
      </c>
      <c r="Q1185">
        <v>4.5599474296383002E-2</v>
      </c>
    </row>
    <row r="1186" spans="1:17" hidden="1" x14ac:dyDescent="0.3">
      <c r="A1186" t="s">
        <v>2521</v>
      </c>
      <c r="B1186" t="s">
        <v>2522</v>
      </c>
      <c r="C1186" t="str">
        <f>IFERROR(VLOOKUP(Table1[[#This Row],[Ticker]],[1]!Table1[[Symbol]:[Industry]],2,FALSE),"-")</f>
        <v>-</v>
      </c>
      <c r="D1186" t="s">
        <v>544</v>
      </c>
      <c r="E1186">
        <v>1735.7166</v>
      </c>
      <c r="F1186">
        <v>160.59</v>
      </c>
      <c r="G1186">
        <v>87.8966692926858</v>
      </c>
      <c r="H1186">
        <v>-7.5662186092825303</v>
      </c>
      <c r="I1186">
        <v>43.917036987833299</v>
      </c>
      <c r="J1186">
        <v>-5.8449039568326198</v>
      </c>
      <c r="K1186">
        <v>159.564322363249</v>
      </c>
      <c r="L1186">
        <v>128.57797328649301</v>
      </c>
      <c r="M1186">
        <v>49.860926699286701</v>
      </c>
      <c r="N1186">
        <v>0.87187174256540001</v>
      </c>
      <c r="O1186">
        <v>13.954791705585601</v>
      </c>
      <c r="P1186">
        <v>126.183098591549</v>
      </c>
      <c r="Q1186">
        <v>5.0644421108997001E-2</v>
      </c>
    </row>
    <row r="1187" spans="1:17" hidden="1" x14ac:dyDescent="0.3">
      <c r="A1187" t="s">
        <v>2523</v>
      </c>
      <c r="B1187" t="s">
        <v>2524</v>
      </c>
      <c r="C1187" t="str">
        <f>IFERROR(VLOOKUP(Table1[[#This Row],[Ticker]],[1]!Table1[[Symbol]:[Industry]],2,FALSE),"-")</f>
        <v>-</v>
      </c>
      <c r="D1187" t="s">
        <v>21</v>
      </c>
      <c r="E1187">
        <v>1733.4745619400001</v>
      </c>
      <c r="F1187">
        <v>377</v>
      </c>
      <c r="G1187">
        <v>42.664422608549302</v>
      </c>
      <c r="H1187">
        <v>1.3708191867160799</v>
      </c>
      <c r="I1187">
        <v>-28.523920188336898</v>
      </c>
      <c r="J1187">
        <v>-5.0861276985498103</v>
      </c>
      <c r="K1187">
        <v>382.87999024127299</v>
      </c>
      <c r="L1187">
        <v>378.02877001034898</v>
      </c>
      <c r="M1187">
        <v>56.875700410601603</v>
      </c>
      <c r="N1187">
        <v>0.72431381107849002</v>
      </c>
      <c r="O1187">
        <v>83.222811671087499</v>
      </c>
      <c r="P1187">
        <v>70.588235294117595</v>
      </c>
      <c r="Q1187">
        <v>0.117231297850056</v>
      </c>
    </row>
    <row r="1188" spans="1:17" hidden="1" x14ac:dyDescent="0.3">
      <c r="A1188" t="s">
        <v>2525</v>
      </c>
      <c r="B1188" t="s">
        <v>2526</v>
      </c>
      <c r="C1188" t="str">
        <f>IFERROR(VLOOKUP(Table1[[#This Row],[Ticker]],[1]!Table1[[Symbol]:[Industry]],2,FALSE),"-")</f>
        <v>-</v>
      </c>
      <c r="D1188" t="s">
        <v>278</v>
      </c>
      <c r="E1188">
        <v>1732.9213</v>
      </c>
      <c r="F1188">
        <v>755.45</v>
      </c>
      <c r="G1188">
        <v>20.9329250112457</v>
      </c>
      <c r="H1188">
        <v>0.68115548435001005</v>
      </c>
      <c r="I1188">
        <v>-6.5610837383964302</v>
      </c>
      <c r="J1188">
        <v>-0.59766804885264802</v>
      </c>
      <c r="K1188">
        <v>696.28924564739305</v>
      </c>
      <c r="L1188">
        <v>642.53160638456302</v>
      </c>
      <c r="M1188">
        <v>67.016665468831803</v>
      </c>
      <c r="N1188">
        <v>0.904248500241841</v>
      </c>
      <c r="O1188">
        <v>7.3532331722814197</v>
      </c>
      <c r="P1188">
        <v>56.960315811344202</v>
      </c>
      <c r="Q1188">
        <v>9.6148824561355997E-2</v>
      </c>
    </row>
    <row r="1189" spans="1:17" hidden="1" x14ac:dyDescent="0.3">
      <c r="A1189" t="s">
        <v>2527</v>
      </c>
      <c r="B1189" t="s">
        <v>2528</v>
      </c>
      <c r="C1189" t="str">
        <f>IFERROR(VLOOKUP(Table1[[#This Row],[Ticker]],[1]!Table1[[Symbol]:[Industry]],2,FALSE),"-")</f>
        <v>-</v>
      </c>
      <c r="E1189">
        <v>1732.5449436900001</v>
      </c>
      <c r="F1189">
        <v>1743.95</v>
      </c>
      <c r="G1189">
        <v>403.91453498629397</v>
      </c>
      <c r="H1189">
        <v>4.2286562268096004</v>
      </c>
      <c r="I1189">
        <v>177.416067936655</v>
      </c>
      <c r="J1189">
        <v>-4.7383125128022998</v>
      </c>
      <c r="K1189">
        <v>1592.7392003950399</v>
      </c>
      <c r="L1189">
        <v>1139.5111797843099</v>
      </c>
      <c r="M1189">
        <v>45.354909631399998</v>
      </c>
      <c r="N1189">
        <v>0.72013337013568002</v>
      </c>
      <c r="O1189">
        <v>11.8151323145732</v>
      </c>
      <c r="P1189">
        <v>441.01132309601297</v>
      </c>
      <c r="Q1189">
        <v>0.25063788188596697</v>
      </c>
    </row>
    <row r="1190" spans="1:17" hidden="1" x14ac:dyDescent="0.3">
      <c r="A1190" t="s">
        <v>2529</v>
      </c>
      <c r="B1190" t="s">
        <v>2530</v>
      </c>
      <c r="C1190" t="str">
        <f>IFERROR(VLOOKUP(Table1[[#This Row],[Ticker]],[1]!Table1[[Symbol]:[Industry]],2,FALSE),"-")</f>
        <v>-</v>
      </c>
      <c r="E1190">
        <v>1730.4685260000001</v>
      </c>
      <c r="F1190">
        <v>909.5</v>
      </c>
      <c r="G1190">
        <v>320.49816782273001</v>
      </c>
      <c r="H1190">
        <v>76.172328441298802</v>
      </c>
      <c r="I1190">
        <v>106.526935605291</v>
      </c>
      <c r="J1190">
        <v>1.29490273979628</v>
      </c>
      <c r="K1190">
        <v>597.46842811526699</v>
      </c>
      <c r="L1190">
        <v>463.58304014763002</v>
      </c>
      <c r="M1190">
        <v>76.106591069042494</v>
      </c>
      <c r="N1190">
        <v>2.7099920205691999</v>
      </c>
      <c r="O1190">
        <v>3.3534909290819002</v>
      </c>
      <c r="P1190">
        <v>419.56583833190501</v>
      </c>
    </row>
    <row r="1191" spans="1:17" hidden="1" x14ac:dyDescent="0.3">
      <c r="A1191" t="s">
        <v>2531</v>
      </c>
      <c r="B1191" t="s">
        <v>2532</v>
      </c>
      <c r="C1191" t="str">
        <f>IFERROR(VLOOKUP(Table1[[#This Row],[Ticker]],[1]!Table1[[Symbol]:[Industry]],2,FALSE),"-")</f>
        <v>-</v>
      </c>
      <c r="D1191" t="s">
        <v>64</v>
      </c>
      <c r="E1191">
        <v>1728.9281249999999</v>
      </c>
      <c r="F1191">
        <v>51600</v>
      </c>
      <c r="G1191">
        <v>264.57343828984398</v>
      </c>
      <c r="H1191">
        <v>74.408031828835504</v>
      </c>
      <c r="I1191">
        <v>99.2952989477903</v>
      </c>
      <c r="J1191">
        <v>40.729964638723501</v>
      </c>
      <c r="K1191">
        <v>35670.4754766685</v>
      </c>
      <c r="L1191">
        <v>26847.157069225599</v>
      </c>
      <c r="M1191">
        <v>73.451331006330307</v>
      </c>
      <c r="N1191">
        <v>2.9434785398088099</v>
      </c>
      <c r="O1191">
        <v>29.8430232558139</v>
      </c>
      <c r="P1191">
        <v>304.67414320445403</v>
      </c>
      <c r="Q1191">
        <v>9.6185108918107998E-2</v>
      </c>
    </row>
    <row r="1192" spans="1:17" hidden="1" x14ac:dyDescent="0.3">
      <c r="A1192" t="s">
        <v>2533</v>
      </c>
      <c r="B1192" t="s">
        <v>2534</v>
      </c>
      <c r="C1192" t="str">
        <f>IFERROR(VLOOKUP(Table1[[#This Row],[Ticker]],[1]!Table1[[Symbol]:[Industry]],2,FALSE),"-")</f>
        <v>-</v>
      </c>
      <c r="D1192" t="s">
        <v>92</v>
      </c>
      <c r="E1192">
        <v>1726.449942252</v>
      </c>
      <c r="F1192">
        <v>163.06</v>
      </c>
      <c r="G1192">
        <v>-7.8752516869123199E-2</v>
      </c>
      <c r="H1192">
        <v>-7.5610894809850802</v>
      </c>
      <c r="I1192">
        <v>-16.072048669150199</v>
      </c>
      <c r="J1192">
        <v>-1.1116527958012801</v>
      </c>
      <c r="K1192">
        <v>166.67132557480599</v>
      </c>
      <c r="L1192">
        <v>164.76394728223701</v>
      </c>
      <c r="M1192">
        <v>45.731152754493401</v>
      </c>
      <c r="N1192">
        <v>1.0746328550054201</v>
      </c>
      <c r="O1192">
        <v>32.773212314485399</v>
      </c>
      <c r="P1192">
        <v>35.600831600831597</v>
      </c>
      <c r="Q1192">
        <v>2.6525028324412999E-2</v>
      </c>
    </row>
    <row r="1193" spans="1:17" hidden="1" x14ac:dyDescent="0.3">
      <c r="A1193" t="s">
        <v>2535</v>
      </c>
      <c r="B1193" t="s">
        <v>2536</v>
      </c>
      <c r="C1193" t="str">
        <f>IFERROR(VLOOKUP(Table1[[#This Row],[Ticker]],[1]!Table1[[Symbol]:[Industry]],2,FALSE),"-")</f>
        <v>-</v>
      </c>
      <c r="D1193" t="s">
        <v>193</v>
      </c>
      <c r="E1193">
        <v>1721.5250799999999</v>
      </c>
      <c r="F1193">
        <v>406.1</v>
      </c>
      <c r="G1193">
        <v>-31.2912382971173</v>
      </c>
      <c r="H1193">
        <v>-3.9460818173541998</v>
      </c>
      <c r="I1193">
        <v>-20.457100573385802</v>
      </c>
      <c r="J1193">
        <v>-1.4214935522083501</v>
      </c>
      <c r="K1193">
        <v>403.08032429489901</v>
      </c>
      <c r="L1193">
        <v>419.15754002454298</v>
      </c>
      <c r="M1193">
        <v>54.625948611200997</v>
      </c>
      <c r="N1193">
        <v>0.90483959275440595</v>
      </c>
      <c r="O1193">
        <v>43.6222605269637</v>
      </c>
      <c r="P1193">
        <v>13.6898096304591</v>
      </c>
      <c r="Q1193">
        <v>4.4184202202554E-2</v>
      </c>
    </row>
    <row r="1194" spans="1:17" hidden="1" x14ac:dyDescent="0.3">
      <c r="A1194" t="s">
        <v>2537</v>
      </c>
      <c r="B1194" t="s">
        <v>2538</v>
      </c>
      <c r="C1194" t="str">
        <f>IFERROR(VLOOKUP(Table1[[#This Row],[Ticker]],[1]!Table1[[Symbol]:[Industry]],2,FALSE),"-")</f>
        <v>-</v>
      </c>
      <c r="D1194" t="s">
        <v>218</v>
      </c>
      <c r="E1194">
        <v>1721.38033695999</v>
      </c>
      <c r="F1194">
        <v>447.35</v>
      </c>
      <c r="G1194">
        <v>-24.6133496928692</v>
      </c>
      <c r="H1194">
        <v>-3.3609251517599801</v>
      </c>
      <c r="I1194">
        <v>-33.198105711707697</v>
      </c>
      <c r="J1194">
        <v>4.5925149413624702</v>
      </c>
      <c r="K1194">
        <v>448.94049778286399</v>
      </c>
      <c r="L1194">
        <v>495.16500000000002</v>
      </c>
      <c r="M1194">
        <v>64.632420203057706</v>
      </c>
      <c r="N1194">
        <v>1.1295957504521099</v>
      </c>
      <c r="O1194">
        <v>42.036436794456201</v>
      </c>
      <c r="P1194">
        <v>17.723684210526301</v>
      </c>
    </row>
    <row r="1195" spans="1:17" hidden="1" x14ac:dyDescent="0.3">
      <c r="A1195" t="s">
        <v>2539</v>
      </c>
      <c r="B1195" t="s">
        <v>2540</v>
      </c>
      <c r="C1195" t="str">
        <f>IFERROR(VLOOKUP(Table1[[#This Row],[Ticker]],[1]!Table1[[Symbol]:[Industry]],2,FALSE),"-")</f>
        <v>-</v>
      </c>
      <c r="D1195" t="s">
        <v>850</v>
      </c>
      <c r="E1195">
        <v>1715.5943520000001</v>
      </c>
      <c r="F1195">
        <v>476.55</v>
      </c>
      <c r="G1195">
        <v>53.424884061129198</v>
      </c>
      <c r="H1195">
        <v>5.4587439568227403</v>
      </c>
      <c r="I1195">
        <v>36.381368997920497</v>
      </c>
      <c r="J1195">
        <v>-3.4800690449943699</v>
      </c>
      <c r="K1195">
        <v>413.06669321872499</v>
      </c>
      <c r="L1195">
        <v>341.60485938595798</v>
      </c>
      <c r="M1195">
        <v>66.4316233418797</v>
      </c>
      <c r="N1195">
        <v>0.78507852561207203</v>
      </c>
      <c r="O1195">
        <v>5.9699926555450498</v>
      </c>
      <c r="P1195">
        <v>88.025251528901094</v>
      </c>
      <c r="Q1195">
        <v>0.101037194042772</v>
      </c>
    </row>
    <row r="1196" spans="1:17" hidden="1" x14ac:dyDescent="0.3">
      <c r="A1196" t="s">
        <v>2541</v>
      </c>
      <c r="B1196" t="s">
        <v>2542</v>
      </c>
      <c r="C1196" t="str">
        <f>IFERROR(VLOOKUP(Table1[[#This Row],[Ticker]],[1]!Table1[[Symbol]:[Industry]],2,FALSE),"-")</f>
        <v>-</v>
      </c>
      <c r="D1196" t="s">
        <v>278</v>
      </c>
      <c r="E1196">
        <v>1712.58</v>
      </c>
      <c r="F1196">
        <v>1426.8</v>
      </c>
      <c r="G1196">
        <v>-27.017818357236202</v>
      </c>
      <c r="H1196">
        <v>-0.16823217386768699</v>
      </c>
      <c r="I1196">
        <v>-19.431749805957001</v>
      </c>
      <c r="J1196">
        <v>-3.0508038970359301</v>
      </c>
      <c r="K1196">
        <v>1390.2391543771801</v>
      </c>
      <c r="L1196">
        <v>1415.88910362212</v>
      </c>
      <c r="M1196">
        <v>51.717104861178797</v>
      </c>
      <c r="N1196">
        <v>1.6115645347021299</v>
      </c>
      <c r="O1196">
        <v>24.7582001682085</v>
      </c>
      <c r="P1196">
        <v>20.807755810507601</v>
      </c>
      <c r="Q1196">
        <v>0.14948810409485799</v>
      </c>
    </row>
    <row r="1197" spans="1:17" hidden="1" x14ac:dyDescent="0.3">
      <c r="A1197" t="s">
        <v>2543</v>
      </c>
      <c r="B1197" t="s">
        <v>2544</v>
      </c>
      <c r="C1197" t="str">
        <f>IFERROR(VLOOKUP(Table1[[#This Row],[Ticker]],[1]!Table1[[Symbol]:[Industry]],2,FALSE),"-")</f>
        <v>-</v>
      </c>
      <c r="D1197" t="s">
        <v>371</v>
      </c>
      <c r="E1197">
        <v>1708.5424190399999</v>
      </c>
      <c r="F1197">
        <v>82.53</v>
      </c>
      <c r="G1197">
        <v>3.55675547905214E-2</v>
      </c>
      <c r="H1197">
        <v>7.3389283471309197</v>
      </c>
      <c r="I1197">
        <v>-13.2425094617935</v>
      </c>
      <c r="J1197">
        <v>-4.7892764621390498</v>
      </c>
      <c r="K1197">
        <v>79.771165058226003</v>
      </c>
      <c r="L1197">
        <v>77.417524972881395</v>
      </c>
      <c r="M1197">
        <v>54.095218151475599</v>
      </c>
      <c r="N1197">
        <v>3.0484774131964398</v>
      </c>
      <c r="O1197">
        <v>30.255664606809599</v>
      </c>
      <c r="P1197">
        <v>33.112903225806399</v>
      </c>
      <c r="Q1197">
        <v>3.3514934347920002E-2</v>
      </c>
    </row>
    <row r="1198" spans="1:17" hidden="1" x14ac:dyDescent="0.3">
      <c r="A1198" t="s">
        <v>2545</v>
      </c>
      <c r="B1198" t="s">
        <v>2546</v>
      </c>
      <c r="C1198" t="str">
        <f>IFERROR(VLOOKUP(Table1[[#This Row],[Ticker]],[1]!Table1[[Symbol]:[Industry]],2,FALSE),"-")</f>
        <v>-</v>
      </c>
      <c r="D1198" t="s">
        <v>293</v>
      </c>
      <c r="E1198">
        <v>1708.1241806519999</v>
      </c>
      <c r="F1198">
        <v>30.75</v>
      </c>
      <c r="G1198">
        <v>-21.7869164348187</v>
      </c>
      <c r="H1198">
        <v>0.53000462560641104</v>
      </c>
      <c r="I1198">
        <v>-21.273451906653801</v>
      </c>
      <c r="J1198">
        <v>-2.8894422701570601</v>
      </c>
      <c r="K1198">
        <v>30.046915624351001</v>
      </c>
      <c r="L1198">
        <v>32.136140739298398</v>
      </c>
      <c r="M1198">
        <v>59.450096316704098</v>
      </c>
      <c r="N1198">
        <v>1.2023607746789</v>
      </c>
      <c r="O1198">
        <v>48.943089430894197</v>
      </c>
      <c r="P1198">
        <v>36.6666666666666</v>
      </c>
      <c r="Q1198">
        <v>-6.8525342471963999E-2</v>
      </c>
    </row>
    <row r="1199" spans="1:17" hidden="1" x14ac:dyDescent="0.3">
      <c r="A1199" t="s">
        <v>2547</v>
      </c>
      <c r="B1199" t="s">
        <v>2548</v>
      </c>
      <c r="C1199" t="str">
        <f>IFERROR(VLOOKUP(Table1[[#This Row],[Ticker]],[1]!Table1[[Symbol]:[Industry]],2,FALSE),"-")</f>
        <v>-</v>
      </c>
      <c r="D1199" t="s">
        <v>72</v>
      </c>
      <c r="E1199">
        <v>1707.05323892</v>
      </c>
      <c r="F1199">
        <v>17.45</v>
      </c>
      <c r="G1199">
        <v>24.8727183945985</v>
      </c>
      <c r="H1199">
        <v>-8.8368834908967404</v>
      </c>
      <c r="I1199">
        <v>-20.194660367254201</v>
      </c>
      <c r="J1199">
        <v>-7.4241817242513601</v>
      </c>
      <c r="K1199">
        <v>17.7799195355982</v>
      </c>
      <c r="L1199">
        <v>17.687846424212601</v>
      </c>
      <c r="M1199">
        <v>39.220770688921498</v>
      </c>
      <c r="N1199">
        <v>1.5565913531062801</v>
      </c>
      <c r="O1199">
        <v>60.744985673352403</v>
      </c>
      <c r="P1199">
        <v>57.918552036199003</v>
      </c>
      <c r="Q1199">
        <v>2.612450092844E-3</v>
      </c>
    </row>
    <row r="1200" spans="1:17" hidden="1" x14ac:dyDescent="0.3">
      <c r="A1200" t="s">
        <v>2549</v>
      </c>
      <c r="B1200" t="s">
        <v>2550</v>
      </c>
      <c r="C1200" t="str">
        <f>IFERROR(VLOOKUP(Table1[[#This Row],[Ticker]],[1]!Table1[[Symbol]:[Industry]],2,FALSE),"-")</f>
        <v>-</v>
      </c>
      <c r="D1200" t="s">
        <v>640</v>
      </c>
      <c r="E1200">
        <v>1700.57053</v>
      </c>
      <c r="F1200">
        <v>283.45</v>
      </c>
      <c r="G1200">
        <v>431.74654757527099</v>
      </c>
      <c r="H1200">
        <v>0.663112692862871</v>
      </c>
      <c r="I1200">
        <v>-0.356326642965894</v>
      </c>
      <c r="J1200">
        <v>-1.4360289624601199</v>
      </c>
      <c r="K1200">
        <v>265.04122802594401</v>
      </c>
      <c r="L1200">
        <v>218.12237402825099</v>
      </c>
      <c r="M1200">
        <v>59.949671186015799</v>
      </c>
      <c r="N1200">
        <v>1.1205130668063701</v>
      </c>
      <c r="O1200">
        <v>9.8077262303757298</v>
      </c>
      <c r="P1200">
        <v>496.73684210526301</v>
      </c>
      <c r="Q1200">
        <v>0.13396373146579599</v>
      </c>
    </row>
    <row r="1201" spans="1:17" hidden="1" x14ac:dyDescent="0.3">
      <c r="A1201" t="s">
        <v>2551</v>
      </c>
      <c r="B1201" t="s">
        <v>2552</v>
      </c>
      <c r="C1201" t="str">
        <f>IFERROR(VLOOKUP(Table1[[#This Row],[Ticker]],[1]!Table1[[Symbol]:[Industry]],2,FALSE),"-")</f>
        <v>-</v>
      </c>
      <c r="D1201" t="s">
        <v>533</v>
      </c>
      <c r="E1201">
        <v>1692.6461602049999</v>
      </c>
      <c r="F1201">
        <v>328.45</v>
      </c>
      <c r="G1201">
        <v>-8.5044467706405893</v>
      </c>
      <c r="H1201">
        <v>-2.2127057299046999</v>
      </c>
      <c r="I1201">
        <v>-30.507928115415599</v>
      </c>
      <c r="J1201">
        <v>-5.57084611253795</v>
      </c>
      <c r="K1201">
        <v>334.00141489054801</v>
      </c>
      <c r="L1201">
        <v>339.67577744867202</v>
      </c>
      <c r="M1201">
        <v>41.775668918928297</v>
      </c>
      <c r="N1201">
        <v>0.70688579920773298</v>
      </c>
      <c r="O1201">
        <v>37.768305678185399</v>
      </c>
      <c r="P1201">
        <v>25.842911877394599</v>
      </c>
      <c r="Q1201">
        <v>-8.3331992994498005E-2</v>
      </c>
    </row>
    <row r="1202" spans="1:17" hidden="1" x14ac:dyDescent="0.3">
      <c r="A1202" t="s">
        <v>2553</v>
      </c>
      <c r="B1202" t="s">
        <v>2554</v>
      </c>
      <c r="C1202" t="str">
        <f>IFERROR(VLOOKUP(Table1[[#This Row],[Ticker]],[1]!Table1[[Symbol]:[Industry]],2,FALSE),"-")</f>
        <v>-</v>
      </c>
      <c r="D1202" t="s">
        <v>607</v>
      </c>
      <c r="E1202">
        <v>1692.3029750000001</v>
      </c>
      <c r="F1202">
        <v>57.92</v>
      </c>
      <c r="G1202">
        <v>22.718354470218301</v>
      </c>
      <c r="H1202">
        <v>0.54267089027071502</v>
      </c>
      <c r="I1202">
        <v>6.1674112463016302</v>
      </c>
      <c r="J1202">
        <v>0.21562556136506</v>
      </c>
      <c r="K1202">
        <v>56.855796429233202</v>
      </c>
      <c r="L1202">
        <v>54.935073001061198</v>
      </c>
      <c r="M1202">
        <v>29.188193916460101</v>
      </c>
      <c r="N1202">
        <v>1.558367260374</v>
      </c>
      <c r="O1202">
        <v>34.668508287292802</v>
      </c>
      <c r="P1202">
        <v>54.042553191489297</v>
      </c>
      <c r="Q1202">
        <v>7.1071011628524999E-2</v>
      </c>
    </row>
    <row r="1203" spans="1:17" hidden="1" x14ac:dyDescent="0.3">
      <c r="A1203" t="s">
        <v>2555</v>
      </c>
      <c r="B1203" t="s">
        <v>2556</v>
      </c>
      <c r="C1203" t="str">
        <f>IFERROR(VLOOKUP(Table1[[#This Row],[Ticker]],[1]!Table1[[Symbol]:[Industry]],2,FALSE),"-")</f>
        <v>-</v>
      </c>
      <c r="D1203" t="s">
        <v>46</v>
      </c>
      <c r="E1203">
        <v>1682.5835633869999</v>
      </c>
      <c r="F1203">
        <v>73.510000000000005</v>
      </c>
      <c r="G1203">
        <v>42.4290641947211</v>
      </c>
      <c r="H1203">
        <v>9.3180626981051802</v>
      </c>
      <c r="I1203">
        <v>-10.3421010466792</v>
      </c>
      <c r="J1203">
        <v>-3.02319958895376</v>
      </c>
      <c r="K1203">
        <v>70.1080938325332</v>
      </c>
      <c r="L1203">
        <v>67.059371609114706</v>
      </c>
      <c r="M1203">
        <v>59.033483997707897</v>
      </c>
      <c r="N1203">
        <v>1.44345015857405</v>
      </c>
      <c r="O1203">
        <v>26.717453407699601</v>
      </c>
      <c r="P1203">
        <v>76.494597839135594</v>
      </c>
      <c r="Q1203">
        <v>0.109148920109017</v>
      </c>
    </row>
    <row r="1204" spans="1:17" hidden="1" x14ac:dyDescent="0.3">
      <c r="A1204" t="s">
        <v>2557</v>
      </c>
      <c r="B1204" t="s">
        <v>2558</v>
      </c>
      <c r="C1204" t="str">
        <f>IFERROR(VLOOKUP(Table1[[#This Row],[Ticker]],[1]!Table1[[Symbol]:[Industry]],2,FALSE),"-")</f>
        <v>-</v>
      </c>
      <c r="D1204" t="s">
        <v>278</v>
      </c>
      <c r="E1204">
        <v>1682.46805812</v>
      </c>
      <c r="F1204">
        <v>67.56</v>
      </c>
      <c r="G1204">
        <v>-58.661411995755003</v>
      </c>
      <c r="H1204">
        <v>9.7350543751587608</v>
      </c>
      <c r="I1204">
        <v>-38.6722144816313</v>
      </c>
      <c r="J1204">
        <v>-7.1515215830422596</v>
      </c>
      <c r="K1204">
        <v>67.228423339883307</v>
      </c>
      <c r="L1204">
        <v>77.330403269436601</v>
      </c>
      <c r="M1204">
        <v>48.8052772673786</v>
      </c>
      <c r="N1204">
        <v>1.4519807179248001</v>
      </c>
      <c r="O1204">
        <v>73.105387803433899</v>
      </c>
      <c r="P1204">
        <v>37.5967413441955</v>
      </c>
    </row>
    <row r="1205" spans="1:17" hidden="1" x14ac:dyDescent="0.3">
      <c r="A1205" t="s">
        <v>2559</v>
      </c>
      <c r="B1205" t="s">
        <v>2560</v>
      </c>
      <c r="C1205" t="str">
        <f>IFERROR(VLOOKUP(Table1[[#This Row],[Ticker]],[1]!Table1[[Symbol]:[Industry]],2,FALSE),"-")</f>
        <v>-</v>
      </c>
      <c r="D1205" t="s">
        <v>80</v>
      </c>
      <c r="E1205">
        <v>1677.7839471959901</v>
      </c>
      <c r="F1205">
        <v>113.92</v>
      </c>
      <c r="G1205">
        <v>19.105121555403599</v>
      </c>
      <c r="H1205">
        <v>1.3558335959379799</v>
      </c>
      <c r="I1205">
        <v>3.34794883801082</v>
      </c>
      <c r="J1205">
        <v>0.65701494370101399</v>
      </c>
      <c r="K1205">
        <v>108.79030034622301</v>
      </c>
      <c r="L1205">
        <v>101.465311713753</v>
      </c>
      <c r="M1205">
        <v>72.218015238504606</v>
      </c>
      <c r="N1205">
        <v>1.5001296259380099</v>
      </c>
      <c r="O1205">
        <v>8.7605337078651804</v>
      </c>
      <c r="P1205">
        <v>50.389438943894298</v>
      </c>
      <c r="Q1205">
        <v>-9.7990914900799989E-4</v>
      </c>
    </row>
    <row r="1206" spans="1:17" hidden="1" x14ac:dyDescent="0.3">
      <c r="A1206" t="s">
        <v>2561</v>
      </c>
      <c r="B1206" t="s">
        <v>2562</v>
      </c>
      <c r="C1206" t="str">
        <f>IFERROR(VLOOKUP(Table1[[#This Row],[Ticker]],[1]!Table1[[Symbol]:[Industry]],2,FALSE),"-")</f>
        <v>-</v>
      </c>
      <c r="D1206" t="s">
        <v>380</v>
      </c>
      <c r="E1206">
        <v>1673.2034940000001</v>
      </c>
      <c r="F1206">
        <v>698.3</v>
      </c>
      <c r="G1206">
        <v>-32.029430000840001</v>
      </c>
      <c r="H1206">
        <v>-9.2134560680347697</v>
      </c>
      <c r="I1206">
        <v>-13.296600926361499</v>
      </c>
      <c r="J1206">
        <v>-2.9590472002770198</v>
      </c>
      <c r="K1206">
        <v>688.41045556236099</v>
      </c>
      <c r="L1206">
        <v>706.13594642197495</v>
      </c>
      <c r="M1206">
        <v>49.329658264321502</v>
      </c>
      <c r="N1206">
        <v>0.928976125471629</v>
      </c>
      <c r="O1206">
        <v>31.748532149505898</v>
      </c>
      <c r="P1206">
        <v>11.549520766773099</v>
      </c>
      <c r="Q1206">
        <v>2.2644230521549E-2</v>
      </c>
    </row>
    <row r="1207" spans="1:17" hidden="1" x14ac:dyDescent="0.3">
      <c r="A1207" t="s">
        <v>2563</v>
      </c>
      <c r="B1207" t="s">
        <v>2564</v>
      </c>
      <c r="C1207" t="str">
        <f>IFERROR(VLOOKUP(Table1[[#This Row],[Ticker]],[1]!Table1[[Symbol]:[Industry]],2,FALSE),"-")</f>
        <v>-</v>
      </c>
      <c r="D1207" t="s">
        <v>46</v>
      </c>
      <c r="E1207">
        <v>1658.1928600000001</v>
      </c>
      <c r="F1207">
        <v>288.35000000000002</v>
      </c>
      <c r="G1207">
        <v>316.03256989147798</v>
      </c>
      <c r="H1207">
        <v>11.3075047605632</v>
      </c>
      <c r="I1207">
        <v>64.8818298497998</v>
      </c>
      <c r="J1207">
        <v>-1.6539496925592201</v>
      </c>
      <c r="K1207">
        <v>241.407816047144</v>
      </c>
      <c r="L1207">
        <v>179.116965120011</v>
      </c>
      <c r="M1207">
        <v>68.067982830561505</v>
      </c>
      <c r="N1207">
        <v>0.92810105233198503</v>
      </c>
      <c r="O1207">
        <v>2.30622507369515</v>
      </c>
      <c r="P1207">
        <v>364.33172302737501</v>
      </c>
      <c r="Q1207">
        <v>0.178226052785664</v>
      </c>
    </row>
    <row r="1208" spans="1:17" hidden="1" x14ac:dyDescent="0.3">
      <c r="A1208" t="s">
        <v>2565</v>
      </c>
      <c r="B1208" t="s">
        <v>2566</v>
      </c>
      <c r="C1208" t="str">
        <f>IFERROR(VLOOKUP(Table1[[#This Row],[Ticker]],[1]!Table1[[Symbol]:[Industry]],2,FALSE),"-")</f>
        <v>-</v>
      </c>
      <c r="D1208" t="s">
        <v>278</v>
      </c>
      <c r="E1208">
        <v>1655.2293353360001</v>
      </c>
      <c r="F1208">
        <v>56.05</v>
      </c>
      <c r="G1208">
        <v>5.8875484334870798</v>
      </c>
      <c r="H1208">
        <v>-1.3325735671157199</v>
      </c>
      <c r="I1208">
        <v>-14.2610987156769</v>
      </c>
      <c r="J1208">
        <v>-7.1333951031186702</v>
      </c>
      <c r="K1208">
        <v>55.147257851126703</v>
      </c>
      <c r="L1208">
        <v>54.648019669827903</v>
      </c>
      <c r="M1208">
        <v>46.8636178806874</v>
      </c>
      <c r="N1208">
        <v>0.99519481295041101</v>
      </c>
      <c r="O1208">
        <v>29.170383586083801</v>
      </c>
      <c r="P1208">
        <v>31.8823529411764</v>
      </c>
      <c r="Q1208">
        <v>8.2929919566040004E-3</v>
      </c>
    </row>
    <row r="1209" spans="1:17" hidden="1" x14ac:dyDescent="0.3">
      <c r="A1209" t="s">
        <v>2567</v>
      </c>
      <c r="B1209" t="s">
        <v>2568</v>
      </c>
      <c r="C1209" t="str">
        <f>IFERROR(VLOOKUP(Table1[[#This Row],[Ticker]],[1]!Table1[[Symbol]:[Industry]],2,FALSE),"-")</f>
        <v>-</v>
      </c>
      <c r="D1209" t="s">
        <v>107</v>
      </c>
      <c r="E1209">
        <v>1653.4701716100001</v>
      </c>
      <c r="F1209">
        <v>107</v>
      </c>
      <c r="G1209">
        <v>56.908635135725497</v>
      </c>
      <c r="H1209">
        <v>-6.1844378972746696</v>
      </c>
      <c r="I1209">
        <v>-21.702635403444699</v>
      </c>
      <c r="J1209">
        <v>4.42084343018099</v>
      </c>
      <c r="K1209">
        <v>111.647215994032</v>
      </c>
      <c r="L1209">
        <v>108.657178417824</v>
      </c>
      <c r="M1209">
        <v>58.815105115561998</v>
      </c>
      <c r="N1209">
        <v>0.99186101363062995</v>
      </c>
      <c r="O1209">
        <v>48.551401869158802</v>
      </c>
      <c r="P1209">
        <v>86.899563318777197</v>
      </c>
      <c r="Q1209">
        <v>9.8429197698770995E-2</v>
      </c>
    </row>
    <row r="1210" spans="1:17" hidden="1" x14ac:dyDescent="0.3">
      <c r="A1210" t="s">
        <v>2569</v>
      </c>
      <c r="B1210" t="s">
        <v>2570</v>
      </c>
      <c r="C1210" t="str">
        <f>IFERROR(VLOOKUP(Table1[[#This Row],[Ticker]],[1]!Table1[[Symbol]:[Industry]],2,FALSE),"-")</f>
        <v>-</v>
      </c>
      <c r="D1210" t="s">
        <v>46</v>
      </c>
      <c r="E1210">
        <v>1646.698830091</v>
      </c>
      <c r="F1210">
        <v>174.6</v>
      </c>
      <c r="G1210">
        <v>237.38531789952199</v>
      </c>
      <c r="H1210">
        <v>38.047051245492497</v>
      </c>
      <c r="I1210">
        <v>8.0264383087022093</v>
      </c>
      <c r="J1210">
        <v>-3.3957305773247302</v>
      </c>
      <c r="K1210">
        <v>146.22838812361701</v>
      </c>
      <c r="L1210">
        <v>121.651276444494</v>
      </c>
      <c r="M1210">
        <v>57.145759777525697</v>
      </c>
      <c r="N1210">
        <v>0.98620768569557504</v>
      </c>
      <c r="O1210">
        <v>12.8350515463917</v>
      </c>
      <c r="P1210">
        <v>271.09458023379301</v>
      </c>
      <c r="Q1210">
        <v>0.14674366914030901</v>
      </c>
    </row>
    <row r="1211" spans="1:17" hidden="1" x14ac:dyDescent="0.3">
      <c r="A1211" t="s">
        <v>2571</v>
      </c>
      <c r="B1211" t="s">
        <v>2572</v>
      </c>
      <c r="C1211" t="str">
        <f>IFERROR(VLOOKUP(Table1[[#This Row],[Ticker]],[1]!Table1[[Symbol]:[Industry]],2,FALSE),"-")</f>
        <v>-</v>
      </c>
      <c r="D1211" t="s">
        <v>385</v>
      </c>
      <c r="E1211">
        <v>1640.9601112620001</v>
      </c>
      <c r="F1211">
        <v>115.08</v>
      </c>
      <c r="G1211">
        <v>83.595943175612803</v>
      </c>
      <c r="H1211">
        <v>-0.68319079430591301</v>
      </c>
      <c r="I1211">
        <v>3.76262422804604</v>
      </c>
      <c r="J1211">
        <v>-8.3324524563179398</v>
      </c>
      <c r="K1211">
        <v>104.257852091915</v>
      </c>
      <c r="L1211">
        <v>93.798452621458694</v>
      </c>
      <c r="M1211">
        <v>52.9027265017926</v>
      </c>
      <c r="N1211">
        <v>2.3356683704982801</v>
      </c>
      <c r="O1211">
        <v>9.0980187695516008</v>
      </c>
      <c r="P1211">
        <v>111.155963302752</v>
      </c>
      <c r="Q1211">
        <v>8.0497986612599007E-2</v>
      </c>
    </row>
    <row r="1212" spans="1:17" hidden="1" x14ac:dyDescent="0.3">
      <c r="A1212" t="s">
        <v>2573</v>
      </c>
      <c r="B1212" t="s">
        <v>2574</v>
      </c>
      <c r="C1212" t="str">
        <f>IFERROR(VLOOKUP(Table1[[#This Row],[Ticker]],[1]!Table1[[Symbol]:[Industry]],2,FALSE),"-")</f>
        <v>-</v>
      </c>
      <c r="D1212" t="s">
        <v>293</v>
      </c>
      <c r="E1212">
        <v>1630.1822500000001</v>
      </c>
      <c r="F1212">
        <v>2727.75</v>
      </c>
      <c r="G1212">
        <v>1283.64053409913</v>
      </c>
      <c r="H1212">
        <v>-7.2937440419056498</v>
      </c>
      <c r="I1212">
        <v>384.90783798100199</v>
      </c>
      <c r="J1212">
        <v>5.3414613630389001</v>
      </c>
      <c r="K1212">
        <v>2308.2913051003802</v>
      </c>
      <c r="L1212">
        <v>1376.78972472688</v>
      </c>
      <c r="M1212">
        <v>58.406159954912198</v>
      </c>
      <c r="N1212">
        <v>1.19106485808347</v>
      </c>
      <c r="O1212">
        <v>3.30308862615709</v>
      </c>
      <c r="P1212">
        <v>1573.4662576687101</v>
      </c>
      <c r="Q1212">
        <v>0.20249902686548901</v>
      </c>
    </row>
    <row r="1213" spans="1:17" hidden="1" x14ac:dyDescent="0.3">
      <c r="A1213" t="s">
        <v>2575</v>
      </c>
      <c r="B1213" t="s">
        <v>2576</v>
      </c>
      <c r="C1213" t="str">
        <f>IFERROR(VLOOKUP(Table1[[#This Row],[Ticker]],[1]!Table1[[Symbol]:[Industry]],2,FALSE),"-")</f>
        <v>-</v>
      </c>
      <c r="D1213" t="s">
        <v>385</v>
      </c>
      <c r="E1213">
        <v>1627.840195</v>
      </c>
      <c r="F1213">
        <v>2670.4</v>
      </c>
      <c r="G1213">
        <v>179.120165993276</v>
      </c>
      <c r="H1213">
        <v>7.9817621764009097</v>
      </c>
      <c r="I1213">
        <v>70.218994044497407</v>
      </c>
      <c r="J1213">
        <v>-8.3643800091166902</v>
      </c>
      <c r="K1213">
        <v>2382.0978845898999</v>
      </c>
      <c r="L1213">
        <v>1815.83235675428</v>
      </c>
      <c r="M1213">
        <v>65.675770353713006</v>
      </c>
      <c r="N1213">
        <v>0.49416760458963799</v>
      </c>
      <c r="O1213">
        <v>10.470341521869299</v>
      </c>
      <c r="P1213">
        <v>229.67901234567901</v>
      </c>
      <c r="Q1213">
        <v>0.11433731609459299</v>
      </c>
    </row>
    <row r="1214" spans="1:17" hidden="1" x14ac:dyDescent="0.3">
      <c r="A1214" t="s">
        <v>2577</v>
      </c>
      <c r="B1214" t="s">
        <v>2578</v>
      </c>
      <c r="C1214" t="str">
        <f>IFERROR(VLOOKUP(Table1[[#This Row],[Ticker]],[1]!Table1[[Symbol]:[Industry]],2,FALSE),"-")</f>
        <v>-</v>
      </c>
      <c r="D1214" t="s">
        <v>193</v>
      </c>
      <c r="E1214">
        <v>1626.1006924999999</v>
      </c>
      <c r="F1214">
        <v>1028.55</v>
      </c>
      <c r="G1214">
        <v>154.43468582476001</v>
      </c>
      <c r="H1214">
        <v>7.4042480666838602</v>
      </c>
      <c r="I1214">
        <v>137.51533258657901</v>
      </c>
      <c r="J1214">
        <v>-2.0117949620284699</v>
      </c>
      <c r="K1214">
        <v>895.73862712542496</v>
      </c>
      <c r="L1214">
        <v>657.96365123406201</v>
      </c>
      <c r="M1214">
        <v>63.898353367121501</v>
      </c>
      <c r="N1214">
        <v>0.47400644798106301</v>
      </c>
      <c r="O1214">
        <v>4.9001020854601203</v>
      </c>
      <c r="P1214">
        <v>184.444137168141</v>
      </c>
      <c r="Q1214">
        <v>0.18793053357274001</v>
      </c>
    </row>
    <row r="1215" spans="1:17" hidden="1" x14ac:dyDescent="0.3">
      <c r="A1215" t="s">
        <v>2579</v>
      </c>
      <c r="B1215" t="s">
        <v>2580</v>
      </c>
      <c r="C1215" t="str">
        <f>IFERROR(VLOOKUP(Table1[[#This Row],[Ticker]],[1]!Table1[[Symbol]:[Industry]],2,FALSE),"-")</f>
        <v>-</v>
      </c>
      <c r="D1215" t="s">
        <v>533</v>
      </c>
      <c r="E1215">
        <v>1625.39271405</v>
      </c>
      <c r="F1215">
        <v>95.62</v>
      </c>
      <c r="G1215">
        <v>17.385939529124599</v>
      </c>
      <c r="H1215">
        <v>6.1972955492034103</v>
      </c>
      <c r="I1215">
        <v>11.1938349903778</v>
      </c>
      <c r="J1215">
        <v>-3.2339935522083501</v>
      </c>
      <c r="K1215">
        <v>83.861007733136205</v>
      </c>
      <c r="L1215">
        <v>75.807122626534905</v>
      </c>
      <c r="M1215">
        <v>62.1298602121119</v>
      </c>
      <c r="N1215">
        <v>1.34400416343377</v>
      </c>
      <c r="O1215">
        <v>3.8485672453461399</v>
      </c>
      <c r="P1215">
        <v>70.902591599642506</v>
      </c>
      <c r="Q1215">
        <v>-5.3644694986280002E-3</v>
      </c>
    </row>
    <row r="1216" spans="1:17" hidden="1" x14ac:dyDescent="0.3">
      <c r="A1216" t="s">
        <v>2581</v>
      </c>
      <c r="B1216" t="s">
        <v>2582</v>
      </c>
      <c r="C1216" t="str">
        <f>IFERROR(VLOOKUP(Table1[[#This Row],[Ticker]],[1]!Table1[[Symbol]:[Industry]],2,FALSE),"-")</f>
        <v>-</v>
      </c>
      <c r="D1216" t="s">
        <v>302</v>
      </c>
      <c r="E1216">
        <v>1622.4386114389999</v>
      </c>
      <c r="F1216">
        <v>24.08</v>
      </c>
      <c r="G1216">
        <v>58.6659235186034</v>
      </c>
      <c r="H1216">
        <v>-10.911353904062</v>
      </c>
      <c r="I1216">
        <v>-27.706264660842798</v>
      </c>
      <c r="J1216">
        <v>-7.9191125998274003</v>
      </c>
      <c r="K1216">
        <v>26.501737478052899</v>
      </c>
      <c r="L1216">
        <v>25.3543735204303</v>
      </c>
      <c r="M1216">
        <v>27.942708857128199</v>
      </c>
      <c r="N1216">
        <v>0.71705694381686802</v>
      </c>
      <c r="O1216">
        <v>74.418604651162795</v>
      </c>
      <c r="P1216">
        <v>100.666666666666</v>
      </c>
      <c r="Q1216">
        <v>7.8320481598759997E-2</v>
      </c>
    </row>
    <row r="1217" spans="1:17" hidden="1" x14ac:dyDescent="0.3">
      <c r="A1217" t="s">
        <v>2583</v>
      </c>
      <c r="B1217" t="s">
        <v>2584</v>
      </c>
      <c r="C1217" t="str">
        <f>IFERROR(VLOOKUP(Table1[[#This Row],[Ticker]],[1]!Table1[[Symbol]:[Industry]],2,FALSE),"-")</f>
        <v>-</v>
      </c>
      <c r="D1217" t="s">
        <v>388</v>
      </c>
      <c r="E1217">
        <v>1608.83807781</v>
      </c>
      <c r="F1217">
        <v>1278.95</v>
      </c>
      <c r="G1217">
        <v>375.96216032001098</v>
      </c>
      <c r="H1217">
        <v>38.0805501492259</v>
      </c>
      <c r="I1217">
        <v>77.932402268886506</v>
      </c>
      <c r="J1217">
        <v>13.8840620033472</v>
      </c>
      <c r="K1217">
        <v>947.13297457460499</v>
      </c>
      <c r="L1217">
        <v>724.51423753779204</v>
      </c>
      <c r="M1217">
        <v>80.206226267901798</v>
      </c>
      <c r="N1217">
        <v>0.96480917085747497</v>
      </c>
      <c r="O1217">
        <v>1.4895031080182899</v>
      </c>
      <c r="P1217">
        <v>464.15968239964701</v>
      </c>
      <c r="Q1217">
        <v>0.12692421365545201</v>
      </c>
    </row>
    <row r="1218" spans="1:17" hidden="1" x14ac:dyDescent="0.3">
      <c r="A1218" t="s">
        <v>2585</v>
      </c>
      <c r="B1218" t="s">
        <v>2586</v>
      </c>
      <c r="C1218" t="str">
        <f>IFERROR(VLOOKUP(Table1[[#This Row],[Ticker]],[1]!Table1[[Symbol]:[Industry]],2,FALSE),"-")</f>
        <v>-</v>
      </c>
      <c r="E1218">
        <v>1604.4003299999999</v>
      </c>
      <c r="F1218">
        <v>776.55</v>
      </c>
      <c r="G1218">
        <v>230.53037481070999</v>
      </c>
      <c r="H1218">
        <v>-24.530678622405301</v>
      </c>
      <c r="I1218">
        <v>126.305023248853</v>
      </c>
      <c r="J1218">
        <v>-8.7867064131788801</v>
      </c>
      <c r="K1218">
        <v>838.30615475420404</v>
      </c>
      <c r="L1218">
        <v>607.25047582055197</v>
      </c>
      <c r="M1218">
        <v>26.8011762494192</v>
      </c>
      <c r="N1218">
        <v>0.75962361415748503</v>
      </c>
      <c r="O1218">
        <v>26.199214474277198</v>
      </c>
      <c r="P1218">
        <v>324.46023503689503</v>
      </c>
      <c r="Q1218">
        <v>0.29461768033594998</v>
      </c>
    </row>
    <row r="1219" spans="1:17" hidden="1" x14ac:dyDescent="0.3">
      <c r="A1219" t="s">
        <v>2587</v>
      </c>
      <c r="B1219" t="s">
        <v>2588</v>
      </c>
      <c r="C1219" t="str">
        <f>IFERROR(VLOOKUP(Table1[[#This Row],[Ticker]],[1]!Table1[[Symbol]:[Industry]],2,FALSE),"-")</f>
        <v>-</v>
      </c>
      <c r="D1219" t="s">
        <v>114</v>
      </c>
      <c r="E1219">
        <v>1599.0963826</v>
      </c>
      <c r="F1219">
        <v>59.34</v>
      </c>
      <c r="G1219">
        <v>9.8906051623054694</v>
      </c>
      <c r="H1219">
        <v>8.4737243680660495</v>
      </c>
      <c r="I1219">
        <v>-4.4562196401333098</v>
      </c>
      <c r="J1219">
        <v>-6.5707183584098896</v>
      </c>
      <c r="K1219">
        <v>59.578874515893801</v>
      </c>
      <c r="L1219">
        <v>58.713153620887503</v>
      </c>
      <c r="M1219">
        <v>52.055883210555798</v>
      </c>
      <c r="N1219">
        <v>1.65056468016202</v>
      </c>
      <c r="O1219">
        <v>45.770138186720501</v>
      </c>
      <c r="P1219">
        <v>78.681120144534702</v>
      </c>
      <c r="Q1219">
        <v>-5.1202997904469E-2</v>
      </c>
    </row>
    <row r="1220" spans="1:17" hidden="1" x14ac:dyDescent="0.3">
      <c r="A1220" t="s">
        <v>2589</v>
      </c>
      <c r="B1220" t="s">
        <v>2590</v>
      </c>
      <c r="C1220" t="str">
        <f>IFERROR(VLOOKUP(Table1[[#This Row],[Ticker]],[1]!Table1[[Symbol]:[Industry]],2,FALSE),"-")</f>
        <v>-</v>
      </c>
      <c r="D1220" t="s">
        <v>1270</v>
      </c>
      <c r="E1220">
        <v>1595.204763125</v>
      </c>
      <c r="F1220">
        <v>237.86</v>
      </c>
      <c r="G1220">
        <v>21.099836655573199</v>
      </c>
      <c r="H1220">
        <v>-12.3592924544821</v>
      </c>
      <c r="I1220">
        <v>35.193249420531401</v>
      </c>
      <c r="J1220">
        <v>-5.45031507227666</v>
      </c>
      <c r="K1220">
        <v>231.360267868737</v>
      </c>
      <c r="L1220">
        <v>202.75541465468601</v>
      </c>
      <c r="M1220">
        <v>33.472886807028502</v>
      </c>
      <c r="N1220">
        <v>0.408559481023684</v>
      </c>
      <c r="O1220">
        <v>19.5661313377616</v>
      </c>
      <c r="P1220">
        <v>72.050632911392398</v>
      </c>
      <c r="Q1220">
        <v>0.200385256069497</v>
      </c>
    </row>
    <row r="1221" spans="1:17" hidden="1" x14ac:dyDescent="0.3">
      <c r="A1221" t="s">
        <v>2591</v>
      </c>
      <c r="B1221" t="s">
        <v>2592</v>
      </c>
      <c r="C1221" t="str">
        <f>IFERROR(VLOOKUP(Table1[[#This Row],[Ticker]],[1]!Table1[[Symbol]:[Industry]],2,FALSE),"-")</f>
        <v>-</v>
      </c>
      <c r="D1221" t="s">
        <v>2593</v>
      </c>
      <c r="E1221">
        <v>1589.9029</v>
      </c>
      <c r="F1221">
        <v>160.22999999999999</v>
      </c>
      <c r="G1221">
        <v>29.051620585698601</v>
      </c>
      <c r="H1221">
        <v>-14.6264267760219</v>
      </c>
      <c r="I1221">
        <v>36.769500383314003</v>
      </c>
      <c r="J1221">
        <v>-6.2223209753761903</v>
      </c>
      <c r="K1221">
        <v>169.59753148228199</v>
      </c>
      <c r="M1221">
        <v>35.117233726277298</v>
      </c>
      <c r="N1221">
        <v>1.66316287091385</v>
      </c>
      <c r="O1221">
        <v>54.871122761031003</v>
      </c>
      <c r="P1221">
        <v>80.337647720877797</v>
      </c>
    </row>
    <row r="1222" spans="1:17" hidden="1" x14ac:dyDescent="0.3">
      <c r="A1222" t="s">
        <v>2594</v>
      </c>
      <c r="B1222" t="s">
        <v>2595</v>
      </c>
      <c r="C1222" t="str">
        <f>IFERROR(VLOOKUP(Table1[[#This Row],[Ticker]],[1]!Table1[[Symbol]:[Industry]],2,FALSE),"-")</f>
        <v>-</v>
      </c>
      <c r="D1222" t="s">
        <v>166</v>
      </c>
      <c r="E1222">
        <v>1585.9709355</v>
      </c>
      <c r="F1222">
        <v>679.05</v>
      </c>
      <c r="G1222">
        <v>-65.342138167904096</v>
      </c>
      <c r="H1222">
        <v>14.226851495051999</v>
      </c>
      <c r="I1222">
        <v>-32.6279963177561</v>
      </c>
      <c r="J1222">
        <v>-9.0136678856798191</v>
      </c>
      <c r="K1222">
        <v>617.00546242005203</v>
      </c>
      <c r="L1222">
        <v>744.45026451381398</v>
      </c>
      <c r="M1222">
        <v>57.030435662579499</v>
      </c>
      <c r="N1222">
        <v>2.6953624062582602</v>
      </c>
      <c r="O1222">
        <v>102.34150651645599</v>
      </c>
      <c r="P1222">
        <v>49.6528925619834</v>
      </c>
      <c r="Q1222">
        <v>0.127262136302982</v>
      </c>
    </row>
    <row r="1223" spans="1:17" hidden="1" x14ac:dyDescent="0.3">
      <c r="A1223" t="s">
        <v>2596</v>
      </c>
      <c r="B1223" t="s">
        <v>2597</v>
      </c>
      <c r="C1223" t="str">
        <f>IFERROR(VLOOKUP(Table1[[#This Row],[Ticker]],[1]!Table1[[Symbol]:[Industry]],2,FALSE),"-")</f>
        <v>-</v>
      </c>
      <c r="D1223" t="s">
        <v>971</v>
      </c>
      <c r="E1223">
        <v>1585.6581553799999</v>
      </c>
      <c r="F1223">
        <v>383.2</v>
      </c>
      <c r="G1223">
        <v>1438.3964111334899</v>
      </c>
      <c r="H1223">
        <v>41.307264987843197</v>
      </c>
      <c r="I1223">
        <v>793.52323815956902</v>
      </c>
      <c r="J1223">
        <v>6.5526170627995697</v>
      </c>
      <c r="K1223">
        <v>259.40381939985502</v>
      </c>
      <c r="L1223">
        <v>136.826742727404</v>
      </c>
      <c r="M1223">
        <v>99.999998030768097</v>
      </c>
      <c r="N1223">
        <v>3.5914165112343399</v>
      </c>
      <c r="O1223">
        <v>0</v>
      </c>
      <c r="P1223">
        <v>1637.08068902991</v>
      </c>
      <c r="Q1223">
        <v>0.199952863505268</v>
      </c>
    </row>
    <row r="1224" spans="1:17" hidden="1" x14ac:dyDescent="0.3">
      <c r="A1224" t="s">
        <v>2598</v>
      </c>
      <c r="B1224" t="s">
        <v>2599</v>
      </c>
      <c r="C1224" t="str">
        <f>IFERROR(VLOOKUP(Table1[[#This Row],[Ticker]],[1]!Table1[[Symbol]:[Industry]],2,FALSE),"-")</f>
        <v>-</v>
      </c>
      <c r="D1224" t="s">
        <v>388</v>
      </c>
      <c r="E1224">
        <v>1583.8992560649999</v>
      </c>
      <c r="F1224">
        <v>507.8</v>
      </c>
      <c r="G1224">
        <v>12.339873952339399</v>
      </c>
      <c r="H1224">
        <v>-11.307110853746</v>
      </c>
      <c r="I1224">
        <v>-32.625294569412397</v>
      </c>
      <c r="J1224">
        <v>-5.0872880336545903</v>
      </c>
      <c r="K1224">
        <v>525.78499370067505</v>
      </c>
      <c r="L1224">
        <v>509.5441598351</v>
      </c>
      <c r="M1224">
        <v>29.268527478669199</v>
      </c>
      <c r="N1224">
        <v>0.85329201758147899</v>
      </c>
      <c r="O1224">
        <v>49.359984245766</v>
      </c>
      <c r="P1224">
        <v>39.889807162534403</v>
      </c>
      <c r="Q1224">
        <v>-1.7930948499764999E-2</v>
      </c>
    </row>
    <row r="1225" spans="1:17" hidden="1" x14ac:dyDescent="0.3">
      <c r="A1225" t="s">
        <v>2600</v>
      </c>
      <c r="B1225" t="s">
        <v>2601</v>
      </c>
      <c r="C1225" t="str">
        <f>IFERROR(VLOOKUP(Table1[[#This Row],[Ticker]],[1]!Table1[[Symbol]:[Industry]],2,FALSE),"-")</f>
        <v>-</v>
      </c>
      <c r="D1225" t="s">
        <v>24</v>
      </c>
      <c r="E1225">
        <v>1577.1638378</v>
      </c>
      <c r="F1225">
        <v>351.3</v>
      </c>
      <c r="G1225">
        <v>-44.857635312667902</v>
      </c>
      <c r="H1225">
        <v>-2.3185794442893202</v>
      </c>
      <c r="I1225">
        <v>-30.558755082298699</v>
      </c>
      <c r="J1225">
        <v>-9.0408550757819395E-2</v>
      </c>
      <c r="K1225">
        <v>347.44291137743897</v>
      </c>
      <c r="M1225">
        <v>60.920194224576498</v>
      </c>
      <c r="N1225">
        <v>1.0457190625930699</v>
      </c>
      <c r="O1225">
        <v>33.504127526330699</v>
      </c>
      <c r="P1225">
        <v>12.813102119460501</v>
      </c>
    </row>
    <row r="1226" spans="1:17" hidden="1" x14ac:dyDescent="0.3">
      <c r="A1226" t="s">
        <v>2602</v>
      </c>
      <c r="B1226" t="s">
        <v>2603</v>
      </c>
      <c r="C1226" t="str">
        <f>IFERROR(VLOOKUP(Table1[[#This Row],[Ticker]],[1]!Table1[[Symbol]:[Industry]],2,FALSE),"-")</f>
        <v>-</v>
      </c>
      <c r="D1226" t="s">
        <v>218</v>
      </c>
      <c r="E1226">
        <v>1576.3275898649999</v>
      </c>
      <c r="F1226">
        <v>912.95</v>
      </c>
      <c r="G1226">
        <v>131.06432195564199</v>
      </c>
      <c r="H1226">
        <v>14.473009168457001</v>
      </c>
      <c r="I1226">
        <v>97.380761157980899</v>
      </c>
      <c r="J1226">
        <v>-0.12803757772377899</v>
      </c>
      <c r="K1226">
        <v>802.87446053364795</v>
      </c>
      <c r="L1226">
        <v>623.28318307841698</v>
      </c>
      <c r="M1226">
        <v>62.122125774738301</v>
      </c>
      <c r="N1226">
        <v>1.9621089294840399</v>
      </c>
      <c r="O1226">
        <v>5.3781696697518804</v>
      </c>
      <c r="P1226">
        <v>189.595559080095</v>
      </c>
      <c r="Q1226">
        <v>0.15429764057262599</v>
      </c>
    </row>
    <row r="1227" spans="1:17" hidden="1" x14ac:dyDescent="0.3">
      <c r="A1227" t="s">
        <v>2604</v>
      </c>
      <c r="B1227" t="s">
        <v>2605</v>
      </c>
      <c r="C1227" t="str">
        <f>IFERROR(VLOOKUP(Table1[[#This Row],[Ticker]],[1]!Table1[[Symbol]:[Industry]],2,FALSE),"-")</f>
        <v>-</v>
      </c>
      <c r="D1227" t="s">
        <v>67</v>
      </c>
      <c r="E1227">
        <v>1575.67811944</v>
      </c>
      <c r="F1227">
        <v>599.29999999999995</v>
      </c>
      <c r="G1227">
        <v>197.53867514351299</v>
      </c>
      <c r="H1227">
        <v>35.485622780172598</v>
      </c>
      <c r="I1227">
        <v>61.765656719020697</v>
      </c>
      <c r="J1227">
        <v>-3.7506624103777801E-2</v>
      </c>
      <c r="K1227">
        <v>504.67270611087298</v>
      </c>
      <c r="L1227">
        <v>391.72685598825802</v>
      </c>
      <c r="M1227">
        <v>75.625352217427903</v>
      </c>
      <c r="N1227">
        <v>1.08513400197859</v>
      </c>
      <c r="O1227">
        <v>9.2941765392958509</v>
      </c>
      <c r="P1227">
        <v>250.46783625730899</v>
      </c>
      <c r="Q1227">
        <v>0.21210578583700199</v>
      </c>
    </row>
    <row r="1228" spans="1:17" hidden="1" x14ac:dyDescent="0.3">
      <c r="A1228" t="s">
        <v>2606</v>
      </c>
      <c r="B1228" t="s">
        <v>2607</v>
      </c>
      <c r="C1228" t="str">
        <f>IFERROR(VLOOKUP(Table1[[#This Row],[Ticker]],[1]!Table1[[Symbol]:[Industry]],2,FALSE),"-")</f>
        <v>-</v>
      </c>
      <c r="D1228" t="s">
        <v>533</v>
      </c>
      <c r="E1228">
        <v>1575.3248950049999</v>
      </c>
      <c r="F1228">
        <v>1419.1</v>
      </c>
      <c r="G1228">
        <v>179.64175985765499</v>
      </c>
      <c r="H1228">
        <v>-16.738610848506401</v>
      </c>
      <c r="I1228">
        <v>67.647249992596102</v>
      </c>
      <c r="J1228">
        <v>-4.2064702344202001</v>
      </c>
      <c r="K1228">
        <v>1525.16816208059</v>
      </c>
      <c r="L1228">
        <v>1182.3631897284999</v>
      </c>
      <c r="M1228">
        <v>46.944895210704701</v>
      </c>
      <c r="N1228">
        <v>0.44732531327274799</v>
      </c>
      <c r="O1228">
        <v>55.690226199704</v>
      </c>
      <c r="P1228">
        <v>341.53702551337898</v>
      </c>
      <c r="Q1228">
        <v>0.254997676527425</v>
      </c>
    </row>
    <row r="1229" spans="1:17" hidden="1" x14ac:dyDescent="0.3">
      <c r="A1229" t="s">
        <v>2608</v>
      </c>
      <c r="B1229" t="s">
        <v>2609</v>
      </c>
      <c r="C1229" t="str">
        <f>IFERROR(VLOOKUP(Table1[[#This Row],[Ticker]],[1]!Table1[[Symbol]:[Industry]],2,FALSE),"-")</f>
        <v>-</v>
      </c>
      <c r="D1229" t="s">
        <v>230</v>
      </c>
      <c r="E1229">
        <v>1574.7550000000001</v>
      </c>
      <c r="F1229">
        <v>1147.9000000000001</v>
      </c>
      <c r="G1229">
        <v>55.015290090037901</v>
      </c>
      <c r="H1229">
        <v>-7.0317819919087796</v>
      </c>
      <c r="I1229">
        <v>54.348665503843399</v>
      </c>
      <c r="J1229">
        <v>-5.1495812016107498</v>
      </c>
      <c r="K1229">
        <v>1177.09167406456</v>
      </c>
      <c r="L1229">
        <v>914.83703843516298</v>
      </c>
      <c r="M1229">
        <v>41.201622406749998</v>
      </c>
      <c r="N1229">
        <v>0.48989877215553201</v>
      </c>
      <c r="O1229">
        <v>28.904956877776801</v>
      </c>
      <c r="P1229">
        <v>90.364842454394704</v>
      </c>
      <c r="Q1229">
        <v>7.6250314616118003E-2</v>
      </c>
    </row>
    <row r="1230" spans="1:17" hidden="1" x14ac:dyDescent="0.3">
      <c r="A1230" t="s">
        <v>2610</v>
      </c>
      <c r="B1230" t="s">
        <v>2611</v>
      </c>
      <c r="C1230" t="str">
        <f>IFERROR(VLOOKUP(Table1[[#This Row],[Ticker]],[1]!Table1[[Symbol]:[Industry]],2,FALSE),"-")</f>
        <v>-</v>
      </c>
      <c r="D1230" t="s">
        <v>40</v>
      </c>
      <c r="E1230">
        <v>1574.6675</v>
      </c>
      <c r="F1230">
        <v>45.85</v>
      </c>
      <c r="G1230">
        <v>-16.127276477748499</v>
      </c>
      <c r="H1230">
        <v>-6.1839513502985604</v>
      </c>
      <c r="I1230">
        <v>-4.4658260166521497</v>
      </c>
      <c r="J1230">
        <v>-2.60094010903134</v>
      </c>
      <c r="K1230">
        <v>47.008016974175199</v>
      </c>
      <c r="L1230">
        <v>45.8298059141284</v>
      </c>
      <c r="M1230">
        <v>52.766797466405798</v>
      </c>
      <c r="N1230">
        <v>0.17023114391371699</v>
      </c>
      <c r="O1230">
        <v>73.151581243184197</v>
      </c>
      <c r="P1230">
        <v>34.852941176470502</v>
      </c>
      <c r="Q1230">
        <v>0.235982785705073</v>
      </c>
    </row>
    <row r="1231" spans="1:17" hidden="1" x14ac:dyDescent="0.3">
      <c r="A1231" t="s">
        <v>2612</v>
      </c>
      <c r="B1231" t="s">
        <v>2613</v>
      </c>
      <c r="C1231" t="str">
        <f>IFERROR(VLOOKUP(Table1[[#This Row],[Ticker]],[1]!Table1[[Symbol]:[Industry]],2,FALSE),"-")</f>
        <v>-</v>
      </c>
      <c r="D1231" t="s">
        <v>498</v>
      </c>
      <c r="E1231">
        <v>1572.663374274</v>
      </c>
      <c r="F1231">
        <v>157.94</v>
      </c>
      <c r="G1231">
        <v>9.4217074795800109</v>
      </c>
      <c r="H1231">
        <v>1.0868680786966001</v>
      </c>
      <c r="I1231">
        <v>-6.6173426264451596</v>
      </c>
      <c r="J1231">
        <v>0.67184848434517397</v>
      </c>
      <c r="K1231">
        <v>146.89210016973101</v>
      </c>
      <c r="L1231">
        <v>137.06157287312999</v>
      </c>
      <c r="M1231">
        <v>67.114809179946704</v>
      </c>
      <c r="N1231">
        <v>0.48554954217969998</v>
      </c>
      <c r="O1231">
        <v>12.9542864378878</v>
      </c>
      <c r="P1231">
        <v>44.105839416058302</v>
      </c>
      <c r="Q1231">
        <v>6.0135394360976001E-2</v>
      </c>
    </row>
    <row r="1232" spans="1:17" hidden="1" x14ac:dyDescent="0.3">
      <c r="A1232" t="s">
        <v>2614</v>
      </c>
      <c r="B1232" t="s">
        <v>2615</v>
      </c>
      <c r="C1232" t="str">
        <f>IFERROR(VLOOKUP(Table1[[#This Row],[Ticker]],[1]!Table1[[Symbol]:[Industry]],2,FALSE),"-")</f>
        <v>-</v>
      </c>
      <c r="D1232" t="s">
        <v>278</v>
      </c>
      <c r="E1232">
        <v>1569.4998161999999</v>
      </c>
      <c r="F1232">
        <v>120.14</v>
      </c>
      <c r="G1232">
        <v>-18.6063684729695</v>
      </c>
      <c r="H1232">
        <v>5.4376208713143797</v>
      </c>
      <c r="I1232">
        <v>-4.0495186290968102</v>
      </c>
      <c r="J1232">
        <v>-4.9700321743377902</v>
      </c>
      <c r="K1232">
        <v>110.929161852926</v>
      </c>
      <c r="L1232">
        <v>110.207069861099</v>
      </c>
      <c r="M1232">
        <v>47.3927953053973</v>
      </c>
      <c r="N1232">
        <v>1.4865069703959699</v>
      </c>
      <c r="O1232">
        <v>7.36640585983021</v>
      </c>
      <c r="P1232">
        <v>30.586956521739101</v>
      </c>
      <c r="Q1232">
        <v>-3.1375246015609003E-2</v>
      </c>
    </row>
    <row r="1233" spans="1:17" hidden="1" x14ac:dyDescent="0.3">
      <c r="A1233" t="s">
        <v>2616</v>
      </c>
      <c r="B1233" t="s">
        <v>2617</v>
      </c>
      <c r="C1233" t="str">
        <f>IFERROR(VLOOKUP(Table1[[#This Row],[Ticker]],[1]!Table1[[Symbol]:[Industry]],2,FALSE),"-")</f>
        <v>-</v>
      </c>
      <c r="D1233" t="s">
        <v>327</v>
      </c>
      <c r="E1233">
        <v>1569.198793515</v>
      </c>
      <c r="F1233">
        <v>878.9</v>
      </c>
      <c r="G1233">
        <v>-47.841016214219302</v>
      </c>
      <c r="H1233">
        <v>7.7788858625697603</v>
      </c>
      <c r="I1233">
        <v>-28.210194078417</v>
      </c>
      <c r="J1233">
        <v>1.5571585296547299</v>
      </c>
      <c r="K1233">
        <v>799.98703203529794</v>
      </c>
      <c r="L1233">
        <v>934.11352191001902</v>
      </c>
      <c r="M1233">
        <v>86.469648898825895</v>
      </c>
      <c r="N1233">
        <v>2.64123177889544</v>
      </c>
      <c r="O1233">
        <v>48.867903060643897</v>
      </c>
      <c r="P1233">
        <v>30.226700251889099</v>
      </c>
      <c r="Q1233">
        <v>-7.1634648840409997E-3</v>
      </c>
    </row>
    <row r="1234" spans="1:17" hidden="1" x14ac:dyDescent="0.3">
      <c r="A1234" t="s">
        <v>2618</v>
      </c>
      <c r="B1234" t="s">
        <v>2619</v>
      </c>
      <c r="C1234" t="str">
        <f>IFERROR(VLOOKUP(Table1[[#This Row],[Ticker]],[1]!Table1[[Symbol]:[Industry]],2,FALSE),"-")</f>
        <v>-</v>
      </c>
      <c r="D1234" t="s">
        <v>92</v>
      </c>
      <c r="E1234">
        <v>1567.7535</v>
      </c>
      <c r="F1234">
        <v>156.15</v>
      </c>
      <c r="G1234">
        <v>-27.353987262637499</v>
      </c>
      <c r="H1234">
        <v>7.1470100665262297</v>
      </c>
      <c r="I1234">
        <v>-20.373869656636501</v>
      </c>
      <c r="J1234">
        <v>-4.7604171091506204</v>
      </c>
      <c r="K1234">
        <v>142.91406777377901</v>
      </c>
      <c r="L1234">
        <v>147.68297773819199</v>
      </c>
      <c r="M1234">
        <v>62.206527309872598</v>
      </c>
      <c r="N1234">
        <v>2.340300714189</v>
      </c>
      <c r="O1234">
        <v>30.003202049311501</v>
      </c>
      <c r="P1234">
        <v>37.637725870427502</v>
      </c>
      <c r="Q1234">
        <v>0.123643632723462</v>
      </c>
    </row>
    <row r="1235" spans="1:17" hidden="1" x14ac:dyDescent="0.3">
      <c r="A1235" t="s">
        <v>2620</v>
      </c>
      <c r="B1235" t="s">
        <v>2621</v>
      </c>
      <c r="C1235" t="str">
        <f>IFERROR(VLOOKUP(Table1[[#This Row],[Ticker]],[1]!Table1[[Symbol]:[Industry]],2,FALSE),"-")</f>
        <v>-</v>
      </c>
      <c r="D1235" t="s">
        <v>119</v>
      </c>
      <c r="E1235">
        <v>1557.5769451799999</v>
      </c>
      <c r="F1235">
        <v>52.94</v>
      </c>
      <c r="G1235">
        <v>-18.517088873724902</v>
      </c>
      <c r="H1235">
        <v>-7.9455748547662202</v>
      </c>
      <c r="I1235">
        <v>-30.800265505794201</v>
      </c>
      <c r="J1235">
        <v>-6.9318167119929104</v>
      </c>
      <c r="K1235">
        <v>55.728649445876002</v>
      </c>
      <c r="L1235">
        <v>57.952817714888802</v>
      </c>
      <c r="M1235">
        <v>34.538392581685798</v>
      </c>
      <c r="N1235">
        <v>0.75205343406131098</v>
      </c>
      <c r="O1235">
        <v>63.014733660748</v>
      </c>
      <c r="P1235">
        <v>22.546296296296202</v>
      </c>
      <c r="Q1235">
        <v>5.8711610508758998E-2</v>
      </c>
    </row>
    <row r="1236" spans="1:17" hidden="1" x14ac:dyDescent="0.3">
      <c r="A1236" t="s">
        <v>2622</v>
      </c>
      <c r="B1236" t="s">
        <v>2623</v>
      </c>
      <c r="C1236" t="str">
        <f>IFERROR(VLOOKUP(Table1[[#This Row],[Ticker]],[1]!Table1[[Symbol]:[Industry]],2,FALSE),"-")</f>
        <v>-</v>
      </c>
      <c r="D1236" t="s">
        <v>388</v>
      </c>
      <c r="E1236">
        <v>1552.394225256</v>
      </c>
      <c r="F1236">
        <v>38.68</v>
      </c>
      <c r="G1236">
        <v>59.651316941973803</v>
      </c>
      <c r="H1236">
        <v>-10.2651401868335</v>
      </c>
      <c r="I1236">
        <v>21.832366052486599</v>
      </c>
      <c r="J1236">
        <v>-6.5782648966636996</v>
      </c>
      <c r="K1236">
        <v>38.7991997951613</v>
      </c>
      <c r="L1236">
        <v>33.540461050862</v>
      </c>
      <c r="M1236">
        <v>39.819353765055197</v>
      </c>
      <c r="N1236">
        <v>0.55920142657181404</v>
      </c>
      <c r="O1236">
        <v>20.217166494312298</v>
      </c>
      <c r="P1236">
        <v>93.399999999999906</v>
      </c>
      <c r="Q1236">
        <v>-3.5476050235776997E-2</v>
      </c>
    </row>
    <row r="1237" spans="1:17" hidden="1" x14ac:dyDescent="0.3">
      <c r="A1237" t="s">
        <v>2624</v>
      </c>
      <c r="B1237" t="s">
        <v>2625</v>
      </c>
      <c r="C1237" t="str">
        <f>IFERROR(VLOOKUP(Table1[[#This Row],[Ticker]],[1]!Table1[[Symbol]:[Industry]],2,FALSE),"-")</f>
        <v>-</v>
      </c>
      <c r="D1237" t="s">
        <v>371</v>
      </c>
      <c r="E1237">
        <v>1552.0744044</v>
      </c>
      <c r="F1237">
        <v>127.95</v>
      </c>
      <c r="G1237">
        <v>-7.6272371661360996</v>
      </c>
      <c r="H1237">
        <v>11.525322052252999</v>
      </c>
      <c r="I1237">
        <v>-9.9306879748065704</v>
      </c>
      <c r="J1237">
        <v>-1.64858054525807</v>
      </c>
      <c r="K1237">
        <v>117.69263877359199</v>
      </c>
      <c r="L1237">
        <v>114.514732327532</v>
      </c>
      <c r="M1237">
        <v>64.528629723966702</v>
      </c>
      <c r="N1237">
        <v>2.9059837459714402</v>
      </c>
      <c r="O1237">
        <v>22.000781555294999</v>
      </c>
      <c r="P1237">
        <v>35.540254237288103</v>
      </c>
      <c r="Q1237">
        <v>3.1507284536316002E-2</v>
      </c>
    </row>
    <row r="1238" spans="1:17" hidden="1" x14ac:dyDescent="0.3">
      <c r="A1238" t="s">
        <v>2626</v>
      </c>
      <c r="B1238" t="s">
        <v>2627</v>
      </c>
      <c r="C1238" t="str">
        <f>IFERROR(VLOOKUP(Table1[[#This Row],[Ticker]],[1]!Table1[[Symbol]:[Industry]],2,FALSE),"-")</f>
        <v>-</v>
      </c>
      <c r="D1238" t="s">
        <v>61</v>
      </c>
      <c r="E1238">
        <v>1538.47189271</v>
      </c>
      <c r="F1238">
        <v>739.05</v>
      </c>
      <c r="G1238">
        <v>124.01932009785899</v>
      </c>
      <c r="H1238">
        <v>7.0798646036899298</v>
      </c>
      <c r="I1238">
        <v>28.6939910936328</v>
      </c>
      <c r="J1238">
        <v>0.92084094256516902</v>
      </c>
      <c r="K1238">
        <v>631.54486366047604</v>
      </c>
      <c r="L1238">
        <v>507.16593397012599</v>
      </c>
      <c r="M1238">
        <v>70.460128896505196</v>
      </c>
      <c r="N1238">
        <v>0.56865489699229599</v>
      </c>
      <c r="O1238">
        <v>7.5028753129016996</v>
      </c>
      <c r="P1238">
        <v>150.059211639316</v>
      </c>
      <c r="Q1238">
        <v>6.5040000821315003E-2</v>
      </c>
    </row>
    <row r="1239" spans="1:17" hidden="1" x14ac:dyDescent="0.3">
      <c r="A1239" t="s">
        <v>2628</v>
      </c>
      <c r="B1239" t="s">
        <v>2629</v>
      </c>
      <c r="C1239" t="str">
        <f>IFERROR(VLOOKUP(Table1[[#This Row],[Ticker]],[1]!Table1[[Symbol]:[Industry]],2,FALSE),"-")</f>
        <v>-</v>
      </c>
      <c r="D1239" t="s">
        <v>808</v>
      </c>
      <c r="E1239">
        <v>1530.5407499999999</v>
      </c>
      <c r="F1239">
        <v>283.8</v>
      </c>
      <c r="G1239">
        <v>-38.776631717084001</v>
      </c>
      <c r="H1239">
        <v>-7.2706472402989304</v>
      </c>
      <c r="I1239">
        <v>-24.408785969473399</v>
      </c>
      <c r="J1239">
        <v>-1.1449006085537901</v>
      </c>
      <c r="K1239">
        <v>297.91545006225101</v>
      </c>
      <c r="M1239">
        <v>51.4177616816389</v>
      </c>
      <c r="N1239">
        <v>0.63668814341190805</v>
      </c>
      <c r="O1239">
        <v>64.200140944326904</v>
      </c>
      <c r="P1239">
        <v>24.473684210526301</v>
      </c>
    </row>
    <row r="1240" spans="1:17" hidden="1" x14ac:dyDescent="0.3">
      <c r="A1240" t="s">
        <v>2630</v>
      </c>
      <c r="B1240" t="s">
        <v>2631</v>
      </c>
      <c r="C1240" t="str">
        <f>IFERROR(VLOOKUP(Table1[[#This Row],[Ticker]],[1]!Table1[[Symbol]:[Industry]],2,FALSE),"-")</f>
        <v>-</v>
      </c>
      <c r="D1240" t="s">
        <v>1327</v>
      </c>
      <c r="E1240">
        <v>1527.4913349149999</v>
      </c>
      <c r="F1240">
        <v>534.5</v>
      </c>
      <c r="G1240">
        <v>48.082612462277197</v>
      </c>
      <c r="H1240">
        <v>13.0026354680128</v>
      </c>
      <c r="I1240">
        <v>-2.6681227990908498</v>
      </c>
      <c r="J1240">
        <v>12.679424609345601</v>
      </c>
      <c r="K1240">
        <v>477.964357820261</v>
      </c>
      <c r="L1240">
        <v>453.02106850829699</v>
      </c>
      <c r="M1240">
        <v>85.022168539326003</v>
      </c>
      <c r="N1240">
        <v>2.72802768709301</v>
      </c>
      <c r="O1240">
        <v>8.37231057062675</v>
      </c>
      <c r="P1240">
        <v>77.397942250248903</v>
      </c>
      <c r="Q1240">
        <v>2.3999895319335999E-2</v>
      </c>
    </row>
    <row r="1241" spans="1:17" hidden="1" x14ac:dyDescent="0.3">
      <c r="A1241" t="s">
        <v>2632</v>
      </c>
      <c r="B1241" t="s">
        <v>2633</v>
      </c>
      <c r="C1241" t="str">
        <f>IFERROR(VLOOKUP(Table1[[#This Row],[Ticker]],[1]!Table1[[Symbol]:[Industry]],2,FALSE),"-")</f>
        <v>-</v>
      </c>
      <c r="E1241">
        <v>1522.1309249999999</v>
      </c>
      <c r="F1241">
        <v>1350.65</v>
      </c>
      <c r="G1241">
        <v>-6.2062529672181297</v>
      </c>
      <c r="H1241">
        <v>7.4457121384481102</v>
      </c>
      <c r="I1241">
        <v>-20.4898985519546</v>
      </c>
      <c r="J1241">
        <v>2.29541821249753</v>
      </c>
      <c r="K1241">
        <v>1343.80614577182</v>
      </c>
      <c r="L1241">
        <v>1365.7580364533901</v>
      </c>
      <c r="M1241">
        <v>62.723937445675901</v>
      </c>
      <c r="N1241">
        <v>0.942549054269047</v>
      </c>
      <c r="O1241">
        <v>34.379743086661897</v>
      </c>
      <c r="P1241">
        <v>37.821428571428498</v>
      </c>
      <c r="Q1241">
        <v>0.225491097498176</v>
      </c>
    </row>
    <row r="1242" spans="1:17" hidden="1" x14ac:dyDescent="0.3">
      <c r="A1242" t="s">
        <v>2634</v>
      </c>
      <c r="B1242" t="s">
        <v>2635</v>
      </c>
      <c r="C1242" t="str">
        <f>IFERROR(VLOOKUP(Table1[[#This Row],[Ticker]],[1]!Table1[[Symbol]:[Industry]],2,FALSE),"-")</f>
        <v>-</v>
      </c>
      <c r="D1242" t="s">
        <v>278</v>
      </c>
      <c r="E1242">
        <v>1521.3030000000001</v>
      </c>
      <c r="F1242">
        <v>302.35000000000002</v>
      </c>
      <c r="G1242">
        <v>206.531018454064</v>
      </c>
      <c r="H1242">
        <v>40.644512841221001</v>
      </c>
      <c r="I1242">
        <v>68.332059759834493</v>
      </c>
      <c r="J1242">
        <v>21.5477114851785</v>
      </c>
      <c r="K1242">
        <v>226.757051033447</v>
      </c>
      <c r="L1242">
        <v>181.97712487855</v>
      </c>
      <c r="M1242">
        <v>62.531647496631699</v>
      </c>
      <c r="N1242">
        <v>3.2034084603887498</v>
      </c>
      <c r="O1242">
        <v>14.436910864891599</v>
      </c>
      <c r="P1242">
        <v>255.580383394096</v>
      </c>
    </row>
    <row r="1243" spans="1:17" hidden="1" x14ac:dyDescent="0.3">
      <c r="A1243" t="s">
        <v>2636</v>
      </c>
      <c r="B1243" t="s">
        <v>2637</v>
      </c>
      <c r="C1243" t="str">
        <f>IFERROR(VLOOKUP(Table1[[#This Row],[Ticker]],[1]!Table1[[Symbol]:[Industry]],2,FALSE),"-")</f>
        <v>-</v>
      </c>
      <c r="D1243" t="s">
        <v>272</v>
      </c>
      <c r="E1243">
        <v>1518.2645</v>
      </c>
      <c r="F1243">
        <v>3213.15</v>
      </c>
      <c r="G1243">
        <v>104.796809898554</v>
      </c>
      <c r="H1243">
        <v>-4.1667778690301596</v>
      </c>
      <c r="I1243">
        <v>-6.9502727739352999</v>
      </c>
      <c r="J1243">
        <v>-8.8160218875022497E-2</v>
      </c>
      <c r="K1243">
        <v>3200.97794942378</v>
      </c>
      <c r="L1243">
        <v>2903.64596866489</v>
      </c>
      <c r="M1243">
        <v>67.206189738125801</v>
      </c>
      <c r="N1243">
        <v>1.2588767323832499</v>
      </c>
      <c r="O1243">
        <v>13.9069137762009</v>
      </c>
      <c r="P1243">
        <v>135.741012472487</v>
      </c>
      <c r="Q1243">
        <v>0.172111957004602</v>
      </c>
    </row>
    <row r="1244" spans="1:17" hidden="1" x14ac:dyDescent="0.3">
      <c r="A1244" t="s">
        <v>2638</v>
      </c>
      <c r="B1244" t="s">
        <v>2639</v>
      </c>
      <c r="C1244" t="str">
        <f>IFERROR(VLOOKUP(Table1[[#This Row],[Ticker]],[1]!Table1[[Symbol]:[Industry]],2,FALSE),"-")</f>
        <v>-</v>
      </c>
      <c r="D1244" t="s">
        <v>193</v>
      </c>
      <c r="E1244">
        <v>1516.4678126399999</v>
      </c>
      <c r="F1244">
        <v>492.45</v>
      </c>
      <c r="G1244">
        <v>-21.946017811959699</v>
      </c>
      <c r="H1244">
        <v>-5.0435312818009699</v>
      </c>
      <c r="I1244">
        <v>-18.173816097280199</v>
      </c>
      <c r="J1244">
        <v>-8.11809549395592</v>
      </c>
      <c r="K1244">
        <v>495.59759584224798</v>
      </c>
      <c r="L1244">
        <v>499.47759071701398</v>
      </c>
      <c r="M1244">
        <v>34.364044268153997</v>
      </c>
      <c r="N1244">
        <v>1.0383329919517199</v>
      </c>
      <c r="O1244">
        <v>40.623413544522201</v>
      </c>
      <c r="P1244">
        <v>22.499999999999901</v>
      </c>
      <c r="Q1244">
        <v>-3.5578857666896002E-2</v>
      </c>
    </row>
    <row r="1245" spans="1:17" hidden="1" x14ac:dyDescent="0.3">
      <c r="A1245" t="s">
        <v>2640</v>
      </c>
      <c r="B1245" t="s">
        <v>2641</v>
      </c>
      <c r="C1245" t="str">
        <f>IFERROR(VLOOKUP(Table1[[#This Row],[Ticker]],[1]!Table1[[Symbol]:[Industry]],2,FALSE),"-")</f>
        <v>-</v>
      </c>
      <c r="D1245" t="s">
        <v>275</v>
      </c>
      <c r="E1245">
        <v>1516.3502795100001</v>
      </c>
      <c r="F1245">
        <v>796.4</v>
      </c>
      <c r="G1245">
        <v>42.986415213746099</v>
      </c>
      <c r="H1245">
        <v>-0.88613697347979303</v>
      </c>
      <c r="I1245">
        <v>28.608128479925899</v>
      </c>
      <c r="J1245">
        <v>-2.6117920596710298</v>
      </c>
      <c r="K1245">
        <v>630.21903212324105</v>
      </c>
      <c r="L1245">
        <v>567.08079535516595</v>
      </c>
      <c r="M1245">
        <v>63.592114799575</v>
      </c>
      <c r="N1245">
        <v>1.75854346871679</v>
      </c>
      <c r="O1245">
        <v>1.45027624309392</v>
      </c>
      <c r="P1245">
        <v>74.343257443082294</v>
      </c>
      <c r="Q1245">
        <v>4.053175628254E-3</v>
      </c>
    </row>
    <row r="1246" spans="1:17" hidden="1" x14ac:dyDescent="0.3">
      <c r="A1246" t="s">
        <v>2642</v>
      </c>
      <c r="B1246" t="s">
        <v>2643</v>
      </c>
      <c r="C1246" t="str">
        <f>IFERROR(VLOOKUP(Table1[[#This Row],[Ticker]],[1]!Table1[[Symbol]:[Industry]],2,FALSE),"-")</f>
        <v>-</v>
      </c>
      <c r="D1246" t="s">
        <v>61</v>
      </c>
      <c r="E1246">
        <v>1502.0815788750001</v>
      </c>
      <c r="F1246">
        <v>578.5</v>
      </c>
      <c r="G1246">
        <v>27.316629842508899</v>
      </c>
      <c r="H1246">
        <v>9.37236320120115</v>
      </c>
      <c r="I1246">
        <v>9.9487388910792607</v>
      </c>
      <c r="J1246">
        <v>-2.69404205771438</v>
      </c>
      <c r="K1246">
        <v>518.85241431449799</v>
      </c>
      <c r="L1246">
        <v>469.249623511344</v>
      </c>
      <c r="M1246">
        <v>51.5955983380479</v>
      </c>
      <c r="N1246">
        <v>2.6916594071633999</v>
      </c>
      <c r="O1246">
        <v>11.4952463267069</v>
      </c>
      <c r="P1246">
        <v>55.9299191374663</v>
      </c>
      <c r="Q1246">
        <v>7.4434512060494007E-2</v>
      </c>
    </row>
    <row r="1247" spans="1:17" hidden="1" x14ac:dyDescent="0.3">
      <c r="A1247" t="s">
        <v>2644</v>
      </c>
      <c r="B1247" t="s">
        <v>2645</v>
      </c>
      <c r="C1247" t="str">
        <f>IFERROR(VLOOKUP(Table1[[#This Row],[Ticker]],[1]!Table1[[Symbol]:[Industry]],2,FALSE),"-")</f>
        <v>-</v>
      </c>
      <c r="D1247" t="s">
        <v>714</v>
      </c>
      <c r="E1247">
        <v>1502.0466694199999</v>
      </c>
      <c r="F1247">
        <v>261.92</v>
      </c>
      <c r="G1247">
        <v>1.36773134124646</v>
      </c>
      <c r="H1247">
        <v>-1.8915559622949401</v>
      </c>
      <c r="I1247">
        <v>1.2057156917226299</v>
      </c>
      <c r="J1247">
        <v>0.64581789757671104</v>
      </c>
      <c r="K1247">
        <v>249.46784828780901</v>
      </c>
      <c r="L1247">
        <v>233.37170258787901</v>
      </c>
      <c r="M1247">
        <v>57.335343564974302</v>
      </c>
      <c r="N1247">
        <v>0.77678650511565495</v>
      </c>
      <c r="O1247">
        <v>1.21411117898595</v>
      </c>
      <c r="P1247">
        <v>29.0945832717236</v>
      </c>
      <c r="Q1247">
        <v>2.5420345253382999E-2</v>
      </c>
    </row>
    <row r="1248" spans="1:17" hidden="1" x14ac:dyDescent="0.3">
      <c r="A1248" t="s">
        <v>2646</v>
      </c>
      <c r="B1248" t="s">
        <v>2647</v>
      </c>
      <c r="C1248" t="str">
        <f>IFERROR(VLOOKUP(Table1[[#This Row],[Ticker]],[1]!Table1[[Symbol]:[Industry]],2,FALSE),"-")</f>
        <v>-</v>
      </c>
      <c r="D1248" t="s">
        <v>607</v>
      </c>
      <c r="E1248">
        <v>1498.51371015</v>
      </c>
      <c r="F1248">
        <v>212.2</v>
      </c>
      <c r="G1248">
        <v>230.84886938952599</v>
      </c>
      <c r="H1248">
        <v>47.437315077419399</v>
      </c>
      <c r="I1248">
        <v>38.965910347026202</v>
      </c>
      <c r="J1248">
        <v>2.6295817166088602</v>
      </c>
      <c r="K1248">
        <v>156.618190073433</v>
      </c>
      <c r="L1248">
        <v>133.739501749742</v>
      </c>
      <c r="M1248">
        <v>76.359216880824903</v>
      </c>
      <c r="N1248">
        <v>2.2293937148635701</v>
      </c>
      <c r="O1248">
        <v>4.1234684260131802</v>
      </c>
      <c r="P1248">
        <v>260.27164685908298</v>
      </c>
      <c r="Q1248">
        <v>0.152403210417731</v>
      </c>
    </row>
    <row r="1249" spans="1:17" hidden="1" x14ac:dyDescent="0.3">
      <c r="A1249" t="s">
        <v>2648</v>
      </c>
      <c r="B1249" t="s">
        <v>2649</v>
      </c>
      <c r="C1249" t="str">
        <f>IFERROR(VLOOKUP(Table1[[#This Row],[Ticker]],[1]!Table1[[Symbol]:[Industry]],2,FALSE),"-")</f>
        <v>-</v>
      </c>
      <c r="D1249" t="s">
        <v>371</v>
      </c>
      <c r="E1249">
        <v>1496.37824088</v>
      </c>
      <c r="F1249">
        <v>74.489999999999995</v>
      </c>
      <c r="G1249">
        <v>-48.365633890698497</v>
      </c>
      <c r="H1249">
        <v>2.0401359215193802</v>
      </c>
      <c r="I1249">
        <v>-13.8811429400376</v>
      </c>
      <c r="J1249">
        <v>-5.1937971902080999</v>
      </c>
      <c r="K1249">
        <v>70.1168145668519</v>
      </c>
      <c r="L1249">
        <v>72.346718928509404</v>
      </c>
      <c r="M1249">
        <v>57.114753052197003</v>
      </c>
      <c r="N1249">
        <v>1.65590152320152</v>
      </c>
      <c r="O1249">
        <v>34.917438582359999</v>
      </c>
      <c r="P1249">
        <v>34.095409540954002</v>
      </c>
      <c r="Q1249">
        <v>-2.6541456359600001E-2</v>
      </c>
    </row>
    <row r="1250" spans="1:17" hidden="1" x14ac:dyDescent="0.3">
      <c r="A1250" t="s">
        <v>2650</v>
      </c>
      <c r="B1250" t="s">
        <v>2651</v>
      </c>
      <c r="C1250" t="str">
        <f>IFERROR(VLOOKUP(Table1[[#This Row],[Ticker]],[1]!Table1[[Symbol]:[Industry]],2,FALSE),"-")</f>
        <v>-</v>
      </c>
      <c r="D1250" t="s">
        <v>80</v>
      </c>
      <c r="E1250">
        <v>1488.57</v>
      </c>
      <c r="F1250">
        <v>52.57</v>
      </c>
      <c r="G1250">
        <v>-13.866505742832899</v>
      </c>
      <c r="H1250">
        <v>-3.0607639144354599</v>
      </c>
      <c r="I1250">
        <v>-4.6894631987871396</v>
      </c>
      <c r="J1250">
        <v>1.5622860564425201</v>
      </c>
      <c r="K1250">
        <v>47.582211584097003</v>
      </c>
      <c r="L1250">
        <v>47.286765619749602</v>
      </c>
      <c r="M1250">
        <v>63.772952202948197</v>
      </c>
      <c r="N1250">
        <v>1.0476458992041999</v>
      </c>
      <c r="O1250">
        <v>15.0550543152178</v>
      </c>
      <c r="P1250">
        <v>36.0155239327296</v>
      </c>
      <c r="Q1250">
        <v>2.3191214508176999E-2</v>
      </c>
    </row>
    <row r="1251" spans="1:17" hidden="1" x14ac:dyDescent="0.3">
      <c r="A1251" t="s">
        <v>2652</v>
      </c>
      <c r="B1251" t="s">
        <v>2653</v>
      </c>
      <c r="C1251" t="str">
        <f>IFERROR(VLOOKUP(Table1[[#This Row],[Ticker]],[1]!Table1[[Symbol]:[Industry]],2,FALSE),"-")</f>
        <v>-</v>
      </c>
      <c r="D1251" t="s">
        <v>371</v>
      </c>
      <c r="E1251">
        <v>1482.89908702</v>
      </c>
      <c r="F1251">
        <v>375.25</v>
      </c>
      <c r="G1251">
        <v>-27.487493950020301</v>
      </c>
      <c r="H1251">
        <v>17.401770466320801</v>
      </c>
      <c r="I1251">
        <v>-17.936761114743501</v>
      </c>
      <c r="J1251">
        <v>-1.8868947369148501</v>
      </c>
      <c r="K1251">
        <v>336.284693673351</v>
      </c>
      <c r="L1251">
        <v>349.76380367280302</v>
      </c>
      <c r="M1251">
        <v>62.644406986058598</v>
      </c>
      <c r="N1251">
        <v>2.4422275721017499</v>
      </c>
      <c r="O1251">
        <v>13.524317121918701</v>
      </c>
      <c r="P1251">
        <v>33.826676176890103</v>
      </c>
      <c r="Q1251">
        <v>-0.117132948063943</v>
      </c>
    </row>
    <row r="1252" spans="1:17" hidden="1" x14ac:dyDescent="0.3">
      <c r="A1252" t="s">
        <v>2654</v>
      </c>
      <c r="B1252" t="s">
        <v>2655</v>
      </c>
      <c r="C1252" t="str">
        <f>IFERROR(VLOOKUP(Table1[[#This Row],[Ticker]],[1]!Table1[[Symbol]:[Industry]],2,FALSE),"-")</f>
        <v>-</v>
      </c>
      <c r="D1252" t="s">
        <v>193</v>
      </c>
      <c r="E1252">
        <v>1472.413295175</v>
      </c>
      <c r="F1252">
        <v>899.7</v>
      </c>
      <c r="G1252">
        <v>1.8071818952813501</v>
      </c>
      <c r="H1252">
        <v>4.7565005096097099</v>
      </c>
      <c r="I1252">
        <v>-9.2255237895347605E-2</v>
      </c>
      <c r="J1252">
        <v>0.84832524733864501</v>
      </c>
      <c r="K1252">
        <v>838.720330844773</v>
      </c>
      <c r="L1252">
        <v>773.70574374492003</v>
      </c>
      <c r="M1252">
        <v>65.152794162777894</v>
      </c>
      <c r="N1252">
        <v>0.69190789010115405</v>
      </c>
      <c r="O1252">
        <v>13.704568189396401</v>
      </c>
      <c r="P1252">
        <v>49.068014249026596</v>
      </c>
      <c r="Q1252">
        <v>7.8105591509835995E-2</v>
      </c>
    </row>
    <row r="1253" spans="1:17" hidden="1" x14ac:dyDescent="0.3">
      <c r="A1253" t="s">
        <v>2656</v>
      </c>
      <c r="B1253" t="s">
        <v>2657</v>
      </c>
      <c r="C1253" t="str">
        <f>IFERROR(VLOOKUP(Table1[[#This Row],[Ticker]],[1]!Table1[[Symbol]:[Industry]],2,FALSE),"-")</f>
        <v>-</v>
      </c>
      <c r="D1253" t="s">
        <v>21</v>
      </c>
      <c r="E1253">
        <v>1471.2233836400001</v>
      </c>
      <c r="F1253">
        <v>893.9</v>
      </c>
      <c r="G1253">
        <v>741.75776732080396</v>
      </c>
      <c r="H1253">
        <v>72.851184773237193</v>
      </c>
      <c r="I1253">
        <v>675.56642704494698</v>
      </c>
      <c r="J1253">
        <v>2.7987921954688502</v>
      </c>
      <c r="K1253">
        <v>554.38188011950399</v>
      </c>
      <c r="M1253">
        <v>71.555543406375904</v>
      </c>
      <c r="N1253">
        <v>0.79346826602196496</v>
      </c>
      <c r="O1253">
        <v>2.9197896856471601</v>
      </c>
      <c r="P1253">
        <v>858.60589812332398</v>
      </c>
    </row>
    <row r="1254" spans="1:17" hidden="1" x14ac:dyDescent="0.3">
      <c r="A1254" t="s">
        <v>2658</v>
      </c>
      <c r="B1254" t="s">
        <v>2659</v>
      </c>
      <c r="C1254" t="str">
        <f>IFERROR(VLOOKUP(Table1[[#This Row],[Ticker]],[1]!Table1[[Symbol]:[Industry]],2,FALSE),"-")</f>
        <v>-</v>
      </c>
      <c r="D1254" t="s">
        <v>371</v>
      </c>
      <c r="E1254">
        <v>1470.5195501600001</v>
      </c>
      <c r="F1254">
        <v>1174.75</v>
      </c>
      <c r="G1254">
        <v>-5.8130660606026403</v>
      </c>
      <c r="H1254">
        <v>2.3852068419623098</v>
      </c>
      <c r="I1254">
        <v>12.922484626755701</v>
      </c>
      <c r="J1254">
        <v>-5.7469343066159002</v>
      </c>
      <c r="K1254">
        <v>1067.0712277257801</v>
      </c>
      <c r="L1254">
        <v>955.50811886278098</v>
      </c>
      <c r="M1254">
        <v>52.217998575113803</v>
      </c>
      <c r="N1254">
        <v>0.72614886145190605</v>
      </c>
      <c r="O1254">
        <v>7.6143860395828797</v>
      </c>
      <c r="P1254">
        <v>67.869391254644199</v>
      </c>
      <c r="Q1254">
        <v>-2.3045409242199E-2</v>
      </c>
    </row>
    <row r="1255" spans="1:17" hidden="1" x14ac:dyDescent="0.3">
      <c r="A1255" t="s">
        <v>2660</v>
      </c>
      <c r="B1255" t="s">
        <v>2661</v>
      </c>
      <c r="C1255" t="str">
        <f>IFERROR(VLOOKUP(Table1[[#This Row],[Ticker]],[1]!Table1[[Symbol]:[Industry]],2,FALSE),"-")</f>
        <v>-</v>
      </c>
      <c r="D1255" t="s">
        <v>124</v>
      </c>
      <c r="E1255">
        <v>1467.7153949999999</v>
      </c>
      <c r="F1255">
        <v>560.79999999999995</v>
      </c>
      <c r="G1255">
        <v>49.279769922787999</v>
      </c>
      <c r="H1255">
        <v>-2.0133260031367799</v>
      </c>
      <c r="I1255">
        <v>49.878370132041397</v>
      </c>
      <c r="J1255">
        <v>-3.3584579184690599</v>
      </c>
      <c r="K1255">
        <v>532.91678256945397</v>
      </c>
      <c r="L1255">
        <v>468.27011165585299</v>
      </c>
      <c r="M1255">
        <v>55.534948102405401</v>
      </c>
      <c r="N1255">
        <v>1.49989756626002</v>
      </c>
      <c r="O1255">
        <v>19.240370898716101</v>
      </c>
      <c r="P1255">
        <v>115.733794960569</v>
      </c>
      <c r="Q1255">
        <v>0.15607643625068299</v>
      </c>
    </row>
    <row r="1256" spans="1:17" hidden="1" x14ac:dyDescent="0.3">
      <c r="A1256" t="s">
        <v>2662</v>
      </c>
      <c r="B1256" t="s">
        <v>2663</v>
      </c>
      <c r="C1256" t="str">
        <f>IFERROR(VLOOKUP(Table1[[#This Row],[Ticker]],[1]!Table1[[Symbol]:[Industry]],2,FALSE),"-")</f>
        <v>-</v>
      </c>
      <c r="D1256" t="s">
        <v>230</v>
      </c>
      <c r="E1256">
        <v>1463.33372121</v>
      </c>
      <c r="F1256">
        <v>988.8</v>
      </c>
      <c r="G1256">
        <v>423.64811181376803</v>
      </c>
      <c r="H1256">
        <v>32.967940133468197</v>
      </c>
      <c r="I1256">
        <v>150.26992581534699</v>
      </c>
      <c r="J1256">
        <v>6.9767319175202296</v>
      </c>
      <c r="K1256">
        <v>697.592024439336</v>
      </c>
      <c r="L1256">
        <v>451.181323434928</v>
      </c>
      <c r="M1256">
        <v>71.472245183188605</v>
      </c>
      <c r="N1256">
        <v>1.8017591598957501</v>
      </c>
      <c r="O1256">
        <v>14.2799352750809</v>
      </c>
      <c r="P1256">
        <v>478.75329236172001</v>
      </c>
      <c r="Q1256">
        <v>0.249877396833242</v>
      </c>
    </row>
    <row r="1257" spans="1:17" hidden="1" x14ac:dyDescent="0.3">
      <c r="A1257" t="s">
        <v>2664</v>
      </c>
      <c r="B1257" t="s">
        <v>2665</v>
      </c>
      <c r="C1257" t="str">
        <f>IFERROR(VLOOKUP(Table1[[#This Row],[Ticker]],[1]!Table1[[Symbol]:[Industry]],2,FALSE),"-")</f>
        <v>-</v>
      </c>
      <c r="D1257" t="s">
        <v>988</v>
      </c>
      <c r="E1257">
        <v>1461.02031096</v>
      </c>
      <c r="F1257">
        <v>223.62</v>
      </c>
      <c r="G1257">
        <v>-41.587881395059703</v>
      </c>
      <c r="H1257">
        <v>-7.7154266841242301</v>
      </c>
      <c r="I1257">
        <v>-27.154786385427698</v>
      </c>
      <c r="J1257">
        <v>-6.5865963225390098</v>
      </c>
      <c r="K1257">
        <v>228.07434632971101</v>
      </c>
      <c r="L1257">
        <v>241.66332819261399</v>
      </c>
      <c r="M1257">
        <v>36.67016561186</v>
      </c>
      <c r="N1257">
        <v>1.9413578531623901</v>
      </c>
      <c r="O1257">
        <v>45.6712279760307</v>
      </c>
      <c r="P1257">
        <v>17.0172684458398</v>
      </c>
      <c r="Q1257">
        <v>-6.8596456210645002E-2</v>
      </c>
    </row>
    <row r="1258" spans="1:17" hidden="1" x14ac:dyDescent="0.3">
      <c r="A1258" t="s">
        <v>2666</v>
      </c>
      <c r="B1258" t="s">
        <v>2667</v>
      </c>
      <c r="C1258" t="str">
        <f>IFERROR(VLOOKUP(Table1[[#This Row],[Ticker]],[1]!Table1[[Symbol]:[Industry]],2,FALSE),"-")</f>
        <v>-</v>
      </c>
      <c r="D1258" t="s">
        <v>385</v>
      </c>
      <c r="E1258">
        <v>1452.8660992559901</v>
      </c>
      <c r="F1258">
        <v>99.24</v>
      </c>
      <c r="G1258">
        <v>-45.797626176328798</v>
      </c>
      <c r="H1258">
        <v>2.2016710102377099</v>
      </c>
      <c r="I1258">
        <v>-34.1478578870394</v>
      </c>
      <c r="J1258">
        <v>-3.82938828905045</v>
      </c>
      <c r="K1258">
        <v>105.93016945258</v>
      </c>
      <c r="L1258">
        <v>117.82484673094299</v>
      </c>
      <c r="M1258">
        <v>61.2982586441275</v>
      </c>
      <c r="N1258">
        <v>2.2590100287313</v>
      </c>
      <c r="O1258">
        <v>79.010479645304301</v>
      </c>
      <c r="P1258">
        <v>10.2666666666666</v>
      </c>
      <c r="Q1258">
        <v>-6.0663431641929E-2</v>
      </c>
    </row>
    <row r="1259" spans="1:17" hidden="1" x14ac:dyDescent="0.3">
      <c r="A1259" t="s">
        <v>2668</v>
      </c>
      <c r="B1259" t="s">
        <v>2669</v>
      </c>
      <c r="C1259" t="str">
        <f>IFERROR(VLOOKUP(Table1[[#This Row],[Ticker]],[1]!Table1[[Symbol]:[Industry]],2,FALSE),"-")</f>
        <v>-</v>
      </c>
      <c r="D1259" t="s">
        <v>21</v>
      </c>
      <c r="E1259">
        <v>1451.839446</v>
      </c>
      <c r="F1259">
        <v>1197.5999999999999</v>
      </c>
      <c r="G1259">
        <v>121.482646657572</v>
      </c>
      <c r="H1259">
        <v>-16.61737093332</v>
      </c>
      <c r="I1259">
        <v>68.448460313305702</v>
      </c>
      <c r="J1259">
        <v>-4.9574014112869396</v>
      </c>
      <c r="K1259">
        <v>1148.1665044159399</v>
      </c>
      <c r="L1259">
        <v>905.89023332938802</v>
      </c>
      <c r="M1259">
        <v>45.632233673052198</v>
      </c>
      <c r="N1259">
        <v>0.44804042521600801</v>
      </c>
      <c r="O1259">
        <v>22.6452905811623</v>
      </c>
      <c r="P1259">
        <v>154.26751592356601</v>
      </c>
      <c r="Q1259">
        <v>0.151612786895058</v>
      </c>
    </row>
    <row r="1260" spans="1:17" hidden="1" x14ac:dyDescent="0.3">
      <c r="A1260" t="s">
        <v>2670</v>
      </c>
      <c r="B1260" t="s">
        <v>2671</v>
      </c>
      <c r="C1260" t="str">
        <f>IFERROR(VLOOKUP(Table1[[#This Row],[Ticker]],[1]!Table1[[Symbol]:[Industry]],2,FALSE),"-")</f>
        <v>-</v>
      </c>
      <c r="D1260" t="s">
        <v>177</v>
      </c>
      <c r="E1260">
        <v>1446.2448132980001</v>
      </c>
      <c r="F1260">
        <v>131.94</v>
      </c>
      <c r="G1260">
        <v>-17.8310036653466</v>
      </c>
      <c r="H1260">
        <v>-6.4667181012918302</v>
      </c>
      <c r="I1260">
        <v>-8.7998932544714297</v>
      </c>
      <c r="J1260">
        <v>-1.9423075416853099</v>
      </c>
      <c r="K1260">
        <v>133.844102376568</v>
      </c>
      <c r="L1260">
        <v>133.64021713700001</v>
      </c>
      <c r="M1260">
        <v>49.006571632773799</v>
      </c>
      <c r="N1260">
        <v>1.0862129184111</v>
      </c>
      <c r="O1260">
        <v>35.667727755040097</v>
      </c>
      <c r="P1260">
        <v>23.3084112149532</v>
      </c>
      <c r="Q1260">
        <v>3.3607729910418001E-2</v>
      </c>
    </row>
    <row r="1261" spans="1:17" hidden="1" x14ac:dyDescent="0.3">
      <c r="A1261" t="s">
        <v>2672</v>
      </c>
      <c r="B1261" t="s">
        <v>2673</v>
      </c>
      <c r="C1261" t="str">
        <f>IFERROR(VLOOKUP(Table1[[#This Row],[Ticker]],[1]!Table1[[Symbol]:[Industry]],2,FALSE),"-")</f>
        <v>-</v>
      </c>
      <c r="D1261" t="s">
        <v>61</v>
      </c>
      <c r="E1261">
        <v>1442.32148304</v>
      </c>
      <c r="F1261">
        <v>2324.1999999999998</v>
      </c>
      <c r="G1261">
        <v>-2.30669556266179</v>
      </c>
      <c r="H1261">
        <v>-5.3186762079835699</v>
      </c>
      <c r="I1261">
        <v>-1.5403117250996099</v>
      </c>
      <c r="J1261">
        <v>-5.9931263056355402</v>
      </c>
      <c r="K1261">
        <v>2325.6811745053801</v>
      </c>
      <c r="L1261">
        <v>2129.6530934545599</v>
      </c>
      <c r="M1261">
        <v>43.013593037763499</v>
      </c>
      <c r="N1261">
        <v>0.40214085104128</v>
      </c>
      <c r="O1261">
        <v>21.499870923328402</v>
      </c>
      <c r="P1261">
        <v>34.494531566460203</v>
      </c>
    </row>
    <row r="1262" spans="1:17" hidden="1" x14ac:dyDescent="0.3">
      <c r="A1262" t="s">
        <v>2674</v>
      </c>
      <c r="B1262" t="s">
        <v>2675</v>
      </c>
      <c r="C1262" t="str">
        <f>IFERROR(VLOOKUP(Table1[[#This Row],[Ticker]],[1]!Table1[[Symbol]:[Industry]],2,FALSE),"-")</f>
        <v>-</v>
      </c>
      <c r="D1262" t="s">
        <v>230</v>
      </c>
      <c r="E1262">
        <v>1441.93002828</v>
      </c>
      <c r="F1262">
        <v>413</v>
      </c>
      <c r="G1262">
        <v>-36.419928607707803</v>
      </c>
      <c r="H1262">
        <v>-3.68492849982534</v>
      </c>
      <c r="I1262">
        <v>-14.083708909093399</v>
      </c>
      <c r="J1262">
        <v>-1.1472950882317501</v>
      </c>
      <c r="K1262">
        <v>394.74387810170902</v>
      </c>
      <c r="L1262">
        <v>399.477130659919</v>
      </c>
      <c r="M1262">
        <v>49.664036091591498</v>
      </c>
      <c r="N1262">
        <v>0.69858021161408901</v>
      </c>
      <c r="O1262">
        <v>24.406779661016898</v>
      </c>
      <c r="P1262">
        <v>42.095303629795197</v>
      </c>
      <c r="Q1262">
        <v>5.8673325472406002E-2</v>
      </c>
    </row>
    <row r="1263" spans="1:17" hidden="1" x14ac:dyDescent="0.3">
      <c r="A1263" t="s">
        <v>2676</v>
      </c>
      <c r="B1263" t="s">
        <v>2677</v>
      </c>
      <c r="C1263" t="str">
        <f>IFERROR(VLOOKUP(Table1[[#This Row],[Ticker]],[1]!Table1[[Symbol]:[Industry]],2,FALSE),"-")</f>
        <v>-</v>
      </c>
      <c r="D1263" t="s">
        <v>230</v>
      </c>
      <c r="E1263">
        <v>1439.010164025</v>
      </c>
      <c r="F1263">
        <v>2603.9499999999998</v>
      </c>
      <c r="G1263">
        <v>310.53288753496201</v>
      </c>
      <c r="H1263">
        <v>16.215381992597901</v>
      </c>
      <c r="I1263">
        <v>49.952868553441597</v>
      </c>
      <c r="J1263">
        <v>-1.0320712510949099</v>
      </c>
      <c r="K1263">
        <v>2091.3953606711598</v>
      </c>
      <c r="L1263">
        <v>1628.58684148573</v>
      </c>
      <c r="M1263">
        <v>65.080995352910094</v>
      </c>
      <c r="N1263">
        <v>1.21806984590881</v>
      </c>
      <c r="O1263">
        <v>0.71813974922714197</v>
      </c>
      <c r="P1263">
        <v>341.34745762711799</v>
      </c>
      <c r="Q1263">
        <v>0.131863677081417</v>
      </c>
    </row>
    <row r="1264" spans="1:17" hidden="1" x14ac:dyDescent="0.3">
      <c r="A1264" t="s">
        <v>2678</v>
      </c>
      <c r="B1264" t="s">
        <v>2679</v>
      </c>
      <c r="C1264" t="str">
        <f>IFERROR(VLOOKUP(Table1[[#This Row],[Ticker]],[1]!Table1[[Symbol]:[Industry]],2,FALSE),"-")</f>
        <v>-</v>
      </c>
      <c r="D1264" t="s">
        <v>124</v>
      </c>
      <c r="E1264">
        <v>1434.9674984999999</v>
      </c>
      <c r="F1264">
        <v>791.7</v>
      </c>
      <c r="G1264">
        <v>56.957868289648999</v>
      </c>
      <c r="H1264">
        <v>16.177145071347802</v>
      </c>
      <c r="I1264">
        <v>12.968338513760299</v>
      </c>
      <c r="J1264">
        <v>-9.8893334691752095</v>
      </c>
      <c r="K1264">
        <v>667.97900013566698</v>
      </c>
      <c r="L1264">
        <v>622.48133196985805</v>
      </c>
      <c r="M1264">
        <v>63.4985475180316</v>
      </c>
      <c r="N1264">
        <v>2.6761800911117501</v>
      </c>
      <c r="O1264">
        <v>6.7323481116584496</v>
      </c>
      <c r="P1264">
        <v>90.541516245487301</v>
      </c>
      <c r="Q1264">
        <v>5.7998358197425E-2</v>
      </c>
    </row>
    <row r="1265" spans="1:17" hidden="1" x14ac:dyDescent="0.3">
      <c r="A1265" t="s">
        <v>2680</v>
      </c>
      <c r="B1265" t="s">
        <v>2681</v>
      </c>
      <c r="C1265" t="str">
        <f>IFERROR(VLOOKUP(Table1[[#This Row],[Ticker]],[1]!Table1[[Symbol]:[Industry]],2,FALSE),"-")</f>
        <v>-</v>
      </c>
      <c r="D1265" t="s">
        <v>151</v>
      </c>
      <c r="E1265">
        <v>1433.5736884</v>
      </c>
      <c r="F1265">
        <v>637.75</v>
      </c>
      <c r="G1265">
        <v>-25.056092862754198</v>
      </c>
      <c r="H1265">
        <v>9.7600414493886092</v>
      </c>
      <c r="I1265">
        <v>-0.19174412881054601</v>
      </c>
      <c r="J1265">
        <v>-0.41363191698822699</v>
      </c>
      <c r="K1265">
        <v>589.69813764521803</v>
      </c>
      <c r="L1265">
        <v>571.93550252448404</v>
      </c>
      <c r="M1265">
        <v>64.7327533553877</v>
      </c>
      <c r="N1265">
        <v>1.10372983222529</v>
      </c>
      <c r="O1265">
        <v>13.304586436691499</v>
      </c>
      <c r="P1265">
        <v>27.741612418627899</v>
      </c>
      <c r="Q1265">
        <v>-0.154590678798982</v>
      </c>
    </row>
    <row r="1266" spans="1:17" hidden="1" x14ac:dyDescent="0.3">
      <c r="A1266" t="s">
        <v>2682</v>
      </c>
      <c r="B1266" t="s">
        <v>2683</v>
      </c>
      <c r="C1266" t="str">
        <f>IFERROR(VLOOKUP(Table1[[#This Row],[Ticker]],[1]!Table1[[Symbol]:[Industry]],2,FALSE),"-")</f>
        <v>-</v>
      </c>
      <c r="D1266" t="s">
        <v>127</v>
      </c>
      <c r="E1266">
        <v>1430.00241538</v>
      </c>
      <c r="F1266">
        <v>1168</v>
      </c>
      <c r="G1266">
        <v>211.399915565572</v>
      </c>
      <c r="H1266">
        <v>24.472037299641599</v>
      </c>
      <c r="I1266">
        <v>59.692873129949398</v>
      </c>
      <c r="J1266">
        <v>-4.7175686375325796</v>
      </c>
      <c r="K1266">
        <v>893.44955202746996</v>
      </c>
      <c r="M1266">
        <v>60.604983842991302</v>
      </c>
      <c r="N1266">
        <v>0.77400400623191601</v>
      </c>
      <c r="O1266">
        <v>7.0119863013698698</v>
      </c>
      <c r="P1266">
        <v>272.56778309409799</v>
      </c>
    </row>
    <row r="1267" spans="1:17" hidden="1" x14ac:dyDescent="0.3">
      <c r="A1267" t="s">
        <v>2684</v>
      </c>
      <c r="B1267" t="s">
        <v>2685</v>
      </c>
      <c r="C1267" t="str">
        <f>IFERROR(VLOOKUP(Table1[[#This Row],[Ticker]],[1]!Table1[[Symbol]:[Industry]],2,FALSE),"-")</f>
        <v>-</v>
      </c>
      <c r="D1267" t="s">
        <v>140</v>
      </c>
      <c r="E1267">
        <v>1426.455617995</v>
      </c>
      <c r="F1267">
        <v>184.42</v>
      </c>
      <c r="G1267">
        <v>331.36558393272702</v>
      </c>
      <c r="H1267">
        <v>29.594424713855201</v>
      </c>
      <c r="I1267">
        <v>117.633586363365</v>
      </c>
      <c r="J1267">
        <v>21.397471965032999</v>
      </c>
      <c r="K1267">
        <v>143.49282365171601</v>
      </c>
      <c r="L1267">
        <v>114.688715935611</v>
      </c>
      <c r="M1267">
        <v>89.4916471034919</v>
      </c>
      <c r="N1267">
        <v>1.4700986209536</v>
      </c>
      <c r="O1267">
        <v>1.59960958681271</v>
      </c>
      <c r="P1267">
        <v>363.36683417085402</v>
      </c>
      <c r="Q1267">
        <v>0.14476154054330001</v>
      </c>
    </row>
    <row r="1268" spans="1:17" hidden="1" x14ac:dyDescent="0.3">
      <c r="A1268" t="s">
        <v>2686</v>
      </c>
      <c r="B1268" t="s">
        <v>2687</v>
      </c>
      <c r="C1268" t="str">
        <f>IFERROR(VLOOKUP(Table1[[#This Row],[Ticker]],[1]!Table1[[Symbol]:[Industry]],2,FALSE),"-")</f>
        <v>-</v>
      </c>
      <c r="D1268" t="s">
        <v>507</v>
      </c>
      <c r="E1268">
        <v>1425.047396985</v>
      </c>
      <c r="F1268">
        <v>580.29999999999995</v>
      </c>
      <c r="G1268">
        <v>36.418424241016503</v>
      </c>
      <c r="H1268">
        <v>-4.2207398306354298</v>
      </c>
      <c r="I1268">
        <v>7.7063141060072597</v>
      </c>
      <c r="J1268">
        <v>-9.2604636205562301</v>
      </c>
      <c r="K1268">
        <v>545.35859996614101</v>
      </c>
      <c r="L1268">
        <v>456.01698038258598</v>
      </c>
      <c r="M1268">
        <v>48.625463116120898</v>
      </c>
      <c r="N1268">
        <v>0.59737024024483099</v>
      </c>
      <c r="O1268">
        <v>17.180768567982</v>
      </c>
      <c r="P1268">
        <v>71.915271811583395</v>
      </c>
    </row>
    <row r="1269" spans="1:17" hidden="1" x14ac:dyDescent="0.3">
      <c r="A1269" t="s">
        <v>2688</v>
      </c>
      <c r="B1269" t="s">
        <v>2689</v>
      </c>
      <c r="C1269" t="str">
        <f>IFERROR(VLOOKUP(Table1[[#This Row],[Ticker]],[1]!Table1[[Symbol]:[Industry]],2,FALSE),"-")</f>
        <v>-</v>
      </c>
      <c r="D1269" t="s">
        <v>204</v>
      </c>
      <c r="E1269">
        <v>1423.0022907299999</v>
      </c>
      <c r="F1269">
        <v>2318.65</v>
      </c>
      <c r="G1269">
        <v>69.610630238700296</v>
      </c>
      <c r="H1269">
        <v>12.253899171390801</v>
      </c>
      <c r="I1269">
        <v>52.608531824638298</v>
      </c>
      <c r="J1269">
        <v>-8.7086786781579697</v>
      </c>
      <c r="K1269">
        <v>2166.6242018233802</v>
      </c>
      <c r="L1269">
        <v>1793.5452351014601</v>
      </c>
      <c r="M1269">
        <v>46.055954141329998</v>
      </c>
      <c r="N1269">
        <v>0.82056209402698899</v>
      </c>
      <c r="O1269">
        <v>9.54650335324434</v>
      </c>
      <c r="P1269">
        <v>99.350872667870306</v>
      </c>
      <c r="Q1269">
        <v>0.15835018556511199</v>
      </c>
    </row>
    <row r="1270" spans="1:17" hidden="1" x14ac:dyDescent="0.3">
      <c r="A1270" t="s">
        <v>2690</v>
      </c>
      <c r="B1270" t="s">
        <v>2691</v>
      </c>
      <c r="C1270" t="str">
        <f>IFERROR(VLOOKUP(Table1[[#This Row],[Ticker]],[1]!Table1[[Symbol]:[Industry]],2,FALSE),"-")</f>
        <v>-</v>
      </c>
      <c r="D1270" t="s">
        <v>613</v>
      </c>
      <c r="E1270">
        <v>1422.1072074860001</v>
      </c>
      <c r="F1270">
        <v>223.95</v>
      </c>
      <c r="G1270">
        <v>-26.726657371547699</v>
      </c>
      <c r="H1270">
        <v>-23.68059875478</v>
      </c>
      <c r="I1270">
        <v>-29.043312583122201</v>
      </c>
      <c r="J1270">
        <v>-3.6968999659953101</v>
      </c>
      <c r="K1270">
        <v>228.49106704016401</v>
      </c>
      <c r="L1270">
        <v>234.17378080959401</v>
      </c>
      <c r="M1270">
        <v>38.318507045534503</v>
      </c>
      <c r="N1270">
        <v>0.55484383958460504</v>
      </c>
      <c r="O1270">
        <v>37.463719580263401</v>
      </c>
      <c r="P1270">
        <v>20.3708680462241</v>
      </c>
      <c r="Q1270">
        <v>9.0538880707498007E-2</v>
      </c>
    </row>
    <row r="1271" spans="1:17" hidden="1" x14ac:dyDescent="0.3">
      <c r="A1271" t="s">
        <v>2692</v>
      </c>
      <c r="B1271" t="s">
        <v>2693</v>
      </c>
      <c r="C1271" t="str">
        <f>IFERROR(VLOOKUP(Table1[[#This Row],[Ticker]],[1]!Table1[[Symbol]:[Industry]],2,FALSE),"-")</f>
        <v>-</v>
      </c>
      <c r="D1271" t="s">
        <v>1514</v>
      </c>
      <c r="E1271">
        <v>1419.3634361719901</v>
      </c>
      <c r="F1271">
        <v>113.14</v>
      </c>
      <c r="G1271">
        <v>9.3118075951116097</v>
      </c>
      <c r="H1271">
        <v>-6.5460821128742701</v>
      </c>
      <c r="I1271">
        <v>-12.9347670763017</v>
      </c>
      <c r="J1271">
        <v>-3.0161103834260201</v>
      </c>
      <c r="K1271">
        <v>104.933143606793</v>
      </c>
      <c r="L1271">
        <v>107.117733181037</v>
      </c>
      <c r="M1271">
        <v>56.872205015983099</v>
      </c>
      <c r="N1271">
        <v>1.71256375849579</v>
      </c>
      <c r="O1271">
        <v>36.821636910022903</v>
      </c>
      <c r="P1271">
        <v>46.364812419146098</v>
      </c>
      <c r="Q1271">
        <v>3.5839234253633001E-2</v>
      </c>
    </row>
    <row r="1272" spans="1:17" hidden="1" x14ac:dyDescent="0.3">
      <c r="A1272" t="s">
        <v>2694</v>
      </c>
      <c r="B1272" t="s">
        <v>2695</v>
      </c>
      <c r="C1272" t="str">
        <f>IFERROR(VLOOKUP(Table1[[#This Row],[Ticker]],[1]!Table1[[Symbol]:[Industry]],2,FALSE),"-")</f>
        <v>-</v>
      </c>
      <c r="D1272" t="s">
        <v>486</v>
      </c>
      <c r="E1272">
        <v>1417.6469999999999</v>
      </c>
      <c r="F1272">
        <v>213.45</v>
      </c>
      <c r="G1272">
        <v>-12.8708185542481</v>
      </c>
      <c r="H1272">
        <v>-3.3573959760464298</v>
      </c>
      <c r="I1272">
        <v>-19.253541396279999</v>
      </c>
      <c r="J1272">
        <v>-1.7745863357135001</v>
      </c>
      <c r="K1272">
        <v>208.237922295777</v>
      </c>
      <c r="L1272">
        <v>209.339515721472</v>
      </c>
      <c r="M1272">
        <v>57.846696056688998</v>
      </c>
      <c r="N1272">
        <v>1.1582928859553201</v>
      </c>
      <c r="O1272">
        <v>34.7388147107051</v>
      </c>
      <c r="P1272">
        <v>22.9550691244239</v>
      </c>
      <c r="Q1272">
        <v>2.8189931890167001E-2</v>
      </c>
    </row>
    <row r="1273" spans="1:17" hidden="1" x14ac:dyDescent="0.3">
      <c r="A1273" t="s">
        <v>2696</v>
      </c>
      <c r="B1273" t="s">
        <v>2697</v>
      </c>
      <c r="C1273" t="str">
        <f>IFERROR(VLOOKUP(Table1[[#This Row],[Ticker]],[1]!Table1[[Symbol]:[Industry]],2,FALSE),"-")</f>
        <v>-</v>
      </c>
      <c r="D1273" t="s">
        <v>607</v>
      </c>
      <c r="E1273">
        <v>1409.02041676</v>
      </c>
      <c r="F1273">
        <v>140.38</v>
      </c>
      <c r="G1273">
        <v>-16.650472484815499</v>
      </c>
      <c r="H1273">
        <v>2.70276611127542</v>
      </c>
      <c r="I1273">
        <v>-27.9067994202011</v>
      </c>
      <c r="J1273">
        <v>-0.397698350170272</v>
      </c>
      <c r="K1273">
        <v>135.27849337033001</v>
      </c>
      <c r="L1273">
        <v>138.71150365827501</v>
      </c>
      <c r="M1273">
        <v>75.078286723402798</v>
      </c>
      <c r="N1273">
        <v>1.8836862849991001</v>
      </c>
      <c r="O1273">
        <v>33.886593531842102</v>
      </c>
      <c r="P1273">
        <v>22.602620087336199</v>
      </c>
      <c r="Q1273">
        <v>-3.9473678086244003E-2</v>
      </c>
    </row>
    <row r="1274" spans="1:17" hidden="1" x14ac:dyDescent="0.3">
      <c r="A1274" t="s">
        <v>2698</v>
      </c>
      <c r="B1274" t="s">
        <v>2699</v>
      </c>
      <c r="C1274" t="str">
        <f>IFERROR(VLOOKUP(Table1[[#This Row],[Ticker]],[1]!Table1[[Symbol]:[Industry]],2,FALSE),"-")</f>
        <v>-</v>
      </c>
      <c r="D1274" t="s">
        <v>21</v>
      </c>
      <c r="E1274">
        <v>1405.2464736239999</v>
      </c>
      <c r="F1274">
        <v>128.07</v>
      </c>
      <c r="G1274">
        <v>21.225533629176802</v>
      </c>
      <c r="H1274">
        <v>0.492065479995967</v>
      </c>
      <c r="I1274">
        <v>7.4859637456712704</v>
      </c>
      <c r="J1274">
        <v>2.19017791753227</v>
      </c>
      <c r="K1274">
        <v>119.76139531439</v>
      </c>
      <c r="L1274">
        <v>112.482599192018</v>
      </c>
      <c r="M1274">
        <v>76.6222509354197</v>
      </c>
      <c r="N1274">
        <v>1.4135037235262899</v>
      </c>
      <c r="O1274">
        <v>37.815257281174297</v>
      </c>
      <c r="P1274">
        <v>58.1111111111111</v>
      </c>
      <c r="Q1274">
        <v>3.1858058985304E-2</v>
      </c>
    </row>
    <row r="1275" spans="1:17" hidden="1" x14ac:dyDescent="0.3">
      <c r="A1275" t="s">
        <v>2700</v>
      </c>
      <c r="B1275" t="s">
        <v>2701</v>
      </c>
      <c r="C1275" t="str">
        <f>IFERROR(VLOOKUP(Table1[[#This Row],[Ticker]],[1]!Table1[[Symbol]:[Industry]],2,FALSE),"-")</f>
        <v>-</v>
      </c>
      <c r="D1275" t="s">
        <v>230</v>
      </c>
      <c r="E1275">
        <v>1403.9838144</v>
      </c>
      <c r="F1275">
        <v>1371.9</v>
      </c>
      <c r="G1275">
        <v>303.97340672973002</v>
      </c>
      <c r="H1275">
        <v>-13.8321579024679</v>
      </c>
      <c r="I1275">
        <v>97.003936201320698</v>
      </c>
      <c r="J1275">
        <v>-1.6429832172119101</v>
      </c>
      <c r="K1275">
        <v>1346.2740449431799</v>
      </c>
      <c r="L1275">
        <v>969.30125056105999</v>
      </c>
      <c r="M1275">
        <v>48.608272477198902</v>
      </c>
      <c r="N1275">
        <v>0.87713373498345604</v>
      </c>
      <c r="O1275">
        <v>11.666302208615701</v>
      </c>
      <c r="P1275">
        <v>561.47540983606496</v>
      </c>
      <c r="Q1275">
        <v>0.17564241901609201</v>
      </c>
    </row>
    <row r="1276" spans="1:17" hidden="1" x14ac:dyDescent="0.3">
      <c r="A1276" t="s">
        <v>2702</v>
      </c>
      <c r="B1276" t="s">
        <v>2703</v>
      </c>
      <c r="C1276" t="str">
        <f>IFERROR(VLOOKUP(Table1[[#This Row],[Ticker]],[1]!Table1[[Symbol]:[Industry]],2,FALSE),"-")</f>
        <v>-</v>
      </c>
      <c r="E1276">
        <v>1399.2587781</v>
      </c>
      <c r="F1276">
        <v>1342</v>
      </c>
      <c r="G1276">
        <v>408.23162749575198</v>
      </c>
      <c r="H1276">
        <v>47.738794118451104</v>
      </c>
      <c r="I1276">
        <v>269.28387210098902</v>
      </c>
      <c r="J1276">
        <v>-11.079477314048599</v>
      </c>
      <c r="K1276">
        <v>1011.17871147442</v>
      </c>
      <c r="M1276">
        <v>60.617441165872599</v>
      </c>
      <c r="N1276">
        <v>1.2207982912828701</v>
      </c>
      <c r="O1276">
        <v>12.518628912071501</v>
      </c>
      <c r="P1276">
        <v>460.56808688387599</v>
      </c>
    </row>
    <row r="1277" spans="1:17" hidden="1" x14ac:dyDescent="0.3">
      <c r="A1277" t="s">
        <v>2704</v>
      </c>
      <c r="B1277" t="s">
        <v>2705</v>
      </c>
      <c r="C1277" t="str">
        <f>IFERROR(VLOOKUP(Table1[[#This Row],[Ticker]],[1]!Table1[[Symbol]:[Industry]],2,FALSE),"-")</f>
        <v>-</v>
      </c>
      <c r="D1277" t="s">
        <v>613</v>
      </c>
      <c r="E1277">
        <v>1395.5295676200001</v>
      </c>
      <c r="F1277">
        <v>245.34</v>
      </c>
      <c r="G1277">
        <v>-0.94032356038086795</v>
      </c>
      <c r="H1277">
        <v>-0.56567789962312998</v>
      </c>
      <c r="I1277">
        <v>0.86369418689378796</v>
      </c>
      <c r="J1277">
        <v>0.79510009510818302</v>
      </c>
      <c r="K1277">
        <v>226.92036014821699</v>
      </c>
      <c r="L1277">
        <v>226.255653407805</v>
      </c>
      <c r="M1277">
        <v>63.721438786910603</v>
      </c>
      <c r="N1277">
        <v>1.1336291010987001</v>
      </c>
      <c r="O1277">
        <v>11.6206081356484</v>
      </c>
      <c r="P1277">
        <v>27.78125</v>
      </c>
      <c r="Q1277">
        <v>-3.9102717402484999E-2</v>
      </c>
    </row>
    <row r="1278" spans="1:17" hidden="1" x14ac:dyDescent="0.3">
      <c r="A1278" t="s">
        <v>2706</v>
      </c>
      <c r="B1278" t="s">
        <v>2707</v>
      </c>
      <c r="C1278" t="str">
        <f>IFERROR(VLOOKUP(Table1[[#This Row],[Ticker]],[1]!Table1[[Symbol]:[Industry]],2,FALSE),"-")</f>
        <v>-</v>
      </c>
      <c r="D1278" t="s">
        <v>124</v>
      </c>
      <c r="E1278">
        <v>1388.2616</v>
      </c>
      <c r="F1278">
        <v>684.15</v>
      </c>
      <c r="G1278">
        <v>19.4896625933726</v>
      </c>
      <c r="H1278">
        <v>-1.84477990099452</v>
      </c>
      <c r="I1278">
        <v>-0.89045300542986106</v>
      </c>
      <c r="J1278">
        <v>1.0081471663545101</v>
      </c>
      <c r="K1278">
        <v>649.76526940423003</v>
      </c>
      <c r="L1278">
        <v>630.32950715017296</v>
      </c>
      <c r="M1278">
        <v>68.2000161980733</v>
      </c>
      <c r="N1278">
        <v>1.73265516305473</v>
      </c>
      <c r="O1278">
        <v>9.1865818899364093</v>
      </c>
      <c r="P1278">
        <v>47.908334234136802</v>
      </c>
      <c r="Q1278">
        <v>9.7835692715386002E-2</v>
      </c>
    </row>
    <row r="1279" spans="1:17" hidden="1" x14ac:dyDescent="0.3">
      <c r="A1279" t="s">
        <v>2708</v>
      </c>
      <c r="B1279" t="s">
        <v>2709</v>
      </c>
      <c r="C1279" t="str">
        <f>IFERROR(VLOOKUP(Table1[[#This Row],[Ticker]],[1]!Table1[[Symbol]:[Industry]],2,FALSE),"-")</f>
        <v>-</v>
      </c>
      <c r="D1279" t="s">
        <v>127</v>
      </c>
      <c r="E1279">
        <v>1386.4582672199999</v>
      </c>
      <c r="F1279">
        <v>849.55</v>
      </c>
      <c r="G1279">
        <v>7.0157933125978298</v>
      </c>
      <c r="H1279">
        <v>-8.87315847654218</v>
      </c>
      <c r="I1279">
        <v>-30.4732971689183</v>
      </c>
      <c r="J1279">
        <v>1.6233110235781001</v>
      </c>
      <c r="K1279">
        <v>868.69674502799501</v>
      </c>
      <c r="L1279">
        <v>857.61950152781606</v>
      </c>
      <c r="M1279">
        <v>59.9117341956742</v>
      </c>
      <c r="N1279">
        <v>1.1557846679939701</v>
      </c>
      <c r="O1279">
        <v>27.126125595903702</v>
      </c>
      <c r="P1279">
        <v>37.902767632497302</v>
      </c>
      <c r="Q1279">
        <v>7.9534851182383001E-2</v>
      </c>
    </row>
    <row r="1280" spans="1:17" hidden="1" x14ac:dyDescent="0.3">
      <c r="A1280" t="s">
        <v>2710</v>
      </c>
      <c r="B1280" t="s">
        <v>2711</v>
      </c>
      <c r="C1280" t="str">
        <f>IFERROR(VLOOKUP(Table1[[#This Row],[Ticker]],[1]!Table1[[Symbol]:[Industry]],2,FALSE),"-")</f>
        <v>-</v>
      </c>
      <c r="D1280" t="s">
        <v>924</v>
      </c>
      <c r="E1280">
        <v>1384.9073152799999</v>
      </c>
      <c r="F1280">
        <v>64.41</v>
      </c>
      <c r="G1280">
        <v>167.08750575316199</v>
      </c>
      <c r="H1280">
        <v>8.3294990763650301</v>
      </c>
      <c r="I1280">
        <v>5.8982748194927996</v>
      </c>
      <c r="J1280">
        <v>2.8922864832698001</v>
      </c>
      <c r="K1280">
        <v>57.322078584638298</v>
      </c>
      <c r="L1280">
        <v>50.059697210609698</v>
      </c>
      <c r="M1280">
        <v>72.956450163595804</v>
      </c>
      <c r="N1280">
        <v>2.1610488892489701</v>
      </c>
      <c r="O1280">
        <v>8.6787765874864107</v>
      </c>
      <c r="P1280">
        <v>216.51105651105601</v>
      </c>
      <c r="Q1280">
        <v>0.187153968565137</v>
      </c>
    </row>
    <row r="1281" spans="1:17" hidden="1" x14ac:dyDescent="0.3">
      <c r="A1281" t="s">
        <v>2712</v>
      </c>
      <c r="B1281" t="s">
        <v>2713</v>
      </c>
      <c r="C1281" t="str">
        <f>IFERROR(VLOOKUP(Table1[[#This Row],[Ticker]],[1]!Table1[[Symbol]:[Industry]],2,FALSE),"-")</f>
        <v>-</v>
      </c>
      <c r="D1281" t="s">
        <v>272</v>
      </c>
      <c r="E1281">
        <v>1383.93931</v>
      </c>
      <c r="F1281">
        <v>84.8</v>
      </c>
      <c r="G1281">
        <v>5.0210062659400201</v>
      </c>
      <c r="H1281">
        <v>-8.70889283013884</v>
      </c>
      <c r="I1281">
        <v>-11.493950227516001</v>
      </c>
      <c r="J1281">
        <v>-2.2131160648658401</v>
      </c>
      <c r="K1281">
        <v>86.297110622299698</v>
      </c>
      <c r="L1281">
        <v>85.0643694208174</v>
      </c>
      <c r="M1281">
        <v>49.384502169999202</v>
      </c>
      <c r="N1281">
        <v>0.616125853280441</v>
      </c>
      <c r="O1281">
        <v>23.7617924528301</v>
      </c>
      <c r="P1281">
        <v>32.2932917316692</v>
      </c>
      <c r="Q1281">
        <v>6.0545889613838E-2</v>
      </c>
    </row>
    <row r="1282" spans="1:17" hidden="1" x14ac:dyDescent="0.3">
      <c r="A1282" t="s">
        <v>2714</v>
      </c>
      <c r="B1282" t="s">
        <v>2715</v>
      </c>
      <c r="C1282" t="str">
        <f>IFERROR(VLOOKUP(Table1[[#This Row],[Ticker]],[1]!Table1[[Symbol]:[Industry]],2,FALSE),"-")</f>
        <v>-</v>
      </c>
      <c r="D1282" t="s">
        <v>140</v>
      </c>
      <c r="E1282">
        <v>1381.946697825</v>
      </c>
      <c r="F1282">
        <v>336.7</v>
      </c>
      <c r="G1282">
        <v>63.844753149728902</v>
      </c>
      <c r="H1282">
        <v>-3.8158804701650002</v>
      </c>
      <c r="I1282">
        <v>-2.5290074359280998</v>
      </c>
      <c r="J1282">
        <v>-7.0940287634759498</v>
      </c>
      <c r="K1282">
        <v>339.24300076839</v>
      </c>
      <c r="L1282">
        <v>304.76854338849</v>
      </c>
      <c r="M1282">
        <v>42.781148645645402</v>
      </c>
      <c r="N1282">
        <v>1.11609672803168</v>
      </c>
      <c r="O1282">
        <v>23.552123552123501</v>
      </c>
      <c r="P1282">
        <v>112.36203090507701</v>
      </c>
      <c r="Q1282">
        <v>0.12761106180378501</v>
      </c>
    </row>
    <row r="1283" spans="1:17" hidden="1" x14ac:dyDescent="0.3">
      <c r="A1283" t="s">
        <v>2716</v>
      </c>
      <c r="B1283" t="s">
        <v>2717</v>
      </c>
      <c r="C1283" t="str">
        <f>IFERROR(VLOOKUP(Table1[[#This Row],[Ticker]],[1]!Table1[[Symbol]:[Industry]],2,FALSE),"-")</f>
        <v>-</v>
      </c>
      <c r="D1283" t="s">
        <v>124</v>
      </c>
      <c r="E1283">
        <v>1380.9054321000001</v>
      </c>
      <c r="F1283">
        <v>60.49</v>
      </c>
      <c r="G1283">
        <v>79.695489140333905</v>
      </c>
      <c r="H1283">
        <v>-3.9349227065830101</v>
      </c>
      <c r="I1283">
        <v>2.9224731421159098</v>
      </c>
      <c r="J1283">
        <v>-5.9915185054210802</v>
      </c>
      <c r="K1283">
        <v>60.638866956955802</v>
      </c>
      <c r="L1283">
        <v>56.3224609822594</v>
      </c>
      <c r="M1283">
        <v>53.797629342978198</v>
      </c>
      <c r="N1283">
        <v>1.5581519320316499</v>
      </c>
      <c r="O1283">
        <v>42.172259877665702</v>
      </c>
      <c r="P1283">
        <v>111.134380453752</v>
      </c>
      <c r="Q1283">
        <v>3.2985878350699001E-2</v>
      </c>
    </row>
    <row r="1284" spans="1:17" hidden="1" x14ac:dyDescent="0.3">
      <c r="A1284" t="s">
        <v>2718</v>
      </c>
      <c r="B1284" t="s">
        <v>2719</v>
      </c>
      <c r="C1284" t="str">
        <f>IFERROR(VLOOKUP(Table1[[#This Row],[Ticker]],[1]!Table1[[Symbol]:[Industry]],2,FALSE),"-")</f>
        <v>-</v>
      </c>
      <c r="D1284" t="s">
        <v>67</v>
      </c>
      <c r="E1284">
        <v>1372.24783525</v>
      </c>
      <c r="F1284">
        <v>3218.7</v>
      </c>
      <c r="G1284">
        <v>326.18008517318299</v>
      </c>
      <c r="H1284">
        <v>12.724120145754499</v>
      </c>
      <c r="I1284">
        <v>117.730836289956</v>
      </c>
      <c r="J1284">
        <v>-6.9706187105340698</v>
      </c>
      <c r="K1284">
        <v>2646.3007509537701</v>
      </c>
      <c r="L1284">
        <v>1825.56591272732</v>
      </c>
      <c r="M1284">
        <v>59.229433729654097</v>
      </c>
      <c r="N1284">
        <v>1.12179477882607</v>
      </c>
      <c r="O1284">
        <v>10.230838537297601</v>
      </c>
      <c r="P1284">
        <v>386.94402420574801</v>
      </c>
      <c r="Q1284">
        <v>0.14644634255212699</v>
      </c>
    </row>
    <row r="1285" spans="1:17" hidden="1" x14ac:dyDescent="0.3">
      <c r="A1285" t="s">
        <v>2720</v>
      </c>
      <c r="B1285" t="s">
        <v>2721</v>
      </c>
      <c r="C1285" t="str">
        <f>IFERROR(VLOOKUP(Table1[[#This Row],[Ticker]],[1]!Table1[[Symbol]:[Industry]],2,FALSE),"-")</f>
        <v>-</v>
      </c>
      <c r="D1285" t="s">
        <v>230</v>
      </c>
      <c r="E1285">
        <v>1369.0006034399901</v>
      </c>
      <c r="F1285">
        <v>259.43</v>
      </c>
      <c r="G1285">
        <v>169.79313838931901</v>
      </c>
      <c r="H1285">
        <v>5.9066907387951399</v>
      </c>
      <c r="I1285">
        <v>25.332611059755202</v>
      </c>
      <c r="J1285">
        <v>3.0234217020289398</v>
      </c>
      <c r="K1285">
        <v>221.45843727790401</v>
      </c>
      <c r="L1285">
        <v>189.367321894377</v>
      </c>
      <c r="M1285">
        <v>68.469705795740495</v>
      </c>
      <c r="N1285">
        <v>1.5947646162606699</v>
      </c>
      <c r="O1285">
        <v>3.3419419496588598</v>
      </c>
      <c r="P1285">
        <v>195.47835990888299</v>
      </c>
      <c r="Q1285">
        <v>0.10257202846342101</v>
      </c>
    </row>
    <row r="1286" spans="1:17" hidden="1" x14ac:dyDescent="0.3">
      <c r="A1286" t="s">
        <v>2722</v>
      </c>
      <c r="B1286" t="s">
        <v>2723</v>
      </c>
      <c r="C1286" t="str">
        <f>IFERROR(VLOOKUP(Table1[[#This Row],[Ticker]],[1]!Table1[[Symbol]:[Industry]],2,FALSE),"-")</f>
        <v>-</v>
      </c>
      <c r="D1286" t="s">
        <v>193</v>
      </c>
      <c r="E1286">
        <v>1368.0576000000001</v>
      </c>
      <c r="F1286">
        <v>1136.7</v>
      </c>
      <c r="G1286">
        <v>15.0128846816979</v>
      </c>
      <c r="H1286">
        <v>0.95583359593799799</v>
      </c>
      <c r="I1286">
        <v>0.233163972893938</v>
      </c>
      <c r="J1286">
        <v>-3.7265328660039199</v>
      </c>
      <c r="K1286">
        <v>1043.01590999429</v>
      </c>
      <c r="L1286">
        <v>977.54394295632198</v>
      </c>
      <c r="M1286">
        <v>55.991761809653902</v>
      </c>
      <c r="N1286">
        <v>1.72771867663072</v>
      </c>
      <c r="O1286">
        <v>4.60103809272454</v>
      </c>
      <c r="P1286">
        <v>51.772481474063603</v>
      </c>
      <c r="Q1286">
        <v>2.2044696254999999E-5</v>
      </c>
    </row>
    <row r="1287" spans="1:17" hidden="1" x14ac:dyDescent="0.3">
      <c r="A1287" t="s">
        <v>2724</v>
      </c>
      <c r="B1287" t="s">
        <v>2725</v>
      </c>
      <c r="C1287" t="str">
        <f>IFERROR(VLOOKUP(Table1[[#This Row],[Ticker]],[1]!Table1[[Symbol]:[Industry]],2,FALSE),"-")</f>
        <v>-</v>
      </c>
      <c r="D1287" t="s">
        <v>676</v>
      </c>
      <c r="E1287">
        <v>1367.94466388</v>
      </c>
      <c r="F1287">
        <v>170.42</v>
      </c>
      <c r="G1287">
        <v>-38.928395798717297</v>
      </c>
      <c r="H1287">
        <v>-5.9412963621400596</v>
      </c>
      <c r="I1287">
        <v>-15.0892560655733</v>
      </c>
      <c r="J1287">
        <v>-6.7861960520570399</v>
      </c>
      <c r="K1287">
        <v>158.17745463735599</v>
      </c>
      <c r="L1287">
        <v>163.535236776701</v>
      </c>
      <c r="M1287">
        <v>44.190778553090396</v>
      </c>
      <c r="N1287">
        <v>1.45830674934911</v>
      </c>
      <c r="O1287">
        <v>32.525525173101698</v>
      </c>
      <c r="P1287">
        <v>34.825949367088498</v>
      </c>
      <c r="Q1287">
        <v>5.5679964243350998E-2</v>
      </c>
    </row>
    <row r="1288" spans="1:17" hidden="1" x14ac:dyDescent="0.3">
      <c r="A1288" t="s">
        <v>2726</v>
      </c>
      <c r="B1288" t="s">
        <v>2727</v>
      </c>
      <c r="C1288" t="str">
        <f>IFERROR(VLOOKUP(Table1[[#This Row],[Ticker]],[1]!Table1[[Symbol]:[Industry]],2,FALSE),"-")</f>
        <v>-</v>
      </c>
      <c r="D1288" t="s">
        <v>988</v>
      </c>
      <c r="E1288">
        <v>1367.8954515400001</v>
      </c>
      <c r="F1288">
        <v>75.42</v>
      </c>
      <c r="G1288">
        <v>-41.609497688829499</v>
      </c>
      <c r="H1288">
        <v>-2.0370540285285799</v>
      </c>
      <c r="I1288">
        <v>-24.7272494803351</v>
      </c>
      <c r="J1288">
        <v>-6.32145480253127</v>
      </c>
      <c r="K1288">
        <v>73.818206664443693</v>
      </c>
      <c r="L1288">
        <v>80.597542729816894</v>
      </c>
      <c r="M1288">
        <v>42.957153551545701</v>
      </c>
      <c r="N1288">
        <v>1.61222908841596</v>
      </c>
      <c r="O1288">
        <v>45.584725536992799</v>
      </c>
      <c r="P1288">
        <v>21.645161290322498</v>
      </c>
      <c r="Q1288">
        <v>-3.2319528268387999E-2</v>
      </c>
    </row>
    <row r="1289" spans="1:17" hidden="1" x14ac:dyDescent="0.3">
      <c r="A1289" t="s">
        <v>2728</v>
      </c>
      <c r="B1289" t="s">
        <v>2729</v>
      </c>
      <c r="C1289" t="str">
        <f>IFERROR(VLOOKUP(Table1[[#This Row],[Ticker]],[1]!Table1[[Symbol]:[Industry]],2,FALSE),"-")</f>
        <v>-</v>
      </c>
      <c r="D1289" t="s">
        <v>808</v>
      </c>
      <c r="E1289">
        <v>1362.128348385</v>
      </c>
      <c r="F1289">
        <v>267.75</v>
      </c>
      <c r="G1289">
        <v>-23.876386789937701</v>
      </c>
      <c r="H1289">
        <v>-11.8421907469796</v>
      </c>
      <c r="I1289">
        <v>-9.3562181177269998</v>
      </c>
      <c r="J1289">
        <v>-1.5787635818819401</v>
      </c>
      <c r="K1289">
        <v>269.76706308401299</v>
      </c>
      <c r="M1289">
        <v>54.174029395586899</v>
      </c>
      <c r="N1289">
        <v>0.51069477667594498</v>
      </c>
      <c r="O1289">
        <v>16.526610644257701</v>
      </c>
      <c r="P1289">
        <v>17.614759499231202</v>
      </c>
    </row>
    <row r="1290" spans="1:17" hidden="1" x14ac:dyDescent="0.3">
      <c r="A1290" t="s">
        <v>2730</v>
      </c>
      <c r="B1290" t="s">
        <v>2731</v>
      </c>
      <c r="C1290" t="str">
        <f>IFERROR(VLOOKUP(Table1[[#This Row],[Ticker]],[1]!Table1[[Symbol]:[Industry]],2,FALSE),"-")</f>
        <v>-</v>
      </c>
      <c r="E1290">
        <v>1359.6383000000001</v>
      </c>
      <c r="F1290">
        <v>1618.7</v>
      </c>
      <c r="G1290">
        <v>588.18467925221</v>
      </c>
      <c r="H1290">
        <v>37.068311627572399</v>
      </c>
      <c r="I1290">
        <v>135.661568384286</v>
      </c>
      <c r="J1290">
        <v>7.6618397811249803</v>
      </c>
      <c r="K1290">
        <v>1228.8049258748499</v>
      </c>
      <c r="L1290">
        <v>783.100062670993</v>
      </c>
      <c r="M1290">
        <v>80.153695631947301</v>
      </c>
      <c r="N1290">
        <v>1.37078229099505</v>
      </c>
      <c r="O1290">
        <v>4.3399023908074303</v>
      </c>
      <c r="P1290">
        <v>794.30939226519297</v>
      </c>
    </row>
    <row r="1291" spans="1:17" hidden="1" x14ac:dyDescent="0.3">
      <c r="A1291" t="s">
        <v>2732</v>
      </c>
      <c r="B1291" t="s">
        <v>2733</v>
      </c>
      <c r="C1291" t="str">
        <f>IFERROR(VLOOKUP(Table1[[#This Row],[Ticker]],[1]!Table1[[Symbol]:[Industry]],2,FALSE),"-")</f>
        <v>-</v>
      </c>
      <c r="D1291" t="s">
        <v>278</v>
      </c>
      <c r="E1291">
        <v>1357.9459999999999</v>
      </c>
      <c r="F1291">
        <v>465.35</v>
      </c>
      <c r="G1291">
        <v>14.4111785406855</v>
      </c>
      <c r="H1291">
        <v>2.6385792027312398</v>
      </c>
      <c r="I1291">
        <v>-0.61201119481585597</v>
      </c>
      <c r="J1291">
        <v>-4.7964935522083501</v>
      </c>
      <c r="K1291">
        <v>426.86355166673599</v>
      </c>
      <c r="L1291">
        <v>396.76244537451601</v>
      </c>
      <c r="M1291">
        <v>61.539860980630102</v>
      </c>
      <c r="N1291">
        <v>0.93326187623767198</v>
      </c>
      <c r="O1291">
        <v>3.5564628774040901</v>
      </c>
      <c r="P1291">
        <v>42.745398773006102</v>
      </c>
      <c r="Q1291">
        <v>-5.4626978935300001E-4</v>
      </c>
    </row>
    <row r="1292" spans="1:17" hidden="1" x14ac:dyDescent="0.3">
      <c r="A1292" t="s">
        <v>2734</v>
      </c>
      <c r="B1292" t="s">
        <v>2735</v>
      </c>
      <c r="C1292" t="str">
        <f>IFERROR(VLOOKUP(Table1[[#This Row],[Ticker]],[1]!Table1[[Symbol]:[Industry]],2,FALSE),"-")</f>
        <v>-</v>
      </c>
      <c r="D1292" t="s">
        <v>218</v>
      </c>
      <c r="E1292">
        <v>1354.5324524</v>
      </c>
      <c r="F1292">
        <v>869.9</v>
      </c>
      <c r="G1292">
        <v>101.014375516702</v>
      </c>
      <c r="H1292">
        <v>14.878992462495701</v>
      </c>
      <c r="I1292">
        <v>30.916110166567901</v>
      </c>
      <c r="J1292">
        <v>-8.8714935522083493</v>
      </c>
      <c r="K1292">
        <v>700.87793866890502</v>
      </c>
      <c r="L1292">
        <v>574.24322933644703</v>
      </c>
      <c r="M1292">
        <v>57.250069743852002</v>
      </c>
      <c r="N1292">
        <v>0.71029908116044105</v>
      </c>
      <c r="O1292">
        <v>8.73663639498794</v>
      </c>
      <c r="P1292">
        <v>128.92105263157799</v>
      </c>
      <c r="Q1292">
        <v>0.18061521023764501</v>
      </c>
    </row>
    <row r="1293" spans="1:17" hidden="1" x14ac:dyDescent="0.3">
      <c r="A1293" t="s">
        <v>2736</v>
      </c>
      <c r="B1293" t="s">
        <v>2737</v>
      </c>
      <c r="C1293" t="str">
        <f>IFERROR(VLOOKUP(Table1[[#This Row],[Ticker]],[1]!Table1[[Symbol]:[Industry]],2,FALSE),"-")</f>
        <v>-</v>
      </c>
      <c r="D1293" t="s">
        <v>21</v>
      </c>
      <c r="E1293">
        <v>1350.93192</v>
      </c>
      <c r="F1293">
        <v>1136.8</v>
      </c>
      <c r="G1293">
        <v>0.25097820304294699</v>
      </c>
      <c r="H1293">
        <v>-2.7419100078882601</v>
      </c>
      <c r="I1293">
        <v>-28.357439991467899</v>
      </c>
      <c r="J1293">
        <v>-5.7581938889086803</v>
      </c>
      <c r="K1293">
        <v>1131.03565513136</v>
      </c>
      <c r="L1293">
        <v>1099.2195488319201</v>
      </c>
      <c r="M1293">
        <v>46.817121179923298</v>
      </c>
      <c r="N1293">
        <v>1.0757067270971299</v>
      </c>
      <c r="O1293">
        <v>29.081632653061199</v>
      </c>
      <c r="P1293">
        <v>28.8888888888888</v>
      </c>
      <c r="Q1293">
        <v>0.141944189392299</v>
      </c>
    </row>
    <row r="1294" spans="1:17" hidden="1" x14ac:dyDescent="0.3">
      <c r="A1294" t="s">
        <v>2738</v>
      </c>
      <c r="B1294" t="s">
        <v>2739</v>
      </c>
      <c r="C1294" t="str">
        <f>IFERROR(VLOOKUP(Table1[[#This Row],[Ticker]],[1]!Table1[[Symbol]:[Industry]],2,FALSE),"-")</f>
        <v>-</v>
      </c>
      <c r="D1294" t="s">
        <v>127</v>
      </c>
      <c r="E1294">
        <v>1343.9300507999999</v>
      </c>
      <c r="F1294">
        <v>1928.65</v>
      </c>
      <c r="G1294">
        <v>261.55619293065399</v>
      </c>
      <c r="H1294">
        <v>3.4734766438384299</v>
      </c>
      <c r="I1294">
        <v>137.25202750166301</v>
      </c>
      <c r="J1294">
        <v>-6.0940979748127697</v>
      </c>
      <c r="K1294">
        <v>1723.7903485588499</v>
      </c>
      <c r="L1294">
        <v>1203.4366042558199</v>
      </c>
      <c r="M1294">
        <v>57.133581149142103</v>
      </c>
      <c r="N1294">
        <v>0.95804869486566102</v>
      </c>
      <c r="O1294">
        <v>19.772898141186801</v>
      </c>
      <c r="P1294">
        <v>314.76344086021498</v>
      </c>
      <c r="Q1294">
        <v>0.22374264649719899</v>
      </c>
    </row>
    <row r="1295" spans="1:17" hidden="1" x14ac:dyDescent="0.3">
      <c r="A1295" t="s">
        <v>2740</v>
      </c>
      <c r="B1295" t="s">
        <v>2741</v>
      </c>
      <c r="C1295" t="str">
        <f>IFERROR(VLOOKUP(Table1[[#This Row],[Ticker]],[1]!Table1[[Symbol]:[Industry]],2,FALSE),"-")</f>
        <v>-</v>
      </c>
      <c r="D1295" t="s">
        <v>533</v>
      </c>
      <c r="E1295">
        <v>1342.4411466399999</v>
      </c>
      <c r="F1295">
        <v>435.75</v>
      </c>
      <c r="G1295">
        <v>5.2800062981812399</v>
      </c>
      <c r="H1295">
        <v>5.0063953936907897</v>
      </c>
      <c r="I1295">
        <v>-3.7646175342641999</v>
      </c>
      <c r="J1295">
        <v>1.8851004249463601</v>
      </c>
      <c r="K1295">
        <v>365.66687967936298</v>
      </c>
      <c r="L1295">
        <v>365.11090902678899</v>
      </c>
      <c r="M1295">
        <v>70.809192136469505</v>
      </c>
      <c r="N1295">
        <v>1.40199686950777</v>
      </c>
      <c r="O1295">
        <v>15.4790590935169</v>
      </c>
      <c r="P1295">
        <v>48.720136518771298</v>
      </c>
      <c r="Q1295">
        <v>-0.12526663454487499</v>
      </c>
    </row>
    <row r="1296" spans="1:17" hidden="1" x14ac:dyDescent="0.3">
      <c r="A1296" t="s">
        <v>2742</v>
      </c>
      <c r="B1296" t="s">
        <v>2743</v>
      </c>
      <c r="C1296" t="str">
        <f>IFERROR(VLOOKUP(Table1[[#This Row],[Ticker]],[1]!Table1[[Symbol]:[Industry]],2,FALSE),"-")</f>
        <v>-</v>
      </c>
      <c r="D1296" t="s">
        <v>1514</v>
      </c>
      <c r="E1296">
        <v>1341.2909999999999</v>
      </c>
      <c r="F1296">
        <v>86.43</v>
      </c>
      <c r="G1296">
        <v>-16.0859316387631</v>
      </c>
      <c r="H1296">
        <v>-24.5801823007336</v>
      </c>
      <c r="I1296">
        <v>19.221817703351899</v>
      </c>
      <c r="J1296">
        <v>-10.3221649147441</v>
      </c>
      <c r="K1296">
        <v>84.299410625532602</v>
      </c>
      <c r="L1296">
        <v>72.766367904484198</v>
      </c>
      <c r="M1296">
        <v>20.485288502806199</v>
      </c>
      <c r="N1296">
        <v>0.100770304460049</v>
      </c>
      <c r="O1296">
        <v>21.427744995950398</v>
      </c>
      <c r="P1296">
        <v>66.179580849836597</v>
      </c>
      <c r="Q1296">
        <v>0.126813841787179</v>
      </c>
    </row>
    <row r="1297" spans="1:17" hidden="1" x14ac:dyDescent="0.3">
      <c r="A1297" t="s">
        <v>2744</v>
      </c>
      <c r="B1297" t="s">
        <v>2745</v>
      </c>
      <c r="C1297" t="str">
        <f>IFERROR(VLOOKUP(Table1[[#This Row],[Ticker]],[1]!Table1[[Symbol]:[Industry]],2,FALSE),"-")</f>
        <v>-</v>
      </c>
      <c r="D1297" t="s">
        <v>124</v>
      </c>
      <c r="E1297">
        <v>1328.5083239999999</v>
      </c>
      <c r="F1297">
        <v>150.38</v>
      </c>
      <c r="G1297">
        <v>38.395520433517802</v>
      </c>
      <c r="H1297">
        <v>3.36798110136096</v>
      </c>
      <c r="I1297">
        <v>-22.8845618936828</v>
      </c>
      <c r="J1297">
        <v>-0.14223823305942801</v>
      </c>
      <c r="K1297">
        <v>146.17366489915301</v>
      </c>
      <c r="L1297">
        <v>144.53412036013199</v>
      </c>
      <c r="M1297">
        <v>58.956667828227403</v>
      </c>
      <c r="N1297">
        <v>1.5534427796750601</v>
      </c>
      <c r="O1297">
        <v>29.2060114376911</v>
      </c>
      <c r="P1297">
        <v>66.996113270405303</v>
      </c>
      <c r="Q1297">
        <v>5.8580194125467999E-2</v>
      </c>
    </row>
    <row r="1298" spans="1:17" hidden="1" x14ac:dyDescent="0.3">
      <c r="A1298" t="s">
        <v>2746</v>
      </c>
      <c r="B1298" t="s">
        <v>2747</v>
      </c>
      <c r="C1298" t="str">
        <f>IFERROR(VLOOKUP(Table1[[#This Row],[Ticker]],[1]!Table1[[Symbol]:[Industry]],2,FALSE),"-")</f>
        <v>-</v>
      </c>
      <c r="D1298" t="s">
        <v>278</v>
      </c>
      <c r="E1298">
        <v>1326.263745</v>
      </c>
      <c r="F1298">
        <v>42.19</v>
      </c>
      <c r="G1298">
        <v>14.9752187739644</v>
      </c>
      <c r="H1298">
        <v>17.044068890055598</v>
      </c>
      <c r="I1298">
        <v>14.698155888738899</v>
      </c>
      <c r="J1298">
        <v>3.8035064477916398</v>
      </c>
      <c r="K1298">
        <v>37.481624454818899</v>
      </c>
      <c r="L1298">
        <v>34.764299952967697</v>
      </c>
      <c r="M1298">
        <v>62.076724723984498</v>
      </c>
      <c r="N1298">
        <v>2.3606369538529002</v>
      </c>
      <c r="O1298">
        <v>16.141265702773101</v>
      </c>
      <c r="P1298">
        <v>60.418250950570297</v>
      </c>
    </row>
    <row r="1299" spans="1:17" hidden="1" x14ac:dyDescent="0.3">
      <c r="A1299" t="s">
        <v>2748</v>
      </c>
      <c r="B1299" t="s">
        <v>2749</v>
      </c>
      <c r="C1299" t="str">
        <f>IFERROR(VLOOKUP(Table1[[#This Row],[Ticker]],[1]!Table1[[Symbol]:[Industry]],2,FALSE),"-")</f>
        <v>-</v>
      </c>
      <c r="D1299" t="s">
        <v>230</v>
      </c>
      <c r="E1299">
        <v>1323.8897542499999</v>
      </c>
      <c r="F1299">
        <v>374.5</v>
      </c>
      <c r="G1299">
        <v>-19.163482389129701</v>
      </c>
      <c r="H1299">
        <v>-4.3761960171364498</v>
      </c>
      <c r="I1299">
        <v>-7.7355751911214297</v>
      </c>
      <c r="J1299">
        <v>-5.9559055850251204</v>
      </c>
      <c r="K1299">
        <v>364.89658160239202</v>
      </c>
      <c r="L1299">
        <v>356.56256799333499</v>
      </c>
      <c r="M1299">
        <v>43.062300231198201</v>
      </c>
      <c r="N1299">
        <v>0.83013463367276197</v>
      </c>
      <c r="O1299">
        <v>13.2176234979973</v>
      </c>
      <c r="P1299">
        <v>23.049121077706499</v>
      </c>
      <c r="Q1299">
        <v>4.6586343566745E-2</v>
      </c>
    </row>
    <row r="1300" spans="1:17" hidden="1" x14ac:dyDescent="0.3">
      <c r="A1300" t="s">
        <v>2750</v>
      </c>
      <c r="B1300" t="s">
        <v>2751</v>
      </c>
      <c r="C1300" t="str">
        <f>IFERROR(VLOOKUP(Table1[[#This Row],[Ticker]],[1]!Table1[[Symbol]:[Industry]],2,FALSE),"-")</f>
        <v>-</v>
      </c>
      <c r="D1300" t="s">
        <v>971</v>
      </c>
      <c r="E1300">
        <v>1322.891108</v>
      </c>
      <c r="F1300">
        <v>88.87</v>
      </c>
      <c r="G1300">
        <v>-27.7685548528978</v>
      </c>
      <c r="H1300">
        <v>-6.3253258243518502</v>
      </c>
      <c r="I1300">
        <v>-19.604269476804301</v>
      </c>
      <c r="J1300">
        <v>-1.0692932047850601</v>
      </c>
      <c r="K1300">
        <v>87.453236683161506</v>
      </c>
      <c r="L1300">
        <v>89.432174998466294</v>
      </c>
      <c r="M1300">
        <v>54.880739362791097</v>
      </c>
      <c r="N1300">
        <v>0.60668646709311103</v>
      </c>
      <c r="O1300">
        <v>30.133903454483999</v>
      </c>
      <c r="P1300">
        <v>20.094594594594501</v>
      </c>
      <c r="Q1300">
        <v>-1.1718381009619E-2</v>
      </c>
    </row>
    <row r="1301" spans="1:17" hidden="1" x14ac:dyDescent="0.3">
      <c r="A1301" t="s">
        <v>2752</v>
      </c>
      <c r="B1301" t="s">
        <v>2753</v>
      </c>
      <c r="C1301" t="str">
        <f>IFERROR(VLOOKUP(Table1[[#This Row],[Ticker]],[1]!Table1[[Symbol]:[Industry]],2,FALSE),"-")</f>
        <v>-</v>
      </c>
      <c r="D1301" t="s">
        <v>988</v>
      </c>
      <c r="E1301">
        <v>1319.5789520000001</v>
      </c>
      <c r="F1301">
        <v>344</v>
      </c>
      <c r="G1301">
        <v>-22.148727915350801</v>
      </c>
      <c r="H1301">
        <v>0.559627718158484</v>
      </c>
      <c r="I1301">
        <v>-28.375844729156999</v>
      </c>
      <c r="J1301">
        <v>-2.5736845875799599</v>
      </c>
      <c r="K1301">
        <v>338.99919518706798</v>
      </c>
      <c r="L1301">
        <v>352.86390178098702</v>
      </c>
      <c r="M1301">
        <v>49.730792387470402</v>
      </c>
      <c r="N1301">
        <v>1.5292632727706701</v>
      </c>
      <c r="O1301">
        <v>55.7558139534883</v>
      </c>
      <c r="P1301">
        <v>25.090909090909001</v>
      </c>
      <c r="Q1301">
        <v>2.6994818785884001E-2</v>
      </c>
    </row>
    <row r="1302" spans="1:17" hidden="1" x14ac:dyDescent="0.3">
      <c r="A1302" t="s">
        <v>2754</v>
      </c>
      <c r="B1302" t="s">
        <v>2755</v>
      </c>
      <c r="C1302" t="str">
        <f>IFERROR(VLOOKUP(Table1[[#This Row],[Ticker]],[1]!Table1[[Symbol]:[Industry]],2,FALSE),"-")</f>
        <v>-</v>
      </c>
      <c r="D1302" t="s">
        <v>77</v>
      </c>
      <c r="E1302">
        <v>1316.950144785</v>
      </c>
      <c r="F1302">
        <v>323.7</v>
      </c>
      <c r="G1302">
        <v>96.712579923238593</v>
      </c>
      <c r="H1302">
        <v>6.9424627303503703</v>
      </c>
      <c r="I1302">
        <v>10.764464695705801</v>
      </c>
      <c r="J1302">
        <v>7.4393181689098702</v>
      </c>
      <c r="K1302">
        <v>289.533348268297</v>
      </c>
      <c r="L1302">
        <v>251.71323375470399</v>
      </c>
      <c r="M1302">
        <v>77.181478445662506</v>
      </c>
      <c r="N1302">
        <v>2.2183540300822102</v>
      </c>
      <c r="O1302">
        <v>6.3484708063021396</v>
      </c>
      <c r="P1302">
        <v>171.90256194876099</v>
      </c>
      <c r="Q1302">
        <v>8.2974717018380995E-2</v>
      </c>
    </row>
    <row r="1303" spans="1:17" hidden="1" x14ac:dyDescent="0.3">
      <c r="A1303" t="s">
        <v>2756</v>
      </c>
      <c r="B1303" t="s">
        <v>2757</v>
      </c>
      <c r="C1303" t="str">
        <f>IFERROR(VLOOKUP(Table1[[#This Row],[Ticker]],[1]!Table1[[Symbol]:[Industry]],2,FALSE),"-")</f>
        <v>-</v>
      </c>
      <c r="D1303" t="s">
        <v>607</v>
      </c>
      <c r="E1303">
        <v>1314.2560086000001</v>
      </c>
      <c r="F1303">
        <v>582</v>
      </c>
      <c r="G1303">
        <v>2975.00737304623</v>
      </c>
      <c r="H1303">
        <v>-9.3853035278078192</v>
      </c>
      <c r="I1303">
        <v>140.52165495067601</v>
      </c>
      <c r="J1303">
        <v>-2.5203899868433202</v>
      </c>
      <c r="K1303">
        <v>541.05656507372498</v>
      </c>
      <c r="L1303">
        <v>335.09473269858699</v>
      </c>
      <c r="M1303">
        <v>60.6516129637346</v>
      </c>
      <c r="N1303">
        <v>0.57955979934799795</v>
      </c>
      <c r="O1303">
        <v>10.558419243986201</v>
      </c>
      <c r="P1303">
        <v>3000.6925945657899</v>
      </c>
    </row>
    <row r="1304" spans="1:17" hidden="1" x14ac:dyDescent="0.3">
      <c r="A1304" t="s">
        <v>2758</v>
      </c>
      <c r="B1304" t="s">
        <v>2759</v>
      </c>
      <c r="C1304" t="str">
        <f>IFERROR(VLOOKUP(Table1[[#This Row],[Ticker]],[1]!Table1[[Symbol]:[Industry]],2,FALSE),"-")</f>
        <v>-</v>
      </c>
      <c r="D1304" t="s">
        <v>475</v>
      </c>
      <c r="E1304">
        <v>1303.6804567940001</v>
      </c>
      <c r="F1304">
        <v>239.77</v>
      </c>
      <c r="G1304">
        <v>7.3336464049637504</v>
      </c>
      <c r="H1304">
        <v>6.7199313402988903</v>
      </c>
      <c r="I1304">
        <v>-4.1575992356410998</v>
      </c>
      <c r="J1304">
        <v>-4.5051279090215104</v>
      </c>
      <c r="K1304">
        <v>228.71110568544199</v>
      </c>
      <c r="L1304">
        <v>215.74520789148701</v>
      </c>
      <c r="M1304">
        <v>50.397240687461903</v>
      </c>
      <c r="N1304">
        <v>1.6299497430644601</v>
      </c>
      <c r="O1304">
        <v>21.9502022771822</v>
      </c>
      <c r="P1304">
        <v>37.443393522499299</v>
      </c>
      <c r="Q1304">
        <v>1.7868031080547998E-2</v>
      </c>
    </row>
    <row r="1305" spans="1:17" hidden="1" x14ac:dyDescent="0.3">
      <c r="A1305" t="s">
        <v>2760</v>
      </c>
      <c r="B1305" t="s">
        <v>2761</v>
      </c>
      <c r="C1305" t="str">
        <f>IFERROR(VLOOKUP(Table1[[#This Row],[Ticker]],[1]!Table1[[Symbol]:[Industry]],2,FALSE),"-")</f>
        <v>-</v>
      </c>
      <c r="D1305" t="s">
        <v>272</v>
      </c>
      <c r="E1305">
        <v>1300.0876783199999</v>
      </c>
      <c r="F1305">
        <v>305.5</v>
      </c>
      <c r="G1305">
        <v>119.75477848043499</v>
      </c>
      <c r="H1305">
        <v>3.9175137727987099</v>
      </c>
      <c r="I1305">
        <v>36.839753229015898</v>
      </c>
      <c r="J1305">
        <v>-1.4051376341128099</v>
      </c>
      <c r="K1305">
        <v>271.66739492800798</v>
      </c>
      <c r="L1305">
        <v>213.000863919442</v>
      </c>
      <c r="M1305">
        <v>61.798239814373801</v>
      </c>
      <c r="N1305">
        <v>0.99956825702361696</v>
      </c>
      <c r="O1305">
        <v>3.8297872340425401</v>
      </c>
      <c r="P1305">
        <v>161.111111111111</v>
      </c>
      <c r="Q1305">
        <v>0.11184424586026399</v>
      </c>
    </row>
    <row r="1306" spans="1:17" hidden="1" x14ac:dyDescent="0.3">
      <c r="A1306" t="s">
        <v>2762</v>
      </c>
      <c r="B1306" t="s">
        <v>2763</v>
      </c>
      <c r="C1306" t="str">
        <f>IFERROR(VLOOKUP(Table1[[#This Row],[Ticker]],[1]!Table1[[Symbol]:[Industry]],2,FALSE),"-")</f>
        <v>-</v>
      </c>
      <c r="D1306" t="s">
        <v>148</v>
      </c>
      <c r="E1306">
        <v>1299.1536000000001</v>
      </c>
      <c r="F1306">
        <v>519.35</v>
      </c>
      <c r="G1306">
        <v>103.77214282152001</v>
      </c>
      <c r="H1306">
        <v>170.80923673729899</v>
      </c>
      <c r="I1306">
        <v>118.737995213649</v>
      </c>
      <c r="J1306">
        <v>11.243400064812899</v>
      </c>
      <c r="M1306">
        <v>88.297029617451997</v>
      </c>
      <c r="O1306">
        <v>6.8643496678540501</v>
      </c>
      <c r="P1306">
        <v>154.833169774288</v>
      </c>
    </row>
    <row r="1307" spans="1:17" hidden="1" x14ac:dyDescent="0.3">
      <c r="A1307" t="s">
        <v>2764</v>
      </c>
      <c r="B1307" t="s">
        <v>2765</v>
      </c>
      <c r="C1307" t="str">
        <f>IFERROR(VLOOKUP(Table1[[#This Row],[Ticker]],[1]!Table1[[Symbol]:[Industry]],2,FALSE),"-")</f>
        <v>-</v>
      </c>
      <c r="D1307" t="s">
        <v>148</v>
      </c>
      <c r="E1307">
        <v>1297.06680663</v>
      </c>
      <c r="F1307">
        <v>202.71</v>
      </c>
      <c r="G1307">
        <v>24.666239819688101</v>
      </c>
      <c r="H1307">
        <v>-4.52448136469192</v>
      </c>
      <c r="I1307">
        <v>73.048244964744498</v>
      </c>
      <c r="J1307">
        <v>-2.79543036873326</v>
      </c>
      <c r="K1307">
        <v>177.092324534379</v>
      </c>
      <c r="L1307">
        <v>139.650345352931</v>
      </c>
      <c r="M1307">
        <v>54.695999157261099</v>
      </c>
      <c r="N1307">
        <v>0.59059099991024799</v>
      </c>
      <c r="O1307">
        <v>17.014454146317298</v>
      </c>
      <c r="P1307">
        <v>110.389206019719</v>
      </c>
      <c r="Q1307">
        <v>0.181479135015753</v>
      </c>
    </row>
    <row r="1308" spans="1:17" hidden="1" x14ac:dyDescent="0.3">
      <c r="A1308" t="s">
        <v>2766</v>
      </c>
      <c r="B1308" t="s">
        <v>2767</v>
      </c>
      <c r="C1308" t="str">
        <f>IFERROR(VLOOKUP(Table1[[#This Row],[Ticker]],[1]!Table1[[Symbol]:[Industry]],2,FALSE),"-")</f>
        <v>-</v>
      </c>
      <c r="D1308" t="s">
        <v>533</v>
      </c>
      <c r="E1308">
        <v>1292.93879391</v>
      </c>
      <c r="F1308">
        <v>363.4</v>
      </c>
      <c r="G1308">
        <v>2.1719354471446899E-2</v>
      </c>
      <c r="H1308">
        <v>2.0910885848515099</v>
      </c>
      <c r="I1308">
        <v>0.63579736421362099</v>
      </c>
      <c r="J1308">
        <v>-7.5125852496959196</v>
      </c>
      <c r="K1308">
        <v>348.112184803844</v>
      </c>
      <c r="L1308">
        <v>333.837120967038</v>
      </c>
      <c r="M1308">
        <v>59.720222986825597</v>
      </c>
      <c r="N1308">
        <v>2.1853887862903099</v>
      </c>
      <c r="O1308">
        <v>53.742432581177702</v>
      </c>
      <c r="P1308">
        <v>46.917323630483097</v>
      </c>
      <c r="Q1308">
        <v>-4.3994459448460001E-3</v>
      </c>
    </row>
    <row r="1309" spans="1:17" hidden="1" x14ac:dyDescent="0.3">
      <c r="A1309" t="s">
        <v>2768</v>
      </c>
      <c r="B1309" t="s">
        <v>2769</v>
      </c>
      <c r="C1309" t="str">
        <f>IFERROR(VLOOKUP(Table1[[#This Row],[Ticker]],[1]!Table1[[Symbol]:[Industry]],2,FALSE),"-")</f>
        <v>-</v>
      </c>
      <c r="D1309" t="s">
        <v>61</v>
      </c>
      <c r="E1309">
        <v>1292.11775328</v>
      </c>
      <c r="F1309">
        <v>653.4</v>
      </c>
      <c r="G1309">
        <v>35.784025368146501</v>
      </c>
      <c r="H1309">
        <v>4.4587287648948797</v>
      </c>
      <c r="I1309">
        <v>-10.289157758811299</v>
      </c>
      <c r="J1309">
        <v>2.7136197164000602</v>
      </c>
      <c r="K1309">
        <v>601.98159685489895</v>
      </c>
      <c r="L1309">
        <v>577.736337242486</v>
      </c>
      <c r="M1309">
        <v>79.165255949246003</v>
      </c>
      <c r="N1309">
        <v>0.91233092616803801</v>
      </c>
      <c r="O1309">
        <v>15.5723905723905</v>
      </c>
      <c r="P1309">
        <v>66.704936854190507</v>
      </c>
      <c r="Q1309">
        <v>4.3011079120953997E-2</v>
      </c>
    </row>
    <row r="1310" spans="1:17" hidden="1" x14ac:dyDescent="0.3">
      <c r="A1310" t="s">
        <v>2770</v>
      </c>
      <c r="B1310" t="s">
        <v>2771</v>
      </c>
      <c r="C1310" t="str">
        <f>IFERROR(VLOOKUP(Table1[[#This Row],[Ticker]],[1]!Table1[[Symbol]:[Industry]],2,FALSE),"-")</f>
        <v>-</v>
      </c>
      <c r="D1310" t="s">
        <v>21</v>
      </c>
      <c r="E1310">
        <v>1290.2376345600001</v>
      </c>
      <c r="F1310">
        <v>1156.8499999999999</v>
      </c>
      <c r="G1310">
        <v>100.549255844276</v>
      </c>
      <c r="H1310">
        <v>-0.201200209950779</v>
      </c>
      <c r="I1310">
        <v>132.64086969409399</v>
      </c>
      <c r="J1310">
        <v>-11.302546588334399</v>
      </c>
      <c r="K1310">
        <v>1109.6161085359599</v>
      </c>
      <c r="L1310">
        <v>839.552911367653</v>
      </c>
      <c r="M1310">
        <v>47.805527289404601</v>
      </c>
      <c r="N1310">
        <v>1.2848158492306501</v>
      </c>
      <c r="O1310">
        <v>18.476898474305202</v>
      </c>
      <c r="P1310">
        <v>177.655106204248</v>
      </c>
      <c r="Q1310">
        <v>0.12360607827427</v>
      </c>
    </row>
    <row r="1311" spans="1:17" hidden="1" x14ac:dyDescent="0.3">
      <c r="A1311" t="s">
        <v>2772</v>
      </c>
      <c r="B1311" t="s">
        <v>2773</v>
      </c>
      <c r="C1311" t="str">
        <f>IFERROR(VLOOKUP(Table1[[#This Row],[Ticker]],[1]!Table1[[Symbol]:[Industry]],2,FALSE),"-")</f>
        <v>-</v>
      </c>
      <c r="D1311" t="s">
        <v>607</v>
      </c>
      <c r="E1311">
        <v>1288.8545133360001</v>
      </c>
      <c r="F1311">
        <v>48.06</v>
      </c>
      <c r="G1311">
        <v>-28.692285091713799</v>
      </c>
      <c r="H1311">
        <v>15.1340514177201</v>
      </c>
      <c r="I1311">
        <v>-20.894045574399801</v>
      </c>
      <c r="J1311">
        <v>6.3372591830213896</v>
      </c>
      <c r="K1311">
        <v>44.137662104866301</v>
      </c>
      <c r="L1311">
        <v>47.451479166242002</v>
      </c>
      <c r="M1311">
        <v>75.9437422120576</v>
      </c>
      <c r="N1311">
        <v>1.66444403493727</v>
      </c>
      <c r="O1311">
        <v>39.617145235122699</v>
      </c>
      <c r="P1311">
        <v>32.032967032967001</v>
      </c>
      <c r="Q1311">
        <v>-3.9450461837130003E-2</v>
      </c>
    </row>
    <row r="1312" spans="1:17" hidden="1" x14ac:dyDescent="0.3">
      <c r="A1312" t="s">
        <v>2774</v>
      </c>
      <c r="B1312" t="s">
        <v>2775</v>
      </c>
      <c r="C1312" t="str">
        <f>IFERROR(VLOOKUP(Table1[[#This Row],[Ticker]],[1]!Table1[[Symbol]:[Industry]],2,FALSE),"-")</f>
        <v>-</v>
      </c>
      <c r="D1312" t="s">
        <v>21</v>
      </c>
      <c r="E1312">
        <v>1285.8360743999999</v>
      </c>
      <c r="F1312">
        <v>1688.4</v>
      </c>
      <c r="G1312">
        <v>870.714896509352</v>
      </c>
      <c r="H1312">
        <v>14.9681258791157</v>
      </c>
      <c r="I1312">
        <v>122.549235489213</v>
      </c>
      <c r="J1312">
        <v>-5.9572078379226303</v>
      </c>
      <c r="K1312">
        <v>1317.17803055372</v>
      </c>
      <c r="L1312">
        <v>822.79226137286003</v>
      </c>
      <c r="M1312">
        <v>55.752714782050298</v>
      </c>
      <c r="N1312">
        <v>0.82273218319311203</v>
      </c>
      <c r="O1312">
        <v>5.0580431177446004</v>
      </c>
      <c r="P1312">
        <v>1141.0143329658199</v>
      </c>
    </row>
    <row r="1313" spans="1:17" hidden="1" x14ac:dyDescent="0.3">
      <c r="A1313" t="s">
        <v>2776</v>
      </c>
      <c r="B1313" t="s">
        <v>2777</v>
      </c>
      <c r="C1313" t="str">
        <f>IFERROR(VLOOKUP(Table1[[#This Row],[Ticker]],[1]!Table1[[Symbol]:[Industry]],2,FALSE),"-")</f>
        <v>-</v>
      </c>
      <c r="D1313" t="s">
        <v>293</v>
      </c>
      <c r="E1313">
        <v>1281.5040342499999</v>
      </c>
      <c r="F1313">
        <v>261.10000000000002</v>
      </c>
      <c r="G1313">
        <v>613.13764209107501</v>
      </c>
      <c r="H1313">
        <v>-17.3218501155418</v>
      </c>
      <c r="I1313">
        <v>267.41775622688499</v>
      </c>
      <c r="J1313">
        <v>-11.1521905115523</v>
      </c>
      <c r="K1313">
        <v>246.366877477093</v>
      </c>
      <c r="L1313">
        <v>142.120528346968</v>
      </c>
      <c r="M1313">
        <v>43.183758637369401</v>
      </c>
      <c r="N1313">
        <v>0.84363234809453802</v>
      </c>
      <c r="O1313">
        <v>53.408655687475999</v>
      </c>
      <c r="P1313">
        <v>702.15053763440801</v>
      </c>
      <c r="Q1313">
        <v>0.21306477314750999</v>
      </c>
    </row>
    <row r="1314" spans="1:17" hidden="1" x14ac:dyDescent="0.3">
      <c r="A1314" t="s">
        <v>2778</v>
      </c>
      <c r="B1314" t="s">
        <v>2779</v>
      </c>
      <c r="C1314" t="str">
        <f>IFERROR(VLOOKUP(Table1[[#This Row],[Ticker]],[1]!Table1[[Symbol]:[Industry]],2,FALSE),"-")</f>
        <v>-</v>
      </c>
      <c r="D1314" t="s">
        <v>388</v>
      </c>
      <c r="E1314">
        <v>1278.7527291199999</v>
      </c>
      <c r="F1314">
        <v>4250</v>
      </c>
      <c r="G1314">
        <v>21.089194836285699</v>
      </c>
      <c r="H1314">
        <v>27.634825192576599</v>
      </c>
      <c r="I1314">
        <v>22.826078816541202</v>
      </c>
      <c r="J1314">
        <v>-10.6101299158447</v>
      </c>
      <c r="K1314">
        <v>3292.0231835378099</v>
      </c>
      <c r="L1314">
        <v>3100.19501432585</v>
      </c>
      <c r="M1314">
        <v>67.879269271167601</v>
      </c>
      <c r="N1314">
        <v>4.4431938345729902</v>
      </c>
      <c r="O1314">
        <v>4.7058823529411802</v>
      </c>
      <c r="P1314">
        <v>75.257731958762804</v>
      </c>
      <c r="Q1314">
        <v>2.6820912598094999E-2</v>
      </c>
    </row>
    <row r="1315" spans="1:17" hidden="1" x14ac:dyDescent="0.3">
      <c r="A1315" t="s">
        <v>2780</v>
      </c>
      <c r="B1315" t="s">
        <v>2781</v>
      </c>
      <c r="C1315" t="str">
        <f>IFERROR(VLOOKUP(Table1[[#This Row],[Ticker]],[1]!Table1[[Symbol]:[Industry]],2,FALSE),"-")</f>
        <v>-</v>
      </c>
      <c r="D1315" t="s">
        <v>327</v>
      </c>
      <c r="E1315">
        <v>1278.704336</v>
      </c>
      <c r="F1315">
        <v>959.75</v>
      </c>
      <c r="G1315">
        <v>312.55678761285498</v>
      </c>
      <c r="H1315">
        <v>-3.7813559500822298</v>
      </c>
      <c r="I1315">
        <v>137.06512940402899</v>
      </c>
      <c r="J1315">
        <v>1.82091425690228</v>
      </c>
      <c r="K1315">
        <v>923.14816331710006</v>
      </c>
      <c r="L1315">
        <v>630.25421236504997</v>
      </c>
      <c r="M1315">
        <v>59.792777237208</v>
      </c>
      <c r="N1315">
        <v>0.222041089354376</v>
      </c>
      <c r="O1315">
        <v>33.357645220109397</v>
      </c>
      <c r="P1315">
        <v>356.915020233277</v>
      </c>
      <c r="Q1315">
        <v>0.17957350717906301</v>
      </c>
    </row>
    <row r="1316" spans="1:17" hidden="1" x14ac:dyDescent="0.3">
      <c r="A1316" t="s">
        <v>2782</v>
      </c>
      <c r="B1316" t="s">
        <v>2783</v>
      </c>
      <c r="C1316" t="str">
        <f>IFERROR(VLOOKUP(Table1[[#This Row],[Ticker]],[1]!Table1[[Symbol]:[Industry]],2,FALSE),"-")</f>
        <v>-</v>
      </c>
      <c r="D1316" t="s">
        <v>676</v>
      </c>
      <c r="E1316">
        <v>1277.4000000000001</v>
      </c>
      <c r="F1316">
        <v>134.81</v>
      </c>
      <c r="G1316">
        <v>-8.2124546350329393</v>
      </c>
      <c r="H1316">
        <v>5.0084651748853499</v>
      </c>
      <c r="I1316">
        <v>-13.4871870927086</v>
      </c>
      <c r="J1316">
        <v>-3.4477334599361602</v>
      </c>
      <c r="K1316">
        <v>120.250310474779</v>
      </c>
      <c r="L1316">
        <v>121.98639007845701</v>
      </c>
      <c r="M1316">
        <v>63.357439719934199</v>
      </c>
      <c r="N1316">
        <v>2.0098206280705901</v>
      </c>
      <c r="O1316">
        <v>14.9766337808767</v>
      </c>
      <c r="P1316">
        <v>34.406779661016898</v>
      </c>
      <c r="Q1316">
        <v>-2.6846481377059998E-3</v>
      </c>
    </row>
    <row r="1317" spans="1:17" hidden="1" x14ac:dyDescent="0.3">
      <c r="A1317" t="s">
        <v>2784</v>
      </c>
      <c r="B1317" t="s">
        <v>2785</v>
      </c>
      <c r="C1317" t="str">
        <f>IFERROR(VLOOKUP(Table1[[#This Row],[Ticker]],[1]!Table1[[Symbol]:[Industry]],2,FALSE),"-")</f>
        <v>-</v>
      </c>
      <c r="D1317" t="s">
        <v>193</v>
      </c>
      <c r="E1317">
        <v>1274.708568</v>
      </c>
      <c r="F1317">
        <v>1206.55</v>
      </c>
      <c r="G1317">
        <v>-26.148165173899901</v>
      </c>
      <c r="H1317">
        <v>-1.28729507902441</v>
      </c>
      <c r="I1317">
        <v>-7.02573431633982</v>
      </c>
      <c r="J1317">
        <v>-1.8435957809322101</v>
      </c>
      <c r="K1317">
        <v>1160.8360546144199</v>
      </c>
      <c r="L1317">
        <v>1165.6582341609901</v>
      </c>
      <c r="M1317">
        <v>66.875945823850401</v>
      </c>
      <c r="N1317">
        <v>0.97013481366870302</v>
      </c>
      <c r="O1317">
        <v>26.393435829430999</v>
      </c>
      <c r="P1317">
        <v>19.342235410484601</v>
      </c>
      <c r="Q1317">
        <v>7.0931415940225007E-2</v>
      </c>
    </row>
    <row r="1318" spans="1:17" hidden="1" x14ac:dyDescent="0.3">
      <c r="A1318" t="s">
        <v>2786</v>
      </c>
      <c r="B1318" t="s">
        <v>2787</v>
      </c>
      <c r="C1318" t="str">
        <f>IFERROR(VLOOKUP(Table1[[#This Row],[Ticker]],[1]!Table1[[Symbol]:[Industry]],2,FALSE),"-")</f>
        <v>-</v>
      </c>
      <c r="D1318" t="s">
        <v>385</v>
      </c>
      <c r="E1318">
        <v>1273.194205368</v>
      </c>
      <c r="F1318">
        <v>50.82</v>
      </c>
      <c r="G1318">
        <v>-13.8301172385546</v>
      </c>
      <c r="H1318">
        <v>-13.252311200442</v>
      </c>
      <c r="I1318">
        <v>-15.880756053643999</v>
      </c>
      <c r="J1318">
        <v>-0.63815371988236103</v>
      </c>
      <c r="K1318">
        <v>54.023133543757197</v>
      </c>
      <c r="L1318">
        <v>52.449855420907298</v>
      </c>
      <c r="M1318">
        <v>52.373540660690999</v>
      </c>
      <c r="N1318">
        <v>1.5597343729031301</v>
      </c>
      <c r="O1318">
        <v>62.337662337662302</v>
      </c>
      <c r="P1318">
        <v>62.364217252396102</v>
      </c>
    </row>
    <row r="1319" spans="1:17" hidden="1" x14ac:dyDescent="0.3">
      <c r="A1319" t="s">
        <v>2788</v>
      </c>
      <c r="B1319" t="s">
        <v>2789</v>
      </c>
      <c r="C1319" t="str">
        <f>IFERROR(VLOOKUP(Table1[[#This Row],[Ticker]],[1]!Table1[[Symbol]:[Industry]],2,FALSE),"-")</f>
        <v>-</v>
      </c>
      <c r="D1319" t="s">
        <v>385</v>
      </c>
      <c r="E1319">
        <v>1272.8763459100001</v>
      </c>
      <c r="F1319">
        <v>80.89</v>
      </c>
      <c r="G1319">
        <v>48.974237939894898</v>
      </c>
      <c r="H1319">
        <v>15.235127335905901</v>
      </c>
      <c r="I1319">
        <v>14.974583634759499</v>
      </c>
      <c r="J1319">
        <v>1.9888684017990099</v>
      </c>
      <c r="K1319">
        <v>70.472448071075107</v>
      </c>
      <c r="L1319">
        <v>64.0720962190438</v>
      </c>
      <c r="M1319">
        <v>61.364230765859404</v>
      </c>
      <c r="N1319">
        <v>2.05363376568847</v>
      </c>
      <c r="O1319">
        <v>4.9573494869576002</v>
      </c>
      <c r="P1319">
        <v>83.009049773755606</v>
      </c>
      <c r="Q1319">
        <v>2.0924182816615001E-2</v>
      </c>
    </row>
    <row r="1320" spans="1:17" hidden="1" x14ac:dyDescent="0.3">
      <c r="A1320" t="s">
        <v>2790</v>
      </c>
      <c r="B1320" t="s">
        <v>2791</v>
      </c>
      <c r="C1320" t="str">
        <f>IFERROR(VLOOKUP(Table1[[#This Row],[Ticker]],[1]!Table1[[Symbol]:[Industry]],2,FALSE),"-")</f>
        <v>-</v>
      </c>
      <c r="D1320" t="s">
        <v>1514</v>
      </c>
      <c r="E1320">
        <v>1272.425466168</v>
      </c>
      <c r="F1320">
        <v>223.54</v>
      </c>
      <c r="G1320">
        <v>-63.623796213928898</v>
      </c>
      <c r="H1320">
        <v>-11.544710473702899</v>
      </c>
      <c r="I1320">
        <v>-31.1524125300676</v>
      </c>
      <c r="J1320">
        <v>-5.2063363748067202</v>
      </c>
      <c r="K1320">
        <v>228.37568732338701</v>
      </c>
      <c r="L1320">
        <v>249.648505963688</v>
      </c>
      <c r="M1320">
        <v>36.697795546250603</v>
      </c>
      <c r="N1320">
        <v>0.84064964673578102</v>
      </c>
      <c r="O1320">
        <v>73.995705466583104</v>
      </c>
      <c r="P1320">
        <v>11.4356929212362</v>
      </c>
      <c r="Q1320">
        <v>9.5518299498419997E-3</v>
      </c>
    </row>
    <row r="1321" spans="1:17" hidden="1" x14ac:dyDescent="0.3">
      <c r="A1321" t="s">
        <v>2792</v>
      </c>
      <c r="B1321" t="s">
        <v>2793</v>
      </c>
      <c r="C1321" t="str">
        <f>IFERROR(VLOOKUP(Table1[[#This Row],[Ticker]],[1]!Table1[[Symbol]:[Industry]],2,FALSE),"-")</f>
        <v>-</v>
      </c>
      <c r="D1321" t="s">
        <v>533</v>
      </c>
      <c r="E1321">
        <v>1263.2830283010001</v>
      </c>
      <c r="F1321">
        <v>201.2</v>
      </c>
      <c r="G1321">
        <v>-46.556500841464697</v>
      </c>
      <c r="H1321">
        <v>3.0967550051520898</v>
      </c>
      <c r="I1321">
        <v>-14.9802917403523</v>
      </c>
      <c r="J1321">
        <v>-2.5108045364468699</v>
      </c>
      <c r="K1321">
        <v>196.66694473115101</v>
      </c>
      <c r="L1321">
        <v>201.84626854173101</v>
      </c>
      <c r="M1321">
        <v>56.075305453643601</v>
      </c>
      <c r="N1321">
        <v>0.75273790301473298</v>
      </c>
      <c r="O1321">
        <v>36.679920477137102</v>
      </c>
      <c r="P1321">
        <v>25.828642901813598</v>
      </c>
      <c r="Q1321">
        <v>4.1333550936449998E-3</v>
      </c>
    </row>
    <row r="1322" spans="1:17" hidden="1" x14ac:dyDescent="0.3">
      <c r="A1322" t="s">
        <v>2794</v>
      </c>
      <c r="B1322" t="s">
        <v>2795</v>
      </c>
      <c r="C1322" t="str">
        <f>IFERROR(VLOOKUP(Table1[[#This Row],[Ticker]],[1]!Table1[[Symbol]:[Industry]],2,FALSE),"-")</f>
        <v>-</v>
      </c>
      <c r="D1322" t="s">
        <v>607</v>
      </c>
      <c r="E1322">
        <v>1256.62737339</v>
      </c>
      <c r="F1322">
        <v>599.65</v>
      </c>
      <c r="G1322">
        <v>12.6583013781168</v>
      </c>
      <c r="H1322">
        <v>-13.691354132330799</v>
      </c>
      <c r="I1322">
        <v>22.652686783899401</v>
      </c>
      <c r="J1322">
        <v>-8.1592984302571292</v>
      </c>
      <c r="K1322">
        <v>571.617630562253</v>
      </c>
      <c r="L1322">
        <v>489.13307132294398</v>
      </c>
      <c r="M1322">
        <v>30.504995687144898</v>
      </c>
      <c r="N1322">
        <v>0.333620682877321</v>
      </c>
      <c r="O1322">
        <v>11.0647877928791</v>
      </c>
      <c r="P1322">
        <v>58.742554599602897</v>
      </c>
      <c r="Q1322">
        <v>1.1267841342513E-2</v>
      </c>
    </row>
    <row r="1323" spans="1:17" hidden="1" x14ac:dyDescent="0.3">
      <c r="A1323" t="s">
        <v>2796</v>
      </c>
      <c r="B1323" t="s">
        <v>2797</v>
      </c>
      <c r="C1323" t="str">
        <f>IFERROR(VLOOKUP(Table1[[#This Row],[Ticker]],[1]!Table1[[Symbol]:[Industry]],2,FALSE),"-")</f>
        <v>-</v>
      </c>
      <c r="D1323" t="s">
        <v>988</v>
      </c>
      <c r="E1323">
        <v>1251.6517105</v>
      </c>
      <c r="F1323">
        <v>631.29999999999995</v>
      </c>
      <c r="G1323">
        <v>-6.8258200514674101</v>
      </c>
      <c r="H1323">
        <v>6.8758481718694799</v>
      </c>
      <c r="I1323">
        <v>-16.6838875393051</v>
      </c>
      <c r="J1323">
        <v>-6.46059055236063</v>
      </c>
      <c r="K1323">
        <v>597.39525415244805</v>
      </c>
      <c r="L1323">
        <v>603.60177991056105</v>
      </c>
      <c r="M1323">
        <v>49.258274238629603</v>
      </c>
      <c r="N1323">
        <v>2.0312502846124199</v>
      </c>
      <c r="O1323">
        <v>35.434817044194503</v>
      </c>
      <c r="P1323">
        <v>31.644249817537201</v>
      </c>
      <c r="Q1323">
        <v>9.8143176151139992E-3</v>
      </c>
    </row>
    <row r="1324" spans="1:17" hidden="1" x14ac:dyDescent="0.3">
      <c r="A1324" t="s">
        <v>2798</v>
      </c>
      <c r="B1324" t="s">
        <v>2799</v>
      </c>
      <c r="C1324" t="str">
        <f>IFERROR(VLOOKUP(Table1[[#This Row],[Ticker]],[1]!Table1[[Symbol]:[Industry]],2,FALSE),"-")</f>
        <v>-</v>
      </c>
      <c r="D1324" t="s">
        <v>64</v>
      </c>
      <c r="E1324">
        <v>1248.8441466879999</v>
      </c>
      <c r="F1324">
        <v>70.3</v>
      </c>
      <c r="G1324">
        <v>145.57341240215399</v>
      </c>
      <c r="H1324">
        <v>-9.0551856878085495</v>
      </c>
      <c r="I1324">
        <v>-49.187459731299903</v>
      </c>
      <c r="J1324">
        <v>-1.5307277864425901</v>
      </c>
      <c r="K1324">
        <v>73.555384123165297</v>
      </c>
      <c r="L1324">
        <v>71.824820182411102</v>
      </c>
      <c r="M1324">
        <v>56.646351872069403</v>
      </c>
      <c r="N1324">
        <v>1.6270952589313401</v>
      </c>
      <c r="O1324">
        <v>104.55192034139399</v>
      </c>
      <c r="P1324">
        <v>192.30769230769201</v>
      </c>
      <c r="Q1324">
        <v>0.35677534376252701</v>
      </c>
    </row>
    <row r="1325" spans="1:17" hidden="1" x14ac:dyDescent="0.3">
      <c r="A1325" t="s">
        <v>2800</v>
      </c>
      <c r="B1325" t="s">
        <v>2801</v>
      </c>
      <c r="C1325" t="str">
        <f>IFERROR(VLOOKUP(Table1[[#This Row],[Ticker]],[1]!Table1[[Symbol]:[Industry]],2,FALSE),"-")</f>
        <v>-</v>
      </c>
      <c r="D1325" t="s">
        <v>80</v>
      </c>
      <c r="E1325">
        <v>1247.998696035</v>
      </c>
      <c r="F1325">
        <v>136.91</v>
      </c>
      <c r="G1325">
        <v>98.584881236918903</v>
      </c>
      <c r="H1325">
        <v>10.7925159388195</v>
      </c>
      <c r="I1325">
        <v>32.616602360930798</v>
      </c>
      <c r="J1325">
        <v>-0.26604837192873798</v>
      </c>
      <c r="K1325">
        <v>123.319694804346</v>
      </c>
      <c r="L1325">
        <v>104.678568463446</v>
      </c>
      <c r="M1325">
        <v>33.473974876283002</v>
      </c>
      <c r="N1325">
        <v>1.6992221193081301</v>
      </c>
      <c r="O1325">
        <v>8.7283616974654894</v>
      </c>
      <c r="P1325">
        <v>136.05172413793099</v>
      </c>
      <c r="Q1325">
        <v>1.7013997057792E-2</v>
      </c>
    </row>
    <row r="1326" spans="1:17" hidden="1" x14ac:dyDescent="0.3">
      <c r="A1326" t="s">
        <v>2802</v>
      </c>
      <c r="B1326" t="s">
        <v>2803</v>
      </c>
      <c r="C1326" t="str">
        <f>IFERROR(VLOOKUP(Table1[[#This Row],[Ticker]],[1]!Table1[[Symbol]:[Industry]],2,FALSE),"-")</f>
        <v>-</v>
      </c>
      <c r="D1326" t="s">
        <v>486</v>
      </c>
      <c r="E1326">
        <v>1247.9665924799999</v>
      </c>
      <c r="F1326">
        <v>608.29999999999995</v>
      </c>
      <c r="G1326">
        <v>-51.544217155436399</v>
      </c>
      <c r="H1326">
        <v>-10.7398707477145</v>
      </c>
      <c r="I1326">
        <v>-25.009203240739399</v>
      </c>
      <c r="J1326">
        <v>-1.77107035081426</v>
      </c>
      <c r="K1326">
        <v>627.35184990671598</v>
      </c>
      <c r="L1326">
        <v>671.04279330165105</v>
      </c>
      <c r="M1326">
        <v>45.044028794367797</v>
      </c>
      <c r="N1326">
        <v>1.5447552992164999</v>
      </c>
      <c r="O1326">
        <v>50.912378760480003</v>
      </c>
      <c r="P1326">
        <v>7.6637168141592902</v>
      </c>
      <c r="Q1326">
        <v>4.3097681907031997E-2</v>
      </c>
    </row>
    <row r="1327" spans="1:17" hidden="1" x14ac:dyDescent="0.3">
      <c r="A1327" t="s">
        <v>2804</v>
      </c>
      <c r="B1327" t="s">
        <v>2805</v>
      </c>
      <c r="C1327" t="str">
        <f>IFERROR(VLOOKUP(Table1[[#This Row],[Ticker]],[1]!Table1[[Symbol]:[Industry]],2,FALSE),"-")</f>
        <v>-</v>
      </c>
      <c r="D1327" t="s">
        <v>140</v>
      </c>
      <c r="E1327">
        <v>1243.50477</v>
      </c>
      <c r="F1327">
        <v>296.95</v>
      </c>
      <c r="G1327">
        <v>57.252875185085898</v>
      </c>
      <c r="H1327">
        <v>5.2114726936823601</v>
      </c>
      <c r="I1327">
        <v>32.449266687498898</v>
      </c>
      <c r="J1327">
        <v>-3.0259699314617201</v>
      </c>
      <c r="K1327">
        <v>271.17373866617697</v>
      </c>
      <c r="L1327">
        <v>231.54892079034599</v>
      </c>
      <c r="M1327">
        <v>60.126080081224003</v>
      </c>
      <c r="N1327">
        <v>1.28985078294538</v>
      </c>
      <c r="O1327">
        <v>27.108940899141199</v>
      </c>
      <c r="P1327">
        <v>118.345588235294</v>
      </c>
    </row>
    <row r="1328" spans="1:17" hidden="1" x14ac:dyDescent="0.3">
      <c r="A1328" t="s">
        <v>2806</v>
      </c>
      <c r="B1328" t="s">
        <v>2807</v>
      </c>
      <c r="C1328" t="str">
        <f>IFERROR(VLOOKUP(Table1[[#This Row],[Ticker]],[1]!Table1[[Symbol]:[Industry]],2,FALSE),"-")</f>
        <v>-</v>
      </c>
      <c r="D1328" t="s">
        <v>272</v>
      </c>
      <c r="E1328">
        <v>1242.802349158</v>
      </c>
      <c r="F1328">
        <v>153.88</v>
      </c>
      <c r="G1328">
        <v>-48.953781559425003</v>
      </c>
      <c r="H1328">
        <v>-4.8099443318379</v>
      </c>
      <c r="I1328">
        <v>-34.645726544250898</v>
      </c>
      <c r="J1328">
        <v>-2.6909681306948201</v>
      </c>
      <c r="K1328">
        <v>155.96063147716899</v>
      </c>
      <c r="M1328">
        <v>52.067607399351502</v>
      </c>
      <c r="N1328">
        <v>0.471251881105482</v>
      </c>
      <c r="O1328">
        <v>42.903561216532303</v>
      </c>
      <c r="P1328">
        <v>19.564879564879501</v>
      </c>
    </row>
    <row r="1329" spans="1:17" hidden="1" x14ac:dyDescent="0.3">
      <c r="A1329" t="s">
        <v>2808</v>
      </c>
      <c r="B1329" t="s">
        <v>2809</v>
      </c>
      <c r="C1329" t="str">
        <f>IFERROR(VLOOKUP(Table1[[#This Row],[Ticker]],[1]!Table1[[Symbol]:[Industry]],2,FALSE),"-")</f>
        <v>-</v>
      </c>
      <c r="D1329" t="s">
        <v>61</v>
      </c>
      <c r="E1329">
        <v>1242.6283438749999</v>
      </c>
      <c r="F1329">
        <v>251.35</v>
      </c>
      <c r="G1329">
        <v>8.2966548130580602</v>
      </c>
      <c r="H1329">
        <v>4.0549715269724702</v>
      </c>
      <c r="I1329">
        <v>-11.436588964880601</v>
      </c>
      <c r="J1329">
        <v>-1.23898108338041</v>
      </c>
      <c r="K1329">
        <v>248.74260777738399</v>
      </c>
      <c r="L1329">
        <v>240.090154560543</v>
      </c>
      <c r="M1329">
        <v>62.707217711897201</v>
      </c>
      <c r="N1329">
        <v>0.77750256633235904</v>
      </c>
      <c r="O1329">
        <v>16.292023075392802</v>
      </c>
      <c r="P1329">
        <v>57.388854101440202</v>
      </c>
      <c r="Q1329">
        <v>-2.5303853570759999E-3</v>
      </c>
    </row>
    <row r="1330" spans="1:17" hidden="1" x14ac:dyDescent="0.3">
      <c r="A1330" t="s">
        <v>2810</v>
      </c>
      <c r="B1330" t="s">
        <v>2811</v>
      </c>
      <c r="C1330" t="str">
        <f>IFERROR(VLOOKUP(Table1[[#This Row],[Ticker]],[1]!Table1[[Symbol]:[Industry]],2,FALSE),"-")</f>
        <v>-</v>
      </c>
      <c r="D1330" t="s">
        <v>92</v>
      </c>
      <c r="E1330">
        <v>1225.160472</v>
      </c>
      <c r="F1330">
        <v>794.75</v>
      </c>
      <c r="G1330">
        <v>-15.1497555946688</v>
      </c>
      <c r="H1330">
        <v>-24.4357065342138</v>
      </c>
      <c r="I1330">
        <v>-21.939283104387599</v>
      </c>
      <c r="J1330">
        <v>-4.8679856721880101</v>
      </c>
      <c r="K1330">
        <v>797.06248943166599</v>
      </c>
      <c r="L1330">
        <v>803.21723827380197</v>
      </c>
      <c r="M1330">
        <v>37.718737043213203</v>
      </c>
      <c r="N1330">
        <v>0.74135954135954096</v>
      </c>
      <c r="O1330">
        <v>31.6640452972633</v>
      </c>
      <c r="P1330">
        <v>17.0298925047857</v>
      </c>
      <c r="Q1330">
        <v>-0.10284012240972</v>
      </c>
    </row>
    <row r="1331" spans="1:17" hidden="1" x14ac:dyDescent="0.3">
      <c r="A1331" t="s">
        <v>2812</v>
      </c>
      <c r="B1331" t="s">
        <v>2813</v>
      </c>
      <c r="C1331" t="str">
        <f>IFERROR(VLOOKUP(Table1[[#This Row],[Ticker]],[1]!Table1[[Symbol]:[Industry]],2,FALSE),"-")</f>
        <v>-</v>
      </c>
      <c r="D1331" t="s">
        <v>193</v>
      </c>
      <c r="E1331">
        <v>1223.0940224999999</v>
      </c>
      <c r="F1331">
        <v>135.55000000000001</v>
      </c>
      <c r="G1331">
        <v>2.09255625821325</v>
      </c>
      <c r="H1331">
        <v>-4.32802256320507</v>
      </c>
      <c r="I1331">
        <v>-14.977645850134399</v>
      </c>
      <c r="J1331">
        <v>-4.0351299158447098</v>
      </c>
      <c r="K1331">
        <v>130.885396053318</v>
      </c>
      <c r="L1331">
        <v>125.23092400736699</v>
      </c>
      <c r="M1331">
        <v>57.946577018402103</v>
      </c>
      <c r="N1331">
        <v>0.88829762429232395</v>
      </c>
      <c r="O1331">
        <v>15.0866838804869</v>
      </c>
      <c r="P1331">
        <v>34.875621890547201</v>
      </c>
      <c r="Q1331">
        <v>4.7460261019062998E-2</v>
      </c>
    </row>
    <row r="1332" spans="1:17" hidden="1" x14ac:dyDescent="0.3">
      <c r="A1332" t="s">
        <v>2814</v>
      </c>
      <c r="B1332" t="s">
        <v>2815</v>
      </c>
      <c r="C1332" t="str">
        <f>IFERROR(VLOOKUP(Table1[[#This Row],[Ticker]],[1]!Table1[[Symbol]:[Industry]],2,FALSE),"-")</f>
        <v>-</v>
      </c>
      <c r="D1332" t="s">
        <v>275</v>
      </c>
      <c r="E1332">
        <v>1216.910952</v>
      </c>
      <c r="F1332">
        <v>669.05</v>
      </c>
      <c r="G1332">
        <v>43.866222981195698</v>
      </c>
      <c r="H1332">
        <v>14.235112875217199</v>
      </c>
      <c r="I1332">
        <v>22.039211830198699</v>
      </c>
      <c r="J1332">
        <v>-7.2741862105072004</v>
      </c>
      <c r="K1332">
        <v>612.46782427268499</v>
      </c>
      <c r="L1332">
        <v>526.58259649920706</v>
      </c>
      <c r="M1332">
        <v>51.069957727110697</v>
      </c>
      <c r="N1332">
        <v>0.68568742402969995</v>
      </c>
      <c r="O1332">
        <v>11.157611538748901</v>
      </c>
      <c r="P1332">
        <v>71.178201356018903</v>
      </c>
      <c r="Q1332">
        <v>1.0970465372468E-2</v>
      </c>
    </row>
    <row r="1333" spans="1:17" hidden="1" x14ac:dyDescent="0.3">
      <c r="A1333" t="s">
        <v>2816</v>
      </c>
      <c r="B1333" t="s">
        <v>2817</v>
      </c>
      <c r="C1333" t="str">
        <f>IFERROR(VLOOKUP(Table1[[#This Row],[Ticker]],[1]!Table1[[Symbol]:[Industry]],2,FALSE),"-")</f>
        <v>-</v>
      </c>
      <c r="D1333" t="s">
        <v>21</v>
      </c>
      <c r="E1333">
        <v>1215.8484806399999</v>
      </c>
      <c r="F1333">
        <v>359.7</v>
      </c>
      <c r="G1333">
        <v>11.762237402865701</v>
      </c>
      <c r="H1333">
        <v>1.37355511492534</v>
      </c>
      <c r="I1333">
        <v>11.846466035955601</v>
      </c>
      <c r="J1333">
        <v>1.9739458669415499</v>
      </c>
      <c r="K1333">
        <v>335.27788181147298</v>
      </c>
      <c r="L1333">
        <v>313.75689536592898</v>
      </c>
      <c r="M1333">
        <v>63.378612594699902</v>
      </c>
      <c r="N1333">
        <v>8.6921054477958698E-2</v>
      </c>
      <c r="O1333">
        <v>25.048651654156199</v>
      </c>
      <c r="P1333">
        <v>45.040322580645103</v>
      </c>
      <c r="Q1333">
        <v>-6.6304360594937994E-2</v>
      </c>
    </row>
    <row r="1334" spans="1:17" hidden="1" x14ac:dyDescent="0.3">
      <c r="A1334" t="s">
        <v>2818</v>
      </c>
      <c r="B1334" t="s">
        <v>2819</v>
      </c>
      <c r="C1334" t="str">
        <f>IFERROR(VLOOKUP(Table1[[#This Row],[Ticker]],[1]!Table1[[Symbol]:[Industry]],2,FALSE),"-")</f>
        <v>-</v>
      </c>
      <c r="D1334" t="s">
        <v>663</v>
      </c>
      <c r="E1334">
        <v>1212.51128625</v>
      </c>
      <c r="F1334">
        <v>659.75</v>
      </c>
      <c r="G1334">
        <v>454.82511723978399</v>
      </c>
      <c r="H1334">
        <v>16.137562668668799</v>
      </c>
      <c r="I1334">
        <v>45.653835267779499</v>
      </c>
      <c r="J1334">
        <v>-0.32471935865996199</v>
      </c>
      <c r="K1334">
        <v>561.44786369795395</v>
      </c>
      <c r="L1334">
        <v>443.15556126937503</v>
      </c>
      <c r="M1334">
        <v>69.483018487094995</v>
      </c>
      <c r="N1334">
        <v>0.71723080170653197</v>
      </c>
      <c r="O1334">
        <v>2.2963243652898799</v>
      </c>
      <c r="P1334">
        <v>566.414141414141</v>
      </c>
      <c r="Q1334">
        <v>0.17637825052815501</v>
      </c>
    </row>
    <row r="1335" spans="1:17" hidden="1" x14ac:dyDescent="0.3">
      <c r="A1335" t="s">
        <v>2820</v>
      </c>
      <c r="B1335" t="s">
        <v>2821</v>
      </c>
      <c r="C1335" t="str">
        <f>IFERROR(VLOOKUP(Table1[[#This Row],[Ticker]],[1]!Table1[[Symbol]:[Industry]],2,FALSE),"-")</f>
        <v>-</v>
      </c>
      <c r="D1335" t="s">
        <v>230</v>
      </c>
      <c r="E1335">
        <v>1211.32</v>
      </c>
      <c r="F1335">
        <v>1440.55</v>
      </c>
      <c r="G1335">
        <v>138.151774817431</v>
      </c>
      <c r="H1335">
        <v>-14.613680795296</v>
      </c>
      <c r="I1335">
        <v>188.42253267581901</v>
      </c>
      <c r="J1335">
        <v>-2.0563619732609699</v>
      </c>
      <c r="K1335">
        <v>1331.0324480668401</v>
      </c>
      <c r="L1335">
        <v>917.059044682229</v>
      </c>
      <c r="M1335">
        <v>58.837263417296697</v>
      </c>
      <c r="N1335">
        <v>0.74926173276997798</v>
      </c>
      <c r="O1335">
        <v>13.845406268439101</v>
      </c>
      <c r="P1335">
        <v>247.12048192770999</v>
      </c>
      <c r="Q1335">
        <v>0.25837986580095601</v>
      </c>
    </row>
    <row r="1336" spans="1:17" hidden="1" x14ac:dyDescent="0.3">
      <c r="A1336" t="s">
        <v>2822</v>
      </c>
      <c r="B1336" t="s">
        <v>2823</v>
      </c>
      <c r="C1336" t="str">
        <f>IFERROR(VLOOKUP(Table1[[#This Row],[Ticker]],[1]!Table1[[Symbol]:[Industry]],2,FALSE),"-")</f>
        <v>-</v>
      </c>
      <c r="E1336">
        <v>1209.8527999999999</v>
      </c>
      <c r="F1336">
        <v>799.45</v>
      </c>
      <c r="G1336">
        <v>6486.8044393571899</v>
      </c>
      <c r="H1336">
        <v>3.3006611821448901</v>
      </c>
      <c r="I1336">
        <v>563.03943569999899</v>
      </c>
      <c r="J1336">
        <v>2.2246103438955398</v>
      </c>
      <c r="K1336">
        <v>677.37132081409504</v>
      </c>
      <c r="L1336">
        <v>379.140555569725</v>
      </c>
      <c r="M1336">
        <v>74.605363942942802</v>
      </c>
      <c r="N1336">
        <v>1.66230322739556</v>
      </c>
      <c r="O1336">
        <v>5.0659828632184603</v>
      </c>
      <c r="P1336">
        <v>6512.4896608767503</v>
      </c>
    </row>
    <row r="1337" spans="1:17" hidden="1" x14ac:dyDescent="0.3">
      <c r="A1337" t="s">
        <v>2824</v>
      </c>
      <c r="B1337" t="s">
        <v>2825</v>
      </c>
      <c r="C1337" t="str">
        <f>IFERROR(VLOOKUP(Table1[[#This Row],[Ticker]],[1]!Table1[[Symbol]:[Industry]],2,FALSE),"-")</f>
        <v>-</v>
      </c>
      <c r="D1337" t="s">
        <v>371</v>
      </c>
      <c r="E1337">
        <v>1209.6804975059999</v>
      </c>
      <c r="F1337">
        <v>169.63</v>
      </c>
      <c r="G1337">
        <v>-19.3341243408811</v>
      </c>
      <c r="H1337">
        <v>4.3158335959379901</v>
      </c>
      <c r="I1337">
        <v>-7.9159737603721299</v>
      </c>
      <c r="J1337">
        <v>-0.56748425528795399</v>
      </c>
      <c r="K1337">
        <v>157.80172177484599</v>
      </c>
      <c r="L1337">
        <v>153.12529627369801</v>
      </c>
      <c r="M1337">
        <v>68.418646861042106</v>
      </c>
      <c r="N1337">
        <v>1.4962614851125899</v>
      </c>
      <c r="O1337">
        <v>7.2923421564581696</v>
      </c>
      <c r="P1337">
        <v>28.9471683770429</v>
      </c>
      <c r="Q1337">
        <v>-4.659621131153E-3</v>
      </c>
    </row>
    <row r="1338" spans="1:17" hidden="1" x14ac:dyDescent="0.3">
      <c r="A1338" t="s">
        <v>2826</v>
      </c>
      <c r="B1338" t="s">
        <v>2827</v>
      </c>
      <c r="C1338" t="str">
        <f>IFERROR(VLOOKUP(Table1[[#This Row],[Ticker]],[1]!Table1[[Symbol]:[Industry]],2,FALSE),"-")</f>
        <v>-</v>
      </c>
      <c r="D1338" t="s">
        <v>21</v>
      </c>
      <c r="E1338">
        <v>1205.0971802199999</v>
      </c>
      <c r="F1338">
        <v>220.12</v>
      </c>
      <c r="G1338">
        <v>69.947577054410402</v>
      </c>
      <c r="H1338">
        <v>41.503834962524898</v>
      </c>
      <c r="I1338">
        <v>52.340616793101802</v>
      </c>
      <c r="J1338">
        <v>31.035135674992201</v>
      </c>
      <c r="K1338">
        <v>155.242467444775</v>
      </c>
      <c r="L1338">
        <v>142.37162001516199</v>
      </c>
      <c r="M1338">
        <v>89.483193839587898</v>
      </c>
      <c r="N1338">
        <v>3.88773489567917</v>
      </c>
      <c r="O1338">
        <v>8.48628021079411</v>
      </c>
      <c r="P1338">
        <v>112.57363592467399</v>
      </c>
      <c r="Q1338">
        <v>8.9342317124925005E-2</v>
      </c>
    </row>
    <row r="1339" spans="1:17" hidden="1" x14ac:dyDescent="0.3">
      <c r="A1339" t="s">
        <v>2828</v>
      </c>
      <c r="B1339" t="s">
        <v>2829</v>
      </c>
      <c r="C1339" t="str">
        <f>IFERROR(VLOOKUP(Table1[[#This Row],[Ticker]],[1]!Table1[[Symbol]:[Industry]],2,FALSE),"-")</f>
        <v>-</v>
      </c>
      <c r="D1339" t="s">
        <v>1533</v>
      </c>
      <c r="E1339">
        <v>1202.7809969</v>
      </c>
      <c r="F1339">
        <v>1574.95</v>
      </c>
      <c r="G1339">
        <v>44.930096430820001</v>
      </c>
      <c r="H1339">
        <v>10.2165523620807</v>
      </c>
      <c r="I1339">
        <v>19.0215161053994</v>
      </c>
      <c r="J1339">
        <v>-2.1537381817567902</v>
      </c>
      <c r="K1339">
        <v>1344.8362399528</v>
      </c>
      <c r="L1339">
        <v>1202.44567697963</v>
      </c>
      <c r="M1339">
        <v>76.355528429836198</v>
      </c>
      <c r="N1339">
        <v>3.0753239445738001</v>
      </c>
      <c r="O1339">
        <v>12.803581066065499</v>
      </c>
      <c r="P1339">
        <v>73.643880926130095</v>
      </c>
      <c r="Q1339">
        <v>4.9046234252831999E-2</v>
      </c>
    </row>
    <row r="1340" spans="1:17" hidden="1" x14ac:dyDescent="0.3">
      <c r="A1340" t="s">
        <v>2830</v>
      </c>
      <c r="B1340" t="s">
        <v>2831</v>
      </c>
      <c r="C1340" t="str">
        <f>IFERROR(VLOOKUP(Table1[[#This Row],[Ticker]],[1]!Table1[[Symbol]:[Industry]],2,FALSE),"-")</f>
        <v>-</v>
      </c>
      <c r="D1340" t="s">
        <v>1125</v>
      </c>
      <c r="E1340">
        <v>1200.4066949999999</v>
      </c>
      <c r="F1340">
        <v>916.55</v>
      </c>
      <c r="G1340">
        <v>239.61968083196899</v>
      </c>
      <c r="H1340">
        <v>-9.6329715709080705</v>
      </c>
      <c r="I1340">
        <v>125.120132289441</v>
      </c>
      <c r="J1340">
        <v>-12.658558913935501</v>
      </c>
      <c r="K1340">
        <v>915.39883876643705</v>
      </c>
      <c r="L1340">
        <v>682.85142760826204</v>
      </c>
      <c r="M1340">
        <v>38.948501699769899</v>
      </c>
      <c r="N1340">
        <v>0.87964792312946805</v>
      </c>
      <c r="O1340">
        <v>19.360645900387301</v>
      </c>
      <c r="P1340">
        <v>367.62755102040802</v>
      </c>
      <c r="Q1340">
        <v>0.20021511745582399</v>
      </c>
    </row>
    <row r="1341" spans="1:17" hidden="1" x14ac:dyDescent="0.3">
      <c r="A1341" t="s">
        <v>2832</v>
      </c>
      <c r="B1341" t="s">
        <v>2833</v>
      </c>
      <c r="C1341" t="str">
        <f>IFERROR(VLOOKUP(Table1[[#This Row],[Ticker]],[1]!Table1[[Symbol]:[Industry]],2,FALSE),"-")</f>
        <v>-</v>
      </c>
      <c r="D1341" t="s">
        <v>61</v>
      </c>
      <c r="E1341">
        <v>1198.5</v>
      </c>
      <c r="F1341">
        <v>12.92</v>
      </c>
      <c r="G1341">
        <v>46.448111813768797</v>
      </c>
      <c r="H1341">
        <v>-4.6345278498451297</v>
      </c>
      <c r="I1341">
        <v>-30.314240975715698</v>
      </c>
      <c r="J1341">
        <v>-3.5190686099450699</v>
      </c>
      <c r="K1341">
        <v>12.773172663866999</v>
      </c>
      <c r="L1341">
        <v>12.1733465732478</v>
      </c>
      <c r="M1341">
        <v>58.803537441889098</v>
      </c>
      <c r="N1341">
        <v>1.63677239607195</v>
      </c>
      <c r="O1341">
        <v>44.349845201238303</v>
      </c>
      <c r="P1341">
        <v>81.971830985915403</v>
      </c>
    </row>
    <row r="1342" spans="1:17" hidden="1" x14ac:dyDescent="0.3">
      <c r="A1342" t="s">
        <v>2834</v>
      </c>
      <c r="B1342" t="s">
        <v>2835</v>
      </c>
      <c r="C1342" t="str">
        <f>IFERROR(VLOOKUP(Table1[[#This Row],[Ticker]],[1]!Table1[[Symbol]:[Industry]],2,FALSE),"-")</f>
        <v>-</v>
      </c>
      <c r="D1342" t="s">
        <v>193</v>
      </c>
      <c r="E1342">
        <v>1197.3532499999999</v>
      </c>
      <c r="F1342">
        <v>109.34</v>
      </c>
      <c r="G1342">
        <v>-42.313957674927899</v>
      </c>
      <c r="H1342">
        <v>-1.4498943276896901</v>
      </c>
      <c r="I1342">
        <v>-16.3217198206072</v>
      </c>
      <c r="J1342">
        <v>-1.76181962934681</v>
      </c>
      <c r="K1342">
        <v>110.391349295477</v>
      </c>
      <c r="L1342">
        <v>111.079690520781</v>
      </c>
      <c r="M1342">
        <v>56.660438547037302</v>
      </c>
      <c r="N1342">
        <v>1.99135317567196</v>
      </c>
      <c r="O1342">
        <v>31.699286628864002</v>
      </c>
      <c r="P1342">
        <v>21.152354570637101</v>
      </c>
      <c r="Q1342">
        <v>9.8182884292580003E-3</v>
      </c>
    </row>
    <row r="1343" spans="1:17" hidden="1" x14ac:dyDescent="0.3">
      <c r="A1343" t="s">
        <v>2836</v>
      </c>
      <c r="B1343" t="s">
        <v>2837</v>
      </c>
      <c r="C1343" t="str">
        <f>IFERROR(VLOOKUP(Table1[[#This Row],[Ticker]],[1]!Table1[[Symbol]:[Industry]],2,FALSE),"-")</f>
        <v>-</v>
      </c>
      <c r="E1343">
        <v>1193.7654540000001</v>
      </c>
      <c r="F1343">
        <v>50.97</v>
      </c>
      <c r="G1343">
        <v>-67.313714419243794</v>
      </c>
      <c r="H1343">
        <v>-23.710833070728601</v>
      </c>
      <c r="I1343">
        <v>-51.345614388261701</v>
      </c>
      <c r="J1343">
        <v>-2.53103643167699</v>
      </c>
      <c r="K1343">
        <v>60.104467030344402</v>
      </c>
      <c r="L1343">
        <v>66.991307932704601</v>
      </c>
      <c r="M1343">
        <v>39.481537289567498</v>
      </c>
      <c r="N1343">
        <v>1.93001236190831</v>
      </c>
      <c r="O1343">
        <v>115.81322346478299</v>
      </c>
      <c r="P1343">
        <v>11.6294349540079</v>
      </c>
      <c r="Q1343">
        <v>0.163257962704143</v>
      </c>
    </row>
    <row r="1344" spans="1:17" hidden="1" x14ac:dyDescent="0.3">
      <c r="A1344" t="s">
        <v>2838</v>
      </c>
      <c r="B1344" t="s">
        <v>2839</v>
      </c>
      <c r="C1344" t="str">
        <f>IFERROR(VLOOKUP(Table1[[#This Row],[Ticker]],[1]!Table1[[Symbol]:[Industry]],2,FALSE),"-")</f>
        <v>-</v>
      </c>
      <c r="D1344" t="s">
        <v>61</v>
      </c>
      <c r="E1344">
        <v>1190.8026600000001</v>
      </c>
      <c r="F1344">
        <v>2033.5</v>
      </c>
      <c r="G1344">
        <v>84.053958243982507</v>
      </c>
      <c r="H1344">
        <v>2.9449492421964898</v>
      </c>
      <c r="I1344">
        <v>-1.5467954750578601</v>
      </c>
      <c r="J1344">
        <v>3.1004089879679002</v>
      </c>
      <c r="K1344">
        <v>1888.5210668607599</v>
      </c>
      <c r="L1344">
        <v>1555.5103660340501</v>
      </c>
      <c r="M1344">
        <v>57.291584966468299</v>
      </c>
      <c r="N1344">
        <v>0.90501718516150098</v>
      </c>
      <c r="O1344">
        <v>13.105483157118201</v>
      </c>
      <c r="P1344">
        <v>168.44884488448801</v>
      </c>
    </row>
    <row r="1345" spans="1:17" hidden="1" x14ac:dyDescent="0.3">
      <c r="A1345" t="s">
        <v>2840</v>
      </c>
      <c r="B1345" t="s">
        <v>2841</v>
      </c>
      <c r="C1345" t="str">
        <f>IFERROR(VLOOKUP(Table1[[#This Row],[Ticker]],[1]!Table1[[Symbol]:[Industry]],2,FALSE),"-")</f>
        <v>-</v>
      </c>
      <c r="D1345" t="s">
        <v>104</v>
      </c>
      <c r="E1345">
        <v>1189.90720672</v>
      </c>
      <c r="F1345">
        <v>398.95</v>
      </c>
      <c r="G1345">
        <v>147.073163148471</v>
      </c>
      <c r="H1345">
        <v>28.075887704832098</v>
      </c>
      <c r="I1345">
        <v>86.427357809210804</v>
      </c>
      <c r="J1345">
        <v>-2.1571722570651302</v>
      </c>
      <c r="K1345">
        <v>332.82722639156299</v>
      </c>
      <c r="L1345">
        <v>266.86978184858401</v>
      </c>
      <c r="M1345">
        <v>70.378491971965303</v>
      </c>
      <c r="N1345">
        <v>2.9107073242196302</v>
      </c>
      <c r="O1345">
        <v>4.0230605339014902</v>
      </c>
      <c r="P1345">
        <v>193.13005143276999</v>
      </c>
      <c r="Q1345">
        <v>8.5581352037742003E-2</v>
      </c>
    </row>
    <row r="1346" spans="1:17" hidden="1" x14ac:dyDescent="0.3">
      <c r="A1346" t="s">
        <v>2842</v>
      </c>
      <c r="B1346" t="s">
        <v>2843</v>
      </c>
      <c r="C1346" t="str">
        <f>IFERROR(VLOOKUP(Table1[[#This Row],[Ticker]],[1]!Table1[[Symbol]:[Industry]],2,FALSE),"-")</f>
        <v>-</v>
      </c>
      <c r="D1346" t="s">
        <v>193</v>
      </c>
      <c r="E1346">
        <v>1184.096208125</v>
      </c>
      <c r="F1346">
        <v>661</v>
      </c>
      <c r="G1346">
        <v>7.8771143058547297</v>
      </c>
      <c r="H1346">
        <v>-7.8200541987501602</v>
      </c>
      <c r="I1346">
        <v>6.7183385137603198</v>
      </c>
      <c r="J1346">
        <v>-0.69206905900357796</v>
      </c>
      <c r="K1346">
        <v>647.61551659972599</v>
      </c>
      <c r="L1346">
        <v>595.40139208053802</v>
      </c>
      <c r="M1346">
        <v>49.6504661672681</v>
      </c>
      <c r="N1346">
        <v>0.27903453178576698</v>
      </c>
      <c r="O1346">
        <v>14.9773071104387</v>
      </c>
      <c r="P1346">
        <v>37.407753871738798</v>
      </c>
      <c r="Q1346">
        <v>3.9743052891934E-2</v>
      </c>
    </row>
    <row r="1347" spans="1:17" hidden="1" x14ac:dyDescent="0.3">
      <c r="A1347" t="s">
        <v>2844</v>
      </c>
      <c r="B1347" t="s">
        <v>2845</v>
      </c>
      <c r="C1347" t="str">
        <f>IFERROR(VLOOKUP(Table1[[#This Row],[Ticker]],[1]!Table1[[Symbol]:[Industry]],2,FALSE),"-")</f>
        <v>-</v>
      </c>
      <c r="E1347">
        <v>1179.375</v>
      </c>
      <c r="F1347">
        <v>14.67</v>
      </c>
      <c r="G1347">
        <v>18.400799985811801</v>
      </c>
      <c r="H1347">
        <v>-2.59815370116856</v>
      </c>
      <c r="I1347">
        <v>35.382624228045998</v>
      </c>
      <c r="J1347">
        <v>-4.6223132243394902</v>
      </c>
      <c r="K1347">
        <v>13.1937725671516</v>
      </c>
      <c r="L1347">
        <v>14.3630661539313</v>
      </c>
      <c r="M1347">
        <v>55.452335910004301</v>
      </c>
      <c r="N1347">
        <v>1.05246655219792</v>
      </c>
      <c r="O1347">
        <v>8.7934560327198295</v>
      </c>
      <c r="P1347">
        <v>100.958904109589</v>
      </c>
    </row>
    <row r="1348" spans="1:17" hidden="1" x14ac:dyDescent="0.3">
      <c r="A1348" t="s">
        <v>2846</v>
      </c>
      <c r="B1348" t="s">
        <v>2847</v>
      </c>
      <c r="C1348" t="str">
        <f>IFERROR(VLOOKUP(Table1[[#This Row],[Ticker]],[1]!Table1[[Symbol]:[Industry]],2,FALSE),"-")</f>
        <v>-</v>
      </c>
      <c r="D1348" t="s">
        <v>218</v>
      </c>
      <c r="E1348">
        <v>1174.0290993000001</v>
      </c>
      <c r="F1348">
        <v>684.1</v>
      </c>
      <c r="G1348">
        <v>101.288899250176</v>
      </c>
      <c r="H1348">
        <v>-11.366792102386</v>
      </c>
      <c r="I1348">
        <v>17.697239975334998</v>
      </c>
      <c r="J1348">
        <v>-1.2242794759620199</v>
      </c>
      <c r="K1348">
        <v>681.88597520626695</v>
      </c>
      <c r="L1348">
        <v>584.12142242641596</v>
      </c>
      <c r="M1348">
        <v>53.504738154503599</v>
      </c>
      <c r="N1348">
        <v>0.69394363342543797</v>
      </c>
      <c r="O1348">
        <v>20.4502265750621</v>
      </c>
      <c r="P1348">
        <v>147.86231884057901</v>
      </c>
      <c r="Q1348">
        <v>0.116818494608733</v>
      </c>
    </row>
    <row r="1349" spans="1:17" hidden="1" x14ac:dyDescent="0.3">
      <c r="A1349" t="s">
        <v>2848</v>
      </c>
      <c r="B1349" t="s">
        <v>2849</v>
      </c>
      <c r="C1349" t="str">
        <f>IFERROR(VLOOKUP(Table1[[#This Row],[Ticker]],[1]!Table1[[Symbol]:[Industry]],2,FALSE),"-")</f>
        <v>-</v>
      </c>
      <c r="D1349" t="s">
        <v>607</v>
      </c>
      <c r="E1349">
        <v>1171.665816965</v>
      </c>
      <c r="F1349">
        <v>21.32</v>
      </c>
      <c r="G1349">
        <v>-94.538399021390603</v>
      </c>
      <c r="H1349">
        <v>-9.4978701077657099</v>
      </c>
      <c r="I1349">
        <v>3.6152387833020998</v>
      </c>
      <c r="J1349">
        <v>-3.2595365227828501</v>
      </c>
      <c r="K1349">
        <v>21.623097627672301</v>
      </c>
      <c r="L1349">
        <v>26.124962464337599</v>
      </c>
      <c r="M1349">
        <v>50.751002563568299</v>
      </c>
      <c r="N1349">
        <v>0.76644630798466196</v>
      </c>
      <c r="O1349">
        <v>232.08255159474601</v>
      </c>
      <c r="P1349">
        <v>42.133333333333297</v>
      </c>
      <c r="Q1349">
        <v>0.199069615182139</v>
      </c>
    </row>
    <row r="1350" spans="1:17" hidden="1" x14ac:dyDescent="0.3">
      <c r="A1350" t="s">
        <v>2850</v>
      </c>
      <c r="B1350" t="s">
        <v>2851</v>
      </c>
      <c r="C1350" t="str">
        <f>IFERROR(VLOOKUP(Table1[[#This Row],[Ticker]],[1]!Table1[[Symbol]:[Industry]],2,FALSE),"-")</f>
        <v>-</v>
      </c>
      <c r="D1350" t="s">
        <v>46</v>
      </c>
      <c r="E1350">
        <v>1170.2742912000001</v>
      </c>
      <c r="F1350">
        <v>1126.8499999999999</v>
      </c>
      <c r="G1350">
        <v>155.63895087269</v>
      </c>
      <c r="H1350">
        <v>-8.6047045206539394</v>
      </c>
      <c r="I1350">
        <v>4.7928766752382002</v>
      </c>
      <c r="J1350">
        <v>-1.1586730393878399</v>
      </c>
      <c r="K1350">
        <v>1101.27850173401</v>
      </c>
      <c r="L1350">
        <v>996.97141066101096</v>
      </c>
      <c r="M1350">
        <v>58.451811556941202</v>
      </c>
      <c r="N1350">
        <v>1.9556921007855601</v>
      </c>
      <c r="O1350">
        <v>21.134134978036101</v>
      </c>
      <c r="P1350">
        <v>189.67866323907401</v>
      </c>
      <c r="Q1350">
        <v>9.3603749606107997E-2</v>
      </c>
    </row>
    <row r="1351" spans="1:17" hidden="1" x14ac:dyDescent="0.3">
      <c r="A1351" t="s">
        <v>2852</v>
      </c>
      <c r="B1351" t="s">
        <v>2853</v>
      </c>
      <c r="C1351" t="str">
        <f>IFERROR(VLOOKUP(Table1[[#This Row],[Ticker]],[1]!Table1[[Symbol]:[Industry]],2,FALSE),"-")</f>
        <v>-</v>
      </c>
      <c r="D1351" t="s">
        <v>127</v>
      </c>
      <c r="E1351">
        <v>1169.7121725</v>
      </c>
      <c r="F1351">
        <v>601.65</v>
      </c>
      <c r="G1351">
        <v>112.07411458001999</v>
      </c>
      <c r="H1351">
        <v>248.85645471395</v>
      </c>
      <c r="I1351">
        <v>126.44196032763099</v>
      </c>
      <c r="J1351">
        <v>8.1091367763671691</v>
      </c>
      <c r="M1351">
        <v>90.634615619976103</v>
      </c>
      <c r="O1351">
        <v>0</v>
      </c>
      <c r="P1351">
        <v>150.58309037900801</v>
      </c>
    </row>
    <row r="1352" spans="1:17" hidden="1" x14ac:dyDescent="0.3">
      <c r="A1352" t="s">
        <v>2854</v>
      </c>
      <c r="B1352" t="s">
        <v>2855</v>
      </c>
      <c r="C1352" t="str">
        <f>IFERROR(VLOOKUP(Table1[[#This Row],[Ticker]],[1]!Table1[[Symbol]:[Industry]],2,FALSE),"-")</f>
        <v>-</v>
      </c>
      <c r="D1352" t="s">
        <v>533</v>
      </c>
      <c r="E1352">
        <v>1169.194023126</v>
      </c>
      <c r="F1352">
        <v>137.94999999999999</v>
      </c>
      <c r="G1352">
        <v>-34.245274605165001</v>
      </c>
      <c r="H1352">
        <v>-16.642871905680099</v>
      </c>
      <c r="I1352">
        <v>-34.657192387680503</v>
      </c>
      <c r="J1352">
        <v>-6.00710999056452</v>
      </c>
      <c r="K1352">
        <v>152.84059538176899</v>
      </c>
      <c r="L1352">
        <v>165.691202551874</v>
      </c>
      <c r="M1352">
        <v>33.577039038730298</v>
      </c>
      <c r="N1352">
        <v>0.98011335020246704</v>
      </c>
      <c r="O1352">
        <v>62.486408118883602</v>
      </c>
      <c r="P1352">
        <v>2.7943368107302402</v>
      </c>
      <c r="Q1352">
        <v>-8.5180122341600001E-4</v>
      </c>
    </row>
    <row r="1353" spans="1:17" hidden="1" x14ac:dyDescent="0.3">
      <c r="A1353" t="s">
        <v>2856</v>
      </c>
      <c r="B1353" t="s">
        <v>2857</v>
      </c>
      <c r="C1353" t="str">
        <f>IFERROR(VLOOKUP(Table1[[#This Row],[Ticker]],[1]!Table1[[Symbol]:[Industry]],2,FALSE),"-")</f>
        <v>-</v>
      </c>
      <c r="D1353" t="s">
        <v>2858</v>
      </c>
      <c r="E1353">
        <v>1161.2513094000001</v>
      </c>
      <c r="F1353">
        <v>247.25</v>
      </c>
      <c r="G1353">
        <v>56.585327687954802</v>
      </c>
      <c r="H1353">
        <v>-1.56679034863875</v>
      </c>
      <c r="I1353">
        <v>20.6900988676616</v>
      </c>
      <c r="J1353">
        <v>-5.55786167215311</v>
      </c>
      <c r="K1353">
        <v>241.246384803159</v>
      </c>
      <c r="L1353">
        <v>228.95572922610199</v>
      </c>
      <c r="M1353">
        <v>58.643653867271603</v>
      </c>
      <c r="N1353">
        <v>1.89761443616054</v>
      </c>
      <c r="O1353">
        <v>45.116279069767401</v>
      </c>
      <c r="P1353">
        <v>87.594840667678199</v>
      </c>
      <c r="Q1353">
        <v>4.958959129361E-3</v>
      </c>
    </row>
    <row r="1354" spans="1:17" hidden="1" x14ac:dyDescent="0.3">
      <c r="A1354" t="s">
        <v>2859</v>
      </c>
      <c r="B1354" t="s">
        <v>2860</v>
      </c>
      <c r="C1354" t="str">
        <f>IFERROR(VLOOKUP(Table1[[#This Row],[Ticker]],[1]!Table1[[Symbol]:[Industry]],2,FALSE),"-")</f>
        <v>-</v>
      </c>
      <c r="D1354" t="s">
        <v>676</v>
      </c>
      <c r="E1354">
        <v>1161.079066944</v>
      </c>
      <c r="F1354">
        <v>60.7</v>
      </c>
      <c r="G1354">
        <v>22.851063843289001</v>
      </c>
      <c r="H1354">
        <v>8.6429371900183298</v>
      </c>
      <c r="I1354">
        <v>29.191883487305301</v>
      </c>
      <c r="J1354">
        <v>-3.6947701860489999</v>
      </c>
      <c r="K1354">
        <v>51.380012653730802</v>
      </c>
      <c r="L1354">
        <v>48.1775197965692</v>
      </c>
      <c r="M1354">
        <v>62.318967668520997</v>
      </c>
      <c r="N1354">
        <v>2.4677192547683999</v>
      </c>
      <c r="O1354">
        <v>2.4711696869851698</v>
      </c>
      <c r="P1354">
        <v>51.75</v>
      </c>
      <c r="Q1354">
        <v>4.8019804571510998E-2</v>
      </c>
    </row>
    <row r="1355" spans="1:17" hidden="1" x14ac:dyDescent="0.3">
      <c r="A1355" t="s">
        <v>2861</v>
      </c>
      <c r="B1355" t="s">
        <v>2862</v>
      </c>
      <c r="C1355" t="str">
        <f>IFERROR(VLOOKUP(Table1[[#This Row],[Ticker]],[1]!Table1[[Symbol]:[Industry]],2,FALSE),"-")</f>
        <v>-</v>
      </c>
      <c r="D1355" t="s">
        <v>385</v>
      </c>
      <c r="E1355">
        <v>1159.928568804</v>
      </c>
      <c r="F1355">
        <v>46.36</v>
      </c>
      <c r="G1355">
        <v>2.5582086325793001</v>
      </c>
      <c r="H1355">
        <v>-0.71533757523317199</v>
      </c>
      <c r="I1355">
        <v>-7.0204128923139102</v>
      </c>
      <c r="J1355">
        <v>10.653036545340999</v>
      </c>
      <c r="K1355">
        <v>44.883143832806098</v>
      </c>
      <c r="L1355">
        <v>45.486570807631203</v>
      </c>
      <c r="M1355">
        <v>70.071393910993805</v>
      </c>
      <c r="N1355">
        <v>1.49773907034613</v>
      </c>
      <c r="O1355">
        <v>30.500431406384799</v>
      </c>
      <c r="P1355">
        <v>69.197080291970806</v>
      </c>
    </row>
    <row r="1356" spans="1:17" hidden="1" x14ac:dyDescent="0.3">
      <c r="A1356" t="s">
        <v>2863</v>
      </c>
      <c r="B1356" t="s">
        <v>2864</v>
      </c>
      <c r="C1356" t="str">
        <f>IFERROR(VLOOKUP(Table1[[#This Row],[Ticker]],[1]!Table1[[Symbol]:[Industry]],2,FALSE),"-")</f>
        <v>-</v>
      </c>
      <c r="D1356" t="s">
        <v>526</v>
      </c>
      <c r="E1356">
        <v>1156.3919098060001</v>
      </c>
      <c r="F1356">
        <v>54.4</v>
      </c>
      <c r="G1356">
        <v>9.1783020536364592</v>
      </c>
      <c r="H1356">
        <v>-8.9438079811229301</v>
      </c>
      <c r="I1356">
        <v>-26.0509180917031</v>
      </c>
      <c r="J1356">
        <v>-6.1392073392938498</v>
      </c>
      <c r="K1356">
        <v>57.041300461439199</v>
      </c>
      <c r="L1356">
        <v>54.799759910913103</v>
      </c>
      <c r="M1356">
        <v>37.134111063347397</v>
      </c>
      <c r="N1356">
        <v>0.55322609350081098</v>
      </c>
      <c r="O1356">
        <v>37.224264705882298</v>
      </c>
      <c r="P1356">
        <v>87.586206896551701</v>
      </c>
      <c r="Q1356">
        <v>2.4173369686573999E-2</v>
      </c>
    </row>
    <row r="1357" spans="1:17" hidden="1" x14ac:dyDescent="0.3">
      <c r="A1357" t="s">
        <v>2865</v>
      </c>
      <c r="B1357" t="s">
        <v>2866</v>
      </c>
      <c r="C1357" t="str">
        <f>IFERROR(VLOOKUP(Table1[[#This Row],[Ticker]],[1]!Table1[[Symbol]:[Industry]],2,FALSE),"-")</f>
        <v>-</v>
      </c>
      <c r="D1357" t="s">
        <v>61</v>
      </c>
      <c r="E1357">
        <v>1155.5827200000001</v>
      </c>
      <c r="F1357">
        <v>228.9</v>
      </c>
      <c r="G1357">
        <v>90.035097579449996</v>
      </c>
      <c r="H1357">
        <v>-8.1378828955910691</v>
      </c>
      <c r="I1357">
        <v>29.935324012063301</v>
      </c>
      <c r="J1357">
        <v>1.7133977277737</v>
      </c>
      <c r="K1357">
        <v>229.27752462967001</v>
      </c>
      <c r="L1357">
        <v>194.63343338073801</v>
      </c>
      <c r="M1357">
        <v>56.2433739871217</v>
      </c>
      <c r="N1357">
        <v>0.78826134932802205</v>
      </c>
      <c r="O1357">
        <v>15.7710790738313</v>
      </c>
      <c r="P1357">
        <v>135.73635427394399</v>
      </c>
      <c r="Q1357">
        <v>3.1533639578225997E-2</v>
      </c>
    </row>
    <row r="1358" spans="1:17" hidden="1" x14ac:dyDescent="0.3">
      <c r="A1358" t="s">
        <v>2867</v>
      </c>
      <c r="B1358" t="s">
        <v>2868</v>
      </c>
      <c r="C1358" t="str">
        <f>IFERROR(VLOOKUP(Table1[[#This Row],[Ticker]],[1]!Table1[[Symbol]:[Industry]],2,FALSE),"-")</f>
        <v>-</v>
      </c>
      <c r="D1358" t="s">
        <v>61</v>
      </c>
      <c r="E1358">
        <v>1152.5011452000001</v>
      </c>
      <c r="F1358">
        <v>1210</v>
      </c>
      <c r="G1358">
        <v>29.4429836086405</v>
      </c>
      <c r="H1358">
        <v>-11.140166404062001</v>
      </c>
      <c r="I1358">
        <v>-26.106108166320102</v>
      </c>
      <c r="J1358">
        <v>-1.7714935522083499</v>
      </c>
      <c r="K1358">
        <v>1242.46959788867</v>
      </c>
      <c r="L1358">
        <v>1195.21971890739</v>
      </c>
      <c r="M1358">
        <v>41.845436051541199</v>
      </c>
      <c r="N1358">
        <v>0.67233554674437401</v>
      </c>
      <c r="O1358">
        <v>31.818181818181799</v>
      </c>
      <c r="P1358">
        <v>66.208791208791197</v>
      </c>
      <c r="Q1358">
        <v>9.9171089892737999E-2</v>
      </c>
    </row>
    <row r="1359" spans="1:17" hidden="1" x14ac:dyDescent="0.3">
      <c r="A1359" t="s">
        <v>2869</v>
      </c>
      <c r="B1359" t="s">
        <v>2870</v>
      </c>
      <c r="C1359" t="str">
        <f>IFERROR(VLOOKUP(Table1[[#This Row],[Ticker]],[1]!Table1[[Symbol]:[Industry]],2,FALSE),"-")</f>
        <v>-</v>
      </c>
      <c r="D1359" t="s">
        <v>302</v>
      </c>
      <c r="E1359">
        <v>1152.0795000000001</v>
      </c>
      <c r="F1359">
        <v>8787.7999999999993</v>
      </c>
      <c r="G1359">
        <v>68.8561378409442</v>
      </c>
      <c r="H1359">
        <v>-7.4745098349961001</v>
      </c>
      <c r="I1359">
        <v>-17.401525775694399</v>
      </c>
      <c r="J1359">
        <v>-1.5923348956438299</v>
      </c>
      <c r="K1359">
        <v>8847.8131513586995</v>
      </c>
      <c r="L1359">
        <v>8019.4618054143602</v>
      </c>
      <c r="M1359">
        <v>57.307115129269498</v>
      </c>
      <c r="N1359">
        <v>0.76788451024217996</v>
      </c>
      <c r="O1359">
        <v>14.374473702177999</v>
      </c>
      <c r="P1359">
        <v>97.968010813246195</v>
      </c>
      <c r="Q1359">
        <v>0.19305357084640901</v>
      </c>
    </row>
    <row r="1360" spans="1:17" hidden="1" x14ac:dyDescent="0.3">
      <c r="A1360" t="s">
        <v>2871</v>
      </c>
      <c r="B1360" t="s">
        <v>2872</v>
      </c>
      <c r="C1360" t="str">
        <f>IFERROR(VLOOKUP(Table1[[#This Row],[Ticker]],[1]!Table1[[Symbol]:[Industry]],2,FALSE),"-")</f>
        <v>-</v>
      </c>
      <c r="E1360">
        <v>1151.03342398</v>
      </c>
      <c r="F1360">
        <v>1130.5999999999999</v>
      </c>
      <c r="G1360">
        <v>430.02871310810798</v>
      </c>
      <c r="H1360">
        <v>14.298733574520099</v>
      </c>
      <c r="I1360">
        <v>72.744488289910095</v>
      </c>
      <c r="J1360">
        <v>-2.6199615796571099</v>
      </c>
      <c r="K1360">
        <v>973.08742844172798</v>
      </c>
      <c r="M1360">
        <v>60.713734632250699</v>
      </c>
      <c r="N1360">
        <v>1.0469374131345901</v>
      </c>
      <c r="O1360">
        <v>11.2683530868565</v>
      </c>
      <c r="P1360">
        <v>483.38493292053602</v>
      </c>
    </row>
    <row r="1361" spans="1:17" hidden="1" x14ac:dyDescent="0.3">
      <c r="A1361" t="s">
        <v>2873</v>
      </c>
      <c r="B1361" t="s">
        <v>2874</v>
      </c>
      <c r="C1361" t="str">
        <f>IFERROR(VLOOKUP(Table1[[#This Row],[Ticker]],[1]!Table1[[Symbol]:[Industry]],2,FALSE),"-")</f>
        <v>-</v>
      </c>
      <c r="D1361" t="s">
        <v>278</v>
      </c>
      <c r="E1361">
        <v>1140.917652375</v>
      </c>
      <c r="F1361">
        <v>414.9</v>
      </c>
      <c r="G1361">
        <v>-49.192616078629698</v>
      </c>
      <c r="H1361">
        <v>-3.07381837038943</v>
      </c>
      <c r="I1361">
        <v>-29.796597699451699</v>
      </c>
      <c r="J1361">
        <v>-4.4443757047168697</v>
      </c>
      <c r="K1361">
        <v>413.33024534511401</v>
      </c>
      <c r="L1361">
        <v>448.50609479840602</v>
      </c>
      <c r="M1361">
        <v>48.533017844168597</v>
      </c>
      <c r="N1361">
        <v>1.66919564396915</v>
      </c>
      <c r="O1361">
        <v>36.900457941672599</v>
      </c>
      <c r="P1361">
        <v>12.7139364303178</v>
      </c>
      <c r="Q1361">
        <v>-0.15244084259438001</v>
      </c>
    </row>
    <row r="1362" spans="1:17" hidden="1" x14ac:dyDescent="0.3">
      <c r="A1362" t="s">
        <v>2875</v>
      </c>
      <c r="B1362" t="s">
        <v>2876</v>
      </c>
      <c r="C1362" t="str">
        <f>IFERROR(VLOOKUP(Table1[[#This Row],[Ticker]],[1]!Table1[[Symbol]:[Industry]],2,FALSE),"-")</f>
        <v>-</v>
      </c>
      <c r="D1362" t="s">
        <v>343</v>
      </c>
      <c r="E1362">
        <v>1140.0691165999999</v>
      </c>
      <c r="F1362">
        <v>816.5</v>
      </c>
      <c r="G1362">
        <v>483.18875312622203</v>
      </c>
      <c r="H1362">
        <v>10.425622115575401</v>
      </c>
      <c r="I1362">
        <v>261.93976708518801</v>
      </c>
      <c r="J1362">
        <v>19.7319878309779</v>
      </c>
      <c r="K1362">
        <v>607.43265397722303</v>
      </c>
      <c r="L1362">
        <v>394.05242685928499</v>
      </c>
      <c r="M1362">
        <v>85.079219223084195</v>
      </c>
      <c r="N1362">
        <v>1.6513963474076201</v>
      </c>
      <c r="O1362">
        <v>0</v>
      </c>
      <c r="P1362">
        <v>597.26729291204094</v>
      </c>
      <c r="Q1362">
        <v>0.26017198919315299</v>
      </c>
    </row>
    <row r="1363" spans="1:17" hidden="1" x14ac:dyDescent="0.3">
      <c r="A1363" t="s">
        <v>2877</v>
      </c>
      <c r="B1363" t="s">
        <v>2878</v>
      </c>
      <c r="C1363" t="str">
        <f>IFERROR(VLOOKUP(Table1[[#This Row],[Ticker]],[1]!Table1[[Symbol]:[Industry]],2,FALSE),"-")</f>
        <v>-</v>
      </c>
      <c r="D1363" t="s">
        <v>663</v>
      </c>
      <c r="E1363">
        <v>1136.1292768799999</v>
      </c>
      <c r="F1363">
        <v>834.4</v>
      </c>
      <c r="G1363">
        <v>-9.1109071476770502</v>
      </c>
      <c r="H1363">
        <v>-1.11698604843118</v>
      </c>
      <c r="I1363">
        <v>5.7338972868943197</v>
      </c>
      <c r="J1363">
        <v>-7.9420255100205797</v>
      </c>
      <c r="K1363">
        <v>773.85215421689497</v>
      </c>
      <c r="M1363">
        <v>60.555138491544596</v>
      </c>
      <c r="N1363">
        <v>0.72736799970750599</v>
      </c>
      <c r="O1363">
        <v>22.477229146692199</v>
      </c>
      <c r="P1363">
        <v>32.876821402977903</v>
      </c>
    </row>
    <row r="1364" spans="1:17" hidden="1" x14ac:dyDescent="0.3">
      <c r="A1364" t="s">
        <v>2879</v>
      </c>
      <c r="B1364" t="s">
        <v>2880</v>
      </c>
      <c r="C1364" t="str">
        <f>IFERROR(VLOOKUP(Table1[[#This Row],[Ticker]],[1]!Table1[[Symbol]:[Industry]],2,FALSE),"-")</f>
        <v>-</v>
      </c>
      <c r="D1364" t="s">
        <v>293</v>
      </c>
      <c r="E1364">
        <v>1129.12973805</v>
      </c>
      <c r="F1364">
        <v>461.25</v>
      </c>
      <c r="G1364">
        <v>-26.954311646473499</v>
      </c>
      <c r="H1364">
        <v>7.0673962113794397</v>
      </c>
      <c r="I1364">
        <v>-8.6919446895198593</v>
      </c>
      <c r="J1364">
        <v>-3.28525297465234</v>
      </c>
      <c r="K1364">
        <v>433.33166393275502</v>
      </c>
      <c r="L1364">
        <v>432.11485581232898</v>
      </c>
      <c r="M1364">
        <v>55.216686789573103</v>
      </c>
      <c r="N1364">
        <v>0.91556826567348804</v>
      </c>
      <c r="O1364">
        <v>13.3658536585365</v>
      </c>
      <c r="P1364">
        <v>27.540439651596799</v>
      </c>
      <c r="Q1364">
        <v>-3.5481491599470001E-3</v>
      </c>
    </row>
    <row r="1365" spans="1:17" hidden="1" x14ac:dyDescent="0.3">
      <c r="A1365" t="s">
        <v>2881</v>
      </c>
      <c r="B1365" t="s">
        <v>2882</v>
      </c>
      <c r="C1365" t="str">
        <f>IFERROR(VLOOKUP(Table1[[#This Row],[Ticker]],[1]!Table1[[Symbol]:[Industry]],2,FALSE),"-")</f>
        <v>-</v>
      </c>
      <c r="D1365" t="s">
        <v>2883</v>
      </c>
      <c r="E1365">
        <v>1124.0960866739999</v>
      </c>
      <c r="F1365">
        <v>31.68</v>
      </c>
      <c r="G1365">
        <v>-49.569419348273797</v>
      </c>
      <c r="H1365">
        <v>4.4437228692943904</v>
      </c>
      <c r="I1365">
        <v>-33.191605118439703</v>
      </c>
      <c r="J1365">
        <v>-0.85797665608820795</v>
      </c>
      <c r="K1365">
        <v>31.3232022767152</v>
      </c>
      <c r="L1365">
        <v>34.583771081388001</v>
      </c>
      <c r="M1365">
        <v>61.022170851599803</v>
      </c>
      <c r="N1365">
        <v>0.93832166999529398</v>
      </c>
      <c r="O1365">
        <v>64.141414141414103</v>
      </c>
      <c r="P1365">
        <v>21.846153846153801</v>
      </c>
      <c r="Q1365">
        <v>0.15473505730708101</v>
      </c>
    </row>
    <row r="1366" spans="1:17" hidden="1" x14ac:dyDescent="0.3">
      <c r="A1366" t="s">
        <v>2884</v>
      </c>
      <c r="B1366" t="s">
        <v>2885</v>
      </c>
      <c r="C1366" t="str">
        <f>IFERROR(VLOOKUP(Table1[[#This Row],[Ticker]],[1]!Table1[[Symbol]:[Industry]],2,FALSE),"-")</f>
        <v>-</v>
      </c>
      <c r="D1366" t="s">
        <v>92</v>
      </c>
      <c r="E1366">
        <v>1117.8248398440001</v>
      </c>
      <c r="F1366">
        <v>228.05</v>
      </c>
      <c r="G1366">
        <v>-19.861555626293001</v>
      </c>
      <c r="H1366">
        <v>-14.2837286253834</v>
      </c>
      <c r="I1366">
        <v>-40.240548594144997</v>
      </c>
      <c r="J1366">
        <v>-3.7007768812605</v>
      </c>
      <c r="K1366">
        <v>237.44645144019401</v>
      </c>
      <c r="M1366">
        <v>43.483157840623001</v>
      </c>
      <c r="N1366">
        <v>0.71546164471368201</v>
      </c>
      <c r="O1366">
        <v>67.507125630344206</v>
      </c>
      <c r="P1366">
        <v>38.212121212121197</v>
      </c>
    </row>
    <row r="1367" spans="1:17" hidden="1" x14ac:dyDescent="0.3">
      <c r="A1367" t="s">
        <v>2886</v>
      </c>
      <c r="B1367" t="s">
        <v>2887</v>
      </c>
      <c r="C1367" t="str">
        <f>IFERROR(VLOOKUP(Table1[[#This Row],[Ticker]],[1]!Table1[[Symbol]:[Industry]],2,FALSE),"-")</f>
        <v>-</v>
      </c>
      <c r="D1367" t="s">
        <v>278</v>
      </c>
      <c r="E1367">
        <v>1117.1169919469901</v>
      </c>
      <c r="F1367">
        <v>209.31</v>
      </c>
      <c r="G1367">
        <v>-31.060447559347502</v>
      </c>
      <c r="H1367">
        <v>-2.9817463477816202</v>
      </c>
      <c r="I1367">
        <v>-16.6926018117369</v>
      </c>
      <c r="J1367">
        <v>-6.4781957894076401</v>
      </c>
      <c r="K1367">
        <v>201.09363692611899</v>
      </c>
      <c r="M1367">
        <v>51.415035552144197</v>
      </c>
      <c r="N1367">
        <v>0.94025037630868802</v>
      </c>
      <c r="O1367">
        <v>12.8708614017486</v>
      </c>
      <c r="P1367">
        <v>25.523238380809499</v>
      </c>
    </row>
    <row r="1368" spans="1:17" hidden="1" x14ac:dyDescent="0.3">
      <c r="A1368" t="s">
        <v>2888</v>
      </c>
      <c r="B1368" t="s">
        <v>2889</v>
      </c>
      <c r="C1368" t="str">
        <f>IFERROR(VLOOKUP(Table1[[#This Row],[Ticker]],[1]!Table1[[Symbol]:[Industry]],2,FALSE),"-")</f>
        <v>-</v>
      </c>
      <c r="D1368" t="s">
        <v>230</v>
      </c>
      <c r="E1368">
        <v>1113.0478876</v>
      </c>
      <c r="F1368">
        <v>974.8</v>
      </c>
      <c r="G1368">
        <v>55.474198770290499</v>
      </c>
      <c r="H1368">
        <v>-11.252583237729301</v>
      </c>
      <c r="I1368">
        <v>11.4224882421482</v>
      </c>
      <c r="J1368">
        <v>-1.5038489587464801</v>
      </c>
      <c r="K1368">
        <v>958.47246922412501</v>
      </c>
      <c r="L1368">
        <v>870.07109375093796</v>
      </c>
      <c r="M1368">
        <v>53.272964061575998</v>
      </c>
      <c r="N1368">
        <v>0.97531313757584104</v>
      </c>
      <c r="O1368">
        <v>13.361715223635599</v>
      </c>
      <c r="P1368">
        <v>88.896424765042099</v>
      </c>
      <c r="Q1368">
        <v>2.0381855864171999E-2</v>
      </c>
    </row>
    <row r="1369" spans="1:17" hidden="1" x14ac:dyDescent="0.3">
      <c r="A1369" t="s">
        <v>2890</v>
      </c>
      <c r="B1369" t="s">
        <v>2891</v>
      </c>
      <c r="C1369" t="str">
        <f>IFERROR(VLOOKUP(Table1[[#This Row],[Ticker]],[1]!Table1[[Symbol]:[Industry]],2,FALSE),"-")</f>
        <v>-</v>
      </c>
      <c r="D1369" t="s">
        <v>607</v>
      </c>
      <c r="E1369">
        <v>1112.7695040000001</v>
      </c>
      <c r="F1369">
        <v>884.55</v>
      </c>
      <c r="G1369">
        <v>-24.176155648552299</v>
      </c>
      <c r="H1369">
        <v>5.3403305158558503</v>
      </c>
      <c r="I1369">
        <v>-2.74366765853798</v>
      </c>
      <c r="J1369">
        <v>5.4477725028375197</v>
      </c>
      <c r="K1369">
        <v>814.15772484053105</v>
      </c>
      <c r="L1369">
        <v>805.84505816421597</v>
      </c>
      <c r="M1369">
        <v>88.1998383499255</v>
      </c>
      <c r="N1369">
        <v>1.3572868825523301</v>
      </c>
      <c r="O1369">
        <v>7.1900966593182902</v>
      </c>
      <c r="P1369">
        <v>25.548222269533699</v>
      </c>
    </row>
    <row r="1370" spans="1:17" hidden="1" x14ac:dyDescent="0.3">
      <c r="A1370" t="s">
        <v>2892</v>
      </c>
      <c r="B1370" t="s">
        <v>2893</v>
      </c>
      <c r="C1370" t="str">
        <f>IFERROR(VLOOKUP(Table1[[#This Row],[Ticker]],[1]!Table1[[Symbol]:[Industry]],2,FALSE),"-")</f>
        <v>-</v>
      </c>
      <c r="D1370" t="s">
        <v>380</v>
      </c>
      <c r="E1370">
        <v>1111.7250939200001</v>
      </c>
      <c r="F1370">
        <v>460.35</v>
      </c>
      <c r="G1370">
        <v>143.35475513640199</v>
      </c>
      <c r="H1370">
        <v>6.9752129654952197</v>
      </c>
      <c r="I1370">
        <v>2.2651556862251701</v>
      </c>
      <c r="J1370">
        <v>-3.0506575666365299</v>
      </c>
      <c r="K1370">
        <v>419.91081265556102</v>
      </c>
      <c r="L1370">
        <v>373.91569723364302</v>
      </c>
      <c r="M1370">
        <v>63.864055879564901</v>
      </c>
      <c r="N1370">
        <v>1.3750002473145</v>
      </c>
      <c r="O1370">
        <v>7.0924296730748102</v>
      </c>
      <c r="P1370">
        <v>169.84173505275501</v>
      </c>
      <c r="Q1370">
        <v>8.3902727679904004E-2</v>
      </c>
    </row>
    <row r="1371" spans="1:17" hidden="1" x14ac:dyDescent="0.3">
      <c r="A1371" t="s">
        <v>2894</v>
      </c>
      <c r="B1371" t="s">
        <v>2895</v>
      </c>
      <c r="C1371" t="str">
        <f>IFERROR(VLOOKUP(Table1[[#This Row],[Ticker]],[1]!Table1[[Symbol]:[Industry]],2,FALSE),"-")</f>
        <v>-</v>
      </c>
      <c r="D1371" t="s">
        <v>267</v>
      </c>
      <c r="E1371">
        <v>1111.2349027499999</v>
      </c>
      <c r="F1371">
        <v>402.6</v>
      </c>
      <c r="G1371">
        <v>54.551227287038103</v>
      </c>
      <c r="H1371">
        <v>2.3065550165817301</v>
      </c>
      <c r="I1371">
        <v>23.942157236613099</v>
      </c>
      <c r="J1371">
        <v>-4.0011094134227196</v>
      </c>
      <c r="K1371">
        <v>391.99275920326897</v>
      </c>
      <c r="L1371">
        <v>350.787391210804</v>
      </c>
      <c r="M1371">
        <v>48.7708938406249</v>
      </c>
      <c r="N1371">
        <v>1.3901552972017299</v>
      </c>
      <c r="O1371">
        <v>30.4023845007451</v>
      </c>
      <c r="P1371">
        <v>90.489709013484699</v>
      </c>
      <c r="Q1371">
        <v>9.0596255823085003E-2</v>
      </c>
    </row>
    <row r="1372" spans="1:17" hidden="1" x14ac:dyDescent="0.3">
      <c r="A1372" t="s">
        <v>2896</v>
      </c>
      <c r="B1372" t="s">
        <v>2897</v>
      </c>
      <c r="C1372" t="str">
        <f>IFERROR(VLOOKUP(Table1[[#This Row],[Ticker]],[1]!Table1[[Symbol]:[Industry]],2,FALSE),"-")</f>
        <v>-</v>
      </c>
      <c r="D1372" t="s">
        <v>533</v>
      </c>
      <c r="E1372">
        <v>1110.7247766089999</v>
      </c>
      <c r="F1372">
        <v>154.69999999999999</v>
      </c>
      <c r="G1372">
        <v>-21.5185548528978</v>
      </c>
      <c r="H1372">
        <v>-1.0029292906599501</v>
      </c>
      <c r="I1372">
        <v>-13.405983366890601</v>
      </c>
      <c r="J1372">
        <v>3.9631771310724799</v>
      </c>
      <c r="K1372">
        <v>156.76201709395599</v>
      </c>
      <c r="L1372">
        <v>162.78494764368901</v>
      </c>
      <c r="M1372">
        <v>55.883284250586499</v>
      </c>
      <c r="N1372">
        <v>1.02430565631515</v>
      </c>
      <c r="O1372">
        <v>40.303813833225597</v>
      </c>
      <c r="P1372">
        <v>21.858999606144099</v>
      </c>
      <c r="Q1372">
        <v>5.7564360269267999E-2</v>
      </c>
    </row>
    <row r="1373" spans="1:17" hidden="1" x14ac:dyDescent="0.3">
      <c r="A1373" t="s">
        <v>2898</v>
      </c>
      <c r="B1373" t="s">
        <v>2899</v>
      </c>
      <c r="C1373" t="str">
        <f>IFERROR(VLOOKUP(Table1[[#This Row],[Ticker]],[1]!Table1[[Symbol]:[Industry]],2,FALSE),"-")</f>
        <v>-</v>
      </c>
      <c r="D1373" t="s">
        <v>385</v>
      </c>
      <c r="E1373">
        <v>1110.5393415999999</v>
      </c>
      <c r="F1373">
        <v>170.2</v>
      </c>
      <c r="G1373">
        <v>41.423271362124197</v>
      </c>
      <c r="H1373">
        <v>1.4325703709539099</v>
      </c>
      <c r="I1373">
        <v>-41.448738661937497</v>
      </c>
      <c r="J1373">
        <v>5.5140974799725102</v>
      </c>
      <c r="K1373">
        <v>172.351736870612</v>
      </c>
      <c r="L1373">
        <v>171.99218456585001</v>
      </c>
      <c r="M1373">
        <v>69.143852530421597</v>
      </c>
      <c r="N1373">
        <v>2.31411020017284</v>
      </c>
      <c r="O1373">
        <v>75.235017626321905</v>
      </c>
      <c r="P1373">
        <v>75.463917525773198</v>
      </c>
      <c r="Q1373">
        <v>7.0105958409049998E-3</v>
      </c>
    </row>
    <row r="1374" spans="1:17" hidden="1" x14ac:dyDescent="0.3">
      <c r="A1374" t="s">
        <v>2900</v>
      </c>
      <c r="B1374" t="s">
        <v>2901</v>
      </c>
      <c r="C1374" t="str">
        <f>IFERROR(VLOOKUP(Table1[[#This Row],[Ticker]],[1]!Table1[[Symbol]:[Industry]],2,FALSE),"-")</f>
        <v>-</v>
      </c>
      <c r="D1374" t="s">
        <v>80</v>
      </c>
      <c r="E1374">
        <v>1109.5603387000001</v>
      </c>
      <c r="F1374">
        <v>245.61</v>
      </c>
      <c r="G1374">
        <v>-3.23004223669603</v>
      </c>
      <c r="H1374">
        <v>11.0588668169298</v>
      </c>
      <c r="I1374">
        <v>-6.1535992786976896</v>
      </c>
      <c r="J1374">
        <v>1.39573333854795</v>
      </c>
      <c r="K1374">
        <v>223.10129083983699</v>
      </c>
      <c r="L1374">
        <v>215.609878827872</v>
      </c>
      <c r="M1374">
        <v>71.7878915326813</v>
      </c>
      <c r="N1374">
        <v>1.3403861431470701</v>
      </c>
      <c r="O1374">
        <v>5.4476609258580604</v>
      </c>
      <c r="P1374">
        <v>36.450000000000003</v>
      </c>
      <c r="Q1374">
        <v>-3.2434165870716E-2</v>
      </c>
    </row>
    <row r="1375" spans="1:17" hidden="1" x14ac:dyDescent="0.3">
      <c r="A1375" t="s">
        <v>2902</v>
      </c>
      <c r="B1375" t="s">
        <v>2903</v>
      </c>
      <c r="C1375" t="str">
        <f>IFERROR(VLOOKUP(Table1[[#This Row],[Ticker]],[1]!Table1[[Symbol]:[Industry]],2,FALSE),"-")</f>
        <v>-</v>
      </c>
      <c r="D1375" t="s">
        <v>64</v>
      </c>
      <c r="E1375">
        <v>1109.3177096639999</v>
      </c>
      <c r="F1375">
        <v>35.090000000000003</v>
      </c>
      <c r="G1375">
        <v>136.514043846844</v>
      </c>
      <c r="H1375">
        <v>-9.7126670918199096</v>
      </c>
      <c r="I1375">
        <v>77.431165890716201</v>
      </c>
      <c r="J1375">
        <v>-2.73413337323742</v>
      </c>
      <c r="K1375">
        <v>31.0334524863142</v>
      </c>
      <c r="L1375">
        <v>24.619047882640601</v>
      </c>
      <c r="M1375">
        <v>60.8464475858977</v>
      </c>
      <c r="N1375">
        <v>2.9532959710692701</v>
      </c>
      <c r="O1375">
        <v>11.9692220005699</v>
      </c>
      <c r="P1375">
        <v>164.38934300314099</v>
      </c>
      <c r="Q1375">
        <v>8.7202972505446993E-2</v>
      </c>
    </row>
    <row r="1376" spans="1:17" hidden="1" x14ac:dyDescent="0.3">
      <c r="A1376" t="s">
        <v>2904</v>
      </c>
      <c r="B1376" t="s">
        <v>2905</v>
      </c>
      <c r="C1376" t="str">
        <f>IFERROR(VLOOKUP(Table1[[#This Row],[Ticker]],[1]!Table1[[Symbol]:[Industry]],2,FALSE),"-")</f>
        <v>-</v>
      </c>
      <c r="D1376" t="s">
        <v>343</v>
      </c>
      <c r="E1376">
        <v>1108.181172093</v>
      </c>
      <c r="F1376">
        <v>21.07</v>
      </c>
      <c r="G1376">
        <v>81.802463209499393</v>
      </c>
      <c r="H1376">
        <v>-11.1805300404256</v>
      </c>
      <c r="I1376">
        <v>28.2190480691056</v>
      </c>
      <c r="J1376">
        <v>-7.4776570180413096</v>
      </c>
      <c r="K1376">
        <v>21.567711236930201</v>
      </c>
      <c r="L1376">
        <v>18.8260599931772</v>
      </c>
      <c r="M1376">
        <v>36.096746092177703</v>
      </c>
      <c r="N1376">
        <v>1.33729124000373</v>
      </c>
      <c r="O1376">
        <v>97.674418604651095</v>
      </c>
      <c r="P1376">
        <v>139.43181818181799</v>
      </c>
      <c r="Q1376">
        <v>8.6249464271677997E-2</v>
      </c>
    </row>
    <row r="1377" spans="1:17" hidden="1" x14ac:dyDescent="0.3">
      <c r="A1377" t="s">
        <v>2906</v>
      </c>
      <c r="B1377" t="s">
        <v>2907</v>
      </c>
      <c r="C1377" t="str">
        <f>IFERROR(VLOOKUP(Table1[[#This Row],[Ticker]],[1]!Table1[[Symbol]:[Industry]],2,FALSE),"-")</f>
        <v>-</v>
      </c>
      <c r="D1377" t="s">
        <v>77</v>
      </c>
      <c r="E1377">
        <v>1105.116</v>
      </c>
      <c r="F1377">
        <v>712.35</v>
      </c>
      <c r="G1377">
        <v>100.556250795206</v>
      </c>
      <c r="H1377">
        <v>17.174183160263901</v>
      </c>
      <c r="I1377">
        <v>33.645994191416001</v>
      </c>
      <c r="J1377">
        <v>1.5220342314833599</v>
      </c>
      <c r="K1377">
        <v>645.29342817212398</v>
      </c>
      <c r="L1377">
        <v>527.62900205860501</v>
      </c>
      <c r="M1377">
        <v>61.175341919909599</v>
      </c>
      <c r="N1377">
        <v>0.62577038656299899</v>
      </c>
      <c r="O1377">
        <v>11.2444725205306</v>
      </c>
      <c r="P1377">
        <v>129.53117448042499</v>
      </c>
      <c r="Q1377">
        <v>0.13625437896812601</v>
      </c>
    </row>
    <row r="1378" spans="1:17" hidden="1" x14ac:dyDescent="0.3">
      <c r="A1378" t="s">
        <v>2908</v>
      </c>
      <c r="B1378" t="s">
        <v>2909</v>
      </c>
      <c r="C1378" t="str">
        <f>IFERROR(VLOOKUP(Table1[[#This Row],[Ticker]],[1]!Table1[[Symbol]:[Industry]],2,FALSE),"-")</f>
        <v>-</v>
      </c>
      <c r="D1378" t="s">
        <v>2910</v>
      </c>
      <c r="E1378">
        <v>1103.7620999999999</v>
      </c>
      <c r="F1378">
        <v>587.1</v>
      </c>
      <c r="G1378">
        <v>273.70253358247601</v>
      </c>
      <c r="H1378">
        <v>58.507276971215497</v>
      </c>
      <c r="I1378">
        <v>288.07037933008598</v>
      </c>
      <c r="J1378">
        <v>13.0612447262362</v>
      </c>
      <c r="K1378">
        <v>395.092575890756</v>
      </c>
      <c r="M1378">
        <v>85.440861402967897</v>
      </c>
      <c r="N1378">
        <v>1.02185185185185</v>
      </c>
      <c r="O1378">
        <v>0</v>
      </c>
      <c r="P1378">
        <v>319.35714285714198</v>
      </c>
    </row>
    <row r="1379" spans="1:17" hidden="1" x14ac:dyDescent="0.3">
      <c r="A1379" t="s">
        <v>2911</v>
      </c>
      <c r="B1379" t="s">
        <v>2912</v>
      </c>
      <c r="C1379" t="str">
        <f>IFERROR(VLOOKUP(Table1[[#This Row],[Ticker]],[1]!Table1[[Symbol]:[Industry]],2,FALSE),"-")</f>
        <v>-</v>
      </c>
      <c r="D1379" t="s">
        <v>533</v>
      </c>
      <c r="E1379">
        <v>1103.3099443999999</v>
      </c>
      <c r="F1379">
        <v>484.7</v>
      </c>
      <c r="G1379">
        <v>6.8811986392960298</v>
      </c>
      <c r="H1379">
        <v>12.5006629069296</v>
      </c>
      <c r="I1379">
        <v>-34.986667110536601</v>
      </c>
      <c r="J1379">
        <v>-4.70425549561031</v>
      </c>
      <c r="K1379">
        <v>432.00561468746901</v>
      </c>
      <c r="L1379">
        <v>456.47363875402101</v>
      </c>
      <c r="M1379">
        <v>63.942221278192001</v>
      </c>
      <c r="N1379">
        <v>2.95228816725675</v>
      </c>
      <c r="O1379">
        <v>35.1145038167938</v>
      </c>
      <c r="P1379">
        <v>61.566666666666599</v>
      </c>
      <c r="Q1379">
        <v>-5.3468898722455999E-2</v>
      </c>
    </row>
    <row r="1380" spans="1:17" hidden="1" x14ac:dyDescent="0.3">
      <c r="A1380" t="s">
        <v>2913</v>
      </c>
      <c r="B1380" t="s">
        <v>2914</v>
      </c>
      <c r="C1380" t="str">
        <f>IFERROR(VLOOKUP(Table1[[#This Row],[Ticker]],[1]!Table1[[Symbol]:[Industry]],2,FALSE),"-")</f>
        <v>-</v>
      </c>
      <c r="D1380" t="s">
        <v>544</v>
      </c>
      <c r="E1380">
        <v>1102.1329344000001</v>
      </c>
      <c r="F1380">
        <v>6343.2</v>
      </c>
      <c r="G1380">
        <v>156.711715529674</v>
      </c>
      <c r="H1380">
        <v>16.344201325769099</v>
      </c>
      <c r="I1380">
        <v>38.145395198828297</v>
      </c>
      <c r="J1380">
        <v>7.6106599871735003</v>
      </c>
      <c r="K1380">
        <v>5435.4833036909604</v>
      </c>
      <c r="L1380">
        <v>4635.2303277042402</v>
      </c>
      <c r="M1380">
        <v>82.449357091684305</v>
      </c>
      <c r="N1380">
        <v>2.95168006381251</v>
      </c>
      <c r="O1380">
        <v>9.9555429436246605</v>
      </c>
      <c r="P1380">
        <v>192.04419889502699</v>
      </c>
      <c r="Q1380">
        <v>0.179464507413445</v>
      </c>
    </row>
    <row r="1381" spans="1:17" hidden="1" x14ac:dyDescent="0.3">
      <c r="A1381" t="s">
        <v>2915</v>
      </c>
      <c r="B1381" t="s">
        <v>2916</v>
      </c>
      <c r="C1381" t="str">
        <f>IFERROR(VLOOKUP(Table1[[#This Row],[Ticker]],[1]!Table1[[Symbol]:[Industry]],2,FALSE),"-")</f>
        <v>-</v>
      </c>
      <c r="D1381" t="s">
        <v>278</v>
      </c>
      <c r="E1381">
        <v>1102.08052557</v>
      </c>
      <c r="F1381">
        <v>120.84</v>
      </c>
      <c r="G1381">
        <v>-16.823323183982001</v>
      </c>
      <c r="H1381">
        <v>-4.5092013690969797</v>
      </c>
      <c r="I1381">
        <v>14.688880745251399</v>
      </c>
      <c r="J1381">
        <v>1.08803338603079</v>
      </c>
      <c r="K1381">
        <v>113.660363799668</v>
      </c>
      <c r="L1381">
        <v>105.673183090564</v>
      </c>
      <c r="M1381">
        <v>56.077427483816997</v>
      </c>
      <c r="N1381">
        <v>0.73732131309212501</v>
      </c>
      <c r="O1381">
        <v>9.6077457795431709</v>
      </c>
      <c r="P1381">
        <v>47.545787545787498</v>
      </c>
      <c r="Q1381">
        <v>-4.2154482310762E-2</v>
      </c>
    </row>
    <row r="1382" spans="1:17" hidden="1" x14ac:dyDescent="0.3">
      <c r="A1382" t="s">
        <v>2917</v>
      </c>
      <c r="B1382" t="s">
        <v>2918</v>
      </c>
      <c r="C1382" t="str">
        <f>IFERROR(VLOOKUP(Table1[[#This Row],[Ticker]],[1]!Table1[[Symbol]:[Industry]],2,FALSE),"-")</f>
        <v>-</v>
      </c>
      <c r="D1382" t="s">
        <v>607</v>
      </c>
      <c r="E1382">
        <v>1101.6146801350001</v>
      </c>
      <c r="F1382">
        <v>319.95</v>
      </c>
      <c r="G1382">
        <v>-10.1589532400917</v>
      </c>
      <c r="H1382">
        <v>6.1273786126108396</v>
      </c>
      <c r="I1382">
        <v>-0.358471662364927</v>
      </c>
      <c r="J1382">
        <v>5.8813233492000903</v>
      </c>
      <c r="K1382">
        <v>277.58802916527401</v>
      </c>
      <c r="L1382">
        <v>282.88725553390998</v>
      </c>
      <c r="M1382">
        <v>75.896391301673006</v>
      </c>
      <c r="N1382">
        <v>2.3729534438902302</v>
      </c>
      <c r="O1382">
        <v>12.392561337708999</v>
      </c>
      <c r="P1382">
        <v>42.199999999999903</v>
      </c>
      <c r="Q1382">
        <v>3.4710854478360001E-3</v>
      </c>
    </row>
    <row r="1383" spans="1:17" hidden="1" x14ac:dyDescent="0.3">
      <c r="A1383" t="s">
        <v>2919</v>
      </c>
      <c r="B1383" t="s">
        <v>2920</v>
      </c>
      <c r="C1383" t="str">
        <f>IFERROR(VLOOKUP(Table1[[#This Row],[Ticker]],[1]!Table1[[Symbol]:[Industry]],2,FALSE),"-")</f>
        <v>-</v>
      </c>
      <c r="D1383" t="s">
        <v>2921</v>
      </c>
      <c r="E1383">
        <v>1096.4296429599999</v>
      </c>
      <c r="F1383">
        <v>166.78</v>
      </c>
      <c r="G1383">
        <v>-71.873562326739403</v>
      </c>
      <c r="H1383">
        <v>-5.1671049347966402</v>
      </c>
      <c r="I1383">
        <v>-52.684927186965297</v>
      </c>
      <c r="J1383">
        <v>-1.50639921258571</v>
      </c>
      <c r="K1383">
        <v>174.25278483242599</v>
      </c>
      <c r="M1383">
        <v>59.719222835019401</v>
      </c>
      <c r="N1383">
        <v>0.64377282102351896</v>
      </c>
      <c r="O1383">
        <v>94.747571651277099</v>
      </c>
      <c r="P1383">
        <v>14.862258953168</v>
      </c>
    </row>
    <row r="1384" spans="1:17" hidden="1" x14ac:dyDescent="0.3">
      <c r="A1384" t="s">
        <v>2922</v>
      </c>
      <c r="B1384" t="s">
        <v>2923</v>
      </c>
      <c r="C1384" t="str">
        <f>IFERROR(VLOOKUP(Table1[[#This Row],[Ticker]],[1]!Table1[[Symbol]:[Industry]],2,FALSE),"-")</f>
        <v>-</v>
      </c>
      <c r="D1384" t="s">
        <v>119</v>
      </c>
      <c r="E1384">
        <v>1095.492781376</v>
      </c>
      <c r="F1384">
        <v>149.76</v>
      </c>
      <c r="G1384">
        <v>-46.236945657495497</v>
      </c>
      <c r="H1384">
        <v>-6.0482040891225601</v>
      </c>
      <c r="I1384">
        <v>-19.552669889600999</v>
      </c>
      <c r="J1384">
        <v>-3.0255095900682001</v>
      </c>
      <c r="K1384">
        <v>149.10806851374201</v>
      </c>
      <c r="L1384">
        <v>154.34112015859</v>
      </c>
      <c r="M1384">
        <v>55.057485308608904</v>
      </c>
      <c r="N1384">
        <v>0.43903862536272698</v>
      </c>
      <c r="O1384">
        <v>48.370726495726402</v>
      </c>
      <c r="P1384">
        <v>18.5748218527315</v>
      </c>
      <c r="Q1384">
        <v>5.3142876599371003E-2</v>
      </c>
    </row>
    <row r="1385" spans="1:17" hidden="1" x14ac:dyDescent="0.3">
      <c r="A1385" t="s">
        <v>2924</v>
      </c>
      <c r="B1385" t="s">
        <v>2925</v>
      </c>
      <c r="C1385" t="str">
        <f>IFERROR(VLOOKUP(Table1[[#This Row],[Ticker]],[1]!Table1[[Symbol]:[Industry]],2,FALSE),"-")</f>
        <v>-</v>
      </c>
      <c r="D1385" t="s">
        <v>278</v>
      </c>
      <c r="E1385">
        <v>1092.62372344</v>
      </c>
      <c r="F1385">
        <v>90.26</v>
      </c>
      <c r="G1385">
        <v>19.342136060094202</v>
      </c>
      <c r="H1385">
        <v>-0.400518350722325</v>
      </c>
      <c r="I1385">
        <v>-22.609759064337201</v>
      </c>
      <c r="J1385">
        <v>-6.38425950965516</v>
      </c>
      <c r="K1385">
        <v>87.3419962350426</v>
      </c>
      <c r="L1385">
        <v>86.361929534376202</v>
      </c>
      <c r="M1385">
        <v>55.141091225043098</v>
      </c>
      <c r="N1385">
        <v>1.7450355725990701</v>
      </c>
      <c r="O1385">
        <v>29.625526257478299</v>
      </c>
      <c r="P1385">
        <v>64.109090909090895</v>
      </c>
      <c r="Q1385">
        <v>0.15796641054883501</v>
      </c>
    </row>
    <row r="1386" spans="1:17" hidden="1" x14ac:dyDescent="0.3">
      <c r="A1386" t="s">
        <v>2926</v>
      </c>
      <c r="B1386" t="s">
        <v>2927</v>
      </c>
      <c r="C1386" t="str">
        <f>IFERROR(VLOOKUP(Table1[[#This Row],[Ticker]],[1]!Table1[[Symbol]:[Industry]],2,FALSE),"-")</f>
        <v>-</v>
      </c>
      <c r="D1386" t="s">
        <v>676</v>
      </c>
      <c r="E1386">
        <v>1089.6461999999999</v>
      </c>
      <c r="F1386">
        <v>132.36000000000001</v>
      </c>
      <c r="G1386">
        <v>199.561083899154</v>
      </c>
      <c r="H1386">
        <v>18.513820466835099</v>
      </c>
      <c r="I1386">
        <v>146.19235185450501</v>
      </c>
      <c r="J1386">
        <v>-1.26025897350505</v>
      </c>
      <c r="K1386">
        <v>95.447480233380304</v>
      </c>
      <c r="L1386">
        <v>71.964886284760894</v>
      </c>
      <c r="M1386">
        <v>68.513809651492807</v>
      </c>
      <c r="N1386">
        <v>1.32932271671907</v>
      </c>
      <c r="O1386">
        <v>3.1278331822302601</v>
      </c>
      <c r="P1386">
        <v>230.486891385767</v>
      </c>
      <c r="Q1386">
        <v>8.8343586452334005E-2</v>
      </c>
    </row>
    <row r="1387" spans="1:17" hidden="1" x14ac:dyDescent="0.3">
      <c r="A1387" t="s">
        <v>2928</v>
      </c>
      <c r="B1387" t="s">
        <v>2929</v>
      </c>
      <c r="C1387" t="str">
        <f>IFERROR(VLOOKUP(Table1[[#This Row],[Ticker]],[1]!Table1[[Symbol]:[Industry]],2,FALSE),"-")</f>
        <v>-</v>
      </c>
      <c r="D1387" t="s">
        <v>2441</v>
      </c>
      <c r="E1387">
        <v>1082.9529</v>
      </c>
      <c r="F1387">
        <v>86.51</v>
      </c>
      <c r="G1387">
        <v>185.054721009171</v>
      </c>
      <c r="H1387">
        <v>2.6797231517603302</v>
      </c>
      <c r="I1387">
        <v>109.766191823241</v>
      </c>
      <c r="J1387">
        <v>1.1535064477916499</v>
      </c>
      <c r="K1387">
        <v>72.7208882900959</v>
      </c>
      <c r="L1387">
        <v>53.011002407361701</v>
      </c>
      <c r="M1387">
        <v>57.656749269808103</v>
      </c>
      <c r="N1387">
        <v>0.694049062857657</v>
      </c>
      <c r="O1387">
        <v>2.8898393249335399</v>
      </c>
      <c r="P1387">
        <v>348.23834196891102</v>
      </c>
      <c r="Q1387">
        <v>0.26987016100273498</v>
      </c>
    </row>
    <row r="1388" spans="1:17" hidden="1" x14ac:dyDescent="0.3">
      <c r="A1388" t="s">
        <v>2930</v>
      </c>
      <c r="B1388" t="s">
        <v>2931</v>
      </c>
      <c r="C1388" t="str">
        <f>IFERROR(VLOOKUP(Table1[[#This Row],[Ticker]],[1]!Table1[[Symbol]:[Industry]],2,FALSE),"-")</f>
        <v>-</v>
      </c>
      <c r="D1388" t="s">
        <v>61</v>
      </c>
      <c r="E1388">
        <v>1080.6051393160001</v>
      </c>
      <c r="F1388">
        <v>103.83</v>
      </c>
      <c r="G1388">
        <v>3.8593823481834102</v>
      </c>
      <c r="H1388">
        <v>-9.0137192109126101</v>
      </c>
      <c r="I1388">
        <v>-33.832301145088202</v>
      </c>
      <c r="J1388">
        <v>-2.8796630794880498</v>
      </c>
      <c r="K1388">
        <v>107.106008967893</v>
      </c>
      <c r="L1388">
        <v>108.950591054379</v>
      </c>
      <c r="M1388">
        <v>47.9609193402624</v>
      </c>
      <c r="N1388">
        <v>0.90566684868741099</v>
      </c>
      <c r="O1388">
        <v>44.081671963786903</v>
      </c>
      <c r="P1388">
        <v>37.614314115308098</v>
      </c>
      <c r="Q1388">
        <v>-3.8295886685041997E-2</v>
      </c>
    </row>
    <row r="1389" spans="1:17" hidden="1" x14ac:dyDescent="0.3">
      <c r="A1389" t="s">
        <v>2932</v>
      </c>
      <c r="B1389" t="s">
        <v>2933</v>
      </c>
      <c r="C1389" t="str">
        <f>IFERROR(VLOOKUP(Table1[[#This Row],[Ticker]],[1]!Table1[[Symbol]:[Industry]],2,FALSE),"-")</f>
        <v>-</v>
      </c>
      <c r="D1389" t="s">
        <v>631</v>
      </c>
      <c r="E1389">
        <v>1073.049697296</v>
      </c>
      <c r="F1389">
        <v>44.49</v>
      </c>
      <c r="G1389">
        <v>84.220438857793894</v>
      </c>
      <c r="H1389">
        <v>50.767799407903702</v>
      </c>
      <c r="I1389">
        <v>46.448581674854502</v>
      </c>
      <c r="J1389">
        <v>19.229501733281399</v>
      </c>
      <c r="K1389">
        <v>33.024148563760001</v>
      </c>
      <c r="L1389">
        <v>30.275261530380899</v>
      </c>
      <c r="M1389">
        <v>86.859187267688</v>
      </c>
      <c r="N1389">
        <v>4.0179753385257397</v>
      </c>
      <c r="O1389">
        <v>18.453585075297799</v>
      </c>
      <c r="P1389">
        <v>125.83756345177601</v>
      </c>
      <c r="Q1389">
        <v>3.0608660409950001E-3</v>
      </c>
    </row>
    <row r="1390" spans="1:17" hidden="1" x14ac:dyDescent="0.3">
      <c r="A1390" t="s">
        <v>2934</v>
      </c>
      <c r="B1390" t="s">
        <v>2935</v>
      </c>
      <c r="C1390" t="str">
        <f>IFERROR(VLOOKUP(Table1[[#This Row],[Ticker]],[1]!Table1[[Symbol]:[Industry]],2,FALSE),"-")</f>
        <v>-</v>
      </c>
      <c r="D1390" t="s">
        <v>988</v>
      </c>
      <c r="E1390">
        <v>1071.3161707500001</v>
      </c>
      <c r="F1390">
        <v>755.9</v>
      </c>
      <c r="G1390">
        <v>55.690033490635798</v>
      </c>
      <c r="H1390">
        <v>8.7240687109067707</v>
      </c>
      <c r="I1390">
        <v>-1.6951583838022499</v>
      </c>
      <c r="J1390">
        <v>-5.3153465306620902</v>
      </c>
      <c r="K1390">
        <v>692.78932892022499</v>
      </c>
      <c r="L1390">
        <v>626.95786431285796</v>
      </c>
      <c r="M1390">
        <v>54.906066208726898</v>
      </c>
      <c r="N1390">
        <v>2.66547783968177</v>
      </c>
      <c r="O1390">
        <v>14.5191162852229</v>
      </c>
      <c r="P1390">
        <v>87.103960396039597</v>
      </c>
      <c r="Q1390">
        <v>7.0445027783806999E-2</v>
      </c>
    </row>
    <row r="1391" spans="1:17" hidden="1" x14ac:dyDescent="0.3">
      <c r="A1391" t="s">
        <v>2936</v>
      </c>
      <c r="B1391" t="s">
        <v>2937</v>
      </c>
      <c r="C1391" t="str">
        <f>IFERROR(VLOOKUP(Table1[[#This Row],[Ticker]],[1]!Table1[[Symbol]:[Industry]],2,FALSE),"-")</f>
        <v>-</v>
      </c>
      <c r="D1391" t="s">
        <v>396</v>
      </c>
      <c r="E1391">
        <v>1069.2807449500001</v>
      </c>
      <c r="F1391">
        <v>207.86</v>
      </c>
      <c r="G1391">
        <v>-4.7681654447981803</v>
      </c>
      <c r="H1391">
        <v>-9.5488833851940793</v>
      </c>
      <c r="I1391">
        <v>-28.931327416821102</v>
      </c>
      <c r="J1391">
        <v>-4.7022230854009397</v>
      </c>
      <c r="K1391">
        <v>214.47257455642401</v>
      </c>
      <c r="L1391">
        <v>215.42757473715201</v>
      </c>
      <c r="M1391">
        <v>41.8675820942602</v>
      </c>
      <c r="N1391">
        <v>0.81847678555460301</v>
      </c>
      <c r="O1391">
        <v>29.871067064370202</v>
      </c>
      <c r="P1391">
        <v>29.266169154228798</v>
      </c>
      <c r="Q1391">
        <v>2.0698658573914001E-2</v>
      </c>
    </row>
    <row r="1392" spans="1:17" hidden="1" x14ac:dyDescent="0.3">
      <c r="A1392" t="s">
        <v>2938</v>
      </c>
      <c r="B1392" t="s">
        <v>2939</v>
      </c>
      <c r="C1392" t="str">
        <f>IFERROR(VLOOKUP(Table1[[#This Row],[Ticker]],[1]!Table1[[Symbol]:[Industry]],2,FALSE),"-")</f>
        <v>-</v>
      </c>
      <c r="D1392" t="s">
        <v>230</v>
      </c>
      <c r="E1392">
        <v>1067.5034955000001</v>
      </c>
      <c r="F1392">
        <v>944.95</v>
      </c>
      <c r="G1392">
        <v>79.382052785990993</v>
      </c>
      <c r="H1392">
        <v>9.9558335959379907</v>
      </c>
      <c r="I1392">
        <v>23.6754813709031</v>
      </c>
      <c r="J1392">
        <v>-10.7305844612992</v>
      </c>
      <c r="K1392">
        <v>849.13722396908599</v>
      </c>
      <c r="L1392">
        <v>663.03525905367599</v>
      </c>
      <c r="M1392">
        <v>56.100409334990402</v>
      </c>
      <c r="N1392">
        <v>1.09785123966942</v>
      </c>
      <c r="O1392">
        <v>17.5723583258373</v>
      </c>
      <c r="P1392">
        <v>162.486111111111</v>
      </c>
      <c r="Q1392">
        <v>0.17509535901173001</v>
      </c>
    </row>
    <row r="1393" spans="1:17" hidden="1" x14ac:dyDescent="0.3">
      <c r="A1393" t="s">
        <v>2940</v>
      </c>
      <c r="B1393" t="s">
        <v>2941</v>
      </c>
      <c r="C1393" t="str">
        <f>IFERROR(VLOOKUP(Table1[[#This Row],[Ticker]],[1]!Table1[[Symbol]:[Industry]],2,FALSE),"-")</f>
        <v>-</v>
      </c>
      <c r="D1393" t="s">
        <v>207</v>
      </c>
      <c r="E1393">
        <v>1066.072483555</v>
      </c>
      <c r="F1393">
        <v>485.05</v>
      </c>
      <c r="G1393">
        <v>-7.3203500979245604</v>
      </c>
      <c r="H1393">
        <v>-8.7811644627112297</v>
      </c>
      <c r="I1393">
        <v>5.3934038238111999</v>
      </c>
      <c r="J1393">
        <v>-2.5271636553011301</v>
      </c>
      <c r="K1393">
        <v>486.26533049912598</v>
      </c>
      <c r="L1393">
        <v>471.22975814602597</v>
      </c>
      <c r="M1393">
        <v>43.660135332323001</v>
      </c>
      <c r="N1393">
        <v>0.560427429372511</v>
      </c>
      <c r="O1393">
        <v>28.471291619420601</v>
      </c>
      <c r="P1393">
        <v>25.9052563270603</v>
      </c>
      <c r="Q1393">
        <v>2.5006749754047E-2</v>
      </c>
    </row>
    <row r="1394" spans="1:17" hidden="1" x14ac:dyDescent="0.3">
      <c r="A1394" t="s">
        <v>2942</v>
      </c>
      <c r="B1394" t="s">
        <v>2943</v>
      </c>
      <c r="C1394" t="str">
        <f>IFERROR(VLOOKUP(Table1[[#This Row],[Ticker]],[1]!Table1[[Symbol]:[Industry]],2,FALSE),"-")</f>
        <v>-</v>
      </c>
      <c r="D1394" t="s">
        <v>388</v>
      </c>
      <c r="E1394">
        <v>1063.425015</v>
      </c>
      <c r="F1394">
        <v>335.55</v>
      </c>
      <c r="G1394">
        <v>-7.5961840393604101</v>
      </c>
      <c r="H1394">
        <v>0.48236945955974803</v>
      </c>
      <c r="I1394">
        <v>-36.883036818981402</v>
      </c>
      <c r="J1394">
        <v>-4.6745401211913604</v>
      </c>
      <c r="K1394">
        <v>326.448741034303</v>
      </c>
      <c r="L1394">
        <v>335.16192634231999</v>
      </c>
      <c r="M1394">
        <v>45.588620845475297</v>
      </c>
      <c r="N1394">
        <v>0.92400072649961495</v>
      </c>
      <c r="O1394">
        <v>51.020712263447997</v>
      </c>
      <c r="P1394">
        <v>34.731981529813297</v>
      </c>
      <c r="Q1394">
        <v>-1.5624313470944E-2</v>
      </c>
    </row>
    <row r="1395" spans="1:17" hidden="1" x14ac:dyDescent="0.3">
      <c r="A1395" t="s">
        <v>2944</v>
      </c>
      <c r="B1395" t="s">
        <v>2945</v>
      </c>
      <c r="C1395" t="str">
        <f>IFERROR(VLOOKUP(Table1[[#This Row],[Ticker]],[1]!Table1[[Symbol]:[Industry]],2,FALSE),"-")</f>
        <v>-</v>
      </c>
      <c r="D1395" t="s">
        <v>193</v>
      </c>
      <c r="E1395">
        <v>1062.43006642</v>
      </c>
      <c r="F1395">
        <v>898.25</v>
      </c>
      <c r="G1395">
        <v>97.353094063738098</v>
      </c>
      <c r="H1395">
        <v>-4.1058706156192999</v>
      </c>
      <c r="I1395">
        <v>-4.3828519624301396</v>
      </c>
      <c r="J1395">
        <v>10.7066434375394</v>
      </c>
      <c r="K1395">
        <v>828.35315486275294</v>
      </c>
      <c r="L1395">
        <v>741.21776496878203</v>
      </c>
      <c r="M1395">
        <v>68.428230683469195</v>
      </c>
      <c r="N1395">
        <v>3.3573459089687998</v>
      </c>
      <c r="O1395">
        <v>9.8691900918452493</v>
      </c>
      <c r="P1395">
        <v>120.985300448982</v>
      </c>
      <c r="Q1395">
        <v>0.14574365874372</v>
      </c>
    </row>
    <row r="1396" spans="1:17" hidden="1" x14ac:dyDescent="0.3">
      <c r="A1396" t="s">
        <v>2946</v>
      </c>
      <c r="B1396" t="s">
        <v>2947</v>
      </c>
      <c r="C1396" t="str">
        <f>IFERROR(VLOOKUP(Table1[[#This Row],[Ticker]],[1]!Table1[[Symbol]:[Industry]],2,FALSE),"-")</f>
        <v>-</v>
      </c>
      <c r="D1396" t="s">
        <v>64</v>
      </c>
      <c r="E1396">
        <v>1061.0975142780001</v>
      </c>
      <c r="F1396">
        <v>184.4</v>
      </c>
      <c r="G1396">
        <v>2.0156095053662</v>
      </c>
      <c r="H1396">
        <v>18.409785261515999</v>
      </c>
      <c r="I1396">
        <v>8.3840198788087701</v>
      </c>
      <c r="J1396">
        <v>11.5572985246648</v>
      </c>
      <c r="K1396">
        <v>160.18582338539099</v>
      </c>
      <c r="L1396">
        <v>153.83481350840199</v>
      </c>
      <c r="M1396">
        <v>66.626775393243705</v>
      </c>
      <c r="N1396">
        <v>4.2956085717069001</v>
      </c>
      <c r="O1396">
        <v>19.202819956616</v>
      </c>
      <c r="P1396">
        <v>31.526390870185399</v>
      </c>
      <c r="Q1396">
        <v>5.5719341569210002E-3</v>
      </c>
    </row>
    <row r="1397" spans="1:17" hidden="1" x14ac:dyDescent="0.3">
      <c r="A1397" t="s">
        <v>2948</v>
      </c>
      <c r="B1397" t="s">
        <v>2949</v>
      </c>
      <c r="C1397" t="str">
        <f>IFERROR(VLOOKUP(Table1[[#This Row],[Ticker]],[1]!Table1[[Symbol]:[Industry]],2,FALSE),"-")</f>
        <v>-</v>
      </c>
      <c r="D1397" t="s">
        <v>130</v>
      </c>
      <c r="E1397">
        <v>1058.31418607</v>
      </c>
      <c r="F1397">
        <v>481.7</v>
      </c>
      <c r="G1397">
        <v>16.8010564807321</v>
      </c>
      <c r="H1397">
        <v>1.6800470337621101</v>
      </c>
      <c r="I1397">
        <v>-3.6628892371455901</v>
      </c>
      <c r="J1397">
        <v>-0.230633337154591</v>
      </c>
      <c r="K1397">
        <v>442.73145107108701</v>
      </c>
      <c r="L1397">
        <v>412.52027394952</v>
      </c>
      <c r="M1397">
        <v>65.877705086659304</v>
      </c>
      <c r="N1397">
        <v>0.81617148241162596</v>
      </c>
      <c r="O1397">
        <v>7.4735312435125696</v>
      </c>
      <c r="P1397">
        <v>67.082899757197296</v>
      </c>
    </row>
    <row r="1398" spans="1:17" hidden="1" x14ac:dyDescent="0.3">
      <c r="A1398" t="s">
        <v>2950</v>
      </c>
      <c r="B1398" t="s">
        <v>2951</v>
      </c>
      <c r="C1398" t="str">
        <f>IFERROR(VLOOKUP(Table1[[#This Row],[Ticker]],[1]!Table1[[Symbol]:[Industry]],2,FALSE),"-")</f>
        <v>-</v>
      </c>
      <c r="D1398" t="s">
        <v>193</v>
      </c>
      <c r="E1398">
        <v>1057.856047</v>
      </c>
      <c r="F1398">
        <v>1147.4000000000001</v>
      </c>
      <c r="G1398">
        <v>44.451196036781802</v>
      </c>
      <c r="H1398">
        <v>7.1422103649502899</v>
      </c>
      <c r="I1398">
        <v>32.377051278766103</v>
      </c>
      <c r="J1398">
        <v>9.0502538362057106</v>
      </c>
      <c r="K1398">
        <v>1036.6044627649401</v>
      </c>
      <c r="L1398">
        <v>908.17258948168001</v>
      </c>
      <c r="M1398">
        <v>71.373623230432997</v>
      </c>
      <c r="N1398">
        <v>1.22185341019555</v>
      </c>
      <c r="O1398">
        <v>3.6865957817674602</v>
      </c>
      <c r="P1398">
        <v>87.315321198269501</v>
      </c>
      <c r="Q1398">
        <v>7.0790503408484001E-2</v>
      </c>
    </row>
    <row r="1399" spans="1:17" hidden="1" x14ac:dyDescent="0.3">
      <c r="A1399" t="s">
        <v>2952</v>
      </c>
      <c r="B1399" t="s">
        <v>2953</v>
      </c>
      <c r="C1399" t="str">
        <f>IFERROR(VLOOKUP(Table1[[#This Row],[Ticker]],[1]!Table1[[Symbol]:[Industry]],2,FALSE),"-")</f>
        <v>-</v>
      </c>
      <c r="D1399" t="s">
        <v>396</v>
      </c>
      <c r="E1399">
        <v>1056.9000000000001</v>
      </c>
      <c r="F1399">
        <v>35.22</v>
      </c>
      <c r="G1399">
        <v>-42.253268856842602</v>
      </c>
      <c r="H1399">
        <v>-3.2739160358735102</v>
      </c>
      <c r="I1399">
        <v>-27.956429026391799</v>
      </c>
      <c r="J1399">
        <v>-4.4852866556566298</v>
      </c>
      <c r="K1399">
        <v>35.105356807233697</v>
      </c>
      <c r="M1399">
        <v>58.934137533064501</v>
      </c>
      <c r="N1399">
        <v>1.0468099521446199</v>
      </c>
      <c r="O1399">
        <v>24.7870528109029</v>
      </c>
      <c r="P1399">
        <v>17.399999999999899</v>
      </c>
    </row>
    <row r="1400" spans="1:17" hidden="1" x14ac:dyDescent="0.3">
      <c r="A1400" t="s">
        <v>2954</v>
      </c>
      <c r="B1400" t="s">
        <v>2955</v>
      </c>
      <c r="C1400" t="str">
        <f>IFERROR(VLOOKUP(Table1[[#This Row],[Ticker]],[1]!Table1[[Symbol]:[Industry]],2,FALSE),"-")</f>
        <v>-</v>
      </c>
      <c r="D1400" t="s">
        <v>850</v>
      </c>
      <c r="E1400">
        <v>1055.1383430000001</v>
      </c>
      <c r="F1400">
        <v>744.65</v>
      </c>
      <c r="G1400">
        <v>25.554947869425099</v>
      </c>
      <c r="H1400">
        <v>-5.5025704787648797</v>
      </c>
      <c r="I1400">
        <v>-21.993318913560099</v>
      </c>
      <c r="J1400">
        <v>-5.8253397060544998</v>
      </c>
      <c r="K1400">
        <v>749.05414208689899</v>
      </c>
      <c r="L1400">
        <v>711.86129570958201</v>
      </c>
      <c r="M1400">
        <v>49.6689425318513</v>
      </c>
      <c r="N1400">
        <v>1.2575963710562299</v>
      </c>
      <c r="O1400">
        <v>22.876519170079899</v>
      </c>
      <c r="P1400">
        <v>58.419317093926097</v>
      </c>
      <c r="Q1400">
        <v>0.111795206396912</v>
      </c>
    </row>
    <row r="1401" spans="1:17" hidden="1" x14ac:dyDescent="0.3">
      <c r="A1401" t="s">
        <v>2956</v>
      </c>
      <c r="B1401" t="s">
        <v>2957</v>
      </c>
      <c r="C1401" t="str">
        <f>IFERROR(VLOOKUP(Table1[[#This Row],[Ticker]],[1]!Table1[[Symbol]:[Industry]],2,FALSE),"-")</f>
        <v>-</v>
      </c>
      <c r="D1401" t="s">
        <v>607</v>
      </c>
      <c r="E1401">
        <v>1054.8924841799901</v>
      </c>
      <c r="F1401">
        <v>62.79</v>
      </c>
      <c r="G1401">
        <v>2.1966522075230199</v>
      </c>
      <c r="H1401">
        <v>13.3109737828538</v>
      </c>
      <c r="I1401">
        <v>-8.97018750789527</v>
      </c>
      <c r="J1401">
        <v>2.1833451574690601</v>
      </c>
      <c r="K1401">
        <v>58.0191916244762</v>
      </c>
      <c r="L1401">
        <v>57.728160687272997</v>
      </c>
      <c r="M1401">
        <v>75.246306492532398</v>
      </c>
      <c r="N1401">
        <v>2.8927371397524402</v>
      </c>
      <c r="O1401">
        <v>16.9772256728778</v>
      </c>
      <c r="P1401">
        <v>41.101123595505598</v>
      </c>
      <c r="Q1401">
        <v>-1.4381557864149E-2</v>
      </c>
    </row>
    <row r="1402" spans="1:17" hidden="1" x14ac:dyDescent="0.3">
      <c r="A1402" t="s">
        <v>2958</v>
      </c>
      <c r="B1402" t="s">
        <v>2959</v>
      </c>
      <c r="C1402" t="str">
        <f>IFERROR(VLOOKUP(Table1[[#This Row],[Ticker]],[1]!Table1[[Symbol]:[Industry]],2,FALSE),"-")</f>
        <v>-</v>
      </c>
      <c r="D1402" t="s">
        <v>544</v>
      </c>
      <c r="E1402">
        <v>1054.3185576000001</v>
      </c>
      <c r="F1402">
        <v>300.5</v>
      </c>
      <c r="G1402">
        <v>63.029019285213799</v>
      </c>
      <c r="H1402">
        <v>7.8591327995784903</v>
      </c>
      <c r="I1402">
        <v>29.663154371137701</v>
      </c>
      <c r="J1402">
        <v>-2.5871246836668198</v>
      </c>
      <c r="K1402">
        <v>267.55605315460701</v>
      </c>
      <c r="L1402">
        <v>238.49021276836501</v>
      </c>
      <c r="M1402">
        <v>72.264656555151106</v>
      </c>
      <c r="N1402">
        <v>2.30357561336645</v>
      </c>
      <c r="O1402">
        <v>7.2212978369384304</v>
      </c>
      <c r="P1402">
        <v>93.870967741935402</v>
      </c>
      <c r="Q1402">
        <v>6.5294522932149998E-3</v>
      </c>
    </row>
    <row r="1403" spans="1:17" hidden="1" x14ac:dyDescent="0.3">
      <c r="A1403" t="s">
        <v>2960</v>
      </c>
      <c r="B1403" t="s">
        <v>2961</v>
      </c>
      <c r="C1403" t="str">
        <f>IFERROR(VLOOKUP(Table1[[#This Row],[Ticker]],[1]!Table1[[Symbol]:[Industry]],2,FALSE),"-")</f>
        <v>-</v>
      </c>
      <c r="D1403" t="s">
        <v>148</v>
      </c>
      <c r="E1403">
        <v>1049.6378999999999</v>
      </c>
      <c r="F1403">
        <v>57.95</v>
      </c>
      <c r="G1403">
        <v>734.10706334690406</v>
      </c>
      <c r="H1403">
        <v>-18.408793638475601</v>
      </c>
      <c r="I1403">
        <v>586.03521147233005</v>
      </c>
      <c r="J1403">
        <v>-12.2433410595397</v>
      </c>
      <c r="K1403">
        <v>61.996930247899201</v>
      </c>
      <c r="L1403">
        <v>36.035881200687299</v>
      </c>
      <c r="M1403">
        <v>15.4391775992337</v>
      </c>
      <c r="N1403">
        <v>0.54026479562015195</v>
      </c>
      <c r="O1403">
        <v>35.478861087143997</v>
      </c>
      <c r="P1403">
        <v>1070.70707070707</v>
      </c>
      <c r="Q1403">
        <v>0.182025316558936</v>
      </c>
    </row>
    <row r="1404" spans="1:17" hidden="1" x14ac:dyDescent="0.3">
      <c r="A1404" t="s">
        <v>2962</v>
      </c>
      <c r="B1404" t="s">
        <v>2963</v>
      </c>
      <c r="C1404" t="str">
        <f>IFERROR(VLOOKUP(Table1[[#This Row],[Ticker]],[1]!Table1[[Symbol]:[Industry]],2,FALSE),"-")</f>
        <v>-</v>
      </c>
      <c r="D1404" t="s">
        <v>21</v>
      </c>
      <c r="E1404">
        <v>1049.1359427089999</v>
      </c>
      <c r="F1404">
        <v>107.94</v>
      </c>
      <c r="G1404">
        <v>26.688981173560901</v>
      </c>
      <c r="H1404">
        <v>2.54085383885297</v>
      </c>
      <c r="I1404">
        <v>-7.2286583177591597</v>
      </c>
      <c r="J1404">
        <v>-3.68959309971966</v>
      </c>
      <c r="K1404">
        <v>101.651058820907</v>
      </c>
      <c r="L1404">
        <v>95.171669687178806</v>
      </c>
      <c r="M1404">
        <v>59.703108551035598</v>
      </c>
      <c r="N1404">
        <v>2.0512893717058498</v>
      </c>
      <c r="O1404">
        <v>18.954974986103299</v>
      </c>
      <c r="P1404">
        <v>55.645277577505396</v>
      </c>
      <c r="Q1404">
        <v>4.3268689689065998E-2</v>
      </c>
    </row>
    <row r="1405" spans="1:17" hidden="1" x14ac:dyDescent="0.3">
      <c r="A1405" t="s">
        <v>2964</v>
      </c>
      <c r="B1405" t="s">
        <v>2965</v>
      </c>
      <c r="C1405" t="str">
        <f>IFERROR(VLOOKUP(Table1[[#This Row],[Ticker]],[1]!Table1[[Symbol]:[Industry]],2,FALSE),"-")</f>
        <v>-</v>
      </c>
      <c r="D1405" t="s">
        <v>127</v>
      </c>
      <c r="E1405">
        <v>1049.0510225</v>
      </c>
      <c r="F1405">
        <v>208.03</v>
      </c>
      <c r="G1405">
        <v>-7.7146999776144298</v>
      </c>
      <c r="H1405">
        <v>19.490724281772</v>
      </c>
      <c r="I1405">
        <v>27.3230774103186</v>
      </c>
      <c r="J1405">
        <v>-3.1636828737285101</v>
      </c>
      <c r="K1405">
        <v>174.50336686683701</v>
      </c>
      <c r="L1405">
        <v>162.09047652640101</v>
      </c>
      <c r="M1405">
        <v>72.5574253470364</v>
      </c>
      <c r="N1405">
        <v>2.4619146823309301</v>
      </c>
      <c r="O1405">
        <v>6.6192376099601002</v>
      </c>
      <c r="P1405">
        <v>60.889404485692097</v>
      </c>
    </row>
    <row r="1406" spans="1:17" hidden="1" x14ac:dyDescent="0.3">
      <c r="A1406" t="s">
        <v>2966</v>
      </c>
      <c r="B1406" t="s">
        <v>2967</v>
      </c>
      <c r="C1406" t="str">
        <f>IFERROR(VLOOKUP(Table1[[#This Row],[Ticker]],[1]!Table1[[Symbol]:[Industry]],2,FALSE),"-")</f>
        <v>-</v>
      </c>
      <c r="D1406" t="s">
        <v>24</v>
      </c>
      <c r="E1406">
        <v>1045.951955256</v>
      </c>
      <c r="F1406">
        <v>42.19</v>
      </c>
      <c r="G1406">
        <v>110.013102502781</v>
      </c>
      <c r="H1406">
        <v>-10.229178113663799</v>
      </c>
      <c r="I1406">
        <v>21.7741068778883</v>
      </c>
      <c r="J1406">
        <v>-8.7308460701939499</v>
      </c>
      <c r="K1406">
        <v>42.763180817205303</v>
      </c>
      <c r="L1406">
        <v>37.976928933332701</v>
      </c>
      <c r="M1406">
        <v>33.133157124951197</v>
      </c>
      <c r="N1406">
        <v>1.61110035406439</v>
      </c>
      <c r="O1406">
        <v>39.8435648257881</v>
      </c>
      <c r="P1406">
        <v>143.170028818443</v>
      </c>
      <c r="Q1406">
        <v>6.9598108415877005E-2</v>
      </c>
    </row>
    <row r="1407" spans="1:17" hidden="1" x14ac:dyDescent="0.3">
      <c r="A1407" t="s">
        <v>2968</v>
      </c>
      <c r="B1407" t="s">
        <v>2969</v>
      </c>
      <c r="C1407" t="str">
        <f>IFERROR(VLOOKUP(Table1[[#This Row],[Ticker]],[1]!Table1[[Symbol]:[Industry]],2,FALSE),"-")</f>
        <v>-</v>
      </c>
      <c r="D1407" t="s">
        <v>322</v>
      </c>
      <c r="E1407">
        <v>1042.15206216</v>
      </c>
      <c r="F1407">
        <v>5.58</v>
      </c>
      <c r="G1407">
        <v>57.265598152566596</v>
      </c>
      <c r="H1407">
        <v>2.955833595938</v>
      </c>
      <c r="I1407">
        <v>-4.0096834642616503</v>
      </c>
      <c r="J1407">
        <v>-4.6126700227965802</v>
      </c>
      <c r="K1407">
        <v>5.2535488610493104</v>
      </c>
      <c r="L1407">
        <v>5.2167770475584403</v>
      </c>
      <c r="M1407">
        <v>62.132291820674503</v>
      </c>
      <c r="N1407">
        <v>1.4178287174969899</v>
      </c>
      <c r="O1407">
        <v>43.369175627240097</v>
      </c>
      <c r="P1407">
        <v>86</v>
      </c>
      <c r="Q1407">
        <v>5.6442772726534002E-2</v>
      </c>
    </row>
    <row r="1408" spans="1:17" hidden="1" x14ac:dyDescent="0.3">
      <c r="A1408" t="s">
        <v>2970</v>
      </c>
      <c r="B1408" t="s">
        <v>2971</v>
      </c>
      <c r="C1408" t="str">
        <f>IFERROR(VLOOKUP(Table1[[#This Row],[Ticker]],[1]!Table1[[Symbol]:[Industry]],2,FALSE),"-")</f>
        <v>-</v>
      </c>
      <c r="D1408" t="s">
        <v>61</v>
      </c>
      <c r="E1408">
        <v>1041.5865778499999</v>
      </c>
      <c r="F1408">
        <v>815.55</v>
      </c>
      <c r="G1408">
        <v>51.077859403412297</v>
      </c>
      <c r="H1408">
        <v>3.2919794859760998</v>
      </c>
      <c r="I1408">
        <v>5.84251504833047</v>
      </c>
      <c r="J1408">
        <v>-7.3982377382548599</v>
      </c>
      <c r="K1408">
        <v>740.19075294109098</v>
      </c>
      <c r="L1408">
        <v>630.50077978771105</v>
      </c>
      <c r="M1408">
        <v>47.366239080070301</v>
      </c>
      <c r="N1408">
        <v>0.51894477454782695</v>
      </c>
      <c r="O1408">
        <v>14.6404267059039</v>
      </c>
      <c r="P1408">
        <v>114.61842105263101</v>
      </c>
      <c r="Q1408">
        <v>7.7017608258848E-2</v>
      </c>
    </row>
    <row r="1409" spans="1:17" hidden="1" x14ac:dyDescent="0.3">
      <c r="A1409" t="s">
        <v>2972</v>
      </c>
      <c r="B1409" t="s">
        <v>2973</v>
      </c>
      <c r="C1409" t="str">
        <f>IFERROR(VLOOKUP(Table1[[#This Row],[Ticker]],[1]!Table1[[Symbol]:[Industry]],2,FALSE),"-")</f>
        <v>-</v>
      </c>
      <c r="D1409" t="s">
        <v>275</v>
      </c>
      <c r="E1409">
        <v>1040.20951008</v>
      </c>
      <c r="F1409">
        <v>216.45</v>
      </c>
      <c r="G1409">
        <v>56.052813744919</v>
      </c>
      <c r="H1409">
        <v>5.8238539005065197</v>
      </c>
      <c r="I1409">
        <v>-4.9014465684141397</v>
      </c>
      <c r="J1409">
        <v>-2.8492713299861299</v>
      </c>
      <c r="K1409">
        <v>202.328529981988</v>
      </c>
      <c r="L1409">
        <v>183.01876192509201</v>
      </c>
      <c r="M1409">
        <v>56.199425828383497</v>
      </c>
      <c r="N1409">
        <v>0.80427138767593898</v>
      </c>
      <c r="O1409">
        <v>18.249018249018199</v>
      </c>
      <c r="P1409">
        <v>88.2173913043478</v>
      </c>
      <c r="Q1409">
        <v>9.6507388924090998E-2</v>
      </c>
    </row>
    <row r="1410" spans="1:17" hidden="1" x14ac:dyDescent="0.3">
      <c r="A1410" t="s">
        <v>2974</v>
      </c>
      <c r="B1410" t="s">
        <v>2975</v>
      </c>
      <c r="C1410" t="str">
        <f>IFERROR(VLOOKUP(Table1[[#This Row],[Ticker]],[1]!Table1[[Symbol]:[Industry]],2,FALSE),"-")</f>
        <v>-</v>
      </c>
      <c r="D1410" t="s">
        <v>127</v>
      </c>
      <c r="E1410">
        <v>1039.717752435</v>
      </c>
      <c r="F1410">
        <v>236.7</v>
      </c>
      <c r="G1410">
        <v>309.825358057252</v>
      </c>
      <c r="H1410">
        <v>68.062629712442799</v>
      </c>
      <c r="I1410">
        <v>188.530610040055</v>
      </c>
      <c r="J1410">
        <v>19.799411620205401</v>
      </c>
      <c r="K1410">
        <v>152.787834809126</v>
      </c>
      <c r="L1410">
        <v>109.962033880936</v>
      </c>
      <c r="M1410">
        <v>96.925784073762898</v>
      </c>
      <c r="N1410">
        <v>2.28394310049607</v>
      </c>
      <c r="O1410">
        <v>0</v>
      </c>
      <c r="P1410">
        <v>382.07739307535599</v>
      </c>
      <c r="Q1410">
        <v>0.169538713973125</v>
      </c>
    </row>
    <row r="1411" spans="1:17" hidden="1" x14ac:dyDescent="0.3">
      <c r="A1411" t="s">
        <v>2976</v>
      </c>
      <c r="B1411" t="s">
        <v>2977</v>
      </c>
      <c r="C1411" t="str">
        <f>IFERROR(VLOOKUP(Table1[[#This Row],[Ticker]],[1]!Table1[[Symbol]:[Industry]],2,FALSE),"-")</f>
        <v>-</v>
      </c>
      <c r="D1411" t="s">
        <v>607</v>
      </c>
      <c r="E1411">
        <v>1039.439962512</v>
      </c>
      <c r="F1411">
        <v>218.62</v>
      </c>
      <c r="G1411">
        <v>-18.8850261116505</v>
      </c>
      <c r="H1411">
        <v>12.9884688964547</v>
      </c>
      <c r="I1411">
        <v>-9.8931122600077703</v>
      </c>
      <c r="J1411">
        <v>7.31166610999718</v>
      </c>
      <c r="K1411">
        <v>192.190415213823</v>
      </c>
      <c r="L1411">
        <v>194.72357138613501</v>
      </c>
      <c r="M1411">
        <v>83.608483597056093</v>
      </c>
      <c r="N1411">
        <v>2.73320687350328</v>
      </c>
      <c r="O1411">
        <v>11.014545787210601</v>
      </c>
      <c r="P1411">
        <v>37.453630933668599</v>
      </c>
      <c r="Q1411">
        <v>-9.8726368244569998E-3</v>
      </c>
    </row>
    <row r="1412" spans="1:17" hidden="1" x14ac:dyDescent="0.3">
      <c r="A1412" t="s">
        <v>2978</v>
      </c>
      <c r="B1412" t="s">
        <v>2979</v>
      </c>
      <c r="C1412" t="str">
        <f>IFERROR(VLOOKUP(Table1[[#This Row],[Ticker]],[1]!Table1[[Symbol]:[Industry]],2,FALSE),"-")</f>
        <v>-</v>
      </c>
      <c r="D1412" t="s">
        <v>385</v>
      </c>
      <c r="E1412">
        <v>1035.708264288</v>
      </c>
      <c r="F1412">
        <v>49.15</v>
      </c>
      <c r="G1412">
        <v>280.51312558787299</v>
      </c>
      <c r="H1412">
        <v>57.8322751115887</v>
      </c>
      <c r="I1412">
        <v>28.115248341521198</v>
      </c>
      <c r="J1412">
        <v>-9.0048268855416893</v>
      </c>
      <c r="K1412">
        <v>38.485320385324499</v>
      </c>
      <c r="L1412">
        <v>27.7852874826457</v>
      </c>
      <c r="M1412">
        <v>58.127353561066698</v>
      </c>
      <c r="N1412">
        <v>1.80292034368038</v>
      </c>
      <c r="O1412">
        <v>20.956256358087401</v>
      </c>
      <c r="P1412">
        <v>379.51219512195098</v>
      </c>
      <c r="Q1412">
        <v>0.113527771861145</v>
      </c>
    </row>
    <row r="1413" spans="1:17" hidden="1" x14ac:dyDescent="0.3">
      <c r="A1413" t="s">
        <v>2980</v>
      </c>
      <c r="B1413" t="s">
        <v>2981</v>
      </c>
      <c r="C1413" t="str">
        <f>IFERROR(VLOOKUP(Table1[[#This Row],[Ticker]],[1]!Table1[[Symbol]:[Industry]],2,FALSE),"-")</f>
        <v>-</v>
      </c>
      <c r="D1413" t="s">
        <v>607</v>
      </c>
      <c r="E1413">
        <v>1033.6612500000001</v>
      </c>
      <c r="F1413">
        <v>27</v>
      </c>
      <c r="G1413">
        <v>-17.512144596487602</v>
      </c>
      <c r="H1413">
        <v>-7.0441664040619996</v>
      </c>
      <c r="I1413">
        <v>-8.2639406574501297</v>
      </c>
      <c r="J1413">
        <v>-1.6714935522083501</v>
      </c>
      <c r="K1413">
        <v>25.266074597846998</v>
      </c>
      <c r="M1413">
        <v>99.999999999961403</v>
      </c>
      <c r="N1413">
        <v>0</v>
      </c>
      <c r="O1413">
        <v>0</v>
      </c>
      <c r="P1413">
        <v>8.1730769230769091</v>
      </c>
    </row>
    <row r="1414" spans="1:17" hidden="1" x14ac:dyDescent="0.3">
      <c r="A1414" t="s">
        <v>2982</v>
      </c>
      <c r="B1414" t="s">
        <v>2983</v>
      </c>
      <c r="C1414" t="str">
        <f>IFERROR(VLOOKUP(Table1[[#This Row],[Ticker]],[1]!Table1[[Symbol]:[Industry]],2,FALSE),"-")</f>
        <v>-</v>
      </c>
      <c r="D1414" t="s">
        <v>1720</v>
      </c>
      <c r="E1414">
        <v>1030.5778</v>
      </c>
      <c r="F1414">
        <v>528.75</v>
      </c>
      <c r="G1414">
        <v>60.134493820445996</v>
      </c>
      <c r="H1414">
        <v>25.725294673782201</v>
      </c>
      <c r="I1414">
        <v>56.141056532084001</v>
      </c>
      <c r="J1414">
        <v>0.97896941075460697</v>
      </c>
      <c r="K1414">
        <v>377.315520472277</v>
      </c>
      <c r="L1414">
        <v>354.37476492537297</v>
      </c>
      <c r="M1414">
        <v>73.6174972964115</v>
      </c>
      <c r="N1414">
        <v>1.5689510876746899</v>
      </c>
      <c r="O1414">
        <v>0.63356973995272103</v>
      </c>
      <c r="P1414">
        <v>109.73819912733001</v>
      </c>
    </row>
    <row r="1415" spans="1:17" hidden="1" x14ac:dyDescent="0.3">
      <c r="A1415" t="s">
        <v>2984</v>
      </c>
      <c r="B1415" t="s">
        <v>2985</v>
      </c>
      <c r="C1415" t="str">
        <f>IFERROR(VLOOKUP(Table1[[#This Row],[Ticker]],[1]!Table1[[Symbol]:[Industry]],2,FALSE),"-")</f>
        <v>-</v>
      </c>
      <c r="D1415" t="s">
        <v>302</v>
      </c>
      <c r="E1415">
        <v>1027.759932125</v>
      </c>
      <c r="F1415">
        <v>368.2</v>
      </c>
      <c r="G1415">
        <v>-11.0980086083292</v>
      </c>
      <c r="H1415">
        <v>3.95998051536926</v>
      </c>
      <c r="I1415">
        <v>-3.0391813887750101</v>
      </c>
      <c r="J1415">
        <v>0.76119744136824297</v>
      </c>
      <c r="K1415">
        <v>365.630847679326</v>
      </c>
      <c r="L1415">
        <v>351.738402295127</v>
      </c>
      <c r="M1415">
        <v>64.142740700190103</v>
      </c>
      <c r="N1415">
        <v>1.00335262649873</v>
      </c>
      <c r="O1415">
        <v>21.944595328625699</v>
      </c>
      <c r="P1415">
        <v>31.359257937923601</v>
      </c>
      <c r="Q1415">
        <v>0.13125123502087899</v>
      </c>
    </row>
    <row r="1416" spans="1:17" hidden="1" x14ac:dyDescent="0.3">
      <c r="A1416" t="s">
        <v>2986</v>
      </c>
      <c r="B1416" t="s">
        <v>2987</v>
      </c>
      <c r="C1416" t="str">
        <f>IFERROR(VLOOKUP(Table1[[#This Row],[Ticker]],[1]!Table1[[Symbol]:[Industry]],2,FALSE),"-")</f>
        <v>-</v>
      </c>
      <c r="D1416" t="s">
        <v>293</v>
      </c>
      <c r="E1416">
        <v>1027.05</v>
      </c>
      <c r="F1416">
        <v>501</v>
      </c>
      <c r="G1416">
        <v>23.867017286405598</v>
      </c>
      <c r="H1416">
        <v>-8.8281303327034504</v>
      </c>
      <c r="I1416">
        <v>-24.262640758921801</v>
      </c>
      <c r="J1416">
        <v>-5.3253397060544998</v>
      </c>
      <c r="K1416">
        <v>536.28534695292205</v>
      </c>
      <c r="L1416">
        <v>524.93494753817697</v>
      </c>
      <c r="M1416">
        <v>37.082539214432302</v>
      </c>
      <c r="N1416">
        <v>1.64665523156089</v>
      </c>
      <c r="O1416">
        <v>59.670658682634702</v>
      </c>
      <c r="P1416">
        <v>51.933282789992397</v>
      </c>
      <c r="Q1416">
        <v>0.116724951341403</v>
      </c>
    </row>
    <row r="1417" spans="1:17" hidden="1" x14ac:dyDescent="0.3">
      <c r="A1417" t="s">
        <v>2988</v>
      </c>
      <c r="B1417" t="s">
        <v>2989</v>
      </c>
      <c r="C1417" t="str">
        <f>IFERROR(VLOOKUP(Table1[[#This Row],[Ticker]],[1]!Table1[[Symbol]:[Industry]],2,FALSE),"-")</f>
        <v>-</v>
      </c>
      <c r="D1417" t="s">
        <v>124</v>
      </c>
      <c r="E1417">
        <v>1025.796527</v>
      </c>
      <c r="F1417">
        <v>773.15</v>
      </c>
      <c r="G1417">
        <v>794.18390400095905</v>
      </c>
      <c r="H1417">
        <v>-7.8460653006491201</v>
      </c>
      <c r="I1417">
        <v>198.31418209748901</v>
      </c>
      <c r="J1417">
        <v>-4.9249503500560596</v>
      </c>
      <c r="K1417">
        <v>735.99739686685405</v>
      </c>
      <c r="L1417">
        <v>495.93588157953297</v>
      </c>
      <c r="M1417">
        <v>62.739742524590802</v>
      </c>
      <c r="N1417">
        <v>0.90367143592583199</v>
      </c>
      <c r="O1417">
        <v>9.2931513936493602</v>
      </c>
      <c r="P1417">
        <v>888.682864450127</v>
      </c>
      <c r="Q1417">
        <v>0.13848841566474299</v>
      </c>
    </row>
    <row r="1418" spans="1:17" hidden="1" x14ac:dyDescent="0.3">
      <c r="A1418" t="s">
        <v>2990</v>
      </c>
      <c r="B1418" t="s">
        <v>2991</v>
      </c>
      <c r="C1418" t="str">
        <f>IFERROR(VLOOKUP(Table1[[#This Row],[Ticker]],[1]!Table1[[Symbol]:[Industry]],2,FALSE),"-")</f>
        <v>-</v>
      </c>
      <c r="D1418" t="s">
        <v>140</v>
      </c>
      <c r="E1418">
        <v>1023.2724672000001</v>
      </c>
      <c r="F1418">
        <v>842.3</v>
      </c>
      <c r="G1418">
        <v>24.3549678168648</v>
      </c>
      <c r="H1418">
        <v>-10.9450775657932</v>
      </c>
      <c r="I1418">
        <v>-12.877593150555001</v>
      </c>
      <c r="J1418">
        <v>-3.5610284359292801</v>
      </c>
      <c r="K1418">
        <v>869.70402550847598</v>
      </c>
      <c r="L1418">
        <v>819.97930496849995</v>
      </c>
      <c r="M1418">
        <v>42.875241989378999</v>
      </c>
      <c r="N1418">
        <v>1.0029145110378199</v>
      </c>
      <c r="O1418">
        <v>33.562863587795299</v>
      </c>
      <c r="P1418">
        <v>60.438095238095201</v>
      </c>
      <c r="Q1418">
        <v>0.207477705732138</v>
      </c>
    </row>
    <row r="1419" spans="1:17" hidden="1" x14ac:dyDescent="0.3">
      <c r="A1419" t="s">
        <v>2992</v>
      </c>
      <c r="B1419" t="s">
        <v>2993</v>
      </c>
      <c r="C1419" t="str">
        <f>IFERROR(VLOOKUP(Table1[[#This Row],[Ticker]],[1]!Table1[[Symbol]:[Industry]],2,FALSE),"-")</f>
        <v>-</v>
      </c>
      <c r="D1419" t="s">
        <v>607</v>
      </c>
      <c r="E1419">
        <v>1022.289675</v>
      </c>
      <c r="F1419">
        <v>1101.3</v>
      </c>
      <c r="G1419">
        <v>20.511512849212799</v>
      </c>
      <c r="H1419">
        <v>7.8522066529328098</v>
      </c>
      <c r="I1419">
        <v>14.380278739259801</v>
      </c>
      <c r="J1419">
        <v>9.2145950566525308</v>
      </c>
      <c r="K1419">
        <v>964.24399248697796</v>
      </c>
      <c r="L1419">
        <v>900.17834436745397</v>
      </c>
      <c r="M1419">
        <v>83.031333407296202</v>
      </c>
      <c r="N1419">
        <v>2.3679967226721002</v>
      </c>
      <c r="O1419">
        <v>7.8725143012803001</v>
      </c>
      <c r="P1419">
        <v>59.724437998549597</v>
      </c>
      <c r="Q1419">
        <v>1.9323997863249998E-2</v>
      </c>
    </row>
    <row r="1420" spans="1:17" hidden="1" x14ac:dyDescent="0.3">
      <c r="A1420" t="s">
        <v>2994</v>
      </c>
      <c r="B1420" t="s">
        <v>2995</v>
      </c>
      <c r="C1420" t="str">
        <f>IFERROR(VLOOKUP(Table1[[#This Row],[Ticker]],[1]!Table1[[Symbol]:[Industry]],2,FALSE),"-")</f>
        <v>-</v>
      </c>
      <c r="E1420">
        <v>1020</v>
      </c>
      <c r="F1420">
        <v>408</v>
      </c>
      <c r="G1420">
        <v>143.35533238745799</v>
      </c>
      <c r="H1420">
        <v>-17.2751895063722</v>
      </c>
      <c r="I1420">
        <v>66.305610732181805</v>
      </c>
      <c r="J1420">
        <v>-2.6423673386161202</v>
      </c>
      <c r="K1420">
        <v>434.59591093054598</v>
      </c>
      <c r="L1420">
        <v>367.25167483080298</v>
      </c>
      <c r="M1420">
        <v>39.934308888153602</v>
      </c>
      <c r="N1420">
        <v>0.85291781773332997</v>
      </c>
      <c r="O1420">
        <v>131.39705882352899</v>
      </c>
      <c r="P1420">
        <v>213.00345224395801</v>
      </c>
    </row>
    <row r="1421" spans="1:17" hidden="1" x14ac:dyDescent="0.3">
      <c r="A1421" t="s">
        <v>2996</v>
      </c>
      <c r="B1421" t="s">
        <v>2997</v>
      </c>
      <c r="C1421" t="str">
        <f>IFERROR(VLOOKUP(Table1[[#This Row],[Ticker]],[1]!Table1[[Symbol]:[Industry]],2,FALSE),"-")</f>
        <v>-</v>
      </c>
      <c r="D1421" t="s">
        <v>64</v>
      </c>
      <c r="E1421">
        <v>1013.580855</v>
      </c>
      <c r="F1421">
        <v>89.94</v>
      </c>
      <c r="G1421">
        <v>-17.577113411456398</v>
      </c>
      <c r="H1421">
        <v>-9.5142425738117407</v>
      </c>
      <c r="I1421">
        <v>-36.210903955669998</v>
      </c>
      <c r="J1421">
        <v>-7.0751874836067703</v>
      </c>
      <c r="K1421">
        <v>93.887119314257504</v>
      </c>
      <c r="L1421">
        <v>97.744204046892193</v>
      </c>
      <c r="M1421">
        <v>35.009919370071998</v>
      </c>
      <c r="N1421">
        <v>0.80724502147908705</v>
      </c>
      <c r="O1421">
        <v>61.8857015788303</v>
      </c>
      <c r="P1421">
        <v>12.074766355140101</v>
      </c>
    </row>
    <row r="1422" spans="1:17" hidden="1" x14ac:dyDescent="0.3">
      <c r="A1422" t="s">
        <v>2998</v>
      </c>
      <c r="B1422" t="s">
        <v>2999</v>
      </c>
      <c r="C1422" t="str">
        <f>IFERROR(VLOOKUP(Table1[[#This Row],[Ticker]],[1]!Table1[[Symbol]:[Industry]],2,FALSE),"-")</f>
        <v>-</v>
      </c>
      <c r="D1422" t="s">
        <v>18</v>
      </c>
      <c r="E1422">
        <v>1010.89966302</v>
      </c>
      <c r="F1422">
        <v>957.3</v>
      </c>
      <c r="G1422">
        <v>34.5189454957479</v>
      </c>
      <c r="H1422">
        <v>-12.3027912186464</v>
      </c>
      <c r="I1422">
        <v>-13.493954557974799</v>
      </c>
      <c r="J1422">
        <v>5.35553347481867</v>
      </c>
      <c r="K1422">
        <v>1039.9886769729201</v>
      </c>
      <c r="L1422">
        <v>988.95034987947395</v>
      </c>
      <c r="M1422">
        <v>57.974552281483</v>
      </c>
      <c r="N1422">
        <v>0.92177837149873498</v>
      </c>
      <c r="O1422">
        <v>65.256450433510906</v>
      </c>
      <c r="P1422">
        <v>78.917858144098602</v>
      </c>
      <c r="Q1422">
        <v>0.218297536197543</v>
      </c>
    </row>
    <row r="1423" spans="1:17" hidden="1" x14ac:dyDescent="0.3">
      <c r="A1423" t="s">
        <v>3000</v>
      </c>
      <c r="B1423" t="s">
        <v>3001</v>
      </c>
      <c r="C1423" t="str">
        <f>IFERROR(VLOOKUP(Table1[[#This Row],[Ticker]],[1]!Table1[[Symbol]:[Industry]],2,FALSE),"-")</f>
        <v>-</v>
      </c>
      <c r="D1423" t="s">
        <v>193</v>
      </c>
      <c r="E1423">
        <v>1006.551325</v>
      </c>
      <c r="F1423">
        <v>2200</v>
      </c>
      <c r="G1423">
        <v>96.033095436847603</v>
      </c>
      <c r="H1423">
        <v>-11.8476598538436</v>
      </c>
      <c r="I1423">
        <v>23.651949381420199</v>
      </c>
      <c r="J1423">
        <v>-2.5805844612992601</v>
      </c>
      <c r="K1423">
        <v>2180.33378417433</v>
      </c>
      <c r="L1423">
        <v>1856.84282145303</v>
      </c>
      <c r="M1423">
        <v>27.662930771796798</v>
      </c>
      <c r="N1423">
        <v>0.56925996204933504</v>
      </c>
      <c r="O1423">
        <v>14.0636363636363</v>
      </c>
      <c r="P1423">
        <v>121.774193548387</v>
      </c>
      <c r="Q1423">
        <v>0.24943983913847201</v>
      </c>
    </row>
    <row r="1424" spans="1:17" hidden="1" x14ac:dyDescent="0.3">
      <c r="A1424" t="s">
        <v>3002</v>
      </c>
      <c r="B1424" t="s">
        <v>3003</v>
      </c>
      <c r="C1424" t="str">
        <f>IFERROR(VLOOKUP(Table1[[#This Row],[Ticker]],[1]!Table1[[Symbol]:[Industry]],2,FALSE),"-")</f>
        <v>-</v>
      </c>
      <c r="D1424" t="s">
        <v>230</v>
      </c>
      <c r="E1424">
        <v>1002.0924694</v>
      </c>
      <c r="F1424">
        <v>162.04</v>
      </c>
      <c r="G1424">
        <v>148.26236935110299</v>
      </c>
      <c r="H1424">
        <v>89.930945274304307</v>
      </c>
      <c r="I1424">
        <v>76.120449560608193</v>
      </c>
      <c r="J1424">
        <v>-8.7072142919228099</v>
      </c>
      <c r="K1424">
        <v>103.93523302937</v>
      </c>
      <c r="L1424">
        <v>83.442796233798404</v>
      </c>
      <c r="M1424">
        <v>69.022942858993602</v>
      </c>
      <c r="N1424">
        <v>2.95126797561357</v>
      </c>
      <c r="O1424">
        <v>7.5351764996297304</v>
      </c>
      <c r="P1424">
        <v>204.30046948356801</v>
      </c>
      <c r="Q1424">
        <v>0.10578192052749601</v>
      </c>
    </row>
    <row r="1425" spans="1:17" hidden="1" x14ac:dyDescent="0.3">
      <c r="A1425" t="s">
        <v>3004</v>
      </c>
      <c r="B1425" t="s">
        <v>3005</v>
      </c>
      <c r="C1425" t="str">
        <f>IFERROR(VLOOKUP(Table1[[#This Row],[Ticker]],[1]!Table1[[Symbol]:[Industry]],2,FALSE),"-")</f>
        <v>-</v>
      </c>
      <c r="D1425" t="s">
        <v>193</v>
      </c>
      <c r="E1425">
        <v>1001.2032799999999</v>
      </c>
      <c r="F1425">
        <v>811.1</v>
      </c>
      <c r="G1425">
        <v>14.0285222293576</v>
      </c>
      <c r="H1425">
        <v>-2.0887523913231498</v>
      </c>
      <c r="I1425">
        <v>1.94892781693027</v>
      </c>
      <c r="J1425">
        <v>1.7036632859346801</v>
      </c>
      <c r="K1425">
        <v>793.02793507189097</v>
      </c>
      <c r="L1425">
        <v>744.19057825320499</v>
      </c>
      <c r="M1425">
        <v>66.569952936132694</v>
      </c>
      <c r="N1425">
        <v>0.705204882138869</v>
      </c>
      <c r="O1425">
        <v>15.275551719886501</v>
      </c>
      <c r="P1425">
        <v>44.5553377294599</v>
      </c>
      <c r="Q1425">
        <v>4.5543016036199001E-2</v>
      </c>
    </row>
    <row r="1426" spans="1:17" hidden="1" x14ac:dyDescent="0.3">
      <c r="A1426" t="s">
        <v>3006</v>
      </c>
      <c r="B1426" t="s">
        <v>3007</v>
      </c>
      <c r="C1426" t="str">
        <f>IFERROR(VLOOKUP(Table1[[#This Row],[Ticker]],[1]!Table1[[Symbol]:[Industry]],2,FALSE),"-")</f>
        <v>-</v>
      </c>
      <c r="D1426" t="s">
        <v>140</v>
      </c>
      <c r="E1426">
        <v>999.47528499999999</v>
      </c>
      <c r="F1426">
        <v>1015.35</v>
      </c>
      <c r="G1426">
        <v>-2.6059587906880899</v>
      </c>
      <c r="H1426">
        <v>-0.248354885737401</v>
      </c>
      <c r="I1426">
        <v>27.895622102866</v>
      </c>
      <c r="J1426">
        <v>-5.9376971472709998</v>
      </c>
      <c r="K1426">
        <v>1002.58885097362</v>
      </c>
      <c r="L1426">
        <v>867.15427472896795</v>
      </c>
      <c r="M1426">
        <v>42.2509397830487</v>
      </c>
      <c r="N1426">
        <v>0.18234357675040599</v>
      </c>
      <c r="O1426">
        <v>15.723642093859199</v>
      </c>
      <c r="P1426">
        <v>51.862099910260198</v>
      </c>
      <c r="Q1426">
        <v>2.0618575827759E-2</v>
      </c>
    </row>
    <row r="1427" spans="1:17" hidden="1" x14ac:dyDescent="0.3">
      <c r="A1427" t="s">
        <v>3008</v>
      </c>
      <c r="B1427" t="s">
        <v>3009</v>
      </c>
      <c r="C1427" t="str">
        <f>IFERROR(VLOOKUP(Table1[[#This Row],[Ticker]],[1]!Table1[[Symbol]:[Industry]],2,FALSE),"-")</f>
        <v>-</v>
      </c>
      <c r="D1427" t="s">
        <v>218</v>
      </c>
      <c r="E1427">
        <v>998.33176094999999</v>
      </c>
      <c r="F1427">
        <v>65.09</v>
      </c>
      <c r="G1427">
        <v>7.6959260214190701</v>
      </c>
      <c r="H1427">
        <v>-11.3016796627538</v>
      </c>
      <c r="I1427">
        <v>-9.3593557218286403</v>
      </c>
      <c r="J1427">
        <v>-7.4830877551069097</v>
      </c>
      <c r="K1427">
        <v>68.190939460108794</v>
      </c>
      <c r="L1427">
        <v>68.211498815302804</v>
      </c>
      <c r="M1427">
        <v>41.707299655268798</v>
      </c>
      <c r="N1427">
        <v>0.56255987303522104</v>
      </c>
      <c r="O1427">
        <v>99.262559532954299</v>
      </c>
      <c r="P1427">
        <v>50.845886442641898</v>
      </c>
      <c r="Q1427">
        <v>7.8839394519999995E-3</v>
      </c>
    </row>
    <row r="1428" spans="1:17" hidden="1" x14ac:dyDescent="0.3">
      <c r="A1428" t="s">
        <v>3010</v>
      </c>
      <c r="B1428" t="s">
        <v>3011</v>
      </c>
      <c r="C1428" t="str">
        <f>IFERROR(VLOOKUP(Table1[[#This Row],[Ticker]],[1]!Table1[[Symbol]:[Industry]],2,FALSE),"-")</f>
        <v>-</v>
      </c>
      <c r="E1428">
        <v>998.29326104999996</v>
      </c>
      <c r="F1428">
        <v>1157.5999999999999</v>
      </c>
      <c r="G1428">
        <v>142.15714980396399</v>
      </c>
      <c r="H1428">
        <v>23.120336729331001</v>
      </c>
      <c r="I1428">
        <v>19.662483924810001</v>
      </c>
      <c r="J1428">
        <v>1.71961755890276</v>
      </c>
      <c r="K1428">
        <v>960.09109695573102</v>
      </c>
      <c r="L1428">
        <v>794.76939419840301</v>
      </c>
      <c r="M1428">
        <v>65.200551166981896</v>
      </c>
      <c r="N1428">
        <v>0.77237541311177305</v>
      </c>
      <c r="O1428">
        <v>9.0186592950933093</v>
      </c>
      <c r="P1428">
        <v>182.30703572735001</v>
      </c>
      <c r="Q1428">
        <v>4.6773079830219E-2</v>
      </c>
    </row>
    <row r="1429" spans="1:17" hidden="1" x14ac:dyDescent="0.3">
      <c r="A1429" t="s">
        <v>3012</v>
      </c>
      <c r="B1429" t="s">
        <v>3013</v>
      </c>
      <c r="C1429" t="str">
        <f>IFERROR(VLOOKUP(Table1[[#This Row],[Ticker]],[1]!Table1[[Symbol]:[Industry]],2,FALSE),"-")</f>
        <v>-</v>
      </c>
      <c r="D1429" t="s">
        <v>533</v>
      </c>
      <c r="E1429">
        <v>997.04768867999996</v>
      </c>
      <c r="F1429">
        <v>138.94999999999999</v>
      </c>
      <c r="G1429">
        <v>-6.2881500294697803</v>
      </c>
      <c r="H1429">
        <v>10.4808335959379</v>
      </c>
      <c r="I1429">
        <v>-19.691922425432299</v>
      </c>
      <c r="J1429">
        <v>8.0709389433172891</v>
      </c>
      <c r="K1429">
        <v>128.68921301535599</v>
      </c>
      <c r="L1429">
        <v>128.02476064454501</v>
      </c>
      <c r="M1429">
        <v>73.201430455367699</v>
      </c>
      <c r="N1429">
        <v>2.1052863836549398</v>
      </c>
      <c r="O1429">
        <v>32.8535444404462</v>
      </c>
      <c r="P1429">
        <v>37.302371541501898</v>
      </c>
      <c r="Q1429">
        <v>2.3385225108243E-2</v>
      </c>
    </row>
    <row r="1430" spans="1:17" hidden="1" x14ac:dyDescent="0.3">
      <c r="A1430" t="s">
        <v>3014</v>
      </c>
      <c r="B1430" t="s">
        <v>3015</v>
      </c>
      <c r="C1430" t="str">
        <f>IFERROR(VLOOKUP(Table1[[#This Row],[Ticker]],[1]!Table1[[Symbol]:[Industry]],2,FALSE),"-")</f>
        <v>-</v>
      </c>
      <c r="E1430">
        <v>995.93899050000005</v>
      </c>
      <c r="F1430">
        <v>408.25</v>
      </c>
      <c r="G1430">
        <v>147.57448396905599</v>
      </c>
      <c r="H1430">
        <v>-9.37652792009699</v>
      </c>
      <c r="I1430">
        <v>37.272251161622002</v>
      </c>
      <c r="J1430">
        <v>-3.89695871090955</v>
      </c>
      <c r="K1430">
        <v>389.96318311104898</v>
      </c>
      <c r="L1430">
        <v>310.68653389398702</v>
      </c>
      <c r="M1430">
        <v>35.446991234739798</v>
      </c>
      <c r="N1430">
        <v>1.0019649516782201</v>
      </c>
      <c r="O1430">
        <v>3.98040416411511</v>
      </c>
      <c r="P1430">
        <v>186.89388615600799</v>
      </c>
    </row>
    <row r="1431" spans="1:17" hidden="1" x14ac:dyDescent="0.3">
      <c r="A1431" t="s">
        <v>3016</v>
      </c>
      <c r="B1431" t="s">
        <v>3017</v>
      </c>
      <c r="C1431" t="str">
        <f>IFERROR(VLOOKUP(Table1[[#This Row],[Ticker]],[1]!Table1[[Symbol]:[Industry]],2,FALSE),"-")</f>
        <v>-</v>
      </c>
      <c r="D1431" t="s">
        <v>371</v>
      </c>
      <c r="E1431">
        <v>991.73986327499995</v>
      </c>
      <c r="F1431">
        <v>648.4</v>
      </c>
      <c r="G1431">
        <v>-43.231983194077799</v>
      </c>
      <c r="H1431">
        <v>-0.47280949410463302</v>
      </c>
      <c r="I1431">
        <v>-21.4241274702764</v>
      </c>
      <c r="J1431">
        <v>1.64346835409737</v>
      </c>
      <c r="K1431">
        <v>604.49281101335703</v>
      </c>
      <c r="L1431">
        <v>641.73891581120699</v>
      </c>
      <c r="M1431">
        <v>71.088952881657093</v>
      </c>
      <c r="N1431">
        <v>0.84411796762610503</v>
      </c>
      <c r="O1431">
        <v>37.723627390499701</v>
      </c>
      <c r="P1431">
        <v>31.547981334956301</v>
      </c>
      <c r="Q1431">
        <v>-6.5984001380630999E-2</v>
      </c>
    </row>
    <row r="1432" spans="1:17" hidden="1" x14ac:dyDescent="0.3">
      <c r="A1432" t="s">
        <v>3018</v>
      </c>
      <c r="B1432" t="s">
        <v>3019</v>
      </c>
      <c r="C1432" t="str">
        <f>IFERROR(VLOOKUP(Table1[[#This Row],[Ticker]],[1]!Table1[[Symbol]:[Industry]],2,FALSE),"-")</f>
        <v>-</v>
      </c>
      <c r="D1432" t="s">
        <v>124</v>
      </c>
      <c r="E1432">
        <v>991.28737999999998</v>
      </c>
      <c r="F1432">
        <v>27</v>
      </c>
      <c r="G1432">
        <v>190.104252164645</v>
      </c>
      <c r="H1432">
        <v>-5.7843238843769598</v>
      </c>
      <c r="I1432">
        <v>-0.206264660842846</v>
      </c>
      <c r="J1432">
        <v>-4.0623853928155702</v>
      </c>
      <c r="K1432">
        <v>26.303094419055199</v>
      </c>
      <c r="L1432">
        <v>23.799536445403199</v>
      </c>
      <c r="M1432">
        <v>45.020355704569504</v>
      </c>
      <c r="N1432">
        <v>1.09811894894335</v>
      </c>
      <c r="O1432">
        <v>23.703703703703599</v>
      </c>
      <c r="P1432">
        <v>219.52662721893401</v>
      </c>
      <c r="Q1432">
        <v>7.0799481516182997E-2</v>
      </c>
    </row>
    <row r="1433" spans="1:17" hidden="1" x14ac:dyDescent="0.3">
      <c r="A1433" t="s">
        <v>3020</v>
      </c>
      <c r="B1433" t="s">
        <v>3021</v>
      </c>
      <c r="C1433" t="str">
        <f>IFERROR(VLOOKUP(Table1[[#This Row],[Ticker]],[1]!Table1[[Symbol]:[Industry]],2,FALSE),"-")</f>
        <v>-</v>
      </c>
      <c r="D1433" t="s">
        <v>46</v>
      </c>
      <c r="E1433">
        <v>991.27472822099901</v>
      </c>
      <c r="F1433">
        <v>175.38</v>
      </c>
      <c r="G1433">
        <v>276.10172006119097</v>
      </c>
      <c r="H1433">
        <v>10.046615229306299</v>
      </c>
      <c r="I1433">
        <v>82.794411721128498</v>
      </c>
      <c r="J1433">
        <v>-6.63308672432784</v>
      </c>
      <c r="K1433">
        <v>146.222705203131</v>
      </c>
      <c r="L1433">
        <v>108.213497150717</v>
      </c>
      <c r="M1433">
        <v>57.536445444106597</v>
      </c>
      <c r="N1433">
        <v>1.74310748850076</v>
      </c>
      <c r="O1433">
        <v>7.6462538487855003</v>
      </c>
      <c r="P1433">
        <v>421.96428571428498</v>
      </c>
      <c r="Q1433">
        <v>0.182882720071713</v>
      </c>
    </row>
    <row r="1434" spans="1:17" hidden="1" x14ac:dyDescent="0.3">
      <c r="A1434" t="s">
        <v>3022</v>
      </c>
      <c r="B1434" t="s">
        <v>3023</v>
      </c>
      <c r="C1434" t="str">
        <f>IFERROR(VLOOKUP(Table1[[#This Row],[Ticker]],[1]!Table1[[Symbol]:[Industry]],2,FALSE),"-")</f>
        <v>-</v>
      </c>
      <c r="D1434" t="s">
        <v>230</v>
      </c>
      <c r="E1434">
        <v>990.12769200000002</v>
      </c>
      <c r="F1434">
        <v>632.4</v>
      </c>
      <c r="G1434">
        <v>77.039574120762396</v>
      </c>
      <c r="H1434">
        <v>0.44443408699374998</v>
      </c>
      <c r="I1434">
        <v>0.94962227526777798</v>
      </c>
      <c r="J1434">
        <v>3.9644940382776701</v>
      </c>
      <c r="K1434">
        <v>597.07653637315195</v>
      </c>
      <c r="L1434">
        <v>568.03925031600704</v>
      </c>
      <c r="M1434">
        <v>57.016099303266998</v>
      </c>
      <c r="N1434">
        <v>0.89963299784191697</v>
      </c>
      <c r="O1434">
        <v>34.456040480708403</v>
      </c>
      <c r="P1434">
        <v>125.85714285714199</v>
      </c>
      <c r="Q1434">
        <v>3.8954326416177E-2</v>
      </c>
    </row>
    <row r="1435" spans="1:17" hidden="1" x14ac:dyDescent="0.3">
      <c r="A1435" t="s">
        <v>3024</v>
      </c>
      <c r="B1435" t="s">
        <v>3025</v>
      </c>
      <c r="C1435" t="str">
        <f>IFERROR(VLOOKUP(Table1[[#This Row],[Ticker]],[1]!Table1[[Symbol]:[Industry]],2,FALSE),"-")</f>
        <v>-</v>
      </c>
      <c r="D1435" t="s">
        <v>80</v>
      </c>
      <c r="E1435">
        <v>989.07528772000001</v>
      </c>
      <c r="F1435">
        <v>115.53</v>
      </c>
      <c r="G1435">
        <v>2.82423343037983</v>
      </c>
      <c r="H1435">
        <v>4.9069338404367704</v>
      </c>
      <c r="I1435">
        <v>20.867978919121501</v>
      </c>
      <c r="J1435">
        <v>-8.6064529018018501</v>
      </c>
      <c r="K1435">
        <v>111.00520415965801</v>
      </c>
      <c r="L1435">
        <v>105.758367032153</v>
      </c>
      <c r="M1435">
        <v>45.978445348021097</v>
      </c>
      <c r="N1435">
        <v>1.4892461881093</v>
      </c>
      <c r="O1435">
        <v>54.029256470180798</v>
      </c>
      <c r="P1435">
        <v>44.412500000000001</v>
      </c>
      <c r="Q1435">
        <v>-4.1514405754782997E-2</v>
      </c>
    </row>
    <row r="1436" spans="1:17" hidden="1" x14ac:dyDescent="0.3">
      <c r="A1436" t="s">
        <v>3026</v>
      </c>
      <c r="B1436" t="s">
        <v>3027</v>
      </c>
      <c r="C1436" t="str">
        <f>IFERROR(VLOOKUP(Table1[[#This Row],[Ticker]],[1]!Table1[[Symbol]:[Industry]],2,FALSE),"-")</f>
        <v>-</v>
      </c>
      <c r="D1436" t="s">
        <v>278</v>
      </c>
      <c r="E1436">
        <v>983.14392753499999</v>
      </c>
      <c r="F1436">
        <v>1748.9</v>
      </c>
      <c r="G1436">
        <v>-44.755096577408104</v>
      </c>
      <c r="H1436">
        <v>-2.0605696250581298</v>
      </c>
      <c r="I1436">
        <v>-15.001702239626599</v>
      </c>
      <c r="J1436">
        <v>-3.0802992882603402</v>
      </c>
      <c r="K1436">
        <v>1763.82978075864</v>
      </c>
      <c r="L1436">
        <v>1810.0332896319301</v>
      </c>
      <c r="M1436">
        <v>45.521773983288298</v>
      </c>
      <c r="N1436">
        <v>0.77533303416682298</v>
      </c>
      <c r="O1436">
        <v>28.480759334438702</v>
      </c>
      <c r="P1436">
        <v>15.8211920529801</v>
      </c>
      <c r="Q1436">
        <v>-3.9219734491507001E-2</v>
      </c>
    </row>
    <row r="1437" spans="1:17" hidden="1" x14ac:dyDescent="0.3">
      <c r="A1437" t="s">
        <v>3028</v>
      </c>
      <c r="B1437" t="s">
        <v>3029</v>
      </c>
      <c r="C1437" t="str">
        <f>IFERROR(VLOOKUP(Table1[[#This Row],[Ticker]],[1]!Table1[[Symbol]:[Industry]],2,FALSE),"-")</f>
        <v>-</v>
      </c>
      <c r="D1437" t="s">
        <v>278</v>
      </c>
      <c r="E1437">
        <v>981.913344389999</v>
      </c>
      <c r="F1437">
        <v>78.8</v>
      </c>
      <c r="G1437">
        <v>-23.473061105592901</v>
      </c>
      <c r="H1437">
        <v>0.62479911317937498</v>
      </c>
      <c r="I1437">
        <v>-15.628244017248401</v>
      </c>
      <c r="J1437">
        <v>-3.2227610512624598</v>
      </c>
      <c r="K1437">
        <v>76.605771654704498</v>
      </c>
      <c r="L1437">
        <v>78.028647065307098</v>
      </c>
      <c r="M1437">
        <v>53.7069469354551</v>
      </c>
      <c r="N1437">
        <v>1.25198574677324</v>
      </c>
      <c r="O1437">
        <v>28.1091370558375</v>
      </c>
      <c r="P1437">
        <v>19.756838905774998</v>
      </c>
      <c r="Q1437">
        <v>-6.8032103061759996E-2</v>
      </c>
    </row>
    <row r="1438" spans="1:17" hidden="1" x14ac:dyDescent="0.3">
      <c r="A1438" t="s">
        <v>3030</v>
      </c>
      <c r="B1438" t="s">
        <v>3031</v>
      </c>
      <c r="C1438" t="str">
        <f>IFERROR(VLOOKUP(Table1[[#This Row],[Ticker]],[1]!Table1[[Symbol]:[Industry]],2,FALSE),"-")</f>
        <v>-</v>
      </c>
      <c r="D1438" t="s">
        <v>61</v>
      </c>
      <c r="E1438">
        <v>978.66705000000002</v>
      </c>
      <c r="F1438">
        <v>1539.95</v>
      </c>
      <c r="G1438">
        <v>284.69452531587802</v>
      </c>
      <c r="H1438">
        <v>-1.6330631011807599</v>
      </c>
      <c r="I1438">
        <v>81.973699915255693</v>
      </c>
      <c r="J1438">
        <v>-1.6714935522083501</v>
      </c>
      <c r="K1438">
        <v>1424.6829843785199</v>
      </c>
      <c r="L1438">
        <v>1078.96576630506</v>
      </c>
      <c r="M1438">
        <v>64.038287825677699</v>
      </c>
      <c r="N1438">
        <v>0.51129283968553896</v>
      </c>
      <c r="O1438">
        <v>18.4908600928601</v>
      </c>
      <c r="P1438">
        <v>321.90410958904101</v>
      </c>
      <c r="Q1438">
        <v>0.114906596998492</v>
      </c>
    </row>
    <row r="1439" spans="1:17" hidden="1" x14ac:dyDescent="0.3">
      <c r="A1439" t="s">
        <v>3032</v>
      </c>
      <c r="B1439" t="s">
        <v>3033</v>
      </c>
      <c r="C1439" t="str">
        <f>IFERROR(VLOOKUP(Table1[[#This Row],[Ticker]],[1]!Table1[[Symbol]:[Industry]],2,FALSE),"-")</f>
        <v>-</v>
      </c>
      <c r="D1439" t="s">
        <v>61</v>
      </c>
      <c r="E1439">
        <v>978.63926400000003</v>
      </c>
      <c r="F1439">
        <v>346</v>
      </c>
      <c r="G1439">
        <v>-15.7741668816992</v>
      </c>
      <c r="H1439">
        <v>14.2695523780112</v>
      </c>
      <c r="I1439">
        <v>-18.841096204935301</v>
      </c>
      <c r="J1439">
        <v>1.35000557620537</v>
      </c>
      <c r="K1439">
        <v>316.994255575019</v>
      </c>
      <c r="L1439">
        <v>335.82129819471101</v>
      </c>
      <c r="M1439">
        <v>81.715280204724806</v>
      </c>
      <c r="N1439">
        <v>2.9674013784221098</v>
      </c>
      <c r="O1439">
        <v>48.381502890173401</v>
      </c>
      <c r="P1439">
        <v>31.4090391188758</v>
      </c>
      <c r="Q1439">
        <v>-3.0675722182257999E-2</v>
      </c>
    </row>
    <row r="1440" spans="1:17" hidden="1" x14ac:dyDescent="0.3">
      <c r="A1440" t="s">
        <v>3034</v>
      </c>
      <c r="B1440" t="s">
        <v>3035</v>
      </c>
      <c r="C1440" t="str">
        <f>IFERROR(VLOOKUP(Table1[[#This Row],[Ticker]],[1]!Table1[[Symbol]:[Industry]],2,FALSE),"-")</f>
        <v>-</v>
      </c>
      <c r="D1440" t="s">
        <v>80</v>
      </c>
      <c r="E1440">
        <v>978.49391249999996</v>
      </c>
      <c r="F1440">
        <v>684.8</v>
      </c>
      <c r="G1440">
        <v>9.5839142829045798</v>
      </c>
      <c r="H1440">
        <v>9.7897523114422498</v>
      </c>
      <c r="I1440">
        <v>7.5199344232738001</v>
      </c>
      <c r="J1440">
        <v>0.90559895880485597</v>
      </c>
      <c r="K1440">
        <v>642.04826941284398</v>
      </c>
      <c r="L1440">
        <v>593.07202811593299</v>
      </c>
      <c r="M1440">
        <v>67.294666746560907</v>
      </c>
      <c r="N1440">
        <v>1.59394575544678</v>
      </c>
      <c r="O1440">
        <v>7.33060747663552</v>
      </c>
      <c r="P1440">
        <v>45.826235093696702</v>
      </c>
      <c r="Q1440">
        <v>-4.0048259853527002E-2</v>
      </c>
    </row>
    <row r="1441" spans="1:17" hidden="1" x14ac:dyDescent="0.3">
      <c r="A1441" t="s">
        <v>3036</v>
      </c>
      <c r="B1441" t="s">
        <v>3037</v>
      </c>
      <c r="C1441" t="str">
        <f>IFERROR(VLOOKUP(Table1[[#This Row],[Ticker]],[1]!Table1[[Symbol]:[Industry]],2,FALSE),"-")</f>
        <v>-</v>
      </c>
      <c r="D1441" t="s">
        <v>676</v>
      </c>
      <c r="E1441">
        <v>977.21684200000004</v>
      </c>
      <c r="F1441">
        <v>258.60000000000002</v>
      </c>
      <c r="G1441">
        <v>110.479162042079</v>
      </c>
      <c r="H1441">
        <v>-4.58498062187559</v>
      </c>
      <c r="I1441">
        <v>-4.8099622628929897</v>
      </c>
      <c r="J1441">
        <v>-8.8250516046428</v>
      </c>
      <c r="K1441">
        <v>263.97468813342402</v>
      </c>
      <c r="L1441">
        <v>253.8009207623</v>
      </c>
      <c r="M1441">
        <v>38.256628021984</v>
      </c>
      <c r="N1441">
        <v>1.04349711840294</v>
      </c>
      <c r="O1441">
        <v>54.2923433874709</v>
      </c>
      <c r="P1441">
        <v>141.90832553788499</v>
      </c>
    </row>
    <row r="1442" spans="1:17" hidden="1" x14ac:dyDescent="0.3">
      <c r="A1442" t="s">
        <v>3038</v>
      </c>
      <c r="B1442" t="s">
        <v>3039</v>
      </c>
      <c r="C1442" t="str">
        <f>IFERROR(VLOOKUP(Table1[[#This Row],[Ticker]],[1]!Table1[[Symbol]:[Industry]],2,FALSE),"-")</f>
        <v>-</v>
      </c>
      <c r="D1442" t="s">
        <v>92</v>
      </c>
      <c r="E1442">
        <v>976.1614452</v>
      </c>
      <c r="F1442">
        <v>106.17</v>
      </c>
      <c r="G1442">
        <v>-28.281551794793899</v>
      </c>
      <c r="H1442">
        <v>-8.55845211834772</v>
      </c>
      <c r="I1442">
        <v>-8.5887836093995205</v>
      </c>
      <c r="J1442">
        <v>-2.57230811857155</v>
      </c>
      <c r="K1442">
        <v>106.074765520971</v>
      </c>
      <c r="L1442">
        <v>107.891051973703</v>
      </c>
      <c r="M1442">
        <v>47.498593236085597</v>
      </c>
      <c r="N1442">
        <v>0.97213698839662199</v>
      </c>
      <c r="O1442">
        <v>37.8449656211735</v>
      </c>
      <c r="P1442">
        <v>14.1612903225806</v>
      </c>
      <c r="Q1442">
        <v>-3.0232142470208001E-2</v>
      </c>
    </row>
    <row r="1443" spans="1:17" hidden="1" x14ac:dyDescent="0.3">
      <c r="A1443" t="s">
        <v>3040</v>
      </c>
      <c r="B1443" t="s">
        <v>3041</v>
      </c>
      <c r="C1443" t="str">
        <f>IFERROR(VLOOKUP(Table1[[#This Row],[Ticker]],[1]!Table1[[Symbol]:[Industry]],2,FALSE),"-")</f>
        <v>-</v>
      </c>
      <c r="D1443" t="s">
        <v>230</v>
      </c>
      <c r="E1443">
        <v>975.79974042000003</v>
      </c>
      <c r="F1443">
        <v>280.14999999999998</v>
      </c>
      <c r="G1443">
        <v>-21.992569524040402</v>
      </c>
      <c r="H1443">
        <v>1.79063620230058</v>
      </c>
      <c r="I1443">
        <v>-7.4619540852069699</v>
      </c>
      <c r="J1443">
        <v>13.0789610850921</v>
      </c>
      <c r="K1443">
        <v>256.81592307109997</v>
      </c>
      <c r="L1443">
        <v>249.52445568328699</v>
      </c>
      <c r="M1443">
        <v>80.008064370376303</v>
      </c>
      <c r="N1443">
        <v>1.43424259017579</v>
      </c>
      <c r="O1443">
        <v>17.276459039800098</v>
      </c>
      <c r="P1443">
        <v>44.407216494845301</v>
      </c>
      <c r="Q1443">
        <v>0.14447550877902199</v>
      </c>
    </row>
    <row r="1444" spans="1:17" hidden="1" x14ac:dyDescent="0.3">
      <c r="A1444" t="s">
        <v>3042</v>
      </c>
      <c r="B1444" t="s">
        <v>3043</v>
      </c>
      <c r="C1444" t="str">
        <f>IFERROR(VLOOKUP(Table1[[#This Row],[Ticker]],[1]!Table1[[Symbol]:[Industry]],2,FALSE),"-")</f>
        <v>-</v>
      </c>
      <c r="D1444" t="s">
        <v>46</v>
      </c>
      <c r="E1444">
        <v>973.66942071000005</v>
      </c>
      <c r="F1444">
        <v>459.25</v>
      </c>
      <c r="G1444">
        <v>-30.554983693969898</v>
      </c>
      <c r="H1444">
        <v>-16.644556267609701</v>
      </c>
      <c r="I1444">
        <v>-46.6843450211271</v>
      </c>
      <c r="J1444">
        <v>-8.7169936524288296</v>
      </c>
      <c r="K1444">
        <v>503.40601993000701</v>
      </c>
      <c r="L1444">
        <v>566.50302528949896</v>
      </c>
      <c r="M1444">
        <v>41.790837013863602</v>
      </c>
      <c r="N1444">
        <v>0.90918278977980405</v>
      </c>
      <c r="O1444">
        <v>87.991290146978699</v>
      </c>
      <c r="P1444">
        <v>10.9299516908212</v>
      </c>
      <c r="Q1444">
        <v>0.16366226992286201</v>
      </c>
    </row>
    <row r="1445" spans="1:17" hidden="1" x14ac:dyDescent="0.3">
      <c r="A1445" t="s">
        <v>3044</v>
      </c>
      <c r="B1445" t="s">
        <v>3045</v>
      </c>
      <c r="C1445" t="str">
        <f>IFERROR(VLOOKUP(Table1[[#This Row],[Ticker]],[1]!Table1[[Symbol]:[Industry]],2,FALSE),"-")</f>
        <v>-</v>
      </c>
      <c r="D1445" t="s">
        <v>278</v>
      </c>
      <c r="E1445">
        <v>972.92481999999995</v>
      </c>
      <c r="F1445">
        <v>114.4</v>
      </c>
      <c r="G1445">
        <v>48.201479480132498</v>
      </c>
      <c r="H1445">
        <v>2.2415478816522798</v>
      </c>
      <c r="I1445">
        <v>17.656694126580401</v>
      </c>
      <c r="J1445">
        <v>-8.5680452763462807</v>
      </c>
      <c r="K1445">
        <v>105.270648852245</v>
      </c>
      <c r="L1445">
        <v>91.348883120317794</v>
      </c>
      <c r="M1445">
        <v>46.233863337246902</v>
      </c>
      <c r="N1445">
        <v>0.99905629229790305</v>
      </c>
      <c r="O1445">
        <v>10.9265734265734</v>
      </c>
      <c r="P1445">
        <v>97.241379310344797</v>
      </c>
      <c r="Q1445">
        <v>-3.1254008064989999E-2</v>
      </c>
    </row>
    <row r="1446" spans="1:17" hidden="1" x14ac:dyDescent="0.3">
      <c r="A1446" t="s">
        <v>3046</v>
      </c>
      <c r="B1446" t="s">
        <v>3047</v>
      </c>
      <c r="C1446" t="str">
        <f>IFERROR(VLOOKUP(Table1[[#This Row],[Ticker]],[1]!Table1[[Symbol]:[Industry]],2,FALSE),"-")</f>
        <v>-</v>
      </c>
      <c r="D1446" t="s">
        <v>272</v>
      </c>
      <c r="E1446">
        <v>968.42001672000004</v>
      </c>
      <c r="F1446">
        <v>613.9</v>
      </c>
      <c r="G1446">
        <v>30.782218266340799</v>
      </c>
      <c r="H1446">
        <v>12.2724240170004</v>
      </c>
      <c r="I1446">
        <v>-12.0370329240522</v>
      </c>
      <c r="J1446">
        <v>6.0402637170710403</v>
      </c>
      <c r="K1446">
        <v>571.999764452249</v>
      </c>
      <c r="L1446">
        <v>524.82422709716502</v>
      </c>
      <c r="M1446">
        <v>53.222548931603697</v>
      </c>
      <c r="N1446">
        <v>0.75827162438947504</v>
      </c>
      <c r="O1446">
        <v>18.911874898191801</v>
      </c>
      <c r="P1446">
        <v>78.511195114858893</v>
      </c>
    </row>
    <row r="1447" spans="1:17" hidden="1" x14ac:dyDescent="0.3">
      <c r="A1447" t="s">
        <v>3048</v>
      </c>
      <c r="B1447" t="s">
        <v>3049</v>
      </c>
      <c r="C1447" t="str">
        <f>IFERROR(VLOOKUP(Table1[[#This Row],[Ticker]],[1]!Table1[[Symbol]:[Industry]],2,FALSE),"-")</f>
        <v>-</v>
      </c>
      <c r="D1447" t="s">
        <v>46</v>
      </c>
      <c r="E1447">
        <v>966.98621249999997</v>
      </c>
      <c r="F1447">
        <v>424.45</v>
      </c>
      <c r="G1447">
        <v>772.05166511326104</v>
      </c>
      <c r="H1447">
        <v>-22.0552039316558</v>
      </c>
      <c r="I1447">
        <v>-23.321107502025399</v>
      </c>
      <c r="J1447">
        <v>10.3091158660741</v>
      </c>
      <c r="K1447">
        <v>446.54465806333201</v>
      </c>
      <c r="L1447">
        <v>389.29295683116698</v>
      </c>
      <c r="M1447">
        <v>54.246554993304599</v>
      </c>
      <c r="N1447">
        <v>1.6678321678321599</v>
      </c>
      <c r="O1447">
        <v>135.99952880197901</v>
      </c>
      <c r="P1447">
        <v>797.73688663282496</v>
      </c>
    </row>
    <row r="1448" spans="1:17" hidden="1" x14ac:dyDescent="0.3">
      <c r="A1448" t="s">
        <v>3050</v>
      </c>
      <c r="B1448" t="s">
        <v>3051</v>
      </c>
      <c r="C1448" t="str">
        <f>IFERROR(VLOOKUP(Table1[[#This Row],[Ticker]],[1]!Table1[[Symbol]:[Industry]],2,FALSE),"-")</f>
        <v>-</v>
      </c>
      <c r="D1448" t="s">
        <v>21</v>
      </c>
      <c r="E1448">
        <v>965.10459276200004</v>
      </c>
      <c r="F1448">
        <v>156.13999999999999</v>
      </c>
      <c r="G1448">
        <v>-7.4977421925499499E-2</v>
      </c>
      <c r="H1448">
        <v>-1.6213659932438</v>
      </c>
      <c r="I1448">
        <v>10.0035255489473</v>
      </c>
      <c r="J1448">
        <v>5.9998351191203101</v>
      </c>
      <c r="K1448">
        <v>147.25425762447301</v>
      </c>
      <c r="L1448">
        <v>141.20724682048001</v>
      </c>
      <c r="M1448">
        <v>69.948538749196999</v>
      </c>
      <c r="N1448">
        <v>1.91852550950115</v>
      </c>
      <c r="O1448">
        <v>19.3800435506596</v>
      </c>
      <c r="P1448">
        <v>32.998296422487101</v>
      </c>
      <c r="Q1448">
        <v>6.8611220330430003E-2</v>
      </c>
    </row>
    <row r="1449" spans="1:17" hidden="1" x14ac:dyDescent="0.3">
      <c r="A1449" t="s">
        <v>3052</v>
      </c>
      <c r="B1449" t="s">
        <v>3053</v>
      </c>
      <c r="C1449" t="str">
        <f>IFERROR(VLOOKUP(Table1[[#This Row],[Ticker]],[1]!Table1[[Symbol]:[Industry]],2,FALSE),"-")</f>
        <v>-</v>
      </c>
      <c r="D1449" t="s">
        <v>931</v>
      </c>
      <c r="E1449">
        <v>964.85</v>
      </c>
      <c r="F1449">
        <v>2025.4</v>
      </c>
      <c r="G1449">
        <v>159.60247479707701</v>
      </c>
      <c r="H1449">
        <v>33.462502950505701</v>
      </c>
      <c r="I1449">
        <v>108.178695753377</v>
      </c>
      <c r="J1449">
        <v>-0.65941625752237099</v>
      </c>
      <c r="K1449">
        <v>1453.1463660178399</v>
      </c>
      <c r="L1449">
        <v>1088.93852658377</v>
      </c>
      <c r="M1449">
        <v>85.210886538198693</v>
      </c>
      <c r="N1449">
        <v>1.5194750870493401</v>
      </c>
      <c r="O1449">
        <v>8.1267897699219809</v>
      </c>
      <c r="P1449">
        <v>199.08446544595299</v>
      </c>
      <c r="Q1449">
        <v>0.17405901159864001</v>
      </c>
    </row>
    <row r="1450" spans="1:17" hidden="1" x14ac:dyDescent="0.3">
      <c r="A1450" t="s">
        <v>3054</v>
      </c>
      <c r="B1450" t="s">
        <v>3055</v>
      </c>
      <c r="C1450" t="str">
        <f>IFERROR(VLOOKUP(Table1[[#This Row],[Ticker]],[1]!Table1[[Symbol]:[Industry]],2,FALSE),"-")</f>
        <v>-</v>
      </c>
      <c r="D1450" t="s">
        <v>663</v>
      </c>
      <c r="E1450">
        <v>963.12624494399995</v>
      </c>
      <c r="F1450">
        <v>78.430000000000007</v>
      </c>
      <c r="G1450">
        <v>11.7538028706793</v>
      </c>
      <c r="H1450">
        <v>0.42376067223779201</v>
      </c>
      <c r="I1450">
        <v>-26.573993816254301</v>
      </c>
      <c r="J1450">
        <v>-11.3730707676854</v>
      </c>
      <c r="K1450">
        <v>78.382522545821999</v>
      </c>
      <c r="L1450">
        <v>78.708197996939006</v>
      </c>
      <c r="M1450">
        <v>41.717426777922299</v>
      </c>
      <c r="N1450">
        <v>2.73377172222553</v>
      </c>
      <c r="O1450">
        <v>61.609078158867703</v>
      </c>
      <c r="P1450">
        <v>44.838411819021204</v>
      </c>
      <c r="Q1450">
        <v>-7.9427126320210997E-2</v>
      </c>
    </row>
    <row r="1451" spans="1:17" hidden="1" x14ac:dyDescent="0.3">
      <c r="A1451" t="s">
        <v>3056</v>
      </c>
      <c r="B1451" t="s">
        <v>3057</v>
      </c>
      <c r="C1451" t="str">
        <f>IFERROR(VLOOKUP(Table1[[#This Row],[Ticker]],[1]!Table1[[Symbol]:[Industry]],2,FALSE),"-")</f>
        <v>-</v>
      </c>
      <c r="D1451" t="s">
        <v>21</v>
      </c>
      <c r="E1451">
        <v>962.71168588499995</v>
      </c>
      <c r="F1451">
        <v>1957.15</v>
      </c>
      <c r="G1451">
        <v>142.65393812126001</v>
      </c>
      <c r="H1451">
        <v>4.9416692899889796</v>
      </c>
      <c r="I1451">
        <v>43.913430065609496</v>
      </c>
      <c r="J1451">
        <v>1.1666958338478299</v>
      </c>
      <c r="K1451">
        <v>1814.7302326296001</v>
      </c>
      <c r="L1451">
        <v>1534.0972013426399</v>
      </c>
      <c r="M1451">
        <v>66.728021635924094</v>
      </c>
      <c r="N1451">
        <v>1.1705485691569999</v>
      </c>
      <c r="O1451">
        <v>18.028766318371002</v>
      </c>
      <c r="P1451">
        <v>214.704936484965</v>
      </c>
      <c r="Q1451">
        <v>0.150789478662023</v>
      </c>
    </row>
    <row r="1452" spans="1:17" hidden="1" x14ac:dyDescent="0.3">
      <c r="A1452" t="s">
        <v>3058</v>
      </c>
      <c r="B1452" t="s">
        <v>3059</v>
      </c>
      <c r="C1452" t="str">
        <f>IFERROR(VLOOKUP(Table1[[#This Row],[Ticker]],[1]!Table1[[Symbol]:[Industry]],2,FALSE),"-")</f>
        <v>-</v>
      </c>
      <c r="D1452" t="s">
        <v>21</v>
      </c>
      <c r="E1452">
        <v>962.17764228999999</v>
      </c>
      <c r="F1452">
        <v>91.66</v>
      </c>
      <c r="G1452">
        <v>-20.2891250786919</v>
      </c>
      <c r="H1452">
        <v>1.17597411116047</v>
      </c>
      <c r="I1452">
        <v>-24.229489786205701</v>
      </c>
      <c r="J1452">
        <v>-2.2951494661868401</v>
      </c>
      <c r="K1452">
        <v>89.800012021792</v>
      </c>
      <c r="L1452">
        <v>90.794218010994996</v>
      </c>
      <c r="M1452">
        <v>61.453310582089898</v>
      </c>
      <c r="N1452">
        <v>1.53581599876834</v>
      </c>
      <c r="O1452">
        <v>35.500763691904801</v>
      </c>
      <c r="P1452">
        <v>38.2503770739064</v>
      </c>
    </row>
    <row r="1453" spans="1:17" hidden="1" x14ac:dyDescent="0.3">
      <c r="A1453" t="s">
        <v>3060</v>
      </c>
      <c r="B1453" t="s">
        <v>3061</v>
      </c>
      <c r="C1453" t="str">
        <f>IFERROR(VLOOKUP(Table1[[#This Row],[Ticker]],[1]!Table1[[Symbol]:[Industry]],2,FALSE),"-")</f>
        <v>-</v>
      </c>
      <c r="D1453" t="s">
        <v>533</v>
      </c>
      <c r="E1453">
        <v>962.105361765</v>
      </c>
      <c r="F1453">
        <v>271</v>
      </c>
      <c r="G1453">
        <v>-28.495316382639501</v>
      </c>
      <c r="H1453">
        <v>2.3022116142560498</v>
      </c>
      <c r="I1453">
        <v>-20.484461409627801</v>
      </c>
      <c r="J1453">
        <v>-3.6677622089247701</v>
      </c>
      <c r="K1453">
        <v>254.09075660934599</v>
      </c>
      <c r="L1453">
        <v>264.247734564334</v>
      </c>
      <c r="M1453">
        <v>61.0377454782342</v>
      </c>
      <c r="N1453">
        <v>1.8910047855129799</v>
      </c>
      <c r="O1453">
        <v>17.878228782287799</v>
      </c>
      <c r="P1453">
        <v>20.177383592017701</v>
      </c>
      <c r="Q1453">
        <v>-0.116687688162328</v>
      </c>
    </row>
    <row r="1454" spans="1:17" hidden="1" x14ac:dyDescent="0.3">
      <c r="A1454" t="s">
        <v>3062</v>
      </c>
      <c r="B1454" t="s">
        <v>3063</v>
      </c>
      <c r="C1454" t="str">
        <f>IFERROR(VLOOKUP(Table1[[#This Row],[Ticker]],[1]!Table1[[Symbol]:[Industry]],2,FALSE),"-")</f>
        <v>-</v>
      </c>
      <c r="E1454">
        <v>961.82884000000001</v>
      </c>
      <c r="F1454">
        <v>1211.75</v>
      </c>
      <c r="G1454">
        <v>86.400190224550201</v>
      </c>
      <c r="H1454">
        <v>-10.6364537870526</v>
      </c>
      <c r="I1454">
        <v>-1.15828486286304</v>
      </c>
      <c r="J1454">
        <v>-1.25482688554168</v>
      </c>
      <c r="K1454">
        <v>1226.68309386588</v>
      </c>
      <c r="L1454">
        <v>1116.2059801293699</v>
      </c>
      <c r="M1454">
        <v>39.928624002207499</v>
      </c>
      <c r="N1454">
        <v>1.3788381193066701</v>
      </c>
      <c r="O1454">
        <v>33.674437796575198</v>
      </c>
      <c r="P1454">
        <v>114.279398762157</v>
      </c>
      <c r="Q1454">
        <v>0.227307115800639</v>
      </c>
    </row>
    <row r="1455" spans="1:17" hidden="1" x14ac:dyDescent="0.3">
      <c r="A1455" t="s">
        <v>3064</v>
      </c>
      <c r="B1455" t="s">
        <v>3065</v>
      </c>
      <c r="C1455" t="str">
        <f>IFERROR(VLOOKUP(Table1[[#This Row],[Ticker]],[1]!Table1[[Symbol]:[Industry]],2,FALSE),"-")</f>
        <v>-</v>
      </c>
      <c r="D1455" t="s">
        <v>140</v>
      </c>
      <c r="E1455">
        <v>960.723063819</v>
      </c>
      <c r="F1455">
        <v>36.549999999999997</v>
      </c>
      <c r="G1455">
        <v>39.100331527839501</v>
      </c>
      <c r="H1455">
        <v>8.95583359593798</v>
      </c>
      <c r="I1455">
        <v>17.606786485541601</v>
      </c>
      <c r="J1455">
        <v>-8.3098763822557693</v>
      </c>
      <c r="K1455">
        <v>34.832235513695402</v>
      </c>
      <c r="L1455">
        <v>31.649134719727599</v>
      </c>
      <c r="M1455">
        <v>55.627187203833103</v>
      </c>
      <c r="N1455">
        <v>2.6032879129419699</v>
      </c>
      <c r="O1455">
        <v>35.157318741449998</v>
      </c>
      <c r="P1455">
        <v>67.276887871853503</v>
      </c>
      <c r="Q1455">
        <v>5.1135775429829999E-3</v>
      </c>
    </row>
    <row r="1456" spans="1:17" hidden="1" x14ac:dyDescent="0.3">
      <c r="A1456" t="s">
        <v>3066</v>
      </c>
      <c r="B1456" t="s">
        <v>3067</v>
      </c>
      <c r="C1456" t="str">
        <f>IFERROR(VLOOKUP(Table1[[#This Row],[Ticker]],[1]!Table1[[Symbol]:[Industry]],2,FALSE),"-")</f>
        <v>-</v>
      </c>
      <c r="D1456" t="s">
        <v>533</v>
      </c>
      <c r="E1456">
        <v>959.85</v>
      </c>
      <c r="F1456">
        <v>322.10000000000002</v>
      </c>
      <c r="G1456">
        <v>13.4208030971489</v>
      </c>
      <c r="H1456">
        <v>17.887500913392</v>
      </c>
      <c r="I1456">
        <v>19.405026825448601</v>
      </c>
      <c r="J1456">
        <v>-0.59741362802576603</v>
      </c>
      <c r="K1456">
        <v>273.33111831026503</v>
      </c>
      <c r="L1456">
        <v>242.897824239779</v>
      </c>
      <c r="M1456">
        <v>64.256139091121</v>
      </c>
      <c r="N1456">
        <v>2.76200563873142</v>
      </c>
      <c r="O1456">
        <v>8.5066749456690296</v>
      </c>
      <c r="P1456">
        <v>74.202271498107095</v>
      </c>
      <c r="Q1456">
        <v>2.6114266779525001E-2</v>
      </c>
    </row>
    <row r="1457" spans="1:17" hidden="1" x14ac:dyDescent="0.3">
      <c r="A1457" t="s">
        <v>3068</v>
      </c>
      <c r="B1457" t="s">
        <v>3069</v>
      </c>
      <c r="C1457" t="str">
        <f>IFERROR(VLOOKUP(Table1[[#This Row],[Ticker]],[1]!Table1[[Symbol]:[Industry]],2,FALSE),"-")</f>
        <v>-</v>
      </c>
      <c r="D1457" t="s">
        <v>924</v>
      </c>
      <c r="E1457">
        <v>958.03418309999995</v>
      </c>
      <c r="F1457">
        <v>424.55</v>
      </c>
      <c r="G1457">
        <v>-41.239458640102399</v>
      </c>
      <c r="H1457">
        <v>3.7391234131703701</v>
      </c>
      <c r="I1457">
        <v>-41.684769572183498</v>
      </c>
      <c r="J1457">
        <v>4.1521752344234004</v>
      </c>
      <c r="K1457">
        <v>422.466500783995</v>
      </c>
      <c r="L1457">
        <v>478.606429519443</v>
      </c>
      <c r="M1457">
        <v>73.997166028418803</v>
      </c>
      <c r="N1457">
        <v>1.01376225567046</v>
      </c>
      <c r="O1457">
        <v>74.302202331880807</v>
      </c>
      <c r="P1457">
        <v>26.996709542327199</v>
      </c>
      <c r="Q1457">
        <v>4.5060489853740997E-2</v>
      </c>
    </row>
    <row r="1458" spans="1:17" hidden="1" x14ac:dyDescent="0.3">
      <c r="A1458" t="s">
        <v>3070</v>
      </c>
      <c r="B1458" t="s">
        <v>3071</v>
      </c>
      <c r="C1458" t="str">
        <f>IFERROR(VLOOKUP(Table1[[#This Row],[Ticker]],[1]!Table1[[Symbol]:[Industry]],2,FALSE),"-")</f>
        <v>-</v>
      </c>
      <c r="E1458">
        <v>956.05247141500001</v>
      </c>
      <c r="F1458">
        <v>825.75</v>
      </c>
      <c r="G1458">
        <v>64.997147721862504</v>
      </c>
      <c r="H1458">
        <v>-6.6682265544379398</v>
      </c>
      <c r="I1458">
        <v>31.0042374648609</v>
      </c>
      <c r="J1458">
        <v>-3.26854514925994</v>
      </c>
      <c r="K1458">
        <v>800.180547985624</v>
      </c>
      <c r="L1458">
        <v>670.02898006791099</v>
      </c>
      <c r="M1458">
        <v>48.050511170760203</v>
      </c>
      <c r="N1458">
        <v>0.59639820139483601</v>
      </c>
      <c r="O1458">
        <v>17.396306388131901</v>
      </c>
      <c r="P1458">
        <v>106.4375</v>
      </c>
      <c r="Q1458">
        <v>0.17709959121027699</v>
      </c>
    </row>
    <row r="1459" spans="1:17" hidden="1" x14ac:dyDescent="0.3">
      <c r="A1459" t="s">
        <v>3072</v>
      </c>
      <c r="B1459" t="s">
        <v>3073</v>
      </c>
      <c r="C1459" t="str">
        <f>IFERROR(VLOOKUP(Table1[[#This Row],[Ticker]],[1]!Table1[[Symbol]:[Industry]],2,FALSE),"-")</f>
        <v>-</v>
      </c>
      <c r="D1459" t="s">
        <v>371</v>
      </c>
      <c r="E1459">
        <v>955.810244356</v>
      </c>
      <c r="F1459">
        <v>223.58</v>
      </c>
      <c r="G1459">
        <v>25.545807148226299</v>
      </c>
      <c r="H1459">
        <v>22.967275243535202</v>
      </c>
      <c r="I1459">
        <v>1.3457635578520499</v>
      </c>
      <c r="J1459">
        <v>1.1192251596284499</v>
      </c>
      <c r="K1459">
        <v>194.130192537677</v>
      </c>
      <c r="L1459">
        <v>185.092242119671</v>
      </c>
      <c r="M1459">
        <v>69.185590021163506</v>
      </c>
      <c r="N1459">
        <v>2.8329408117453498</v>
      </c>
      <c r="O1459">
        <v>15.3949369353251</v>
      </c>
      <c r="P1459">
        <v>65.247597930524705</v>
      </c>
      <c r="Q1459">
        <v>2.6834266548275001E-2</v>
      </c>
    </row>
    <row r="1460" spans="1:17" hidden="1" x14ac:dyDescent="0.3">
      <c r="A1460" t="s">
        <v>3074</v>
      </c>
      <c r="B1460" t="s">
        <v>3075</v>
      </c>
      <c r="C1460" t="str">
        <f>IFERROR(VLOOKUP(Table1[[#This Row],[Ticker]],[1]!Table1[[Symbol]:[Industry]],2,FALSE),"-")</f>
        <v>-</v>
      </c>
      <c r="D1460" t="s">
        <v>278</v>
      </c>
      <c r="E1460">
        <v>955.65140917500003</v>
      </c>
      <c r="F1460">
        <v>551.6</v>
      </c>
      <c r="G1460">
        <v>-48.8714072875634</v>
      </c>
      <c r="H1460">
        <v>4.3058335959379903</v>
      </c>
      <c r="I1460">
        <v>-16.581437601065101</v>
      </c>
      <c r="J1460">
        <v>1.23027153419771</v>
      </c>
      <c r="K1460">
        <v>537.53282730156195</v>
      </c>
      <c r="L1460">
        <v>552.91436370159499</v>
      </c>
      <c r="M1460">
        <v>63.669571478095698</v>
      </c>
      <c r="N1460">
        <v>1.06309544735506</v>
      </c>
      <c r="O1460">
        <v>47.570703408266802</v>
      </c>
      <c r="P1460">
        <v>25.079365079365001</v>
      </c>
      <c r="Q1460">
        <v>4.0984493352932E-2</v>
      </c>
    </row>
    <row r="1461" spans="1:17" hidden="1" x14ac:dyDescent="0.3">
      <c r="A1461" t="s">
        <v>3076</v>
      </c>
      <c r="B1461" t="s">
        <v>3077</v>
      </c>
      <c r="C1461" t="str">
        <f>IFERROR(VLOOKUP(Table1[[#This Row],[Ticker]],[1]!Table1[[Symbol]:[Industry]],2,FALSE),"-")</f>
        <v>-</v>
      </c>
      <c r="D1461" t="s">
        <v>607</v>
      </c>
      <c r="E1461">
        <v>954.15596500000004</v>
      </c>
      <c r="F1461">
        <v>446</v>
      </c>
      <c r="G1461">
        <v>-12.759534723767599</v>
      </c>
      <c r="H1461">
        <v>4.56873682174444</v>
      </c>
      <c r="I1461">
        <v>-13.5746626446254</v>
      </c>
      <c r="J1461">
        <v>1.73080529836636</v>
      </c>
      <c r="K1461">
        <v>419.52736168817398</v>
      </c>
      <c r="L1461">
        <v>408.268350944887</v>
      </c>
      <c r="M1461">
        <v>27.530272774283301</v>
      </c>
      <c r="N1461">
        <v>1.18917921616597</v>
      </c>
      <c r="O1461">
        <v>21.076233183856399</v>
      </c>
      <c r="P1461">
        <v>30.772613986219</v>
      </c>
      <c r="Q1461">
        <v>0.125015689823267</v>
      </c>
    </row>
    <row r="1462" spans="1:17" hidden="1" x14ac:dyDescent="0.3">
      <c r="A1462" t="s">
        <v>3078</v>
      </c>
      <c r="B1462" t="s">
        <v>3079</v>
      </c>
      <c r="C1462" t="str">
        <f>IFERROR(VLOOKUP(Table1[[#This Row],[Ticker]],[1]!Table1[[Symbol]:[Industry]],2,FALSE),"-")</f>
        <v>-</v>
      </c>
      <c r="D1462" t="s">
        <v>267</v>
      </c>
      <c r="E1462">
        <v>953.48451994499999</v>
      </c>
      <c r="F1462">
        <v>928.2</v>
      </c>
      <c r="G1462">
        <v>29.4932454201663</v>
      </c>
      <c r="H1462">
        <v>12.4617624496929</v>
      </c>
      <c r="I1462">
        <v>34.431230650280398</v>
      </c>
      <c r="J1462">
        <v>8.2739609932461793</v>
      </c>
      <c r="K1462">
        <v>760.675586567952</v>
      </c>
      <c r="L1462">
        <v>676.92494100303202</v>
      </c>
      <c r="M1462">
        <v>78.656737832556601</v>
      </c>
      <c r="N1462">
        <v>3.4389927118874799</v>
      </c>
      <c r="O1462">
        <v>4.4656324068088598</v>
      </c>
      <c r="P1462">
        <v>106.266666666666</v>
      </c>
      <c r="Q1462">
        <v>0.218296664959474</v>
      </c>
    </row>
    <row r="1463" spans="1:17" hidden="1" x14ac:dyDescent="0.3">
      <c r="A1463" t="s">
        <v>3080</v>
      </c>
      <c r="B1463" t="s">
        <v>3081</v>
      </c>
      <c r="C1463" t="str">
        <f>IFERROR(VLOOKUP(Table1[[#This Row],[Ticker]],[1]!Table1[[Symbol]:[Industry]],2,FALSE),"-")</f>
        <v>-</v>
      </c>
      <c r="D1463" t="s">
        <v>607</v>
      </c>
      <c r="E1463">
        <v>953.12662499999999</v>
      </c>
      <c r="F1463">
        <v>1664.85</v>
      </c>
      <c r="G1463">
        <v>-23.010533874955499</v>
      </c>
      <c r="H1463">
        <v>1.20355791323317</v>
      </c>
      <c r="I1463">
        <v>-13.6808042093348</v>
      </c>
      <c r="J1463">
        <v>1.1605015064698301</v>
      </c>
      <c r="K1463">
        <v>1577.72785387507</v>
      </c>
      <c r="L1463">
        <v>1595.5481983273901</v>
      </c>
      <c r="M1463">
        <v>72.796857710725405</v>
      </c>
      <c r="N1463">
        <v>1.66882930071271</v>
      </c>
      <c r="O1463">
        <v>13.2234135207376</v>
      </c>
      <c r="P1463">
        <v>20.149388373687401</v>
      </c>
      <c r="Q1463">
        <v>5.4174381795780002E-3</v>
      </c>
    </row>
    <row r="1464" spans="1:17" hidden="1" x14ac:dyDescent="0.3">
      <c r="A1464" t="s">
        <v>3082</v>
      </c>
      <c r="B1464" t="s">
        <v>3083</v>
      </c>
      <c r="C1464" t="str">
        <f>IFERROR(VLOOKUP(Table1[[#This Row],[Ticker]],[1]!Table1[[Symbol]:[Industry]],2,FALSE),"-")</f>
        <v>-</v>
      </c>
      <c r="D1464" t="s">
        <v>278</v>
      </c>
      <c r="E1464">
        <v>952.88504039999998</v>
      </c>
      <c r="F1464">
        <v>90.24</v>
      </c>
      <c r="G1464">
        <v>-41.647225617161801</v>
      </c>
      <c r="H1464">
        <v>0.144274294312465</v>
      </c>
      <c r="I1464">
        <v>-26.0646596642543</v>
      </c>
      <c r="J1464">
        <v>-3.8473177280325301</v>
      </c>
      <c r="K1464">
        <v>90.058485125262393</v>
      </c>
      <c r="L1464">
        <v>97.312029605143906</v>
      </c>
      <c r="M1464">
        <v>49.235633358970901</v>
      </c>
      <c r="N1464">
        <v>1.01961806137873</v>
      </c>
      <c r="O1464">
        <v>47.107712765957402</v>
      </c>
      <c r="P1464">
        <v>21.633643348160099</v>
      </c>
      <c r="Q1464">
        <v>7.6082756401820995E-2</v>
      </c>
    </row>
    <row r="1465" spans="1:17" hidden="1" x14ac:dyDescent="0.3">
      <c r="A1465" t="s">
        <v>3084</v>
      </c>
      <c r="B1465" t="s">
        <v>3085</v>
      </c>
      <c r="C1465" t="str">
        <f>IFERROR(VLOOKUP(Table1[[#This Row],[Ticker]],[1]!Table1[[Symbol]:[Industry]],2,FALSE),"-")</f>
        <v>-</v>
      </c>
      <c r="D1465" t="s">
        <v>327</v>
      </c>
      <c r="E1465">
        <v>952.00836570000001</v>
      </c>
      <c r="F1465">
        <v>149.61000000000001</v>
      </c>
      <c r="G1465">
        <v>-1.2694211037641101</v>
      </c>
      <c r="H1465">
        <v>-15.0951218180747</v>
      </c>
      <c r="I1465">
        <v>-25.482608129957399</v>
      </c>
      <c r="J1465">
        <v>-8.53000055265999</v>
      </c>
      <c r="K1465">
        <v>157.47084001221901</v>
      </c>
      <c r="L1465">
        <v>160.191515324025</v>
      </c>
      <c r="M1465">
        <v>19.4428039421371</v>
      </c>
      <c r="N1465">
        <v>1.09318028116857</v>
      </c>
      <c r="O1465">
        <v>45.578504110687703</v>
      </c>
      <c r="P1465">
        <v>26.777391746462101</v>
      </c>
      <c r="Q1465">
        <v>0.22086657821661501</v>
      </c>
    </row>
    <row r="1466" spans="1:17" hidden="1" x14ac:dyDescent="0.3">
      <c r="A1466" t="s">
        <v>3086</v>
      </c>
      <c r="B1466" t="s">
        <v>3087</v>
      </c>
      <c r="C1466" t="str">
        <f>IFERROR(VLOOKUP(Table1[[#This Row],[Ticker]],[1]!Table1[[Symbol]:[Industry]],2,FALSE),"-")</f>
        <v>-</v>
      </c>
      <c r="D1466" t="s">
        <v>21</v>
      </c>
      <c r="E1466">
        <v>947.56176000000005</v>
      </c>
      <c r="F1466">
        <v>483.4</v>
      </c>
      <c r="G1466">
        <v>14.396884251988199</v>
      </c>
      <c r="H1466">
        <v>-12.841685873343801</v>
      </c>
      <c r="I1466">
        <v>-31.0117025432804</v>
      </c>
      <c r="J1466">
        <v>-4.7383712728256802</v>
      </c>
      <c r="K1466">
        <v>485.24814087026499</v>
      </c>
      <c r="L1466">
        <v>444.54084886060798</v>
      </c>
      <c r="M1466">
        <v>67.007720283312906</v>
      </c>
      <c r="N1466">
        <v>1.1119398692386799</v>
      </c>
      <c r="O1466">
        <v>34.288374017376903</v>
      </c>
      <c r="P1466">
        <v>60.835489833641397</v>
      </c>
      <c r="Q1466">
        <v>0.35351944629926502</v>
      </c>
    </row>
    <row r="1467" spans="1:17" hidden="1" x14ac:dyDescent="0.3">
      <c r="A1467" t="s">
        <v>3088</v>
      </c>
      <c r="B1467" t="s">
        <v>3089</v>
      </c>
      <c r="C1467" t="str">
        <f>IFERROR(VLOOKUP(Table1[[#This Row],[Ticker]],[1]!Table1[[Symbol]:[Industry]],2,FALSE),"-")</f>
        <v>-</v>
      </c>
      <c r="E1467">
        <v>945.62324444000001</v>
      </c>
      <c r="F1467">
        <v>38.590000000000003</v>
      </c>
      <c r="G1467">
        <v>-63.895176848218</v>
      </c>
      <c r="H1467">
        <v>-9.4697728056623998</v>
      </c>
      <c r="I1467">
        <v>-34.229880765961099</v>
      </c>
      <c r="J1467">
        <v>-6.0107923999651396</v>
      </c>
      <c r="K1467">
        <v>40.140257539478398</v>
      </c>
      <c r="L1467">
        <v>46.974745306349703</v>
      </c>
      <c r="M1467">
        <v>44.895823854752201</v>
      </c>
      <c r="N1467">
        <v>0.48926619632002399</v>
      </c>
      <c r="O1467">
        <v>83.985488468515101</v>
      </c>
      <c r="P1467">
        <v>16.939393939393899</v>
      </c>
      <c r="Q1467">
        <v>7.3842338280884004E-2</v>
      </c>
    </row>
    <row r="1468" spans="1:17" hidden="1" x14ac:dyDescent="0.3">
      <c r="A1468" t="s">
        <v>3090</v>
      </c>
      <c r="B1468" t="s">
        <v>3091</v>
      </c>
      <c r="C1468" t="str">
        <f>IFERROR(VLOOKUP(Table1[[#This Row],[Ticker]],[1]!Table1[[Symbol]:[Industry]],2,FALSE),"-")</f>
        <v>-</v>
      </c>
      <c r="D1468" t="s">
        <v>64</v>
      </c>
      <c r="E1468">
        <v>944.58</v>
      </c>
      <c r="F1468">
        <v>153.69</v>
      </c>
      <c r="G1468">
        <v>63.596067204103299</v>
      </c>
      <c r="H1468">
        <v>3.0082628164902401</v>
      </c>
      <c r="I1468">
        <v>-1.0662997317817899</v>
      </c>
      <c r="J1468">
        <v>-5.79451425866388</v>
      </c>
      <c r="K1468">
        <v>145.86340486298499</v>
      </c>
      <c r="L1468">
        <v>135.70818989415301</v>
      </c>
      <c r="M1468">
        <v>61.3551885003099</v>
      </c>
      <c r="N1468">
        <v>1.9015601145181</v>
      </c>
      <c r="O1468">
        <v>31.1080746958162</v>
      </c>
      <c r="P1468">
        <v>98.694246929540995</v>
      </c>
      <c r="Q1468">
        <v>1.6590309327151002E-2</v>
      </c>
    </row>
    <row r="1469" spans="1:17" hidden="1" x14ac:dyDescent="0.3">
      <c r="A1469" t="s">
        <v>3092</v>
      </c>
      <c r="B1469" t="s">
        <v>3093</v>
      </c>
      <c r="C1469" t="str">
        <f>IFERROR(VLOOKUP(Table1[[#This Row],[Ticker]],[1]!Table1[[Symbol]:[Industry]],2,FALSE),"-")</f>
        <v>-</v>
      </c>
      <c r="D1469" t="s">
        <v>988</v>
      </c>
      <c r="E1469">
        <v>942.63750000000005</v>
      </c>
      <c r="F1469">
        <v>83.71</v>
      </c>
      <c r="G1469">
        <v>-57.6835968241949</v>
      </c>
      <c r="H1469">
        <v>5.0494790808878296</v>
      </c>
      <c r="I1469">
        <v>-9.0449261690217604</v>
      </c>
      <c r="J1469">
        <v>-2.0401023512570902</v>
      </c>
      <c r="K1469">
        <v>78.541204374628606</v>
      </c>
      <c r="L1469">
        <v>84.137684660358104</v>
      </c>
      <c r="M1469">
        <v>58.726157485925803</v>
      </c>
      <c r="N1469">
        <v>1.26565196869893</v>
      </c>
      <c r="O1469">
        <v>62.346195197706301</v>
      </c>
      <c r="P1469">
        <v>30.694769711163101</v>
      </c>
      <c r="Q1469">
        <v>6.8936852457096007E-2</v>
      </c>
    </row>
    <row r="1470" spans="1:17" hidden="1" x14ac:dyDescent="0.3">
      <c r="A1470" t="s">
        <v>3094</v>
      </c>
      <c r="B1470" t="s">
        <v>3095</v>
      </c>
      <c r="C1470" t="str">
        <f>IFERROR(VLOOKUP(Table1[[#This Row],[Ticker]],[1]!Table1[[Symbol]:[Industry]],2,FALSE),"-")</f>
        <v>-</v>
      </c>
      <c r="D1470" t="s">
        <v>988</v>
      </c>
      <c r="E1470">
        <v>942.10628968999902</v>
      </c>
      <c r="F1470">
        <v>145.6</v>
      </c>
      <c r="G1470">
        <v>-39.346228370919903</v>
      </c>
      <c r="H1470">
        <v>8.3298173357753793</v>
      </c>
      <c r="I1470">
        <v>-15.9357838951115</v>
      </c>
      <c r="J1470">
        <v>-8.8834721058895294</v>
      </c>
      <c r="K1470">
        <v>136.39853852348199</v>
      </c>
      <c r="L1470">
        <v>142.77653916938499</v>
      </c>
      <c r="M1470">
        <v>43.022977269464697</v>
      </c>
      <c r="N1470">
        <v>0.92684521257769603</v>
      </c>
      <c r="O1470">
        <v>29.464285714285701</v>
      </c>
      <c r="P1470">
        <v>29.537366548042598</v>
      </c>
    </row>
    <row r="1471" spans="1:17" hidden="1" x14ac:dyDescent="0.3">
      <c r="A1471" t="s">
        <v>3096</v>
      </c>
      <c r="B1471" t="s">
        <v>3097</v>
      </c>
      <c r="C1471" t="str">
        <f>IFERROR(VLOOKUP(Table1[[#This Row],[Ticker]],[1]!Table1[[Symbol]:[Industry]],2,FALSE),"-")</f>
        <v>-</v>
      </c>
      <c r="D1471" t="s">
        <v>1358</v>
      </c>
      <c r="E1471">
        <v>936.89706447999902</v>
      </c>
      <c r="F1471">
        <v>345.65</v>
      </c>
      <c r="G1471">
        <v>-9.6545599631572898</v>
      </c>
      <c r="H1471">
        <v>-4.25484889664361</v>
      </c>
      <c r="I1471">
        <v>-20.738235310737998</v>
      </c>
      <c r="J1471">
        <v>-2.98203486274967</v>
      </c>
      <c r="K1471">
        <v>326.94311773816497</v>
      </c>
      <c r="L1471">
        <v>328.46299279770898</v>
      </c>
      <c r="M1471">
        <v>62.741464196771901</v>
      </c>
      <c r="N1471">
        <v>1.3785095571953601</v>
      </c>
      <c r="O1471">
        <v>17.7202372341964</v>
      </c>
      <c r="P1471">
        <v>32.432950191570797</v>
      </c>
      <c r="Q1471">
        <v>1.8357657390548999E-2</v>
      </c>
    </row>
    <row r="1472" spans="1:17" hidden="1" x14ac:dyDescent="0.3">
      <c r="A1472" t="s">
        <v>3098</v>
      </c>
      <c r="B1472" t="s">
        <v>3099</v>
      </c>
      <c r="C1472" t="str">
        <f>IFERROR(VLOOKUP(Table1[[#This Row],[Ticker]],[1]!Table1[[Symbol]:[Industry]],2,FALSE),"-")</f>
        <v>-</v>
      </c>
      <c r="D1472" t="s">
        <v>127</v>
      </c>
      <c r="E1472">
        <v>935.55933119999997</v>
      </c>
      <c r="F1472">
        <v>924.3</v>
      </c>
      <c r="G1472">
        <v>138.43822468703601</v>
      </c>
      <c r="H1472">
        <v>26.974937196231799</v>
      </c>
      <c r="I1472">
        <v>37.715194366710897</v>
      </c>
      <c r="J1472">
        <v>23.956993258177999</v>
      </c>
      <c r="K1472">
        <v>706.36802084376995</v>
      </c>
      <c r="L1472">
        <v>609.42957559034198</v>
      </c>
      <c r="M1472">
        <v>89.189529466444498</v>
      </c>
      <c r="N1472">
        <v>3.7754636764840601</v>
      </c>
      <c r="O1472">
        <v>5.4852320675105402</v>
      </c>
      <c r="P1472">
        <v>190.11299435028201</v>
      </c>
      <c r="Q1472">
        <v>0.17432136430425499</v>
      </c>
    </row>
    <row r="1473" spans="1:17" hidden="1" x14ac:dyDescent="0.3">
      <c r="A1473" t="s">
        <v>3100</v>
      </c>
      <c r="B1473" t="s">
        <v>3101</v>
      </c>
      <c r="C1473" t="str">
        <f>IFERROR(VLOOKUP(Table1[[#This Row],[Ticker]],[1]!Table1[[Symbol]:[Industry]],2,FALSE),"-")</f>
        <v>-</v>
      </c>
      <c r="D1473" t="s">
        <v>380</v>
      </c>
      <c r="E1473">
        <v>933.29022880000002</v>
      </c>
      <c r="F1473">
        <v>188.71</v>
      </c>
      <c r="G1473">
        <v>41.424707558449597</v>
      </c>
      <c r="H1473">
        <v>61.569297706504102</v>
      </c>
      <c r="I1473">
        <v>61.493979539401302</v>
      </c>
      <c r="J1473">
        <v>-1.8878409745079601</v>
      </c>
      <c r="K1473">
        <v>152.05127622759099</v>
      </c>
      <c r="L1473">
        <v>130.24877416881199</v>
      </c>
      <c r="M1473">
        <v>60.9753103319225</v>
      </c>
      <c r="N1473">
        <v>1.51472614108496</v>
      </c>
      <c r="O1473">
        <v>11.811774680727</v>
      </c>
      <c r="P1473">
        <v>113.472850678733</v>
      </c>
      <c r="Q1473">
        <v>5.2164502785532002E-2</v>
      </c>
    </row>
    <row r="1474" spans="1:17" hidden="1" x14ac:dyDescent="0.3">
      <c r="A1474" t="s">
        <v>3102</v>
      </c>
      <c r="B1474" t="s">
        <v>3103</v>
      </c>
      <c r="C1474" t="str">
        <f>IFERROR(VLOOKUP(Table1[[#This Row],[Ticker]],[1]!Table1[[Symbol]:[Industry]],2,FALSE),"-")</f>
        <v>-</v>
      </c>
      <c r="D1474" t="s">
        <v>388</v>
      </c>
      <c r="E1474">
        <v>932.63354772000002</v>
      </c>
      <c r="F1474">
        <v>301.64999999999998</v>
      </c>
      <c r="G1474">
        <v>65.232499999422799</v>
      </c>
      <c r="H1474">
        <v>-7.0441664040619996</v>
      </c>
      <c r="I1474">
        <v>2.1702088781588902</v>
      </c>
      <c r="J1474">
        <v>-2.9659919340853702</v>
      </c>
      <c r="K1474">
        <v>296.98961630349498</v>
      </c>
      <c r="L1474">
        <v>256.87835892011901</v>
      </c>
      <c r="M1474">
        <v>41.7927815591841</v>
      </c>
      <c r="N1474">
        <v>1.1879419617773801</v>
      </c>
      <c r="O1474">
        <v>10.3928393833913</v>
      </c>
      <c r="P1474">
        <v>113.104909925821</v>
      </c>
      <c r="Q1474">
        <v>0.13145036798759899</v>
      </c>
    </row>
    <row r="1475" spans="1:17" hidden="1" x14ac:dyDescent="0.3">
      <c r="A1475" t="s">
        <v>3104</v>
      </c>
      <c r="B1475" t="s">
        <v>3105</v>
      </c>
      <c r="C1475" t="str">
        <f>IFERROR(VLOOKUP(Table1[[#This Row],[Ticker]],[1]!Table1[[Symbol]:[Industry]],2,FALSE),"-")</f>
        <v>-</v>
      </c>
      <c r="E1475">
        <v>932.37701842000001</v>
      </c>
      <c r="F1475">
        <v>8.35</v>
      </c>
      <c r="G1475">
        <v>-19.889220507162602</v>
      </c>
      <c r="H1475">
        <v>-28.176241875760098</v>
      </c>
      <c r="I1475">
        <v>-16.431012135590301</v>
      </c>
      <c r="J1475">
        <v>-8.2636723231580707</v>
      </c>
      <c r="K1475">
        <v>9.2943465165704495</v>
      </c>
      <c r="L1475">
        <v>9.0047526413577508</v>
      </c>
      <c r="M1475">
        <v>45.092784332523699</v>
      </c>
      <c r="N1475">
        <v>2.24006605843226</v>
      </c>
      <c r="O1475">
        <v>43.712574850299397</v>
      </c>
      <c r="P1475">
        <v>24.255952380952301</v>
      </c>
    </row>
    <row r="1476" spans="1:17" hidden="1" x14ac:dyDescent="0.3">
      <c r="A1476" t="s">
        <v>3106</v>
      </c>
      <c r="B1476" t="s">
        <v>3107</v>
      </c>
      <c r="C1476" t="str">
        <f>IFERROR(VLOOKUP(Table1[[#This Row],[Ticker]],[1]!Table1[[Symbol]:[Industry]],2,FALSE),"-")</f>
        <v>-</v>
      </c>
      <c r="D1476" t="s">
        <v>278</v>
      </c>
      <c r="E1476">
        <v>932.31481089599902</v>
      </c>
      <c r="F1476">
        <v>248.15</v>
      </c>
      <c r="G1476">
        <v>9.5961637618207298</v>
      </c>
      <c r="H1476">
        <v>-1.4427460756110599</v>
      </c>
      <c r="I1476">
        <v>22.962927258349001</v>
      </c>
      <c r="J1476">
        <v>-11.550281430996201</v>
      </c>
      <c r="K1476">
        <v>231.975727034632</v>
      </c>
      <c r="M1476">
        <v>47.259928207436303</v>
      </c>
      <c r="N1476">
        <v>0.60497910390822696</v>
      </c>
      <c r="O1476">
        <v>10.6185774733024</v>
      </c>
      <c r="P1476">
        <v>44.820542748759799</v>
      </c>
    </row>
    <row r="1477" spans="1:17" hidden="1" x14ac:dyDescent="0.3">
      <c r="A1477" t="s">
        <v>3108</v>
      </c>
      <c r="B1477" t="s">
        <v>3109</v>
      </c>
      <c r="C1477" t="str">
        <f>IFERROR(VLOOKUP(Table1[[#This Row],[Ticker]],[1]!Table1[[Symbol]:[Industry]],2,FALSE),"-")</f>
        <v>-</v>
      </c>
      <c r="D1477" t="s">
        <v>154</v>
      </c>
      <c r="E1477">
        <v>932.15828972999998</v>
      </c>
      <c r="F1477">
        <v>1099.6500000000001</v>
      </c>
      <c r="G1477">
        <v>-34.722362722310798</v>
      </c>
      <c r="H1477">
        <v>-5.7216746988421496</v>
      </c>
      <c r="I1477">
        <v>-32.958448918353596</v>
      </c>
      <c r="J1477">
        <v>-6.5708312424579303</v>
      </c>
      <c r="K1477">
        <v>1108.55026310227</v>
      </c>
      <c r="L1477">
        <v>1180.52047074292</v>
      </c>
      <c r="M1477">
        <v>45.881941411582801</v>
      </c>
      <c r="N1477">
        <v>0.952654516318577</v>
      </c>
      <c r="O1477">
        <v>56.5043422907288</v>
      </c>
      <c r="P1477">
        <v>21.952977708772298</v>
      </c>
      <c r="Q1477">
        <v>9.1245257930928997E-2</v>
      </c>
    </row>
    <row r="1478" spans="1:17" hidden="1" x14ac:dyDescent="0.3">
      <c r="A1478" t="s">
        <v>3110</v>
      </c>
      <c r="B1478" t="s">
        <v>3111</v>
      </c>
      <c r="C1478" t="str">
        <f>IFERROR(VLOOKUP(Table1[[#This Row],[Ticker]],[1]!Table1[[Symbol]:[Industry]],2,FALSE),"-")</f>
        <v>-</v>
      </c>
      <c r="D1478" t="s">
        <v>544</v>
      </c>
      <c r="E1478">
        <v>932.00625209299994</v>
      </c>
      <c r="F1478">
        <v>162.53</v>
      </c>
      <c r="G1478">
        <v>148.63181052090701</v>
      </c>
      <c r="H1478">
        <v>21.056804469724401</v>
      </c>
      <c r="I1478">
        <v>28.433269111966901</v>
      </c>
      <c r="J1478">
        <v>-6.9929631274092596</v>
      </c>
      <c r="K1478">
        <v>143.765036553149</v>
      </c>
      <c r="L1478">
        <v>115.244696948109</v>
      </c>
      <c r="M1478">
        <v>55.025559626454701</v>
      </c>
      <c r="N1478">
        <v>1.2292216894963399</v>
      </c>
      <c r="O1478">
        <v>12.840706331138801</v>
      </c>
      <c r="P1478">
        <v>182.415291051259</v>
      </c>
      <c r="Q1478">
        <v>7.7816358031780997E-2</v>
      </c>
    </row>
    <row r="1479" spans="1:17" hidden="1" x14ac:dyDescent="0.3">
      <c r="A1479" t="s">
        <v>3112</v>
      </c>
      <c r="B1479" t="s">
        <v>3113</v>
      </c>
      <c r="C1479" t="str">
        <f>IFERROR(VLOOKUP(Table1[[#This Row],[Ticker]],[1]!Table1[[Symbol]:[Industry]],2,FALSE),"-")</f>
        <v>-</v>
      </c>
      <c r="D1479" t="s">
        <v>1270</v>
      </c>
      <c r="E1479">
        <v>924.86057085200002</v>
      </c>
      <c r="F1479">
        <v>77.2</v>
      </c>
      <c r="G1479">
        <v>35.920617896493802</v>
      </c>
      <c r="H1479">
        <v>16.215968731073101</v>
      </c>
      <c r="I1479">
        <v>-10.0050398139487</v>
      </c>
      <c r="J1479">
        <v>-7.2608324058763598</v>
      </c>
      <c r="K1479">
        <v>67.137810260293406</v>
      </c>
      <c r="L1479">
        <v>64.668293200474096</v>
      </c>
      <c r="M1479">
        <v>51.371878791001002</v>
      </c>
      <c r="N1479">
        <v>1.65336840704703</v>
      </c>
      <c r="O1479">
        <v>11.5284974093264</v>
      </c>
      <c r="P1479">
        <v>74.660633484162901</v>
      </c>
      <c r="Q1479">
        <v>-4.9195286636875002E-2</v>
      </c>
    </row>
    <row r="1480" spans="1:17" hidden="1" x14ac:dyDescent="0.3">
      <c r="A1480" t="s">
        <v>3114</v>
      </c>
      <c r="B1480" t="s">
        <v>3115</v>
      </c>
      <c r="C1480" t="str">
        <f>IFERROR(VLOOKUP(Table1[[#This Row],[Ticker]],[1]!Table1[[Symbol]:[Industry]],2,FALSE),"-")</f>
        <v>-</v>
      </c>
      <c r="D1480" t="s">
        <v>607</v>
      </c>
      <c r="E1480">
        <v>921.20509600000003</v>
      </c>
      <c r="F1480">
        <v>107.31</v>
      </c>
      <c r="G1480">
        <v>101.52996835385299</v>
      </c>
      <c r="H1480">
        <v>27.3285497956943</v>
      </c>
      <c r="I1480">
        <v>79.625684726266599</v>
      </c>
      <c r="J1480">
        <v>11.0955513215522</v>
      </c>
      <c r="K1480">
        <v>86.118698698486497</v>
      </c>
      <c r="L1480">
        <v>66.799568596078103</v>
      </c>
      <c r="M1480">
        <v>72.025561257038802</v>
      </c>
      <c r="N1480">
        <v>1.6327421483064799</v>
      </c>
      <c r="O1480">
        <v>5.3023949305749598</v>
      </c>
      <c r="P1480">
        <v>142.508474576271</v>
      </c>
      <c r="Q1480">
        <v>7.9504568168484002E-2</v>
      </c>
    </row>
    <row r="1481" spans="1:17" hidden="1" x14ac:dyDescent="0.3">
      <c r="A1481" t="s">
        <v>3116</v>
      </c>
      <c r="B1481" t="s">
        <v>3117</v>
      </c>
      <c r="C1481" t="str">
        <f>IFERROR(VLOOKUP(Table1[[#This Row],[Ticker]],[1]!Table1[[Symbol]:[Industry]],2,FALSE),"-")</f>
        <v>-</v>
      </c>
      <c r="D1481" t="s">
        <v>21</v>
      </c>
      <c r="E1481">
        <v>920.83081500000003</v>
      </c>
      <c r="F1481">
        <v>725.8</v>
      </c>
      <c r="G1481">
        <v>55.289719260886699</v>
      </c>
      <c r="H1481">
        <v>-17.831069776505</v>
      </c>
      <c r="I1481">
        <v>-8.7090489182040507</v>
      </c>
      <c r="J1481">
        <v>-6.7871344773357496</v>
      </c>
      <c r="K1481">
        <v>749.190154820256</v>
      </c>
      <c r="L1481">
        <v>664.83703055498302</v>
      </c>
      <c r="M1481">
        <v>18.1713711120154</v>
      </c>
      <c r="N1481">
        <v>1.0936815895643199</v>
      </c>
      <c r="O1481">
        <v>13.9363461008542</v>
      </c>
      <c r="P1481">
        <v>101.38734739178599</v>
      </c>
      <c r="Q1481">
        <v>0.19095779672684399</v>
      </c>
    </row>
    <row r="1482" spans="1:17" hidden="1" x14ac:dyDescent="0.3">
      <c r="A1482" t="s">
        <v>3118</v>
      </c>
      <c r="B1482" t="s">
        <v>3119</v>
      </c>
      <c r="C1482" t="str">
        <f>IFERROR(VLOOKUP(Table1[[#This Row],[Ticker]],[1]!Table1[[Symbol]:[Industry]],2,FALSE),"-")</f>
        <v>-</v>
      </c>
      <c r="D1482" t="s">
        <v>613</v>
      </c>
      <c r="E1482">
        <v>920.00558827999896</v>
      </c>
      <c r="F1482">
        <v>14.64</v>
      </c>
      <c r="G1482">
        <v>57.668815747516099</v>
      </c>
      <c r="H1482">
        <v>0.72140136150576295</v>
      </c>
      <c r="I1482">
        <v>-21.501424851708499</v>
      </c>
      <c r="J1482">
        <v>1.1956393149245099</v>
      </c>
      <c r="K1482">
        <v>13.570752633352599</v>
      </c>
      <c r="L1482">
        <v>13.2387258409795</v>
      </c>
      <c r="M1482">
        <v>58.086090124222501</v>
      </c>
      <c r="N1482">
        <v>1.4776547365154</v>
      </c>
      <c r="O1482">
        <v>25</v>
      </c>
      <c r="P1482">
        <v>86.496815286624198</v>
      </c>
      <c r="Q1482">
        <v>1.9821693830643E-2</v>
      </c>
    </row>
    <row r="1483" spans="1:17" hidden="1" x14ac:dyDescent="0.3">
      <c r="A1483" t="s">
        <v>3120</v>
      </c>
      <c r="B1483" t="s">
        <v>3121</v>
      </c>
      <c r="C1483" t="str">
        <f>IFERROR(VLOOKUP(Table1[[#This Row],[Ticker]],[1]!Table1[[Symbol]:[Industry]],2,FALSE),"-")</f>
        <v>-</v>
      </c>
      <c r="D1483" t="s">
        <v>130</v>
      </c>
      <c r="E1483">
        <v>919.506978</v>
      </c>
      <c r="F1483">
        <v>2320</v>
      </c>
      <c r="G1483">
        <v>77.476037729964702</v>
      </c>
      <c r="H1483">
        <v>-12.260686051215099</v>
      </c>
      <c r="I1483">
        <v>104.3761906096</v>
      </c>
      <c r="J1483">
        <v>-5.1779022386317299</v>
      </c>
      <c r="K1483">
        <v>2258.4591394827999</v>
      </c>
      <c r="L1483">
        <v>1748.7713152199201</v>
      </c>
      <c r="M1483">
        <v>53.493328853892898</v>
      </c>
      <c r="N1483">
        <v>0.821724763548768</v>
      </c>
      <c r="O1483">
        <v>20.689655172413701</v>
      </c>
      <c r="P1483">
        <v>136.49337410805299</v>
      </c>
      <c r="Q1483">
        <v>0.27146340327077001</v>
      </c>
    </row>
    <row r="1484" spans="1:17" hidden="1" x14ac:dyDescent="0.3">
      <c r="A1484" t="s">
        <v>3122</v>
      </c>
      <c r="B1484" t="s">
        <v>3123</v>
      </c>
      <c r="C1484" t="str">
        <f>IFERROR(VLOOKUP(Table1[[#This Row],[Ticker]],[1]!Table1[[Symbol]:[Industry]],2,FALSE),"-")</f>
        <v>-</v>
      </c>
      <c r="D1484" t="s">
        <v>278</v>
      </c>
      <c r="E1484">
        <v>914.37679286000002</v>
      </c>
      <c r="F1484">
        <v>952.75</v>
      </c>
      <c r="G1484">
        <v>112.587619531749</v>
      </c>
      <c r="H1484">
        <v>24.271218211322601</v>
      </c>
      <c r="I1484">
        <v>79.366102662950397</v>
      </c>
      <c r="J1484">
        <v>0.30580632831732801</v>
      </c>
      <c r="K1484">
        <v>727.14126241659801</v>
      </c>
      <c r="L1484">
        <v>628.19533281799795</v>
      </c>
      <c r="M1484">
        <v>54.506199420056802</v>
      </c>
      <c r="N1484">
        <v>4.2789769538225997</v>
      </c>
      <c r="O1484">
        <v>7.2684334820257002</v>
      </c>
      <c r="P1484">
        <v>154.60983431320099</v>
      </c>
    </row>
    <row r="1485" spans="1:17" hidden="1" x14ac:dyDescent="0.3">
      <c r="A1485" t="s">
        <v>3124</v>
      </c>
      <c r="B1485" t="s">
        <v>3125</v>
      </c>
      <c r="C1485" t="str">
        <f>IFERROR(VLOOKUP(Table1[[#This Row],[Ticker]],[1]!Table1[[Symbol]:[Industry]],2,FALSE),"-")</f>
        <v>-</v>
      </c>
      <c r="D1485" t="s">
        <v>533</v>
      </c>
      <c r="E1485">
        <v>912.08455000000004</v>
      </c>
      <c r="F1485">
        <v>80.56</v>
      </c>
      <c r="G1485">
        <v>16.546842253686101</v>
      </c>
      <c r="H1485">
        <v>7.0080313981357998</v>
      </c>
      <c r="I1485">
        <v>-28.776392165396501</v>
      </c>
      <c r="J1485">
        <v>3.42977227057645</v>
      </c>
      <c r="K1485">
        <v>76.991382438576295</v>
      </c>
      <c r="L1485">
        <v>80.237265569843402</v>
      </c>
      <c r="M1485">
        <v>66.859114771612496</v>
      </c>
      <c r="N1485">
        <v>2.19426412527356</v>
      </c>
      <c r="O1485">
        <v>47.0332671300893</v>
      </c>
      <c r="P1485">
        <v>57.960784313725398</v>
      </c>
      <c r="Q1485">
        <v>-7.2669347926689999E-3</v>
      </c>
    </row>
    <row r="1486" spans="1:17" hidden="1" x14ac:dyDescent="0.3">
      <c r="A1486" t="s">
        <v>3126</v>
      </c>
      <c r="B1486" t="s">
        <v>3127</v>
      </c>
      <c r="C1486" t="str">
        <f>IFERROR(VLOOKUP(Table1[[#This Row],[Ticker]],[1]!Table1[[Symbol]:[Industry]],2,FALSE),"-")</f>
        <v>-</v>
      </c>
      <c r="E1486">
        <v>911.31837949500004</v>
      </c>
      <c r="F1486">
        <v>332.7</v>
      </c>
      <c r="G1486">
        <v>-56.967272801615799</v>
      </c>
      <c r="H1486">
        <v>-5.5057048656004604</v>
      </c>
      <c r="I1486">
        <v>-32.413071253988797</v>
      </c>
      <c r="J1486">
        <v>-5.1520434205909096</v>
      </c>
      <c r="K1486">
        <v>333.51699032260302</v>
      </c>
      <c r="L1486">
        <v>414.206751821392</v>
      </c>
      <c r="M1486">
        <v>51.202276260346302</v>
      </c>
      <c r="N1486">
        <v>1.3224128567561</v>
      </c>
      <c r="O1486">
        <v>115.764953411481</v>
      </c>
      <c r="P1486">
        <v>24.095486758672099</v>
      </c>
      <c r="Q1486">
        <v>6.1196469727960001E-2</v>
      </c>
    </row>
    <row r="1487" spans="1:17" hidden="1" x14ac:dyDescent="0.3">
      <c r="A1487" t="s">
        <v>3128</v>
      </c>
      <c r="B1487" t="s">
        <v>3129</v>
      </c>
      <c r="C1487" t="str">
        <f>IFERROR(VLOOKUP(Table1[[#This Row],[Ticker]],[1]!Table1[[Symbol]:[Industry]],2,FALSE),"-")</f>
        <v>-</v>
      </c>
      <c r="D1487" t="s">
        <v>697</v>
      </c>
      <c r="E1487">
        <v>910.31906882199996</v>
      </c>
      <c r="F1487">
        <v>218.84</v>
      </c>
      <c r="G1487">
        <v>-14.7397208858509</v>
      </c>
      <c r="H1487">
        <v>-8.5618188570652105</v>
      </c>
      <c r="I1487">
        <v>-0.736274205506255</v>
      </c>
      <c r="J1487">
        <v>-4.61758726690719</v>
      </c>
      <c r="K1487">
        <v>219.05306420088499</v>
      </c>
      <c r="L1487">
        <v>222.54072115126101</v>
      </c>
      <c r="M1487">
        <v>46.067291092104497</v>
      </c>
      <c r="N1487">
        <v>1.1445803819589899</v>
      </c>
      <c r="O1487">
        <v>52.165966002558903</v>
      </c>
      <c r="P1487">
        <v>30.6507462686567</v>
      </c>
    </row>
    <row r="1488" spans="1:17" hidden="1" x14ac:dyDescent="0.3">
      <c r="A1488" t="s">
        <v>3130</v>
      </c>
      <c r="B1488" t="s">
        <v>3131</v>
      </c>
      <c r="C1488" t="str">
        <f>IFERROR(VLOOKUP(Table1[[#This Row],[Ticker]],[1]!Table1[[Symbol]:[Industry]],2,FALSE),"-")</f>
        <v>-</v>
      </c>
      <c r="D1488" t="s">
        <v>607</v>
      </c>
      <c r="E1488">
        <v>909.4396223</v>
      </c>
      <c r="F1488">
        <v>826.95</v>
      </c>
      <c r="G1488">
        <v>-13.5640093983524</v>
      </c>
      <c r="H1488">
        <v>-9.5704821935356907</v>
      </c>
      <c r="I1488">
        <v>-15.3612374567996</v>
      </c>
      <c r="J1488">
        <v>-1.9705723893898299</v>
      </c>
      <c r="K1488">
        <v>843.00456996313198</v>
      </c>
      <c r="L1488">
        <v>828.67513031783801</v>
      </c>
      <c r="M1488">
        <v>45.111679784308699</v>
      </c>
      <c r="N1488">
        <v>0.94859841441160198</v>
      </c>
      <c r="O1488">
        <v>20.769091238889899</v>
      </c>
      <c r="P1488">
        <v>24.045601140028499</v>
      </c>
    </row>
    <row r="1489" spans="1:17" hidden="1" x14ac:dyDescent="0.3">
      <c r="A1489" t="s">
        <v>3132</v>
      </c>
      <c r="B1489" t="s">
        <v>3133</v>
      </c>
      <c r="C1489" t="str">
        <f>IFERROR(VLOOKUP(Table1[[#This Row],[Ticker]],[1]!Table1[[Symbol]:[Industry]],2,FALSE),"-")</f>
        <v>-</v>
      </c>
      <c r="D1489" t="s">
        <v>3134</v>
      </c>
      <c r="E1489">
        <v>907.42811185000005</v>
      </c>
      <c r="F1489">
        <v>369.25</v>
      </c>
      <c r="G1489">
        <v>235.34490481668399</v>
      </c>
      <c r="H1489">
        <v>65.041141652809998</v>
      </c>
      <c r="I1489">
        <v>214.299908178663</v>
      </c>
      <c r="J1489">
        <v>25.286548405833599</v>
      </c>
      <c r="K1489">
        <v>229.55776211639699</v>
      </c>
      <c r="M1489">
        <v>89.607774478941096</v>
      </c>
      <c r="N1489">
        <v>1.01038446881483</v>
      </c>
      <c r="O1489">
        <v>3.9810426540284301</v>
      </c>
      <c r="P1489">
        <v>288.68421052631498</v>
      </c>
    </row>
    <row r="1490" spans="1:17" hidden="1" x14ac:dyDescent="0.3">
      <c r="A1490" t="s">
        <v>3135</v>
      </c>
      <c r="B1490" t="s">
        <v>3136</v>
      </c>
      <c r="C1490" t="str">
        <f>IFERROR(VLOOKUP(Table1[[#This Row],[Ticker]],[1]!Table1[[Symbol]:[Industry]],2,FALSE),"-")</f>
        <v>-</v>
      </c>
      <c r="D1490" t="s">
        <v>104</v>
      </c>
      <c r="E1490">
        <v>905.67131203999998</v>
      </c>
      <c r="F1490">
        <v>2894</v>
      </c>
      <c r="G1490">
        <v>36.534509422139401</v>
      </c>
      <c r="H1490">
        <v>4.7327566728610604</v>
      </c>
      <c r="I1490">
        <v>-17.742182575070899</v>
      </c>
      <c r="J1490">
        <v>-4.7642426810701197</v>
      </c>
      <c r="K1490">
        <v>2781.4960073572602</v>
      </c>
      <c r="L1490">
        <v>2635.8301264259399</v>
      </c>
      <c r="M1490">
        <v>51.330397146609698</v>
      </c>
      <c r="N1490">
        <v>1.5014952175003999</v>
      </c>
      <c r="O1490">
        <v>23.393227366966101</v>
      </c>
      <c r="P1490">
        <v>67.768115942028899</v>
      </c>
      <c r="Q1490">
        <v>0.12719672212615901</v>
      </c>
    </row>
    <row r="1491" spans="1:17" hidden="1" x14ac:dyDescent="0.3">
      <c r="A1491" t="s">
        <v>3137</v>
      </c>
      <c r="B1491" t="s">
        <v>3138</v>
      </c>
      <c r="C1491" t="str">
        <f>IFERROR(VLOOKUP(Table1[[#This Row],[Ticker]],[1]!Table1[[Symbol]:[Industry]],2,FALSE),"-")</f>
        <v>-</v>
      </c>
      <c r="D1491" t="s">
        <v>1514</v>
      </c>
      <c r="E1491">
        <v>904.32442557000002</v>
      </c>
      <c r="F1491">
        <v>390.75</v>
      </c>
      <c r="G1491">
        <v>257.02780492509697</v>
      </c>
      <c r="H1491">
        <v>18.7671926223071</v>
      </c>
      <c r="I1491">
        <v>151.371699858298</v>
      </c>
      <c r="J1491">
        <v>-0.81783501562299299</v>
      </c>
      <c r="K1491">
        <v>300.00854800425498</v>
      </c>
      <c r="L1491">
        <v>204.890844603159</v>
      </c>
      <c r="M1491">
        <v>66.231366926737607</v>
      </c>
      <c r="N1491">
        <v>0.59318520207165204</v>
      </c>
      <c r="O1491">
        <v>0</v>
      </c>
      <c r="P1491">
        <v>311.31578947368399</v>
      </c>
    </row>
    <row r="1492" spans="1:17" hidden="1" x14ac:dyDescent="0.3">
      <c r="A1492" t="s">
        <v>3139</v>
      </c>
      <c r="B1492" t="s">
        <v>3140</v>
      </c>
      <c r="C1492" t="str">
        <f>IFERROR(VLOOKUP(Table1[[#This Row],[Ticker]],[1]!Table1[[Symbol]:[Industry]],2,FALSE),"-")</f>
        <v>-</v>
      </c>
      <c r="D1492" t="s">
        <v>166</v>
      </c>
      <c r="E1492">
        <v>903.86364292999997</v>
      </c>
      <c r="F1492">
        <v>99.33</v>
      </c>
      <c r="G1492">
        <v>-13.333677576571599</v>
      </c>
      <c r="H1492">
        <v>-9.6382258100026004</v>
      </c>
      <c r="I1492">
        <v>-12.628851181790001</v>
      </c>
      <c r="J1492">
        <v>-2.2977561784709799</v>
      </c>
      <c r="K1492">
        <v>99.418198173602505</v>
      </c>
      <c r="L1492">
        <v>99.392212810834906</v>
      </c>
      <c r="M1492">
        <v>55.879108863404603</v>
      </c>
      <c r="N1492">
        <v>1.2443888071062601</v>
      </c>
      <c r="O1492">
        <v>31.8836202557132</v>
      </c>
      <c r="P1492">
        <v>17.466887417218501</v>
      </c>
      <c r="Q1492">
        <v>-7.5487068821599996E-4</v>
      </c>
    </row>
    <row r="1493" spans="1:17" hidden="1" x14ac:dyDescent="0.3">
      <c r="A1493" t="s">
        <v>3141</v>
      </c>
      <c r="B1493" t="s">
        <v>3142</v>
      </c>
      <c r="C1493" t="str">
        <f>IFERROR(VLOOKUP(Table1[[#This Row],[Ticker]],[1]!Table1[[Symbol]:[Industry]],2,FALSE),"-")</f>
        <v>-</v>
      </c>
      <c r="D1493" t="s">
        <v>607</v>
      </c>
      <c r="E1493">
        <v>902.71896737999896</v>
      </c>
      <c r="F1493">
        <v>49.4</v>
      </c>
      <c r="G1493">
        <v>226.2720738541</v>
      </c>
      <c r="H1493">
        <v>37.878910519014902</v>
      </c>
      <c r="I1493">
        <v>175.05943582224799</v>
      </c>
      <c r="J1493">
        <v>21.465761349752398</v>
      </c>
      <c r="K1493">
        <v>32.200427801575302</v>
      </c>
      <c r="L1493">
        <v>22.940470794102801</v>
      </c>
      <c r="M1493">
        <v>86.454846770854502</v>
      </c>
      <c r="N1493">
        <v>1.12358126650834</v>
      </c>
      <c r="O1493">
        <v>0.10121457489879999</v>
      </c>
      <c r="P1493">
        <v>295.2</v>
      </c>
      <c r="Q1493">
        <v>7.3051323976288995E-2</v>
      </c>
    </row>
    <row r="1494" spans="1:17" hidden="1" x14ac:dyDescent="0.3">
      <c r="A1494" t="s">
        <v>3143</v>
      </c>
      <c r="B1494" t="s">
        <v>3144</v>
      </c>
      <c r="C1494" t="str">
        <f>IFERROR(VLOOKUP(Table1[[#This Row],[Ticker]],[1]!Table1[[Symbol]:[Industry]],2,FALSE),"-")</f>
        <v>-</v>
      </c>
      <c r="D1494" t="s">
        <v>278</v>
      </c>
      <c r="E1494">
        <v>899.44482557799995</v>
      </c>
      <c r="F1494">
        <v>98.8</v>
      </c>
      <c r="G1494">
        <v>-2.3061691504872299</v>
      </c>
      <c r="H1494">
        <v>11.9677383578427</v>
      </c>
      <c r="I1494">
        <v>-12.9599840347712</v>
      </c>
      <c r="J1494">
        <v>1.5393261876223201</v>
      </c>
      <c r="K1494">
        <v>89.259288790196393</v>
      </c>
      <c r="L1494">
        <v>89.610055062013899</v>
      </c>
      <c r="M1494">
        <v>73.665028288917895</v>
      </c>
      <c r="N1494">
        <v>2.9511351202795799</v>
      </c>
      <c r="O1494">
        <v>15.3846153846153</v>
      </c>
      <c r="P1494">
        <v>30.687830687830601</v>
      </c>
      <c r="Q1494">
        <v>-6.0021886429952001E-2</v>
      </c>
    </row>
    <row r="1495" spans="1:17" hidden="1" x14ac:dyDescent="0.3">
      <c r="A1495" t="s">
        <v>3145</v>
      </c>
      <c r="B1495" t="s">
        <v>3146</v>
      </c>
      <c r="C1495" t="str">
        <f>IFERROR(VLOOKUP(Table1[[#This Row],[Ticker]],[1]!Table1[[Symbol]:[Industry]],2,FALSE),"-")</f>
        <v>-</v>
      </c>
      <c r="D1495" t="s">
        <v>80</v>
      </c>
      <c r="E1495">
        <v>898.67836499999999</v>
      </c>
      <c r="F1495">
        <v>98.52</v>
      </c>
      <c r="G1495">
        <v>-13.312917319791501</v>
      </c>
      <c r="H1495">
        <v>-0.48678935488167802</v>
      </c>
      <c r="I1495">
        <v>-22.799855556320502</v>
      </c>
      <c r="J1495">
        <v>-0.844192621494808</v>
      </c>
      <c r="K1495">
        <v>94.196821127767905</v>
      </c>
      <c r="L1495">
        <v>93.244550341819902</v>
      </c>
      <c r="M1495">
        <v>55.438235320986699</v>
      </c>
      <c r="N1495">
        <v>0.99226862724763998</v>
      </c>
      <c r="O1495">
        <v>41.291108404384801</v>
      </c>
      <c r="P1495">
        <v>29.6315789473684</v>
      </c>
      <c r="Q1495">
        <v>-3.5891657772488997E-2</v>
      </c>
    </row>
    <row r="1496" spans="1:17" hidden="1" x14ac:dyDescent="0.3">
      <c r="A1496" t="s">
        <v>3147</v>
      </c>
      <c r="B1496" t="s">
        <v>3148</v>
      </c>
      <c r="C1496" t="str">
        <f>IFERROR(VLOOKUP(Table1[[#This Row],[Ticker]],[1]!Table1[[Symbol]:[Industry]],2,FALSE),"-")</f>
        <v>-</v>
      </c>
      <c r="D1496" t="s">
        <v>230</v>
      </c>
      <c r="E1496">
        <v>897.702</v>
      </c>
      <c r="F1496">
        <v>1796</v>
      </c>
      <c r="G1496">
        <v>16.8502993858623</v>
      </c>
      <c r="H1496">
        <v>8.0458335959379799</v>
      </c>
      <c r="I1496">
        <v>44.8158068760509</v>
      </c>
      <c r="J1496">
        <v>14.973776718061901</v>
      </c>
      <c r="K1496">
        <v>1430.51496649453</v>
      </c>
      <c r="L1496">
        <v>1260.01612702937</v>
      </c>
      <c r="M1496">
        <v>86.537816918095501</v>
      </c>
      <c r="N1496">
        <v>1.4294787720576001</v>
      </c>
      <c r="O1496">
        <v>2.67260579064587</v>
      </c>
      <c r="P1496">
        <v>91.870092409593497</v>
      </c>
      <c r="Q1496">
        <v>7.5104875443840003E-3</v>
      </c>
    </row>
    <row r="1497" spans="1:17" hidden="1" x14ac:dyDescent="0.3">
      <c r="A1497" t="s">
        <v>3149</v>
      </c>
      <c r="B1497" t="s">
        <v>3150</v>
      </c>
      <c r="C1497" t="str">
        <f>IFERROR(VLOOKUP(Table1[[#This Row],[Ticker]],[1]!Table1[[Symbol]:[Industry]],2,FALSE),"-")</f>
        <v>-</v>
      </c>
      <c r="D1497" t="s">
        <v>544</v>
      </c>
      <c r="E1497">
        <v>897.61779923999995</v>
      </c>
      <c r="F1497">
        <v>152.9</v>
      </c>
      <c r="G1497">
        <v>128.76643432999401</v>
      </c>
      <c r="H1497">
        <v>12.449997020062501</v>
      </c>
      <c r="I1497">
        <v>19.983611776349999</v>
      </c>
      <c r="J1497">
        <v>-7.4690395644782797</v>
      </c>
      <c r="K1497">
        <v>138.998207402503</v>
      </c>
      <c r="L1497">
        <v>118.442595311199</v>
      </c>
      <c r="M1497">
        <v>55.951181348146299</v>
      </c>
      <c r="N1497">
        <v>2.2795482880413398</v>
      </c>
      <c r="O1497">
        <v>10.529758011772399</v>
      </c>
      <c r="P1497">
        <v>158.93310753598601</v>
      </c>
      <c r="Q1497">
        <v>0.11938017979151699</v>
      </c>
    </row>
    <row r="1498" spans="1:17" hidden="1" x14ac:dyDescent="0.3">
      <c r="A1498" t="s">
        <v>3151</v>
      </c>
      <c r="B1498" t="s">
        <v>3152</v>
      </c>
      <c r="C1498" t="str">
        <f>IFERROR(VLOOKUP(Table1[[#This Row],[Ticker]],[1]!Table1[[Symbol]:[Industry]],2,FALSE),"-")</f>
        <v>-</v>
      </c>
      <c r="D1498" t="s">
        <v>61</v>
      </c>
      <c r="E1498">
        <v>894.38263735499902</v>
      </c>
      <c r="F1498">
        <v>336.85</v>
      </c>
      <c r="G1498">
        <v>-35.182803464755203</v>
      </c>
      <c r="H1498">
        <v>-5.4055614732141404</v>
      </c>
      <c r="I1498">
        <v>-28.010834409273102</v>
      </c>
      <c r="J1498">
        <v>-1.6714935522083501</v>
      </c>
      <c r="K1498">
        <v>333.66556231462499</v>
      </c>
      <c r="L1498">
        <v>346.92376645065701</v>
      </c>
      <c r="M1498">
        <v>50.8184014726775</v>
      </c>
      <c r="N1498">
        <v>0.70904517330359196</v>
      </c>
      <c r="O1498">
        <v>52.842511503636601</v>
      </c>
      <c r="P1498">
        <v>23.1176900584795</v>
      </c>
      <c r="Q1498">
        <v>4.8511795079544999E-2</v>
      </c>
    </row>
    <row r="1499" spans="1:17" hidden="1" x14ac:dyDescent="0.3">
      <c r="A1499" t="s">
        <v>3153</v>
      </c>
      <c r="B1499" t="s">
        <v>3154</v>
      </c>
      <c r="C1499" t="str">
        <f>IFERROR(VLOOKUP(Table1[[#This Row],[Ticker]],[1]!Table1[[Symbol]:[Industry]],2,FALSE),"-")</f>
        <v>-</v>
      </c>
      <c r="D1499" t="s">
        <v>193</v>
      </c>
      <c r="E1499">
        <v>894.1</v>
      </c>
      <c r="F1499">
        <v>90.58</v>
      </c>
      <c r="G1499">
        <v>46.060509030719999</v>
      </c>
      <c r="H1499">
        <v>1.92597375437796</v>
      </c>
      <c r="I1499">
        <v>-9.4276119924263995</v>
      </c>
      <c r="J1499">
        <v>-6.0458251030104897</v>
      </c>
      <c r="K1499">
        <v>85.676344133293796</v>
      </c>
      <c r="L1499">
        <v>79.181568919134094</v>
      </c>
      <c r="M1499">
        <v>53.762502781849399</v>
      </c>
      <c r="N1499">
        <v>2.5832867164909499</v>
      </c>
      <c r="O1499">
        <v>26.9595937293</v>
      </c>
      <c r="P1499">
        <v>79.366336633663295</v>
      </c>
      <c r="Q1499">
        <v>1.1842721811549E-2</v>
      </c>
    </row>
    <row r="1500" spans="1:17" hidden="1" x14ac:dyDescent="0.3">
      <c r="A1500" t="s">
        <v>3155</v>
      </c>
      <c r="B1500" t="s">
        <v>3156</v>
      </c>
      <c r="C1500" t="str">
        <f>IFERROR(VLOOKUP(Table1[[#This Row],[Ticker]],[1]!Table1[[Symbol]:[Industry]],2,FALSE),"-")</f>
        <v>-</v>
      </c>
      <c r="D1500" t="s">
        <v>486</v>
      </c>
      <c r="E1500">
        <v>893.33244000000002</v>
      </c>
      <c r="F1500">
        <v>28.16</v>
      </c>
      <c r="G1500">
        <v>94.055038220695195</v>
      </c>
      <c r="H1500">
        <v>-18.6925180524136</v>
      </c>
      <c r="I1500">
        <v>31.144681563627799</v>
      </c>
      <c r="J1500">
        <v>-1.5291447977599499</v>
      </c>
      <c r="K1500">
        <v>27.9088312729567</v>
      </c>
      <c r="L1500">
        <v>23.117900112870601</v>
      </c>
      <c r="M1500">
        <v>40.670655806931002</v>
      </c>
      <c r="N1500">
        <v>1.15341146163222</v>
      </c>
      <c r="O1500">
        <v>20.205965909090899</v>
      </c>
      <c r="P1500">
        <v>123.492063492063</v>
      </c>
      <c r="Q1500">
        <v>0.16589889521607301</v>
      </c>
    </row>
    <row r="1501" spans="1:17" hidden="1" x14ac:dyDescent="0.3">
      <c r="A1501" t="s">
        <v>3157</v>
      </c>
      <c r="B1501" t="s">
        <v>3158</v>
      </c>
      <c r="C1501" t="str">
        <f>IFERROR(VLOOKUP(Table1[[#This Row],[Ticker]],[1]!Table1[[Symbol]:[Industry]],2,FALSE),"-")</f>
        <v>-</v>
      </c>
      <c r="D1501" t="s">
        <v>230</v>
      </c>
      <c r="E1501">
        <v>892.195527384</v>
      </c>
      <c r="F1501">
        <v>166.99</v>
      </c>
      <c r="G1501">
        <v>43.269851675791301</v>
      </c>
      <c r="H1501">
        <v>11.730912793403601</v>
      </c>
      <c r="I1501">
        <v>27.2635370911165</v>
      </c>
      <c r="J1501">
        <v>13.2603865567834</v>
      </c>
      <c r="K1501">
        <v>146.57091578031799</v>
      </c>
      <c r="L1501">
        <v>128.62234247517199</v>
      </c>
      <c r="M1501">
        <v>82.329898661489096</v>
      </c>
      <c r="N1501">
        <v>1.8973991721024901</v>
      </c>
      <c r="O1501">
        <v>16.174621234804398</v>
      </c>
      <c r="P1501">
        <v>78.790149892933599</v>
      </c>
      <c r="Q1501">
        <v>0.24096241072937899</v>
      </c>
    </row>
    <row r="1502" spans="1:17" hidden="1" x14ac:dyDescent="0.3">
      <c r="A1502" t="s">
        <v>3159</v>
      </c>
      <c r="B1502" t="s">
        <v>3160</v>
      </c>
      <c r="C1502" t="str">
        <f>IFERROR(VLOOKUP(Table1[[#This Row],[Ticker]],[1]!Table1[[Symbol]:[Industry]],2,FALSE),"-")</f>
        <v>-</v>
      </c>
      <c r="D1502" t="s">
        <v>302</v>
      </c>
      <c r="E1502">
        <v>887.49</v>
      </c>
      <c r="F1502">
        <v>1652</v>
      </c>
      <c r="G1502">
        <v>143.02004848694099</v>
      </c>
      <c r="H1502">
        <v>-15.290984890331201</v>
      </c>
      <c r="I1502">
        <v>62.394506457278403</v>
      </c>
      <c r="J1502">
        <v>0.17794882697379699</v>
      </c>
      <c r="K1502">
        <v>1662.95013589626</v>
      </c>
      <c r="L1502">
        <v>1342.54778513155</v>
      </c>
      <c r="M1502">
        <v>49.692034541621297</v>
      </c>
      <c r="N1502">
        <v>0.43564770994954899</v>
      </c>
      <c r="O1502">
        <v>21.004842615011999</v>
      </c>
      <c r="P1502">
        <v>179.976273197186</v>
      </c>
      <c r="Q1502">
        <v>0.15712951553396401</v>
      </c>
    </row>
    <row r="1503" spans="1:17" hidden="1" x14ac:dyDescent="0.3">
      <c r="A1503" t="s">
        <v>3161</v>
      </c>
      <c r="B1503" t="s">
        <v>3162</v>
      </c>
      <c r="C1503" t="str">
        <f>IFERROR(VLOOKUP(Table1[[#This Row],[Ticker]],[1]!Table1[[Symbol]:[Industry]],2,FALSE),"-")</f>
        <v>-</v>
      </c>
      <c r="D1503" t="s">
        <v>218</v>
      </c>
      <c r="E1503">
        <v>886.14373045000002</v>
      </c>
      <c r="F1503">
        <v>1895.1</v>
      </c>
      <c r="G1503">
        <v>-20.323143023157598</v>
      </c>
      <c r="H1503">
        <v>2.05714078548047</v>
      </c>
      <c r="I1503">
        <v>14.531812394198001</v>
      </c>
      <c r="J1503">
        <v>-5.6271897547399901</v>
      </c>
      <c r="K1503">
        <v>1628.42306040266</v>
      </c>
      <c r="L1503">
        <v>1570.38650690039</v>
      </c>
      <c r="M1503">
        <v>53.288569963197297</v>
      </c>
      <c r="N1503">
        <v>1.7748282961889701</v>
      </c>
      <c r="O1503">
        <v>23.315392327581598</v>
      </c>
      <c r="P1503">
        <v>46.5434580884627</v>
      </c>
      <c r="Q1503">
        <v>0.12294884271916801</v>
      </c>
    </row>
    <row r="1504" spans="1:17" hidden="1" x14ac:dyDescent="0.3">
      <c r="A1504" t="s">
        <v>3163</v>
      </c>
      <c r="B1504" t="s">
        <v>3164</v>
      </c>
      <c r="C1504" t="str">
        <f>IFERROR(VLOOKUP(Table1[[#This Row],[Ticker]],[1]!Table1[[Symbol]:[Industry]],2,FALSE),"-")</f>
        <v>-</v>
      </c>
      <c r="D1504" t="s">
        <v>498</v>
      </c>
      <c r="E1504">
        <v>885.85996447999901</v>
      </c>
      <c r="F1504">
        <v>634.79999999999995</v>
      </c>
      <c r="G1504">
        <v>-29.064216953354499</v>
      </c>
      <c r="H1504">
        <v>-22.629997466732299</v>
      </c>
      <c r="I1504">
        <v>-40.409808053439498</v>
      </c>
      <c r="J1504">
        <v>-8.1116596526235991</v>
      </c>
      <c r="K1504">
        <v>720.166430160711</v>
      </c>
      <c r="L1504">
        <v>749.68589079044295</v>
      </c>
      <c r="M1504">
        <v>14.705121970871501</v>
      </c>
      <c r="N1504">
        <v>1.55767028501658</v>
      </c>
      <c r="O1504">
        <v>54.379332073093799</v>
      </c>
      <c r="P1504">
        <v>3.5393899853204802</v>
      </c>
      <c r="Q1504">
        <v>4.4690163677306001E-2</v>
      </c>
    </row>
    <row r="1505" spans="1:17" hidden="1" x14ac:dyDescent="0.3">
      <c r="A1505" t="s">
        <v>3165</v>
      </c>
      <c r="B1505" t="s">
        <v>3166</v>
      </c>
      <c r="C1505" t="str">
        <f>IFERROR(VLOOKUP(Table1[[#This Row],[Ticker]],[1]!Table1[[Symbol]:[Industry]],2,FALSE),"-")</f>
        <v>-</v>
      </c>
      <c r="D1505" t="s">
        <v>21</v>
      </c>
      <c r="E1505">
        <v>881.34707417999903</v>
      </c>
      <c r="F1505">
        <v>548.75</v>
      </c>
      <c r="G1505">
        <v>137.10547615485399</v>
      </c>
      <c r="H1505">
        <v>5.79793885909588</v>
      </c>
      <c r="I1505">
        <v>19.743049353434099</v>
      </c>
      <c r="J1505">
        <v>-2.2096267865746499</v>
      </c>
      <c r="K1505">
        <v>522.41241947360299</v>
      </c>
      <c r="L1505">
        <v>449.75666260902</v>
      </c>
      <c r="M1505">
        <v>57.467877011834901</v>
      </c>
      <c r="N1505">
        <v>1.3450891079449601</v>
      </c>
      <c r="O1505">
        <v>27.380410022778999</v>
      </c>
      <c r="P1505">
        <v>201.09739368998601</v>
      </c>
      <c r="Q1505">
        <v>0.11220379930105299</v>
      </c>
    </row>
    <row r="1506" spans="1:17" hidden="1" x14ac:dyDescent="0.3">
      <c r="A1506" t="s">
        <v>3167</v>
      </c>
      <c r="B1506" t="s">
        <v>3168</v>
      </c>
      <c r="C1506" t="str">
        <f>IFERROR(VLOOKUP(Table1[[#This Row],[Ticker]],[1]!Table1[[Symbol]:[Industry]],2,FALSE),"-")</f>
        <v>-</v>
      </c>
      <c r="E1506">
        <v>881.30354780000005</v>
      </c>
      <c r="F1506">
        <v>31.72</v>
      </c>
      <c r="G1506">
        <v>-53.331206921024403</v>
      </c>
      <c r="H1506">
        <v>-3.4635212427716802</v>
      </c>
      <c r="I1506">
        <v>-46.036453771542298</v>
      </c>
      <c r="J1506">
        <v>-4.36846324917805</v>
      </c>
      <c r="K1506">
        <v>32.060216870749798</v>
      </c>
      <c r="L1506">
        <v>38.023919085022897</v>
      </c>
      <c r="M1506">
        <v>53.023032702308598</v>
      </c>
      <c r="N1506">
        <v>1.1713025863066899</v>
      </c>
      <c r="O1506">
        <v>86.0025220680958</v>
      </c>
      <c r="P1506">
        <v>21.625766871165599</v>
      </c>
      <c r="Q1506">
        <v>9.2111898242300996E-2</v>
      </c>
    </row>
    <row r="1507" spans="1:17" hidden="1" x14ac:dyDescent="0.3">
      <c r="A1507" t="s">
        <v>3169</v>
      </c>
      <c r="B1507" t="s">
        <v>3170</v>
      </c>
      <c r="C1507" t="str">
        <f>IFERROR(VLOOKUP(Table1[[#This Row],[Ticker]],[1]!Table1[[Symbol]:[Industry]],2,FALSE),"-")</f>
        <v>-</v>
      </c>
      <c r="D1507" t="s">
        <v>278</v>
      </c>
      <c r="E1507">
        <v>880.86634340000001</v>
      </c>
      <c r="F1507">
        <v>617.5</v>
      </c>
      <c r="G1507">
        <v>62.014580581211803</v>
      </c>
      <c r="H1507">
        <v>4.8705341404025999</v>
      </c>
      <c r="I1507">
        <v>51.011751462535997</v>
      </c>
      <c r="J1507">
        <v>-3.47099988233018</v>
      </c>
      <c r="K1507">
        <v>601.48551809612798</v>
      </c>
      <c r="L1507">
        <v>505.86341152387598</v>
      </c>
      <c r="M1507">
        <v>50.6765137382612</v>
      </c>
      <c r="N1507">
        <v>0.72758989013887998</v>
      </c>
      <c r="O1507">
        <v>20.485829959514099</v>
      </c>
      <c r="P1507">
        <v>102.858081471747</v>
      </c>
      <c r="Q1507">
        <v>0.117583649463833</v>
      </c>
    </row>
    <row r="1508" spans="1:17" hidden="1" x14ac:dyDescent="0.3">
      <c r="A1508" t="s">
        <v>3171</v>
      </c>
      <c r="B1508" t="s">
        <v>3172</v>
      </c>
      <c r="C1508" t="str">
        <f>IFERROR(VLOOKUP(Table1[[#This Row],[Ticker]],[1]!Table1[[Symbol]:[Industry]],2,FALSE),"-")</f>
        <v>-</v>
      </c>
      <c r="D1508" t="s">
        <v>396</v>
      </c>
      <c r="E1508">
        <v>877.99795200000005</v>
      </c>
      <c r="F1508">
        <v>9.3699999999999992</v>
      </c>
      <c r="G1508">
        <v>282.57564804565197</v>
      </c>
      <c r="H1508">
        <v>-9.5441664040619898</v>
      </c>
      <c r="I1508">
        <v>44.849290894712702</v>
      </c>
      <c r="J1508">
        <v>0.260324629609827</v>
      </c>
      <c r="K1508">
        <v>9.0407891235784703</v>
      </c>
      <c r="L1508">
        <v>7.8016424922471099</v>
      </c>
      <c r="M1508">
        <v>60.705121785155001</v>
      </c>
      <c r="N1508">
        <v>0.98078242838373597</v>
      </c>
      <c r="O1508">
        <v>65.955176093916705</v>
      </c>
      <c r="P1508">
        <v>327.85388127853798</v>
      </c>
      <c r="Q1508">
        <v>0.16773125256308599</v>
      </c>
    </row>
    <row r="1509" spans="1:17" hidden="1" x14ac:dyDescent="0.3">
      <c r="A1509" t="s">
        <v>3173</v>
      </c>
      <c r="B1509" t="s">
        <v>3174</v>
      </c>
      <c r="C1509" t="str">
        <f>IFERROR(VLOOKUP(Table1[[#This Row],[Ticker]],[1]!Table1[[Symbol]:[Industry]],2,FALSE),"-")</f>
        <v>-</v>
      </c>
      <c r="D1509" t="s">
        <v>714</v>
      </c>
      <c r="E1509">
        <v>875.43042120999996</v>
      </c>
      <c r="F1509">
        <v>265.69</v>
      </c>
      <c r="G1509">
        <v>0.87296670005672805</v>
      </c>
      <c r="H1509">
        <v>-4.4020465457967104</v>
      </c>
      <c r="I1509">
        <v>0.190577390424852</v>
      </c>
      <c r="J1509">
        <v>0.79697768741023201</v>
      </c>
      <c r="K1509">
        <v>253.52942647791599</v>
      </c>
      <c r="L1509">
        <v>237.29512023158301</v>
      </c>
      <c r="M1509">
        <v>62.3816521735951</v>
      </c>
      <c r="N1509">
        <v>0.8407169104701</v>
      </c>
      <c r="O1509">
        <v>0.90707215175580502</v>
      </c>
      <c r="P1509">
        <v>28.788172564226802</v>
      </c>
      <c r="Q1509">
        <v>1.7242551089885001E-2</v>
      </c>
    </row>
    <row r="1510" spans="1:17" hidden="1" x14ac:dyDescent="0.3">
      <c r="A1510" t="s">
        <v>3175</v>
      </c>
      <c r="B1510" t="s">
        <v>3176</v>
      </c>
      <c r="C1510" t="str">
        <f>IFERROR(VLOOKUP(Table1[[#This Row],[Ticker]],[1]!Table1[[Symbol]:[Industry]],2,FALSE),"-")</f>
        <v>-</v>
      </c>
      <c r="D1510" t="s">
        <v>290</v>
      </c>
      <c r="E1510">
        <v>875.20749999999998</v>
      </c>
      <c r="F1510">
        <v>350.85</v>
      </c>
      <c r="G1510">
        <v>-0.30033072113991799</v>
      </c>
      <c r="H1510">
        <v>36.888022969516598</v>
      </c>
      <c r="I1510">
        <v>14.3002396952855</v>
      </c>
      <c r="J1510">
        <v>-1.9293732083688</v>
      </c>
      <c r="M1510">
        <v>67.864471358848107</v>
      </c>
      <c r="O1510">
        <v>12.8687473279178</v>
      </c>
      <c r="P1510">
        <v>84.657894736842096</v>
      </c>
    </row>
    <row r="1511" spans="1:17" hidden="1" x14ac:dyDescent="0.3">
      <c r="A1511" t="s">
        <v>3177</v>
      </c>
      <c r="B1511" t="s">
        <v>3178</v>
      </c>
      <c r="C1511" t="str">
        <f>IFERROR(VLOOKUP(Table1[[#This Row],[Ticker]],[1]!Table1[[Symbol]:[Industry]],2,FALSE),"-")</f>
        <v>-</v>
      </c>
      <c r="D1511" t="s">
        <v>607</v>
      </c>
      <c r="E1511">
        <v>874.79345624999996</v>
      </c>
      <c r="F1511">
        <v>1416.4</v>
      </c>
      <c r="G1511">
        <v>-5.8898986456270199</v>
      </c>
      <c r="H1511">
        <v>-10.8867589966545</v>
      </c>
      <c r="I1511">
        <v>-13.459147224213099</v>
      </c>
      <c r="J1511">
        <v>-7.1088919261920802</v>
      </c>
      <c r="K1511">
        <v>1438.0738346368601</v>
      </c>
      <c r="L1511">
        <v>1350.56799377626</v>
      </c>
      <c r="M1511">
        <v>41.641104521149302</v>
      </c>
      <c r="N1511">
        <v>0.81095348249448296</v>
      </c>
      <c r="O1511">
        <v>14.8475007060152</v>
      </c>
      <c r="P1511">
        <v>25.3451327433628</v>
      </c>
      <c r="Q1511">
        <v>-3.9662625743244001E-2</v>
      </c>
    </row>
    <row r="1512" spans="1:17" hidden="1" x14ac:dyDescent="0.3">
      <c r="A1512" t="s">
        <v>3179</v>
      </c>
      <c r="B1512" t="s">
        <v>3180</v>
      </c>
      <c r="C1512" t="str">
        <f>IFERROR(VLOOKUP(Table1[[#This Row],[Ticker]],[1]!Table1[[Symbol]:[Industry]],2,FALSE),"-")</f>
        <v>-</v>
      </c>
      <c r="D1512" t="s">
        <v>607</v>
      </c>
      <c r="E1512">
        <v>873.76783627999896</v>
      </c>
      <c r="F1512">
        <v>2007.35</v>
      </c>
      <c r="G1512">
        <v>0.301723814019837</v>
      </c>
      <c r="H1512">
        <v>-6.5896209495165499</v>
      </c>
      <c r="I1512">
        <v>-2.5061225195688701</v>
      </c>
      <c r="J1512">
        <v>-1.4674581860782201</v>
      </c>
      <c r="K1512">
        <v>1991.7244831834701</v>
      </c>
      <c r="L1512">
        <v>1878.1416792320199</v>
      </c>
      <c r="M1512">
        <v>57.3219130693004</v>
      </c>
      <c r="N1512">
        <v>0.84700575448511295</v>
      </c>
      <c r="O1512">
        <v>28.428027000772101</v>
      </c>
      <c r="P1512">
        <v>32.4983498349835</v>
      </c>
      <c r="Q1512">
        <v>2.9949089874212999E-2</v>
      </c>
    </row>
    <row r="1513" spans="1:17" hidden="1" x14ac:dyDescent="0.3">
      <c r="A1513" t="s">
        <v>3181</v>
      </c>
      <c r="B1513" t="s">
        <v>3182</v>
      </c>
      <c r="C1513" t="str">
        <f>IFERROR(VLOOKUP(Table1[[#This Row],[Ticker]],[1]!Table1[[Symbol]:[Industry]],2,FALSE),"-")</f>
        <v>-</v>
      </c>
      <c r="D1513" t="s">
        <v>607</v>
      </c>
      <c r="E1513">
        <v>873.17615510999997</v>
      </c>
      <c r="F1513">
        <v>92.55</v>
      </c>
      <c r="G1513">
        <v>-6.7378530985119198</v>
      </c>
      <c r="H1513">
        <v>6.0827685804581098</v>
      </c>
      <c r="I1513">
        <v>16.779510041194801</v>
      </c>
      <c r="J1513">
        <v>3.6796770163535202</v>
      </c>
      <c r="K1513">
        <v>84.340440260649004</v>
      </c>
      <c r="L1513">
        <v>79.888064350313002</v>
      </c>
      <c r="M1513">
        <v>76.668875460140995</v>
      </c>
      <c r="N1513">
        <v>1.4897826868449</v>
      </c>
      <c r="O1513">
        <v>6.1588330632090704</v>
      </c>
      <c r="P1513">
        <v>36.102941176470502</v>
      </c>
    </row>
    <row r="1514" spans="1:17" hidden="1" x14ac:dyDescent="0.3">
      <c r="A1514" t="s">
        <v>3183</v>
      </c>
      <c r="B1514" t="s">
        <v>3184</v>
      </c>
      <c r="C1514" t="str">
        <f>IFERROR(VLOOKUP(Table1[[#This Row],[Ticker]],[1]!Table1[[Symbol]:[Industry]],2,FALSE),"-")</f>
        <v>-</v>
      </c>
      <c r="D1514" t="s">
        <v>267</v>
      </c>
      <c r="E1514">
        <v>865.89073367000003</v>
      </c>
      <c r="F1514">
        <v>1423.35</v>
      </c>
      <c r="G1514">
        <v>70.287517018229707</v>
      </c>
      <c r="H1514">
        <v>12.2961697303917</v>
      </c>
      <c r="I1514">
        <v>5.1883130223490497</v>
      </c>
      <c r="J1514">
        <v>5.2675124718880397</v>
      </c>
      <c r="K1514">
        <v>1208.77201806639</v>
      </c>
      <c r="L1514">
        <v>1114.5403024413099</v>
      </c>
      <c r="M1514">
        <v>78.655128645428107</v>
      </c>
      <c r="N1514">
        <v>3.2402952934803499</v>
      </c>
      <c r="O1514">
        <v>14.5888221449397</v>
      </c>
      <c r="P1514">
        <v>109.62444771723101</v>
      </c>
      <c r="Q1514">
        <v>6.7256118867889E-2</v>
      </c>
    </row>
    <row r="1515" spans="1:17" hidden="1" x14ac:dyDescent="0.3">
      <c r="A1515" t="s">
        <v>3185</v>
      </c>
      <c r="B1515" t="s">
        <v>3186</v>
      </c>
      <c r="C1515" t="str">
        <f>IFERROR(VLOOKUP(Table1[[#This Row],[Ticker]],[1]!Table1[[Symbol]:[Industry]],2,FALSE),"-")</f>
        <v>-</v>
      </c>
      <c r="D1515" t="s">
        <v>140</v>
      </c>
      <c r="E1515">
        <v>865.45786199999998</v>
      </c>
      <c r="F1515">
        <v>17.309999999999999</v>
      </c>
      <c r="G1515">
        <v>356.935596324301</v>
      </c>
      <c r="H1515">
        <v>-19.7425791024747</v>
      </c>
      <c r="I1515">
        <v>40.2588063646485</v>
      </c>
      <c r="J1515">
        <v>-2.6912895930001999</v>
      </c>
      <c r="K1515">
        <v>17.088007529380601</v>
      </c>
      <c r="L1515">
        <v>13.1777706700452</v>
      </c>
      <c r="M1515">
        <v>40.763726252141304</v>
      </c>
      <c r="N1515">
        <v>0.78691321405041303</v>
      </c>
      <c r="O1515">
        <v>26.4586943963027</v>
      </c>
      <c r="P1515">
        <v>461.40540540540502</v>
      </c>
    </row>
    <row r="1516" spans="1:17" hidden="1" x14ac:dyDescent="0.3">
      <c r="A1516" t="s">
        <v>3187</v>
      </c>
      <c r="B1516" t="s">
        <v>3188</v>
      </c>
      <c r="C1516" t="str">
        <f>IFERROR(VLOOKUP(Table1[[#This Row],[Ticker]],[1]!Table1[[Symbol]:[Industry]],2,FALSE),"-")</f>
        <v>-</v>
      </c>
      <c r="D1516" t="s">
        <v>533</v>
      </c>
      <c r="E1516">
        <v>862.50595087999898</v>
      </c>
      <c r="F1516">
        <v>625.65</v>
      </c>
      <c r="G1516">
        <v>25.231495077199899</v>
      </c>
      <c r="H1516">
        <v>17.999701796366899</v>
      </c>
      <c r="I1516">
        <v>2.28226108687491</v>
      </c>
      <c r="J1516">
        <v>0.96914019989214994</v>
      </c>
      <c r="K1516">
        <v>572.66802400004406</v>
      </c>
      <c r="L1516">
        <v>503.78961956865402</v>
      </c>
      <c r="M1516">
        <v>57.991052846999899</v>
      </c>
      <c r="N1516">
        <v>2.6520504348413501</v>
      </c>
      <c r="O1516">
        <v>18.788460001598299</v>
      </c>
      <c r="P1516">
        <v>89.648378296453402</v>
      </c>
      <c r="Q1516">
        <v>0.10070672121124601</v>
      </c>
    </row>
    <row r="1517" spans="1:17" hidden="1" x14ac:dyDescent="0.3">
      <c r="A1517" t="s">
        <v>3189</v>
      </c>
      <c r="B1517" t="s">
        <v>3190</v>
      </c>
      <c r="C1517" t="str">
        <f>IFERROR(VLOOKUP(Table1[[#This Row],[Ticker]],[1]!Table1[[Symbol]:[Industry]],2,FALSE),"-")</f>
        <v>-</v>
      </c>
      <c r="D1517" t="s">
        <v>498</v>
      </c>
      <c r="E1517">
        <v>862.44415508999998</v>
      </c>
      <c r="F1517">
        <v>583.29999999999995</v>
      </c>
      <c r="G1517">
        <v>-41.472415629143697</v>
      </c>
      <c r="H1517">
        <v>-6.1832219741115804</v>
      </c>
      <c r="I1517">
        <v>-22.817906799112201</v>
      </c>
      <c r="J1517">
        <v>-3.64089596958642</v>
      </c>
      <c r="K1517">
        <v>581.79644411109405</v>
      </c>
      <c r="L1517">
        <v>603.15167237169999</v>
      </c>
      <c r="M1517">
        <v>45.577991267587002</v>
      </c>
      <c r="N1517">
        <v>0.58124245508167205</v>
      </c>
      <c r="O1517">
        <v>54.294531116063702</v>
      </c>
      <c r="P1517">
        <v>25.9283246977547</v>
      </c>
      <c r="Q1517">
        <v>0.105562364793402</v>
      </c>
    </row>
    <row r="1518" spans="1:17" hidden="1" x14ac:dyDescent="0.3">
      <c r="A1518" t="s">
        <v>3191</v>
      </c>
      <c r="B1518" t="s">
        <v>3192</v>
      </c>
      <c r="C1518" t="str">
        <f>IFERROR(VLOOKUP(Table1[[#This Row],[Ticker]],[1]!Table1[[Symbol]:[Industry]],2,FALSE),"-")</f>
        <v>-</v>
      </c>
      <c r="D1518" t="s">
        <v>971</v>
      </c>
      <c r="E1518">
        <v>860.7</v>
      </c>
      <c r="F1518">
        <v>184.13</v>
      </c>
      <c r="G1518">
        <v>-15.6911952352156</v>
      </c>
      <c r="H1518">
        <v>20.017597251775101</v>
      </c>
      <c r="I1518">
        <v>-16.233461493616701</v>
      </c>
      <c r="J1518">
        <v>-10.880677225677699</v>
      </c>
      <c r="K1518">
        <v>159.34112585362601</v>
      </c>
      <c r="L1518">
        <v>175.69675485059099</v>
      </c>
      <c r="M1518">
        <v>52.946503234223698</v>
      </c>
      <c r="N1518">
        <v>2.0133393910109301</v>
      </c>
      <c r="O1518">
        <v>25.128984956280799</v>
      </c>
      <c r="P1518">
        <v>62.946902654867202</v>
      </c>
    </row>
    <row r="1519" spans="1:17" hidden="1" x14ac:dyDescent="0.3">
      <c r="A1519" t="s">
        <v>3193</v>
      </c>
      <c r="B1519" t="s">
        <v>3194</v>
      </c>
      <c r="C1519" t="str">
        <f>IFERROR(VLOOKUP(Table1[[#This Row],[Ticker]],[1]!Table1[[Symbol]:[Industry]],2,FALSE),"-")</f>
        <v>-</v>
      </c>
      <c r="D1519" t="s">
        <v>1491</v>
      </c>
      <c r="E1519">
        <v>856.16504181000005</v>
      </c>
      <c r="F1519">
        <v>559.45000000000005</v>
      </c>
      <c r="G1519">
        <v>56.666760212616097</v>
      </c>
      <c r="H1519">
        <v>-9.9113351818778206</v>
      </c>
      <c r="I1519">
        <v>21.018520147620201</v>
      </c>
      <c r="J1519">
        <v>1.2943326207575901E-2</v>
      </c>
      <c r="K1519">
        <v>528.63579539941998</v>
      </c>
      <c r="L1519">
        <v>443.119993826388</v>
      </c>
      <c r="M1519">
        <v>55.676750442928203</v>
      </c>
      <c r="N1519">
        <v>0.397822923703747</v>
      </c>
      <c r="O1519">
        <v>12.968093663419401</v>
      </c>
      <c r="P1519">
        <v>87.608987256874599</v>
      </c>
      <c r="Q1519">
        <v>0.10296557360602</v>
      </c>
    </row>
    <row r="1520" spans="1:17" hidden="1" x14ac:dyDescent="0.3">
      <c r="A1520" t="s">
        <v>3195</v>
      </c>
      <c r="B1520" t="s">
        <v>3196</v>
      </c>
      <c r="C1520" t="str">
        <f>IFERROR(VLOOKUP(Table1[[#This Row],[Ticker]],[1]!Table1[[Symbol]:[Industry]],2,FALSE),"-")</f>
        <v>-</v>
      </c>
      <c r="D1520" t="s">
        <v>663</v>
      </c>
      <c r="E1520">
        <v>855.79740612000001</v>
      </c>
      <c r="F1520">
        <v>80.569999999999993</v>
      </c>
      <c r="G1520">
        <v>-38.849368387814998</v>
      </c>
      <c r="H1520">
        <v>-3.2925493277359901</v>
      </c>
      <c r="I1520">
        <v>-21.0934116062204</v>
      </c>
      <c r="J1520">
        <v>-1.7711447729358001</v>
      </c>
      <c r="K1520">
        <v>81.721831277485904</v>
      </c>
      <c r="L1520">
        <v>86.755215221361794</v>
      </c>
      <c r="M1520">
        <v>48.631413321446402</v>
      </c>
      <c r="N1520">
        <v>1.1783753897304801</v>
      </c>
      <c r="O1520">
        <v>41.864217450664</v>
      </c>
      <c r="P1520">
        <v>13.319268635724301</v>
      </c>
    </row>
    <row r="1521" spans="1:17" hidden="1" x14ac:dyDescent="0.3">
      <c r="A1521" t="s">
        <v>3197</v>
      </c>
      <c r="B1521" t="s">
        <v>3198</v>
      </c>
      <c r="C1521" t="str">
        <f>IFERROR(VLOOKUP(Table1[[#This Row],[Ticker]],[1]!Table1[[Symbol]:[Industry]],2,FALSE),"-")</f>
        <v>-</v>
      </c>
      <c r="D1521" t="s">
        <v>388</v>
      </c>
      <c r="E1521">
        <v>854.42444999999998</v>
      </c>
      <c r="F1521">
        <v>791.65</v>
      </c>
      <c r="G1521">
        <v>108.99694446042299</v>
      </c>
      <c r="H1521">
        <v>-10.3189990438304</v>
      </c>
      <c r="I1521">
        <v>55.556570265145503</v>
      </c>
      <c r="J1521">
        <v>-7.4190252870461499</v>
      </c>
      <c r="K1521">
        <v>775.29746097361794</v>
      </c>
      <c r="L1521">
        <v>587.75629878648499</v>
      </c>
      <c r="M1521">
        <v>50.616377824524299</v>
      </c>
      <c r="N1521">
        <v>0.67906675307841802</v>
      </c>
      <c r="O1521">
        <v>23.962609739152398</v>
      </c>
      <c r="P1521">
        <v>168.31045585493899</v>
      </c>
      <c r="Q1521">
        <v>0.13541313446896</v>
      </c>
    </row>
    <row r="1522" spans="1:17" hidden="1" x14ac:dyDescent="0.3">
      <c r="A1522" t="s">
        <v>3199</v>
      </c>
      <c r="B1522" t="s">
        <v>3200</v>
      </c>
      <c r="C1522" t="str">
        <f>IFERROR(VLOOKUP(Table1[[#This Row],[Ticker]],[1]!Table1[[Symbol]:[Industry]],2,FALSE),"-")</f>
        <v>-</v>
      </c>
      <c r="D1522" t="s">
        <v>371</v>
      </c>
      <c r="E1522">
        <v>849.86680521599999</v>
      </c>
      <c r="F1522">
        <v>298.45999999999998</v>
      </c>
      <c r="G1522">
        <v>45.413044376389202</v>
      </c>
      <c r="H1522">
        <v>4.4680287178892097</v>
      </c>
      <c r="I1522">
        <v>-0.79710174862495298</v>
      </c>
      <c r="J1522">
        <v>-7.8431353432531203</v>
      </c>
      <c r="K1522">
        <v>244.761581196755</v>
      </c>
      <c r="L1522">
        <v>233.687904565867</v>
      </c>
      <c r="M1522">
        <v>47.6541099901725</v>
      </c>
      <c r="N1522">
        <v>2.5136740152100199</v>
      </c>
      <c r="O1522">
        <v>1.10232526971789</v>
      </c>
      <c r="P1522">
        <v>80.175067914276994</v>
      </c>
    </row>
    <row r="1523" spans="1:17" hidden="1" x14ac:dyDescent="0.3">
      <c r="A1523" t="s">
        <v>3201</v>
      </c>
      <c r="B1523" t="s">
        <v>3202</v>
      </c>
      <c r="C1523" t="str">
        <f>IFERROR(VLOOKUP(Table1[[#This Row],[Ticker]],[1]!Table1[[Symbol]:[Industry]],2,FALSE),"-")</f>
        <v>-</v>
      </c>
      <c r="D1523" t="s">
        <v>230</v>
      </c>
      <c r="E1523">
        <v>848.23199999999997</v>
      </c>
      <c r="F1523">
        <v>1528.4</v>
      </c>
      <c r="G1523">
        <v>23.405155498432801</v>
      </c>
      <c r="H1523">
        <v>-7.1757453514304199</v>
      </c>
      <c r="I1523">
        <v>-15.003808439418799</v>
      </c>
      <c r="J1523">
        <v>-1.6385446230485501</v>
      </c>
      <c r="K1523">
        <v>1511.20766779319</v>
      </c>
      <c r="L1523">
        <v>1450.3326450505999</v>
      </c>
      <c r="M1523">
        <v>52.9469892425791</v>
      </c>
      <c r="N1523">
        <v>0.85809473674818604</v>
      </c>
      <c r="O1523">
        <v>16.759356189479099</v>
      </c>
      <c r="P1523">
        <v>58.646460452563801</v>
      </c>
      <c r="Q1523">
        <v>4.9171237956680998E-2</v>
      </c>
    </row>
    <row r="1524" spans="1:17" hidden="1" x14ac:dyDescent="0.3">
      <c r="A1524" t="s">
        <v>3203</v>
      </c>
      <c r="B1524" t="s">
        <v>3204</v>
      </c>
      <c r="C1524" t="str">
        <f>IFERROR(VLOOKUP(Table1[[#This Row],[Ticker]],[1]!Table1[[Symbol]:[Industry]],2,FALSE),"-")</f>
        <v>-</v>
      </c>
      <c r="D1524" t="s">
        <v>267</v>
      </c>
      <c r="E1524">
        <v>847.47219759999996</v>
      </c>
      <c r="F1524">
        <v>465.65</v>
      </c>
      <c r="G1524">
        <v>204.44593764385201</v>
      </c>
      <c r="H1524">
        <v>5.8714962465404001</v>
      </c>
      <c r="I1524">
        <v>40.7812686833784</v>
      </c>
      <c r="J1524">
        <v>2.31164191877801</v>
      </c>
      <c r="K1524">
        <v>391.127104754892</v>
      </c>
      <c r="L1524">
        <v>312.38257280540898</v>
      </c>
      <c r="M1524">
        <v>72.496880181765704</v>
      </c>
      <c r="N1524">
        <v>0.70431428878514801</v>
      </c>
      <c r="O1524">
        <v>2.4267153441425999</v>
      </c>
      <c r="P1524">
        <v>244.67061435973301</v>
      </c>
      <c r="Q1524">
        <v>0.13472672418982601</v>
      </c>
    </row>
    <row r="1525" spans="1:17" hidden="1" x14ac:dyDescent="0.3">
      <c r="A1525" t="s">
        <v>3205</v>
      </c>
      <c r="B1525" t="s">
        <v>3206</v>
      </c>
      <c r="C1525" t="str">
        <f>IFERROR(VLOOKUP(Table1[[#This Row],[Ticker]],[1]!Table1[[Symbol]:[Industry]],2,FALSE),"-")</f>
        <v>-</v>
      </c>
      <c r="D1525" t="s">
        <v>230</v>
      </c>
      <c r="E1525">
        <v>847.14750000000004</v>
      </c>
      <c r="F1525">
        <v>1884.7</v>
      </c>
      <c r="G1525">
        <v>172.09097629218201</v>
      </c>
      <c r="H1525">
        <v>-10.0344396309254</v>
      </c>
      <c r="I1525">
        <v>85.005540894712695</v>
      </c>
      <c r="J1525">
        <v>-0.40294336232982297</v>
      </c>
      <c r="K1525">
        <v>1835.8377991715499</v>
      </c>
      <c r="L1525">
        <v>1432.0032768828301</v>
      </c>
      <c r="M1525">
        <v>54.283415386289199</v>
      </c>
      <c r="N1525">
        <v>0.20195221916626199</v>
      </c>
      <c r="O1525">
        <v>11.423568737730101</v>
      </c>
      <c r="P1525">
        <v>201.914297156587</v>
      </c>
      <c r="Q1525">
        <v>0.106623927341469</v>
      </c>
    </row>
    <row r="1526" spans="1:17" hidden="1" x14ac:dyDescent="0.3">
      <c r="A1526" t="s">
        <v>3207</v>
      </c>
      <c r="B1526" t="s">
        <v>3208</v>
      </c>
      <c r="C1526" t="str">
        <f>IFERROR(VLOOKUP(Table1[[#This Row],[Ticker]],[1]!Table1[[Symbol]:[Industry]],2,FALSE),"-")</f>
        <v>-</v>
      </c>
      <c r="E1526">
        <v>843.40112799999997</v>
      </c>
      <c r="F1526">
        <v>430.7</v>
      </c>
      <c r="G1526">
        <v>27.4525562582132</v>
      </c>
      <c r="H1526">
        <v>11.397847906725</v>
      </c>
      <c r="I1526">
        <v>3.92008242202597</v>
      </c>
      <c r="J1526">
        <v>-1.6600936434076301</v>
      </c>
      <c r="K1526">
        <v>379.61771924207699</v>
      </c>
      <c r="L1526">
        <v>336.65246019564199</v>
      </c>
      <c r="M1526">
        <v>69.623628340271196</v>
      </c>
      <c r="N1526">
        <v>2.1300220273769002</v>
      </c>
      <c r="O1526">
        <v>6.8028790341304797</v>
      </c>
      <c r="P1526">
        <v>90.490933215391394</v>
      </c>
    </row>
    <row r="1527" spans="1:17" hidden="1" x14ac:dyDescent="0.3">
      <c r="A1527" t="s">
        <v>3209</v>
      </c>
      <c r="B1527" t="s">
        <v>3210</v>
      </c>
      <c r="C1527" t="str">
        <f>IFERROR(VLOOKUP(Table1[[#This Row],[Ticker]],[1]!Table1[[Symbol]:[Industry]],2,FALSE),"-")</f>
        <v>-</v>
      </c>
      <c r="D1527" t="s">
        <v>526</v>
      </c>
      <c r="E1527">
        <v>837.90928259700001</v>
      </c>
      <c r="F1527">
        <v>172.73</v>
      </c>
      <c r="G1527">
        <v>-51.200529842117298</v>
      </c>
      <c r="H1527">
        <v>-6.5770383763803402</v>
      </c>
      <c r="I1527">
        <v>-21.4941828442368</v>
      </c>
      <c r="J1527">
        <v>-2.80089196310505</v>
      </c>
      <c r="K1527">
        <v>179.56998474071301</v>
      </c>
      <c r="L1527">
        <v>195.464862560912</v>
      </c>
      <c r="M1527">
        <v>45.759312398352499</v>
      </c>
      <c r="N1527">
        <v>0.91764593224060298</v>
      </c>
      <c r="O1527">
        <v>66.213165055288599</v>
      </c>
      <c r="P1527">
        <v>13.043193717277401</v>
      </c>
      <c r="Q1527">
        <v>8.2758679574535005E-2</v>
      </c>
    </row>
    <row r="1528" spans="1:17" hidden="1" x14ac:dyDescent="0.3">
      <c r="A1528" t="s">
        <v>3211</v>
      </c>
      <c r="B1528" t="s">
        <v>3212</v>
      </c>
      <c r="C1528" t="str">
        <f>IFERROR(VLOOKUP(Table1[[#This Row],[Ticker]],[1]!Table1[[Symbol]:[Industry]],2,FALSE),"-")</f>
        <v>-</v>
      </c>
      <c r="E1528">
        <v>836.34448165399999</v>
      </c>
      <c r="F1528">
        <v>67.239999999999995</v>
      </c>
      <c r="G1528">
        <v>239.13562538597199</v>
      </c>
      <c r="H1528">
        <v>2.3308335959379902</v>
      </c>
      <c r="I1528">
        <v>29.794901247982999</v>
      </c>
      <c r="J1528">
        <v>-2.03645705585798</v>
      </c>
      <c r="K1528">
        <v>62.535152044002501</v>
      </c>
      <c r="L1528">
        <v>52.278170475303803</v>
      </c>
      <c r="M1528">
        <v>67.477167184303994</v>
      </c>
      <c r="N1528">
        <v>1.4217449536150799</v>
      </c>
      <c r="O1528">
        <v>4.1046995835812101</v>
      </c>
      <c r="P1528">
        <v>287.55043227665698</v>
      </c>
      <c r="Q1528">
        <v>3.4754384647102003E-2</v>
      </c>
    </row>
    <row r="1529" spans="1:17" hidden="1" x14ac:dyDescent="0.3">
      <c r="A1529" t="s">
        <v>3213</v>
      </c>
      <c r="B1529" t="s">
        <v>3214</v>
      </c>
      <c r="C1529" t="str">
        <f>IFERROR(VLOOKUP(Table1[[#This Row],[Ticker]],[1]!Table1[[Symbol]:[Industry]],2,FALSE),"-")</f>
        <v>-</v>
      </c>
      <c r="D1529" t="s">
        <v>104</v>
      </c>
      <c r="E1529">
        <v>832.02522508000004</v>
      </c>
      <c r="F1529">
        <v>638.29999999999995</v>
      </c>
      <c r="G1529">
        <v>135.65787607073301</v>
      </c>
      <c r="H1529">
        <v>-5.7962266819051802</v>
      </c>
      <c r="I1529">
        <v>92.695959193565997</v>
      </c>
      <c r="J1529">
        <v>-2.4407243214391201</v>
      </c>
      <c r="K1529">
        <v>616.62499083065404</v>
      </c>
      <c r="L1529">
        <v>473.34644040098601</v>
      </c>
      <c r="M1529">
        <v>52.960918508641697</v>
      </c>
      <c r="N1529">
        <v>0.38891209042956598</v>
      </c>
      <c r="O1529">
        <v>24.745417515274902</v>
      </c>
      <c r="P1529">
        <v>164.53729100529</v>
      </c>
      <c r="Q1529">
        <v>0.149379909723485</v>
      </c>
    </row>
    <row r="1530" spans="1:17" hidden="1" x14ac:dyDescent="0.3">
      <c r="A1530" t="s">
        <v>3215</v>
      </c>
      <c r="B1530" t="s">
        <v>3216</v>
      </c>
      <c r="C1530" t="str">
        <f>IFERROR(VLOOKUP(Table1[[#This Row],[Ticker]],[1]!Table1[[Symbol]:[Industry]],2,FALSE),"-")</f>
        <v>-</v>
      </c>
      <c r="E1530">
        <v>829.78568559999997</v>
      </c>
      <c r="F1530">
        <v>404.35</v>
      </c>
      <c r="G1530">
        <v>322.49699971741097</v>
      </c>
      <c r="H1530">
        <v>21.487302127406501</v>
      </c>
      <c r="I1530">
        <v>67.400856272244894</v>
      </c>
      <c r="J1530">
        <v>15.0269191462043</v>
      </c>
      <c r="K1530">
        <v>309.486288783627</v>
      </c>
      <c r="L1530">
        <v>267.681206183813</v>
      </c>
      <c r="M1530">
        <v>80.539366778308207</v>
      </c>
      <c r="N1530">
        <v>1.9152528570265199</v>
      </c>
      <c r="O1530">
        <v>1.33547669098552</v>
      </c>
      <c r="P1530">
        <v>374.97944320451001</v>
      </c>
    </row>
    <row r="1531" spans="1:17" hidden="1" x14ac:dyDescent="0.3">
      <c r="A1531" t="s">
        <v>3217</v>
      </c>
      <c r="B1531" t="s">
        <v>3218</v>
      </c>
      <c r="C1531" t="str">
        <f>IFERROR(VLOOKUP(Table1[[#This Row],[Ticker]],[1]!Table1[[Symbol]:[Industry]],2,FALSE),"-")</f>
        <v>-</v>
      </c>
      <c r="D1531" t="s">
        <v>495</v>
      </c>
      <c r="E1531">
        <v>826.45631577799998</v>
      </c>
      <c r="F1531">
        <v>133.36000000000001</v>
      </c>
      <c r="G1531">
        <v>-19.968667331394599</v>
      </c>
      <c r="H1531">
        <v>-6.0108455504491296</v>
      </c>
      <c r="I1531">
        <v>-33.850050764692803</v>
      </c>
      <c r="J1531">
        <v>-2.4582582580907002</v>
      </c>
      <c r="K1531">
        <v>135.57625860836299</v>
      </c>
      <c r="L1531">
        <v>143.913220752162</v>
      </c>
      <c r="M1531">
        <v>53.663166525426497</v>
      </c>
      <c r="N1531">
        <v>1.5367553083524701</v>
      </c>
      <c r="O1531">
        <v>51.844631073785202</v>
      </c>
      <c r="P1531">
        <v>18.700489541610999</v>
      </c>
      <c r="Q1531">
        <v>-0.134863902992819</v>
      </c>
    </row>
    <row r="1532" spans="1:17" hidden="1" x14ac:dyDescent="0.3">
      <c r="A1532" t="s">
        <v>3219</v>
      </c>
      <c r="B1532" t="s">
        <v>3220</v>
      </c>
      <c r="C1532" t="str">
        <f>IFERROR(VLOOKUP(Table1[[#This Row],[Ticker]],[1]!Table1[[Symbol]:[Industry]],2,FALSE),"-")</f>
        <v>-</v>
      </c>
      <c r="D1532" t="s">
        <v>92</v>
      </c>
      <c r="E1532">
        <v>824.25661823999997</v>
      </c>
      <c r="F1532">
        <v>130.83000000000001</v>
      </c>
      <c r="G1532">
        <v>30.748051969364202</v>
      </c>
      <c r="H1532">
        <v>6.5374427913402799</v>
      </c>
      <c r="I1532">
        <v>-8.1798117199239808</v>
      </c>
      <c r="J1532">
        <v>-5.4271426094001898</v>
      </c>
      <c r="K1532">
        <v>115.500396664118</v>
      </c>
      <c r="L1532">
        <v>113.50722338314</v>
      </c>
      <c r="M1532">
        <v>66.247060097646497</v>
      </c>
      <c r="N1532">
        <v>2.1550727891211001</v>
      </c>
      <c r="O1532">
        <v>10.7926316594053</v>
      </c>
      <c r="P1532">
        <v>59.548780487804898</v>
      </c>
      <c r="Q1532">
        <v>2.2683967960975999E-2</v>
      </c>
    </row>
    <row r="1533" spans="1:17" hidden="1" x14ac:dyDescent="0.3">
      <c r="A1533" t="s">
        <v>3221</v>
      </c>
      <c r="B1533" t="s">
        <v>3222</v>
      </c>
      <c r="C1533" t="str">
        <f>IFERROR(VLOOKUP(Table1[[#This Row],[Ticker]],[1]!Table1[[Symbol]:[Industry]],2,FALSE),"-")</f>
        <v>-</v>
      </c>
      <c r="D1533" t="s">
        <v>46</v>
      </c>
      <c r="E1533">
        <v>821.19</v>
      </c>
      <c r="F1533">
        <v>55.62</v>
      </c>
      <c r="G1533">
        <v>220.856834555201</v>
      </c>
      <c r="H1533">
        <v>26.406715208028601</v>
      </c>
      <c r="I1533">
        <v>103.017884343652</v>
      </c>
      <c r="J1533">
        <v>-9.4039909398781596</v>
      </c>
      <c r="K1533">
        <v>42.983099349870699</v>
      </c>
      <c r="L1533">
        <v>32.732962227585503</v>
      </c>
      <c r="M1533">
        <v>60.162928263545098</v>
      </c>
      <c r="N1533">
        <v>1.82924616998584</v>
      </c>
      <c r="O1533">
        <v>9.6727795756921893</v>
      </c>
      <c r="Q1533">
        <v>0.11017529117131999</v>
      </c>
    </row>
    <row r="1534" spans="1:17" hidden="1" x14ac:dyDescent="0.3">
      <c r="A1534" t="s">
        <v>3223</v>
      </c>
      <c r="B1534" t="s">
        <v>3224</v>
      </c>
      <c r="C1534" t="str">
        <f>IFERROR(VLOOKUP(Table1[[#This Row],[Ticker]],[1]!Table1[[Symbol]:[Industry]],2,FALSE),"-")</f>
        <v>-</v>
      </c>
      <c r="D1534" t="s">
        <v>278</v>
      </c>
      <c r="E1534">
        <v>819.73035200000004</v>
      </c>
      <c r="F1534">
        <v>140.19999999999999</v>
      </c>
      <c r="G1534">
        <v>52.163282617927401</v>
      </c>
      <c r="H1534">
        <v>-1.7133535496196499</v>
      </c>
      <c r="I1534">
        <v>-13.786940989345201</v>
      </c>
      <c r="J1534">
        <v>-3.8003490289173998</v>
      </c>
      <c r="K1534">
        <v>134.432290772193</v>
      </c>
      <c r="L1534">
        <v>129.074425638511</v>
      </c>
      <c r="M1534">
        <v>57.809523489638103</v>
      </c>
      <c r="N1534">
        <v>1.74970495819273</v>
      </c>
      <c r="O1534">
        <v>21.255349500713201</v>
      </c>
      <c r="P1534">
        <v>86.808794137241804</v>
      </c>
      <c r="Q1534">
        <v>0.10204758430831699</v>
      </c>
    </row>
    <row r="1535" spans="1:17" hidden="1" x14ac:dyDescent="0.3">
      <c r="A1535" t="s">
        <v>3225</v>
      </c>
      <c r="B1535" t="s">
        <v>3226</v>
      </c>
      <c r="C1535" t="str">
        <f>IFERROR(VLOOKUP(Table1[[#This Row],[Ticker]],[1]!Table1[[Symbol]:[Industry]],2,FALSE),"-")</f>
        <v>-</v>
      </c>
      <c r="D1535" t="s">
        <v>140</v>
      </c>
      <c r="E1535">
        <v>817.54404525500001</v>
      </c>
      <c r="F1535">
        <v>386.7</v>
      </c>
      <c r="G1535">
        <v>86.2632575157876</v>
      </c>
      <c r="H1535">
        <v>7.6039274375802099</v>
      </c>
      <c r="I1535">
        <v>57.916759895442098</v>
      </c>
      <c r="J1535">
        <v>-0.88520842717612502</v>
      </c>
      <c r="K1535">
        <v>339.14358743621</v>
      </c>
      <c r="L1535">
        <v>272.60004275984602</v>
      </c>
      <c r="M1535">
        <v>65.565230801318606</v>
      </c>
      <c r="N1535">
        <v>1.13063449283176</v>
      </c>
      <c r="O1535">
        <v>5.9865528833721298</v>
      </c>
      <c r="P1535">
        <v>138.26247689463901</v>
      </c>
      <c r="Q1535">
        <v>8.2091005032029998E-2</v>
      </c>
    </row>
    <row r="1536" spans="1:17" hidden="1" x14ac:dyDescent="0.3">
      <c r="A1536" t="s">
        <v>3227</v>
      </c>
      <c r="B1536" t="s">
        <v>3228</v>
      </c>
      <c r="C1536" t="str">
        <f>IFERROR(VLOOKUP(Table1[[#This Row],[Ticker]],[1]!Table1[[Symbol]:[Industry]],2,FALSE),"-")</f>
        <v>-</v>
      </c>
      <c r="D1536" t="s">
        <v>230</v>
      </c>
      <c r="E1536">
        <v>817.21662037500005</v>
      </c>
      <c r="F1536">
        <v>440.2</v>
      </c>
      <c r="G1536">
        <v>86.171440337097295</v>
      </c>
      <c r="H1536">
        <v>14.7058335959379</v>
      </c>
      <c r="I1536">
        <v>100.419035964457</v>
      </c>
      <c r="J1536">
        <v>9.7135128010318006</v>
      </c>
      <c r="K1536">
        <v>358.96260980683002</v>
      </c>
      <c r="M1536">
        <v>60.3582470925449</v>
      </c>
      <c r="N1536">
        <v>1.35324526134405</v>
      </c>
      <c r="O1536">
        <v>11.313039527487501</v>
      </c>
      <c r="P1536">
        <v>125.743589743589</v>
      </c>
    </row>
    <row r="1537" spans="1:17" hidden="1" x14ac:dyDescent="0.3">
      <c r="A1537" t="s">
        <v>3229</v>
      </c>
      <c r="B1537" t="s">
        <v>3230</v>
      </c>
      <c r="C1537" t="str">
        <f>IFERROR(VLOOKUP(Table1[[#This Row],[Ticker]],[1]!Table1[[Symbol]:[Industry]],2,FALSE),"-")</f>
        <v>-</v>
      </c>
      <c r="D1537" t="s">
        <v>1514</v>
      </c>
      <c r="E1537">
        <v>816.33884521999903</v>
      </c>
      <c r="F1537">
        <v>230.74</v>
      </c>
      <c r="G1537">
        <v>-4.4047177147888998</v>
      </c>
      <c r="H1537">
        <v>-8.7405192454530098</v>
      </c>
      <c r="I1537">
        <v>-24.212808010534498</v>
      </c>
      <c r="J1537">
        <v>-6.4764216836251798</v>
      </c>
      <c r="K1537">
        <v>234.64139749269199</v>
      </c>
      <c r="L1537">
        <v>241.279729220289</v>
      </c>
      <c r="M1537">
        <v>47.481001362055501</v>
      </c>
      <c r="N1537">
        <v>1.4463243567664701</v>
      </c>
      <c r="O1537">
        <v>45.185056773858001</v>
      </c>
      <c r="P1537">
        <v>23.357391071905901</v>
      </c>
      <c r="Q1537">
        <v>5.8041583169052002E-2</v>
      </c>
    </row>
    <row r="1538" spans="1:17" hidden="1" x14ac:dyDescent="0.3">
      <c r="A1538" t="s">
        <v>3231</v>
      </c>
      <c r="B1538" t="s">
        <v>3232</v>
      </c>
      <c r="C1538" t="str">
        <f>IFERROR(VLOOKUP(Table1[[#This Row],[Ticker]],[1]!Table1[[Symbol]:[Industry]],2,FALSE),"-")</f>
        <v>-</v>
      </c>
      <c r="D1538" t="s">
        <v>86</v>
      </c>
      <c r="E1538">
        <v>816.04887359399902</v>
      </c>
      <c r="F1538">
        <v>89.1</v>
      </c>
      <c r="G1538">
        <v>17.286666030636201</v>
      </c>
      <c r="H1538">
        <v>-0.76046183196353001</v>
      </c>
      <c r="I1538">
        <v>-29.083873233882802</v>
      </c>
      <c r="J1538">
        <v>-3.4908567750803501</v>
      </c>
      <c r="K1538">
        <v>91.900414474609207</v>
      </c>
      <c r="L1538">
        <v>91.200847573272398</v>
      </c>
      <c r="M1538">
        <v>50.969533354234002</v>
      </c>
      <c r="N1538">
        <v>1.08654880320631</v>
      </c>
      <c r="O1538">
        <v>56.341189674523001</v>
      </c>
      <c r="P1538">
        <v>53.886010362694201</v>
      </c>
      <c r="Q1538">
        <v>-3.7484917908760002E-3</v>
      </c>
    </row>
    <row r="1539" spans="1:17" hidden="1" x14ac:dyDescent="0.3">
      <c r="A1539" t="s">
        <v>3233</v>
      </c>
      <c r="B1539" t="s">
        <v>3234</v>
      </c>
      <c r="C1539" t="str">
        <f>IFERROR(VLOOKUP(Table1[[#This Row],[Ticker]],[1]!Table1[[Symbol]:[Industry]],2,FALSE),"-")</f>
        <v>-</v>
      </c>
      <c r="D1539" t="s">
        <v>124</v>
      </c>
      <c r="E1539">
        <v>815.99742309999999</v>
      </c>
      <c r="F1539">
        <v>346.35</v>
      </c>
      <c r="G1539">
        <v>236.79515524652601</v>
      </c>
      <c r="H1539">
        <v>33.938739578843901</v>
      </c>
      <c r="I1539">
        <v>251.16300099413701</v>
      </c>
      <c r="J1539">
        <v>-0.96941785013266402</v>
      </c>
      <c r="K1539">
        <v>251.4201187422</v>
      </c>
      <c r="M1539">
        <v>68.051641715970405</v>
      </c>
      <c r="N1539">
        <v>0.88269814585604001</v>
      </c>
      <c r="O1539">
        <v>4.2586978489966798</v>
      </c>
      <c r="P1539">
        <v>284.61965574680698</v>
      </c>
    </row>
    <row r="1540" spans="1:17" hidden="1" x14ac:dyDescent="0.3">
      <c r="A1540" t="s">
        <v>3235</v>
      </c>
      <c r="B1540" t="s">
        <v>3236</v>
      </c>
      <c r="C1540" t="str">
        <f>IFERROR(VLOOKUP(Table1[[#This Row],[Ticker]],[1]!Table1[[Symbol]:[Industry]],2,FALSE),"-")</f>
        <v>-</v>
      </c>
      <c r="D1540" t="s">
        <v>676</v>
      </c>
      <c r="E1540">
        <v>814.02355299999999</v>
      </c>
      <c r="F1540">
        <v>527.35</v>
      </c>
      <c r="G1540">
        <v>55.367953493341901</v>
      </c>
      <c r="H1540">
        <v>0.48730841608187703</v>
      </c>
      <c r="I1540">
        <v>13.086964874424901</v>
      </c>
      <c r="J1540">
        <v>-8.2535248022083501</v>
      </c>
      <c r="K1540">
        <v>462.36638152336502</v>
      </c>
      <c r="L1540">
        <v>424.334180182247</v>
      </c>
      <c r="M1540">
        <v>50.414609758839802</v>
      </c>
      <c r="N1540">
        <v>2.7196098874787702</v>
      </c>
      <c r="O1540">
        <v>3.9158054423058699</v>
      </c>
      <c r="P1540">
        <v>96.040892193308494</v>
      </c>
      <c r="Q1540">
        <v>6.0869500157419001E-2</v>
      </c>
    </row>
    <row r="1541" spans="1:17" hidden="1" x14ac:dyDescent="0.3">
      <c r="A1541" t="s">
        <v>3237</v>
      </c>
      <c r="B1541" t="s">
        <v>3238</v>
      </c>
      <c r="C1541" t="str">
        <f>IFERROR(VLOOKUP(Table1[[#This Row],[Ticker]],[1]!Table1[[Symbol]:[Industry]],2,FALSE),"-")</f>
        <v>-</v>
      </c>
      <c r="D1541" t="s">
        <v>130</v>
      </c>
      <c r="E1541">
        <v>813.40623656000002</v>
      </c>
      <c r="F1541">
        <v>8254.85</v>
      </c>
      <c r="G1541">
        <v>210.014249810244</v>
      </c>
      <c r="H1541">
        <v>-7.2375191147911799</v>
      </c>
      <c r="I1541">
        <v>161.290860415754</v>
      </c>
      <c r="J1541">
        <v>11.670928950661899</v>
      </c>
      <c r="K1541">
        <v>6471.6897702040096</v>
      </c>
      <c r="L1541">
        <v>4829.4046715249497</v>
      </c>
      <c r="M1541">
        <v>78.121429184804697</v>
      </c>
      <c r="N1541">
        <v>0.81855371900826401</v>
      </c>
      <c r="O1541">
        <v>2.0830178622264399</v>
      </c>
      <c r="P1541">
        <v>266.65408190459198</v>
      </c>
      <c r="Q1541">
        <v>8.1497877321804996E-2</v>
      </c>
    </row>
    <row r="1542" spans="1:17" hidden="1" x14ac:dyDescent="0.3">
      <c r="A1542" t="s">
        <v>3239</v>
      </c>
      <c r="B1542" t="s">
        <v>3240</v>
      </c>
      <c r="C1542" t="str">
        <f>IFERROR(VLOOKUP(Table1[[#This Row],[Ticker]],[1]!Table1[[Symbol]:[Industry]],2,FALSE),"-")</f>
        <v>-</v>
      </c>
      <c r="D1542" t="s">
        <v>544</v>
      </c>
      <c r="E1542">
        <v>812.15750548199901</v>
      </c>
      <c r="F1542">
        <v>155.33000000000001</v>
      </c>
      <c r="G1542">
        <v>63.972898138555102</v>
      </c>
      <c r="H1542">
        <v>6.6535827920794803</v>
      </c>
      <c r="I1542">
        <v>15.327548810190301</v>
      </c>
      <c r="J1542">
        <v>10.2272406250068</v>
      </c>
      <c r="K1542">
        <v>143.809114671689</v>
      </c>
      <c r="L1542">
        <v>128.11106772636199</v>
      </c>
      <c r="M1542">
        <v>81.013684761751406</v>
      </c>
      <c r="N1542">
        <v>1.21346388082971</v>
      </c>
      <c r="O1542">
        <v>10.6354213609733</v>
      </c>
      <c r="P1542">
        <v>109.622132253711</v>
      </c>
      <c r="Q1542">
        <v>2.3636767827419001E-2</v>
      </c>
    </row>
    <row r="1543" spans="1:17" hidden="1" x14ac:dyDescent="0.3">
      <c r="A1543" t="s">
        <v>3241</v>
      </c>
      <c r="B1543" t="s">
        <v>3242</v>
      </c>
      <c r="C1543" t="str">
        <f>IFERROR(VLOOKUP(Table1[[#This Row],[Ticker]],[1]!Table1[[Symbol]:[Industry]],2,FALSE),"-")</f>
        <v>-</v>
      </c>
      <c r="D1543" t="s">
        <v>388</v>
      </c>
      <c r="E1543">
        <v>809.21364659999995</v>
      </c>
      <c r="F1543">
        <v>105</v>
      </c>
      <c r="G1543">
        <v>-16.3102215195645</v>
      </c>
      <c r="H1543">
        <v>-3.6977097111486099</v>
      </c>
      <c r="I1543">
        <v>-29.732294186872299</v>
      </c>
      <c r="J1543">
        <v>-1.6714935522083501</v>
      </c>
      <c r="K1543">
        <v>115.163478954138</v>
      </c>
      <c r="L1543">
        <v>121.54188980652999</v>
      </c>
      <c r="M1543">
        <v>34.108541254754897</v>
      </c>
      <c r="N1543">
        <v>0.17499212338529399</v>
      </c>
      <c r="O1543">
        <v>56.857142857142797</v>
      </c>
      <c r="P1543">
        <v>15.359261700725099</v>
      </c>
      <c r="Q1543">
        <v>-4.2029822158040998E-2</v>
      </c>
    </row>
    <row r="1544" spans="1:17" hidden="1" x14ac:dyDescent="0.3">
      <c r="A1544" t="s">
        <v>3243</v>
      </c>
      <c r="B1544" t="s">
        <v>3244</v>
      </c>
      <c r="C1544" t="str">
        <f>IFERROR(VLOOKUP(Table1[[#This Row],[Ticker]],[1]!Table1[[Symbol]:[Industry]],2,FALSE),"-")</f>
        <v>-</v>
      </c>
      <c r="D1544" t="s">
        <v>380</v>
      </c>
      <c r="E1544">
        <v>806.13676262000001</v>
      </c>
      <c r="F1544">
        <v>68.78</v>
      </c>
      <c r="G1544">
        <v>364.029064194721</v>
      </c>
      <c r="H1544">
        <v>-6.3277484936142399</v>
      </c>
      <c r="I1544">
        <v>408.56168696425101</v>
      </c>
      <c r="J1544">
        <v>-7.2146066541120399</v>
      </c>
      <c r="K1544">
        <v>69.859784115441897</v>
      </c>
      <c r="L1544">
        <v>46.436807712860002</v>
      </c>
      <c r="M1544">
        <v>43.943933843180197</v>
      </c>
      <c r="N1544">
        <v>0.86300469413059</v>
      </c>
      <c r="O1544">
        <v>35.897063099738297</v>
      </c>
      <c r="P1544">
        <v>660.84070796460105</v>
      </c>
      <c r="Q1544">
        <v>9.4631692739459997E-2</v>
      </c>
    </row>
    <row r="1545" spans="1:17" hidden="1" x14ac:dyDescent="0.3">
      <c r="A1545" t="s">
        <v>3245</v>
      </c>
      <c r="B1545" t="s">
        <v>3246</v>
      </c>
      <c r="C1545" t="str">
        <f>IFERROR(VLOOKUP(Table1[[#This Row],[Ticker]],[1]!Table1[[Symbol]:[Industry]],2,FALSE),"-")</f>
        <v>-</v>
      </c>
      <c r="D1545" t="s">
        <v>166</v>
      </c>
      <c r="E1545">
        <v>805.55983590000005</v>
      </c>
      <c r="F1545">
        <v>314.39999999999998</v>
      </c>
      <c r="G1545">
        <v>-29.199108277275101</v>
      </c>
      <c r="H1545">
        <v>-9.1802063980023192</v>
      </c>
      <c r="I1545">
        <v>-19.387551210550399</v>
      </c>
      <c r="J1545">
        <v>0.25340389178029399</v>
      </c>
      <c r="K1545">
        <v>316.72268525721</v>
      </c>
      <c r="L1545">
        <v>312.756535457815</v>
      </c>
      <c r="M1545">
        <v>58.7020348478325</v>
      </c>
      <c r="N1545">
        <v>0.57014296516532004</v>
      </c>
      <c r="O1545">
        <v>20.865139949109398</v>
      </c>
      <c r="P1545">
        <v>28.195718654434199</v>
      </c>
      <c r="Q1545">
        <v>-8.6418165275480002E-3</v>
      </c>
    </row>
    <row r="1546" spans="1:17" hidden="1" x14ac:dyDescent="0.3">
      <c r="A1546" t="s">
        <v>3247</v>
      </c>
      <c r="B1546" t="s">
        <v>3248</v>
      </c>
      <c r="C1546" t="str">
        <f>IFERROR(VLOOKUP(Table1[[#This Row],[Ticker]],[1]!Table1[[Symbol]:[Industry]],2,FALSE),"-")</f>
        <v>-</v>
      </c>
      <c r="D1546" t="s">
        <v>61</v>
      </c>
      <c r="E1546">
        <v>796.19543850000002</v>
      </c>
      <c r="F1546">
        <v>131.1</v>
      </c>
      <c r="G1546">
        <v>21.618149266952301</v>
      </c>
      <c r="H1546">
        <v>18.421382944168901</v>
      </c>
      <c r="I1546">
        <v>10.8634257191923</v>
      </c>
      <c r="J1546">
        <v>9.2521152722894993</v>
      </c>
      <c r="K1546">
        <v>115.47804899610399</v>
      </c>
      <c r="L1546">
        <v>104.605371372672</v>
      </c>
      <c r="M1546">
        <v>85.658922585555601</v>
      </c>
      <c r="N1546">
        <v>0.88573921484509499</v>
      </c>
      <c r="O1546">
        <v>6.0259344012204501</v>
      </c>
      <c r="P1546">
        <v>60.171044593768997</v>
      </c>
      <c r="Q1546">
        <v>1.8036692769801001E-2</v>
      </c>
    </row>
    <row r="1547" spans="1:17" hidden="1" x14ac:dyDescent="0.3">
      <c r="A1547" t="s">
        <v>3249</v>
      </c>
      <c r="B1547" t="s">
        <v>3250</v>
      </c>
      <c r="C1547" t="str">
        <f>IFERROR(VLOOKUP(Table1[[#This Row],[Ticker]],[1]!Table1[[Symbol]:[Industry]],2,FALSE),"-")</f>
        <v>-</v>
      </c>
      <c r="D1547" t="s">
        <v>971</v>
      </c>
      <c r="E1547">
        <v>793.21600000000001</v>
      </c>
      <c r="F1547">
        <v>2462.35</v>
      </c>
      <c r="G1547">
        <v>38.471445147102102</v>
      </c>
      <c r="H1547">
        <v>2.18000942011381</v>
      </c>
      <c r="I1547">
        <v>32.679700251437801</v>
      </c>
      <c r="J1547">
        <v>3.6187606850797698</v>
      </c>
      <c r="K1547">
        <v>2218.3829336219001</v>
      </c>
      <c r="L1547">
        <v>1919.3520099268401</v>
      </c>
      <c r="M1547">
        <v>64.580681307578203</v>
      </c>
      <c r="N1547">
        <v>0.87762771706757003</v>
      </c>
      <c r="O1547">
        <v>6.7273133388835804</v>
      </c>
      <c r="P1547">
        <v>68.769705277587306</v>
      </c>
      <c r="Q1547">
        <v>-6.5167925063763996E-2</v>
      </c>
    </row>
    <row r="1548" spans="1:17" hidden="1" x14ac:dyDescent="0.3">
      <c r="A1548" t="s">
        <v>3251</v>
      </c>
      <c r="B1548" t="s">
        <v>3252</v>
      </c>
      <c r="C1548" t="str">
        <f>IFERROR(VLOOKUP(Table1[[#This Row],[Ticker]],[1]!Table1[[Symbol]:[Industry]],2,FALSE),"-")</f>
        <v>-</v>
      </c>
      <c r="D1548" t="s">
        <v>218</v>
      </c>
      <c r="E1548">
        <v>793.02556709999999</v>
      </c>
      <c r="F1548">
        <v>31.46</v>
      </c>
      <c r="G1548">
        <v>69.113540090342596</v>
      </c>
      <c r="H1548">
        <v>-7.9246695487160901</v>
      </c>
      <c r="I1548">
        <v>-65.570683900498295</v>
      </c>
      <c r="J1548">
        <v>-2.8627161227412601</v>
      </c>
      <c r="K1548">
        <v>33.017572814221303</v>
      </c>
      <c r="L1548">
        <v>31.920290584200899</v>
      </c>
      <c r="M1548">
        <v>39.542267751516498</v>
      </c>
      <c r="N1548">
        <v>0.602502583247017</v>
      </c>
      <c r="O1548">
        <v>130.06993006993</v>
      </c>
      <c r="P1548">
        <v>133.55605048255299</v>
      </c>
      <c r="Q1548">
        <v>0.139899030943859</v>
      </c>
    </row>
    <row r="1549" spans="1:17" hidden="1" x14ac:dyDescent="0.3">
      <c r="A1549" t="s">
        <v>3253</v>
      </c>
      <c r="B1549" t="s">
        <v>3254</v>
      </c>
      <c r="C1549" t="str">
        <f>IFERROR(VLOOKUP(Table1[[#This Row],[Ticker]],[1]!Table1[[Symbol]:[Industry]],2,FALSE),"-")</f>
        <v>-</v>
      </c>
      <c r="D1549" t="s">
        <v>21</v>
      </c>
      <c r="E1549">
        <v>789.86557314499998</v>
      </c>
      <c r="F1549">
        <v>305.64999999999998</v>
      </c>
      <c r="G1549">
        <v>97.2238693895263</v>
      </c>
      <c r="H1549">
        <v>7.9402629786088204</v>
      </c>
      <c r="I1549">
        <v>16.837760496389802</v>
      </c>
      <c r="J1549">
        <v>-0.51113899942832897</v>
      </c>
      <c r="K1549">
        <v>287.14180982667301</v>
      </c>
      <c r="L1549">
        <v>238.96171884829701</v>
      </c>
      <c r="M1549">
        <v>66.651185052053506</v>
      </c>
      <c r="N1549">
        <v>0.50527556805776697</v>
      </c>
      <c r="O1549">
        <v>15.148045149681</v>
      </c>
      <c r="P1549">
        <v>156.84873949579799</v>
      </c>
      <c r="Q1549">
        <v>0.11517109746363</v>
      </c>
    </row>
    <row r="1550" spans="1:17" hidden="1" x14ac:dyDescent="0.3">
      <c r="A1550" t="s">
        <v>3255</v>
      </c>
      <c r="B1550" t="s">
        <v>3256</v>
      </c>
      <c r="C1550" t="str">
        <f>IFERROR(VLOOKUP(Table1[[#This Row],[Ticker]],[1]!Table1[[Symbol]:[Industry]],2,FALSE),"-")</f>
        <v>-</v>
      </c>
      <c r="D1550" t="s">
        <v>193</v>
      </c>
      <c r="E1550">
        <v>787.26154499999996</v>
      </c>
      <c r="F1550">
        <v>526</v>
      </c>
      <c r="G1550">
        <v>20.2637240964177</v>
      </c>
      <c r="H1550">
        <v>14.1035608686652</v>
      </c>
      <c r="I1550">
        <v>5.4288233180471499</v>
      </c>
      <c r="J1550">
        <v>12.8643895590937</v>
      </c>
      <c r="K1550">
        <v>447.41638514485999</v>
      </c>
      <c r="L1550">
        <v>420.90745280857402</v>
      </c>
      <c r="M1550">
        <v>80.587378445722507</v>
      </c>
      <c r="N1550">
        <v>3.4797421123979801</v>
      </c>
      <c r="O1550">
        <v>4.9429657794676896</v>
      </c>
      <c r="P1550">
        <v>54.705882352941103</v>
      </c>
      <c r="Q1550">
        <v>2.6316276710799998E-2</v>
      </c>
    </row>
    <row r="1551" spans="1:17" hidden="1" x14ac:dyDescent="0.3">
      <c r="A1551" t="s">
        <v>3257</v>
      </c>
      <c r="B1551" t="s">
        <v>3258</v>
      </c>
      <c r="C1551" t="str">
        <f>IFERROR(VLOOKUP(Table1[[#This Row],[Ticker]],[1]!Table1[[Symbol]:[Industry]],2,FALSE),"-")</f>
        <v>-</v>
      </c>
      <c r="E1551">
        <v>787.13372305999997</v>
      </c>
      <c r="F1551">
        <v>290.45</v>
      </c>
      <c r="G1551">
        <v>27.586546290461801</v>
      </c>
      <c r="H1551">
        <v>13.823811693686901</v>
      </c>
      <c r="I1551">
        <v>-1.4648795541022099</v>
      </c>
      <c r="J1551">
        <v>-4.2858726371756699</v>
      </c>
      <c r="K1551">
        <v>270.75751352605403</v>
      </c>
      <c r="L1551">
        <v>248.38569299676499</v>
      </c>
      <c r="M1551">
        <v>59.597497105548499</v>
      </c>
      <c r="N1551">
        <v>0.59694860020737595</v>
      </c>
      <c r="O1551">
        <v>16.715441556205899</v>
      </c>
      <c r="P1551">
        <v>63.726042841037199</v>
      </c>
    </row>
    <row r="1552" spans="1:17" hidden="1" x14ac:dyDescent="0.3">
      <c r="A1552" t="s">
        <v>3259</v>
      </c>
      <c r="B1552" t="s">
        <v>3260</v>
      </c>
      <c r="C1552" t="str">
        <f>IFERROR(VLOOKUP(Table1[[#This Row],[Ticker]],[1]!Table1[[Symbol]:[Industry]],2,FALSE),"-")</f>
        <v>-</v>
      </c>
      <c r="D1552" t="s">
        <v>193</v>
      </c>
      <c r="E1552">
        <v>785.27759488999902</v>
      </c>
      <c r="F1552">
        <v>1007.5</v>
      </c>
      <c r="G1552">
        <v>-10.5423643767074</v>
      </c>
      <c r="H1552">
        <v>6.0598193452143096</v>
      </c>
      <c r="I1552">
        <v>4.4805668750203598</v>
      </c>
      <c r="J1552">
        <v>0.15270209778662799</v>
      </c>
      <c r="K1552">
        <v>916.13304829813899</v>
      </c>
      <c r="L1552">
        <v>844.33574742099802</v>
      </c>
      <c r="M1552">
        <v>76.029026477577403</v>
      </c>
      <c r="N1552">
        <v>0.64029531119734395</v>
      </c>
      <c r="O1552">
        <v>8.5310173697270493</v>
      </c>
      <c r="P1552">
        <v>56.699587837312301</v>
      </c>
      <c r="Q1552">
        <v>-2.9994258431012E-2</v>
      </c>
    </row>
    <row r="1553" spans="1:17" hidden="1" x14ac:dyDescent="0.3">
      <c r="A1553" t="s">
        <v>3261</v>
      </c>
      <c r="B1553" t="s">
        <v>3262</v>
      </c>
      <c r="C1553" t="str">
        <f>IFERROR(VLOOKUP(Table1[[#This Row],[Ticker]],[1]!Table1[[Symbol]:[Industry]],2,FALSE),"-")</f>
        <v>-</v>
      </c>
      <c r="D1553" t="s">
        <v>193</v>
      </c>
      <c r="E1553">
        <v>781.64592000000005</v>
      </c>
      <c r="F1553">
        <v>137.02000000000001</v>
      </c>
      <c r="G1553">
        <v>-27.638709891657498</v>
      </c>
      <c r="H1553">
        <v>7.2837024483970003</v>
      </c>
      <c r="I1553">
        <v>-12.5642226188007</v>
      </c>
      <c r="J1553">
        <v>-8.0607552971748007</v>
      </c>
      <c r="K1553">
        <v>128.96215377232099</v>
      </c>
      <c r="L1553">
        <v>129.614401589274</v>
      </c>
      <c r="M1553">
        <v>59.702701638850499</v>
      </c>
      <c r="N1553">
        <v>3.0214214123969199</v>
      </c>
      <c r="O1553">
        <v>21.4421252371916</v>
      </c>
      <c r="P1553">
        <v>26.753006475485599</v>
      </c>
      <c r="Q1553">
        <v>5.1544417087526002E-2</v>
      </c>
    </row>
    <row r="1554" spans="1:17" hidden="1" x14ac:dyDescent="0.3">
      <c r="A1554" t="s">
        <v>3263</v>
      </c>
      <c r="B1554" t="s">
        <v>3264</v>
      </c>
      <c r="C1554" t="str">
        <f>IFERROR(VLOOKUP(Table1[[#This Row],[Ticker]],[1]!Table1[[Symbol]:[Industry]],2,FALSE),"-")</f>
        <v>-</v>
      </c>
      <c r="D1554" t="s">
        <v>663</v>
      </c>
      <c r="E1554">
        <v>780.49919999999997</v>
      </c>
      <c r="F1554">
        <v>1265.5999999999999</v>
      </c>
      <c r="G1554">
        <v>-10.335539412389201</v>
      </c>
      <c r="H1554">
        <v>9.4285033044769406</v>
      </c>
      <c r="I1554">
        <v>4.5005148709195204</v>
      </c>
      <c r="J1554">
        <v>19.0387940370601</v>
      </c>
      <c r="K1554">
        <v>1042.1048454689601</v>
      </c>
      <c r="L1554">
        <v>1011.40681298919</v>
      </c>
      <c r="M1554">
        <v>86.618267768543006</v>
      </c>
      <c r="N1554">
        <v>2.8092114621540598</v>
      </c>
      <c r="O1554">
        <v>1.4538558786346401</v>
      </c>
      <c r="P1554">
        <v>58.199999999999903</v>
      </c>
      <c r="Q1554">
        <v>8.0617581333029993E-3</v>
      </c>
    </row>
    <row r="1555" spans="1:17" hidden="1" x14ac:dyDescent="0.3">
      <c r="A1555" t="s">
        <v>3265</v>
      </c>
      <c r="B1555" t="s">
        <v>3266</v>
      </c>
      <c r="C1555" t="str">
        <f>IFERROR(VLOOKUP(Table1[[#This Row],[Ticker]],[1]!Table1[[Symbol]:[Industry]],2,FALSE),"-")</f>
        <v>-</v>
      </c>
      <c r="D1555" t="s">
        <v>230</v>
      </c>
      <c r="E1555">
        <v>780.01006031999998</v>
      </c>
      <c r="F1555">
        <v>160.59</v>
      </c>
      <c r="G1555">
        <v>-1.37134444186835</v>
      </c>
      <c r="H1555">
        <v>25.000168571307398</v>
      </c>
      <c r="I1555">
        <v>30.5465818252191</v>
      </c>
      <c r="J1555">
        <v>4.8384402226260903</v>
      </c>
      <c r="K1555">
        <v>134.54893099297701</v>
      </c>
      <c r="L1555">
        <v>125.229234577114</v>
      </c>
      <c r="M1555">
        <v>71.289457302614395</v>
      </c>
      <c r="N1555">
        <v>2.7687143627145998</v>
      </c>
      <c r="O1555">
        <v>6.5757519148141199</v>
      </c>
      <c r="P1555">
        <v>49.943977591036401</v>
      </c>
    </row>
    <row r="1556" spans="1:17" hidden="1" x14ac:dyDescent="0.3">
      <c r="A1556" t="s">
        <v>3267</v>
      </c>
      <c r="B1556" t="s">
        <v>3268</v>
      </c>
      <c r="C1556" t="str">
        <f>IFERROR(VLOOKUP(Table1[[#This Row],[Ticker]],[1]!Table1[[Symbol]:[Industry]],2,FALSE),"-")</f>
        <v>-</v>
      </c>
      <c r="D1556" t="s">
        <v>533</v>
      </c>
      <c r="E1556">
        <v>777.74979058199995</v>
      </c>
      <c r="F1556">
        <v>216.11</v>
      </c>
      <c r="G1556">
        <v>104.197757203839</v>
      </c>
      <c r="H1556">
        <v>16.055526419171699</v>
      </c>
      <c r="I1556">
        <v>15.0627411871103</v>
      </c>
      <c r="J1556">
        <v>-2.2981842645618298</v>
      </c>
      <c r="K1556">
        <v>184.832030019</v>
      </c>
      <c r="L1556">
        <v>159.070433224645</v>
      </c>
      <c r="M1556">
        <v>71.164136957003805</v>
      </c>
      <c r="N1556">
        <v>2.3440973174953599</v>
      </c>
      <c r="O1556">
        <v>8.7131553375595594</v>
      </c>
      <c r="P1556">
        <v>136.185792349726</v>
      </c>
      <c r="Q1556">
        <v>0.11975514299328099</v>
      </c>
    </row>
    <row r="1557" spans="1:17" hidden="1" x14ac:dyDescent="0.3">
      <c r="A1557" t="s">
        <v>3269</v>
      </c>
      <c r="B1557" t="s">
        <v>3270</v>
      </c>
      <c r="C1557" t="str">
        <f>IFERROR(VLOOKUP(Table1[[#This Row],[Ticker]],[1]!Table1[[Symbol]:[Industry]],2,FALSE),"-")</f>
        <v>-</v>
      </c>
      <c r="D1557" t="s">
        <v>61</v>
      </c>
      <c r="E1557">
        <v>776.68767658000002</v>
      </c>
      <c r="F1557">
        <v>1339.75</v>
      </c>
      <c r="G1557">
        <v>98.409451057168695</v>
      </c>
      <c r="H1557">
        <v>6.5772070044122204</v>
      </c>
      <c r="I1557">
        <v>27.315695420099001</v>
      </c>
      <c r="J1557">
        <v>-1.97185985257464</v>
      </c>
      <c r="K1557">
        <v>1221.9137603378199</v>
      </c>
      <c r="L1557">
        <v>1084.3726186332699</v>
      </c>
      <c r="M1557">
        <v>67.496121233193094</v>
      </c>
      <c r="N1557">
        <v>1.90624254641378</v>
      </c>
      <c r="O1557">
        <v>20.014928158238401</v>
      </c>
      <c r="P1557">
        <v>124.96012089665</v>
      </c>
      <c r="Q1557">
        <v>9.9155956020795993E-2</v>
      </c>
    </row>
    <row r="1558" spans="1:17" hidden="1" x14ac:dyDescent="0.3">
      <c r="A1558" t="s">
        <v>3271</v>
      </c>
      <c r="B1558" t="s">
        <v>3272</v>
      </c>
      <c r="C1558" t="str">
        <f>IFERROR(VLOOKUP(Table1[[#This Row],[Ticker]],[1]!Table1[[Symbol]:[Industry]],2,FALSE),"-")</f>
        <v>-</v>
      </c>
      <c r="D1558" t="s">
        <v>385</v>
      </c>
      <c r="E1558">
        <v>776.64308913999901</v>
      </c>
      <c r="F1558">
        <v>313.5</v>
      </c>
      <c r="G1558">
        <v>59.161476593643002</v>
      </c>
      <c r="H1558">
        <v>18.370853358783801</v>
      </c>
      <c r="I1558">
        <v>7.1409654334116297</v>
      </c>
      <c r="J1558">
        <v>7.7422995512399204</v>
      </c>
      <c r="K1558">
        <v>266.70522528985703</v>
      </c>
      <c r="L1558">
        <v>247.283014423911</v>
      </c>
      <c r="M1558">
        <v>79.957847809646907</v>
      </c>
      <c r="N1558">
        <v>2.4295236564059</v>
      </c>
      <c r="O1558">
        <v>6.79425837320575</v>
      </c>
      <c r="P1558">
        <v>90.230582524271796</v>
      </c>
      <c r="Q1558">
        <v>9.9140399266041998E-2</v>
      </c>
    </row>
    <row r="1559" spans="1:17" hidden="1" x14ac:dyDescent="0.3">
      <c r="A1559" t="s">
        <v>3273</v>
      </c>
      <c r="B1559" t="s">
        <v>3274</v>
      </c>
      <c r="C1559" t="str">
        <f>IFERROR(VLOOKUP(Table1[[#This Row],[Ticker]],[1]!Table1[[Symbol]:[Industry]],2,FALSE),"-")</f>
        <v>-</v>
      </c>
      <c r="D1559" t="s">
        <v>1491</v>
      </c>
      <c r="E1559">
        <v>776.44330649999995</v>
      </c>
      <c r="F1559">
        <v>141.80000000000001</v>
      </c>
      <c r="G1559">
        <v>67.213703796718903</v>
      </c>
      <c r="H1559">
        <v>-3.4586518827281898</v>
      </c>
      <c r="I1559">
        <v>-15.700383189351101</v>
      </c>
      <c r="J1559">
        <v>-1.9820525584195401</v>
      </c>
      <c r="K1559">
        <v>143.95572043789599</v>
      </c>
      <c r="L1559">
        <v>136.084025690955</v>
      </c>
      <c r="M1559">
        <v>55.924177987819803</v>
      </c>
      <c r="N1559">
        <v>1.0355686323781801</v>
      </c>
      <c r="O1559">
        <v>33.215796897037997</v>
      </c>
      <c r="P1559">
        <v>95.586206896551701</v>
      </c>
      <c r="Q1559">
        <v>0.115328598626349</v>
      </c>
    </row>
    <row r="1560" spans="1:17" hidden="1" x14ac:dyDescent="0.3">
      <c r="A1560" t="s">
        <v>3275</v>
      </c>
      <c r="B1560" t="s">
        <v>3276</v>
      </c>
      <c r="C1560" t="str">
        <f>IFERROR(VLOOKUP(Table1[[#This Row],[Ticker]],[1]!Table1[[Symbol]:[Industry]],2,FALSE),"-")</f>
        <v>-</v>
      </c>
      <c r="D1560" t="s">
        <v>533</v>
      </c>
      <c r="E1560">
        <v>772.73307539999996</v>
      </c>
      <c r="F1560">
        <v>1052.9000000000001</v>
      </c>
      <c r="G1560">
        <v>23.778899425853801</v>
      </c>
      <c r="H1560">
        <v>11.0344852813312</v>
      </c>
      <c r="I1560">
        <v>3.3838606788331198</v>
      </c>
      <c r="J1560">
        <v>14.0536468508309</v>
      </c>
      <c r="K1560">
        <v>903.73238969214106</v>
      </c>
      <c r="L1560">
        <v>839.80338403397002</v>
      </c>
      <c r="M1560">
        <v>75.264666507655207</v>
      </c>
      <c r="N1560">
        <v>1.67445179642813</v>
      </c>
      <c r="O1560">
        <v>5.7080444486655697</v>
      </c>
      <c r="P1560">
        <v>56.216617210682401</v>
      </c>
      <c r="Q1560">
        <v>0.104052434747077</v>
      </c>
    </row>
    <row r="1561" spans="1:17" hidden="1" x14ac:dyDescent="0.3">
      <c r="A1561" t="s">
        <v>3277</v>
      </c>
      <c r="B1561" t="s">
        <v>3278</v>
      </c>
      <c r="C1561" t="str">
        <f>IFERROR(VLOOKUP(Table1[[#This Row],[Ticker]],[1]!Table1[[Symbol]:[Industry]],2,FALSE),"-")</f>
        <v>-</v>
      </c>
      <c r="D1561" t="s">
        <v>124</v>
      </c>
      <c r="E1561">
        <v>767.13836986800004</v>
      </c>
      <c r="F1561">
        <v>235.31</v>
      </c>
      <c r="G1561">
        <v>303.712588699413</v>
      </c>
      <c r="H1561">
        <v>-18.637399346988101</v>
      </c>
      <c r="I1561">
        <v>1.4059775214592101</v>
      </c>
      <c r="J1561">
        <v>-0.14715537970620801</v>
      </c>
      <c r="K1561">
        <v>233.77855172435599</v>
      </c>
      <c r="L1561">
        <v>197.04541817908</v>
      </c>
      <c r="M1561">
        <v>47.0911486643963</v>
      </c>
      <c r="N1561">
        <v>0.68713521742005901</v>
      </c>
      <c r="O1561">
        <v>33.610981258765001</v>
      </c>
      <c r="P1561">
        <v>334.95378927911202</v>
      </c>
      <c r="Q1561">
        <v>0.140128015698537</v>
      </c>
    </row>
    <row r="1562" spans="1:17" hidden="1" x14ac:dyDescent="0.3">
      <c r="A1562" t="s">
        <v>3279</v>
      </c>
      <c r="B1562" t="s">
        <v>3280</v>
      </c>
      <c r="C1562" t="str">
        <f>IFERROR(VLOOKUP(Table1[[#This Row],[Ticker]],[1]!Table1[[Symbol]:[Industry]],2,FALSE),"-")</f>
        <v>-</v>
      </c>
      <c r="D1562" t="s">
        <v>293</v>
      </c>
      <c r="E1562">
        <v>765.53713251700003</v>
      </c>
      <c r="F1562">
        <v>72.12</v>
      </c>
      <c r="G1562">
        <v>-31.459499734787599</v>
      </c>
      <c r="H1562">
        <v>-5.3222186270683496</v>
      </c>
      <c r="I1562">
        <v>-44.135261193472303</v>
      </c>
      <c r="J1562">
        <v>-6.8425461837872996</v>
      </c>
      <c r="K1562">
        <v>74.310408223025405</v>
      </c>
      <c r="L1562">
        <v>85.670209602527194</v>
      </c>
      <c r="M1562">
        <v>44.894030902878001</v>
      </c>
      <c r="N1562">
        <v>0.94418620144296095</v>
      </c>
      <c r="O1562">
        <v>78.036605657237899</v>
      </c>
      <c r="P1562">
        <v>21.108312342569199</v>
      </c>
      <c r="Q1562">
        <v>-6.3079416715516007E-2</v>
      </c>
    </row>
    <row r="1563" spans="1:17" hidden="1" x14ac:dyDescent="0.3">
      <c r="A1563" t="s">
        <v>3281</v>
      </c>
      <c r="B1563" t="s">
        <v>3282</v>
      </c>
      <c r="C1563" t="str">
        <f>IFERROR(VLOOKUP(Table1[[#This Row],[Ticker]],[1]!Table1[[Symbol]:[Industry]],2,FALSE),"-")</f>
        <v>-</v>
      </c>
      <c r="D1563" t="s">
        <v>230</v>
      </c>
      <c r="E1563">
        <v>764.00908485000002</v>
      </c>
      <c r="F1563">
        <v>426.85</v>
      </c>
      <c r="G1563">
        <v>101.757383926244</v>
      </c>
      <c r="H1563">
        <v>-10.458173185308301</v>
      </c>
      <c r="I1563">
        <v>6.5318787835402503</v>
      </c>
      <c r="J1563">
        <v>-10.691317340754599</v>
      </c>
      <c r="K1563">
        <v>418.07809514164597</v>
      </c>
      <c r="L1563">
        <v>346.42971009793098</v>
      </c>
      <c r="M1563">
        <v>39.293541648885402</v>
      </c>
      <c r="N1563">
        <v>0.74821839526990197</v>
      </c>
      <c r="O1563">
        <v>11.4560149935574</v>
      </c>
      <c r="P1563">
        <v>143.774985722444</v>
      </c>
      <c r="Q1563">
        <v>0.179094316525027</v>
      </c>
    </row>
    <row r="1564" spans="1:17" hidden="1" x14ac:dyDescent="0.3">
      <c r="A1564" t="s">
        <v>3283</v>
      </c>
      <c r="B1564" t="s">
        <v>3284</v>
      </c>
      <c r="C1564" t="str">
        <f>IFERROR(VLOOKUP(Table1[[#This Row],[Ticker]],[1]!Table1[[Symbol]:[Industry]],2,FALSE),"-")</f>
        <v>-</v>
      </c>
      <c r="D1564" t="s">
        <v>169</v>
      </c>
      <c r="E1564">
        <v>762.97517644799996</v>
      </c>
      <c r="F1564">
        <v>140.24</v>
      </c>
      <c r="G1564">
        <v>-41.747552954985501</v>
      </c>
      <c r="H1564">
        <v>-3.6583107792910199</v>
      </c>
      <c r="I1564">
        <v>-14.3996148873651</v>
      </c>
      <c r="J1564">
        <v>-6.7387883032177696</v>
      </c>
      <c r="K1564">
        <v>142.695770529963</v>
      </c>
      <c r="L1564">
        <v>135.77182651213201</v>
      </c>
      <c r="M1564">
        <v>45.388422722191898</v>
      </c>
      <c r="N1564">
        <v>1.11371095219628</v>
      </c>
      <c r="O1564">
        <v>32.540644609241198</v>
      </c>
      <c r="P1564">
        <v>117.595034910783</v>
      </c>
      <c r="Q1564">
        <v>0.102275707581976</v>
      </c>
    </row>
    <row r="1565" spans="1:17" hidden="1" x14ac:dyDescent="0.3">
      <c r="A1565" t="s">
        <v>3285</v>
      </c>
      <c r="B1565" t="s">
        <v>3286</v>
      </c>
      <c r="C1565" t="str">
        <f>IFERROR(VLOOKUP(Table1[[#This Row],[Ticker]],[1]!Table1[[Symbol]:[Industry]],2,FALSE),"-")</f>
        <v>-</v>
      </c>
      <c r="D1565" t="s">
        <v>533</v>
      </c>
      <c r="E1565">
        <v>760.74281640000004</v>
      </c>
      <c r="F1565">
        <v>826.2</v>
      </c>
      <c r="G1565">
        <v>-23.369432045880298</v>
      </c>
      <c r="H1565">
        <v>-9.0441664040620093</v>
      </c>
      <c r="I1565">
        <v>-20.100152476342501</v>
      </c>
      <c r="J1565">
        <v>-2.2292908462980798</v>
      </c>
      <c r="K1565">
        <v>849.77078203467102</v>
      </c>
      <c r="L1565">
        <v>865.14065263349801</v>
      </c>
      <c r="M1565">
        <v>58.6387651679116</v>
      </c>
      <c r="N1565">
        <v>0.65699048045032005</v>
      </c>
      <c r="O1565">
        <v>43.306705398208599</v>
      </c>
      <c r="P1565">
        <v>18.485587265165599</v>
      </c>
      <c r="Q1565">
        <v>0.106332724922533</v>
      </c>
    </row>
    <row r="1566" spans="1:17" hidden="1" x14ac:dyDescent="0.3">
      <c r="A1566" t="s">
        <v>3287</v>
      </c>
      <c r="B1566" t="s">
        <v>3288</v>
      </c>
      <c r="C1566" t="str">
        <f>IFERROR(VLOOKUP(Table1[[#This Row],[Ticker]],[1]!Table1[[Symbol]:[Industry]],2,FALSE),"-")</f>
        <v>-</v>
      </c>
      <c r="D1566" t="s">
        <v>124</v>
      </c>
      <c r="E1566">
        <v>760.26599999999996</v>
      </c>
      <c r="F1566">
        <v>652.4</v>
      </c>
      <c r="G1566">
        <v>276.90417428808001</v>
      </c>
      <c r="H1566">
        <v>-27.432747368362602</v>
      </c>
      <c r="I1566">
        <v>47.882233793687803</v>
      </c>
      <c r="J1566">
        <v>-12.110648765081301</v>
      </c>
      <c r="K1566">
        <v>707.40982137042602</v>
      </c>
      <c r="L1566">
        <v>506.394276774714</v>
      </c>
      <c r="M1566">
        <v>18.3448278226887</v>
      </c>
      <c r="N1566">
        <v>0.50523759014883096</v>
      </c>
      <c r="O1566">
        <v>45.769466584917197</v>
      </c>
      <c r="P1566">
        <v>320.90322580645102</v>
      </c>
      <c r="Q1566">
        <v>0.19688912774139999</v>
      </c>
    </row>
    <row r="1567" spans="1:17" hidden="1" x14ac:dyDescent="0.3">
      <c r="A1567" t="s">
        <v>3289</v>
      </c>
      <c r="B1567" t="s">
        <v>3290</v>
      </c>
      <c r="C1567" t="str">
        <f>IFERROR(VLOOKUP(Table1[[#This Row],[Ticker]],[1]!Table1[[Symbol]:[Industry]],2,FALSE),"-")</f>
        <v>-</v>
      </c>
      <c r="D1567" t="s">
        <v>119</v>
      </c>
      <c r="E1567">
        <v>757.49348051000004</v>
      </c>
      <c r="F1567">
        <v>575.70000000000005</v>
      </c>
      <c r="G1567">
        <v>120.603548533911</v>
      </c>
      <c r="H1567">
        <v>52.955833595937897</v>
      </c>
      <c r="I1567">
        <v>73.2906088360306</v>
      </c>
      <c r="J1567">
        <v>7.9581360774212699</v>
      </c>
      <c r="K1567">
        <v>450.409737510583</v>
      </c>
      <c r="L1567">
        <v>354.36662828230197</v>
      </c>
      <c r="M1567">
        <v>66.398547181111795</v>
      </c>
      <c r="N1567">
        <v>1.48763187177881</v>
      </c>
      <c r="O1567">
        <v>12.9060274448497</v>
      </c>
      <c r="P1567">
        <v>170.281690140845</v>
      </c>
      <c r="Q1567">
        <v>0.20204158849808099</v>
      </c>
    </row>
    <row r="1568" spans="1:17" hidden="1" x14ac:dyDescent="0.3">
      <c r="A1568" t="s">
        <v>3291</v>
      </c>
      <c r="B1568" t="s">
        <v>3292</v>
      </c>
      <c r="C1568" t="str">
        <f>IFERROR(VLOOKUP(Table1[[#This Row],[Ticker]],[1]!Table1[[Symbol]:[Industry]],2,FALSE),"-")</f>
        <v>-</v>
      </c>
      <c r="D1568" t="s">
        <v>607</v>
      </c>
      <c r="E1568">
        <v>755.61023999999998</v>
      </c>
      <c r="F1568">
        <v>228.66</v>
      </c>
      <c r="G1568">
        <v>-16.747632191312999</v>
      </c>
      <c r="H1568">
        <v>0.53022064664020396</v>
      </c>
      <c r="I1568">
        <v>-13.2431746139012</v>
      </c>
      <c r="J1568">
        <v>-4.06458210512411</v>
      </c>
      <c r="K1568">
        <v>212.16000493487601</v>
      </c>
      <c r="L1568">
        <v>214.19536699419399</v>
      </c>
      <c r="M1568">
        <v>60.641232846429602</v>
      </c>
      <c r="N1568">
        <v>2.2853968031598</v>
      </c>
      <c r="O1568">
        <v>18.778973147905099</v>
      </c>
      <c r="P1568">
        <v>29.186440677966001</v>
      </c>
      <c r="Q1568">
        <v>5.0405123508667E-2</v>
      </c>
    </row>
    <row r="1569" spans="1:17" hidden="1" x14ac:dyDescent="0.3">
      <c r="A1569" t="s">
        <v>3293</v>
      </c>
      <c r="B1569" t="s">
        <v>3294</v>
      </c>
      <c r="C1569" t="str">
        <f>IFERROR(VLOOKUP(Table1[[#This Row],[Ticker]],[1]!Table1[[Symbol]:[Industry]],2,FALSE),"-")</f>
        <v>-</v>
      </c>
      <c r="D1569" t="s">
        <v>533</v>
      </c>
      <c r="E1569">
        <v>754.38874653999903</v>
      </c>
      <c r="F1569">
        <v>410.75</v>
      </c>
      <c r="G1569">
        <v>-45.429262160439798</v>
      </c>
      <c r="H1569">
        <v>8.9248258440000008</v>
      </c>
      <c r="I1569">
        <v>-20.3629913609707</v>
      </c>
      <c r="J1569">
        <v>-4.6431916654159</v>
      </c>
      <c r="K1569">
        <v>383.59118494629899</v>
      </c>
      <c r="L1569">
        <v>403.249115658265</v>
      </c>
      <c r="M1569">
        <v>60.695672134962003</v>
      </c>
      <c r="N1569">
        <v>1.0667705019073399</v>
      </c>
      <c r="O1569">
        <v>29.506999391357201</v>
      </c>
      <c r="P1569">
        <v>31.904303147077702</v>
      </c>
      <c r="Q1569">
        <v>8.5190272235044995E-2</v>
      </c>
    </row>
    <row r="1570" spans="1:17" hidden="1" x14ac:dyDescent="0.3">
      <c r="A1570" t="s">
        <v>3295</v>
      </c>
      <c r="B1570" t="s">
        <v>3296</v>
      </c>
      <c r="C1570" t="str">
        <f>IFERROR(VLOOKUP(Table1[[#This Row],[Ticker]],[1]!Table1[[Symbol]:[Industry]],2,FALSE),"-")</f>
        <v>-</v>
      </c>
      <c r="D1570" t="s">
        <v>385</v>
      </c>
      <c r="E1570">
        <v>754.24125855</v>
      </c>
      <c r="F1570">
        <v>336.35</v>
      </c>
      <c r="G1570">
        <v>-30.482843936773701</v>
      </c>
      <c r="H1570">
        <v>4.1208821396273096</v>
      </c>
      <c r="I1570">
        <v>6.1232666861466196</v>
      </c>
      <c r="J1570">
        <v>0.78935655964846996</v>
      </c>
      <c r="K1570">
        <v>314.41718945267399</v>
      </c>
      <c r="L1570">
        <v>302.688903891606</v>
      </c>
      <c r="M1570">
        <v>58.910810037184298</v>
      </c>
      <c r="N1570">
        <v>0.815404712574892</v>
      </c>
      <c r="O1570">
        <v>50.3344730191764</v>
      </c>
      <c r="P1570">
        <v>46.1120764552563</v>
      </c>
      <c r="Q1570">
        <v>4.7574711944819E-2</v>
      </c>
    </row>
    <row r="1571" spans="1:17" hidden="1" x14ac:dyDescent="0.3">
      <c r="A1571" t="s">
        <v>3297</v>
      </c>
      <c r="B1571" t="s">
        <v>3298</v>
      </c>
      <c r="C1571" t="str">
        <f>IFERROR(VLOOKUP(Table1[[#This Row],[Ticker]],[1]!Table1[[Symbol]:[Industry]],2,FALSE),"-")</f>
        <v>-</v>
      </c>
      <c r="E1571">
        <v>753.40299000000005</v>
      </c>
      <c r="F1571">
        <v>1217.3</v>
      </c>
      <c r="G1571">
        <v>293.27881220956903</v>
      </c>
      <c r="H1571">
        <v>64.309575092536605</v>
      </c>
      <c r="I1571">
        <v>31.390713325349601</v>
      </c>
      <c r="J1571">
        <v>5.94621130979285</v>
      </c>
      <c r="K1571">
        <v>876.591562044184</v>
      </c>
      <c r="L1571">
        <v>702.315435330936</v>
      </c>
      <c r="M1571">
        <v>79.986750924315004</v>
      </c>
      <c r="N1571">
        <v>2.1032664305391502</v>
      </c>
      <c r="O1571">
        <v>8.6010022180234902</v>
      </c>
      <c r="P1571">
        <v>388.87550200803202</v>
      </c>
    </row>
    <row r="1572" spans="1:17" hidden="1" x14ac:dyDescent="0.3">
      <c r="A1572" t="s">
        <v>3299</v>
      </c>
      <c r="B1572" t="s">
        <v>3300</v>
      </c>
      <c r="C1572" t="str">
        <f>IFERROR(VLOOKUP(Table1[[#This Row],[Ticker]],[1]!Table1[[Symbol]:[Industry]],2,FALSE),"-")</f>
        <v>-</v>
      </c>
      <c r="D1572" t="s">
        <v>169</v>
      </c>
      <c r="E1572">
        <v>753.17715964799902</v>
      </c>
      <c r="F1572">
        <v>44.49</v>
      </c>
      <c r="G1572">
        <v>15.5528737185307</v>
      </c>
      <c r="H1572">
        <v>-17.764166404061999</v>
      </c>
      <c r="I1572">
        <v>-25.0462879301854</v>
      </c>
      <c r="J1572">
        <v>-7.0551306865873196</v>
      </c>
      <c r="K1572">
        <v>48.171696831462</v>
      </c>
      <c r="L1572">
        <v>46.443068747913699</v>
      </c>
      <c r="M1572">
        <v>34.923641192282602</v>
      </c>
      <c r="N1572">
        <v>0.388077092620776</v>
      </c>
      <c r="O1572">
        <v>40.930546190154999</v>
      </c>
      <c r="P1572">
        <v>45.868852459016303</v>
      </c>
      <c r="Q1572">
        <v>0.151921640769829</v>
      </c>
    </row>
    <row r="1573" spans="1:17" hidden="1" x14ac:dyDescent="0.3">
      <c r="A1573" t="s">
        <v>3301</v>
      </c>
      <c r="B1573" t="s">
        <v>3302</v>
      </c>
      <c r="C1573" t="str">
        <f>IFERROR(VLOOKUP(Table1[[#This Row],[Ticker]],[1]!Table1[[Symbol]:[Industry]],2,FALSE),"-")</f>
        <v>-</v>
      </c>
      <c r="D1573" t="s">
        <v>92</v>
      </c>
      <c r="E1573">
        <v>751.07</v>
      </c>
      <c r="F1573">
        <v>61.48</v>
      </c>
      <c r="G1573">
        <v>33.085585138566003</v>
      </c>
      <c r="H1573">
        <v>-6.6498446375004896</v>
      </c>
      <c r="I1573">
        <v>22.918432088307998</v>
      </c>
      <c r="J1573">
        <v>2.5873107065959</v>
      </c>
      <c r="K1573">
        <v>61.094784534967197</v>
      </c>
      <c r="L1573">
        <v>55.175870268912099</v>
      </c>
      <c r="M1573">
        <v>66.059154562366302</v>
      </c>
      <c r="N1573">
        <v>1.29410693742479</v>
      </c>
      <c r="O1573">
        <v>24.430709173715002</v>
      </c>
      <c r="P1573">
        <v>98.322580645161196</v>
      </c>
    </row>
    <row r="1574" spans="1:17" hidden="1" x14ac:dyDescent="0.3">
      <c r="A1574" t="s">
        <v>3303</v>
      </c>
      <c r="B1574" t="s">
        <v>3304</v>
      </c>
      <c r="C1574" t="str">
        <f>IFERROR(VLOOKUP(Table1[[#This Row],[Ticker]],[1]!Table1[[Symbol]:[Industry]],2,FALSE),"-")</f>
        <v>-</v>
      </c>
      <c r="D1574" t="s">
        <v>533</v>
      </c>
      <c r="E1574">
        <v>750.63625181999998</v>
      </c>
      <c r="F1574">
        <v>169.53</v>
      </c>
      <c r="G1574">
        <v>-15.3141277695645</v>
      </c>
      <c r="H1574">
        <v>2.53850323595075</v>
      </c>
      <c r="I1574">
        <v>-8.6341534824324402</v>
      </c>
      <c r="J1574">
        <v>-2.8266659660014501</v>
      </c>
      <c r="K1574">
        <v>166.39419966483399</v>
      </c>
      <c r="L1574">
        <v>163.59236925598401</v>
      </c>
      <c r="M1574">
        <v>60.636704510006098</v>
      </c>
      <c r="N1574">
        <v>0.85377929298455701</v>
      </c>
      <c r="O1574">
        <v>20.834070665958802</v>
      </c>
      <c r="P1574">
        <v>21.092857142857099</v>
      </c>
      <c r="Q1574">
        <v>-9.0029579371770002E-2</v>
      </c>
    </row>
    <row r="1575" spans="1:17" hidden="1" x14ac:dyDescent="0.3">
      <c r="A1575" t="s">
        <v>3305</v>
      </c>
      <c r="B1575" t="s">
        <v>3306</v>
      </c>
      <c r="C1575" t="str">
        <f>IFERROR(VLOOKUP(Table1[[#This Row],[Ticker]],[1]!Table1[[Symbol]:[Industry]],2,FALSE),"-")</f>
        <v>-</v>
      </c>
      <c r="D1575" t="s">
        <v>371</v>
      </c>
      <c r="E1575">
        <v>749.97351376200004</v>
      </c>
      <c r="F1575">
        <v>12.16</v>
      </c>
      <c r="G1575">
        <v>0.98144514710213204</v>
      </c>
      <c r="H1575">
        <v>11.257720388390799</v>
      </c>
      <c r="I1575">
        <v>-29.431853886431998</v>
      </c>
      <c r="J1575">
        <v>-5.2099550906698902</v>
      </c>
      <c r="K1575">
        <v>11.5935031631301</v>
      </c>
      <c r="L1575">
        <v>11.0124737167597</v>
      </c>
      <c r="M1575">
        <v>50.381868742083498</v>
      </c>
      <c r="N1575">
        <v>2.4424781584761601</v>
      </c>
      <c r="O1575">
        <v>30.345394736842099</v>
      </c>
      <c r="P1575">
        <v>53.924050632911303</v>
      </c>
      <c r="Q1575">
        <v>-1.5420410697788E-2</v>
      </c>
    </row>
    <row r="1576" spans="1:17" hidden="1" x14ac:dyDescent="0.3">
      <c r="A1576" t="s">
        <v>3307</v>
      </c>
      <c r="B1576" t="s">
        <v>3308</v>
      </c>
      <c r="C1576" t="str">
        <f>IFERROR(VLOOKUP(Table1[[#This Row],[Ticker]],[1]!Table1[[Symbol]:[Industry]],2,FALSE),"-")</f>
        <v>-</v>
      </c>
      <c r="D1576" t="s">
        <v>388</v>
      </c>
      <c r="E1576">
        <v>749.85880837799903</v>
      </c>
      <c r="F1576">
        <v>57</v>
      </c>
      <c r="G1576">
        <v>-58.563224345753802</v>
      </c>
      <c r="H1576">
        <v>0.42856086866526499</v>
      </c>
      <c r="I1576">
        <v>-22.4076892955852</v>
      </c>
      <c r="J1576">
        <v>-5.7137013444161404</v>
      </c>
      <c r="K1576">
        <v>59.907256152249197</v>
      </c>
      <c r="L1576">
        <v>63.940240315255501</v>
      </c>
      <c r="M1576">
        <v>54.8691586765868</v>
      </c>
      <c r="N1576">
        <v>0.264745407513514</v>
      </c>
      <c r="O1576">
        <v>71.929824561403507</v>
      </c>
      <c r="P1576">
        <v>22.317596566523601</v>
      </c>
      <c r="Q1576">
        <v>2.4326269028286E-2</v>
      </c>
    </row>
    <row r="1577" spans="1:17" hidden="1" x14ac:dyDescent="0.3">
      <c r="A1577" t="s">
        <v>3309</v>
      </c>
      <c r="B1577" t="s">
        <v>3310</v>
      </c>
      <c r="C1577" t="str">
        <f>IFERROR(VLOOKUP(Table1[[#This Row],[Ticker]],[1]!Table1[[Symbol]:[Industry]],2,FALSE),"-")</f>
        <v>-</v>
      </c>
      <c r="D1577" t="s">
        <v>388</v>
      </c>
      <c r="E1577">
        <v>749.61216000000002</v>
      </c>
      <c r="F1577">
        <v>73.69</v>
      </c>
      <c r="G1577">
        <v>62.135291300948197</v>
      </c>
      <c r="H1577">
        <v>1.88170349003785</v>
      </c>
      <c r="I1577">
        <v>-5.6686302522406899</v>
      </c>
      <c r="J1577">
        <v>-3.6723102120695099</v>
      </c>
      <c r="K1577">
        <v>67.104710203897596</v>
      </c>
      <c r="L1577">
        <v>64.329347365169696</v>
      </c>
      <c r="M1577">
        <v>58.4491986323508</v>
      </c>
      <c r="N1577">
        <v>1.6275514946704801</v>
      </c>
      <c r="O1577">
        <v>14.4660062423666</v>
      </c>
      <c r="P1577">
        <v>95.984042553191401</v>
      </c>
      <c r="Q1577">
        <v>7.6599384667597997E-2</v>
      </c>
    </row>
    <row r="1578" spans="1:17" hidden="1" x14ac:dyDescent="0.3">
      <c r="A1578" t="s">
        <v>3311</v>
      </c>
      <c r="B1578" t="s">
        <v>3312</v>
      </c>
      <c r="C1578" t="str">
        <f>IFERROR(VLOOKUP(Table1[[#This Row],[Ticker]],[1]!Table1[[Symbol]:[Industry]],2,FALSE),"-")</f>
        <v>-</v>
      </c>
      <c r="D1578" t="s">
        <v>631</v>
      </c>
      <c r="E1578">
        <v>742.8</v>
      </c>
      <c r="F1578">
        <v>249.03</v>
      </c>
      <c r="G1578">
        <v>17.723934829413199</v>
      </c>
      <c r="H1578">
        <v>-1.74967352717491</v>
      </c>
      <c r="I1578">
        <v>-23.320909340858499</v>
      </c>
      <c r="J1578">
        <v>-2.63149355220835</v>
      </c>
      <c r="K1578">
        <v>247.93085355341699</v>
      </c>
      <c r="L1578">
        <v>253.68455053815001</v>
      </c>
      <c r="M1578">
        <v>55.781697118078696</v>
      </c>
      <c r="N1578">
        <v>0.71304792370895098</v>
      </c>
      <c r="O1578">
        <v>72.549492029072795</v>
      </c>
      <c r="P1578">
        <v>49.792481203007497</v>
      </c>
      <c r="Q1578">
        <v>6.8970608476577003E-2</v>
      </c>
    </row>
    <row r="1579" spans="1:17" hidden="1" x14ac:dyDescent="0.3">
      <c r="A1579" t="s">
        <v>3313</v>
      </c>
      <c r="B1579" t="s">
        <v>3314</v>
      </c>
      <c r="C1579" t="str">
        <f>IFERROR(VLOOKUP(Table1[[#This Row],[Ticker]],[1]!Table1[[Symbol]:[Industry]],2,FALSE),"-")</f>
        <v>-</v>
      </c>
      <c r="D1579" t="s">
        <v>67</v>
      </c>
      <c r="E1579">
        <v>741.26474880000001</v>
      </c>
      <c r="F1579">
        <v>837.3</v>
      </c>
      <c r="G1579">
        <v>39.182295654135103</v>
      </c>
      <c r="H1579">
        <v>-3.30824650418716</v>
      </c>
      <c r="I1579">
        <v>38.924863596429297</v>
      </c>
      <c r="J1579">
        <v>-5.3152351938623797E-2</v>
      </c>
      <c r="K1579">
        <v>797.17156007396204</v>
      </c>
      <c r="L1579">
        <v>668.27684370321094</v>
      </c>
      <c r="M1579">
        <v>50.2058257085896</v>
      </c>
      <c r="N1579">
        <v>0.56472306024988805</v>
      </c>
      <c r="O1579">
        <v>26.454078585930901</v>
      </c>
      <c r="P1579">
        <v>80.064516129032199</v>
      </c>
      <c r="Q1579">
        <v>6.9541662919564998E-2</v>
      </c>
    </row>
    <row r="1580" spans="1:17" hidden="1" x14ac:dyDescent="0.3">
      <c r="A1580" t="s">
        <v>3315</v>
      </c>
      <c r="B1580" t="s">
        <v>3316</v>
      </c>
      <c r="C1580" t="str">
        <f>IFERROR(VLOOKUP(Table1[[#This Row],[Ticker]],[1]!Table1[[Symbol]:[Industry]],2,FALSE),"-")</f>
        <v>-</v>
      </c>
      <c r="D1580" t="s">
        <v>3317</v>
      </c>
      <c r="E1580">
        <v>740.54888310000001</v>
      </c>
      <c r="F1580">
        <v>813.7</v>
      </c>
      <c r="G1580">
        <v>27.915912695936399</v>
      </c>
      <c r="H1580">
        <v>-6.1213005313925501</v>
      </c>
      <c r="I1580">
        <v>31.687896635778898</v>
      </c>
      <c r="J1580">
        <v>-4.5168023942757003</v>
      </c>
      <c r="K1580">
        <v>820.39587680617205</v>
      </c>
      <c r="L1580">
        <v>731.71308908606602</v>
      </c>
      <c r="M1580">
        <v>50.633109467884402</v>
      </c>
      <c r="N1580">
        <v>0.58281289422154003</v>
      </c>
      <c r="O1580">
        <v>24.001474744991999</v>
      </c>
      <c r="P1580">
        <v>65.302183849669802</v>
      </c>
      <c r="Q1580">
        <v>5.8658750613528002E-2</v>
      </c>
    </row>
    <row r="1581" spans="1:17" hidden="1" x14ac:dyDescent="0.3">
      <c r="A1581" t="s">
        <v>3318</v>
      </c>
      <c r="B1581" t="s">
        <v>3319</v>
      </c>
      <c r="C1581" t="str">
        <f>IFERROR(VLOOKUP(Table1[[#This Row],[Ticker]],[1]!Table1[[Symbol]:[Industry]],2,FALSE),"-")</f>
        <v>-</v>
      </c>
      <c r="D1581" t="s">
        <v>46</v>
      </c>
      <c r="E1581">
        <v>739.10540249999997</v>
      </c>
      <c r="F1581">
        <v>261.5</v>
      </c>
      <c r="G1581">
        <v>-31.277740850620098</v>
      </c>
      <c r="H1581">
        <v>-5.9699476540619996</v>
      </c>
      <c r="I1581">
        <v>-19.1587854635839</v>
      </c>
      <c r="J1581">
        <v>-4.8157945067282704</v>
      </c>
      <c r="K1581">
        <v>244.806410842871</v>
      </c>
      <c r="L1581">
        <v>247.667450271234</v>
      </c>
      <c r="M1581">
        <v>50.242956379736803</v>
      </c>
      <c r="N1581">
        <v>0.56223357677487795</v>
      </c>
      <c r="O1581">
        <v>52.409177820267601</v>
      </c>
      <c r="P1581">
        <v>45.2777777777777</v>
      </c>
      <c r="Q1581">
        <v>8.0899317487114999E-2</v>
      </c>
    </row>
    <row r="1582" spans="1:17" hidden="1" x14ac:dyDescent="0.3">
      <c r="A1582" t="s">
        <v>3320</v>
      </c>
      <c r="B1582" t="s">
        <v>3321</v>
      </c>
      <c r="C1582" t="str">
        <f>IFERROR(VLOOKUP(Table1[[#This Row],[Ticker]],[1]!Table1[[Symbol]:[Industry]],2,FALSE),"-")</f>
        <v>-</v>
      </c>
      <c r="D1582" t="s">
        <v>46</v>
      </c>
      <c r="E1582">
        <v>733.08523778000006</v>
      </c>
      <c r="F1582">
        <v>132.44999999999999</v>
      </c>
      <c r="G1582">
        <v>263.87360200984699</v>
      </c>
      <c r="H1582">
        <v>-7.5559926933214001</v>
      </c>
      <c r="I1582">
        <v>52.605891554778701</v>
      </c>
      <c r="J1582">
        <v>-11.989564156892</v>
      </c>
      <c r="K1582">
        <v>129.390478373923</v>
      </c>
      <c r="L1582">
        <v>101.282933171755</v>
      </c>
      <c r="M1582">
        <v>36.6084801266799</v>
      </c>
      <c r="N1582">
        <v>0.82228266109117598</v>
      </c>
      <c r="O1582">
        <v>20.3850509626274</v>
      </c>
      <c r="P1582">
        <v>344.46308724832198</v>
      </c>
      <c r="Q1582">
        <v>8.2954576103677E-2</v>
      </c>
    </row>
    <row r="1583" spans="1:17" hidden="1" x14ac:dyDescent="0.3">
      <c r="A1583" t="s">
        <v>3322</v>
      </c>
      <c r="B1583" t="s">
        <v>3323</v>
      </c>
      <c r="C1583" t="str">
        <f>IFERROR(VLOOKUP(Table1[[#This Row],[Ticker]],[1]!Table1[[Symbol]:[Industry]],2,FALSE),"-")</f>
        <v>-</v>
      </c>
      <c r="E1583">
        <v>727.1712</v>
      </c>
      <c r="F1583">
        <v>78.3</v>
      </c>
      <c r="G1583">
        <v>-73.665729438222598</v>
      </c>
      <c r="H1583">
        <v>-17.982438009000202</v>
      </c>
      <c r="I1583">
        <v>-34.552669889600999</v>
      </c>
      <c r="J1583">
        <v>-0.351268833107232</v>
      </c>
      <c r="K1583">
        <v>80.618348633238895</v>
      </c>
      <c r="L1583">
        <v>95.537665764104801</v>
      </c>
      <c r="M1583">
        <v>60.200688534296603</v>
      </c>
      <c r="N1583">
        <v>2.3178858193641099</v>
      </c>
      <c r="O1583">
        <v>129.45083014048501</v>
      </c>
      <c r="P1583">
        <v>33.846153846153797</v>
      </c>
      <c r="Q1583">
        <v>0.19022855894517701</v>
      </c>
    </row>
    <row r="1584" spans="1:17" hidden="1" x14ac:dyDescent="0.3">
      <c r="A1584" t="s">
        <v>3324</v>
      </c>
      <c r="B1584" t="s">
        <v>3325</v>
      </c>
      <c r="C1584" t="str">
        <f>IFERROR(VLOOKUP(Table1[[#This Row],[Ticker]],[1]!Table1[[Symbol]:[Industry]],2,FALSE),"-")</f>
        <v>-</v>
      </c>
      <c r="D1584" t="s">
        <v>302</v>
      </c>
      <c r="E1584">
        <v>726.12631881499999</v>
      </c>
      <c r="F1584">
        <v>114.97</v>
      </c>
      <c r="G1584">
        <v>4473.1147784804298</v>
      </c>
      <c r="H1584">
        <v>40.447815635707002</v>
      </c>
      <c r="I1584">
        <v>165.385391977745</v>
      </c>
      <c r="J1584">
        <v>-1.6714935522083501</v>
      </c>
      <c r="K1584">
        <v>46.709487939049602</v>
      </c>
      <c r="L1584">
        <v>16.626266247854701</v>
      </c>
      <c r="M1584">
        <v>99.644847500537693</v>
      </c>
      <c r="N1584">
        <v>0.18539136889228999</v>
      </c>
      <c r="O1584">
        <v>0</v>
      </c>
      <c r="P1584">
        <v>5648.5</v>
      </c>
      <c r="Q1584">
        <v>0.11486757066514899</v>
      </c>
    </row>
    <row r="1585" spans="1:17" hidden="1" x14ac:dyDescent="0.3">
      <c r="A1585" t="s">
        <v>3326</v>
      </c>
      <c r="B1585" t="s">
        <v>3327</v>
      </c>
      <c r="C1585" t="str">
        <f>IFERROR(VLOOKUP(Table1[[#This Row],[Ticker]],[1]!Table1[[Symbol]:[Industry]],2,FALSE),"-")</f>
        <v>-</v>
      </c>
      <c r="D1585" t="s">
        <v>607</v>
      </c>
      <c r="E1585">
        <v>725.99</v>
      </c>
      <c r="F1585">
        <v>451.8</v>
      </c>
      <c r="G1585">
        <v>296.55776913464098</v>
      </c>
      <c r="H1585">
        <v>64.427760758305197</v>
      </c>
      <c r="I1585">
        <v>274.83647038189201</v>
      </c>
      <c r="J1585">
        <v>-5.8783389479909101</v>
      </c>
      <c r="K1585">
        <v>296.35976427931399</v>
      </c>
      <c r="L1585">
        <v>172.62149523778899</v>
      </c>
      <c r="M1585">
        <v>70.307550193622603</v>
      </c>
      <c r="N1585">
        <v>0.43746573959204799</v>
      </c>
      <c r="O1585">
        <v>15.095174856131001</v>
      </c>
      <c r="P1585">
        <v>431.529411764705</v>
      </c>
    </row>
    <row r="1586" spans="1:17" hidden="1" x14ac:dyDescent="0.3">
      <c r="A1586" t="s">
        <v>3328</v>
      </c>
      <c r="B1586" t="s">
        <v>3329</v>
      </c>
      <c r="C1586" t="str">
        <f>IFERROR(VLOOKUP(Table1[[#This Row],[Ticker]],[1]!Table1[[Symbol]:[Industry]],2,FALSE),"-")</f>
        <v>-</v>
      </c>
      <c r="D1586" t="s">
        <v>86</v>
      </c>
      <c r="E1586">
        <v>723.96598400000005</v>
      </c>
      <c r="F1586">
        <v>601.9</v>
      </c>
      <c r="G1586">
        <v>53.406088581891098</v>
      </c>
      <c r="H1586">
        <v>-7.0979587655466796</v>
      </c>
      <c r="I1586">
        <v>-32.120007350901297</v>
      </c>
      <c r="J1586">
        <v>-6.4661645133385699</v>
      </c>
      <c r="K1586">
        <v>685.53704593078396</v>
      </c>
      <c r="L1586">
        <v>647.12390552583099</v>
      </c>
      <c r="M1586">
        <v>42.643224124777198</v>
      </c>
      <c r="N1586">
        <v>1.6136934274375501</v>
      </c>
      <c r="O1586">
        <v>60.5083900980229</v>
      </c>
      <c r="P1586">
        <v>83.926661573720395</v>
      </c>
      <c r="Q1586">
        <v>0.24135396036586099</v>
      </c>
    </row>
    <row r="1587" spans="1:17" hidden="1" x14ac:dyDescent="0.3">
      <c r="A1587" t="s">
        <v>3330</v>
      </c>
      <c r="B1587" t="s">
        <v>3331</v>
      </c>
      <c r="C1587" t="str">
        <f>IFERROR(VLOOKUP(Table1[[#This Row],[Ticker]],[1]!Table1[[Symbol]:[Industry]],2,FALSE),"-")</f>
        <v>-</v>
      </c>
      <c r="D1587" t="s">
        <v>1474</v>
      </c>
      <c r="E1587">
        <v>723.0223896</v>
      </c>
      <c r="F1587">
        <v>607.45000000000005</v>
      </c>
      <c r="G1587">
        <v>6.4436847304354501</v>
      </c>
      <c r="H1587">
        <v>-4.9509460650789503</v>
      </c>
      <c r="I1587">
        <v>-10.1094450821838</v>
      </c>
      <c r="J1587">
        <v>-4.7995089912562596</v>
      </c>
      <c r="K1587">
        <v>575.55687452343602</v>
      </c>
      <c r="L1587">
        <v>568.07785217911203</v>
      </c>
      <c r="M1587">
        <v>51.986062273103002</v>
      </c>
      <c r="N1587">
        <v>0.725214017180421</v>
      </c>
      <c r="O1587">
        <v>28.076384887644998</v>
      </c>
      <c r="P1587">
        <v>33.0376697328077</v>
      </c>
      <c r="Q1587">
        <v>-2.9809033285101001E-2</v>
      </c>
    </row>
    <row r="1588" spans="1:17" hidden="1" x14ac:dyDescent="0.3">
      <c r="A1588" t="s">
        <v>3332</v>
      </c>
      <c r="B1588" t="s">
        <v>3333</v>
      </c>
      <c r="C1588" t="str">
        <f>IFERROR(VLOOKUP(Table1[[#This Row],[Ticker]],[1]!Table1[[Symbol]:[Industry]],2,FALSE),"-")</f>
        <v>-</v>
      </c>
      <c r="D1588" t="s">
        <v>92</v>
      </c>
      <c r="E1588">
        <v>722.06338049999999</v>
      </c>
      <c r="F1588">
        <v>341.8</v>
      </c>
      <c r="G1588">
        <v>1006.8390503250901</v>
      </c>
      <c r="H1588">
        <v>-0.76152431496830797</v>
      </c>
      <c r="I1588">
        <v>93.598691374328993</v>
      </c>
      <c r="J1588">
        <v>-0.16034331746657501</v>
      </c>
      <c r="K1588">
        <v>321.14855208058498</v>
      </c>
      <c r="L1588">
        <v>216.078471401798</v>
      </c>
      <c r="M1588">
        <v>53.811170307220301</v>
      </c>
      <c r="N1588">
        <v>0.734714537379351</v>
      </c>
      <c r="O1588">
        <v>16.047396138092399</v>
      </c>
      <c r="P1588">
        <v>1006.14886731391</v>
      </c>
    </row>
    <row r="1589" spans="1:17" hidden="1" x14ac:dyDescent="0.3">
      <c r="A1589" t="s">
        <v>3334</v>
      </c>
      <c r="B1589" t="s">
        <v>3335</v>
      </c>
      <c r="C1589" t="str">
        <f>IFERROR(VLOOKUP(Table1[[#This Row],[Ticker]],[1]!Table1[[Symbol]:[Industry]],2,FALSE),"-")</f>
        <v>-</v>
      </c>
      <c r="D1589" t="s">
        <v>1533</v>
      </c>
      <c r="E1589">
        <v>718.75440491699999</v>
      </c>
      <c r="F1589">
        <v>99.32</v>
      </c>
      <c r="G1589">
        <v>32.090791188934197</v>
      </c>
      <c r="H1589">
        <v>-5.2184830621331804</v>
      </c>
      <c r="I1589">
        <v>-4.4067191519324398</v>
      </c>
      <c r="J1589">
        <v>-6.5563572192282997</v>
      </c>
      <c r="K1589">
        <v>101.49084925502</v>
      </c>
      <c r="L1589">
        <v>93.966518461434603</v>
      </c>
      <c r="M1589">
        <v>34.247170055837998</v>
      </c>
      <c r="N1589">
        <v>0.84798844651892302</v>
      </c>
      <c r="O1589">
        <v>28.826016915022102</v>
      </c>
      <c r="P1589">
        <v>66.365159128978206</v>
      </c>
      <c r="Q1589">
        <v>-1.2745457409871999E-2</v>
      </c>
    </row>
    <row r="1590" spans="1:17" hidden="1" x14ac:dyDescent="0.3">
      <c r="A1590" t="s">
        <v>3336</v>
      </c>
      <c r="B1590" t="s">
        <v>3337</v>
      </c>
      <c r="C1590" t="str">
        <f>IFERROR(VLOOKUP(Table1[[#This Row],[Ticker]],[1]!Table1[[Symbol]:[Industry]],2,FALSE),"-")</f>
        <v>-</v>
      </c>
      <c r="D1590" t="s">
        <v>607</v>
      </c>
      <c r="E1590">
        <v>715.11713024400001</v>
      </c>
      <c r="F1590">
        <v>317.48</v>
      </c>
      <c r="G1590">
        <v>3.5029778700590599</v>
      </c>
      <c r="H1590">
        <v>43.650134114072699</v>
      </c>
      <c r="I1590">
        <v>26.927779899720299</v>
      </c>
      <c r="J1590">
        <v>13.239608778886</v>
      </c>
      <c r="K1590">
        <v>217.69701236147901</v>
      </c>
      <c r="L1590">
        <v>218.62820076691301</v>
      </c>
      <c r="M1590">
        <v>82.412362031685007</v>
      </c>
      <c r="N1590">
        <v>4.0249834405118996</v>
      </c>
      <c r="O1590">
        <v>3.03956154718407</v>
      </c>
      <c r="P1590">
        <v>89.766885833831395</v>
      </c>
      <c r="Q1590">
        <v>2.7964018888578999E-2</v>
      </c>
    </row>
    <row r="1591" spans="1:17" hidden="1" x14ac:dyDescent="0.3">
      <c r="A1591" t="s">
        <v>3338</v>
      </c>
      <c r="B1591" t="s">
        <v>3339</v>
      </c>
      <c r="C1591" t="str">
        <f>IFERROR(VLOOKUP(Table1[[#This Row],[Ticker]],[1]!Table1[[Symbol]:[Industry]],2,FALSE),"-")</f>
        <v>-</v>
      </c>
      <c r="D1591" t="s">
        <v>61</v>
      </c>
      <c r="E1591">
        <v>712.02857974999995</v>
      </c>
      <c r="F1591">
        <v>31.31</v>
      </c>
      <c r="G1591">
        <v>29.3765068754971</v>
      </c>
      <c r="H1591">
        <v>-11.267394156701499</v>
      </c>
      <c r="I1591">
        <v>-20.826046292185101</v>
      </c>
      <c r="J1591">
        <v>-5.2255640260844203</v>
      </c>
      <c r="K1591">
        <v>32.842809607767002</v>
      </c>
      <c r="L1591">
        <v>31.2677427780228</v>
      </c>
      <c r="M1591">
        <v>43.270938753572501</v>
      </c>
      <c r="N1591">
        <v>0.88541975668127404</v>
      </c>
      <c r="O1591">
        <v>45.959757266049102</v>
      </c>
      <c r="P1591">
        <v>58.1313131313131</v>
      </c>
      <c r="Q1591">
        <v>-4.8109954157955E-2</v>
      </c>
    </row>
    <row r="1592" spans="1:17" hidden="1" x14ac:dyDescent="0.3">
      <c r="A1592" t="s">
        <v>3340</v>
      </c>
      <c r="B1592" t="s">
        <v>3341</v>
      </c>
      <c r="C1592" t="str">
        <f>IFERROR(VLOOKUP(Table1[[#This Row],[Ticker]],[1]!Table1[[Symbol]:[Industry]],2,FALSE),"-")</f>
        <v>-</v>
      </c>
      <c r="D1592" t="s">
        <v>544</v>
      </c>
      <c r="E1592">
        <v>711.11324652500002</v>
      </c>
      <c r="F1592">
        <v>210.86</v>
      </c>
      <c r="G1592">
        <v>44.226140285431399</v>
      </c>
      <c r="H1592">
        <v>-3.0863439420708301</v>
      </c>
      <c r="I1592">
        <v>10.6375114460911</v>
      </c>
      <c r="J1592">
        <v>0.551693176186701</v>
      </c>
      <c r="K1592">
        <v>196.715552744219</v>
      </c>
      <c r="L1592">
        <v>175.351432495582</v>
      </c>
      <c r="M1592">
        <v>68.272013277425202</v>
      </c>
      <c r="N1592">
        <v>0.81076818205157097</v>
      </c>
      <c r="O1592">
        <v>2.6747605046001999</v>
      </c>
      <c r="P1592">
        <v>72.765260139287193</v>
      </c>
      <c r="Q1592">
        <v>0.10290943259721901</v>
      </c>
    </row>
    <row r="1593" spans="1:17" hidden="1" x14ac:dyDescent="0.3">
      <c r="A1593" t="s">
        <v>3342</v>
      </c>
      <c r="B1593" t="s">
        <v>3343</v>
      </c>
      <c r="C1593" t="str">
        <f>IFERROR(VLOOKUP(Table1[[#This Row],[Ticker]],[1]!Table1[[Symbol]:[Industry]],2,FALSE),"-")</f>
        <v>-</v>
      </c>
      <c r="D1593" t="s">
        <v>193</v>
      </c>
      <c r="E1593">
        <v>709.78327475000003</v>
      </c>
      <c r="F1593">
        <v>1040.3</v>
      </c>
      <c r="G1593">
        <v>324.43359463943301</v>
      </c>
      <c r="H1593">
        <v>2.1589460187982001</v>
      </c>
      <c r="I1593">
        <v>35.152177202350799</v>
      </c>
      <c r="J1593">
        <v>-4.7667316474464396</v>
      </c>
      <c r="K1593">
        <v>949.66408738466498</v>
      </c>
      <c r="L1593">
        <v>780.65370105627699</v>
      </c>
      <c r="M1593">
        <v>67.6469288501698</v>
      </c>
      <c r="N1593">
        <v>1.97162408141601</v>
      </c>
      <c r="O1593">
        <v>5.7387292127271099</v>
      </c>
      <c r="Q1593">
        <v>0.118843675517689</v>
      </c>
    </row>
    <row r="1594" spans="1:17" hidden="1" x14ac:dyDescent="0.3">
      <c r="A1594" t="s">
        <v>3344</v>
      </c>
      <c r="B1594" t="s">
        <v>3345</v>
      </c>
      <c r="C1594" t="str">
        <f>IFERROR(VLOOKUP(Table1[[#This Row],[Ticker]],[1]!Table1[[Symbol]:[Industry]],2,FALSE),"-")</f>
        <v>-</v>
      </c>
      <c r="D1594" t="s">
        <v>293</v>
      </c>
      <c r="E1594">
        <v>709.46453650000001</v>
      </c>
      <c r="F1594">
        <v>4.0599999999999996</v>
      </c>
      <c r="G1594">
        <v>63.617104061830801</v>
      </c>
      <c r="H1594">
        <v>-1.98087526482149</v>
      </c>
      <c r="I1594">
        <v>-15.787964007248</v>
      </c>
      <c r="J1594">
        <v>-5.6066787373935298</v>
      </c>
      <c r="K1594">
        <v>3.9979070075263601</v>
      </c>
      <c r="L1594">
        <v>3.8510486950122602</v>
      </c>
      <c r="M1594">
        <v>62.111969991172103</v>
      </c>
      <c r="N1594">
        <v>1.6035746734621299</v>
      </c>
      <c r="O1594">
        <v>63.793103448275801</v>
      </c>
      <c r="P1594">
        <v>93.3333333333333</v>
      </c>
      <c r="Q1594">
        <v>7.3675000524144996E-2</v>
      </c>
    </row>
    <row r="1595" spans="1:17" hidden="1" x14ac:dyDescent="0.3">
      <c r="A1595" t="s">
        <v>3346</v>
      </c>
      <c r="B1595" t="s">
        <v>3347</v>
      </c>
      <c r="C1595" t="str">
        <f>IFERROR(VLOOKUP(Table1[[#This Row],[Ticker]],[1]!Table1[[Symbol]:[Industry]],2,FALSE),"-")</f>
        <v>-</v>
      </c>
      <c r="D1595" t="s">
        <v>21</v>
      </c>
      <c r="E1595">
        <v>709.45009898399996</v>
      </c>
      <c r="F1595">
        <v>65.45</v>
      </c>
      <c r="G1595">
        <v>94.823253056706605</v>
      </c>
      <c r="H1595">
        <v>8.4041094580069409</v>
      </c>
      <c r="I1595">
        <v>-17.2800194501148</v>
      </c>
      <c r="J1595">
        <v>2.9698566587620898</v>
      </c>
      <c r="K1595">
        <v>62.783908276023702</v>
      </c>
      <c r="L1595">
        <v>52.904859964373102</v>
      </c>
      <c r="M1595">
        <v>60.995284120747698</v>
      </c>
      <c r="N1595">
        <v>1.3241452602587001</v>
      </c>
      <c r="O1595">
        <v>28.571428571428498</v>
      </c>
      <c r="P1595">
        <v>127.652173913043</v>
      </c>
    </row>
    <row r="1596" spans="1:17" hidden="1" x14ac:dyDescent="0.3">
      <c r="A1596" t="s">
        <v>3348</v>
      </c>
      <c r="B1596" t="s">
        <v>3349</v>
      </c>
      <c r="C1596" t="str">
        <f>IFERROR(VLOOKUP(Table1[[#This Row],[Ticker]],[1]!Table1[[Symbol]:[Industry]],2,FALSE),"-")</f>
        <v>-</v>
      </c>
      <c r="D1596" t="s">
        <v>544</v>
      </c>
      <c r="E1596">
        <v>709.17</v>
      </c>
      <c r="F1596">
        <v>1099.75</v>
      </c>
      <c r="G1596">
        <v>86.335214185081597</v>
      </c>
      <c r="H1596">
        <v>-8.4123482222438195</v>
      </c>
      <c r="I1596">
        <v>29.0822157000235</v>
      </c>
      <c r="J1596">
        <v>-0.29324649558342297</v>
      </c>
      <c r="K1596">
        <v>1012.21372354161</v>
      </c>
      <c r="L1596">
        <v>871.23741318486702</v>
      </c>
      <c r="M1596">
        <v>56.8444551428327</v>
      </c>
      <c r="N1596">
        <v>1.0539337014330401</v>
      </c>
      <c r="O1596">
        <v>7.2971129802227699</v>
      </c>
      <c r="P1596">
        <v>123.753814852492</v>
      </c>
      <c r="Q1596">
        <v>7.0863451224026999E-2</v>
      </c>
    </row>
    <row r="1597" spans="1:17" hidden="1" x14ac:dyDescent="0.3">
      <c r="A1597" t="s">
        <v>3350</v>
      </c>
      <c r="B1597" t="s">
        <v>3351</v>
      </c>
      <c r="C1597" t="str">
        <f>IFERROR(VLOOKUP(Table1[[#This Row],[Ticker]],[1]!Table1[[Symbol]:[Industry]],2,FALSE),"-")</f>
        <v>-</v>
      </c>
      <c r="D1597" t="s">
        <v>218</v>
      </c>
      <c r="E1597">
        <v>708.9375</v>
      </c>
      <c r="F1597">
        <v>579.5</v>
      </c>
      <c r="G1597">
        <v>178.75396944444901</v>
      </c>
      <c r="H1597">
        <v>27.415293055397399</v>
      </c>
      <c r="I1597">
        <v>41.2227663707151</v>
      </c>
      <c r="J1597">
        <v>-15.137213221725601</v>
      </c>
      <c r="K1597">
        <v>496.75489707437902</v>
      </c>
      <c r="L1597">
        <v>399.42238079355599</v>
      </c>
      <c r="M1597">
        <v>57.1726490658206</v>
      </c>
      <c r="N1597">
        <v>1.4984010963910399</v>
      </c>
      <c r="O1597">
        <v>19.059534081104399</v>
      </c>
      <c r="P1597">
        <v>229.261363636363</v>
      </c>
    </row>
    <row r="1598" spans="1:17" hidden="1" x14ac:dyDescent="0.3">
      <c r="A1598" t="s">
        <v>3352</v>
      </c>
      <c r="B1598" t="s">
        <v>3353</v>
      </c>
      <c r="C1598" t="str">
        <f>IFERROR(VLOOKUP(Table1[[#This Row],[Ticker]],[1]!Table1[[Symbol]:[Industry]],2,FALSE),"-")</f>
        <v>-</v>
      </c>
      <c r="D1598" t="s">
        <v>124</v>
      </c>
      <c r="E1598">
        <v>708.06028191999997</v>
      </c>
      <c r="F1598">
        <v>460.45</v>
      </c>
      <c r="G1598">
        <v>-21.7276163780604</v>
      </c>
      <c r="H1598">
        <v>-9.91467459032609</v>
      </c>
      <c r="I1598">
        <v>-29.174837193771801</v>
      </c>
      <c r="J1598">
        <v>-0.81037630778352698</v>
      </c>
      <c r="K1598">
        <v>471.04009513623703</v>
      </c>
      <c r="L1598">
        <v>495.12513532148699</v>
      </c>
      <c r="M1598">
        <v>56.246466646203501</v>
      </c>
      <c r="N1598">
        <v>0.56159119769981003</v>
      </c>
      <c r="O1598">
        <v>47.996525138451503</v>
      </c>
      <c r="P1598">
        <v>10.671794255498099</v>
      </c>
      <c r="Q1598">
        <v>8.5108385373717996E-2</v>
      </c>
    </row>
    <row r="1599" spans="1:17" hidden="1" x14ac:dyDescent="0.3">
      <c r="A1599" t="s">
        <v>3354</v>
      </c>
      <c r="B1599" t="s">
        <v>3355</v>
      </c>
      <c r="C1599" t="str">
        <f>IFERROR(VLOOKUP(Table1[[#This Row],[Ticker]],[1]!Table1[[Symbol]:[Industry]],2,FALSE),"-")</f>
        <v>-</v>
      </c>
      <c r="D1599" t="s">
        <v>533</v>
      </c>
      <c r="E1599">
        <v>707.03618600000004</v>
      </c>
      <c r="F1599">
        <v>276.2</v>
      </c>
      <c r="G1599">
        <v>16.832838335956598</v>
      </c>
      <c r="H1599">
        <v>1.12434625416583</v>
      </c>
      <c r="I1599">
        <v>-26.684313109168599</v>
      </c>
      <c r="J1599">
        <v>-2.0540072134105398</v>
      </c>
      <c r="K1599">
        <v>264.655417584009</v>
      </c>
      <c r="L1599">
        <v>260.64873342862899</v>
      </c>
      <c r="M1599">
        <v>60.900112683518401</v>
      </c>
      <c r="N1599">
        <v>1.0302451015559799</v>
      </c>
      <c r="O1599">
        <v>29.616220130340299</v>
      </c>
      <c r="P1599">
        <v>52.134398237400099</v>
      </c>
      <c r="Q1599">
        <v>-3.3514766017512E-2</v>
      </c>
    </row>
    <row r="1600" spans="1:17" hidden="1" x14ac:dyDescent="0.3">
      <c r="A1600" t="s">
        <v>3356</v>
      </c>
      <c r="B1600" t="s">
        <v>3357</v>
      </c>
      <c r="C1600" t="str">
        <f>IFERROR(VLOOKUP(Table1[[#This Row],[Ticker]],[1]!Table1[[Symbol]:[Industry]],2,FALSE),"-")</f>
        <v>-</v>
      </c>
      <c r="D1600" t="s">
        <v>676</v>
      </c>
      <c r="E1600">
        <v>704.20894199999998</v>
      </c>
      <c r="F1600">
        <v>126.05</v>
      </c>
      <c r="G1600">
        <v>-21.920900733967098</v>
      </c>
      <c r="H1600">
        <v>-3.5314941052625302</v>
      </c>
      <c r="I1600">
        <v>-6.27570910528729</v>
      </c>
      <c r="J1600">
        <v>-7.4128491275585704</v>
      </c>
      <c r="K1600">
        <v>116.119249981393</v>
      </c>
      <c r="L1600">
        <v>122.163830400024</v>
      </c>
      <c r="M1600">
        <v>44.481340956420901</v>
      </c>
      <c r="N1600">
        <v>2.0654168976063501</v>
      </c>
      <c r="O1600">
        <v>19.000396667988799</v>
      </c>
      <c r="P1600">
        <v>25.360517155643901</v>
      </c>
      <c r="Q1600">
        <v>-8.7317382888275993E-2</v>
      </c>
    </row>
    <row r="1601" spans="1:17" hidden="1" x14ac:dyDescent="0.3">
      <c r="A1601" t="s">
        <v>3358</v>
      </c>
      <c r="B1601" t="s">
        <v>3359</v>
      </c>
      <c r="C1601" t="str">
        <f>IFERROR(VLOOKUP(Table1[[#This Row],[Ticker]],[1]!Table1[[Symbol]:[Industry]],2,FALSE),"-")</f>
        <v>-</v>
      </c>
      <c r="D1601" t="s">
        <v>46</v>
      </c>
      <c r="E1601">
        <v>703.14139999999998</v>
      </c>
      <c r="F1601">
        <v>166.5</v>
      </c>
      <c r="G1601">
        <v>79.667516516942598</v>
      </c>
      <c r="H1601">
        <v>-15.9452653051609</v>
      </c>
      <c r="I1601">
        <v>-8.3170664617157897</v>
      </c>
      <c r="J1601">
        <v>-8.2103887044067694</v>
      </c>
      <c r="K1601">
        <v>169.42884170153499</v>
      </c>
      <c r="L1601">
        <v>139.95658647833599</v>
      </c>
      <c r="M1601">
        <v>88.500325073990993</v>
      </c>
      <c r="N1601">
        <v>1.07670069012027</v>
      </c>
      <c r="O1601">
        <v>30.990990990990898</v>
      </c>
      <c r="P1601">
        <v>116.233766233766</v>
      </c>
      <c r="Q1601">
        <v>0.10899298880009101</v>
      </c>
    </row>
    <row r="1602" spans="1:17" hidden="1" x14ac:dyDescent="0.3">
      <c r="A1602" t="s">
        <v>3360</v>
      </c>
      <c r="B1602" t="s">
        <v>3361</v>
      </c>
      <c r="C1602" t="str">
        <f>IFERROR(VLOOKUP(Table1[[#This Row],[Ticker]],[1]!Table1[[Symbol]:[Industry]],2,FALSE),"-")</f>
        <v>-</v>
      </c>
      <c r="D1602" t="s">
        <v>1491</v>
      </c>
      <c r="E1602">
        <v>702.01177199999995</v>
      </c>
      <c r="F1602">
        <v>727</v>
      </c>
      <c r="G1602">
        <v>570.00855838474104</v>
      </c>
      <c r="H1602">
        <v>34.120882139627298</v>
      </c>
      <c r="I1602">
        <v>35.848616130880004</v>
      </c>
      <c r="J1602">
        <v>13.725331844616999</v>
      </c>
      <c r="K1602">
        <v>552.21834133922596</v>
      </c>
      <c r="L1602">
        <v>372.80709795504299</v>
      </c>
      <c r="M1602">
        <v>77.210383921357703</v>
      </c>
      <c r="N1602">
        <v>0.51378446115288201</v>
      </c>
      <c r="O1602">
        <v>0</v>
      </c>
      <c r="P1602">
        <v>627.72772772772703</v>
      </c>
    </row>
    <row r="1603" spans="1:17" hidden="1" x14ac:dyDescent="0.3">
      <c r="A1603" t="s">
        <v>3362</v>
      </c>
      <c r="B1603" t="s">
        <v>3363</v>
      </c>
      <c r="C1603" t="str">
        <f>IFERROR(VLOOKUP(Table1[[#This Row],[Ticker]],[1]!Table1[[Symbol]:[Industry]],2,FALSE),"-")</f>
        <v>-</v>
      </c>
      <c r="D1603" t="s">
        <v>607</v>
      </c>
      <c r="E1603">
        <v>701.79200000000003</v>
      </c>
      <c r="F1603">
        <v>130.72999999999999</v>
      </c>
      <c r="G1603">
        <v>6.9009853769871796</v>
      </c>
      <c r="H1603">
        <v>19.322874794439802</v>
      </c>
      <c r="I1603">
        <v>17.480653784696202</v>
      </c>
      <c r="J1603">
        <v>-3.45447877890218</v>
      </c>
      <c r="K1603">
        <v>117.00465474349799</v>
      </c>
      <c r="L1603">
        <v>105.613202104686</v>
      </c>
      <c r="M1603">
        <v>61.277177387114101</v>
      </c>
      <c r="N1603">
        <v>2.0239972941500199</v>
      </c>
      <c r="O1603">
        <v>11.8335500650195</v>
      </c>
      <c r="P1603">
        <v>49.747995418098498</v>
      </c>
      <c r="Q1603">
        <v>9.9225042387123E-2</v>
      </c>
    </row>
    <row r="1604" spans="1:17" hidden="1" x14ac:dyDescent="0.3">
      <c r="A1604" t="s">
        <v>3364</v>
      </c>
      <c r="B1604" t="s">
        <v>3365</v>
      </c>
      <c r="C1604" t="str">
        <f>IFERROR(VLOOKUP(Table1[[#This Row],[Ticker]],[1]!Table1[[Symbol]:[Industry]],2,FALSE),"-")</f>
        <v>-</v>
      </c>
      <c r="D1604" t="s">
        <v>1514</v>
      </c>
      <c r="E1604">
        <v>700.15525741499903</v>
      </c>
      <c r="F1604">
        <v>396.7</v>
      </c>
      <c r="G1604">
        <v>76.506419662902303</v>
      </c>
      <c r="H1604">
        <v>-9.2175268514437896</v>
      </c>
      <c r="I1604">
        <v>98.188829667708006</v>
      </c>
      <c r="J1604">
        <v>-6.6468021941836497</v>
      </c>
      <c r="K1604">
        <v>373.78026735848903</v>
      </c>
      <c r="L1604">
        <v>294.12632435982403</v>
      </c>
      <c r="M1604">
        <v>44.345110147989402</v>
      </c>
      <c r="N1604">
        <v>1.28438303337908</v>
      </c>
      <c r="O1604">
        <v>11.8099319384925</v>
      </c>
      <c r="P1604">
        <v>126.945080091533</v>
      </c>
      <c r="Q1604">
        <v>9.3124551907666997E-2</v>
      </c>
    </row>
    <row r="1605" spans="1:17" hidden="1" x14ac:dyDescent="0.3">
      <c r="A1605" t="s">
        <v>3366</v>
      </c>
      <c r="B1605" t="s">
        <v>3367</v>
      </c>
      <c r="C1605" t="str">
        <f>IFERROR(VLOOKUP(Table1[[#This Row],[Ticker]],[1]!Table1[[Symbol]:[Industry]],2,FALSE),"-")</f>
        <v>-</v>
      </c>
      <c r="D1605" t="s">
        <v>1125</v>
      </c>
      <c r="E1605">
        <v>699.63611848799997</v>
      </c>
      <c r="F1605">
        <v>71.290000000000006</v>
      </c>
      <c r="G1605">
        <v>40.685840324075997</v>
      </c>
      <c r="H1605">
        <v>-1.5158356230512799</v>
      </c>
      <c r="I1605">
        <v>-22.758369560773801</v>
      </c>
      <c r="J1605">
        <v>-3.4111199603075901</v>
      </c>
      <c r="K1605">
        <v>71.842961941735695</v>
      </c>
      <c r="L1605">
        <v>75.524286814401194</v>
      </c>
      <c r="M1605">
        <v>52.864698880474002</v>
      </c>
      <c r="N1605">
        <v>1.5653931840683399</v>
      </c>
      <c r="O1605">
        <v>101.571047832795</v>
      </c>
      <c r="P1605">
        <v>69.334916864608005</v>
      </c>
      <c r="Q1605">
        <v>-3.6876822629399998E-4</v>
      </c>
    </row>
    <row r="1606" spans="1:17" hidden="1" x14ac:dyDescent="0.3">
      <c r="A1606" t="s">
        <v>3368</v>
      </c>
      <c r="B1606" t="s">
        <v>3369</v>
      </c>
      <c r="C1606" t="str">
        <f>IFERROR(VLOOKUP(Table1[[#This Row],[Ticker]],[1]!Table1[[Symbol]:[Industry]],2,FALSE),"-")</f>
        <v>-</v>
      </c>
      <c r="D1606" t="s">
        <v>56</v>
      </c>
      <c r="E1606">
        <v>699.63460942899997</v>
      </c>
      <c r="F1606">
        <v>33.17</v>
      </c>
      <c r="G1606">
        <v>100.165118616489</v>
      </c>
      <c r="H1606">
        <v>-15.557126840624001</v>
      </c>
      <c r="I1606">
        <v>81.531461437348298</v>
      </c>
      <c r="J1606">
        <v>-6.5239339608349098</v>
      </c>
      <c r="K1606">
        <v>33.281739031403099</v>
      </c>
      <c r="L1606">
        <v>24.700138588759302</v>
      </c>
      <c r="M1606">
        <v>37.501522785599903</v>
      </c>
      <c r="N1606">
        <v>0.251132048213285</v>
      </c>
      <c r="O1606">
        <v>46.517937895688803</v>
      </c>
      <c r="P1606">
        <v>162.21343873517699</v>
      </c>
      <c r="Q1606">
        <v>0.10166330712916501</v>
      </c>
    </row>
    <row r="1607" spans="1:17" hidden="1" x14ac:dyDescent="0.3">
      <c r="A1607" t="s">
        <v>3370</v>
      </c>
      <c r="B1607" t="s">
        <v>3371</v>
      </c>
      <c r="C1607" t="str">
        <f>IFERROR(VLOOKUP(Table1[[#This Row],[Ticker]],[1]!Table1[[Symbol]:[Industry]],2,FALSE),"-")</f>
        <v>-</v>
      </c>
      <c r="D1607" t="s">
        <v>396</v>
      </c>
      <c r="E1607">
        <v>699.53125</v>
      </c>
      <c r="F1607">
        <v>222.25</v>
      </c>
      <c r="G1607">
        <v>-20.981552657852401</v>
      </c>
      <c r="H1607">
        <v>-1.4047138320940999</v>
      </c>
      <c r="I1607">
        <v>-11.3848218151194</v>
      </c>
      <c r="J1607">
        <v>-5.6397475204623202</v>
      </c>
      <c r="K1607">
        <v>222.13199743019101</v>
      </c>
      <c r="L1607">
        <v>223.025046120387</v>
      </c>
      <c r="M1607">
        <v>43.244765584042902</v>
      </c>
      <c r="N1607">
        <v>1.18979225249023</v>
      </c>
      <c r="O1607">
        <v>28.593925759280101</v>
      </c>
      <c r="P1607">
        <v>18.029739776951601</v>
      </c>
      <c r="Q1607">
        <v>-0.11009763506475501</v>
      </c>
    </row>
    <row r="1608" spans="1:17" hidden="1" x14ac:dyDescent="0.3">
      <c r="A1608" t="s">
        <v>3372</v>
      </c>
      <c r="B1608" t="s">
        <v>3373</v>
      </c>
      <c r="C1608" t="str">
        <f>IFERROR(VLOOKUP(Table1[[#This Row],[Ticker]],[1]!Table1[[Symbol]:[Industry]],2,FALSE),"-")</f>
        <v>-</v>
      </c>
      <c r="D1608" t="s">
        <v>322</v>
      </c>
      <c r="E1608">
        <v>699.53090399999996</v>
      </c>
      <c r="F1608">
        <v>91.18</v>
      </c>
      <c r="G1608">
        <v>95.208498287198694</v>
      </c>
      <c r="H1608">
        <v>-3.9637066339470501</v>
      </c>
      <c r="I1608">
        <v>58.162178131391698</v>
      </c>
      <c r="J1608">
        <v>-10.764245706288399</v>
      </c>
      <c r="K1608">
        <v>86.7440795892295</v>
      </c>
      <c r="L1608">
        <v>68.908797046728097</v>
      </c>
      <c r="M1608">
        <v>47.728266161394501</v>
      </c>
      <c r="N1608">
        <v>0.64447129989931595</v>
      </c>
      <c r="O1608">
        <v>16.8019302478613</v>
      </c>
      <c r="P1608">
        <v>136.21761658030999</v>
      </c>
      <c r="Q1608">
        <v>0.108483884288702</v>
      </c>
    </row>
    <row r="1609" spans="1:17" hidden="1" x14ac:dyDescent="0.3">
      <c r="A1609" t="s">
        <v>3374</v>
      </c>
      <c r="B1609" t="s">
        <v>3375</v>
      </c>
      <c r="C1609" t="str">
        <f>IFERROR(VLOOKUP(Table1[[#This Row],[Ticker]],[1]!Table1[[Symbol]:[Industry]],2,FALSE),"-")</f>
        <v>-</v>
      </c>
      <c r="D1609" t="s">
        <v>46</v>
      </c>
      <c r="E1609">
        <v>698.92285132799998</v>
      </c>
      <c r="F1609">
        <v>65.38</v>
      </c>
      <c r="G1609">
        <v>202.857492048274</v>
      </c>
      <c r="H1609">
        <v>39.593196233300603</v>
      </c>
      <c r="I1609">
        <v>36.768694443221499</v>
      </c>
      <c r="J1609">
        <v>10.841154002597699</v>
      </c>
      <c r="K1609">
        <v>52.373982489456999</v>
      </c>
      <c r="L1609">
        <v>45.009152588315096</v>
      </c>
      <c r="M1609">
        <v>73.117253814614898</v>
      </c>
      <c r="N1609">
        <v>2.4019147887046399</v>
      </c>
      <c r="O1609">
        <v>8.5959008871214504</v>
      </c>
      <c r="P1609">
        <v>235.28205128205099</v>
      </c>
      <c r="Q1609">
        <v>8.9460843866114997E-2</v>
      </c>
    </row>
    <row r="1610" spans="1:17" hidden="1" x14ac:dyDescent="0.3">
      <c r="A1610" t="s">
        <v>3376</v>
      </c>
      <c r="B1610" t="s">
        <v>3377</v>
      </c>
      <c r="C1610" t="str">
        <f>IFERROR(VLOOKUP(Table1[[#This Row],[Ticker]],[1]!Table1[[Symbol]:[Industry]],2,FALSE),"-")</f>
        <v>-</v>
      </c>
      <c r="D1610" t="s">
        <v>371</v>
      </c>
      <c r="E1610">
        <v>698.51621839999996</v>
      </c>
      <c r="F1610">
        <v>72.27</v>
      </c>
      <c r="G1610">
        <v>-16.457914692857798</v>
      </c>
      <c r="H1610">
        <v>0.28817338729418102</v>
      </c>
      <c r="I1610">
        <v>-17.093125446008699</v>
      </c>
      <c r="J1610">
        <v>-6.0527999781244404</v>
      </c>
      <c r="K1610">
        <v>70.562086734974102</v>
      </c>
      <c r="L1610">
        <v>71.343328288363793</v>
      </c>
      <c r="M1610">
        <v>53.258326087630103</v>
      </c>
      <c r="N1610">
        <v>3.5495108709027501</v>
      </c>
      <c r="O1610">
        <v>33.1811263318112</v>
      </c>
      <c r="P1610">
        <v>21.871838111298398</v>
      </c>
      <c r="Q1610">
        <v>2.3424698735602999E-2</v>
      </c>
    </row>
    <row r="1611" spans="1:17" hidden="1" x14ac:dyDescent="0.3">
      <c r="A1611" t="s">
        <v>3378</v>
      </c>
      <c r="B1611" t="s">
        <v>3379</v>
      </c>
      <c r="C1611" t="str">
        <f>IFERROR(VLOOKUP(Table1[[#This Row],[Ticker]],[1]!Table1[[Symbol]:[Industry]],2,FALSE),"-")</f>
        <v>-</v>
      </c>
      <c r="D1611" t="s">
        <v>302</v>
      </c>
      <c r="E1611">
        <v>694.74599999999998</v>
      </c>
      <c r="F1611">
        <v>149.94999999999999</v>
      </c>
      <c r="G1611">
        <v>-13.4891871013079</v>
      </c>
      <c r="H1611">
        <v>-5.2621239092025096</v>
      </c>
      <c r="I1611">
        <v>-12.828049006765101</v>
      </c>
      <c r="J1611">
        <v>-1.8059925434659101</v>
      </c>
      <c r="K1611">
        <v>146.23276274041299</v>
      </c>
      <c r="L1611">
        <v>143.358906924221</v>
      </c>
      <c r="M1611">
        <v>48.223309198033498</v>
      </c>
      <c r="N1611">
        <v>0.82319715109990699</v>
      </c>
      <c r="O1611">
        <v>17.372457485828601</v>
      </c>
      <c r="P1611">
        <v>28.989247311827899</v>
      </c>
      <c r="Q1611">
        <v>0.109734412851346</v>
      </c>
    </row>
    <row r="1612" spans="1:17" hidden="1" x14ac:dyDescent="0.3">
      <c r="A1612" t="s">
        <v>3380</v>
      </c>
      <c r="B1612" t="s">
        <v>3381</v>
      </c>
      <c r="C1612" t="str">
        <f>IFERROR(VLOOKUP(Table1[[#This Row],[Ticker]],[1]!Table1[[Symbol]:[Industry]],2,FALSE),"-")</f>
        <v>-</v>
      </c>
      <c r="D1612" t="s">
        <v>169</v>
      </c>
      <c r="E1612">
        <v>693.87237409499903</v>
      </c>
      <c r="F1612">
        <v>280.5</v>
      </c>
      <c r="G1612">
        <v>17.646408526424199</v>
      </c>
      <c r="H1612">
        <v>-8.1815558245349997</v>
      </c>
      <c r="I1612">
        <v>22.700779985332201</v>
      </c>
      <c r="J1612">
        <v>-5.0589318020319096</v>
      </c>
      <c r="K1612">
        <v>275.05004675406502</v>
      </c>
      <c r="L1612">
        <v>247.147338882046</v>
      </c>
      <c r="M1612">
        <v>43.717360453677799</v>
      </c>
      <c r="N1612">
        <v>0.74666741831325201</v>
      </c>
      <c r="O1612">
        <v>10.4812834224598</v>
      </c>
      <c r="P1612">
        <v>53.614457831325304</v>
      </c>
      <c r="Q1612">
        <v>7.0591198456294996E-2</v>
      </c>
    </row>
    <row r="1613" spans="1:17" hidden="1" x14ac:dyDescent="0.3">
      <c r="A1613" t="s">
        <v>3382</v>
      </c>
      <c r="B1613" t="s">
        <v>3383</v>
      </c>
      <c r="C1613" t="str">
        <f>IFERROR(VLOOKUP(Table1[[#This Row],[Ticker]],[1]!Table1[[Symbol]:[Industry]],2,FALSE),"-")</f>
        <v>-</v>
      </c>
      <c r="D1613" t="s">
        <v>64</v>
      </c>
      <c r="E1613">
        <v>693.7197291</v>
      </c>
      <c r="F1613">
        <v>106.3</v>
      </c>
      <c r="G1613">
        <v>-40.629577640391197</v>
      </c>
      <c r="H1613">
        <v>-11.4935056111104</v>
      </c>
      <c r="I1613">
        <v>-11.738921439401199</v>
      </c>
      <c r="J1613">
        <v>-1.3012945702555401</v>
      </c>
      <c r="K1613">
        <v>110.963585414489</v>
      </c>
      <c r="L1613">
        <v>112.29244123458599</v>
      </c>
      <c r="M1613">
        <v>48.847004301763299</v>
      </c>
      <c r="N1613">
        <v>1.3565456210429301</v>
      </c>
      <c r="O1613">
        <v>31.984948259642501</v>
      </c>
      <c r="P1613">
        <v>20.864127345082402</v>
      </c>
      <c r="Q1613">
        <v>0.18336706403148001</v>
      </c>
    </row>
    <row r="1614" spans="1:17" hidden="1" x14ac:dyDescent="0.3">
      <c r="A1614" t="s">
        <v>3384</v>
      </c>
      <c r="B1614" t="s">
        <v>3385</v>
      </c>
      <c r="C1614" t="str">
        <f>IFERROR(VLOOKUP(Table1[[#This Row],[Ticker]],[1]!Table1[[Symbol]:[Industry]],2,FALSE),"-")</f>
        <v>-</v>
      </c>
      <c r="D1614" t="s">
        <v>61</v>
      </c>
      <c r="E1614">
        <v>690.23339384999997</v>
      </c>
      <c r="F1614">
        <v>317.14999999999998</v>
      </c>
      <c r="G1614">
        <v>0.49341384944280903</v>
      </c>
      <c r="H1614">
        <v>-13.4167877346417</v>
      </c>
      <c r="I1614">
        <v>-33.508249177253198</v>
      </c>
      <c r="J1614">
        <v>-1.1488454685846401</v>
      </c>
      <c r="K1614">
        <v>333.42989971012599</v>
      </c>
      <c r="L1614">
        <v>345.63118253491098</v>
      </c>
      <c r="M1614">
        <v>48.111583765568398</v>
      </c>
      <c r="N1614">
        <v>1.26630802216391</v>
      </c>
      <c r="O1614">
        <v>51.032634400126099</v>
      </c>
      <c r="P1614">
        <v>34.414070777707103</v>
      </c>
      <c r="Q1614">
        <v>4.5983943040583002E-2</v>
      </c>
    </row>
    <row r="1615" spans="1:17" hidden="1" x14ac:dyDescent="0.3">
      <c r="A1615" t="s">
        <v>3386</v>
      </c>
      <c r="B1615" t="s">
        <v>3387</v>
      </c>
      <c r="C1615" t="str">
        <f>IFERROR(VLOOKUP(Table1[[#This Row],[Ticker]],[1]!Table1[[Symbol]:[Industry]],2,FALSE),"-")</f>
        <v>-</v>
      </c>
      <c r="D1615" t="s">
        <v>755</v>
      </c>
      <c r="E1615">
        <v>689.82891788999996</v>
      </c>
      <c r="F1615">
        <v>294.10000000000002</v>
      </c>
      <c r="G1615">
        <v>17.953362119019101</v>
      </c>
      <c r="H1615">
        <v>7.9161510562554502</v>
      </c>
      <c r="I1615">
        <v>32.321207866629599</v>
      </c>
      <c r="J1615">
        <v>-10.2834809339118</v>
      </c>
      <c r="K1615">
        <v>251.21391702910799</v>
      </c>
      <c r="M1615">
        <v>57.0713708636261</v>
      </c>
      <c r="N1615">
        <v>0.88926422463844601</v>
      </c>
      <c r="O1615">
        <v>8.6705202312138603</v>
      </c>
      <c r="P1615">
        <v>89.314451239137398</v>
      </c>
    </row>
    <row r="1616" spans="1:17" hidden="1" x14ac:dyDescent="0.3">
      <c r="A1616" t="s">
        <v>3388</v>
      </c>
      <c r="B1616" t="s">
        <v>3389</v>
      </c>
      <c r="C1616" t="str">
        <f>IFERROR(VLOOKUP(Table1[[#This Row],[Ticker]],[1]!Table1[[Symbol]:[Industry]],2,FALSE),"-")</f>
        <v>-</v>
      </c>
      <c r="D1616" t="s">
        <v>533</v>
      </c>
      <c r="E1616">
        <v>689.79534936000005</v>
      </c>
      <c r="F1616">
        <v>3.87</v>
      </c>
      <c r="G1616">
        <v>-4.4352215195645499</v>
      </c>
      <c r="H1616">
        <v>-4.4125874566935801</v>
      </c>
      <c r="I1616">
        <v>-8.1173757719539505</v>
      </c>
      <c r="J1616">
        <v>-5.1368400868618203</v>
      </c>
      <c r="K1616">
        <v>3.8695059136611798</v>
      </c>
      <c r="L1616">
        <v>3.8246898885998202</v>
      </c>
      <c r="M1616">
        <v>53.931335935400703</v>
      </c>
      <c r="N1616">
        <v>1.5293964803975699</v>
      </c>
      <c r="O1616">
        <v>45.994832041343599</v>
      </c>
      <c r="P1616">
        <v>38.214285714285701</v>
      </c>
      <c r="Q1616">
        <v>6.3554159179353004E-2</v>
      </c>
    </row>
    <row r="1617" spans="1:17" hidden="1" x14ac:dyDescent="0.3">
      <c r="A1617" t="s">
        <v>3390</v>
      </c>
      <c r="B1617" t="s">
        <v>3391</v>
      </c>
      <c r="C1617" t="str">
        <f>IFERROR(VLOOKUP(Table1[[#This Row],[Ticker]],[1]!Table1[[Symbol]:[Industry]],2,FALSE),"-")</f>
        <v>-</v>
      </c>
      <c r="D1617" t="s">
        <v>385</v>
      </c>
      <c r="E1617">
        <v>687.65901240000005</v>
      </c>
      <c r="F1617">
        <v>462.75</v>
      </c>
      <c r="G1617">
        <v>126.151513174313</v>
      </c>
      <c r="H1617">
        <v>7.1144874420918303</v>
      </c>
      <c r="I1617">
        <v>159.138497986082</v>
      </c>
      <c r="J1617">
        <v>-3.5313819589039501</v>
      </c>
      <c r="K1617">
        <v>414.79415264040802</v>
      </c>
      <c r="M1617">
        <v>58.917565813115402</v>
      </c>
      <c r="N1617">
        <v>0.89204813086113099</v>
      </c>
      <c r="O1617">
        <v>9.0545650999459699</v>
      </c>
      <c r="P1617">
        <v>193.6230964467</v>
      </c>
    </row>
    <row r="1618" spans="1:17" hidden="1" x14ac:dyDescent="0.3">
      <c r="A1618" t="s">
        <v>3392</v>
      </c>
      <c r="B1618" t="s">
        <v>2356</v>
      </c>
      <c r="C1618" t="str">
        <f>IFERROR(VLOOKUP(Table1[[#This Row],[Ticker]],[1]!Table1[[Symbol]:[Industry]],2,FALSE),"-")</f>
        <v>-</v>
      </c>
      <c r="D1618" t="s">
        <v>249</v>
      </c>
      <c r="E1618">
        <v>686.39004</v>
      </c>
      <c r="F1618">
        <v>1798.15</v>
      </c>
      <c r="G1618">
        <v>874.39820450935599</v>
      </c>
      <c r="H1618">
        <v>56.335913733316303</v>
      </c>
      <c r="I1618">
        <v>176.59392036126201</v>
      </c>
      <c r="J1618">
        <v>12.5746705571979</v>
      </c>
      <c r="K1618">
        <v>1225.51271859913</v>
      </c>
      <c r="L1618">
        <v>808.14411653928698</v>
      </c>
      <c r="M1618">
        <v>84.104381437781996</v>
      </c>
      <c r="N1618">
        <v>0.83438885370487603</v>
      </c>
      <c r="O1618">
        <v>0</v>
      </c>
      <c r="P1618">
        <v>1015.47766749379</v>
      </c>
    </row>
    <row r="1619" spans="1:17" hidden="1" x14ac:dyDescent="0.3">
      <c r="A1619" t="s">
        <v>3393</v>
      </c>
      <c r="B1619" t="s">
        <v>3394</v>
      </c>
      <c r="C1619" t="str">
        <f>IFERROR(VLOOKUP(Table1[[#This Row],[Ticker]],[1]!Table1[[Symbol]:[Industry]],2,FALSE),"-")</f>
        <v>-</v>
      </c>
      <c r="D1619" t="s">
        <v>218</v>
      </c>
      <c r="E1619">
        <v>684.52942800000005</v>
      </c>
      <c r="F1619">
        <v>152.44999999999999</v>
      </c>
      <c r="G1619">
        <v>154.09088418790401</v>
      </c>
      <c r="H1619">
        <v>7.4217382076841396</v>
      </c>
      <c r="I1619">
        <v>39.922703593125398</v>
      </c>
      <c r="J1619">
        <v>22.219291430726699</v>
      </c>
      <c r="K1619">
        <v>120.376389854442</v>
      </c>
      <c r="L1619">
        <v>101.179712772991</v>
      </c>
      <c r="M1619">
        <v>85.458605835123393</v>
      </c>
      <c r="N1619">
        <v>1.3295953848545099</v>
      </c>
      <c r="O1619">
        <v>0</v>
      </c>
      <c r="P1619">
        <v>191.49139579349901</v>
      </c>
      <c r="Q1619">
        <v>7.4427196329942005E-2</v>
      </c>
    </row>
    <row r="1620" spans="1:17" hidden="1" x14ac:dyDescent="0.3">
      <c r="A1620" t="s">
        <v>3395</v>
      </c>
      <c r="B1620" t="s">
        <v>3396</v>
      </c>
      <c r="C1620" t="str">
        <f>IFERROR(VLOOKUP(Table1[[#This Row],[Ticker]],[1]!Table1[[Symbol]:[Industry]],2,FALSE),"-")</f>
        <v>-</v>
      </c>
      <c r="D1620" t="s">
        <v>327</v>
      </c>
      <c r="E1620">
        <v>684.19124147000002</v>
      </c>
      <c r="F1620">
        <v>135.25</v>
      </c>
      <c r="G1620">
        <v>103.12833780246901</v>
      </c>
      <c r="H1620">
        <v>36.754083724604897</v>
      </c>
      <c r="I1620">
        <v>46.316656862078602</v>
      </c>
      <c r="J1620">
        <v>2.29516567232091</v>
      </c>
      <c r="K1620">
        <v>109.48707784524601</v>
      </c>
      <c r="L1620">
        <v>95.141076192336399</v>
      </c>
      <c r="M1620">
        <v>79.410592485732096</v>
      </c>
      <c r="N1620">
        <v>2.8114833135484498</v>
      </c>
      <c r="O1620">
        <v>4.9907578558225403</v>
      </c>
      <c r="P1620">
        <v>132.188841201716</v>
      </c>
      <c r="Q1620">
        <v>0.10131093573425699</v>
      </c>
    </row>
    <row r="1621" spans="1:17" hidden="1" x14ac:dyDescent="0.3">
      <c r="A1621" t="s">
        <v>3397</v>
      </c>
      <c r="B1621" t="s">
        <v>3398</v>
      </c>
      <c r="C1621" t="str">
        <f>IFERROR(VLOOKUP(Table1[[#This Row],[Ticker]],[1]!Table1[[Symbol]:[Industry]],2,FALSE),"-")</f>
        <v>-</v>
      </c>
      <c r="D1621" t="s">
        <v>396</v>
      </c>
      <c r="E1621">
        <v>684.05340000000001</v>
      </c>
      <c r="F1621">
        <v>258.2</v>
      </c>
      <c r="G1621">
        <v>-7.3040322814908301</v>
      </c>
      <c r="H1621">
        <v>-1.02498664482919</v>
      </c>
      <c r="I1621">
        <v>-46.548781767187798</v>
      </c>
      <c r="J1621">
        <v>-4.1123497294520597</v>
      </c>
      <c r="K1621">
        <v>263.021188263699</v>
      </c>
      <c r="L1621">
        <v>288.96219418548901</v>
      </c>
      <c r="M1621">
        <v>47.011127768763401</v>
      </c>
      <c r="N1621">
        <v>0.74119488285635005</v>
      </c>
      <c r="O1621">
        <v>117.04105344694</v>
      </c>
      <c r="P1621">
        <v>20.569694139621699</v>
      </c>
      <c r="Q1621">
        <v>9.2405594940849003E-2</v>
      </c>
    </row>
    <row r="1622" spans="1:17" hidden="1" x14ac:dyDescent="0.3">
      <c r="A1622" t="s">
        <v>3399</v>
      </c>
      <c r="B1622" t="s">
        <v>3400</v>
      </c>
      <c r="C1622" t="str">
        <f>IFERROR(VLOOKUP(Table1[[#This Row],[Ticker]],[1]!Table1[[Symbol]:[Industry]],2,FALSE),"-")</f>
        <v>-</v>
      </c>
      <c r="D1622" t="s">
        <v>971</v>
      </c>
      <c r="E1622">
        <v>684.00927000000001</v>
      </c>
      <c r="F1622">
        <v>466.85</v>
      </c>
      <c r="G1622">
        <v>-16.2116607269745</v>
      </c>
      <c r="H1622">
        <v>-3.7142080285416901</v>
      </c>
      <c r="I1622">
        <v>-15.0695662677791</v>
      </c>
      <c r="J1622">
        <v>-3.1199914062856</v>
      </c>
      <c r="K1622">
        <v>458.83367086192698</v>
      </c>
      <c r="L1622">
        <v>458.651409151797</v>
      </c>
      <c r="M1622">
        <v>27.7449860613611</v>
      </c>
      <c r="N1622">
        <v>1.62694404288961</v>
      </c>
      <c r="O1622">
        <v>28.0711149191388</v>
      </c>
      <c r="P1622">
        <v>20.9455958549222</v>
      </c>
      <c r="Q1622">
        <v>6.5553681229453001E-2</v>
      </c>
    </row>
    <row r="1623" spans="1:17" hidden="1" x14ac:dyDescent="0.3">
      <c r="A1623" t="s">
        <v>3401</v>
      </c>
      <c r="B1623" t="s">
        <v>3402</v>
      </c>
      <c r="C1623" t="str">
        <f>IFERROR(VLOOKUP(Table1[[#This Row],[Ticker]],[1]!Table1[[Symbol]:[Industry]],2,FALSE),"-")</f>
        <v>-</v>
      </c>
      <c r="D1623" t="s">
        <v>607</v>
      </c>
      <c r="E1623">
        <v>683.54587065600003</v>
      </c>
      <c r="F1623">
        <v>47.65</v>
      </c>
      <c r="G1623">
        <v>115.624602158017</v>
      </c>
      <c r="H1623">
        <v>4.6637252331582397</v>
      </c>
      <c r="I1623">
        <v>50.757454160018803</v>
      </c>
      <c r="J1623">
        <v>-6.6414334319678598</v>
      </c>
      <c r="K1623">
        <v>43.327800681686597</v>
      </c>
      <c r="L1623">
        <v>34.913174733724397</v>
      </c>
      <c r="M1623">
        <v>49.8891143378953</v>
      </c>
      <c r="N1623">
        <v>2.5021040664339802</v>
      </c>
      <c r="O1623">
        <v>20.755508919202502</v>
      </c>
      <c r="P1623">
        <v>157.56756756756701</v>
      </c>
      <c r="Q1623">
        <v>8.7515783007825004E-2</v>
      </c>
    </row>
    <row r="1624" spans="1:17" hidden="1" x14ac:dyDescent="0.3">
      <c r="A1624" t="s">
        <v>3403</v>
      </c>
      <c r="B1624" t="s">
        <v>3404</v>
      </c>
      <c r="C1624" t="str">
        <f>IFERROR(VLOOKUP(Table1[[#This Row],[Ticker]],[1]!Table1[[Symbol]:[Industry]],2,FALSE),"-")</f>
        <v>-</v>
      </c>
      <c r="D1624" t="s">
        <v>104</v>
      </c>
      <c r="E1624">
        <v>682.125</v>
      </c>
      <c r="F1624">
        <v>133.65</v>
      </c>
      <c r="G1624">
        <v>-28.045424860160001</v>
      </c>
      <c r="H1624">
        <v>-6.8569004864590104</v>
      </c>
      <c r="I1624">
        <v>-23.5052864158435</v>
      </c>
      <c r="J1624">
        <v>-5.7245782007018997</v>
      </c>
      <c r="K1624">
        <v>132.58411268894599</v>
      </c>
      <c r="L1624">
        <v>138.303897243265</v>
      </c>
      <c r="M1624">
        <v>47.879996900500899</v>
      </c>
      <c r="N1624">
        <v>1.3798554151294999</v>
      </c>
      <c r="O1624">
        <v>29.592218481107299</v>
      </c>
      <c r="P1624">
        <v>13.2627118644067</v>
      </c>
      <c r="Q1624">
        <v>-8.8594205016577998E-2</v>
      </c>
    </row>
    <row r="1625" spans="1:17" hidden="1" x14ac:dyDescent="0.3">
      <c r="A1625" t="s">
        <v>3405</v>
      </c>
      <c r="B1625" t="s">
        <v>3406</v>
      </c>
      <c r="C1625" t="str">
        <f>IFERROR(VLOOKUP(Table1[[#This Row],[Ticker]],[1]!Table1[[Symbol]:[Industry]],2,FALSE),"-")</f>
        <v>-</v>
      </c>
      <c r="E1625">
        <v>679.44410559999994</v>
      </c>
      <c r="F1625">
        <v>780</v>
      </c>
      <c r="G1625">
        <v>108.12772812072301</v>
      </c>
      <c r="H1625">
        <v>2.9701397475831999</v>
      </c>
      <c r="I1625">
        <v>70.479617585463501</v>
      </c>
      <c r="J1625">
        <v>-10.665576392445001</v>
      </c>
      <c r="K1625">
        <v>676.81542586503303</v>
      </c>
      <c r="L1625">
        <v>498.95863737516999</v>
      </c>
      <c r="M1625">
        <v>46.866714884893099</v>
      </c>
      <c r="N1625">
        <v>0.44333804577212199</v>
      </c>
      <c r="O1625">
        <v>15.3846153846153</v>
      </c>
      <c r="P1625">
        <v>181.48682785997801</v>
      </c>
    </row>
    <row r="1626" spans="1:17" hidden="1" x14ac:dyDescent="0.3">
      <c r="A1626" t="s">
        <v>3407</v>
      </c>
      <c r="B1626" t="s">
        <v>3408</v>
      </c>
      <c r="C1626" t="str">
        <f>IFERROR(VLOOKUP(Table1[[#This Row],[Ticker]],[1]!Table1[[Symbol]:[Industry]],2,FALSE),"-")</f>
        <v>-</v>
      </c>
      <c r="D1626" t="s">
        <v>714</v>
      </c>
      <c r="E1626">
        <v>676.62342616799901</v>
      </c>
      <c r="F1626">
        <v>870.17</v>
      </c>
      <c r="G1626">
        <v>-2.55202308743731</v>
      </c>
      <c r="H1626">
        <v>-2.6707043672341002</v>
      </c>
      <c r="I1626">
        <v>8.8626174069489097E-2</v>
      </c>
      <c r="J1626">
        <v>1.25933880418086</v>
      </c>
      <c r="K1626">
        <v>832.57963790996803</v>
      </c>
      <c r="L1626">
        <v>785.30596797427802</v>
      </c>
      <c r="M1626">
        <v>64.306050640641899</v>
      </c>
      <c r="N1626">
        <v>0.72744954406526996</v>
      </c>
      <c r="O1626">
        <v>0.89982417228817702</v>
      </c>
      <c r="P1626">
        <v>28.915983940502802</v>
      </c>
      <c r="Q1626">
        <v>2.0547319375944E-2</v>
      </c>
    </row>
    <row r="1627" spans="1:17" hidden="1" x14ac:dyDescent="0.3">
      <c r="A1627" t="s">
        <v>3409</v>
      </c>
      <c r="B1627" t="s">
        <v>3410</v>
      </c>
      <c r="C1627" t="str">
        <f>IFERROR(VLOOKUP(Table1[[#This Row],[Ticker]],[1]!Table1[[Symbol]:[Industry]],2,FALSE),"-")</f>
        <v>-</v>
      </c>
      <c r="D1627" t="s">
        <v>385</v>
      </c>
      <c r="E1627">
        <v>676.46687159999999</v>
      </c>
      <c r="F1627">
        <v>483.15</v>
      </c>
      <c r="G1627">
        <v>55.711437012442197</v>
      </c>
      <c r="H1627">
        <v>-10.3342181467155</v>
      </c>
      <c r="I1627">
        <v>21.9837692135612</v>
      </c>
      <c r="J1627">
        <v>-5.4406794857618799</v>
      </c>
      <c r="K1627">
        <v>512.17026310313395</v>
      </c>
      <c r="L1627">
        <v>441.101942550535</v>
      </c>
      <c r="M1627">
        <v>46.598378697845597</v>
      </c>
      <c r="N1627">
        <v>0.57223712029106999</v>
      </c>
      <c r="O1627">
        <v>38.342129773362302</v>
      </c>
      <c r="P1627">
        <v>102.876338442158</v>
      </c>
      <c r="Q1627">
        <v>0.22492519485212001</v>
      </c>
    </row>
    <row r="1628" spans="1:17" hidden="1" x14ac:dyDescent="0.3">
      <c r="A1628" t="s">
        <v>3411</v>
      </c>
      <c r="B1628" t="s">
        <v>3412</v>
      </c>
      <c r="C1628" t="str">
        <f>IFERROR(VLOOKUP(Table1[[#This Row],[Ticker]],[1]!Table1[[Symbol]:[Industry]],2,FALSE),"-")</f>
        <v>-</v>
      </c>
      <c r="D1628" t="s">
        <v>293</v>
      </c>
      <c r="E1628">
        <v>673.72876440000005</v>
      </c>
      <c r="F1628">
        <v>407.3</v>
      </c>
      <c r="G1628">
        <v>-8.9636281680815095</v>
      </c>
      <c r="H1628">
        <v>-13.7727046871246</v>
      </c>
      <c r="I1628">
        <v>-44.354778155842098</v>
      </c>
      <c r="J1628">
        <v>-4.9438708380601302</v>
      </c>
      <c r="K1628">
        <v>448.817903378133</v>
      </c>
      <c r="L1628">
        <v>499.01917537805798</v>
      </c>
      <c r="M1628">
        <v>45.4551816024102</v>
      </c>
      <c r="N1628">
        <v>3.3800788239816999</v>
      </c>
      <c r="O1628">
        <v>77.019396022587699</v>
      </c>
      <c r="P1628">
        <v>35.473141526692103</v>
      </c>
      <c r="Q1628">
        <v>0.136976586309319</v>
      </c>
    </row>
    <row r="1629" spans="1:17" hidden="1" x14ac:dyDescent="0.3">
      <c r="A1629" t="s">
        <v>3413</v>
      </c>
      <c r="B1629" t="s">
        <v>3414</v>
      </c>
      <c r="C1629" t="str">
        <f>IFERROR(VLOOKUP(Table1[[#This Row],[Ticker]],[1]!Table1[[Symbol]:[Industry]],2,FALSE),"-")</f>
        <v>-</v>
      </c>
      <c r="D1629" t="s">
        <v>568</v>
      </c>
      <c r="E1629">
        <v>668.47919999999999</v>
      </c>
      <c r="F1629">
        <v>428.95</v>
      </c>
      <c r="G1629">
        <v>54.773339692046697</v>
      </c>
      <c r="H1629">
        <v>6.0105886391656602</v>
      </c>
      <c r="I1629">
        <v>42.043367881960897</v>
      </c>
      <c r="J1629">
        <v>-5.6489748886420799</v>
      </c>
      <c r="K1629">
        <v>347.16691992604802</v>
      </c>
      <c r="L1629">
        <v>307.854371649764</v>
      </c>
      <c r="M1629">
        <v>62.133945102945603</v>
      </c>
      <c r="N1629">
        <v>2.4543665172709699</v>
      </c>
      <c r="O1629">
        <v>0.59447488052219999</v>
      </c>
      <c r="P1629">
        <v>90.6868192931762</v>
      </c>
      <c r="Q1629">
        <v>6.8091058779247995E-2</v>
      </c>
    </row>
    <row r="1630" spans="1:17" hidden="1" x14ac:dyDescent="0.3">
      <c r="A1630" t="s">
        <v>3415</v>
      </c>
      <c r="B1630" t="s">
        <v>3416</v>
      </c>
      <c r="C1630" t="str">
        <f>IFERROR(VLOOKUP(Table1[[#This Row],[Ticker]],[1]!Table1[[Symbol]:[Industry]],2,FALSE),"-")</f>
        <v>-</v>
      </c>
      <c r="D1630" t="s">
        <v>533</v>
      </c>
      <c r="E1630">
        <v>667.59070092000002</v>
      </c>
      <c r="F1630">
        <v>211.74</v>
      </c>
      <c r="G1630">
        <v>-13.0766403139841</v>
      </c>
      <c r="H1630">
        <v>11.9468144302108</v>
      </c>
      <c r="I1630">
        <v>-16.4730308671387</v>
      </c>
      <c r="J1630">
        <v>-3.5859027339378202</v>
      </c>
      <c r="K1630">
        <v>191.96832988295299</v>
      </c>
      <c r="L1630">
        <v>191.00699120910701</v>
      </c>
      <c r="M1630">
        <v>60.063500601220497</v>
      </c>
      <c r="N1630">
        <v>2.1295712140372198</v>
      </c>
      <c r="O1630">
        <v>14.2911117408142</v>
      </c>
      <c r="P1630">
        <v>36.474379632613598</v>
      </c>
      <c r="Q1630">
        <v>-7.1789511061900004E-4</v>
      </c>
    </row>
    <row r="1631" spans="1:17" hidden="1" x14ac:dyDescent="0.3">
      <c r="A1631" t="s">
        <v>3417</v>
      </c>
      <c r="B1631" t="s">
        <v>3418</v>
      </c>
      <c r="C1631" t="str">
        <f>IFERROR(VLOOKUP(Table1[[#This Row],[Ticker]],[1]!Table1[[Symbol]:[Industry]],2,FALSE),"-")</f>
        <v>-</v>
      </c>
      <c r="E1631">
        <v>666.76665000000003</v>
      </c>
      <c r="F1631">
        <v>590.9</v>
      </c>
      <c r="G1631">
        <v>-15.0505089189279</v>
      </c>
      <c r="H1631">
        <v>36.689515058078896</v>
      </c>
      <c r="I1631">
        <v>23.314658860080598</v>
      </c>
      <c r="J1631">
        <v>7.6848830866474298</v>
      </c>
      <c r="K1631">
        <v>441.685727805483</v>
      </c>
      <c r="L1631">
        <v>419.88256313406498</v>
      </c>
      <c r="M1631">
        <v>78.465167345378504</v>
      </c>
      <c r="N1631">
        <v>2.3218503668548598</v>
      </c>
      <c r="O1631">
        <v>2.80927398883059</v>
      </c>
      <c r="P1631">
        <v>77.981927710843294</v>
      </c>
      <c r="Q1631">
        <v>9.8000879612650998E-2</v>
      </c>
    </row>
    <row r="1632" spans="1:17" hidden="1" x14ac:dyDescent="0.3">
      <c r="A1632" t="s">
        <v>3419</v>
      </c>
      <c r="B1632" t="s">
        <v>3420</v>
      </c>
      <c r="C1632" t="str">
        <f>IFERROR(VLOOKUP(Table1[[#This Row],[Ticker]],[1]!Table1[[Symbol]:[Industry]],2,FALSE),"-")</f>
        <v>-</v>
      </c>
      <c r="D1632" t="s">
        <v>230</v>
      </c>
      <c r="E1632">
        <v>663.80116655999996</v>
      </c>
      <c r="F1632">
        <v>3192.15</v>
      </c>
      <c r="G1632">
        <v>16.484097726122201</v>
      </c>
      <c r="H1632">
        <v>-14.0880260531848</v>
      </c>
      <c r="I1632">
        <v>17.801847607558599</v>
      </c>
      <c r="J1632">
        <v>-2.8373208232398701</v>
      </c>
      <c r="K1632">
        <v>3154.3408781475</v>
      </c>
      <c r="L1632">
        <v>2747.0050157466499</v>
      </c>
      <c r="M1632">
        <v>39.082293729309697</v>
      </c>
      <c r="N1632">
        <v>0.26581070436357102</v>
      </c>
      <c r="O1632">
        <v>36.960982409974399</v>
      </c>
      <c r="P1632">
        <v>53.764450867051998</v>
      </c>
      <c r="Q1632">
        <v>1.5007911044750001E-3</v>
      </c>
    </row>
    <row r="1633" spans="1:17" hidden="1" x14ac:dyDescent="0.3">
      <c r="A1633" t="s">
        <v>3421</v>
      </c>
      <c r="B1633" t="s">
        <v>3422</v>
      </c>
      <c r="C1633" t="str">
        <f>IFERROR(VLOOKUP(Table1[[#This Row],[Ticker]],[1]!Table1[[Symbol]:[Industry]],2,FALSE),"-")</f>
        <v>-</v>
      </c>
      <c r="D1633" t="s">
        <v>218</v>
      </c>
      <c r="E1633">
        <v>660.04044899999997</v>
      </c>
      <c r="F1633">
        <v>672.3</v>
      </c>
      <c r="G1633">
        <v>102.703409439556</v>
      </c>
      <c r="H1633">
        <v>38.148577360110302</v>
      </c>
      <c r="I1633">
        <v>3.08745703669064</v>
      </c>
      <c r="J1633">
        <v>-13.354252172898001</v>
      </c>
      <c r="K1633">
        <v>542.91487039097501</v>
      </c>
      <c r="L1633">
        <v>489.38580147848103</v>
      </c>
      <c r="M1633">
        <v>55.149913279691397</v>
      </c>
      <c r="N1633">
        <v>2.1232761884159799</v>
      </c>
      <c r="O1633">
        <v>12.866279934553001</v>
      </c>
      <c r="P1633">
        <v>142.41586538461499</v>
      </c>
      <c r="Q1633">
        <v>0.23353357899431901</v>
      </c>
    </row>
    <row r="1634" spans="1:17" hidden="1" x14ac:dyDescent="0.3">
      <c r="A1634" t="s">
        <v>3423</v>
      </c>
      <c r="B1634" t="s">
        <v>3424</v>
      </c>
      <c r="C1634" t="str">
        <f>IFERROR(VLOOKUP(Table1[[#This Row],[Ticker]],[1]!Table1[[Symbol]:[Industry]],2,FALSE),"-")</f>
        <v>-</v>
      </c>
      <c r="D1634" t="s">
        <v>568</v>
      </c>
      <c r="E1634">
        <v>659.68629188</v>
      </c>
      <c r="F1634">
        <v>293.8</v>
      </c>
      <c r="G1634">
        <v>26.740200010915299</v>
      </c>
      <c r="H1634">
        <v>-4.94776790916863</v>
      </c>
      <c r="I1634">
        <v>-34.567114538934099</v>
      </c>
      <c r="J1634">
        <v>-3.4470494908396301</v>
      </c>
      <c r="K1634">
        <v>290.581748450801</v>
      </c>
      <c r="L1634">
        <v>289.43410215793102</v>
      </c>
      <c r="M1634">
        <v>46.137911361132502</v>
      </c>
      <c r="N1634">
        <v>1.1071427582695601</v>
      </c>
      <c r="O1634">
        <v>47.6174268209666</v>
      </c>
      <c r="P1634">
        <v>54.590897132333502</v>
      </c>
      <c r="Q1634">
        <v>2.2778611115695999E-2</v>
      </c>
    </row>
    <row r="1635" spans="1:17" hidden="1" x14ac:dyDescent="0.3">
      <c r="A1635" t="s">
        <v>3425</v>
      </c>
      <c r="B1635" t="s">
        <v>3426</v>
      </c>
      <c r="C1635" t="str">
        <f>IFERROR(VLOOKUP(Table1[[#This Row],[Ticker]],[1]!Table1[[Symbol]:[Industry]],2,FALSE),"-")</f>
        <v>-</v>
      </c>
      <c r="D1635" t="s">
        <v>327</v>
      </c>
      <c r="E1635">
        <v>658.49313089999998</v>
      </c>
      <c r="F1635">
        <v>300.60000000000002</v>
      </c>
      <c r="G1635">
        <v>185.494902704038</v>
      </c>
      <c r="H1635">
        <v>12.5712182113226</v>
      </c>
      <c r="I1635">
        <v>-10.190378295082599</v>
      </c>
      <c r="J1635">
        <v>-5.0876426205313301</v>
      </c>
      <c r="K1635">
        <v>264.36337918621598</v>
      </c>
      <c r="M1635">
        <v>68.536994895707707</v>
      </c>
      <c r="N1635">
        <v>2.2227103997247299</v>
      </c>
      <c r="O1635">
        <v>18.097139055222801</v>
      </c>
      <c r="P1635">
        <v>241.00964265456599</v>
      </c>
    </row>
    <row r="1636" spans="1:17" hidden="1" x14ac:dyDescent="0.3">
      <c r="A1636" t="s">
        <v>3427</v>
      </c>
      <c r="B1636" t="s">
        <v>3428</v>
      </c>
      <c r="C1636" t="str">
        <f>IFERROR(VLOOKUP(Table1[[#This Row],[Ticker]],[1]!Table1[[Symbol]:[Industry]],2,FALSE),"-")</f>
        <v>-</v>
      </c>
      <c r="D1636" t="s">
        <v>302</v>
      </c>
      <c r="E1636">
        <v>657.3301735</v>
      </c>
      <c r="F1636">
        <v>71.14</v>
      </c>
      <c r="G1636">
        <v>33.245736164177103</v>
      </c>
      <c r="H1636">
        <v>-3.61143913133473</v>
      </c>
      <c r="I1636">
        <v>18.559392826859298</v>
      </c>
      <c r="J1636">
        <v>-4.8441515042780603</v>
      </c>
      <c r="K1636">
        <v>73.470872322414294</v>
      </c>
      <c r="L1636">
        <v>67.027132967306201</v>
      </c>
      <c r="M1636">
        <v>47.290368858659697</v>
      </c>
      <c r="N1636">
        <v>0.64943125948066804</v>
      </c>
      <c r="O1636">
        <v>28.830475119482699</v>
      </c>
      <c r="P1636">
        <v>81.0178117048346</v>
      </c>
      <c r="Q1636">
        <v>6.7240806950115001E-2</v>
      </c>
    </row>
    <row r="1637" spans="1:17" hidden="1" x14ac:dyDescent="0.3">
      <c r="A1637" t="s">
        <v>3429</v>
      </c>
      <c r="B1637" t="s">
        <v>3430</v>
      </c>
      <c r="C1637" t="str">
        <f>IFERROR(VLOOKUP(Table1[[#This Row],[Ticker]],[1]!Table1[[Symbol]:[Industry]],2,FALSE),"-")</f>
        <v>-</v>
      </c>
      <c r="D1637" t="s">
        <v>811</v>
      </c>
      <c r="E1637">
        <v>654.31929000000002</v>
      </c>
      <c r="F1637">
        <v>119.35</v>
      </c>
      <c r="G1637">
        <v>-11.6274998070263</v>
      </c>
      <c r="H1637">
        <v>-10.6864428268262</v>
      </c>
      <c r="I1637">
        <v>27.107583634216201</v>
      </c>
      <c r="J1637">
        <v>-6.0908483909180298</v>
      </c>
      <c r="K1637">
        <v>119.88663912753201</v>
      </c>
      <c r="L1637">
        <v>108.62096500627401</v>
      </c>
      <c r="M1637">
        <v>42.273444398867603</v>
      </c>
      <c r="N1637">
        <v>0.59561518096848798</v>
      </c>
      <c r="O1637">
        <v>26.895684960200999</v>
      </c>
      <c r="P1637">
        <v>49.206150768846001</v>
      </c>
      <c r="Q1637">
        <v>-1.8074896735936E-2</v>
      </c>
    </row>
    <row r="1638" spans="1:17" hidden="1" x14ac:dyDescent="0.3">
      <c r="A1638" t="s">
        <v>3431</v>
      </c>
      <c r="B1638" t="s">
        <v>3432</v>
      </c>
      <c r="C1638" t="str">
        <f>IFERROR(VLOOKUP(Table1[[#This Row],[Ticker]],[1]!Table1[[Symbol]:[Industry]],2,FALSE),"-")</f>
        <v>-</v>
      </c>
      <c r="D1638" t="s">
        <v>1533</v>
      </c>
      <c r="E1638">
        <v>653.871550189</v>
      </c>
      <c r="F1638">
        <v>27.71</v>
      </c>
      <c r="G1638">
        <v>15.177722642872</v>
      </c>
      <c r="H1638">
        <v>1.27000984114871</v>
      </c>
      <c r="I1638">
        <v>-14.2595824269451</v>
      </c>
      <c r="J1638">
        <v>-1.74122864765986E-2</v>
      </c>
      <c r="K1638">
        <v>27.004644032379101</v>
      </c>
      <c r="L1638">
        <v>26.613356431801598</v>
      </c>
      <c r="M1638">
        <v>67.250725962496205</v>
      </c>
      <c r="N1638">
        <v>1.2435969145332799</v>
      </c>
      <c r="O1638">
        <v>33.164922410682003</v>
      </c>
      <c r="P1638">
        <v>43.575129533678698</v>
      </c>
      <c r="Q1638">
        <v>-1.7475775893021E-2</v>
      </c>
    </row>
    <row r="1639" spans="1:17" hidden="1" x14ac:dyDescent="0.3">
      <c r="A1639" t="s">
        <v>3433</v>
      </c>
      <c r="B1639" t="s">
        <v>3434</v>
      </c>
      <c r="C1639" t="str">
        <f>IFERROR(VLOOKUP(Table1[[#This Row],[Ticker]],[1]!Table1[[Symbol]:[Industry]],2,FALSE),"-")</f>
        <v>-</v>
      </c>
      <c r="E1639">
        <v>651.54060375300003</v>
      </c>
      <c r="F1639">
        <v>48.29</v>
      </c>
      <c r="G1639">
        <v>504.75902935151498</v>
      </c>
      <c r="H1639">
        <v>2.0467426868470802</v>
      </c>
      <c r="I1639">
        <v>8.7074792404735408</v>
      </c>
      <c r="J1639">
        <v>-7.5538464933848202</v>
      </c>
      <c r="K1639">
        <v>46.4918087569528</v>
      </c>
      <c r="L1639">
        <v>38.9248217082026</v>
      </c>
      <c r="M1639">
        <v>53.838722960805903</v>
      </c>
      <c r="N1639">
        <v>1.54716081105905</v>
      </c>
      <c r="O1639">
        <v>17.829778422033499</v>
      </c>
      <c r="P1639">
        <v>530.96689895470297</v>
      </c>
      <c r="Q1639">
        <v>0.31026401642336998</v>
      </c>
    </row>
    <row r="1640" spans="1:17" hidden="1" x14ac:dyDescent="0.3">
      <c r="A1640" t="s">
        <v>3435</v>
      </c>
      <c r="B1640" t="s">
        <v>3436</v>
      </c>
      <c r="C1640" t="str">
        <f>IFERROR(VLOOKUP(Table1[[#This Row],[Ticker]],[1]!Table1[[Symbol]:[Industry]],2,FALSE),"-")</f>
        <v>-</v>
      </c>
      <c r="D1640" t="s">
        <v>1625</v>
      </c>
      <c r="E1640">
        <v>651.53970000000004</v>
      </c>
      <c r="F1640">
        <v>61.15</v>
      </c>
      <c r="G1640">
        <v>-2.5463885215766102</v>
      </c>
      <c r="H1640">
        <v>-7.3696342641108297</v>
      </c>
      <c r="I1640">
        <v>1.71404751824936</v>
      </c>
      <c r="J1640">
        <v>-1.6714935522083501</v>
      </c>
      <c r="K1640">
        <v>60.769569809544898</v>
      </c>
      <c r="L1640">
        <v>56.463460894164001</v>
      </c>
      <c r="M1640">
        <v>63.305866194264297</v>
      </c>
      <c r="N1640">
        <v>0.16156944807996099</v>
      </c>
      <c r="O1640">
        <v>5.5600981193785604</v>
      </c>
      <c r="P1640">
        <v>26.998961578400799</v>
      </c>
      <c r="Q1640">
        <v>-3.0371808196612001E-2</v>
      </c>
    </row>
    <row r="1641" spans="1:17" hidden="1" x14ac:dyDescent="0.3">
      <c r="A1641" t="s">
        <v>3437</v>
      </c>
      <c r="B1641" t="s">
        <v>3438</v>
      </c>
      <c r="C1641" t="str">
        <f>IFERROR(VLOOKUP(Table1[[#This Row],[Ticker]],[1]!Table1[[Symbol]:[Industry]],2,FALSE),"-")</f>
        <v>-</v>
      </c>
      <c r="D1641" t="s">
        <v>850</v>
      </c>
      <c r="E1641">
        <v>650.89609819999998</v>
      </c>
      <c r="F1641">
        <v>350.3</v>
      </c>
      <c r="G1641">
        <v>-37.657052505480003</v>
      </c>
      <c r="H1641">
        <v>1.00536919965316</v>
      </c>
      <c r="I1641">
        <v>-13.1803817952065</v>
      </c>
      <c r="J1641">
        <v>2.92913584985968</v>
      </c>
      <c r="K1641">
        <v>322.46211736996497</v>
      </c>
      <c r="L1641">
        <v>327.79790730751199</v>
      </c>
      <c r="M1641">
        <v>71.471681658418802</v>
      </c>
      <c r="N1641">
        <v>1.01068869860516</v>
      </c>
      <c r="O1641">
        <v>23.551241792749</v>
      </c>
      <c r="P1641">
        <v>47.184873949579803</v>
      </c>
      <c r="Q1641">
        <v>4.1674385690582003E-2</v>
      </c>
    </row>
    <row r="1642" spans="1:17" hidden="1" x14ac:dyDescent="0.3">
      <c r="A1642" t="s">
        <v>3439</v>
      </c>
      <c r="B1642" t="s">
        <v>3440</v>
      </c>
      <c r="C1642" t="str">
        <f>IFERROR(VLOOKUP(Table1[[#This Row],[Ticker]],[1]!Table1[[Symbol]:[Industry]],2,FALSE),"-")</f>
        <v>-</v>
      </c>
      <c r="D1642" t="s">
        <v>193</v>
      </c>
      <c r="E1642">
        <v>649.05392800000004</v>
      </c>
      <c r="F1642">
        <v>523.35</v>
      </c>
      <c r="G1642">
        <v>31.147262747741401</v>
      </c>
      <c r="H1642">
        <v>-10.346483499482501</v>
      </c>
      <c r="I1642">
        <v>16.970404593286801</v>
      </c>
      <c r="J1642">
        <v>-1.93494857667202</v>
      </c>
      <c r="K1642">
        <v>534.51418666908899</v>
      </c>
      <c r="L1642">
        <v>472.19101390970002</v>
      </c>
      <c r="M1642">
        <v>44.938152552247502</v>
      </c>
      <c r="N1642">
        <v>1.6550510579415301</v>
      </c>
      <c r="O1642">
        <v>22.451514282984601</v>
      </c>
      <c r="P1642">
        <v>94.120919881305596</v>
      </c>
      <c r="Q1642">
        <v>0.16798930144413399</v>
      </c>
    </row>
    <row r="1643" spans="1:17" hidden="1" x14ac:dyDescent="0.3">
      <c r="A1643" t="s">
        <v>3441</v>
      </c>
      <c r="B1643" t="s">
        <v>3442</v>
      </c>
      <c r="C1643" t="str">
        <f>IFERROR(VLOOKUP(Table1[[#This Row],[Ticker]],[1]!Table1[[Symbol]:[Industry]],2,FALSE),"-")</f>
        <v>-</v>
      </c>
      <c r="D1643" t="s">
        <v>193</v>
      </c>
      <c r="E1643">
        <v>648.50625000000002</v>
      </c>
      <c r="F1643">
        <v>234.6</v>
      </c>
      <c r="G1643">
        <v>51.520936948328703</v>
      </c>
      <c r="H1643">
        <v>43.872143919700903</v>
      </c>
      <c r="I1643">
        <v>57.520335635026903</v>
      </c>
      <c r="J1643">
        <v>28.354822237265299</v>
      </c>
      <c r="K1643">
        <v>174.35784179350301</v>
      </c>
      <c r="L1643">
        <v>151.70170807084</v>
      </c>
      <c r="M1643">
        <v>87.388442985549901</v>
      </c>
      <c r="N1643">
        <v>2.9880632633154098</v>
      </c>
      <c r="O1643">
        <v>12.404092071611201</v>
      </c>
      <c r="P1643">
        <v>90.731707317073102</v>
      </c>
      <c r="Q1643">
        <v>8.2471352200841994E-2</v>
      </c>
    </row>
    <row r="1644" spans="1:17" hidden="1" x14ac:dyDescent="0.3">
      <c r="A1644" t="s">
        <v>3443</v>
      </c>
      <c r="B1644" t="s">
        <v>3444</v>
      </c>
      <c r="C1644" t="str">
        <f>IFERROR(VLOOKUP(Table1[[#This Row],[Ticker]],[1]!Table1[[Symbol]:[Industry]],2,FALSE),"-")</f>
        <v>-</v>
      </c>
      <c r="D1644" t="s">
        <v>388</v>
      </c>
      <c r="E1644">
        <v>647.10845101500001</v>
      </c>
      <c r="F1644">
        <v>68.94</v>
      </c>
      <c r="G1644">
        <v>6.3078858899702004</v>
      </c>
      <c r="H1644">
        <v>-11.507090866986401</v>
      </c>
      <c r="I1644">
        <v>-38.802386816447402</v>
      </c>
      <c r="J1644">
        <v>-2.88960762500857</v>
      </c>
      <c r="K1644">
        <v>71.288276455633493</v>
      </c>
      <c r="L1644">
        <v>71.162318378600503</v>
      </c>
      <c r="M1644">
        <v>42.1320155392347</v>
      </c>
      <c r="N1644">
        <v>0.84911704379165898</v>
      </c>
      <c r="O1644">
        <v>42.138091093704602</v>
      </c>
      <c r="P1644">
        <v>31.993107409534701</v>
      </c>
      <c r="Q1644">
        <v>-6.5382996313930004E-3</v>
      </c>
    </row>
    <row r="1645" spans="1:17" hidden="1" x14ac:dyDescent="0.3">
      <c r="A1645" t="s">
        <v>3445</v>
      </c>
      <c r="B1645" t="s">
        <v>3446</v>
      </c>
      <c r="C1645" t="str">
        <f>IFERROR(VLOOKUP(Table1[[#This Row],[Ticker]],[1]!Table1[[Symbol]:[Industry]],2,FALSE),"-")</f>
        <v>-</v>
      </c>
      <c r="E1645">
        <v>645.60211249999998</v>
      </c>
      <c r="F1645">
        <v>451.5</v>
      </c>
      <c r="G1645">
        <v>53.0912583854047</v>
      </c>
      <c r="H1645">
        <v>-14.439563893601701</v>
      </c>
      <c r="I1645">
        <v>-17.254875771953898</v>
      </c>
      <c r="J1645">
        <v>-4.2787542782809602</v>
      </c>
      <c r="K1645">
        <v>467.80488488635501</v>
      </c>
      <c r="L1645">
        <v>437.65824054091303</v>
      </c>
      <c r="M1645">
        <v>43.0173453845144</v>
      </c>
      <c r="N1645">
        <v>0.89125970448284497</v>
      </c>
      <c r="O1645">
        <v>26.688815060907999</v>
      </c>
      <c r="P1645">
        <v>95.454545454545396</v>
      </c>
    </row>
    <row r="1646" spans="1:17" hidden="1" x14ac:dyDescent="0.3">
      <c r="A1646" t="s">
        <v>3447</v>
      </c>
      <c r="B1646" t="s">
        <v>3448</v>
      </c>
      <c r="C1646" t="str">
        <f>IFERROR(VLOOKUP(Table1[[#This Row],[Ticker]],[1]!Table1[[Symbol]:[Industry]],2,FALSE),"-")</f>
        <v>-</v>
      </c>
      <c r="D1646" t="s">
        <v>140</v>
      </c>
      <c r="E1646">
        <v>645.5944184</v>
      </c>
      <c r="F1646">
        <v>48.09</v>
      </c>
      <c r="G1646">
        <v>216.59235855160901</v>
      </c>
      <c r="H1646">
        <v>3.3172793790705102</v>
      </c>
      <c r="I1646">
        <v>153.64130191399599</v>
      </c>
      <c r="J1646">
        <v>-1.82409874078476</v>
      </c>
      <c r="K1646">
        <v>39.478629515909802</v>
      </c>
      <c r="L1646">
        <v>28.098641474712</v>
      </c>
      <c r="M1646">
        <v>64.678290465655294</v>
      </c>
      <c r="N1646">
        <v>2.9129861268589301</v>
      </c>
      <c r="O1646">
        <v>0</v>
      </c>
      <c r="P1646">
        <v>274.24124513618602</v>
      </c>
      <c r="Q1646">
        <v>3.0289598698176001E-2</v>
      </c>
    </row>
    <row r="1647" spans="1:17" hidden="1" x14ac:dyDescent="0.3">
      <c r="A1647" t="s">
        <v>3449</v>
      </c>
      <c r="B1647" t="s">
        <v>3450</v>
      </c>
      <c r="C1647" t="str">
        <f>IFERROR(VLOOKUP(Table1[[#This Row],[Ticker]],[1]!Table1[[Symbol]:[Industry]],2,FALSE),"-")</f>
        <v>-</v>
      </c>
      <c r="D1647" t="s">
        <v>46</v>
      </c>
      <c r="E1647">
        <v>645.30960000000005</v>
      </c>
      <c r="F1647">
        <v>345.2</v>
      </c>
      <c r="G1647">
        <v>164.52074737492799</v>
      </c>
      <c r="H1647">
        <v>-7.9180058360663699</v>
      </c>
      <c r="I1647">
        <v>178.88859312253899</v>
      </c>
      <c r="J1647">
        <v>-7.8730439398052496</v>
      </c>
      <c r="K1647">
        <v>313.03976329471601</v>
      </c>
      <c r="M1647">
        <v>44.317942777650899</v>
      </c>
      <c r="N1647">
        <v>0.99695056768951995</v>
      </c>
      <c r="O1647">
        <v>43.916570104287302</v>
      </c>
      <c r="P1647">
        <v>259.58333333333297</v>
      </c>
    </row>
    <row r="1648" spans="1:17" hidden="1" x14ac:dyDescent="0.3">
      <c r="A1648" t="s">
        <v>3451</v>
      </c>
      <c r="B1648" t="s">
        <v>3452</v>
      </c>
      <c r="C1648" t="str">
        <f>IFERROR(VLOOKUP(Table1[[#This Row],[Ticker]],[1]!Table1[[Symbol]:[Industry]],2,FALSE),"-")</f>
        <v>-</v>
      </c>
      <c r="D1648" t="s">
        <v>2858</v>
      </c>
      <c r="E1648">
        <v>644.93257502500001</v>
      </c>
      <c r="F1648">
        <v>16.37</v>
      </c>
      <c r="G1648">
        <v>13.043592039757399</v>
      </c>
      <c r="H1648">
        <v>-91.1926812555471</v>
      </c>
      <c r="I1648">
        <v>-15.023258124895101</v>
      </c>
      <c r="J1648">
        <v>-8.7521667965496093</v>
      </c>
      <c r="K1648">
        <v>21.526941713492501</v>
      </c>
      <c r="L1648">
        <v>19.223996672749799</v>
      </c>
      <c r="M1648">
        <v>38.843213251361199</v>
      </c>
      <c r="N1648">
        <v>0.69733451822814496</v>
      </c>
      <c r="O1648">
        <v>534.69761759315804</v>
      </c>
      <c r="P1648">
        <v>47.4774774774774</v>
      </c>
      <c r="Q1648">
        <v>-8.0769375817750996E-2</v>
      </c>
    </row>
    <row r="1649" spans="1:17" hidden="1" x14ac:dyDescent="0.3">
      <c r="A1649" t="s">
        <v>3453</v>
      </c>
      <c r="B1649" t="s">
        <v>3454</v>
      </c>
      <c r="C1649" t="str">
        <f>IFERROR(VLOOKUP(Table1[[#This Row],[Ticker]],[1]!Table1[[Symbol]:[Industry]],2,FALSE),"-")</f>
        <v>-</v>
      </c>
      <c r="D1649" t="s">
        <v>193</v>
      </c>
      <c r="E1649">
        <v>644.83938499999999</v>
      </c>
      <c r="F1649">
        <v>160.49</v>
      </c>
      <c r="G1649">
        <v>-7.5040727714054798</v>
      </c>
      <c r="H1649">
        <v>-4.6759124358080397</v>
      </c>
      <c r="I1649">
        <v>-0.136218861666449</v>
      </c>
      <c r="J1649">
        <v>-2.54453382272788</v>
      </c>
      <c r="K1649">
        <v>160.76366240152001</v>
      </c>
      <c r="L1649">
        <v>155.40866558306499</v>
      </c>
      <c r="M1649">
        <v>57.045607123888402</v>
      </c>
      <c r="N1649">
        <v>0.82600425650877296</v>
      </c>
      <c r="O1649">
        <v>32.033148482771502</v>
      </c>
      <c r="P1649">
        <v>26.9699367088607</v>
      </c>
      <c r="Q1649">
        <v>-2.8745658040674998E-2</v>
      </c>
    </row>
    <row r="1650" spans="1:17" hidden="1" x14ac:dyDescent="0.3">
      <c r="A1650" t="s">
        <v>3455</v>
      </c>
      <c r="B1650" t="s">
        <v>3456</v>
      </c>
      <c r="C1650" t="str">
        <f>IFERROR(VLOOKUP(Table1[[#This Row],[Ticker]],[1]!Table1[[Symbol]:[Industry]],2,FALSE),"-")</f>
        <v>-</v>
      </c>
      <c r="D1650" t="s">
        <v>544</v>
      </c>
      <c r="E1650">
        <v>642.37353889999997</v>
      </c>
      <c r="F1650">
        <v>24.04</v>
      </c>
      <c r="G1650">
        <v>127.22483139048801</v>
      </c>
      <c r="H1650">
        <v>-1.7552775151731099</v>
      </c>
      <c r="I1650">
        <v>17.929936056003001</v>
      </c>
      <c r="J1650">
        <v>17.075373615711399</v>
      </c>
      <c r="K1650">
        <v>19.893185379072801</v>
      </c>
      <c r="L1650">
        <v>17.165285494586101</v>
      </c>
      <c r="M1650">
        <v>79.955580761860404</v>
      </c>
      <c r="N1650">
        <v>2.4651897160323202</v>
      </c>
      <c r="O1650">
        <v>5.9900166389351002</v>
      </c>
      <c r="P1650">
        <v>159.89189189189099</v>
      </c>
      <c r="Q1650">
        <v>-1.7523044201629999E-2</v>
      </c>
    </row>
    <row r="1651" spans="1:17" hidden="1" x14ac:dyDescent="0.3">
      <c r="A1651" t="s">
        <v>3457</v>
      </c>
      <c r="B1651" t="s">
        <v>3458</v>
      </c>
      <c r="C1651" t="str">
        <f>IFERROR(VLOOKUP(Table1[[#This Row],[Ticker]],[1]!Table1[[Symbol]:[Industry]],2,FALSE),"-")</f>
        <v>-</v>
      </c>
      <c r="D1651" t="s">
        <v>154</v>
      </c>
      <c r="E1651">
        <v>640.59533875</v>
      </c>
      <c r="F1651">
        <v>98.48</v>
      </c>
      <c r="G1651">
        <v>-65.266244316853502</v>
      </c>
      <c r="H1651">
        <v>-14.081731786848501</v>
      </c>
      <c r="I1651">
        <v>-37.383441838019998</v>
      </c>
      <c r="J1651">
        <v>-2.1803994046256499</v>
      </c>
      <c r="K1651">
        <v>103.799649874064</v>
      </c>
      <c r="L1651">
        <v>116.678267874889</v>
      </c>
      <c r="M1651">
        <v>40.7960472365505</v>
      </c>
      <c r="N1651">
        <v>1.2501371795876699</v>
      </c>
      <c r="O1651">
        <v>68.003655564581607</v>
      </c>
      <c r="P1651">
        <v>8.10098792535676</v>
      </c>
      <c r="Q1651">
        <v>2.6401179532768E-2</v>
      </c>
    </row>
    <row r="1652" spans="1:17" hidden="1" x14ac:dyDescent="0.3">
      <c r="A1652" t="s">
        <v>3459</v>
      </c>
      <c r="B1652" t="s">
        <v>3460</v>
      </c>
      <c r="C1652" t="str">
        <f>IFERROR(VLOOKUP(Table1[[#This Row],[Ticker]],[1]!Table1[[Symbol]:[Industry]],2,FALSE),"-")</f>
        <v>-</v>
      </c>
      <c r="D1652" t="s">
        <v>140</v>
      </c>
      <c r="E1652">
        <v>640.18163790000006</v>
      </c>
      <c r="F1652">
        <v>338.3</v>
      </c>
      <c r="G1652">
        <v>117.345514720606</v>
      </c>
      <c r="H1652">
        <v>-19.944533539142299</v>
      </c>
      <c r="I1652">
        <v>-14.6740391057634</v>
      </c>
      <c r="J1652">
        <v>-7.5538464933848202</v>
      </c>
      <c r="K1652">
        <v>359.37362066926602</v>
      </c>
      <c r="L1652">
        <v>303.202443005281</v>
      </c>
      <c r="M1652">
        <v>25.367859530134801</v>
      </c>
      <c r="N1652">
        <v>0.54087068655177595</v>
      </c>
      <c r="O1652">
        <v>34.200413833875203</v>
      </c>
      <c r="P1652">
        <v>207.54545454545399</v>
      </c>
      <c r="Q1652">
        <v>0.23984717069418801</v>
      </c>
    </row>
    <row r="1653" spans="1:17" hidden="1" x14ac:dyDescent="0.3">
      <c r="A1653" t="s">
        <v>3461</v>
      </c>
      <c r="B1653" t="s">
        <v>3462</v>
      </c>
      <c r="C1653" t="str">
        <f>IFERROR(VLOOKUP(Table1[[#This Row],[Ticker]],[1]!Table1[[Symbol]:[Industry]],2,FALSE),"-")</f>
        <v>-</v>
      </c>
      <c r="D1653" t="s">
        <v>607</v>
      </c>
      <c r="E1653">
        <v>638.85230999999999</v>
      </c>
      <c r="F1653">
        <v>714.15</v>
      </c>
      <c r="G1653">
        <v>-19.214852529627901</v>
      </c>
      <c r="H1653">
        <v>11.613771402811899</v>
      </c>
      <c r="I1653">
        <v>-3.6430448258552</v>
      </c>
      <c r="J1653">
        <v>-4.2252569930685597</v>
      </c>
      <c r="K1653">
        <v>652.66886220094295</v>
      </c>
      <c r="L1653">
        <v>646.96076349393502</v>
      </c>
      <c r="M1653">
        <v>67.576887291411396</v>
      </c>
      <c r="N1653">
        <v>1.8338932812222699</v>
      </c>
      <c r="O1653">
        <v>8.51361758734161</v>
      </c>
      <c r="P1653">
        <v>45.596330275229299</v>
      </c>
      <c r="Q1653">
        <v>-4.1974116663861E-2</v>
      </c>
    </row>
    <row r="1654" spans="1:17" hidden="1" x14ac:dyDescent="0.3">
      <c r="A1654" t="s">
        <v>3463</v>
      </c>
      <c r="B1654" t="s">
        <v>3464</v>
      </c>
      <c r="C1654" t="str">
        <f>IFERROR(VLOOKUP(Table1[[#This Row],[Ticker]],[1]!Table1[[Symbol]:[Industry]],2,FALSE),"-")</f>
        <v>-</v>
      </c>
      <c r="D1654" t="s">
        <v>568</v>
      </c>
      <c r="E1654">
        <v>638.24756416000002</v>
      </c>
      <c r="F1654">
        <v>373.75</v>
      </c>
      <c r="G1654">
        <v>40.944217837147498</v>
      </c>
      <c r="H1654">
        <v>4.3401542090626997</v>
      </c>
      <c r="I1654">
        <v>-5.5290938585658997</v>
      </c>
      <c r="J1654">
        <v>-4.1323436640651696</v>
      </c>
      <c r="K1654">
        <v>342.47392246815798</v>
      </c>
      <c r="L1654">
        <v>332.56148450075801</v>
      </c>
      <c r="M1654">
        <v>54.957379728136999</v>
      </c>
      <c r="N1654">
        <v>2.9795968092820799</v>
      </c>
      <c r="O1654">
        <v>13.6722408026755</v>
      </c>
      <c r="P1654">
        <v>74.731182795698899</v>
      </c>
      <c r="Q1654">
        <v>-1.2883499541269999E-3</v>
      </c>
    </row>
    <row r="1655" spans="1:17" hidden="1" x14ac:dyDescent="0.3">
      <c r="A1655" t="s">
        <v>3465</v>
      </c>
      <c r="B1655" t="s">
        <v>3466</v>
      </c>
      <c r="C1655" t="str">
        <f>IFERROR(VLOOKUP(Table1[[#This Row],[Ticker]],[1]!Table1[[Symbol]:[Industry]],2,FALSE),"-")</f>
        <v>-</v>
      </c>
      <c r="D1655" t="s">
        <v>267</v>
      </c>
      <c r="E1655">
        <v>633.49979450199999</v>
      </c>
      <c r="F1655">
        <v>195.02</v>
      </c>
      <c r="G1655">
        <v>13.179874840178501</v>
      </c>
      <c r="H1655">
        <v>-14.605487158778899</v>
      </c>
      <c r="I1655">
        <v>-50.610760985961697</v>
      </c>
      <c r="J1655">
        <v>-7.4551473983621896</v>
      </c>
      <c r="K1655">
        <v>214.49310865726301</v>
      </c>
      <c r="L1655">
        <v>219.376601318979</v>
      </c>
      <c r="M1655">
        <v>41.667131483240503</v>
      </c>
      <c r="N1655">
        <v>1.6302832651333901</v>
      </c>
      <c r="O1655">
        <v>77.904830273818007</v>
      </c>
      <c r="P1655">
        <v>56.015999999999998</v>
      </c>
      <c r="Q1655">
        <v>4.1695312069573998E-2</v>
      </c>
    </row>
    <row r="1656" spans="1:17" hidden="1" x14ac:dyDescent="0.3">
      <c r="A1656" t="s">
        <v>3467</v>
      </c>
      <c r="B1656" t="s">
        <v>3468</v>
      </c>
      <c r="C1656" t="str">
        <f>IFERROR(VLOOKUP(Table1[[#This Row],[Ticker]],[1]!Table1[[Symbol]:[Industry]],2,FALSE),"-")</f>
        <v>-</v>
      </c>
      <c r="D1656" t="s">
        <v>302</v>
      </c>
      <c r="E1656">
        <v>632.57414946999995</v>
      </c>
      <c r="F1656">
        <v>370.65</v>
      </c>
      <c r="G1656">
        <v>-15.4610001622944</v>
      </c>
      <c r="H1656">
        <v>11.4075311521131</v>
      </c>
      <c r="I1656">
        <v>27.2692759386461</v>
      </c>
      <c r="J1656">
        <v>-16.706787669855402</v>
      </c>
      <c r="K1656">
        <v>320.49276885146998</v>
      </c>
      <c r="L1656">
        <v>312.07164920083699</v>
      </c>
      <c r="M1656">
        <v>61.311603607629003</v>
      </c>
      <c r="N1656">
        <v>2.68085030694118</v>
      </c>
      <c r="O1656">
        <v>21.120269264546199</v>
      </c>
      <c r="P1656">
        <v>50.060728744939198</v>
      </c>
      <c r="Q1656">
        <v>3.1990333848546E-2</v>
      </c>
    </row>
    <row r="1657" spans="1:17" hidden="1" x14ac:dyDescent="0.3">
      <c r="A1657" t="s">
        <v>3469</v>
      </c>
      <c r="B1657" t="s">
        <v>3470</v>
      </c>
      <c r="C1657" t="str">
        <f>IFERROR(VLOOKUP(Table1[[#This Row],[Ticker]],[1]!Table1[[Symbol]:[Industry]],2,FALSE),"-")</f>
        <v>-</v>
      </c>
      <c r="D1657" t="s">
        <v>46</v>
      </c>
      <c r="E1657">
        <v>632.31892200000004</v>
      </c>
      <c r="F1657">
        <v>553.25</v>
      </c>
      <c r="G1657">
        <v>295.838588004244</v>
      </c>
      <c r="H1657">
        <v>90.463329847812005</v>
      </c>
      <c r="I1657">
        <v>310.206433751855</v>
      </c>
      <c r="J1657">
        <v>-1.8987017317028001</v>
      </c>
      <c r="K1657">
        <v>305.04556046316998</v>
      </c>
      <c r="M1657">
        <v>73.209865291686597</v>
      </c>
      <c r="O1657">
        <v>5.2417532760957899</v>
      </c>
      <c r="P1657">
        <v>349.79674796747901</v>
      </c>
    </row>
    <row r="1658" spans="1:17" hidden="1" x14ac:dyDescent="0.3">
      <c r="A1658" t="s">
        <v>3471</v>
      </c>
      <c r="B1658" t="s">
        <v>3472</v>
      </c>
      <c r="C1658" t="str">
        <f>IFERROR(VLOOKUP(Table1[[#This Row],[Ticker]],[1]!Table1[[Symbol]:[Industry]],2,FALSE),"-")</f>
        <v>-</v>
      </c>
      <c r="D1658" t="s">
        <v>140</v>
      </c>
      <c r="E1658">
        <v>631.47892642500005</v>
      </c>
      <c r="F1658">
        <v>25.29</v>
      </c>
      <c r="G1658">
        <v>114.03041829086099</v>
      </c>
      <c r="H1658">
        <v>-9.6546081711302705</v>
      </c>
      <c r="I1658">
        <v>62.497057217736703</v>
      </c>
      <c r="J1658">
        <v>-12.8761804800736</v>
      </c>
      <c r="K1658">
        <v>27.520254039712999</v>
      </c>
      <c r="L1658">
        <v>23.3895616664553</v>
      </c>
      <c r="M1658">
        <v>33.644897475298201</v>
      </c>
      <c r="N1658">
        <v>1.02042288611191</v>
      </c>
      <c r="O1658">
        <v>71.807038355081005</v>
      </c>
      <c r="P1658">
        <v>170.481283422459</v>
      </c>
      <c r="Q1658">
        <v>0.114443801439206</v>
      </c>
    </row>
    <row r="1659" spans="1:17" hidden="1" x14ac:dyDescent="0.3">
      <c r="A1659" t="s">
        <v>3473</v>
      </c>
      <c r="B1659" t="s">
        <v>3474</v>
      </c>
      <c r="C1659" t="str">
        <f>IFERROR(VLOOKUP(Table1[[#This Row],[Ticker]],[1]!Table1[[Symbol]:[Industry]],2,FALSE),"-")</f>
        <v>-</v>
      </c>
      <c r="D1659" t="s">
        <v>293</v>
      </c>
      <c r="E1659">
        <v>624.45504421999999</v>
      </c>
      <c r="F1659">
        <v>255.04</v>
      </c>
      <c r="G1659">
        <v>538.48144514710202</v>
      </c>
      <c r="H1659">
        <v>10.9257218912269</v>
      </c>
      <c r="I1659">
        <v>303.38181121991499</v>
      </c>
      <c r="J1659">
        <v>-1.66737646216758</v>
      </c>
      <c r="K1659">
        <v>214.604141428943</v>
      </c>
      <c r="L1659">
        <v>152.60007158880001</v>
      </c>
      <c r="M1659">
        <v>69.704398643039994</v>
      </c>
      <c r="N1659">
        <v>0.92732062109899704</v>
      </c>
      <c r="O1659">
        <v>14.5898682559598</v>
      </c>
      <c r="P1659">
        <v>580.106666666666</v>
      </c>
      <c r="Q1659">
        <v>0.15101163727552699</v>
      </c>
    </row>
    <row r="1660" spans="1:17" hidden="1" x14ac:dyDescent="0.3">
      <c r="A1660" t="s">
        <v>3475</v>
      </c>
      <c r="B1660" t="s">
        <v>3476</v>
      </c>
      <c r="C1660" t="str">
        <f>IFERROR(VLOOKUP(Table1[[#This Row],[Ticker]],[1]!Table1[[Symbol]:[Industry]],2,FALSE),"-")</f>
        <v>-</v>
      </c>
      <c r="D1660" t="s">
        <v>218</v>
      </c>
      <c r="E1660">
        <v>622.92999999999995</v>
      </c>
      <c r="F1660">
        <v>574</v>
      </c>
      <c r="G1660">
        <v>89.0949468621005</v>
      </c>
      <c r="H1660">
        <v>-5.9191664040620102</v>
      </c>
      <c r="I1660">
        <v>68.789307629363805</v>
      </c>
      <c r="J1660">
        <v>-7.2881602188750199</v>
      </c>
      <c r="K1660">
        <v>518.99952296059803</v>
      </c>
      <c r="L1660">
        <v>375.41102660735902</v>
      </c>
      <c r="M1660">
        <v>41.290436493002197</v>
      </c>
      <c r="N1660">
        <v>0.200652465876002</v>
      </c>
      <c r="O1660">
        <v>8.5278745644599301</v>
      </c>
      <c r="P1660">
        <v>152.585258525852</v>
      </c>
      <c r="Q1660">
        <v>0.24474290701251999</v>
      </c>
    </row>
    <row r="1661" spans="1:17" hidden="1" x14ac:dyDescent="0.3">
      <c r="A1661" t="s">
        <v>3477</v>
      </c>
      <c r="B1661" t="s">
        <v>3478</v>
      </c>
      <c r="C1661" t="str">
        <f>IFERROR(VLOOKUP(Table1[[#This Row],[Ticker]],[1]!Table1[[Symbol]:[Industry]],2,FALSE),"-")</f>
        <v>-</v>
      </c>
      <c r="E1661">
        <v>622.58212979999996</v>
      </c>
      <c r="F1661">
        <v>440.8</v>
      </c>
      <c r="G1661">
        <v>1134.82378620133</v>
      </c>
      <c r="H1661">
        <v>18.265488871270001</v>
      </c>
      <c r="I1661">
        <v>222.242972317338</v>
      </c>
      <c r="J1661">
        <v>4.90294482829679</v>
      </c>
      <c r="K1661">
        <v>345.20449793043002</v>
      </c>
      <c r="L1661">
        <v>229.673638135403</v>
      </c>
      <c r="M1661">
        <v>73.042132678133797</v>
      </c>
      <c r="N1661">
        <v>4.1703686782865299</v>
      </c>
      <c r="O1661">
        <v>0</v>
      </c>
      <c r="P1661">
        <v>1160.5090077208999</v>
      </c>
      <c r="Q1661">
        <v>0.226543703314284</v>
      </c>
    </row>
    <row r="1662" spans="1:17" hidden="1" x14ac:dyDescent="0.3">
      <c r="A1662" t="s">
        <v>3479</v>
      </c>
      <c r="B1662" t="s">
        <v>3480</v>
      </c>
      <c r="C1662" t="str">
        <f>IFERROR(VLOOKUP(Table1[[#This Row],[Ticker]],[1]!Table1[[Symbol]:[Industry]],2,FALSE),"-")</f>
        <v>-</v>
      </c>
      <c r="D1662" t="s">
        <v>322</v>
      </c>
      <c r="E1662">
        <v>622.50917040000002</v>
      </c>
      <c r="F1662">
        <v>176.39</v>
      </c>
      <c r="G1662">
        <v>-27.1769186768963</v>
      </c>
      <c r="H1662">
        <v>5.7382394606497398</v>
      </c>
      <c r="I1662">
        <v>-20.6750325037114</v>
      </c>
      <c r="J1662">
        <v>-1.97782639462367</v>
      </c>
      <c r="K1662">
        <v>159.899520529922</v>
      </c>
      <c r="L1662">
        <v>175.677895515816</v>
      </c>
      <c r="M1662">
        <v>63.617229411967699</v>
      </c>
      <c r="N1662">
        <v>1.1830582266574901</v>
      </c>
      <c r="O1662">
        <v>35.693633425931097</v>
      </c>
      <c r="P1662">
        <v>31.242559523809401</v>
      </c>
    </row>
    <row r="1663" spans="1:17" hidden="1" x14ac:dyDescent="0.3">
      <c r="A1663" t="s">
        <v>3481</v>
      </c>
      <c r="B1663" t="s">
        <v>3482</v>
      </c>
      <c r="C1663" t="str">
        <f>IFERROR(VLOOKUP(Table1[[#This Row],[Ticker]],[1]!Table1[[Symbol]:[Industry]],2,FALSE),"-")</f>
        <v>-</v>
      </c>
      <c r="D1663" t="s">
        <v>154</v>
      </c>
      <c r="E1663">
        <v>622.12383999999997</v>
      </c>
      <c r="F1663">
        <v>51.03</v>
      </c>
      <c r="G1663">
        <v>56.116898621778198</v>
      </c>
      <c r="H1663">
        <v>6.7413915828088804</v>
      </c>
      <c r="I1663">
        <v>-17.6843482490181</v>
      </c>
      <c r="J1663">
        <v>-1.70994030345787</v>
      </c>
      <c r="K1663">
        <v>49.800693593048898</v>
      </c>
      <c r="L1663">
        <v>48.215288957718897</v>
      </c>
      <c r="M1663">
        <v>60.4388168724875</v>
      </c>
      <c r="N1663">
        <v>1.3389812637037399</v>
      </c>
      <c r="O1663">
        <v>41.779345483049099</v>
      </c>
      <c r="P1663">
        <v>81.278863232681999</v>
      </c>
      <c r="Q1663">
        <v>2.9035546197926001E-2</v>
      </c>
    </row>
    <row r="1664" spans="1:17" hidden="1" x14ac:dyDescent="0.3">
      <c r="A1664" t="s">
        <v>3483</v>
      </c>
      <c r="B1664" t="s">
        <v>3484</v>
      </c>
      <c r="C1664" t="str">
        <f>IFERROR(VLOOKUP(Table1[[#This Row],[Ticker]],[1]!Table1[[Symbol]:[Industry]],2,FALSE),"-")</f>
        <v>-</v>
      </c>
      <c r="D1664" t="s">
        <v>21</v>
      </c>
      <c r="E1664">
        <v>621.02903629799903</v>
      </c>
      <c r="F1664">
        <v>36.26</v>
      </c>
      <c r="G1664">
        <v>-18.7927325652199</v>
      </c>
      <c r="H1664">
        <v>-3.1064893502376401</v>
      </c>
      <c r="I1664">
        <v>-47.310314871689101</v>
      </c>
      <c r="J1664">
        <v>-2.9097169707816999</v>
      </c>
      <c r="K1664">
        <v>37.856812982127501</v>
      </c>
      <c r="L1664">
        <v>41.104941235351802</v>
      </c>
      <c r="M1664">
        <v>51.9763911290108</v>
      </c>
      <c r="N1664">
        <v>1.16912834426006</v>
      </c>
      <c r="O1664">
        <v>76.227247655819099</v>
      </c>
      <c r="P1664">
        <v>19.867768595041301</v>
      </c>
      <c r="Q1664">
        <v>1.5578060566321E-2</v>
      </c>
    </row>
    <row r="1665" spans="1:17" hidden="1" x14ac:dyDescent="0.3">
      <c r="A1665" t="s">
        <v>3485</v>
      </c>
      <c r="B1665" t="s">
        <v>3486</v>
      </c>
      <c r="C1665" t="str">
        <f>IFERROR(VLOOKUP(Table1[[#This Row],[Ticker]],[1]!Table1[[Symbol]:[Industry]],2,FALSE),"-")</f>
        <v>-</v>
      </c>
      <c r="D1665" t="s">
        <v>362</v>
      </c>
      <c r="E1665">
        <v>619.81366590000005</v>
      </c>
      <c r="F1665">
        <v>20.75</v>
      </c>
      <c r="G1665">
        <v>54.749561089131099</v>
      </c>
      <c r="H1665">
        <v>-5.5479070524410501</v>
      </c>
      <c r="I1665">
        <v>6.5803515007733102</v>
      </c>
      <c r="J1665">
        <v>6.4581557570371304</v>
      </c>
      <c r="K1665">
        <v>20.300372853517999</v>
      </c>
      <c r="L1665">
        <v>18.522822861504601</v>
      </c>
      <c r="M1665">
        <v>76.039932213100698</v>
      </c>
      <c r="N1665">
        <v>1.66035600573465</v>
      </c>
      <c r="O1665">
        <v>38.554216867469798</v>
      </c>
      <c r="P1665">
        <v>112.82051282051199</v>
      </c>
      <c r="Q1665">
        <v>6.2918981413004005E-2</v>
      </c>
    </row>
    <row r="1666" spans="1:17" hidden="1" x14ac:dyDescent="0.3">
      <c r="A1666" t="s">
        <v>3487</v>
      </c>
      <c r="B1666" t="s">
        <v>3488</v>
      </c>
      <c r="C1666" t="str">
        <f>IFERROR(VLOOKUP(Table1[[#This Row],[Ticker]],[1]!Table1[[Symbol]:[Industry]],2,FALSE),"-")</f>
        <v>-</v>
      </c>
      <c r="D1666" t="s">
        <v>49</v>
      </c>
      <c r="E1666">
        <v>619.099068816</v>
      </c>
      <c r="F1666">
        <v>50.25</v>
      </c>
      <c r="G1666">
        <v>-44.637679214971399</v>
      </c>
      <c r="H1666">
        <v>-22.104310750493401</v>
      </c>
      <c r="I1666">
        <v>-48.386881094433598</v>
      </c>
      <c r="J1666">
        <v>6.0802867122880899</v>
      </c>
      <c r="K1666">
        <v>57.538292155430902</v>
      </c>
      <c r="L1666">
        <v>64.183194042672</v>
      </c>
      <c r="M1666">
        <v>54.593293533621299</v>
      </c>
      <c r="N1666">
        <v>2.3531764291939701</v>
      </c>
      <c r="O1666">
        <v>73.3333333333333</v>
      </c>
      <c r="P1666">
        <v>25.4681647940075</v>
      </c>
    </row>
    <row r="1667" spans="1:17" hidden="1" x14ac:dyDescent="0.3">
      <c r="A1667" t="s">
        <v>3489</v>
      </c>
      <c r="B1667" t="s">
        <v>3490</v>
      </c>
      <c r="C1667" t="str">
        <f>IFERROR(VLOOKUP(Table1[[#This Row],[Ticker]],[1]!Table1[[Symbol]:[Industry]],2,FALSE),"-")</f>
        <v>-</v>
      </c>
      <c r="D1667" t="s">
        <v>293</v>
      </c>
      <c r="E1667">
        <v>618.93824930999995</v>
      </c>
      <c r="F1667">
        <v>545.45000000000005</v>
      </c>
      <c r="G1667">
        <v>-10.335914210597601</v>
      </c>
      <c r="H1667">
        <v>-24.962076851823099</v>
      </c>
      <c r="I1667">
        <v>-11.3966829609386</v>
      </c>
      <c r="J1667">
        <v>-2.7507272962500799</v>
      </c>
      <c r="K1667">
        <v>553.48937797745896</v>
      </c>
      <c r="L1667">
        <v>522.37088119773898</v>
      </c>
      <c r="M1667">
        <v>37.976233890969297</v>
      </c>
      <c r="N1667">
        <v>1.0803766254410001</v>
      </c>
      <c r="O1667">
        <v>56.052293443095998</v>
      </c>
      <c r="P1667">
        <v>33.199023199023202</v>
      </c>
      <c r="Q1667">
        <v>0.11794063659859599</v>
      </c>
    </row>
    <row r="1668" spans="1:17" hidden="1" x14ac:dyDescent="0.3">
      <c r="A1668" t="s">
        <v>3491</v>
      </c>
      <c r="B1668" t="s">
        <v>3492</v>
      </c>
      <c r="C1668" t="str">
        <f>IFERROR(VLOOKUP(Table1[[#This Row],[Ticker]],[1]!Table1[[Symbol]:[Industry]],2,FALSE),"-")</f>
        <v>-</v>
      </c>
      <c r="D1668" t="s">
        <v>302</v>
      </c>
      <c r="E1668">
        <v>617.13583189999997</v>
      </c>
      <c r="F1668">
        <v>231.32</v>
      </c>
      <c r="G1668">
        <v>-25.102445780302698</v>
      </c>
      <c r="H1668">
        <v>-9.0660703636239308</v>
      </c>
      <c r="I1668">
        <v>-27.853547520104701</v>
      </c>
      <c r="J1668">
        <v>-2.1166228108969301</v>
      </c>
      <c r="K1668">
        <v>246.938566166475</v>
      </c>
      <c r="L1668">
        <v>248.517252469759</v>
      </c>
      <c r="M1668">
        <v>52.224648788052697</v>
      </c>
      <c r="N1668">
        <v>0.66825111517475999</v>
      </c>
      <c r="O1668">
        <v>60.816185370914702</v>
      </c>
      <c r="P1668">
        <v>23.899303695768602</v>
      </c>
      <c r="Q1668">
        <v>0.135246941951433</v>
      </c>
    </row>
    <row r="1669" spans="1:17" hidden="1" x14ac:dyDescent="0.3">
      <c r="A1669" t="s">
        <v>3493</v>
      </c>
      <c r="B1669" t="s">
        <v>3494</v>
      </c>
      <c r="C1669" t="str">
        <f>IFERROR(VLOOKUP(Table1[[#This Row],[Ticker]],[1]!Table1[[Symbol]:[Industry]],2,FALSE),"-")</f>
        <v>-</v>
      </c>
      <c r="D1669" t="s">
        <v>607</v>
      </c>
      <c r="E1669">
        <v>617.1</v>
      </c>
      <c r="F1669">
        <v>511.8</v>
      </c>
      <c r="G1669">
        <v>155.616488353573</v>
      </c>
      <c r="H1669">
        <v>22.489838633721298</v>
      </c>
      <c r="I1669">
        <v>61.997896832177403</v>
      </c>
      <c r="J1669">
        <v>8.9199042972540106</v>
      </c>
      <c r="K1669">
        <v>417.56158200016802</v>
      </c>
      <c r="L1669">
        <v>329.67059043341601</v>
      </c>
      <c r="M1669">
        <v>68.599567727839101</v>
      </c>
      <c r="N1669">
        <v>3.0740099643271002</v>
      </c>
      <c r="O1669">
        <v>9.1246580695584196</v>
      </c>
      <c r="P1669">
        <v>244.762546311889</v>
      </c>
      <c r="Q1669">
        <v>7.3770630912678006E-2</v>
      </c>
    </row>
    <row r="1670" spans="1:17" hidden="1" x14ac:dyDescent="0.3">
      <c r="A1670" t="s">
        <v>3495</v>
      </c>
      <c r="B1670" t="s">
        <v>3496</v>
      </c>
      <c r="C1670" t="str">
        <f>IFERROR(VLOOKUP(Table1[[#This Row],[Ticker]],[1]!Table1[[Symbol]:[Industry]],2,FALSE),"-")</f>
        <v>-</v>
      </c>
      <c r="D1670" t="s">
        <v>388</v>
      </c>
      <c r="E1670">
        <v>616.48632957999996</v>
      </c>
      <c r="F1670">
        <v>2466.9</v>
      </c>
      <c r="G1670">
        <v>39.8729812253098</v>
      </c>
      <c r="H1670">
        <v>28.5936714337758</v>
      </c>
      <c r="I1670">
        <v>18.2705211628817</v>
      </c>
      <c r="J1670">
        <v>28.681753201038401</v>
      </c>
      <c r="K1670">
        <v>1901.4929341781699</v>
      </c>
      <c r="L1670">
        <v>1818.68133513767</v>
      </c>
      <c r="M1670">
        <v>85.206277450371502</v>
      </c>
      <c r="N1670">
        <v>3.6130419549080401</v>
      </c>
      <c r="O1670">
        <v>9.4491061656329691</v>
      </c>
      <c r="P1670">
        <v>70.166241291301603</v>
      </c>
      <c r="Q1670">
        <v>-4.3369839420393998E-2</v>
      </c>
    </row>
    <row r="1671" spans="1:17" hidden="1" x14ac:dyDescent="0.3">
      <c r="A1671" t="s">
        <v>3497</v>
      </c>
      <c r="B1671" t="s">
        <v>3498</v>
      </c>
      <c r="C1671" t="str">
        <f>IFERROR(VLOOKUP(Table1[[#This Row],[Ticker]],[1]!Table1[[Symbol]:[Industry]],2,FALSE),"-")</f>
        <v>-</v>
      </c>
      <c r="D1671" t="s">
        <v>613</v>
      </c>
      <c r="E1671">
        <v>615.11899660799997</v>
      </c>
      <c r="F1671">
        <v>252.21</v>
      </c>
      <c r="G1671">
        <v>18556.537000702599</v>
      </c>
      <c r="H1671">
        <v>41.401978386991502</v>
      </c>
      <c r="I1671">
        <v>8295.6826242280404</v>
      </c>
      <c r="J1671">
        <v>8.7241993480805302</v>
      </c>
      <c r="K1671">
        <v>164.59596471662999</v>
      </c>
      <c r="L1671">
        <v>70.576049272226797</v>
      </c>
      <c r="M1671">
        <v>99.774427168936</v>
      </c>
      <c r="N1671">
        <v>1.0029875188102999</v>
      </c>
      <c r="O1671">
        <v>0</v>
      </c>
      <c r="P1671">
        <v>20076.8</v>
      </c>
      <c r="Q1671">
        <v>0.208052298366799</v>
      </c>
    </row>
    <row r="1672" spans="1:17" hidden="1" x14ac:dyDescent="0.3">
      <c r="A1672" t="s">
        <v>3499</v>
      </c>
      <c r="B1672" t="s">
        <v>3500</v>
      </c>
      <c r="C1672" t="str">
        <f>IFERROR(VLOOKUP(Table1[[#This Row],[Ticker]],[1]!Table1[[Symbol]:[Industry]],2,FALSE),"-")</f>
        <v>-</v>
      </c>
      <c r="D1672" t="s">
        <v>302</v>
      </c>
      <c r="E1672">
        <v>613.39125463999903</v>
      </c>
      <c r="F1672">
        <v>464.35</v>
      </c>
      <c r="G1672">
        <v>-18.395480299601498</v>
      </c>
      <c r="H1672">
        <v>3.44995124299682</v>
      </c>
      <c r="I1672">
        <v>-15.5751077307168</v>
      </c>
      <c r="J1672">
        <v>-2.8083356574714999</v>
      </c>
      <c r="K1672">
        <v>443.483302815635</v>
      </c>
      <c r="L1672">
        <v>446.41316594669797</v>
      </c>
      <c r="M1672">
        <v>65.155130408483402</v>
      </c>
      <c r="N1672">
        <v>2.2483864438797299</v>
      </c>
      <c r="O1672">
        <v>17.153009583288402</v>
      </c>
      <c r="P1672">
        <v>18.426421831165499</v>
      </c>
      <c r="Q1672">
        <v>-3.1156920730978001E-2</v>
      </c>
    </row>
    <row r="1673" spans="1:17" hidden="1" x14ac:dyDescent="0.3">
      <c r="A1673" t="s">
        <v>3501</v>
      </c>
      <c r="B1673" t="s">
        <v>3502</v>
      </c>
      <c r="C1673" t="str">
        <f>IFERROR(VLOOKUP(Table1[[#This Row],[Ticker]],[1]!Table1[[Symbol]:[Industry]],2,FALSE),"-")</f>
        <v>-</v>
      </c>
      <c r="D1673" t="s">
        <v>391</v>
      </c>
      <c r="E1673">
        <v>611.44936299999995</v>
      </c>
      <c r="F1673">
        <v>46.24</v>
      </c>
      <c r="G1673">
        <v>7.2660678787162603</v>
      </c>
      <c r="H1673">
        <v>3.59056413486014</v>
      </c>
      <c r="I1673">
        <v>-7.98776683340646</v>
      </c>
      <c r="J1673">
        <v>3.6408639489316301</v>
      </c>
      <c r="K1673">
        <v>43.114913197194603</v>
      </c>
      <c r="L1673">
        <v>41.7670425177376</v>
      </c>
      <c r="M1673">
        <v>77.626048695757603</v>
      </c>
      <c r="N1673">
        <v>1.7505790190180299</v>
      </c>
      <c r="O1673">
        <v>16.998269896193701</v>
      </c>
      <c r="P1673">
        <v>44.049844236760102</v>
      </c>
      <c r="Q1673">
        <v>4.2956365939167997E-2</v>
      </c>
    </row>
    <row r="1674" spans="1:17" hidden="1" x14ac:dyDescent="0.3">
      <c r="A1674" t="s">
        <v>3503</v>
      </c>
      <c r="B1674" t="s">
        <v>3504</v>
      </c>
      <c r="C1674" t="str">
        <f>IFERROR(VLOOKUP(Table1[[#This Row],[Ticker]],[1]!Table1[[Symbol]:[Industry]],2,FALSE),"-")</f>
        <v>-</v>
      </c>
      <c r="D1674" t="s">
        <v>568</v>
      </c>
      <c r="E1674">
        <v>609.19397519999995</v>
      </c>
      <c r="F1674">
        <v>48.43</v>
      </c>
      <c r="G1674">
        <v>-31.182297542956299</v>
      </c>
      <c r="H1674">
        <v>-5.9432489728693501</v>
      </c>
      <c r="I1674">
        <v>-8.8200212745994495</v>
      </c>
      <c r="J1674">
        <v>-4.3001659621929003</v>
      </c>
      <c r="K1674">
        <v>44.965556890357099</v>
      </c>
      <c r="L1674">
        <v>46.590186018525401</v>
      </c>
      <c r="M1674">
        <v>48.435423355409398</v>
      </c>
      <c r="N1674">
        <v>1.7622504702951001</v>
      </c>
      <c r="O1674">
        <v>31.323559776997701</v>
      </c>
      <c r="P1674">
        <v>22.4525916561314</v>
      </c>
      <c r="Q1674">
        <v>0.133232157026586</v>
      </c>
    </row>
    <row r="1675" spans="1:17" hidden="1" x14ac:dyDescent="0.3">
      <c r="A1675" t="s">
        <v>3505</v>
      </c>
      <c r="B1675" t="s">
        <v>3506</v>
      </c>
      <c r="C1675" t="str">
        <f>IFERROR(VLOOKUP(Table1[[#This Row],[Ticker]],[1]!Table1[[Symbol]:[Industry]],2,FALSE),"-")</f>
        <v>-</v>
      </c>
      <c r="D1675" t="s">
        <v>61</v>
      </c>
      <c r="E1675">
        <v>608.34344999999996</v>
      </c>
      <c r="F1675">
        <v>140.13</v>
      </c>
      <c r="G1675">
        <v>-42.050485619833097</v>
      </c>
      <c r="H1675">
        <v>-7.3219441818397897</v>
      </c>
      <c r="I1675">
        <v>-30.434258888837</v>
      </c>
      <c r="J1675">
        <v>-4.4288209587926</v>
      </c>
      <c r="K1675">
        <v>147.544915492949</v>
      </c>
      <c r="M1675">
        <v>40.698821942986697</v>
      </c>
      <c r="N1675">
        <v>0.73497398611756404</v>
      </c>
      <c r="O1675">
        <v>53.3932776707343</v>
      </c>
      <c r="P1675">
        <v>8.3758700696055595</v>
      </c>
    </row>
    <row r="1676" spans="1:17" hidden="1" x14ac:dyDescent="0.3">
      <c r="A1676" t="s">
        <v>3507</v>
      </c>
      <c r="B1676" t="s">
        <v>3508</v>
      </c>
      <c r="C1676" t="str">
        <f>IFERROR(VLOOKUP(Table1[[#This Row],[Ticker]],[1]!Table1[[Symbol]:[Industry]],2,FALSE),"-")</f>
        <v>-</v>
      </c>
      <c r="D1676" t="s">
        <v>140</v>
      </c>
      <c r="E1676">
        <v>608.08353527999998</v>
      </c>
      <c r="F1676">
        <v>44.4</v>
      </c>
      <c r="G1676">
        <v>12.632535489781199</v>
      </c>
      <c r="H1676">
        <v>-4.0896209495165499</v>
      </c>
      <c r="I1676">
        <v>10.8284289047998</v>
      </c>
      <c r="J1676">
        <v>-6.2629004603802096</v>
      </c>
      <c r="K1676">
        <v>44.856276784438997</v>
      </c>
      <c r="L1676">
        <v>41.043994134828999</v>
      </c>
      <c r="M1676">
        <v>49.493655465862503</v>
      </c>
      <c r="N1676">
        <v>1.60629241056262</v>
      </c>
      <c r="O1676">
        <v>32.882882882882797</v>
      </c>
      <c r="P1676">
        <v>70.441458733205295</v>
      </c>
      <c r="Q1676">
        <v>7.5265295163472995E-2</v>
      </c>
    </row>
    <row r="1677" spans="1:17" hidden="1" x14ac:dyDescent="0.3">
      <c r="A1677" t="s">
        <v>3509</v>
      </c>
      <c r="B1677" t="s">
        <v>3510</v>
      </c>
      <c r="C1677" t="str">
        <f>IFERROR(VLOOKUP(Table1[[#This Row],[Ticker]],[1]!Table1[[Symbol]:[Industry]],2,FALSE),"-")</f>
        <v>-</v>
      </c>
      <c r="D1677" t="s">
        <v>607</v>
      </c>
      <c r="E1677">
        <v>607.77058720000002</v>
      </c>
      <c r="F1677">
        <v>65.150000000000006</v>
      </c>
      <c r="G1677">
        <v>106.82726955823701</v>
      </c>
      <c r="H1677">
        <v>-1.10540983121943</v>
      </c>
      <c r="I1677">
        <v>43.396468920518103</v>
      </c>
      <c r="J1677">
        <v>1.35151742688625</v>
      </c>
      <c r="K1677">
        <v>63.136833315950099</v>
      </c>
      <c r="L1677">
        <v>52.574499425295002</v>
      </c>
      <c r="M1677">
        <v>65.736729414720799</v>
      </c>
      <c r="N1677">
        <v>1.9510591210566199</v>
      </c>
      <c r="O1677">
        <v>16.6231772831926</v>
      </c>
      <c r="P1677">
        <v>144.37359339834899</v>
      </c>
      <c r="Q1677">
        <v>0.122832395751044</v>
      </c>
    </row>
    <row r="1678" spans="1:17" hidden="1" x14ac:dyDescent="0.3">
      <c r="A1678" t="s">
        <v>3511</v>
      </c>
      <c r="B1678" t="s">
        <v>3512</v>
      </c>
      <c r="C1678" t="str">
        <f>IFERROR(VLOOKUP(Table1[[#This Row],[Ticker]],[1]!Table1[[Symbol]:[Industry]],2,FALSE),"-")</f>
        <v>-</v>
      </c>
      <c r="D1678" t="s">
        <v>80</v>
      </c>
      <c r="E1678">
        <v>607.26449617200001</v>
      </c>
      <c r="F1678">
        <v>208.3</v>
      </c>
      <c r="G1678">
        <v>-15.4152374009832</v>
      </c>
      <c r="H1678">
        <v>10.986093373271601</v>
      </c>
      <c r="I1678">
        <v>-12.8303781360201</v>
      </c>
      <c r="J1678">
        <v>4.0565277232992303</v>
      </c>
      <c r="K1678">
        <v>189.22442310804499</v>
      </c>
      <c r="L1678">
        <v>194.12571483640301</v>
      </c>
      <c r="M1678">
        <v>72.539105614875595</v>
      </c>
      <c r="N1678">
        <v>1.9908704005921301</v>
      </c>
      <c r="O1678">
        <v>11.353816610657599</v>
      </c>
      <c r="P1678">
        <v>34.996759559300003</v>
      </c>
      <c r="Q1678">
        <v>-9.6846617597115006E-2</v>
      </c>
    </row>
    <row r="1679" spans="1:17" hidden="1" x14ac:dyDescent="0.3">
      <c r="A1679" t="s">
        <v>3513</v>
      </c>
      <c r="B1679" t="s">
        <v>3514</v>
      </c>
      <c r="C1679" t="str">
        <f>IFERROR(VLOOKUP(Table1[[#This Row],[Ticker]],[1]!Table1[[Symbol]:[Industry]],2,FALSE),"-")</f>
        <v>-</v>
      </c>
      <c r="E1679">
        <v>606.86922149999998</v>
      </c>
      <c r="F1679">
        <v>515</v>
      </c>
      <c r="G1679">
        <v>50.208040597256399</v>
      </c>
      <c r="H1679">
        <v>-21.630876290609802</v>
      </c>
      <c r="I1679">
        <v>32.477123739423902</v>
      </c>
      <c r="J1679">
        <v>-4.0789009596157602</v>
      </c>
      <c r="K1679">
        <v>513.74788543710895</v>
      </c>
      <c r="L1679">
        <v>391.76488799562702</v>
      </c>
      <c r="M1679">
        <v>50.961537265628998</v>
      </c>
      <c r="N1679">
        <v>0.30367874387744398</v>
      </c>
      <c r="O1679">
        <v>19.805825242718399</v>
      </c>
      <c r="P1679">
        <v>177.927684835402</v>
      </c>
      <c r="Q1679">
        <v>0.206369295636462</v>
      </c>
    </row>
    <row r="1680" spans="1:17" hidden="1" x14ac:dyDescent="0.3">
      <c r="A1680" t="s">
        <v>3515</v>
      </c>
      <c r="B1680" t="s">
        <v>3516</v>
      </c>
      <c r="C1680" t="str">
        <f>IFERROR(VLOOKUP(Table1[[#This Row],[Ticker]],[1]!Table1[[Symbol]:[Industry]],2,FALSE),"-")</f>
        <v>-</v>
      </c>
      <c r="E1680">
        <v>606.79699500000004</v>
      </c>
      <c r="F1680">
        <v>1067.25</v>
      </c>
      <c r="G1680">
        <v>-31.732618647850199</v>
      </c>
      <c r="H1680">
        <v>6.0018721398351902</v>
      </c>
      <c r="I1680">
        <v>-7.0479214218977697</v>
      </c>
      <c r="J1680">
        <v>2.8732858923185902</v>
      </c>
      <c r="K1680">
        <v>940.94023041656203</v>
      </c>
      <c r="L1680">
        <v>990.67488536842495</v>
      </c>
      <c r="M1680">
        <v>73.720377065076406</v>
      </c>
      <c r="N1680">
        <v>1.5118356084809701</v>
      </c>
      <c r="O1680">
        <v>72.574884573987504</v>
      </c>
      <c r="P1680">
        <v>33.2397003745318</v>
      </c>
      <c r="Q1680">
        <v>-8.0026312291226004E-2</v>
      </c>
    </row>
    <row r="1681" spans="1:17" hidden="1" x14ac:dyDescent="0.3">
      <c r="A1681" t="s">
        <v>3517</v>
      </c>
      <c r="B1681" t="s">
        <v>3518</v>
      </c>
      <c r="C1681" t="str">
        <f>IFERROR(VLOOKUP(Table1[[#This Row],[Ticker]],[1]!Table1[[Symbol]:[Industry]],2,FALSE),"-")</f>
        <v>-</v>
      </c>
      <c r="D1681" t="s">
        <v>607</v>
      </c>
      <c r="E1681">
        <v>606.73597398300001</v>
      </c>
      <c r="F1681">
        <v>140.62</v>
      </c>
      <c r="G1681">
        <v>-13.904617386019201</v>
      </c>
      <c r="H1681">
        <v>6.2058335959379898</v>
      </c>
      <c r="I1681">
        <v>-1.8428720740169999</v>
      </c>
      <c r="J1681">
        <v>4.3774416539538699</v>
      </c>
      <c r="K1681">
        <v>127.559666692202</v>
      </c>
      <c r="L1681">
        <v>127.072113244652</v>
      </c>
      <c r="M1681">
        <v>70.434009680057201</v>
      </c>
      <c r="N1681">
        <v>2.1095090957316698</v>
      </c>
      <c r="O1681">
        <v>15.1329825060446</v>
      </c>
      <c r="P1681">
        <v>33.162878787878803</v>
      </c>
      <c r="Q1681">
        <v>2.5220555996389001E-2</v>
      </c>
    </row>
    <row r="1682" spans="1:17" hidden="1" x14ac:dyDescent="0.3">
      <c r="A1682" t="s">
        <v>3519</v>
      </c>
      <c r="B1682" t="s">
        <v>3520</v>
      </c>
      <c r="C1682" t="str">
        <f>IFERROR(VLOOKUP(Table1[[#This Row],[Ticker]],[1]!Table1[[Symbol]:[Industry]],2,FALSE),"-")</f>
        <v>-</v>
      </c>
      <c r="D1682" t="s">
        <v>230</v>
      </c>
      <c r="E1682">
        <v>605.15221514999996</v>
      </c>
      <c r="F1682">
        <v>1603.4</v>
      </c>
      <c r="G1682">
        <v>252.91822268897499</v>
      </c>
      <c r="H1682">
        <v>-8.4999334813296397</v>
      </c>
      <c r="I1682">
        <v>33.786696626236001</v>
      </c>
      <c r="J1682">
        <v>-9.2345187622923799</v>
      </c>
      <c r="K1682">
        <v>1431.92541465868</v>
      </c>
      <c r="L1682">
        <v>1139.00453438765</v>
      </c>
      <c r="M1682">
        <v>45.324644958549399</v>
      </c>
      <c r="N1682">
        <v>1.2738710576238701</v>
      </c>
      <c r="O1682">
        <v>4.0913059748035296</v>
      </c>
      <c r="P1682">
        <v>284.92377865802399</v>
      </c>
      <c r="Q1682">
        <v>0.168871881410772</v>
      </c>
    </row>
    <row r="1683" spans="1:17" hidden="1" x14ac:dyDescent="0.3">
      <c r="A1683" t="s">
        <v>3521</v>
      </c>
      <c r="B1683" t="s">
        <v>3522</v>
      </c>
      <c r="C1683" t="str">
        <f>IFERROR(VLOOKUP(Table1[[#This Row],[Ticker]],[1]!Table1[[Symbol]:[Industry]],2,FALSE),"-")</f>
        <v>-</v>
      </c>
      <c r="D1683" t="s">
        <v>230</v>
      </c>
      <c r="E1683">
        <v>603.04177760000005</v>
      </c>
      <c r="F1683">
        <v>537.9</v>
      </c>
      <c r="G1683">
        <v>186.68411645952901</v>
      </c>
      <c r="H1683">
        <v>-12.5858366617539</v>
      </c>
      <c r="I1683">
        <v>101.207318024964</v>
      </c>
      <c r="J1683">
        <v>-4.5083729848324596</v>
      </c>
      <c r="K1683">
        <v>560.19393178790801</v>
      </c>
      <c r="L1683">
        <v>417.88629486820503</v>
      </c>
      <c r="M1683">
        <v>25.263669110141201</v>
      </c>
      <c r="N1683">
        <v>0.415005805321076</v>
      </c>
      <c r="O1683">
        <v>24.372559955381998</v>
      </c>
      <c r="P1683">
        <v>215.947136563876</v>
      </c>
      <c r="Q1683">
        <v>0.106887882027625</v>
      </c>
    </row>
    <row r="1684" spans="1:17" hidden="1" x14ac:dyDescent="0.3">
      <c r="A1684" t="s">
        <v>3523</v>
      </c>
      <c r="B1684" t="s">
        <v>3524</v>
      </c>
      <c r="C1684" t="str">
        <f>IFERROR(VLOOKUP(Table1[[#This Row],[Ticker]],[1]!Table1[[Symbol]:[Industry]],2,FALSE),"-")</f>
        <v>-</v>
      </c>
      <c r="E1684">
        <v>602.35500000000002</v>
      </c>
      <c r="F1684">
        <v>153.19999999999999</v>
      </c>
      <c r="G1684">
        <v>247.31526321140899</v>
      </c>
      <c r="H1684">
        <v>-30.697157012069901</v>
      </c>
      <c r="I1684">
        <v>62.142769155582201</v>
      </c>
      <c r="J1684">
        <v>-8.0654329461477499</v>
      </c>
      <c r="K1684">
        <v>196.65198461547499</v>
      </c>
      <c r="L1684">
        <v>148.51882374344399</v>
      </c>
      <c r="M1684">
        <v>41.724008640058003</v>
      </c>
      <c r="N1684">
        <v>1.7986615824024399</v>
      </c>
      <c r="O1684">
        <v>169.778067885117</v>
      </c>
      <c r="P1684">
        <v>310.61377646743398</v>
      </c>
      <c r="Q1684">
        <v>0.21824656255908301</v>
      </c>
    </row>
    <row r="1685" spans="1:17" hidden="1" x14ac:dyDescent="0.3">
      <c r="A1685" t="s">
        <v>3525</v>
      </c>
      <c r="B1685" t="s">
        <v>3526</v>
      </c>
      <c r="C1685" t="str">
        <f>IFERROR(VLOOKUP(Table1[[#This Row],[Ticker]],[1]!Table1[[Symbol]:[Industry]],2,FALSE),"-")</f>
        <v>-</v>
      </c>
      <c r="D1685" t="s">
        <v>385</v>
      </c>
      <c r="E1685">
        <v>601.80684387999997</v>
      </c>
      <c r="F1685">
        <v>38.020000000000003</v>
      </c>
      <c r="G1685">
        <v>30.0785259346106</v>
      </c>
      <c r="H1685">
        <v>-1.6246340794402701</v>
      </c>
      <c r="I1685">
        <v>-18.131101262150001</v>
      </c>
      <c r="J1685">
        <v>-7.0775661268812602</v>
      </c>
      <c r="K1685">
        <v>38.234818246777799</v>
      </c>
      <c r="L1685">
        <v>35.501337595616697</v>
      </c>
      <c r="M1685">
        <v>46.8720796493172</v>
      </c>
      <c r="N1685">
        <v>0.83392457536682096</v>
      </c>
      <c r="O1685">
        <v>29.6685954760652</v>
      </c>
      <c r="P1685">
        <v>77.249417249417206</v>
      </c>
      <c r="Q1685">
        <v>1.0076225396507E-2</v>
      </c>
    </row>
    <row r="1686" spans="1:17" hidden="1" x14ac:dyDescent="0.3">
      <c r="A1686" t="s">
        <v>3527</v>
      </c>
      <c r="B1686" t="s">
        <v>3528</v>
      </c>
      <c r="C1686" t="str">
        <f>IFERROR(VLOOKUP(Table1[[#This Row],[Ticker]],[1]!Table1[[Symbol]:[Industry]],2,FALSE),"-")</f>
        <v>-</v>
      </c>
      <c r="E1686">
        <v>601.39975000000004</v>
      </c>
      <c r="F1686">
        <v>62.98</v>
      </c>
      <c r="G1686">
        <v>891.76227444166295</v>
      </c>
      <c r="H1686">
        <v>2.4266365156460301</v>
      </c>
      <c r="I1686">
        <v>84.090629192365</v>
      </c>
      <c r="J1686">
        <v>2.6589412304003401</v>
      </c>
      <c r="K1686">
        <v>54.213783110088798</v>
      </c>
      <c r="L1686">
        <v>39.070847897958302</v>
      </c>
      <c r="M1686">
        <v>62.038554775340003</v>
      </c>
      <c r="N1686">
        <v>1.73399317984602</v>
      </c>
      <c r="O1686">
        <v>0</v>
      </c>
      <c r="P1686">
        <v>1064.1404805914899</v>
      </c>
      <c r="Q1686">
        <v>0.22130160314782901</v>
      </c>
    </row>
    <row r="1687" spans="1:17" hidden="1" x14ac:dyDescent="0.3">
      <c r="A1687" t="s">
        <v>3529</v>
      </c>
      <c r="B1687" t="s">
        <v>3530</v>
      </c>
      <c r="C1687" t="str">
        <f>IFERROR(VLOOKUP(Table1[[#This Row],[Ticker]],[1]!Table1[[Symbol]:[Industry]],2,FALSE),"-")</f>
        <v>-</v>
      </c>
      <c r="D1687" t="s">
        <v>533</v>
      </c>
      <c r="E1687">
        <v>601.18447093500004</v>
      </c>
      <c r="F1687">
        <v>688.85</v>
      </c>
      <c r="G1687">
        <v>-13.173992446473401</v>
      </c>
      <c r="H1687">
        <v>198.76664440674799</v>
      </c>
      <c r="I1687">
        <v>-19.6540357852606</v>
      </c>
      <c r="J1687">
        <v>-4.1073633517341097</v>
      </c>
      <c r="K1687">
        <v>673.00922907528297</v>
      </c>
      <c r="L1687">
        <v>658.24500065334803</v>
      </c>
      <c r="M1687">
        <v>46.516292635222698</v>
      </c>
      <c r="N1687">
        <v>0.56850562184921705</v>
      </c>
      <c r="O1687">
        <v>17.587283153081199</v>
      </c>
      <c r="P1687">
        <v>25.668156526498201</v>
      </c>
      <c r="Q1687">
        <v>-9.8346213958892995E-2</v>
      </c>
    </row>
    <row r="1688" spans="1:17" hidden="1" x14ac:dyDescent="0.3">
      <c r="A1688" t="s">
        <v>3531</v>
      </c>
      <c r="B1688" t="s">
        <v>3532</v>
      </c>
      <c r="C1688" t="str">
        <f>IFERROR(VLOOKUP(Table1[[#This Row],[Ticker]],[1]!Table1[[Symbol]:[Industry]],2,FALSE),"-")</f>
        <v>-</v>
      </c>
      <c r="D1688" t="s">
        <v>1491</v>
      </c>
      <c r="E1688">
        <v>600.83979971999997</v>
      </c>
      <c r="F1688">
        <v>1034.0999999999999</v>
      </c>
      <c r="G1688">
        <v>26.113550051070099</v>
      </c>
      <c r="H1688">
        <v>-11.4394044993001</v>
      </c>
      <c r="I1688">
        <v>-1.3885993288796601</v>
      </c>
      <c r="J1688">
        <v>-2.3787141258977602</v>
      </c>
      <c r="K1688">
        <v>1019.52277074017</v>
      </c>
      <c r="L1688">
        <v>983.90150126774495</v>
      </c>
      <c r="M1688">
        <v>43.729613946956299</v>
      </c>
      <c r="N1688">
        <v>0.79597664684501201</v>
      </c>
      <c r="O1688">
        <v>20.587950875157102</v>
      </c>
      <c r="P1688">
        <v>52.916820702402902</v>
      </c>
      <c r="Q1688">
        <v>-1.8518604547445999E-2</v>
      </c>
    </row>
    <row r="1689" spans="1:17" hidden="1" x14ac:dyDescent="0.3">
      <c r="A1689" t="s">
        <v>3533</v>
      </c>
      <c r="B1689" t="s">
        <v>3534</v>
      </c>
      <c r="C1689" t="str">
        <f>IFERROR(VLOOKUP(Table1[[#This Row],[Ticker]],[1]!Table1[[Symbol]:[Industry]],2,FALSE),"-")</f>
        <v>-</v>
      </c>
      <c r="D1689" t="s">
        <v>714</v>
      </c>
      <c r="E1689">
        <v>599.22049201000004</v>
      </c>
      <c r="F1689">
        <v>75.98</v>
      </c>
      <c r="G1689">
        <v>38.072589297069797</v>
      </c>
      <c r="H1689">
        <v>-3.2074317101844598</v>
      </c>
      <c r="I1689">
        <v>23.160500334240702</v>
      </c>
      <c r="J1689">
        <v>-2.1020219279422201</v>
      </c>
      <c r="K1689">
        <v>71.782191403689595</v>
      </c>
      <c r="L1689">
        <v>61.665576432777002</v>
      </c>
      <c r="M1689">
        <v>47.3837917882664</v>
      </c>
      <c r="N1689">
        <v>0.672132619409328</v>
      </c>
      <c r="O1689">
        <v>2.6191102921821301</v>
      </c>
      <c r="P1689">
        <v>69.409141583054605</v>
      </c>
      <c r="Q1689">
        <v>1.14306047313E-3</v>
      </c>
    </row>
    <row r="1690" spans="1:17" hidden="1" x14ac:dyDescent="0.3">
      <c r="A1690" t="s">
        <v>3535</v>
      </c>
      <c r="B1690" t="s">
        <v>3536</v>
      </c>
      <c r="C1690" t="str">
        <f>IFERROR(VLOOKUP(Table1[[#This Row],[Ticker]],[1]!Table1[[Symbol]:[Industry]],2,FALSE),"-")</f>
        <v>-</v>
      </c>
      <c r="D1690" t="s">
        <v>193</v>
      </c>
      <c r="E1690">
        <v>595.53576120000002</v>
      </c>
      <c r="F1690">
        <v>766.55</v>
      </c>
      <c r="G1690">
        <v>-5.5931859894901201</v>
      </c>
      <c r="H1690">
        <v>-1.87035303188851</v>
      </c>
      <c r="I1690">
        <v>-12.2495918825592</v>
      </c>
      <c r="J1690">
        <v>1.0670674632677399</v>
      </c>
      <c r="K1690">
        <v>693.254666678474</v>
      </c>
      <c r="L1690">
        <v>542.79544946107296</v>
      </c>
      <c r="M1690">
        <v>72.794479082948499</v>
      </c>
      <c r="N1690">
        <v>1</v>
      </c>
      <c r="Q1690">
        <v>-5.0546889445763001E-2</v>
      </c>
    </row>
    <row r="1691" spans="1:17" hidden="1" x14ac:dyDescent="0.3">
      <c r="A1691" t="s">
        <v>3537</v>
      </c>
      <c r="B1691" t="s">
        <v>3538</v>
      </c>
      <c r="C1691" t="str">
        <f>IFERROR(VLOOKUP(Table1[[#This Row],[Ticker]],[1]!Table1[[Symbol]:[Industry]],2,FALSE),"-")</f>
        <v>-</v>
      </c>
      <c r="D1691" t="s">
        <v>61</v>
      </c>
      <c r="E1691">
        <v>595.51689999999996</v>
      </c>
      <c r="F1691">
        <v>280</v>
      </c>
      <c r="G1691">
        <v>-36.7963326306756</v>
      </c>
      <c r="H1691">
        <v>-5.96113391308727</v>
      </c>
      <c r="I1691">
        <v>-14.5821883475283</v>
      </c>
      <c r="J1691">
        <v>-5.13641339361501</v>
      </c>
      <c r="K1691">
        <v>281.39711141470099</v>
      </c>
      <c r="M1691">
        <v>50.390057791948898</v>
      </c>
      <c r="N1691">
        <v>0.647745236110711</v>
      </c>
      <c r="O1691">
        <v>30</v>
      </c>
      <c r="P1691">
        <v>25</v>
      </c>
    </row>
    <row r="1692" spans="1:17" hidden="1" x14ac:dyDescent="0.3">
      <c r="A1692" t="s">
        <v>3539</v>
      </c>
      <c r="B1692" t="s">
        <v>3540</v>
      </c>
      <c r="C1692" t="str">
        <f>IFERROR(VLOOKUP(Table1[[#This Row],[Ticker]],[1]!Table1[[Symbol]:[Industry]],2,FALSE),"-")</f>
        <v>-</v>
      </c>
      <c r="D1692" t="s">
        <v>388</v>
      </c>
      <c r="E1692">
        <v>594.90455970000005</v>
      </c>
      <c r="F1692">
        <v>605.85</v>
      </c>
      <c r="G1692">
        <v>56.367998921923103</v>
      </c>
      <c r="H1692">
        <v>12.413280404448599</v>
      </c>
      <c r="I1692">
        <v>34.3721757490271</v>
      </c>
      <c r="J1692">
        <v>-3.5073183620693502</v>
      </c>
      <c r="K1692">
        <v>506.17528050110099</v>
      </c>
      <c r="L1692">
        <v>448.917889285228</v>
      </c>
      <c r="M1692">
        <v>69.918987605863904</v>
      </c>
      <c r="N1692">
        <v>2.64203782415776</v>
      </c>
      <c r="O1692">
        <v>2.3355616076586601</v>
      </c>
      <c r="P1692">
        <v>101.212221853204</v>
      </c>
      <c r="Q1692">
        <v>4.6251688001284E-2</v>
      </c>
    </row>
    <row r="1693" spans="1:17" hidden="1" x14ac:dyDescent="0.3">
      <c r="A1693" t="s">
        <v>3541</v>
      </c>
      <c r="B1693" t="s">
        <v>3542</v>
      </c>
      <c r="C1693" t="str">
        <f>IFERROR(VLOOKUP(Table1[[#This Row],[Ticker]],[1]!Table1[[Symbol]:[Industry]],2,FALSE),"-")</f>
        <v>-</v>
      </c>
      <c r="E1693">
        <v>593.98019999999997</v>
      </c>
      <c r="F1693">
        <v>136.55000000000001</v>
      </c>
      <c r="G1693">
        <v>-2.77793079049161</v>
      </c>
      <c r="H1693">
        <v>6.2754212248039698</v>
      </c>
      <c r="I1693">
        <v>-4.0931904558958303</v>
      </c>
      <c r="J1693">
        <v>10.400284588085199</v>
      </c>
      <c r="K1693">
        <v>119.31157113630501</v>
      </c>
      <c r="L1693">
        <v>113.993620103607</v>
      </c>
      <c r="M1693">
        <v>83.066801034672196</v>
      </c>
      <c r="N1693">
        <v>1.8125960897389199</v>
      </c>
      <c r="O1693">
        <v>16.440864152325101</v>
      </c>
      <c r="P1693">
        <v>63.925570228091203</v>
      </c>
      <c r="Q1693">
        <v>0.125285840628138</v>
      </c>
    </row>
    <row r="1694" spans="1:17" hidden="1" x14ac:dyDescent="0.3">
      <c r="A1694" t="s">
        <v>3543</v>
      </c>
      <c r="B1694" t="s">
        <v>3544</v>
      </c>
      <c r="C1694" t="str">
        <f>IFERROR(VLOOKUP(Table1[[#This Row],[Ticker]],[1]!Table1[[Symbol]:[Industry]],2,FALSE),"-")</f>
        <v>-</v>
      </c>
      <c r="D1694" t="s">
        <v>46</v>
      </c>
      <c r="E1694">
        <v>593.09661500000004</v>
      </c>
      <c r="F1694">
        <v>586.95000000000005</v>
      </c>
      <c r="G1694">
        <v>869.14528695501099</v>
      </c>
      <c r="H1694">
        <v>7.4016860182013504</v>
      </c>
      <c r="I1694">
        <v>8.8115640561262705</v>
      </c>
      <c r="J1694">
        <v>4.1032812225664097</v>
      </c>
      <c r="K1694">
        <v>542.31400879031401</v>
      </c>
      <c r="L1694">
        <v>447.17321901717003</v>
      </c>
      <c r="M1694">
        <v>62.7396622360286</v>
      </c>
      <c r="N1694">
        <v>1.1011200000000001</v>
      </c>
      <c r="O1694">
        <v>26.756963966266198</v>
      </c>
      <c r="P1694">
        <v>1062.27722772277</v>
      </c>
    </row>
    <row r="1695" spans="1:17" hidden="1" x14ac:dyDescent="0.3">
      <c r="A1695" t="s">
        <v>3545</v>
      </c>
      <c r="B1695" t="s">
        <v>3546</v>
      </c>
      <c r="C1695" t="str">
        <f>IFERROR(VLOOKUP(Table1[[#This Row],[Ticker]],[1]!Table1[[Symbol]:[Industry]],2,FALSE),"-")</f>
        <v>-</v>
      </c>
      <c r="D1695" t="s">
        <v>971</v>
      </c>
      <c r="E1695">
        <v>592.23637907499995</v>
      </c>
      <c r="F1695">
        <v>317.85000000000002</v>
      </c>
      <c r="G1695">
        <v>27.200781366438299</v>
      </c>
      <c r="H1695">
        <v>110.389166929271</v>
      </c>
      <c r="I1695">
        <v>41.568627114048901</v>
      </c>
      <c r="J1695">
        <v>-15.842546183787301</v>
      </c>
      <c r="M1695">
        <v>61.106784075689703</v>
      </c>
      <c r="O1695">
        <v>22.652194431335499</v>
      </c>
      <c r="P1695">
        <v>60.530303030303003</v>
      </c>
    </row>
    <row r="1696" spans="1:17" hidden="1" x14ac:dyDescent="0.3">
      <c r="A1696" t="s">
        <v>3547</v>
      </c>
      <c r="B1696" t="s">
        <v>3548</v>
      </c>
      <c r="C1696" t="str">
        <f>IFERROR(VLOOKUP(Table1[[#This Row],[Ticker]],[1]!Table1[[Symbol]:[Industry]],2,FALSE),"-")</f>
        <v>-</v>
      </c>
      <c r="D1696" t="s">
        <v>154</v>
      </c>
      <c r="E1696">
        <v>591.87405388499997</v>
      </c>
      <c r="F1696">
        <v>85.41</v>
      </c>
      <c r="G1696">
        <v>-13.7943918252413</v>
      </c>
      <c r="H1696">
        <v>5.1614289114877696</v>
      </c>
      <c r="I1696">
        <v>31.747950861211802</v>
      </c>
      <c r="J1696">
        <v>-3.9604453935681199</v>
      </c>
      <c r="K1696">
        <v>83.452010994967196</v>
      </c>
      <c r="L1696">
        <v>77.435960657683594</v>
      </c>
      <c r="M1696">
        <v>47.322351463364498</v>
      </c>
      <c r="N1696">
        <v>0.67918917569536896</v>
      </c>
      <c r="O1696">
        <v>24.6926589392342</v>
      </c>
      <c r="P1696">
        <v>48.884369552585703</v>
      </c>
      <c r="Q1696">
        <v>0.114992376535348</v>
      </c>
    </row>
    <row r="1697" spans="1:17" hidden="1" x14ac:dyDescent="0.3">
      <c r="A1697" t="s">
        <v>3549</v>
      </c>
      <c r="B1697" t="s">
        <v>3550</v>
      </c>
      <c r="C1697" t="str">
        <f>IFERROR(VLOOKUP(Table1[[#This Row],[Ticker]],[1]!Table1[[Symbol]:[Industry]],2,FALSE),"-")</f>
        <v>-</v>
      </c>
      <c r="D1697" t="s">
        <v>663</v>
      </c>
      <c r="E1697">
        <v>590.97726439999997</v>
      </c>
      <c r="F1697">
        <v>438.65</v>
      </c>
      <c r="G1697">
        <v>348.78746641986203</v>
      </c>
      <c r="H1697">
        <v>-9.1987331487926802</v>
      </c>
      <c r="I1697">
        <v>126.433301734821</v>
      </c>
      <c r="J1697">
        <v>-8.8270491077638997</v>
      </c>
      <c r="K1697">
        <v>392.92594290004399</v>
      </c>
      <c r="L1697">
        <v>258.10455070140301</v>
      </c>
      <c r="M1697">
        <v>39.020467129598501</v>
      </c>
      <c r="N1697">
        <v>0.52199823465909301</v>
      </c>
      <c r="O1697">
        <v>13.598540978000599</v>
      </c>
      <c r="P1697">
        <v>452.108244178728</v>
      </c>
      <c r="Q1697">
        <v>0.19658853481002</v>
      </c>
    </row>
    <row r="1698" spans="1:17" hidden="1" x14ac:dyDescent="0.3">
      <c r="A1698" t="s">
        <v>3551</v>
      </c>
      <c r="B1698" t="s">
        <v>3552</v>
      </c>
      <c r="C1698" t="str">
        <f>IFERROR(VLOOKUP(Table1[[#This Row],[Ticker]],[1]!Table1[[Symbol]:[Industry]],2,FALSE),"-")</f>
        <v>-</v>
      </c>
      <c r="D1698" t="s">
        <v>447</v>
      </c>
      <c r="E1698">
        <v>590.95415638500003</v>
      </c>
      <c r="F1698">
        <v>454.15</v>
      </c>
      <c r="G1698">
        <v>12.4592651724506</v>
      </c>
      <c r="H1698">
        <v>43.238225622515998</v>
      </c>
      <c r="I1698">
        <v>24.818715355144299</v>
      </c>
      <c r="J1698">
        <v>-8.7483218184367804</v>
      </c>
      <c r="K1698">
        <v>374.55570854439799</v>
      </c>
      <c r="L1698">
        <v>348.45728676335301</v>
      </c>
      <c r="M1698">
        <v>61.549809982833501</v>
      </c>
      <c r="N1698">
        <v>1.07975210552377</v>
      </c>
      <c r="O1698">
        <v>14.0592315314323</v>
      </c>
      <c r="P1698">
        <v>69.998128392288905</v>
      </c>
      <c r="Q1698">
        <v>-2.5694174127760001E-3</v>
      </c>
    </row>
    <row r="1699" spans="1:17" hidden="1" x14ac:dyDescent="0.3">
      <c r="A1699" t="s">
        <v>3553</v>
      </c>
      <c r="B1699" t="s">
        <v>3554</v>
      </c>
      <c r="C1699" t="str">
        <f>IFERROR(VLOOKUP(Table1[[#This Row],[Ticker]],[1]!Table1[[Symbol]:[Industry]],2,FALSE),"-")</f>
        <v>-</v>
      </c>
      <c r="D1699" t="s">
        <v>697</v>
      </c>
      <c r="E1699">
        <v>587.86952127999996</v>
      </c>
      <c r="F1699">
        <v>409.8</v>
      </c>
      <c r="G1699">
        <v>-46.885106146042702</v>
      </c>
      <c r="H1699">
        <v>-0.39868056874296398</v>
      </c>
      <c r="I1699">
        <v>-10.5799126451102</v>
      </c>
      <c r="J1699">
        <v>-2.0794549813095902</v>
      </c>
      <c r="K1699">
        <v>375.12861997642898</v>
      </c>
      <c r="L1699">
        <v>398.84205412846097</v>
      </c>
      <c r="M1699">
        <v>65.330728132294496</v>
      </c>
      <c r="N1699">
        <v>2.1068809527501502</v>
      </c>
      <c r="O1699">
        <v>34.943875061005301</v>
      </c>
      <c r="P1699">
        <v>35.695364238410598</v>
      </c>
      <c r="Q1699">
        <v>7.6103794001499997E-4</v>
      </c>
    </row>
    <row r="1700" spans="1:17" hidden="1" x14ac:dyDescent="0.3">
      <c r="A1700" t="s">
        <v>3555</v>
      </c>
      <c r="B1700" t="s">
        <v>3556</v>
      </c>
      <c r="C1700" t="str">
        <f>IFERROR(VLOOKUP(Table1[[#This Row],[Ticker]],[1]!Table1[[Symbol]:[Industry]],2,FALSE),"-")</f>
        <v>-</v>
      </c>
      <c r="D1700" t="s">
        <v>119</v>
      </c>
      <c r="E1700">
        <v>585.74699999999996</v>
      </c>
      <c r="F1700">
        <v>332.35</v>
      </c>
      <c r="G1700">
        <v>-15.0889750488786</v>
      </c>
      <c r="H1700">
        <v>-1.5412410451783201E-2</v>
      </c>
      <c r="I1700">
        <v>-6.4420207703761498</v>
      </c>
      <c r="J1700">
        <v>-5.9572078379226303</v>
      </c>
      <c r="K1700">
        <v>332.96824839582399</v>
      </c>
      <c r="L1700">
        <v>323.65529151421799</v>
      </c>
      <c r="M1700">
        <v>55.343734129024398</v>
      </c>
      <c r="N1700">
        <v>1.21539828249925</v>
      </c>
      <c r="O1700">
        <v>28.479013088611399</v>
      </c>
      <c r="P1700">
        <v>32.0683488972779</v>
      </c>
    </row>
    <row r="1701" spans="1:17" hidden="1" x14ac:dyDescent="0.3">
      <c r="A1701" t="s">
        <v>3557</v>
      </c>
      <c r="B1701" t="s">
        <v>3558</v>
      </c>
      <c r="C1701" t="str">
        <f>IFERROR(VLOOKUP(Table1[[#This Row],[Ticker]],[1]!Table1[[Symbol]:[Industry]],2,FALSE),"-")</f>
        <v>-</v>
      </c>
      <c r="D1701" t="s">
        <v>278</v>
      </c>
      <c r="E1701">
        <v>583.93552999999997</v>
      </c>
      <c r="F1701">
        <v>128.6</v>
      </c>
      <c r="G1701">
        <v>-22.474948646370301</v>
      </c>
      <c r="H1701">
        <v>-2.0045995569149802</v>
      </c>
      <c r="I1701">
        <v>-8.0242030811908993</v>
      </c>
      <c r="J1701">
        <v>4.47328759257279</v>
      </c>
      <c r="K1701">
        <v>120.95464155903301</v>
      </c>
      <c r="L1701">
        <v>123.42934625369401</v>
      </c>
      <c r="M1701">
        <v>81.430578031173894</v>
      </c>
      <c r="N1701">
        <v>1.5953873397884499</v>
      </c>
      <c r="O1701">
        <v>14.8522550544323</v>
      </c>
      <c r="P1701">
        <v>28.6</v>
      </c>
      <c r="Q1701">
        <v>2.3557098124280001E-2</v>
      </c>
    </row>
    <row r="1702" spans="1:17" hidden="1" x14ac:dyDescent="0.3">
      <c r="A1702" t="s">
        <v>3559</v>
      </c>
      <c r="B1702" t="s">
        <v>3560</v>
      </c>
      <c r="C1702" t="str">
        <f>IFERROR(VLOOKUP(Table1[[#This Row],[Ticker]],[1]!Table1[[Symbol]:[Industry]],2,FALSE),"-")</f>
        <v>-</v>
      </c>
      <c r="D1702" t="s">
        <v>61</v>
      </c>
      <c r="E1702">
        <v>581.94724199999996</v>
      </c>
      <c r="F1702">
        <v>464.6</v>
      </c>
      <c r="G1702">
        <v>-62.370966954287802</v>
      </c>
      <c r="H1702">
        <v>-16.410503037725299</v>
      </c>
      <c r="I1702">
        <v>-32.983199410463399</v>
      </c>
      <c r="J1702">
        <v>-5.8782746321581199</v>
      </c>
      <c r="K1702">
        <v>479.638782683844</v>
      </c>
      <c r="L1702">
        <v>540.99798216894396</v>
      </c>
      <c r="M1702">
        <v>42.237647039506399</v>
      </c>
      <c r="N1702">
        <v>0.71513690769782101</v>
      </c>
      <c r="O1702">
        <v>81.876883340507902</v>
      </c>
      <c r="P1702">
        <v>30.707553805035801</v>
      </c>
      <c r="Q1702">
        <v>-1.9249512743089999E-2</v>
      </c>
    </row>
    <row r="1703" spans="1:17" hidden="1" x14ac:dyDescent="0.3">
      <c r="A1703" t="s">
        <v>3561</v>
      </c>
      <c r="B1703" t="s">
        <v>3562</v>
      </c>
      <c r="C1703" t="str">
        <f>IFERROR(VLOOKUP(Table1[[#This Row],[Ticker]],[1]!Table1[[Symbol]:[Industry]],2,FALSE),"-")</f>
        <v>-</v>
      </c>
      <c r="D1703" t="s">
        <v>371</v>
      </c>
      <c r="E1703">
        <v>581.88807123200002</v>
      </c>
      <c r="F1703">
        <v>64.17</v>
      </c>
      <c r="G1703">
        <v>-14.4298102641532</v>
      </c>
      <c r="H1703">
        <v>22.365243005347299</v>
      </c>
      <c r="I1703">
        <v>-0.200492655070833</v>
      </c>
      <c r="J1703">
        <v>-0.497600924254056</v>
      </c>
      <c r="K1703">
        <v>57.951063928626198</v>
      </c>
      <c r="M1703">
        <v>59.917834121181002</v>
      </c>
      <c r="N1703">
        <v>1.8805637217017901</v>
      </c>
      <c r="O1703">
        <v>20.3054386785102</v>
      </c>
      <c r="P1703">
        <v>42.599999999999902</v>
      </c>
    </row>
    <row r="1704" spans="1:17" hidden="1" x14ac:dyDescent="0.3">
      <c r="A1704" t="s">
        <v>3563</v>
      </c>
      <c r="B1704" t="s">
        <v>3564</v>
      </c>
      <c r="C1704" t="str">
        <f>IFERROR(VLOOKUP(Table1[[#This Row],[Ticker]],[1]!Table1[[Symbol]:[Industry]],2,FALSE),"-")</f>
        <v>-</v>
      </c>
      <c r="D1704" t="s">
        <v>533</v>
      </c>
      <c r="E1704">
        <v>581.12284799999998</v>
      </c>
      <c r="F1704">
        <v>153.58000000000001</v>
      </c>
      <c r="G1704">
        <v>-29.338246877334999</v>
      </c>
      <c r="H1704">
        <v>-49.036758996654598</v>
      </c>
      <c r="I1704">
        <v>-14.920187722744799</v>
      </c>
      <c r="J1704">
        <v>-5.4084327040214903</v>
      </c>
      <c r="M1704">
        <v>53.509709842342197</v>
      </c>
      <c r="O1704">
        <v>7.8265399140512804</v>
      </c>
      <c r="P1704">
        <v>6.8159688412852999</v>
      </c>
    </row>
    <row r="1705" spans="1:17" hidden="1" x14ac:dyDescent="0.3">
      <c r="A1705" t="s">
        <v>3565</v>
      </c>
      <c r="B1705" t="s">
        <v>3566</v>
      </c>
      <c r="C1705" t="str">
        <f>IFERROR(VLOOKUP(Table1[[#This Row],[Ticker]],[1]!Table1[[Symbol]:[Industry]],2,FALSE),"-")</f>
        <v>-</v>
      </c>
      <c r="D1705" t="s">
        <v>119</v>
      </c>
      <c r="E1705">
        <v>580.8075</v>
      </c>
      <c r="F1705">
        <v>543.25</v>
      </c>
      <c r="G1705">
        <v>7.8040668330579503</v>
      </c>
      <c r="H1705">
        <v>-3.6709651332714999</v>
      </c>
      <c r="I1705">
        <v>38.4207719678475</v>
      </c>
      <c r="J1705">
        <v>-6.1443370026875801</v>
      </c>
      <c r="K1705">
        <v>507.28318855724001</v>
      </c>
      <c r="L1705">
        <v>445.04965767994997</v>
      </c>
      <c r="M1705">
        <v>46.978676990417704</v>
      </c>
      <c r="N1705">
        <v>0.48293218723439302</v>
      </c>
      <c r="O1705">
        <v>15.3704555913483</v>
      </c>
      <c r="P1705">
        <v>70.699135899450098</v>
      </c>
    </row>
    <row r="1706" spans="1:17" hidden="1" x14ac:dyDescent="0.3">
      <c r="A1706" t="s">
        <v>3567</v>
      </c>
      <c r="B1706" t="s">
        <v>3568</v>
      </c>
      <c r="C1706" t="str">
        <f>IFERROR(VLOOKUP(Table1[[#This Row],[Ticker]],[1]!Table1[[Symbol]:[Industry]],2,FALSE),"-")</f>
        <v>-</v>
      </c>
      <c r="D1706" t="s">
        <v>302</v>
      </c>
      <c r="E1706">
        <v>577.44389999999999</v>
      </c>
      <c r="F1706">
        <v>115.79</v>
      </c>
      <c r="G1706">
        <v>69.013979153552796</v>
      </c>
      <c r="H1706">
        <v>-6.4474059607542404</v>
      </c>
      <c r="I1706">
        <v>-0.90974764322927704</v>
      </c>
      <c r="J1706">
        <v>-1.2886777291543301</v>
      </c>
      <c r="K1706">
        <v>118.375842917998</v>
      </c>
      <c r="L1706">
        <v>108.945213574045</v>
      </c>
      <c r="M1706">
        <v>30.295547247743102</v>
      </c>
      <c r="N1706">
        <v>0.50488850869959001</v>
      </c>
      <c r="O1706">
        <v>50.962950168408298</v>
      </c>
      <c r="P1706">
        <v>106.767857142857</v>
      </c>
      <c r="Q1706">
        <v>0.117058043461772</v>
      </c>
    </row>
    <row r="1707" spans="1:17" hidden="1" x14ac:dyDescent="0.3">
      <c r="A1707" t="s">
        <v>3569</v>
      </c>
      <c r="B1707" t="s">
        <v>3570</v>
      </c>
      <c r="C1707" t="str">
        <f>IFERROR(VLOOKUP(Table1[[#This Row],[Ticker]],[1]!Table1[[Symbol]:[Industry]],2,FALSE),"-")</f>
        <v>-</v>
      </c>
      <c r="D1707" t="s">
        <v>124</v>
      </c>
      <c r="E1707">
        <v>576.26390000000004</v>
      </c>
      <c r="F1707">
        <v>550</v>
      </c>
      <c r="G1707">
        <v>-15.6852215195645</v>
      </c>
      <c r="H1707">
        <v>-23.710833070728601</v>
      </c>
      <c r="I1707">
        <v>8.2478416193503907</v>
      </c>
      <c r="J1707">
        <v>-1.6714935522083501</v>
      </c>
      <c r="K1707">
        <v>555.44858298929898</v>
      </c>
      <c r="L1707">
        <v>521.08598228790504</v>
      </c>
      <c r="M1707">
        <v>1.8074954123398801</v>
      </c>
      <c r="N1707">
        <v>4.6345984112974401</v>
      </c>
      <c r="O1707">
        <v>12.363636363636299</v>
      </c>
      <c r="P1707">
        <v>23.595505617977501</v>
      </c>
    </row>
    <row r="1708" spans="1:17" hidden="1" x14ac:dyDescent="0.3">
      <c r="A1708" t="s">
        <v>3571</v>
      </c>
      <c r="B1708" t="s">
        <v>3572</v>
      </c>
      <c r="C1708" t="str">
        <f>IFERROR(VLOOKUP(Table1[[#This Row],[Ticker]],[1]!Table1[[Symbol]:[Industry]],2,FALSE),"-")</f>
        <v>-</v>
      </c>
      <c r="D1708" t="s">
        <v>533</v>
      </c>
      <c r="E1708">
        <v>575.86668500999997</v>
      </c>
      <c r="F1708">
        <v>470.85</v>
      </c>
      <c r="G1708">
        <v>69.599365102786905</v>
      </c>
      <c r="H1708">
        <v>20.848503753006</v>
      </c>
      <c r="I1708">
        <v>43.618458384018403</v>
      </c>
      <c r="J1708">
        <v>11.3926119789186</v>
      </c>
      <c r="K1708">
        <v>389.28026650155198</v>
      </c>
      <c r="L1708">
        <v>328.77175927217598</v>
      </c>
      <c r="M1708">
        <v>85.356604280816597</v>
      </c>
      <c r="N1708">
        <v>1.92391539534322</v>
      </c>
      <c r="O1708">
        <v>5.3414038441117002</v>
      </c>
      <c r="P1708">
        <v>115.640027478818</v>
      </c>
      <c r="Q1708">
        <v>2.0774522173479999E-3</v>
      </c>
    </row>
    <row r="1709" spans="1:17" hidden="1" x14ac:dyDescent="0.3">
      <c r="A1709" t="s">
        <v>3573</v>
      </c>
      <c r="B1709" t="s">
        <v>3574</v>
      </c>
      <c r="C1709" t="str">
        <f>IFERROR(VLOOKUP(Table1[[#This Row],[Ticker]],[1]!Table1[[Symbol]:[Industry]],2,FALSE),"-")</f>
        <v>-</v>
      </c>
      <c r="E1709">
        <v>574.90125</v>
      </c>
      <c r="F1709">
        <v>626.75</v>
      </c>
      <c r="G1709">
        <v>60.681118058193398</v>
      </c>
      <c r="H1709">
        <v>6.9288065689109501</v>
      </c>
      <c r="I1709">
        <v>1.8143931811146301</v>
      </c>
      <c r="J1709">
        <v>-4.5055949346968296</v>
      </c>
      <c r="K1709">
        <v>631.33592212875203</v>
      </c>
      <c r="L1709">
        <v>589.49244095321103</v>
      </c>
      <c r="M1709">
        <v>54.776047251623702</v>
      </c>
      <c r="N1709">
        <v>0.96389986824769402</v>
      </c>
      <c r="O1709">
        <v>38.651775029916202</v>
      </c>
      <c r="P1709">
        <v>93.143297380585494</v>
      </c>
    </row>
    <row r="1710" spans="1:17" hidden="1" x14ac:dyDescent="0.3">
      <c r="A1710" t="s">
        <v>3575</v>
      </c>
      <c r="B1710" t="s">
        <v>3576</v>
      </c>
      <c r="C1710" t="str">
        <f>IFERROR(VLOOKUP(Table1[[#This Row],[Ticker]],[1]!Table1[[Symbol]:[Industry]],2,FALSE),"-")</f>
        <v>-</v>
      </c>
      <c r="D1710" t="s">
        <v>230</v>
      </c>
      <c r="E1710">
        <v>574.43714999999997</v>
      </c>
      <c r="F1710">
        <v>1449.85</v>
      </c>
      <c r="G1710">
        <v>37.481538727487603</v>
      </c>
      <c r="H1710">
        <v>-4.59416640406201</v>
      </c>
      <c r="I1710">
        <v>-0.39625267502181399</v>
      </c>
      <c r="J1710">
        <v>1.36729955123991</v>
      </c>
      <c r="K1710">
        <v>1391.6416776001599</v>
      </c>
      <c r="L1710">
        <v>1297.3600222807599</v>
      </c>
      <c r="M1710">
        <v>65.7299935751508</v>
      </c>
      <c r="N1710">
        <v>0.73236201371264498</v>
      </c>
      <c r="O1710">
        <v>14.560126909680299</v>
      </c>
      <c r="P1710">
        <v>71.579881656804702</v>
      </c>
      <c r="Q1710">
        <v>6.8865477748110998E-2</v>
      </c>
    </row>
    <row r="1711" spans="1:17" hidden="1" x14ac:dyDescent="0.3">
      <c r="A1711" t="s">
        <v>3577</v>
      </c>
      <c r="B1711" t="s">
        <v>3578</v>
      </c>
      <c r="C1711" t="str">
        <f>IFERROR(VLOOKUP(Table1[[#This Row],[Ticker]],[1]!Table1[[Symbol]:[Industry]],2,FALSE),"-")</f>
        <v>-</v>
      </c>
      <c r="D1711" t="s">
        <v>533</v>
      </c>
      <c r="E1711">
        <v>570.59123564699996</v>
      </c>
      <c r="F1711">
        <v>129.08000000000001</v>
      </c>
      <c r="G1711">
        <v>-9.7699825655519099</v>
      </c>
      <c r="H1711">
        <v>8.5222052773539207</v>
      </c>
      <c r="I1711">
        <v>-15.6316826659495</v>
      </c>
      <c r="J1711">
        <v>-1.21764739836219</v>
      </c>
      <c r="K1711">
        <v>120.38044563206</v>
      </c>
      <c r="L1711">
        <v>123.079868165089</v>
      </c>
      <c r="M1711">
        <v>69.3819372781916</v>
      </c>
      <c r="N1711">
        <v>1.95497273705591</v>
      </c>
      <c r="O1711">
        <v>21.629996901146502</v>
      </c>
      <c r="P1711">
        <v>29.08</v>
      </c>
      <c r="Q1711">
        <v>-3.1277523336917003E-2</v>
      </c>
    </row>
    <row r="1712" spans="1:17" hidden="1" x14ac:dyDescent="0.3">
      <c r="A1712" t="s">
        <v>3579</v>
      </c>
      <c r="B1712" t="s">
        <v>3580</v>
      </c>
      <c r="C1712" t="str">
        <f>IFERROR(VLOOKUP(Table1[[#This Row],[Ticker]],[1]!Table1[[Symbol]:[Industry]],2,FALSE),"-")</f>
        <v>-</v>
      </c>
      <c r="D1712" t="s">
        <v>21</v>
      </c>
      <c r="E1712">
        <v>568.66254233100005</v>
      </c>
      <c r="F1712">
        <v>178.71</v>
      </c>
      <c r="G1712">
        <v>5.8030482751568497</v>
      </c>
      <c r="H1712">
        <v>16.298169855222199</v>
      </c>
      <c r="I1712">
        <v>-19.600670614140199</v>
      </c>
      <c r="J1712">
        <v>4.3163219395235801</v>
      </c>
      <c r="K1712">
        <v>159.86494037549201</v>
      </c>
      <c r="L1712">
        <v>157.828506353493</v>
      </c>
      <c r="M1712">
        <v>82.064657879631795</v>
      </c>
      <c r="N1712">
        <v>2.58926316190498</v>
      </c>
      <c r="O1712">
        <v>20.5304683565553</v>
      </c>
      <c r="P1712">
        <v>50.050377833753103</v>
      </c>
      <c r="Q1712">
        <v>-4.6857710317480001E-3</v>
      </c>
    </row>
    <row r="1713" spans="1:17" hidden="1" x14ac:dyDescent="0.3">
      <c r="A1713" t="s">
        <v>3581</v>
      </c>
      <c r="B1713" t="s">
        <v>3582</v>
      </c>
      <c r="C1713" t="str">
        <f>IFERROR(VLOOKUP(Table1[[#This Row],[Ticker]],[1]!Table1[[Symbol]:[Industry]],2,FALSE),"-")</f>
        <v>-</v>
      </c>
      <c r="D1713" t="s">
        <v>486</v>
      </c>
      <c r="E1713">
        <v>567.43237622499998</v>
      </c>
      <c r="F1713">
        <v>455</v>
      </c>
      <c r="G1713">
        <v>76.222921369274999</v>
      </c>
      <c r="H1713">
        <v>7.5899799374013996</v>
      </c>
      <c r="I1713">
        <v>22.4274801951242</v>
      </c>
      <c r="J1713">
        <v>-1.6714935522083501</v>
      </c>
      <c r="K1713">
        <v>428.09480867194799</v>
      </c>
      <c r="L1713">
        <v>349.14836956890298</v>
      </c>
      <c r="M1713">
        <v>55.151284515117197</v>
      </c>
      <c r="N1713">
        <v>0.48539271642656701</v>
      </c>
      <c r="O1713">
        <v>11.868131868131799</v>
      </c>
      <c r="P1713">
        <v>145.945945945945</v>
      </c>
      <c r="Q1713">
        <v>5.5460328299619999E-2</v>
      </c>
    </row>
    <row r="1714" spans="1:17" hidden="1" x14ac:dyDescent="0.3">
      <c r="A1714" t="s">
        <v>3583</v>
      </c>
      <c r="B1714" t="s">
        <v>3584</v>
      </c>
      <c r="C1714" t="str">
        <f>IFERROR(VLOOKUP(Table1[[#This Row],[Ticker]],[1]!Table1[[Symbol]:[Industry]],2,FALSE),"-")</f>
        <v>-</v>
      </c>
      <c r="E1714">
        <v>564.97121603999994</v>
      </c>
      <c r="F1714">
        <v>597.95000000000005</v>
      </c>
      <c r="G1714">
        <v>226.05007259808201</v>
      </c>
      <c r="H1714">
        <v>13.1803233918563</v>
      </c>
      <c r="I1714">
        <v>11.6922930204755</v>
      </c>
      <c r="J1714">
        <v>5.2432069922562601</v>
      </c>
      <c r="K1714">
        <v>534.89725159525199</v>
      </c>
      <c r="L1714">
        <v>462.03015963710698</v>
      </c>
      <c r="M1714">
        <v>66.005558068989501</v>
      </c>
      <c r="N1714">
        <v>1.2156862745098</v>
      </c>
      <c r="O1714">
        <v>17.1586253031189</v>
      </c>
      <c r="P1714">
        <v>301.30872483221401</v>
      </c>
    </row>
    <row r="1715" spans="1:17" hidden="1" x14ac:dyDescent="0.3">
      <c r="A1715" t="s">
        <v>3585</v>
      </c>
      <c r="B1715" t="s">
        <v>3586</v>
      </c>
      <c r="C1715" t="str">
        <f>IFERROR(VLOOKUP(Table1[[#This Row],[Ticker]],[1]!Table1[[Symbol]:[Industry]],2,FALSE),"-")</f>
        <v>-</v>
      </c>
      <c r="D1715" t="s">
        <v>278</v>
      </c>
      <c r="E1715">
        <v>563.11532</v>
      </c>
      <c r="F1715">
        <v>202.25</v>
      </c>
      <c r="G1715">
        <v>29.328142359778699</v>
      </c>
      <c r="H1715">
        <v>1.9496224158137601</v>
      </c>
      <c r="I1715">
        <v>-21.248348829179498</v>
      </c>
      <c r="J1715">
        <v>-1.9726128067961599</v>
      </c>
      <c r="K1715">
        <v>171.302580985502</v>
      </c>
      <c r="L1715">
        <v>169.91937326606899</v>
      </c>
      <c r="M1715">
        <v>58.920695537309904</v>
      </c>
      <c r="N1715">
        <v>2.9104208111524099</v>
      </c>
      <c r="O1715">
        <v>17.676143386897401</v>
      </c>
      <c r="P1715">
        <v>64.564686737184701</v>
      </c>
      <c r="Q1715">
        <v>7.8573355322220009E-3</v>
      </c>
    </row>
    <row r="1716" spans="1:17" hidden="1" x14ac:dyDescent="0.3">
      <c r="A1716" t="s">
        <v>3587</v>
      </c>
      <c r="B1716" t="s">
        <v>3588</v>
      </c>
      <c r="C1716" t="str">
        <f>IFERROR(VLOOKUP(Table1[[#This Row],[Ticker]],[1]!Table1[[Symbol]:[Industry]],2,FALSE),"-")</f>
        <v>-</v>
      </c>
      <c r="D1716" t="s">
        <v>143</v>
      </c>
      <c r="E1716">
        <v>562.83734700000002</v>
      </c>
      <c r="F1716">
        <v>67.48</v>
      </c>
      <c r="G1716">
        <v>-48.3087738644791</v>
      </c>
      <c r="H1716">
        <v>-18.582627942523501</v>
      </c>
      <c r="I1716">
        <v>-30.8403334344464</v>
      </c>
      <c r="J1716">
        <v>-10.208078918062</v>
      </c>
      <c r="K1716">
        <v>75.548940225637693</v>
      </c>
      <c r="L1716">
        <v>77.731328178196705</v>
      </c>
      <c r="M1716">
        <v>31.026903032911299</v>
      </c>
      <c r="N1716">
        <v>3.58223113459105</v>
      </c>
      <c r="O1716">
        <v>64.344991108476506</v>
      </c>
      <c r="P1716">
        <v>1.9335347432024099</v>
      </c>
      <c r="Q1716">
        <v>6.8287417773605003E-2</v>
      </c>
    </row>
    <row r="1717" spans="1:17" hidden="1" x14ac:dyDescent="0.3">
      <c r="A1717" t="s">
        <v>3589</v>
      </c>
      <c r="B1717" t="s">
        <v>3590</v>
      </c>
      <c r="C1717" t="str">
        <f>IFERROR(VLOOKUP(Table1[[#This Row],[Ticker]],[1]!Table1[[Symbol]:[Industry]],2,FALSE),"-")</f>
        <v>-</v>
      </c>
      <c r="D1717" t="s">
        <v>607</v>
      </c>
      <c r="E1717">
        <v>561.14859520799996</v>
      </c>
      <c r="F1717">
        <v>21.66</v>
      </c>
      <c r="G1717">
        <v>-14.4120289411896</v>
      </c>
      <c r="H1717">
        <v>-6.7644461243417098</v>
      </c>
      <c r="I1717">
        <v>-31.095153549731702</v>
      </c>
      <c r="J1717">
        <v>-1.39177327248806</v>
      </c>
      <c r="K1717">
        <v>21.924034353111999</v>
      </c>
      <c r="L1717">
        <v>23.360740176184699</v>
      </c>
      <c r="M1717">
        <v>50.700089570101099</v>
      </c>
      <c r="N1717">
        <v>0.761102640952381</v>
      </c>
      <c r="O1717">
        <v>63.434903047091403</v>
      </c>
      <c r="P1717">
        <v>13.7007874015748</v>
      </c>
      <c r="Q1717">
        <v>4.5869307933632003E-2</v>
      </c>
    </row>
    <row r="1718" spans="1:17" hidden="1" x14ac:dyDescent="0.3">
      <c r="A1718" t="s">
        <v>3591</v>
      </c>
      <c r="B1718" t="s">
        <v>3592</v>
      </c>
      <c r="C1718" t="str">
        <f>IFERROR(VLOOKUP(Table1[[#This Row],[Ticker]],[1]!Table1[[Symbol]:[Industry]],2,FALSE),"-")</f>
        <v>-</v>
      </c>
      <c r="D1718" t="s">
        <v>607</v>
      </c>
      <c r="E1718">
        <v>560.88485478400003</v>
      </c>
      <c r="F1718">
        <v>108.41</v>
      </c>
      <c r="G1718">
        <v>14.1084599762446</v>
      </c>
      <c r="H1718">
        <v>9.8268695367413805</v>
      </c>
      <c r="I1718">
        <v>43.554052799474597</v>
      </c>
      <c r="J1718">
        <v>8.2618861832992607</v>
      </c>
      <c r="K1718">
        <v>93.755157158768895</v>
      </c>
      <c r="L1718">
        <v>84.609636287949101</v>
      </c>
      <c r="M1718">
        <v>77.421296839799496</v>
      </c>
      <c r="N1718">
        <v>2.3483365484615799</v>
      </c>
      <c r="O1718">
        <v>5.1563508901392803</v>
      </c>
      <c r="P1718">
        <v>71.670625494853496</v>
      </c>
      <c r="Q1718">
        <v>1.0173649815922E-2</v>
      </c>
    </row>
    <row r="1719" spans="1:17" hidden="1" x14ac:dyDescent="0.3">
      <c r="A1719" t="s">
        <v>3593</v>
      </c>
      <c r="B1719" t="s">
        <v>3594</v>
      </c>
      <c r="C1719" t="str">
        <f>IFERROR(VLOOKUP(Table1[[#This Row],[Ticker]],[1]!Table1[[Symbol]:[Industry]],2,FALSE),"-")</f>
        <v>-</v>
      </c>
      <c r="D1719" t="s">
        <v>21</v>
      </c>
      <c r="E1719">
        <v>559.40104799999995</v>
      </c>
      <c r="F1719">
        <v>560.45000000000005</v>
      </c>
      <c r="G1719">
        <v>58.370607708678399</v>
      </c>
      <c r="H1719">
        <v>12.9108897757132</v>
      </c>
      <c r="I1719">
        <v>72.738453456288994</v>
      </c>
      <c r="J1719">
        <v>-7.0261034812863699</v>
      </c>
      <c r="K1719">
        <v>507.637199923396</v>
      </c>
      <c r="M1719">
        <v>46.432796099583001</v>
      </c>
      <c r="O1719">
        <v>35.605317155856802</v>
      </c>
      <c r="P1719">
        <v>114.64955955572501</v>
      </c>
    </row>
    <row r="1720" spans="1:17" hidden="1" x14ac:dyDescent="0.3">
      <c r="A1720" t="s">
        <v>3595</v>
      </c>
      <c r="B1720" t="s">
        <v>3596</v>
      </c>
      <c r="C1720" t="str">
        <f>IFERROR(VLOOKUP(Table1[[#This Row],[Ticker]],[1]!Table1[[Symbol]:[Industry]],2,FALSE),"-")</f>
        <v>-</v>
      </c>
      <c r="D1720" t="s">
        <v>124</v>
      </c>
      <c r="E1720">
        <v>555.70411946399997</v>
      </c>
      <c r="F1720">
        <v>55.8</v>
      </c>
      <c r="G1720">
        <v>140.56567797671701</v>
      </c>
      <c r="H1720">
        <v>17.405271798185101</v>
      </c>
      <c r="I1720">
        <v>59.848268399825102</v>
      </c>
      <c r="J1720">
        <v>1.1697320745325901</v>
      </c>
      <c r="K1720">
        <v>44.898776771377499</v>
      </c>
      <c r="L1720">
        <v>37.985457884175403</v>
      </c>
      <c r="M1720">
        <v>76.937428550188699</v>
      </c>
      <c r="N1720">
        <v>3.1006044556063399</v>
      </c>
      <c r="O1720">
        <v>3.9426523297490998</v>
      </c>
      <c r="P1720">
        <v>172.86063569682099</v>
      </c>
      <c r="Q1720">
        <v>0.14741001568987899</v>
      </c>
    </row>
    <row r="1721" spans="1:17" hidden="1" x14ac:dyDescent="0.3">
      <c r="A1721" t="s">
        <v>3597</v>
      </c>
      <c r="B1721" t="s">
        <v>3598</v>
      </c>
      <c r="C1721" t="str">
        <f>IFERROR(VLOOKUP(Table1[[#This Row],[Ticker]],[1]!Table1[[Symbol]:[Industry]],2,FALSE),"-")</f>
        <v>-</v>
      </c>
      <c r="D1721" t="s">
        <v>21</v>
      </c>
      <c r="E1721">
        <v>554.71872868000003</v>
      </c>
      <c r="F1721">
        <v>16.920000000000002</v>
      </c>
      <c r="G1721">
        <v>-1.5976302786886201</v>
      </c>
      <c r="H1721">
        <v>-10.7584521183477</v>
      </c>
      <c r="I1721">
        <v>-29.775207097255102</v>
      </c>
      <c r="J1721">
        <v>-3.99033413191848</v>
      </c>
      <c r="K1721">
        <v>17.530500029233099</v>
      </c>
      <c r="L1721">
        <v>17.780895735886901</v>
      </c>
      <c r="M1721">
        <v>31.2889525329565</v>
      </c>
      <c r="N1721">
        <v>0.70250207273006404</v>
      </c>
      <c r="O1721">
        <v>56.028368794326198</v>
      </c>
      <c r="P1721">
        <v>24.870848708486999</v>
      </c>
      <c r="Q1721">
        <v>-6.4422931113870003E-3</v>
      </c>
    </row>
    <row r="1722" spans="1:17" hidden="1" x14ac:dyDescent="0.3">
      <c r="A1722" t="s">
        <v>3599</v>
      </c>
      <c r="B1722" t="s">
        <v>3600</v>
      </c>
      <c r="C1722" t="str">
        <f>IFERROR(VLOOKUP(Table1[[#This Row],[Ticker]],[1]!Table1[[Symbol]:[Industry]],2,FALSE),"-")</f>
        <v>-</v>
      </c>
      <c r="D1722" t="s">
        <v>218</v>
      </c>
      <c r="E1722">
        <v>554.49360000000001</v>
      </c>
      <c r="F1722">
        <v>947.85</v>
      </c>
      <c r="G1722">
        <v>517.64811181376797</v>
      </c>
      <c r="H1722">
        <v>28.418533224028099</v>
      </c>
      <c r="I1722">
        <v>326.69094215780501</v>
      </c>
      <c r="J1722">
        <v>6.45423403801282</v>
      </c>
      <c r="K1722">
        <v>654.50384561714804</v>
      </c>
      <c r="L1722">
        <v>390.889037160388</v>
      </c>
      <c r="M1722">
        <v>73.457854768217899</v>
      </c>
      <c r="N1722">
        <v>1.1033042846768299</v>
      </c>
      <c r="O1722">
        <v>2.8643772748852601</v>
      </c>
      <c r="P1722">
        <v>624.93307839388103</v>
      </c>
    </row>
    <row r="1723" spans="1:17" hidden="1" x14ac:dyDescent="0.3">
      <c r="A1723" t="s">
        <v>3601</v>
      </c>
      <c r="B1723" t="s">
        <v>3602</v>
      </c>
      <c r="C1723" t="str">
        <f>IFERROR(VLOOKUP(Table1[[#This Row],[Ticker]],[1]!Table1[[Symbol]:[Industry]],2,FALSE),"-")</f>
        <v>-</v>
      </c>
      <c r="D1723" t="s">
        <v>140</v>
      </c>
      <c r="E1723">
        <v>553.55044823999901</v>
      </c>
      <c r="F1723">
        <v>12.46</v>
      </c>
      <c r="G1723">
        <v>24.435260408146299</v>
      </c>
      <c r="H1723">
        <v>-7.6691664040619996</v>
      </c>
      <c r="I1723">
        <v>6.2297940393668103</v>
      </c>
      <c r="J1723">
        <v>-5.8161808167147502</v>
      </c>
      <c r="K1723">
        <v>13.3838840347999</v>
      </c>
      <c r="L1723">
        <v>12.5009933922901</v>
      </c>
      <c r="M1723">
        <v>38.052545460108398</v>
      </c>
      <c r="N1723">
        <v>1.3099330915837799</v>
      </c>
      <c r="O1723">
        <v>38.4430176565008</v>
      </c>
      <c r="P1723">
        <v>75.492957746478794</v>
      </c>
      <c r="Q1723">
        <v>1.4685693556485999E-2</v>
      </c>
    </row>
    <row r="1724" spans="1:17" hidden="1" x14ac:dyDescent="0.3">
      <c r="A1724" t="s">
        <v>3603</v>
      </c>
      <c r="B1724" t="s">
        <v>3604</v>
      </c>
      <c r="C1724" t="str">
        <f>IFERROR(VLOOKUP(Table1[[#This Row],[Ticker]],[1]!Table1[[Symbol]:[Industry]],2,FALSE),"-")</f>
        <v>-</v>
      </c>
      <c r="D1724" t="s">
        <v>697</v>
      </c>
      <c r="E1724">
        <v>552.81094081499998</v>
      </c>
      <c r="F1724">
        <v>79.36</v>
      </c>
      <c r="G1724">
        <v>312.988811629606</v>
      </c>
      <c r="H1724">
        <v>-4.9472851830931699</v>
      </c>
      <c r="I1724">
        <v>142.22895010664001</v>
      </c>
      <c r="J1724">
        <v>-9.0628502393396708</v>
      </c>
      <c r="K1724">
        <v>74.062387224514097</v>
      </c>
      <c r="L1724">
        <v>53.9322377092331</v>
      </c>
      <c r="M1724">
        <v>40.950571837419901</v>
      </c>
      <c r="N1724">
        <v>2.2429001193070599</v>
      </c>
      <c r="O1724">
        <v>12.021169354838699</v>
      </c>
      <c r="P1724">
        <v>366.82352941176401</v>
      </c>
      <c r="Q1724">
        <v>9.0325806287528995E-2</v>
      </c>
    </row>
    <row r="1725" spans="1:17" hidden="1" x14ac:dyDescent="0.3">
      <c r="A1725" t="s">
        <v>3605</v>
      </c>
      <c r="B1725" t="s">
        <v>3606</v>
      </c>
      <c r="C1725" t="str">
        <f>IFERROR(VLOOKUP(Table1[[#This Row],[Ticker]],[1]!Table1[[Symbol]:[Industry]],2,FALSE),"-")</f>
        <v>-</v>
      </c>
      <c r="D1725" t="s">
        <v>230</v>
      </c>
      <c r="E1725">
        <v>551.49817294000002</v>
      </c>
      <c r="F1725">
        <v>1680</v>
      </c>
      <c r="G1725">
        <v>5.9091857181278398</v>
      </c>
      <c r="H1725">
        <v>8.7691486268233803</v>
      </c>
      <c r="I1725">
        <v>11.8949454601692</v>
      </c>
      <c r="J1725">
        <v>12.961658621704601</v>
      </c>
      <c r="K1725">
        <v>1516.9803954215499</v>
      </c>
      <c r="L1725">
        <v>1470.0776043876899</v>
      </c>
      <c r="M1725">
        <v>77.310875508383205</v>
      </c>
      <c r="N1725">
        <v>1.48700515407391</v>
      </c>
      <c r="O1725">
        <v>15.1785714285714</v>
      </c>
      <c r="P1725">
        <v>38.271604938271501</v>
      </c>
      <c r="Q1725">
        <v>0.18707178931354401</v>
      </c>
    </row>
    <row r="1726" spans="1:17" hidden="1" x14ac:dyDescent="0.3">
      <c r="A1726" t="s">
        <v>3607</v>
      </c>
      <c r="B1726" t="s">
        <v>3608</v>
      </c>
      <c r="C1726" t="str">
        <f>IFERROR(VLOOKUP(Table1[[#This Row],[Ticker]],[1]!Table1[[Symbol]:[Industry]],2,FALSE),"-")</f>
        <v>-</v>
      </c>
      <c r="E1726">
        <v>548.89378223999995</v>
      </c>
      <c r="F1726">
        <v>41.61</v>
      </c>
      <c r="G1726">
        <v>-22.152004301350999</v>
      </c>
      <c r="H1726">
        <v>-1.10280837937066</v>
      </c>
      <c r="I1726">
        <v>-22.0638365184146</v>
      </c>
      <c r="J1726">
        <v>-3.6000649807797802</v>
      </c>
      <c r="K1726">
        <v>41.309396537782597</v>
      </c>
      <c r="L1726">
        <v>41.865311314974001</v>
      </c>
      <c r="M1726">
        <v>45.329304363731403</v>
      </c>
      <c r="N1726">
        <v>1.08247658353097</v>
      </c>
      <c r="O1726">
        <v>25.1622206200432</v>
      </c>
      <c r="P1726">
        <v>26.090909090909001</v>
      </c>
      <c r="Q1726">
        <v>2.712683977083E-3</v>
      </c>
    </row>
    <row r="1727" spans="1:17" hidden="1" x14ac:dyDescent="0.3">
      <c r="A1727" t="s">
        <v>3609</v>
      </c>
      <c r="B1727" t="s">
        <v>3610</v>
      </c>
      <c r="C1727" t="str">
        <f>IFERROR(VLOOKUP(Table1[[#This Row],[Ticker]],[1]!Table1[[Symbol]:[Industry]],2,FALSE),"-")</f>
        <v>-</v>
      </c>
      <c r="D1727" t="s">
        <v>3611</v>
      </c>
      <c r="E1727">
        <v>547.67999999999995</v>
      </c>
      <c r="F1727">
        <v>133.94</v>
      </c>
      <c r="G1727">
        <v>1.87668324234022</v>
      </c>
      <c r="H1727">
        <v>-3.31689367678928</v>
      </c>
      <c r="I1727">
        <v>-6.3075756935533196</v>
      </c>
      <c r="J1727">
        <v>-0.39930420309592701</v>
      </c>
      <c r="K1727">
        <v>136.24439451744701</v>
      </c>
      <c r="M1727">
        <v>64.150045864652895</v>
      </c>
      <c r="N1727">
        <v>0.55284737659472605</v>
      </c>
      <c r="O1727">
        <v>90.645064954457197</v>
      </c>
      <c r="P1727">
        <v>39.5208333333333</v>
      </c>
    </row>
    <row r="1728" spans="1:17" hidden="1" x14ac:dyDescent="0.3">
      <c r="A1728" t="s">
        <v>3612</v>
      </c>
      <c r="B1728" t="s">
        <v>3613</v>
      </c>
      <c r="C1728" t="str">
        <f>IFERROR(VLOOKUP(Table1[[#This Row],[Ticker]],[1]!Table1[[Symbol]:[Industry]],2,FALSE),"-")</f>
        <v>-</v>
      </c>
      <c r="D1728" t="s">
        <v>327</v>
      </c>
      <c r="E1728">
        <v>545.47474964599996</v>
      </c>
      <c r="F1728">
        <v>88.54</v>
      </c>
      <c r="G1728">
        <v>-3.4462105305535502</v>
      </c>
      <c r="H1728">
        <v>-1.75004875700318</v>
      </c>
      <c r="I1728">
        <v>-35.609808435485299</v>
      </c>
      <c r="J1728">
        <v>2.3982738896521099</v>
      </c>
      <c r="K1728">
        <v>87.244869190284007</v>
      </c>
      <c r="L1728">
        <v>91.666902594706599</v>
      </c>
      <c r="M1728">
        <v>57.499120363133798</v>
      </c>
      <c r="N1728">
        <v>1.54438383275267</v>
      </c>
      <c r="O1728">
        <v>51.795798509148398</v>
      </c>
      <c r="P1728">
        <v>23.486750348674999</v>
      </c>
      <c r="Q1728">
        <v>1.9591397281458998E-2</v>
      </c>
    </row>
    <row r="1729" spans="1:17" hidden="1" x14ac:dyDescent="0.3">
      <c r="A1729" t="s">
        <v>3614</v>
      </c>
      <c r="B1729" t="s">
        <v>3615</v>
      </c>
      <c r="C1729" t="str">
        <f>IFERROR(VLOOKUP(Table1[[#This Row],[Ticker]],[1]!Table1[[Symbol]:[Industry]],2,FALSE),"-")</f>
        <v>-</v>
      </c>
      <c r="D1729" t="s">
        <v>267</v>
      </c>
      <c r="E1729">
        <v>544.50162000499995</v>
      </c>
      <c r="F1729">
        <v>329.7</v>
      </c>
      <c r="G1729">
        <v>-13.408701853295099</v>
      </c>
      <c r="H1729">
        <v>5.0765232511103902</v>
      </c>
      <c r="I1729">
        <v>-9.1956474151319103</v>
      </c>
      <c r="J1729">
        <v>-0.41020423423888702</v>
      </c>
      <c r="K1729">
        <v>296.97829240607899</v>
      </c>
      <c r="L1729">
        <v>298.217947515606</v>
      </c>
      <c r="M1729">
        <v>75.666486689999303</v>
      </c>
      <c r="N1729">
        <v>2.7721889274696099</v>
      </c>
      <c r="O1729">
        <v>8.8262056414922796</v>
      </c>
      <c r="P1729">
        <v>25.123339658443999</v>
      </c>
      <c r="Q1729">
        <v>2.9939351091646998E-2</v>
      </c>
    </row>
    <row r="1730" spans="1:17" hidden="1" x14ac:dyDescent="0.3">
      <c r="A1730" t="s">
        <v>3616</v>
      </c>
      <c r="B1730" t="s">
        <v>3617</v>
      </c>
      <c r="C1730" t="str">
        <f>IFERROR(VLOOKUP(Table1[[#This Row],[Ticker]],[1]!Table1[[Symbol]:[Industry]],2,FALSE),"-")</f>
        <v>-</v>
      </c>
      <c r="D1730" t="s">
        <v>607</v>
      </c>
      <c r="E1730">
        <v>544.42281509999998</v>
      </c>
      <c r="F1730">
        <v>313.75</v>
      </c>
      <c r="G1730">
        <v>202.16221839683999</v>
      </c>
      <c r="H1730">
        <v>42.380833595938</v>
      </c>
      <c r="I1730">
        <v>199.17248073472501</v>
      </c>
      <c r="J1730">
        <v>25.498719213749101</v>
      </c>
      <c r="K1730">
        <v>223.65418664122001</v>
      </c>
      <c r="L1730">
        <v>161.26104329012199</v>
      </c>
      <c r="M1730">
        <v>83.436243157548901</v>
      </c>
      <c r="N1730">
        <v>2.2793952967525102</v>
      </c>
      <c r="O1730">
        <v>0</v>
      </c>
      <c r="P1730">
        <v>273.06777645659901</v>
      </c>
      <c r="Q1730">
        <v>0.21895222739328599</v>
      </c>
    </row>
    <row r="1731" spans="1:17" hidden="1" x14ac:dyDescent="0.3">
      <c r="A1731" t="s">
        <v>3618</v>
      </c>
      <c r="B1731" t="s">
        <v>3619</v>
      </c>
      <c r="C1731" t="str">
        <f>IFERROR(VLOOKUP(Table1[[#This Row],[Ticker]],[1]!Table1[[Symbol]:[Industry]],2,FALSE),"-")</f>
        <v>-</v>
      </c>
      <c r="D1731" t="s">
        <v>61</v>
      </c>
      <c r="E1731">
        <v>539.56180244999996</v>
      </c>
      <c r="F1731">
        <v>339.55</v>
      </c>
      <c r="G1731">
        <v>57.6792146307953</v>
      </c>
      <c r="H1731">
        <v>-9.6875291080920398</v>
      </c>
      <c r="I1731">
        <v>-14.482925465380401</v>
      </c>
      <c r="J1731">
        <v>3.5587952846378599</v>
      </c>
      <c r="K1731">
        <v>340.68610845716699</v>
      </c>
      <c r="L1731">
        <v>328.05127448219002</v>
      </c>
      <c r="M1731">
        <v>52.890522216514299</v>
      </c>
      <c r="N1731">
        <v>1.8737050472432699</v>
      </c>
      <c r="O1731">
        <v>38.4184950670004</v>
      </c>
      <c r="Q1731">
        <v>6.8932481822344002E-2</v>
      </c>
    </row>
    <row r="1732" spans="1:17" hidden="1" x14ac:dyDescent="0.3">
      <c r="A1732" t="s">
        <v>3620</v>
      </c>
      <c r="B1732" t="s">
        <v>3621</v>
      </c>
      <c r="C1732" t="str">
        <f>IFERROR(VLOOKUP(Table1[[#This Row],[Ticker]],[1]!Table1[[Symbol]:[Industry]],2,FALSE),"-")</f>
        <v>-</v>
      </c>
      <c r="D1732" t="s">
        <v>61</v>
      </c>
      <c r="E1732">
        <v>538.88465225000004</v>
      </c>
      <c r="F1732">
        <v>175.95</v>
      </c>
      <c r="G1732">
        <v>79.211978374928194</v>
      </c>
      <c r="H1732">
        <v>-4.1681927671536796</v>
      </c>
      <c r="I1732">
        <v>9.2491045928055602</v>
      </c>
      <c r="J1732">
        <v>-5.2108193949049797</v>
      </c>
      <c r="K1732">
        <v>172.52588081584199</v>
      </c>
      <c r="L1732">
        <v>142.71387335335601</v>
      </c>
      <c r="M1732">
        <v>36.232703714973603</v>
      </c>
      <c r="N1732">
        <v>0.359243826328978</v>
      </c>
      <c r="O1732">
        <v>24.280531694422699</v>
      </c>
      <c r="P1732">
        <v>114.964554195804</v>
      </c>
      <c r="Q1732">
        <v>0.13065710183448101</v>
      </c>
    </row>
    <row r="1733" spans="1:17" hidden="1" x14ac:dyDescent="0.3">
      <c r="A1733" t="s">
        <v>3622</v>
      </c>
      <c r="B1733" t="s">
        <v>3623</v>
      </c>
      <c r="C1733" t="str">
        <f>IFERROR(VLOOKUP(Table1[[#This Row],[Ticker]],[1]!Table1[[Symbol]:[Industry]],2,FALSE),"-")</f>
        <v>-</v>
      </c>
      <c r="D1733" t="s">
        <v>607</v>
      </c>
      <c r="E1733">
        <v>537.54641505200004</v>
      </c>
      <c r="F1733">
        <v>161.94999999999999</v>
      </c>
      <c r="G1733">
        <v>-29.529299480584001</v>
      </c>
      <c r="H1733">
        <v>1.2150545542282301</v>
      </c>
      <c r="I1733">
        <v>-4.6660751463365697</v>
      </c>
      <c r="J1733">
        <v>1.8702018313609001E-2</v>
      </c>
      <c r="K1733">
        <v>149.48448033948699</v>
      </c>
      <c r="L1733">
        <v>149.503084285727</v>
      </c>
      <c r="M1733">
        <v>69.071285021536198</v>
      </c>
      <c r="N1733">
        <v>1.93869368082264</v>
      </c>
      <c r="O1733">
        <v>11.1454152516208</v>
      </c>
      <c r="P1733">
        <v>21.721157459601599</v>
      </c>
      <c r="Q1733">
        <v>4.8713977150455001E-2</v>
      </c>
    </row>
    <row r="1734" spans="1:17" hidden="1" x14ac:dyDescent="0.3">
      <c r="A1734" t="s">
        <v>3624</v>
      </c>
      <c r="B1734" t="s">
        <v>3625</v>
      </c>
      <c r="C1734" t="str">
        <f>IFERROR(VLOOKUP(Table1[[#This Row],[Ticker]],[1]!Table1[[Symbol]:[Industry]],2,FALSE),"-")</f>
        <v>-</v>
      </c>
      <c r="D1734" t="s">
        <v>1930</v>
      </c>
      <c r="E1734">
        <v>535.93600000000004</v>
      </c>
      <c r="F1734">
        <v>168.07</v>
      </c>
      <c r="G1734">
        <v>4.7664918760740802</v>
      </c>
      <c r="H1734">
        <v>-9.6886044609749096</v>
      </c>
      <c r="I1734">
        <v>-23.894748983917498</v>
      </c>
      <c r="J1734">
        <v>-3.4975805087300902</v>
      </c>
      <c r="K1734">
        <v>175.694823131444</v>
      </c>
      <c r="L1734">
        <v>169.92547922717799</v>
      </c>
      <c r="M1734">
        <v>35.556982163085898</v>
      </c>
      <c r="N1734">
        <v>1.0513346592787201</v>
      </c>
      <c r="O1734">
        <v>41.012673290890703</v>
      </c>
      <c r="P1734">
        <v>45.8940972222222</v>
      </c>
      <c r="Q1734">
        <v>9.4068676637160994E-2</v>
      </c>
    </row>
    <row r="1735" spans="1:17" hidden="1" x14ac:dyDescent="0.3">
      <c r="A1735" t="s">
        <v>3626</v>
      </c>
      <c r="B1735" t="s">
        <v>3627</v>
      </c>
      <c r="C1735" t="str">
        <f>IFERROR(VLOOKUP(Table1[[#This Row],[Ticker]],[1]!Table1[[Symbol]:[Industry]],2,FALSE),"-")</f>
        <v>-</v>
      </c>
      <c r="D1735" t="s">
        <v>46</v>
      </c>
      <c r="E1735">
        <v>534.48349199999996</v>
      </c>
      <c r="F1735">
        <v>467.95</v>
      </c>
      <c r="G1735">
        <v>-3.8326448724673399</v>
      </c>
      <c r="H1735">
        <v>6.4629426006773203</v>
      </c>
      <c r="I1735">
        <v>10.7830808490506</v>
      </c>
      <c r="J1735">
        <v>-3.3142040244876099</v>
      </c>
      <c r="M1735">
        <v>47.677169911941</v>
      </c>
      <c r="O1735">
        <v>26.509242440431599</v>
      </c>
      <c r="P1735">
        <v>53.426229508196698</v>
      </c>
    </row>
    <row r="1736" spans="1:17" hidden="1" x14ac:dyDescent="0.3">
      <c r="A1736" t="s">
        <v>3628</v>
      </c>
      <c r="B1736" t="s">
        <v>3629</v>
      </c>
      <c r="C1736" t="str">
        <f>IFERROR(VLOOKUP(Table1[[#This Row],[Ticker]],[1]!Table1[[Symbol]:[Industry]],2,FALSE),"-")</f>
        <v>-</v>
      </c>
      <c r="D1736" t="s">
        <v>46</v>
      </c>
      <c r="E1736">
        <v>532.46131350600001</v>
      </c>
      <c r="F1736">
        <v>142.09</v>
      </c>
      <c r="G1736">
        <v>122.941200177723</v>
      </c>
      <c r="H1736">
        <v>12.6487973486032</v>
      </c>
      <c r="I1736">
        <v>-0.309563271953951</v>
      </c>
      <c r="J1736">
        <v>-8.0490786089128203</v>
      </c>
      <c r="K1736">
        <v>124.79271543543101</v>
      </c>
      <c r="L1736">
        <v>108.492276114123</v>
      </c>
      <c r="M1736">
        <v>60.859234262933398</v>
      </c>
      <c r="N1736">
        <v>3.34131014127541</v>
      </c>
      <c r="O1736">
        <v>12.6046871701034</v>
      </c>
      <c r="P1736">
        <v>152.82918149466099</v>
      </c>
      <c r="Q1736">
        <v>8.6120786585668005E-2</v>
      </c>
    </row>
    <row r="1737" spans="1:17" hidden="1" x14ac:dyDescent="0.3">
      <c r="A1737" t="s">
        <v>3630</v>
      </c>
      <c r="B1737" t="s">
        <v>3631</v>
      </c>
      <c r="C1737" t="str">
        <f>IFERROR(VLOOKUP(Table1[[#This Row],[Ticker]],[1]!Table1[[Symbol]:[Industry]],2,FALSE),"-")</f>
        <v>-</v>
      </c>
      <c r="D1737" t="s">
        <v>218</v>
      </c>
      <c r="E1737">
        <v>532.06356000000005</v>
      </c>
      <c r="F1737">
        <v>313.95</v>
      </c>
      <c r="G1737">
        <v>83.055809139274302</v>
      </c>
      <c r="H1737">
        <v>25.126886227516898</v>
      </c>
      <c r="I1737">
        <v>39.258163796391301</v>
      </c>
      <c r="J1737">
        <v>-9.7964935522083394</v>
      </c>
      <c r="K1737">
        <v>248.25674470048901</v>
      </c>
      <c r="M1737">
        <v>66.760804877946697</v>
      </c>
      <c r="N1737">
        <v>2.6871186087680901</v>
      </c>
      <c r="O1737">
        <v>11.1323459149546</v>
      </c>
      <c r="P1737">
        <v>115.034246575342</v>
      </c>
    </row>
    <row r="1738" spans="1:17" hidden="1" x14ac:dyDescent="0.3">
      <c r="A1738" t="s">
        <v>3632</v>
      </c>
      <c r="B1738" t="s">
        <v>3633</v>
      </c>
      <c r="C1738" t="str">
        <f>IFERROR(VLOOKUP(Table1[[#This Row],[Ticker]],[1]!Table1[[Symbol]:[Industry]],2,FALSE),"-")</f>
        <v>-</v>
      </c>
      <c r="D1738" t="s">
        <v>104</v>
      </c>
      <c r="E1738">
        <v>530.649</v>
      </c>
      <c r="F1738">
        <v>31838.95</v>
      </c>
      <c r="G1738">
        <v>152.46559116362201</v>
      </c>
      <c r="H1738">
        <v>79.639738609130504</v>
      </c>
      <c r="I1738">
        <v>124.631564497795</v>
      </c>
      <c r="J1738">
        <v>79.746967986253097</v>
      </c>
      <c r="K1738">
        <v>21033.526939823001</v>
      </c>
      <c r="L1738">
        <v>17367.8645505895</v>
      </c>
      <c r="M1738">
        <v>98.071232568844906</v>
      </c>
      <c r="N1738">
        <v>3.7461415236745599</v>
      </c>
      <c r="O1738">
        <v>21.863315216111001</v>
      </c>
      <c r="P1738">
        <v>224.51306146993701</v>
      </c>
      <c r="Q1738">
        <v>6.1305694778131997E-2</v>
      </c>
    </row>
    <row r="1739" spans="1:17" hidden="1" x14ac:dyDescent="0.3">
      <c r="A1739" t="s">
        <v>3634</v>
      </c>
      <c r="B1739" t="s">
        <v>3635</v>
      </c>
      <c r="C1739" t="str">
        <f>IFERROR(VLOOKUP(Table1[[#This Row],[Ticker]],[1]!Table1[[Symbol]:[Industry]],2,FALSE),"-")</f>
        <v>-</v>
      </c>
      <c r="D1739" t="s">
        <v>971</v>
      </c>
      <c r="E1739">
        <v>529.59420639999996</v>
      </c>
      <c r="F1739">
        <v>109.1</v>
      </c>
      <c r="G1739">
        <v>64.790968956625903</v>
      </c>
      <c r="H1739">
        <v>-5.3674081367122</v>
      </c>
      <c r="I1739">
        <v>15.2487495180692</v>
      </c>
      <c r="J1739">
        <v>-3.6472456851225701</v>
      </c>
      <c r="K1739">
        <v>107.224973649091</v>
      </c>
      <c r="L1739">
        <v>95.715711420419197</v>
      </c>
      <c r="M1739">
        <v>52.708508711538897</v>
      </c>
      <c r="N1739">
        <v>0.89604546526752704</v>
      </c>
      <c r="O1739">
        <v>18.148487626031098</v>
      </c>
      <c r="P1739">
        <v>99.269406392693995</v>
      </c>
      <c r="Q1739">
        <v>8.6611229783145005E-2</v>
      </c>
    </row>
    <row r="1740" spans="1:17" hidden="1" x14ac:dyDescent="0.3">
      <c r="A1740" t="s">
        <v>3636</v>
      </c>
      <c r="B1740" t="s">
        <v>3637</v>
      </c>
      <c r="C1740" t="str">
        <f>IFERROR(VLOOKUP(Table1[[#This Row],[Ticker]],[1]!Table1[[Symbol]:[Industry]],2,FALSE),"-")</f>
        <v>-</v>
      </c>
      <c r="D1740" t="s">
        <v>676</v>
      </c>
      <c r="E1740">
        <v>524.79404353999996</v>
      </c>
      <c r="F1740">
        <v>22.68</v>
      </c>
      <c r="G1740">
        <v>35.311219761574201</v>
      </c>
      <c r="H1740">
        <v>-12.3341896059181</v>
      </c>
      <c r="I1740">
        <v>5.28930803267329</v>
      </c>
      <c r="J1740">
        <v>-6.74126099406881</v>
      </c>
      <c r="K1740">
        <v>21.042755751835902</v>
      </c>
      <c r="L1740">
        <v>20.302877004948801</v>
      </c>
      <c r="M1740">
        <v>41.734621272958698</v>
      </c>
      <c r="N1740">
        <v>1.9464448610582299</v>
      </c>
      <c r="O1740">
        <v>25.661375661375601</v>
      </c>
      <c r="P1740">
        <v>63.165467625899197</v>
      </c>
      <c r="Q1740">
        <v>3.3303800899521001E-2</v>
      </c>
    </row>
    <row r="1741" spans="1:17" hidden="1" x14ac:dyDescent="0.3">
      <c r="A1741" t="s">
        <v>3638</v>
      </c>
      <c r="B1741" t="s">
        <v>3639</v>
      </c>
      <c r="C1741" t="str">
        <f>IFERROR(VLOOKUP(Table1[[#This Row],[Ticker]],[1]!Table1[[Symbol]:[Industry]],2,FALSE),"-")</f>
        <v>-</v>
      </c>
      <c r="D1741" t="s">
        <v>230</v>
      </c>
      <c r="E1741">
        <v>524.65136199999995</v>
      </c>
      <c r="F1741">
        <v>83.35</v>
      </c>
      <c r="G1741">
        <v>-13.277938984163301</v>
      </c>
      <c r="H1741">
        <v>-3.95574797317781</v>
      </c>
      <c r="I1741">
        <v>-19.065023807371698</v>
      </c>
      <c r="J1741">
        <v>-2.9946548348403699</v>
      </c>
      <c r="K1741">
        <v>83.393138363885697</v>
      </c>
      <c r="L1741">
        <v>83.566862104418703</v>
      </c>
      <c r="M1741">
        <v>51.002648000994903</v>
      </c>
      <c r="N1741">
        <v>0.73738798251948101</v>
      </c>
      <c r="O1741">
        <v>49.670065986802598</v>
      </c>
      <c r="P1741">
        <v>20.7096307023895</v>
      </c>
      <c r="Q1741">
        <v>1.015978541101E-2</v>
      </c>
    </row>
    <row r="1742" spans="1:17" hidden="1" x14ac:dyDescent="0.3">
      <c r="A1742" t="s">
        <v>3640</v>
      </c>
      <c r="B1742" t="s">
        <v>3641</v>
      </c>
      <c r="C1742" t="str">
        <f>IFERROR(VLOOKUP(Table1[[#This Row],[Ticker]],[1]!Table1[[Symbol]:[Industry]],2,FALSE),"-")</f>
        <v>-</v>
      </c>
      <c r="D1742" t="s">
        <v>293</v>
      </c>
      <c r="E1742">
        <v>524.55387016999998</v>
      </c>
      <c r="F1742">
        <v>353.95</v>
      </c>
      <c r="G1742">
        <v>117.328853317373</v>
      </c>
      <c r="H1742">
        <v>38.650790545507498</v>
      </c>
      <c r="I1742">
        <v>1.9285048871405801</v>
      </c>
      <c r="J1742">
        <v>24.1829424314998</v>
      </c>
      <c r="K1742">
        <v>260.01205729202798</v>
      </c>
      <c r="L1742">
        <v>244.21936252122899</v>
      </c>
      <c r="M1742">
        <v>93.733982719690204</v>
      </c>
      <c r="N1742">
        <v>3.8816085280425101</v>
      </c>
      <c r="O1742">
        <v>3.43268823280125</v>
      </c>
      <c r="P1742">
        <v>169.16349809885901</v>
      </c>
      <c r="Q1742">
        <v>8.5692333761303002E-2</v>
      </c>
    </row>
    <row r="1743" spans="1:17" hidden="1" x14ac:dyDescent="0.3">
      <c r="A1743" t="s">
        <v>3642</v>
      </c>
      <c r="B1743" t="s">
        <v>3643</v>
      </c>
      <c r="C1743" t="str">
        <f>IFERROR(VLOOKUP(Table1[[#This Row],[Ticker]],[1]!Table1[[Symbol]:[Industry]],2,FALSE),"-")</f>
        <v>-</v>
      </c>
      <c r="D1743" t="s">
        <v>1125</v>
      </c>
      <c r="E1743">
        <v>524.02819694300001</v>
      </c>
      <c r="F1743">
        <v>134.30000000000001</v>
      </c>
      <c r="G1743">
        <v>42.1251340637167</v>
      </c>
      <c r="H1743">
        <v>5.1624451661859299</v>
      </c>
      <c r="I1743">
        <v>3.6162998805920501</v>
      </c>
      <c r="J1743">
        <v>4.29120058655697</v>
      </c>
      <c r="K1743">
        <v>129.991985928085</v>
      </c>
      <c r="L1743">
        <v>124.53761679647999</v>
      </c>
      <c r="M1743">
        <v>68.656259420841593</v>
      </c>
      <c r="N1743">
        <v>1.73940696469598</v>
      </c>
      <c r="O1743">
        <v>29.4489947877885</v>
      </c>
      <c r="P1743">
        <v>71.301020408163197</v>
      </c>
      <c r="Q1743">
        <v>1.51205974316E-2</v>
      </c>
    </row>
    <row r="1744" spans="1:17" hidden="1" x14ac:dyDescent="0.3">
      <c r="A1744" t="s">
        <v>3644</v>
      </c>
      <c r="B1744" t="s">
        <v>3645</v>
      </c>
      <c r="C1744" t="str">
        <f>IFERROR(VLOOKUP(Table1[[#This Row],[Ticker]],[1]!Table1[[Symbol]:[Industry]],2,FALSE),"-")</f>
        <v>-</v>
      </c>
      <c r="D1744" t="s">
        <v>61</v>
      </c>
      <c r="E1744">
        <v>521.71523544000001</v>
      </c>
      <c r="F1744">
        <v>505.8</v>
      </c>
      <c r="G1744">
        <v>35.599970145776602</v>
      </c>
      <c r="H1744">
        <v>-19.4567538166494</v>
      </c>
      <c r="I1744">
        <v>15.560838200201999</v>
      </c>
      <c r="J1744">
        <v>-7.0539298128315799</v>
      </c>
      <c r="K1744">
        <v>513.04014839118997</v>
      </c>
      <c r="L1744">
        <v>455.14495067173101</v>
      </c>
      <c r="M1744">
        <v>35.833814920907301</v>
      </c>
      <c r="N1744">
        <v>0.816595032024648</v>
      </c>
      <c r="O1744">
        <v>16.6468960063266</v>
      </c>
      <c r="P1744">
        <v>71.4866926597728</v>
      </c>
      <c r="Q1744">
        <v>7.7969119564379005E-2</v>
      </c>
    </row>
    <row r="1745" spans="1:17" hidden="1" x14ac:dyDescent="0.3">
      <c r="A1745" t="s">
        <v>3646</v>
      </c>
      <c r="B1745" t="s">
        <v>3647</v>
      </c>
      <c r="C1745" t="str">
        <f>IFERROR(VLOOKUP(Table1[[#This Row],[Ticker]],[1]!Table1[[Symbol]:[Industry]],2,FALSE),"-")</f>
        <v>-</v>
      </c>
      <c r="D1745" t="s">
        <v>27</v>
      </c>
      <c r="E1745">
        <v>521.40826949999996</v>
      </c>
      <c r="F1745">
        <v>1.9</v>
      </c>
      <c r="G1745">
        <v>39.5321697847832</v>
      </c>
      <c r="H1745">
        <v>4.72053947829093</v>
      </c>
      <c r="I1745">
        <v>-16.317375771953898</v>
      </c>
      <c r="J1745">
        <v>-1.6714935522083501</v>
      </c>
      <c r="K1745">
        <v>1.73877063807901</v>
      </c>
      <c r="L1745">
        <v>1.73349831699618</v>
      </c>
      <c r="M1745">
        <v>39.763530914555197</v>
      </c>
      <c r="N1745">
        <v>0.85348943634080598</v>
      </c>
      <c r="O1745">
        <v>21.052631578947299</v>
      </c>
      <c r="P1745">
        <v>72.727272727272705</v>
      </c>
      <c r="Q1745">
        <v>-2.2147728919716999E-2</v>
      </c>
    </row>
    <row r="1746" spans="1:17" hidden="1" x14ac:dyDescent="0.3">
      <c r="A1746" t="s">
        <v>3648</v>
      </c>
      <c r="B1746" t="s">
        <v>3649</v>
      </c>
      <c r="C1746" t="str">
        <f>IFERROR(VLOOKUP(Table1[[#This Row],[Ticker]],[1]!Table1[[Symbol]:[Industry]],2,FALSE),"-")</f>
        <v>-</v>
      </c>
      <c r="D1746" t="s">
        <v>193</v>
      </c>
      <c r="E1746">
        <v>520.66476053199995</v>
      </c>
      <c r="F1746">
        <v>131.63999999999999</v>
      </c>
      <c r="G1746">
        <v>68.718313090155604</v>
      </c>
      <c r="H1746">
        <v>2.53352937289575</v>
      </c>
      <c r="I1746">
        <v>-10.7904571007053</v>
      </c>
      <c r="J1746">
        <v>9.9379610539889107</v>
      </c>
      <c r="K1746">
        <v>122.341186932406</v>
      </c>
      <c r="L1746">
        <v>117.13679603208701</v>
      </c>
      <c r="M1746">
        <v>72.573780479453006</v>
      </c>
      <c r="N1746">
        <v>2.5049607381818699</v>
      </c>
      <c r="O1746">
        <v>25.569735642661801</v>
      </c>
      <c r="P1746">
        <v>95.456570155902</v>
      </c>
      <c r="Q1746">
        <v>9.0876701747114E-2</v>
      </c>
    </row>
    <row r="1747" spans="1:17" hidden="1" x14ac:dyDescent="0.3">
      <c r="A1747" t="s">
        <v>3650</v>
      </c>
      <c r="B1747" t="s">
        <v>3651</v>
      </c>
      <c r="C1747" t="str">
        <f>IFERROR(VLOOKUP(Table1[[#This Row],[Ticker]],[1]!Table1[[Symbol]:[Industry]],2,FALSE),"-")</f>
        <v>-</v>
      </c>
      <c r="D1747" t="s">
        <v>21</v>
      </c>
      <c r="E1747">
        <v>517.98404383000002</v>
      </c>
      <c r="F1747">
        <v>348.05</v>
      </c>
      <c r="G1747">
        <v>34.264227009847197</v>
      </c>
      <c r="H1747">
        <v>-9.2663886262842201</v>
      </c>
      <c r="I1747">
        <v>21.5261356784277</v>
      </c>
      <c r="J1747">
        <v>-4.7017965825113803</v>
      </c>
      <c r="K1747">
        <v>342.080852990182</v>
      </c>
      <c r="L1747">
        <v>298.67780533069299</v>
      </c>
      <c r="M1747">
        <v>49.849680061561301</v>
      </c>
      <c r="N1747">
        <v>0.77598152424942202</v>
      </c>
      <c r="O1747">
        <v>22.108892400517099</v>
      </c>
      <c r="P1747">
        <v>86.472006429145395</v>
      </c>
    </row>
    <row r="1748" spans="1:17" hidden="1" x14ac:dyDescent="0.3">
      <c r="A1748" t="s">
        <v>3652</v>
      </c>
      <c r="B1748" t="s">
        <v>3653</v>
      </c>
      <c r="C1748" t="str">
        <f>IFERROR(VLOOKUP(Table1[[#This Row],[Ticker]],[1]!Table1[[Symbol]:[Industry]],2,FALSE),"-")</f>
        <v>-</v>
      </c>
      <c r="D1748" t="s">
        <v>1720</v>
      </c>
      <c r="E1748">
        <v>516.96014400000001</v>
      </c>
      <c r="F1748">
        <v>391.45</v>
      </c>
      <c r="G1748">
        <v>-43.868939776435603</v>
      </c>
      <c r="H1748">
        <v>-9.5692920322027106</v>
      </c>
      <c r="I1748">
        <v>-27.3782742387707</v>
      </c>
      <c r="J1748">
        <v>-4.6354755432038504</v>
      </c>
      <c r="K1748">
        <v>412.287155002693</v>
      </c>
      <c r="L1748">
        <v>425.517148615103</v>
      </c>
      <c r="M1748">
        <v>42.843056258973</v>
      </c>
      <c r="N1748">
        <v>1.2538589267232001</v>
      </c>
      <c r="O1748">
        <v>51.6030144335164</v>
      </c>
      <c r="P1748">
        <v>24.6060798981378</v>
      </c>
    </row>
    <row r="1749" spans="1:17" hidden="1" x14ac:dyDescent="0.3">
      <c r="A1749" t="s">
        <v>3654</v>
      </c>
      <c r="B1749" t="s">
        <v>3655</v>
      </c>
      <c r="C1749" t="str">
        <f>IFERROR(VLOOKUP(Table1[[#This Row],[Ticker]],[1]!Table1[[Symbol]:[Industry]],2,FALSE),"-")</f>
        <v>-</v>
      </c>
      <c r="D1749" t="s">
        <v>533</v>
      </c>
      <c r="E1749">
        <v>516.59467199999995</v>
      </c>
      <c r="F1749">
        <v>577.85</v>
      </c>
      <c r="G1749">
        <v>-33.162605235840203</v>
      </c>
      <c r="H1749">
        <v>0.71093563675431903</v>
      </c>
      <c r="I1749">
        <v>-4.3477348982034902</v>
      </c>
      <c r="J1749">
        <v>1.44343663039101</v>
      </c>
      <c r="K1749">
        <v>526.77249055992399</v>
      </c>
      <c r="L1749">
        <v>525.66307342180096</v>
      </c>
      <c r="M1749">
        <v>62.638544792322499</v>
      </c>
      <c r="N1749">
        <v>1.44753614760549</v>
      </c>
      <c r="O1749">
        <v>10.582331054771901</v>
      </c>
      <c r="P1749">
        <v>29.533736830307099</v>
      </c>
    </row>
    <row r="1750" spans="1:17" hidden="1" x14ac:dyDescent="0.3">
      <c r="A1750" t="s">
        <v>3656</v>
      </c>
      <c r="B1750" t="s">
        <v>3657</v>
      </c>
      <c r="C1750" t="str">
        <f>IFERROR(VLOOKUP(Table1[[#This Row],[Ticker]],[1]!Table1[[Symbol]:[Industry]],2,FALSE),"-")</f>
        <v>-</v>
      </c>
      <c r="D1750" t="s">
        <v>613</v>
      </c>
      <c r="E1750">
        <v>514.20167231999994</v>
      </c>
      <c r="F1750">
        <v>99.32</v>
      </c>
      <c r="G1750">
        <v>92.840631065693898</v>
      </c>
      <c r="H1750">
        <v>-26.8429591606012</v>
      </c>
      <c r="I1750">
        <v>52.712351725981598</v>
      </c>
      <c r="J1750">
        <v>-3.4651271384900002</v>
      </c>
      <c r="K1750">
        <v>106.08727530992699</v>
      </c>
      <c r="L1750">
        <v>78.589399637074294</v>
      </c>
      <c r="M1750">
        <v>26.698733128951901</v>
      </c>
      <c r="N1750">
        <v>0.909891307871871</v>
      </c>
      <c r="O1750">
        <v>41.260571888844098</v>
      </c>
      <c r="P1750">
        <v>132.87221570926101</v>
      </c>
      <c r="Q1750">
        <v>5.2463837727671998E-2</v>
      </c>
    </row>
    <row r="1751" spans="1:17" hidden="1" x14ac:dyDescent="0.3">
      <c r="A1751" t="s">
        <v>3658</v>
      </c>
      <c r="B1751" t="s">
        <v>3659</v>
      </c>
      <c r="C1751" t="str">
        <f>IFERROR(VLOOKUP(Table1[[#This Row],[Ticker]],[1]!Table1[[Symbol]:[Industry]],2,FALSE),"-")</f>
        <v>-</v>
      </c>
      <c r="D1751" t="s">
        <v>1491</v>
      </c>
      <c r="E1751">
        <v>514.05269687999998</v>
      </c>
      <c r="F1751">
        <v>246.1</v>
      </c>
      <c r="G1751">
        <v>-18.381973209121899</v>
      </c>
      <c r="H1751">
        <v>-7.2353253048983204</v>
      </c>
      <c r="I1751">
        <v>-21.0385790001271</v>
      </c>
      <c r="J1751">
        <v>-9.1371559359035093</v>
      </c>
      <c r="K1751">
        <v>253.34591898887001</v>
      </c>
      <c r="L1751">
        <v>256.56626086841402</v>
      </c>
      <c r="M1751">
        <v>53.220574938534597</v>
      </c>
      <c r="N1751">
        <v>1.9822511925739399</v>
      </c>
      <c r="O1751">
        <v>27.7123120682649</v>
      </c>
      <c r="P1751">
        <v>8.9179021907501692</v>
      </c>
      <c r="Q1751">
        <v>0.103053794940046</v>
      </c>
    </row>
    <row r="1752" spans="1:17" hidden="1" x14ac:dyDescent="0.3">
      <c r="A1752" t="s">
        <v>3660</v>
      </c>
      <c r="B1752" t="s">
        <v>3661</v>
      </c>
      <c r="C1752" t="str">
        <f>IFERROR(VLOOKUP(Table1[[#This Row],[Ticker]],[1]!Table1[[Symbol]:[Industry]],2,FALSE),"-")</f>
        <v>-</v>
      </c>
      <c r="D1752" t="s">
        <v>21</v>
      </c>
      <c r="E1752">
        <v>513.64128659999994</v>
      </c>
      <c r="F1752">
        <v>72.25</v>
      </c>
      <c r="G1752">
        <v>-3.84828766888984</v>
      </c>
      <c r="H1752">
        <v>-5.0455447638138899</v>
      </c>
      <c r="I1752">
        <v>9.40108705177202</v>
      </c>
      <c r="J1752">
        <v>-1.33251050136089</v>
      </c>
      <c r="K1752">
        <v>75.921789264537693</v>
      </c>
      <c r="L1752">
        <v>65.579006933148605</v>
      </c>
      <c r="M1752">
        <v>39.754212622537402</v>
      </c>
      <c r="N1752">
        <v>1.2516083233506301</v>
      </c>
      <c r="O1752">
        <v>25.190311418685098</v>
      </c>
      <c r="P1752">
        <v>95.006747638326601</v>
      </c>
      <c r="Q1752">
        <v>0.22321890193078001</v>
      </c>
    </row>
    <row r="1753" spans="1:17" hidden="1" x14ac:dyDescent="0.3">
      <c r="A1753" t="s">
        <v>3662</v>
      </c>
      <c r="B1753" t="s">
        <v>3663</v>
      </c>
      <c r="C1753" t="str">
        <f>IFERROR(VLOOKUP(Table1[[#This Row],[Ticker]],[1]!Table1[[Symbol]:[Industry]],2,FALSE),"-")</f>
        <v>-</v>
      </c>
      <c r="D1753" t="s">
        <v>124</v>
      </c>
      <c r="E1753">
        <v>513.47037499999999</v>
      </c>
      <c r="F1753">
        <v>2616.15</v>
      </c>
      <c r="G1753">
        <v>116.393986401227</v>
      </c>
      <c r="H1753">
        <v>2.2034166140128102</v>
      </c>
      <c r="I1753">
        <v>-29.1725001125718</v>
      </c>
      <c r="J1753">
        <v>-7.5048268855416804</v>
      </c>
      <c r="K1753">
        <v>2594.1580491691402</v>
      </c>
      <c r="L1753">
        <v>2551.8173764092298</v>
      </c>
      <c r="M1753">
        <v>53.310041479357402</v>
      </c>
      <c r="N1753">
        <v>0.86142608678948296</v>
      </c>
      <c r="O1753">
        <v>52.8543852607839</v>
      </c>
      <c r="P1753">
        <v>156.47272192539501</v>
      </c>
      <c r="Q1753">
        <v>0.120167546460137</v>
      </c>
    </row>
    <row r="1754" spans="1:17" hidden="1" x14ac:dyDescent="0.3">
      <c r="A1754" t="s">
        <v>3664</v>
      </c>
      <c r="B1754" t="s">
        <v>3665</v>
      </c>
      <c r="C1754" t="str">
        <f>IFERROR(VLOOKUP(Table1[[#This Row],[Ticker]],[1]!Table1[[Symbol]:[Industry]],2,FALSE),"-")</f>
        <v>-</v>
      </c>
      <c r="D1754" t="s">
        <v>21</v>
      </c>
      <c r="E1754">
        <v>512.88662084600003</v>
      </c>
      <c r="F1754">
        <v>141.72999999999999</v>
      </c>
      <c r="G1754">
        <v>68.8652246026043</v>
      </c>
      <c r="H1754">
        <v>17.6384733605449</v>
      </c>
      <c r="I1754">
        <v>-9.3533469949755403</v>
      </c>
      <c r="J1754">
        <v>-10.1221108361589</v>
      </c>
      <c r="K1754">
        <v>129.57959976061201</v>
      </c>
      <c r="L1754">
        <v>123.039115818082</v>
      </c>
      <c r="M1754">
        <v>68.141695467688194</v>
      </c>
      <c r="N1754">
        <v>2.9094744650461299</v>
      </c>
      <c r="O1754">
        <v>22.556974529034001</v>
      </c>
      <c r="P1754">
        <v>102.182596291012</v>
      </c>
      <c r="Q1754">
        <v>0.170580428737341</v>
      </c>
    </row>
    <row r="1755" spans="1:17" hidden="1" x14ac:dyDescent="0.3">
      <c r="A1755" t="s">
        <v>3666</v>
      </c>
      <c r="B1755" t="s">
        <v>3667</v>
      </c>
      <c r="C1755" t="str">
        <f>IFERROR(VLOOKUP(Table1[[#This Row],[Ticker]],[1]!Table1[[Symbol]:[Industry]],2,FALSE),"-")</f>
        <v>-</v>
      </c>
      <c r="E1755">
        <v>512.71713113599901</v>
      </c>
      <c r="F1755">
        <v>25.96</v>
      </c>
      <c r="G1755">
        <v>74.161168649406207</v>
      </c>
      <c r="H1755">
        <v>-11.8616846522371</v>
      </c>
      <c r="I1755">
        <v>20.593193333737101</v>
      </c>
      <c r="J1755">
        <v>-1.5947475813718199</v>
      </c>
      <c r="K1755">
        <v>26.514959128820198</v>
      </c>
      <c r="L1755">
        <v>24.0291987310063</v>
      </c>
      <c r="M1755">
        <v>46.0068797825231</v>
      </c>
      <c r="N1755">
        <v>0.84571690705604396</v>
      </c>
      <c r="O1755">
        <v>24.2295839753466</v>
      </c>
      <c r="P1755">
        <v>116.333333333333</v>
      </c>
      <c r="Q1755">
        <v>0.16528428617367799</v>
      </c>
    </row>
    <row r="1756" spans="1:17" hidden="1" x14ac:dyDescent="0.3">
      <c r="A1756" t="s">
        <v>3668</v>
      </c>
      <c r="B1756" t="s">
        <v>3669</v>
      </c>
      <c r="C1756" t="str">
        <f>IFERROR(VLOOKUP(Table1[[#This Row],[Ticker]],[1]!Table1[[Symbol]:[Industry]],2,FALSE),"-")</f>
        <v>-</v>
      </c>
      <c r="D1756" t="s">
        <v>988</v>
      </c>
      <c r="E1756">
        <v>511.93350075000001</v>
      </c>
      <c r="F1756">
        <v>45.21</v>
      </c>
      <c r="G1756">
        <v>56.784414107965802</v>
      </c>
      <c r="H1756">
        <v>17.507557733869</v>
      </c>
      <c r="I1756">
        <v>11.0371573809553</v>
      </c>
      <c r="J1756">
        <v>-3.73223107932332</v>
      </c>
      <c r="K1756">
        <v>40.442565367953897</v>
      </c>
      <c r="L1756">
        <v>36.995057057940301</v>
      </c>
      <c r="M1756">
        <v>58.265229911478897</v>
      </c>
      <c r="N1756">
        <v>2.0747038200958898</v>
      </c>
      <c r="O1756">
        <v>19.5531961955319</v>
      </c>
      <c r="P1756">
        <v>86.432989690721598</v>
      </c>
      <c r="Q1756">
        <v>3.4814720646663001E-2</v>
      </c>
    </row>
    <row r="1757" spans="1:17" hidden="1" x14ac:dyDescent="0.3">
      <c r="A1757" t="s">
        <v>3670</v>
      </c>
      <c r="B1757" t="s">
        <v>3671</v>
      </c>
      <c r="C1757" t="str">
        <f>IFERROR(VLOOKUP(Table1[[#This Row],[Ticker]],[1]!Table1[[Symbol]:[Industry]],2,FALSE),"-")</f>
        <v>-</v>
      </c>
      <c r="D1757" t="s">
        <v>61</v>
      </c>
      <c r="E1757">
        <v>511.64840624999999</v>
      </c>
      <c r="F1757">
        <v>157.12</v>
      </c>
      <c r="G1757">
        <v>160.24744454048999</v>
      </c>
      <c r="H1757">
        <v>-6.0422271668286403</v>
      </c>
      <c r="I1757">
        <v>13.6289462956404</v>
      </c>
      <c r="J1757">
        <v>-5.2208762682577303</v>
      </c>
      <c r="K1757">
        <v>152.438720427801</v>
      </c>
      <c r="L1757">
        <v>128.54681051712399</v>
      </c>
      <c r="M1757">
        <v>47.246301180898399</v>
      </c>
      <c r="N1757">
        <v>1.0175189414955199</v>
      </c>
      <c r="O1757">
        <v>14.148421588594699</v>
      </c>
      <c r="P1757">
        <v>237.167381974248</v>
      </c>
      <c r="Q1757">
        <v>5.4106597474917001E-2</v>
      </c>
    </row>
    <row r="1758" spans="1:17" hidden="1" x14ac:dyDescent="0.3">
      <c r="A1758" t="s">
        <v>3672</v>
      </c>
      <c r="B1758" t="s">
        <v>3673</v>
      </c>
      <c r="C1758" t="str">
        <f>IFERROR(VLOOKUP(Table1[[#This Row],[Ticker]],[1]!Table1[[Symbol]:[Industry]],2,FALSE),"-")</f>
        <v>-</v>
      </c>
      <c r="D1758" t="s">
        <v>127</v>
      </c>
      <c r="E1758">
        <v>511.22707200000002</v>
      </c>
      <c r="F1758">
        <v>364.3</v>
      </c>
      <c r="G1758">
        <v>20.502579443517298</v>
      </c>
      <c r="H1758">
        <v>-5.7597627343372304</v>
      </c>
      <c r="I1758">
        <v>98.110620778778994</v>
      </c>
      <c r="J1758">
        <v>4.0925173052082204</v>
      </c>
      <c r="K1758">
        <v>277.16634066113602</v>
      </c>
      <c r="L1758">
        <v>225.64940005892601</v>
      </c>
      <c r="M1758">
        <v>65.324166862167999</v>
      </c>
      <c r="N1758">
        <v>1.0448735085355101</v>
      </c>
      <c r="O1758">
        <v>0</v>
      </c>
      <c r="P1758">
        <v>177.03422053231901</v>
      </c>
    </row>
    <row r="1759" spans="1:17" hidden="1" x14ac:dyDescent="0.3">
      <c r="A1759" t="s">
        <v>3674</v>
      </c>
      <c r="B1759" t="s">
        <v>3675</v>
      </c>
      <c r="C1759" t="str">
        <f>IFERROR(VLOOKUP(Table1[[#This Row],[Ticker]],[1]!Table1[[Symbol]:[Industry]],2,FALSE),"-")</f>
        <v>-</v>
      </c>
      <c r="D1759" t="s">
        <v>971</v>
      </c>
      <c r="E1759">
        <v>509.85276944999998</v>
      </c>
      <c r="F1759">
        <v>221.3</v>
      </c>
      <c r="G1759">
        <v>52.782520415919301</v>
      </c>
      <c r="H1759">
        <v>47.664353775310097</v>
      </c>
      <c r="I1759">
        <v>56.334139379561201</v>
      </c>
      <c r="J1759">
        <v>12.6931473317695</v>
      </c>
      <c r="K1759">
        <v>148.74924493325699</v>
      </c>
      <c r="L1759">
        <v>138.934616591972</v>
      </c>
      <c r="M1759">
        <v>81.260582165079398</v>
      </c>
      <c r="N1759">
        <v>3.3715028387714598</v>
      </c>
      <c r="O1759">
        <v>5.2417532760957899</v>
      </c>
      <c r="P1759">
        <v>97.589285714285694</v>
      </c>
      <c r="Q1759">
        <v>1.3865533682146E-2</v>
      </c>
    </row>
    <row r="1760" spans="1:17" hidden="1" x14ac:dyDescent="0.3">
      <c r="A1760" t="s">
        <v>3676</v>
      </c>
      <c r="B1760" t="s">
        <v>3677</v>
      </c>
      <c r="C1760" t="str">
        <f>IFERROR(VLOOKUP(Table1[[#This Row],[Ticker]],[1]!Table1[[Symbol]:[Industry]],2,FALSE),"-")</f>
        <v>-</v>
      </c>
      <c r="D1760" t="s">
        <v>104</v>
      </c>
      <c r="E1760">
        <v>509.43898999999999</v>
      </c>
      <c r="F1760">
        <v>1590.55</v>
      </c>
      <c r="G1760">
        <v>45.691785268497</v>
      </c>
      <c r="H1760">
        <v>4.6054452755486697</v>
      </c>
      <c r="I1760">
        <v>20.1330374511865</v>
      </c>
      <c r="J1760">
        <v>7.4359983044691598</v>
      </c>
      <c r="K1760">
        <v>1625.1610368389399</v>
      </c>
      <c r="L1760">
        <v>1429.96017017693</v>
      </c>
      <c r="M1760">
        <v>66.311718197815395</v>
      </c>
      <c r="N1760">
        <v>0.78007009166784003</v>
      </c>
      <c r="O1760">
        <v>35.110496369180403</v>
      </c>
      <c r="P1760">
        <v>87.101517468533103</v>
      </c>
      <c r="Q1760">
        <v>8.4401257703873994E-2</v>
      </c>
    </row>
    <row r="1761" spans="1:17" hidden="1" x14ac:dyDescent="0.3">
      <c r="A1761" t="s">
        <v>3678</v>
      </c>
      <c r="B1761" t="s">
        <v>3679</v>
      </c>
      <c r="C1761" t="str">
        <f>IFERROR(VLOOKUP(Table1[[#This Row],[Ticker]],[1]!Table1[[Symbol]:[Industry]],2,FALSE),"-")</f>
        <v>-</v>
      </c>
      <c r="D1761" t="s">
        <v>388</v>
      </c>
      <c r="E1761">
        <v>509.13338401499999</v>
      </c>
      <c r="F1761">
        <v>307.89999999999998</v>
      </c>
      <c r="G1761">
        <v>-45.783833171309702</v>
      </c>
      <c r="H1761">
        <v>-2.11196301423149</v>
      </c>
      <c r="I1761">
        <v>-31.478143307283901</v>
      </c>
      <c r="J1761">
        <v>-6.7029400930888396</v>
      </c>
      <c r="K1761">
        <v>303.60028233541198</v>
      </c>
      <c r="L1761">
        <v>326.49039796963802</v>
      </c>
      <c r="M1761">
        <v>51.526761667459503</v>
      </c>
      <c r="N1761">
        <v>1.4051346825286699</v>
      </c>
      <c r="O1761">
        <v>49.399155569990199</v>
      </c>
      <c r="P1761">
        <v>17.519083969465601</v>
      </c>
      <c r="Q1761">
        <v>-5.0883315393798E-2</v>
      </c>
    </row>
    <row r="1762" spans="1:17" hidden="1" x14ac:dyDescent="0.3">
      <c r="A1762" t="s">
        <v>3680</v>
      </c>
      <c r="B1762" t="s">
        <v>3681</v>
      </c>
      <c r="C1762" t="str">
        <f>IFERROR(VLOOKUP(Table1[[#This Row],[Ticker]],[1]!Table1[[Symbol]:[Industry]],2,FALSE),"-")</f>
        <v>-</v>
      </c>
      <c r="D1762" t="s">
        <v>230</v>
      </c>
      <c r="E1762">
        <v>507.5</v>
      </c>
      <c r="F1762">
        <v>143.05000000000001</v>
      </c>
      <c r="G1762">
        <v>3.0147334961799501</v>
      </c>
      <c r="H1762">
        <v>-0.24119242636683499</v>
      </c>
      <c r="I1762">
        <v>-16.045980500558599</v>
      </c>
      <c r="J1762">
        <v>-5.9048268855416799</v>
      </c>
      <c r="K1762">
        <v>140.765110192636</v>
      </c>
      <c r="L1762">
        <v>135.26270627704901</v>
      </c>
      <c r="M1762">
        <v>58.258817102034001</v>
      </c>
      <c r="N1762">
        <v>1.3089604592338699</v>
      </c>
      <c r="O1762">
        <v>18.629849702901002</v>
      </c>
      <c r="P1762">
        <v>39.492930277913203</v>
      </c>
      <c r="Q1762">
        <v>8.2401868493293007E-2</v>
      </c>
    </row>
    <row r="1763" spans="1:17" hidden="1" x14ac:dyDescent="0.3">
      <c r="A1763" t="s">
        <v>3682</v>
      </c>
      <c r="B1763" t="s">
        <v>3683</v>
      </c>
      <c r="C1763" t="str">
        <f>IFERROR(VLOOKUP(Table1[[#This Row],[Ticker]],[1]!Table1[[Symbol]:[Industry]],2,FALSE),"-")</f>
        <v>-</v>
      </c>
      <c r="D1763" t="s">
        <v>278</v>
      </c>
      <c r="E1763">
        <v>507.25049066999998</v>
      </c>
      <c r="F1763">
        <v>94.72</v>
      </c>
      <c r="G1763">
        <v>-42.6339282271489</v>
      </c>
      <c r="H1763">
        <v>-5.3810308108416702</v>
      </c>
      <c r="I1763">
        <v>-10.0775296838821</v>
      </c>
      <c r="J1763">
        <v>-6.6516915720103302</v>
      </c>
      <c r="K1763">
        <v>98.726134298865404</v>
      </c>
      <c r="L1763">
        <v>101.50121626747701</v>
      </c>
      <c r="M1763">
        <v>43.917334551595097</v>
      </c>
      <c r="N1763">
        <v>0.82857538106453499</v>
      </c>
      <c r="O1763">
        <v>39.833192567567501</v>
      </c>
      <c r="P1763">
        <v>23.028964800623399</v>
      </c>
      <c r="Q1763">
        <v>0.169211412532839</v>
      </c>
    </row>
    <row r="1764" spans="1:17" hidden="1" x14ac:dyDescent="0.3">
      <c r="A1764" t="s">
        <v>3684</v>
      </c>
      <c r="B1764" t="s">
        <v>3685</v>
      </c>
      <c r="C1764" t="str">
        <f>IFERROR(VLOOKUP(Table1[[#This Row],[Ticker]],[1]!Table1[[Symbol]:[Industry]],2,FALSE),"-")</f>
        <v>-</v>
      </c>
      <c r="D1764" t="s">
        <v>533</v>
      </c>
      <c r="E1764">
        <v>506.91665745</v>
      </c>
      <c r="F1764">
        <v>423</v>
      </c>
      <c r="G1764">
        <v>-31.997513878368501</v>
      </c>
      <c r="H1764">
        <v>-0.103292368072289</v>
      </c>
      <c r="I1764">
        <v>-17.629668130757899</v>
      </c>
      <c r="J1764">
        <v>-5.5975905498988796</v>
      </c>
      <c r="M1764">
        <v>44.520570993292303</v>
      </c>
      <c r="O1764">
        <v>29.2907801418439</v>
      </c>
      <c r="P1764">
        <v>56.377079482439903</v>
      </c>
    </row>
    <row r="1765" spans="1:17" hidden="1" x14ac:dyDescent="0.3">
      <c r="A1765" t="s">
        <v>3686</v>
      </c>
      <c r="B1765" t="s">
        <v>3687</v>
      </c>
      <c r="C1765" t="str">
        <f>IFERROR(VLOOKUP(Table1[[#This Row],[Ticker]],[1]!Table1[[Symbol]:[Industry]],2,FALSE),"-")</f>
        <v>-</v>
      </c>
      <c r="D1765" t="s">
        <v>61</v>
      </c>
      <c r="E1765">
        <v>504.3121749</v>
      </c>
      <c r="F1765">
        <v>107.74</v>
      </c>
      <c r="G1765">
        <v>-31.784387820573698</v>
      </c>
      <c r="H1765">
        <v>-2.4369374883993502</v>
      </c>
      <c r="I1765">
        <v>-19.8184373430792</v>
      </c>
      <c r="J1765">
        <v>1.6510502406324601</v>
      </c>
      <c r="K1765">
        <v>106.845922770413</v>
      </c>
      <c r="L1765">
        <v>107.560025746313</v>
      </c>
      <c r="M1765">
        <v>30.0174300871059</v>
      </c>
      <c r="N1765">
        <v>0.72607610324546101</v>
      </c>
      <c r="O1765">
        <v>41.730090959717799</v>
      </c>
      <c r="P1765">
        <v>20.3798882681564</v>
      </c>
      <c r="Q1765">
        <v>9.9324532608288996E-2</v>
      </c>
    </row>
    <row r="1766" spans="1:17" hidden="1" x14ac:dyDescent="0.3">
      <c r="A1766" t="s">
        <v>3688</v>
      </c>
      <c r="B1766" t="s">
        <v>3689</v>
      </c>
      <c r="C1766" t="str">
        <f>IFERROR(VLOOKUP(Table1[[#This Row],[Ticker]],[1]!Table1[[Symbol]:[Industry]],2,FALSE),"-")</f>
        <v>-</v>
      </c>
      <c r="D1766" t="s">
        <v>21</v>
      </c>
      <c r="E1766">
        <v>503.54220013999998</v>
      </c>
      <c r="F1766">
        <v>11.45</v>
      </c>
      <c r="G1766">
        <v>-82.601648032532793</v>
      </c>
      <c r="H1766">
        <v>-9.8219441818397808</v>
      </c>
      <c r="I1766">
        <v>-65.462349740716405</v>
      </c>
      <c r="J1766">
        <v>6.60876122486171</v>
      </c>
      <c r="K1766">
        <v>12.6954558398371</v>
      </c>
      <c r="L1766">
        <v>18.3696992626151</v>
      </c>
      <c r="M1766">
        <v>66.283278620216606</v>
      </c>
      <c r="N1766">
        <v>0.76016642030993298</v>
      </c>
      <c r="O1766">
        <v>155.720524017467</v>
      </c>
      <c r="P1766">
        <v>19.895287958115102</v>
      </c>
      <c r="Q1766">
        <v>0.15349401908221899</v>
      </c>
    </row>
    <row r="1767" spans="1:17" hidden="1" x14ac:dyDescent="0.3">
      <c r="A1767" t="s">
        <v>3690</v>
      </c>
      <c r="B1767" t="s">
        <v>3691</v>
      </c>
      <c r="C1767" t="str">
        <f>IFERROR(VLOOKUP(Table1[[#This Row],[Ticker]],[1]!Table1[[Symbol]:[Industry]],2,FALSE),"-")</f>
        <v>-</v>
      </c>
      <c r="D1767" t="s">
        <v>388</v>
      </c>
      <c r="E1767">
        <v>502.71158767499998</v>
      </c>
      <c r="F1767">
        <v>183.9</v>
      </c>
      <c r="G1767">
        <v>2.8263088787583102</v>
      </c>
      <c r="H1767">
        <v>0.39023592829950798</v>
      </c>
      <c r="I1767">
        <v>12.479325675370101</v>
      </c>
      <c r="J1767">
        <v>-2.07689895761375</v>
      </c>
      <c r="K1767">
        <v>174.458743931459</v>
      </c>
      <c r="L1767">
        <v>165.670088635946</v>
      </c>
      <c r="M1767">
        <v>58.334062348626198</v>
      </c>
      <c r="N1767">
        <v>3.18962815746344</v>
      </c>
      <c r="O1767">
        <v>11.4736269711799</v>
      </c>
      <c r="P1767">
        <v>38.2706766917293</v>
      </c>
      <c r="Q1767">
        <v>-3.486574089998E-3</v>
      </c>
    </row>
    <row r="1768" spans="1:17" hidden="1" x14ac:dyDescent="0.3">
      <c r="A1768" t="s">
        <v>3692</v>
      </c>
      <c r="B1768" t="s">
        <v>3693</v>
      </c>
      <c r="C1768" t="str">
        <f>IFERROR(VLOOKUP(Table1[[#This Row],[Ticker]],[1]!Table1[[Symbol]:[Industry]],2,FALSE),"-")</f>
        <v>-</v>
      </c>
      <c r="D1768" t="s">
        <v>46</v>
      </c>
      <c r="E1768">
        <v>502.18773160000001</v>
      </c>
      <c r="F1768">
        <v>27.8</v>
      </c>
      <c r="G1768">
        <v>129.36065004006801</v>
      </c>
      <c r="H1768">
        <v>3.2006546882167002</v>
      </c>
      <c r="I1768">
        <v>12.513359194638401</v>
      </c>
      <c r="J1768">
        <v>-2.4511545691575001</v>
      </c>
      <c r="K1768">
        <v>28.485279378250102</v>
      </c>
      <c r="L1768">
        <v>24.7769295135558</v>
      </c>
      <c r="M1768">
        <v>57.997922921388202</v>
      </c>
      <c r="N1768">
        <v>0.330252753866911</v>
      </c>
      <c r="O1768">
        <v>44.964028776978402</v>
      </c>
      <c r="P1768">
        <v>178</v>
      </c>
      <c r="Q1768">
        <v>-7.4479818849087998E-2</v>
      </c>
    </row>
    <row r="1769" spans="1:17" hidden="1" x14ac:dyDescent="0.3">
      <c r="A1769" t="s">
        <v>3694</v>
      </c>
      <c r="B1769" t="s">
        <v>3695</v>
      </c>
      <c r="C1769" t="str">
        <f>IFERROR(VLOOKUP(Table1[[#This Row],[Ticker]],[1]!Table1[[Symbol]:[Industry]],2,FALSE),"-")</f>
        <v>-</v>
      </c>
      <c r="D1769" t="s">
        <v>124</v>
      </c>
      <c r="E1769">
        <v>499.80756000000002</v>
      </c>
      <c r="F1769">
        <v>19.7</v>
      </c>
      <c r="G1769">
        <v>226.10049276614899</v>
      </c>
      <c r="H1769">
        <v>-20.146018255913798</v>
      </c>
      <c r="I1769">
        <v>57.781336674397899</v>
      </c>
      <c r="J1769">
        <v>-6.5371803236224402</v>
      </c>
      <c r="K1769">
        <v>19.8543657944704</v>
      </c>
      <c r="L1769">
        <v>15.3228988712304</v>
      </c>
      <c r="M1769">
        <v>30.164768671711801</v>
      </c>
      <c r="N1769">
        <v>0.74249918311981</v>
      </c>
      <c r="O1769">
        <v>24.365482233502501</v>
      </c>
      <c r="P1769">
        <v>294</v>
      </c>
      <c r="Q1769">
        <v>0.155041637891697</v>
      </c>
    </row>
    <row r="1770" spans="1:17" hidden="1" x14ac:dyDescent="0.3">
      <c r="A1770" t="s">
        <v>3696</v>
      </c>
      <c r="B1770" t="s">
        <v>3697</v>
      </c>
      <c r="C1770" t="str">
        <f>IFERROR(VLOOKUP(Table1[[#This Row],[Ticker]],[1]!Table1[[Symbol]:[Industry]],2,FALSE),"-")</f>
        <v>-</v>
      </c>
      <c r="D1770" t="s">
        <v>293</v>
      </c>
      <c r="E1770">
        <v>499.62598150000002</v>
      </c>
      <c r="F1770">
        <v>381.75</v>
      </c>
      <c r="G1770">
        <v>118.010916367444</v>
      </c>
      <c r="H1770">
        <v>17.715756771354101</v>
      </c>
      <c r="I1770">
        <v>52.453537998959803</v>
      </c>
      <c r="J1770">
        <v>7.7780992587997799</v>
      </c>
      <c r="K1770">
        <v>334.28719297534002</v>
      </c>
      <c r="L1770">
        <v>279.91151641142</v>
      </c>
      <c r="M1770">
        <v>87.6944595568892</v>
      </c>
      <c r="N1770">
        <v>0.99585116528043605</v>
      </c>
      <c r="O1770">
        <v>3.7197118533071198</v>
      </c>
      <c r="P1770">
        <v>176.5302426657</v>
      </c>
      <c r="Q1770">
        <v>0.106263317603385</v>
      </c>
    </row>
    <row r="1771" spans="1:17" hidden="1" x14ac:dyDescent="0.3">
      <c r="A1771" t="s">
        <v>3698</v>
      </c>
      <c r="B1771" t="s">
        <v>3699</v>
      </c>
      <c r="C1771" t="str">
        <f>IFERROR(VLOOKUP(Table1[[#This Row],[Ticker]],[1]!Table1[[Symbol]:[Industry]],2,FALSE),"-")</f>
        <v>-</v>
      </c>
      <c r="D1771" t="s">
        <v>21</v>
      </c>
      <c r="E1771">
        <v>499.34940752900002</v>
      </c>
      <c r="F1771">
        <v>71.03</v>
      </c>
      <c r="G1771">
        <v>111.214778480435</v>
      </c>
      <c r="H1771">
        <v>-10.893598222243799</v>
      </c>
      <c r="I1771">
        <v>-3.3690475044767401</v>
      </c>
      <c r="J1771">
        <v>-3.5558246146811698</v>
      </c>
      <c r="K1771">
        <v>69.390210718845097</v>
      </c>
      <c r="L1771">
        <v>64.127004994197904</v>
      </c>
      <c r="M1771">
        <v>55.309248434179104</v>
      </c>
      <c r="N1771">
        <v>1.07619304430788</v>
      </c>
      <c r="O1771">
        <v>50.9925383640715</v>
      </c>
      <c r="P1771">
        <v>148.35664335664299</v>
      </c>
      <c r="Q1771">
        <v>0.118567169741537</v>
      </c>
    </row>
    <row r="1772" spans="1:17" hidden="1" x14ac:dyDescent="0.3">
      <c r="A1772" t="s">
        <v>3700</v>
      </c>
      <c r="B1772" t="s">
        <v>3701</v>
      </c>
      <c r="C1772" t="str">
        <f>IFERROR(VLOOKUP(Table1[[#This Row],[Ticker]],[1]!Table1[[Symbol]:[Industry]],2,FALSE),"-")</f>
        <v>-</v>
      </c>
      <c r="D1772" t="s">
        <v>46</v>
      </c>
      <c r="E1772">
        <v>499.20717623500002</v>
      </c>
      <c r="F1772">
        <v>212.25</v>
      </c>
      <c r="G1772">
        <v>152.13604397293301</v>
      </c>
      <c r="H1772">
        <v>-0.715052480011373</v>
      </c>
      <c r="I1772">
        <v>-61.021167241148198</v>
      </c>
      <c r="J1772">
        <v>-0.46667427509991899</v>
      </c>
      <c r="K1772">
        <v>217.21175272315699</v>
      </c>
      <c r="M1772">
        <v>51.4303052815265</v>
      </c>
      <c r="N1772">
        <v>1.4606872451951001</v>
      </c>
      <c r="O1772">
        <v>119.293286219081</v>
      </c>
      <c r="P1772">
        <v>190.753424657534</v>
      </c>
    </row>
    <row r="1773" spans="1:17" hidden="1" x14ac:dyDescent="0.3">
      <c r="A1773" t="s">
        <v>3702</v>
      </c>
      <c r="B1773" t="s">
        <v>3703</v>
      </c>
      <c r="C1773" t="str">
        <f>IFERROR(VLOOKUP(Table1[[#This Row],[Ticker]],[1]!Table1[[Symbol]:[Industry]],2,FALSE),"-")</f>
        <v>-</v>
      </c>
      <c r="D1773" t="s">
        <v>193</v>
      </c>
      <c r="E1773">
        <v>498.09593599999999</v>
      </c>
      <c r="F1773">
        <v>209.9</v>
      </c>
      <c r="G1773">
        <v>-18.126933023535798</v>
      </c>
      <c r="H1773">
        <v>13.3639968612441</v>
      </c>
      <c r="I1773">
        <v>-3.7590872759252498</v>
      </c>
      <c r="J1773">
        <v>0.87612549541069096</v>
      </c>
      <c r="K1773">
        <v>190.682621512542</v>
      </c>
      <c r="M1773">
        <v>66.678415368345796</v>
      </c>
      <c r="N1773">
        <v>0.86201200374428699</v>
      </c>
      <c r="O1773">
        <v>24.6545974273463</v>
      </c>
      <c r="P1773">
        <v>60.106788710907701</v>
      </c>
    </row>
    <row r="1774" spans="1:17" hidden="1" x14ac:dyDescent="0.3">
      <c r="A1774" t="s">
        <v>3704</v>
      </c>
      <c r="B1774" t="s">
        <v>3705</v>
      </c>
      <c r="C1774" t="str">
        <f>IFERROR(VLOOKUP(Table1[[#This Row],[Ticker]],[1]!Table1[[Symbol]:[Industry]],2,FALSE),"-")</f>
        <v>-</v>
      </c>
      <c r="D1774" t="s">
        <v>343</v>
      </c>
      <c r="E1774">
        <v>498.06900990000003</v>
      </c>
      <c r="F1774">
        <v>470.65</v>
      </c>
      <c r="G1774">
        <v>2.6004927661497299</v>
      </c>
      <c r="H1774">
        <v>-5.1359836675034698</v>
      </c>
      <c r="I1774">
        <v>-43.874515558440997</v>
      </c>
      <c r="J1774">
        <v>-5.0863871692296296</v>
      </c>
      <c r="K1774">
        <v>496.398101424125</v>
      </c>
      <c r="L1774">
        <v>529.83725100832601</v>
      </c>
      <c r="M1774">
        <v>42.944679932533298</v>
      </c>
      <c r="N1774">
        <v>1.0974099054784701</v>
      </c>
      <c r="O1774">
        <v>81.823010729841698</v>
      </c>
      <c r="P1774">
        <v>35.050215208034402</v>
      </c>
      <c r="Q1774">
        <v>0.260898285698548</v>
      </c>
    </row>
    <row r="1775" spans="1:17" hidden="1" x14ac:dyDescent="0.3">
      <c r="A1775" t="s">
        <v>3706</v>
      </c>
      <c r="B1775" t="s">
        <v>3707</v>
      </c>
      <c r="C1775" t="str">
        <f>IFERROR(VLOOKUP(Table1[[#This Row],[Ticker]],[1]!Table1[[Symbol]:[Industry]],2,FALSE),"-")</f>
        <v>-</v>
      </c>
      <c r="D1775" t="s">
        <v>230</v>
      </c>
      <c r="E1775">
        <v>497.94119999999998</v>
      </c>
      <c r="F1775">
        <v>365.8</v>
      </c>
      <c r="G1775">
        <v>67.556594742314999</v>
      </c>
      <c r="H1775">
        <v>-1.7872966310632099</v>
      </c>
      <c r="I1775">
        <v>1.2018490819371499</v>
      </c>
      <c r="J1775">
        <v>2.0365700145956298</v>
      </c>
      <c r="K1775">
        <v>343.29445241061399</v>
      </c>
      <c r="L1775">
        <v>310.66693841773298</v>
      </c>
      <c r="M1775">
        <v>62.302775110063202</v>
      </c>
      <c r="N1775">
        <v>1.7682519725507599</v>
      </c>
      <c r="O1775">
        <v>18.917441224712899</v>
      </c>
      <c r="P1775">
        <v>100.98901098901</v>
      </c>
      <c r="Q1775">
        <v>4.8054993359731998E-2</v>
      </c>
    </row>
    <row r="1776" spans="1:17" hidden="1" x14ac:dyDescent="0.3">
      <c r="A1776" t="s">
        <v>3708</v>
      </c>
      <c r="B1776" t="s">
        <v>3709</v>
      </c>
      <c r="C1776" t="str">
        <f>IFERROR(VLOOKUP(Table1[[#This Row],[Ticker]],[1]!Table1[[Symbol]:[Industry]],2,FALSE),"-")</f>
        <v>-</v>
      </c>
      <c r="D1776" t="s">
        <v>124</v>
      </c>
      <c r="E1776">
        <v>497.90255937500001</v>
      </c>
      <c r="F1776">
        <v>167.55</v>
      </c>
      <c r="G1776">
        <v>696.041114919866</v>
      </c>
      <c r="H1776">
        <v>-12.7529363985463</v>
      </c>
      <c r="I1776">
        <v>165.122155658503</v>
      </c>
      <c r="J1776">
        <v>-1.11267002279659</v>
      </c>
      <c r="K1776">
        <v>162.77383199126501</v>
      </c>
      <c r="L1776">
        <v>110.04215782640399</v>
      </c>
      <c r="M1776">
        <v>49.563337862441102</v>
      </c>
      <c r="N1776">
        <v>0.43699032206885602</v>
      </c>
      <c r="O1776">
        <v>26.9770217845419</v>
      </c>
      <c r="P1776">
        <v>830.83333333333303</v>
      </c>
      <c r="Q1776">
        <v>0.17123061758244901</v>
      </c>
    </row>
    <row r="1777" spans="1:17" hidden="1" x14ac:dyDescent="0.3">
      <c r="A1777" t="s">
        <v>3710</v>
      </c>
      <c r="B1777" t="s">
        <v>3711</v>
      </c>
      <c r="C1777" t="str">
        <f>IFERROR(VLOOKUP(Table1[[#This Row],[Ticker]],[1]!Table1[[Symbol]:[Industry]],2,FALSE),"-")</f>
        <v>-</v>
      </c>
      <c r="D1777" t="s">
        <v>371</v>
      </c>
      <c r="E1777">
        <v>497.72265099999998</v>
      </c>
      <c r="F1777">
        <v>610.9</v>
      </c>
      <c r="G1777">
        <v>107.141409228944</v>
      </c>
      <c r="H1777">
        <v>-1.35737725270592</v>
      </c>
      <c r="I1777">
        <v>39.076518861231598</v>
      </c>
      <c r="J1777">
        <v>4.8446866788118399</v>
      </c>
      <c r="K1777">
        <v>550.23940499078003</v>
      </c>
      <c r="L1777">
        <v>475.26119745301997</v>
      </c>
      <c r="M1777">
        <v>63.857803514509698</v>
      </c>
      <c r="N1777">
        <v>1.3935620983414201</v>
      </c>
      <c r="O1777">
        <v>5.5819283025045001</v>
      </c>
      <c r="P1777">
        <v>144.115884115884</v>
      </c>
      <c r="Q1777">
        <v>4.3323983579016997E-2</v>
      </c>
    </row>
    <row r="1778" spans="1:17" hidden="1" x14ac:dyDescent="0.3">
      <c r="A1778" t="s">
        <v>3712</v>
      </c>
      <c r="B1778" t="s">
        <v>3713</v>
      </c>
      <c r="C1778" t="str">
        <f>IFERROR(VLOOKUP(Table1[[#This Row],[Ticker]],[1]!Table1[[Symbol]:[Industry]],2,FALSE),"-")</f>
        <v>-</v>
      </c>
      <c r="D1778" t="s">
        <v>293</v>
      </c>
      <c r="E1778">
        <v>497.58930199999998</v>
      </c>
      <c r="F1778">
        <v>206.75</v>
      </c>
      <c r="G1778">
        <v>11.781533799584301</v>
      </c>
      <c r="H1778">
        <v>-14.1471371433963</v>
      </c>
      <c r="I1778">
        <v>26.149379547194901</v>
      </c>
      <c r="J1778">
        <v>-1.6955320137468199</v>
      </c>
      <c r="K1778">
        <v>227.626780432316</v>
      </c>
      <c r="M1778">
        <v>44.221112432677799</v>
      </c>
      <c r="O1778">
        <v>52.8415961305924</v>
      </c>
      <c r="P1778">
        <v>51.798825256975</v>
      </c>
    </row>
    <row r="1779" spans="1:17" hidden="1" x14ac:dyDescent="0.3">
      <c r="A1779" t="s">
        <v>3714</v>
      </c>
      <c r="B1779" t="s">
        <v>3715</v>
      </c>
      <c r="C1779" t="str">
        <f>IFERROR(VLOOKUP(Table1[[#This Row],[Ticker]],[1]!Table1[[Symbol]:[Industry]],2,FALSE),"-")</f>
        <v>-</v>
      </c>
      <c r="D1779" t="s">
        <v>322</v>
      </c>
      <c r="E1779">
        <v>497.526336775</v>
      </c>
      <c r="F1779">
        <v>138.19999999999999</v>
      </c>
      <c r="G1779">
        <v>-19.881479633348398</v>
      </c>
      <c r="H1779">
        <v>-9.8556901805285193</v>
      </c>
      <c r="I1779">
        <v>22.338330224177501</v>
      </c>
      <c r="J1779">
        <v>0.89260901189421105</v>
      </c>
      <c r="K1779">
        <v>137.855671203974</v>
      </c>
      <c r="L1779">
        <v>123.98826501076999</v>
      </c>
      <c r="M1779">
        <v>59.270145102162999</v>
      </c>
      <c r="N1779">
        <v>0.43576499944839697</v>
      </c>
      <c r="O1779">
        <v>24.493487698987</v>
      </c>
      <c r="P1779">
        <v>39.595959595959499</v>
      </c>
      <c r="Q1779">
        <v>0.15623262410761601</v>
      </c>
    </row>
    <row r="1780" spans="1:17" hidden="1" x14ac:dyDescent="0.3">
      <c r="A1780" t="s">
        <v>3716</v>
      </c>
      <c r="B1780" t="s">
        <v>3717</v>
      </c>
      <c r="C1780" t="str">
        <f>IFERROR(VLOOKUP(Table1[[#This Row],[Ticker]],[1]!Table1[[Symbol]:[Industry]],2,FALSE),"-")</f>
        <v>-</v>
      </c>
      <c r="D1780" t="s">
        <v>267</v>
      </c>
      <c r="E1780">
        <v>496.59378125000001</v>
      </c>
      <c r="F1780">
        <v>400.55</v>
      </c>
      <c r="G1780">
        <v>159.09970560450199</v>
      </c>
      <c r="H1780">
        <v>34.252129892234201</v>
      </c>
      <c r="I1780">
        <v>10.634215033343599</v>
      </c>
      <c r="J1780">
        <v>25.920479691938802</v>
      </c>
      <c r="K1780">
        <v>293.15436793792202</v>
      </c>
      <c r="L1780">
        <v>262.07406773794798</v>
      </c>
      <c r="M1780">
        <v>89.122369595187806</v>
      </c>
      <c r="N1780">
        <v>1.8449338048578701</v>
      </c>
      <c r="O1780">
        <v>0</v>
      </c>
      <c r="P1780">
        <v>194.52205882352899</v>
      </c>
      <c r="Q1780">
        <v>0.100153136887703</v>
      </c>
    </row>
    <row r="1781" spans="1:17" hidden="1" x14ac:dyDescent="0.3">
      <c r="A1781" t="s">
        <v>3718</v>
      </c>
      <c r="B1781" t="s">
        <v>3719</v>
      </c>
      <c r="C1781" t="str">
        <f>IFERROR(VLOOKUP(Table1[[#This Row],[Ticker]],[1]!Table1[[Symbol]:[Industry]],2,FALSE),"-")</f>
        <v>-</v>
      </c>
      <c r="D1781" t="s">
        <v>193</v>
      </c>
      <c r="E1781">
        <v>495.96300000000002</v>
      </c>
      <c r="F1781">
        <v>156.30000000000001</v>
      </c>
      <c r="G1781">
        <v>-7.9451085252142502</v>
      </c>
      <c r="H1781">
        <v>-5.1086825330942602</v>
      </c>
      <c r="I1781">
        <v>-14.2968916006317</v>
      </c>
      <c r="J1781">
        <v>0.52773025115516903</v>
      </c>
      <c r="K1781">
        <v>154.503011715025</v>
      </c>
      <c r="L1781">
        <v>148.90591739259401</v>
      </c>
      <c r="M1781">
        <v>68.915637877284198</v>
      </c>
      <c r="N1781">
        <v>1.2789930527987201</v>
      </c>
      <c r="O1781">
        <v>30.646193218170101</v>
      </c>
      <c r="P1781">
        <v>34.741379310344797</v>
      </c>
      <c r="Q1781">
        <v>4.6263907594732999E-2</v>
      </c>
    </row>
    <row r="1782" spans="1:17" hidden="1" x14ac:dyDescent="0.3">
      <c r="A1782" t="s">
        <v>3720</v>
      </c>
      <c r="B1782" t="s">
        <v>3721</v>
      </c>
      <c r="C1782" t="str">
        <f>IFERROR(VLOOKUP(Table1[[#This Row],[Ticker]],[1]!Table1[[Symbol]:[Industry]],2,FALSE),"-")</f>
        <v>-</v>
      </c>
      <c r="D1782" t="s">
        <v>193</v>
      </c>
      <c r="E1782">
        <v>495.24444354399998</v>
      </c>
      <c r="F1782">
        <v>40.130000000000003</v>
      </c>
      <c r="G1782">
        <v>30.462638402614399</v>
      </c>
      <c r="H1782">
        <v>7.4191104320961996</v>
      </c>
      <c r="I1782">
        <v>-3.5858321477928699</v>
      </c>
      <c r="J1782">
        <v>-5.7207476369821899</v>
      </c>
      <c r="K1782">
        <v>39.703670157964197</v>
      </c>
      <c r="L1782">
        <v>37.538456021095797</v>
      </c>
      <c r="M1782">
        <v>50.032059611098603</v>
      </c>
      <c r="N1782">
        <v>0.963982783679313</v>
      </c>
      <c r="O1782">
        <v>23.972090705208</v>
      </c>
      <c r="P1782">
        <v>61.1646586345381</v>
      </c>
      <c r="Q1782">
        <v>5.9123977479583999E-2</v>
      </c>
    </row>
    <row r="1783" spans="1:17" hidden="1" x14ac:dyDescent="0.3">
      <c r="A1783" t="s">
        <v>3722</v>
      </c>
      <c r="B1783" t="s">
        <v>3723</v>
      </c>
      <c r="C1783" t="str">
        <f>IFERROR(VLOOKUP(Table1[[#This Row],[Ticker]],[1]!Table1[[Symbol]:[Industry]],2,FALSE),"-")</f>
        <v>-</v>
      </c>
      <c r="D1783" t="s">
        <v>124</v>
      </c>
      <c r="E1783">
        <v>494.54051343999998</v>
      </c>
      <c r="F1783">
        <v>260.39999999999998</v>
      </c>
      <c r="G1783">
        <v>-67.332280343093899</v>
      </c>
      <c r="H1783">
        <v>-4.2860891778996697</v>
      </c>
      <c r="I1783">
        <v>-52.964434595483297</v>
      </c>
      <c r="J1783">
        <v>-0.19289433041846499</v>
      </c>
      <c r="K1783">
        <v>267.22147338396098</v>
      </c>
      <c r="M1783">
        <v>57.892078085920801</v>
      </c>
      <c r="N1783">
        <v>0.40484622839284601</v>
      </c>
      <c r="O1783">
        <v>71.370967741935502</v>
      </c>
      <c r="P1783">
        <v>17.456021650879499</v>
      </c>
    </row>
    <row r="1784" spans="1:17" hidden="1" x14ac:dyDescent="0.3">
      <c r="A1784" t="s">
        <v>3724</v>
      </c>
      <c r="B1784" t="s">
        <v>3725</v>
      </c>
      <c r="C1784" t="str">
        <f>IFERROR(VLOOKUP(Table1[[#This Row],[Ticker]],[1]!Table1[[Symbol]:[Industry]],2,FALSE),"-")</f>
        <v>-</v>
      </c>
      <c r="D1784" t="s">
        <v>140</v>
      </c>
      <c r="E1784">
        <v>493.5431676</v>
      </c>
      <c r="F1784">
        <v>12.54</v>
      </c>
      <c r="G1784">
        <v>87.196134412638798</v>
      </c>
      <c r="H1784">
        <v>6.8649245050288901</v>
      </c>
      <c r="I1784">
        <v>27.2461601396482</v>
      </c>
      <c r="J1784">
        <v>-4.4643562364597198</v>
      </c>
      <c r="K1784">
        <v>11.569305216470999</v>
      </c>
      <c r="L1784">
        <v>10.055983804045701</v>
      </c>
      <c r="M1784">
        <v>62.2274484017194</v>
      </c>
      <c r="N1784">
        <v>2.81822668858414</v>
      </c>
      <c r="O1784">
        <v>15.629984051036599</v>
      </c>
      <c r="P1784">
        <v>155.918367346938</v>
      </c>
      <c r="Q1784">
        <v>5.2089061519008002E-2</v>
      </c>
    </row>
    <row r="1785" spans="1:17" hidden="1" x14ac:dyDescent="0.3">
      <c r="A1785" t="s">
        <v>3726</v>
      </c>
      <c r="B1785" t="s">
        <v>3727</v>
      </c>
      <c r="C1785" t="str">
        <f>IFERROR(VLOOKUP(Table1[[#This Row],[Ticker]],[1]!Table1[[Symbol]:[Industry]],2,FALSE),"-")</f>
        <v>-</v>
      </c>
      <c r="E1785">
        <v>493.493653743999</v>
      </c>
      <c r="F1785">
        <v>109.85</v>
      </c>
      <c r="G1785">
        <v>-43.308018669920699</v>
      </c>
      <c r="H1785">
        <v>-15.9890482938257</v>
      </c>
      <c r="I1785">
        <v>-28.940172922310101</v>
      </c>
      <c r="J1785">
        <v>-10.616375441972099</v>
      </c>
      <c r="M1785">
        <v>0</v>
      </c>
      <c r="O1785">
        <v>21.984524351388199</v>
      </c>
      <c r="P1785">
        <v>0</v>
      </c>
    </row>
    <row r="1786" spans="1:17" hidden="1" x14ac:dyDescent="0.3">
      <c r="A1786" t="s">
        <v>3728</v>
      </c>
      <c r="B1786" t="s">
        <v>3729</v>
      </c>
      <c r="C1786" t="str">
        <f>IFERROR(VLOOKUP(Table1[[#This Row],[Ticker]],[1]!Table1[[Symbol]:[Industry]],2,FALSE),"-")</f>
        <v>-</v>
      </c>
      <c r="D1786" t="s">
        <v>533</v>
      </c>
      <c r="E1786">
        <v>493.18643421000002</v>
      </c>
      <c r="F1786">
        <v>535.4</v>
      </c>
      <c r="G1786">
        <v>-4.6498422949686402</v>
      </c>
      <c r="H1786">
        <v>8.5042206927121704</v>
      </c>
      <c r="I1786">
        <v>-5.8613978322257703</v>
      </c>
      <c r="J1786">
        <v>-4.3786008405741299</v>
      </c>
      <c r="K1786">
        <v>490.26247539253598</v>
      </c>
      <c r="L1786">
        <v>464.883382767782</v>
      </c>
      <c r="M1786">
        <v>62.572089121782199</v>
      </c>
      <c r="N1786">
        <v>2.6051133193773399</v>
      </c>
      <c r="O1786">
        <v>8.1434441539036193</v>
      </c>
      <c r="P1786">
        <v>30.426309378806302</v>
      </c>
      <c r="Q1786">
        <v>-3.0921811494761E-2</v>
      </c>
    </row>
    <row r="1787" spans="1:17" hidden="1" x14ac:dyDescent="0.3">
      <c r="A1787" t="s">
        <v>3730</v>
      </c>
      <c r="B1787" t="s">
        <v>3731</v>
      </c>
      <c r="C1787" t="str">
        <f>IFERROR(VLOOKUP(Table1[[#This Row],[Ticker]],[1]!Table1[[Symbol]:[Industry]],2,FALSE),"-")</f>
        <v>-</v>
      </c>
      <c r="E1787">
        <v>493.07481562499999</v>
      </c>
      <c r="F1787">
        <v>445.1</v>
      </c>
      <c r="G1787">
        <v>179.28223308817701</v>
      </c>
      <c r="H1787">
        <v>38.1787635322437</v>
      </c>
      <c r="I1787">
        <v>88.279036784099802</v>
      </c>
      <c r="J1787">
        <v>12.3285064477916</v>
      </c>
      <c r="K1787">
        <v>334.76142160699402</v>
      </c>
      <c r="L1787">
        <v>253.25435863244101</v>
      </c>
      <c r="M1787">
        <v>97.483788509758199</v>
      </c>
      <c r="N1787">
        <v>1.22179793324278</v>
      </c>
      <c r="O1787">
        <v>5.1449112558975498</v>
      </c>
      <c r="P1787">
        <v>213.34037310805999</v>
      </c>
      <c r="Q1787">
        <v>0.35560246947556401</v>
      </c>
    </row>
    <row r="1788" spans="1:17" hidden="1" x14ac:dyDescent="0.3">
      <c r="A1788" t="s">
        <v>3732</v>
      </c>
      <c r="B1788" t="s">
        <v>3733</v>
      </c>
      <c r="C1788" t="str">
        <f>IFERROR(VLOOKUP(Table1[[#This Row],[Ticker]],[1]!Table1[[Symbol]:[Industry]],2,FALSE),"-")</f>
        <v>-</v>
      </c>
      <c r="D1788" t="s">
        <v>1514</v>
      </c>
      <c r="E1788">
        <v>492.88349735999998</v>
      </c>
      <c r="F1788">
        <v>303.89999999999998</v>
      </c>
      <c r="G1788">
        <v>-22.493370925337</v>
      </c>
      <c r="H1788">
        <v>-2.0272172515196298</v>
      </c>
      <c r="I1788">
        <v>-8.1255251777264501</v>
      </c>
      <c r="J1788">
        <v>-6.9314323901288297</v>
      </c>
      <c r="K1788">
        <v>296.64583334305598</v>
      </c>
      <c r="M1788">
        <v>50.707009605216697</v>
      </c>
      <c r="N1788">
        <v>1.0391801835785199</v>
      </c>
      <c r="O1788">
        <v>19.776242184929199</v>
      </c>
      <c r="P1788">
        <v>62.079999999999899</v>
      </c>
    </row>
    <row r="1789" spans="1:17" hidden="1" x14ac:dyDescent="0.3">
      <c r="A1789" t="s">
        <v>3734</v>
      </c>
      <c r="B1789" t="s">
        <v>3735</v>
      </c>
      <c r="C1789" t="str">
        <f>IFERROR(VLOOKUP(Table1[[#This Row],[Ticker]],[1]!Table1[[Symbol]:[Industry]],2,FALSE),"-")</f>
        <v>-</v>
      </c>
      <c r="D1789" t="s">
        <v>293</v>
      </c>
      <c r="E1789">
        <v>491.50301381999998</v>
      </c>
      <c r="F1789">
        <v>354.05</v>
      </c>
      <c r="G1789">
        <v>51.694537999473503</v>
      </c>
      <c r="H1789">
        <v>6.8574729402002799</v>
      </c>
      <c r="I1789">
        <v>30.3876472418543</v>
      </c>
      <c r="J1789">
        <v>6.01604519546677</v>
      </c>
      <c r="K1789">
        <v>319.22716552600201</v>
      </c>
      <c r="L1789">
        <v>272.92117102895497</v>
      </c>
      <c r="M1789">
        <v>64.415166395815604</v>
      </c>
      <c r="N1789">
        <v>1.23043192858756</v>
      </c>
      <c r="O1789">
        <v>5.3523513628018504</v>
      </c>
      <c r="P1789">
        <v>135.64059900166299</v>
      </c>
      <c r="Q1789">
        <v>0.116244604271057</v>
      </c>
    </row>
    <row r="1790" spans="1:17" hidden="1" x14ac:dyDescent="0.3">
      <c r="A1790" t="s">
        <v>3736</v>
      </c>
      <c r="B1790" t="s">
        <v>3737</v>
      </c>
      <c r="C1790" t="str">
        <f>IFERROR(VLOOKUP(Table1[[#This Row],[Ticker]],[1]!Table1[[Symbol]:[Industry]],2,FALSE),"-")</f>
        <v>-</v>
      </c>
      <c r="D1790" t="s">
        <v>988</v>
      </c>
      <c r="E1790">
        <v>491.28061365999997</v>
      </c>
      <c r="F1790">
        <v>59.39</v>
      </c>
      <c r="G1790">
        <v>21.519747424534799</v>
      </c>
      <c r="H1790">
        <v>-3.0617102637111202</v>
      </c>
      <c r="I1790">
        <v>0.31796257391070099</v>
      </c>
      <c r="J1790">
        <v>-5.5631750829364197</v>
      </c>
      <c r="K1790">
        <v>58.853223724027202</v>
      </c>
      <c r="L1790">
        <v>55.416807939690699</v>
      </c>
      <c r="M1790">
        <v>46.112333895567097</v>
      </c>
      <c r="N1790">
        <v>1.07244214289972</v>
      </c>
      <c r="O1790">
        <v>20.727395184374402</v>
      </c>
      <c r="P1790">
        <v>48.847117794486202</v>
      </c>
      <c r="Q1790">
        <v>2.6567915383620001E-2</v>
      </c>
    </row>
    <row r="1791" spans="1:17" hidden="1" x14ac:dyDescent="0.3">
      <c r="A1791" t="s">
        <v>3738</v>
      </c>
      <c r="B1791" t="s">
        <v>3739</v>
      </c>
      <c r="C1791" t="str">
        <f>IFERROR(VLOOKUP(Table1[[#This Row],[Ticker]],[1]!Table1[[Symbol]:[Industry]],2,FALSE),"-")</f>
        <v>-</v>
      </c>
      <c r="D1791" t="s">
        <v>169</v>
      </c>
      <c r="E1791">
        <v>490</v>
      </c>
      <c r="F1791">
        <v>204.6</v>
      </c>
      <c r="G1791">
        <v>46.392154426608599</v>
      </c>
      <c r="H1791">
        <v>-9.2294746307995695E-2</v>
      </c>
      <c r="I1791">
        <v>-2.8625652763271301</v>
      </c>
      <c r="J1791">
        <v>-4.5841149114316497</v>
      </c>
      <c r="K1791">
        <v>190.360594546361</v>
      </c>
      <c r="L1791">
        <v>172.84179486382399</v>
      </c>
      <c r="M1791">
        <v>51.841855556861901</v>
      </c>
      <c r="N1791">
        <v>1.7299774605559699</v>
      </c>
      <c r="O1791">
        <v>12.4144672531769</v>
      </c>
      <c r="P1791">
        <v>82.678571428571402</v>
      </c>
      <c r="Q1791">
        <v>0.106333717236895</v>
      </c>
    </row>
    <row r="1792" spans="1:17" hidden="1" x14ac:dyDescent="0.3">
      <c r="A1792" t="s">
        <v>3740</v>
      </c>
      <c r="B1792" t="s">
        <v>3741</v>
      </c>
      <c r="C1792" t="str">
        <f>IFERROR(VLOOKUP(Table1[[#This Row],[Ticker]],[1]!Table1[[Symbol]:[Industry]],2,FALSE),"-")</f>
        <v>-</v>
      </c>
      <c r="D1792" t="s">
        <v>631</v>
      </c>
      <c r="E1792">
        <v>488.61538330000002</v>
      </c>
      <c r="F1792">
        <v>653.35</v>
      </c>
      <c r="G1792">
        <v>267.78060202755898</v>
      </c>
      <c r="H1792">
        <v>-5.5306957226040101</v>
      </c>
      <c r="I1792">
        <v>94.332608489928305</v>
      </c>
      <c r="J1792">
        <v>0.94785921933921302</v>
      </c>
      <c r="K1792">
        <v>570.70625233886506</v>
      </c>
      <c r="L1792">
        <v>425.39377363309899</v>
      </c>
      <c r="M1792">
        <v>61.014664114773197</v>
      </c>
      <c r="N1792">
        <v>0.64659335022690501</v>
      </c>
      <c r="O1792">
        <v>1.3851687456952499</v>
      </c>
      <c r="P1792">
        <v>317.34270201213599</v>
      </c>
      <c r="Q1792">
        <v>0.17157128106988201</v>
      </c>
    </row>
    <row r="1793" spans="1:17" hidden="1" x14ac:dyDescent="0.3">
      <c r="A1793" t="s">
        <v>3742</v>
      </c>
      <c r="B1793" t="s">
        <v>3743</v>
      </c>
      <c r="C1793" t="str">
        <f>IFERROR(VLOOKUP(Table1[[#This Row],[Ticker]],[1]!Table1[[Symbol]:[Industry]],2,FALSE),"-")</f>
        <v>-</v>
      </c>
      <c r="D1793" t="s">
        <v>388</v>
      </c>
      <c r="E1793">
        <v>487.405763229</v>
      </c>
      <c r="F1793">
        <v>4.4800000000000004</v>
      </c>
      <c r="G1793">
        <v>38.3601321248711</v>
      </c>
      <c r="H1793">
        <v>-0.89759430004309904</v>
      </c>
      <c r="I1793">
        <v>-2.9499298071295499</v>
      </c>
      <c r="J1793">
        <v>1.07450187113261</v>
      </c>
      <c r="K1793">
        <v>4.4541104989527396</v>
      </c>
      <c r="L1793">
        <v>4.3087982285254096</v>
      </c>
      <c r="M1793">
        <v>56.0974288027288</v>
      </c>
      <c r="N1793">
        <v>1.1371929214384</v>
      </c>
      <c r="O1793">
        <v>55.580357142857103</v>
      </c>
      <c r="P1793">
        <v>68.356567838209202</v>
      </c>
      <c r="Q1793">
        <v>7.5727806484419E-2</v>
      </c>
    </row>
    <row r="1794" spans="1:17" hidden="1" x14ac:dyDescent="0.3">
      <c r="A1794" t="s">
        <v>3744</v>
      </c>
      <c r="B1794" t="s">
        <v>3745</v>
      </c>
      <c r="C1794" t="str">
        <f>IFERROR(VLOOKUP(Table1[[#This Row],[Ticker]],[1]!Table1[[Symbol]:[Industry]],2,FALSE),"-")</f>
        <v>-</v>
      </c>
      <c r="D1794" t="s">
        <v>92</v>
      </c>
      <c r="E1794">
        <v>486.84603750000002</v>
      </c>
      <c r="F1794">
        <v>997</v>
      </c>
      <c r="G1794">
        <v>7.4967181010606101</v>
      </c>
      <c r="H1794">
        <v>-5.3094725265109801</v>
      </c>
      <c r="I1794">
        <v>6.1148974907079996</v>
      </c>
      <c r="J1794">
        <v>-0.86259567556527905</v>
      </c>
      <c r="K1794">
        <v>940.562912291065</v>
      </c>
      <c r="L1794">
        <v>825.53106266481097</v>
      </c>
      <c r="M1794">
        <v>55.545113400495502</v>
      </c>
      <c r="N1794">
        <v>1.04914004914004</v>
      </c>
      <c r="O1794">
        <v>2.8084252758274699</v>
      </c>
      <c r="P1794">
        <v>48.805970149253703</v>
      </c>
      <c r="Q1794">
        <v>0.15096161224962401</v>
      </c>
    </row>
    <row r="1795" spans="1:17" hidden="1" x14ac:dyDescent="0.3">
      <c r="A1795" t="s">
        <v>3746</v>
      </c>
      <c r="B1795" t="s">
        <v>3747</v>
      </c>
      <c r="C1795" t="str">
        <f>IFERROR(VLOOKUP(Table1[[#This Row],[Ticker]],[1]!Table1[[Symbol]:[Industry]],2,FALSE),"-")</f>
        <v>-</v>
      </c>
      <c r="D1795" t="s">
        <v>21</v>
      </c>
      <c r="E1795">
        <v>484.59539732500002</v>
      </c>
      <c r="F1795">
        <v>271.35000000000002</v>
      </c>
      <c r="G1795">
        <v>120.996596662253</v>
      </c>
      <c r="H1795">
        <v>0.36324100334539999</v>
      </c>
      <c r="I1795">
        <v>-4.0220021064735203</v>
      </c>
      <c r="J1795">
        <v>0.68144762426223504</v>
      </c>
      <c r="K1795">
        <v>259.33071121013597</v>
      </c>
      <c r="L1795">
        <v>236.201693245043</v>
      </c>
      <c r="M1795">
        <v>51.061312985791801</v>
      </c>
      <c r="N1795">
        <v>1.4993834509737201</v>
      </c>
      <c r="O1795">
        <v>23.604201216141401</v>
      </c>
      <c r="P1795">
        <v>155.99056603773499</v>
      </c>
    </row>
    <row r="1796" spans="1:17" hidden="1" x14ac:dyDescent="0.3">
      <c r="A1796" t="s">
        <v>3748</v>
      </c>
      <c r="B1796" t="s">
        <v>3749</v>
      </c>
      <c r="C1796" t="str">
        <f>IFERROR(VLOOKUP(Table1[[#This Row],[Ticker]],[1]!Table1[[Symbol]:[Industry]],2,FALSE),"-")</f>
        <v>-</v>
      </c>
      <c r="D1796" t="s">
        <v>161</v>
      </c>
      <c r="E1796">
        <v>484.492838495</v>
      </c>
      <c r="F1796">
        <v>42.08</v>
      </c>
      <c r="G1796">
        <v>-36.702170672106902</v>
      </c>
      <c r="H1796">
        <v>-12.266388626284201</v>
      </c>
      <c r="I1796">
        <v>-38.952801395341702</v>
      </c>
      <c r="J1796">
        <v>-4.2970643284640504</v>
      </c>
      <c r="K1796">
        <v>45.226528296341101</v>
      </c>
      <c r="L1796">
        <v>51.623383275609903</v>
      </c>
      <c r="M1796">
        <v>22.026187985634799</v>
      </c>
      <c r="N1796">
        <v>0.76145429432992795</v>
      </c>
      <c r="O1796">
        <v>78.231939163498097</v>
      </c>
      <c r="P1796">
        <v>17.7062937062937</v>
      </c>
      <c r="Q1796">
        <v>-7.9092823602204002E-2</v>
      </c>
    </row>
    <row r="1797" spans="1:17" hidden="1" x14ac:dyDescent="0.3">
      <c r="A1797" t="s">
        <v>3750</v>
      </c>
      <c r="B1797" t="s">
        <v>3751</v>
      </c>
      <c r="C1797" t="str">
        <f>IFERROR(VLOOKUP(Table1[[#This Row],[Ticker]],[1]!Table1[[Symbol]:[Industry]],2,FALSE),"-")</f>
        <v>-</v>
      </c>
      <c r="D1797" t="s">
        <v>607</v>
      </c>
      <c r="E1797">
        <v>483.69177155</v>
      </c>
      <c r="F1797">
        <v>180.09</v>
      </c>
      <c r="G1797">
        <v>-24.3972575150651</v>
      </c>
      <c r="H1797">
        <v>0.266461898932701</v>
      </c>
      <c r="I1797">
        <v>-9.8582208423764808</v>
      </c>
      <c r="J1797">
        <v>-0.31264718504252398</v>
      </c>
      <c r="K1797">
        <v>173.84574959135799</v>
      </c>
      <c r="L1797">
        <v>172.332242714995</v>
      </c>
      <c r="M1797">
        <v>58.334349565072401</v>
      </c>
      <c r="N1797">
        <v>0.78481195178876395</v>
      </c>
      <c r="O1797">
        <v>27.380754067410699</v>
      </c>
      <c r="P1797">
        <v>32.8097345132743</v>
      </c>
      <c r="Q1797">
        <v>7.9669248050019001E-2</v>
      </c>
    </row>
    <row r="1798" spans="1:17" hidden="1" x14ac:dyDescent="0.3">
      <c r="A1798" t="s">
        <v>3752</v>
      </c>
      <c r="B1798" t="s">
        <v>3753</v>
      </c>
      <c r="C1798" t="str">
        <f>IFERROR(VLOOKUP(Table1[[#This Row],[Ticker]],[1]!Table1[[Symbol]:[Industry]],2,FALSE),"-")</f>
        <v>-</v>
      </c>
      <c r="D1798" t="s">
        <v>714</v>
      </c>
      <c r="E1798">
        <v>481.92970355999898</v>
      </c>
      <c r="F1798">
        <v>27.61</v>
      </c>
      <c r="G1798">
        <v>1.49567838860808</v>
      </c>
      <c r="H1798">
        <v>-1.5201406757229901</v>
      </c>
      <c r="I1798">
        <v>0.736195656617468</v>
      </c>
      <c r="J1798">
        <v>2.0473610405770599</v>
      </c>
      <c r="K1798">
        <v>26.331250002445302</v>
      </c>
      <c r="L1798">
        <v>24.640213544645</v>
      </c>
      <c r="M1798">
        <v>56.344784633490001</v>
      </c>
      <c r="N1798">
        <v>1.1940628606625201</v>
      </c>
      <c r="O1798">
        <v>8.6925027164071107</v>
      </c>
      <c r="P1798">
        <v>38.049999999999997</v>
      </c>
      <c r="Q1798">
        <v>3.3094991646369998E-3</v>
      </c>
    </row>
    <row r="1799" spans="1:17" hidden="1" x14ac:dyDescent="0.3">
      <c r="A1799" t="s">
        <v>3754</v>
      </c>
      <c r="B1799" t="s">
        <v>3755</v>
      </c>
      <c r="C1799" t="str">
        <f>IFERROR(VLOOKUP(Table1[[#This Row],[Ticker]],[1]!Table1[[Symbol]:[Industry]],2,FALSE),"-")</f>
        <v>-</v>
      </c>
      <c r="D1799" t="s">
        <v>119</v>
      </c>
      <c r="E1799">
        <v>481.57504560000001</v>
      </c>
      <c r="F1799">
        <v>216</v>
      </c>
      <c r="G1799">
        <v>-54.632589940617102</v>
      </c>
      <c r="H1799">
        <v>-24.285545714406801</v>
      </c>
      <c r="I1799">
        <v>-34.174518629096802</v>
      </c>
      <c r="J1799">
        <v>-5.6714935522083501</v>
      </c>
      <c r="K1799">
        <v>241.91910953679999</v>
      </c>
      <c r="L1799">
        <v>256.42830014426403</v>
      </c>
      <c r="M1799">
        <v>16.202005440569501</v>
      </c>
      <c r="N1799">
        <v>0.78536345776031402</v>
      </c>
      <c r="O1799">
        <v>43.4027777777777</v>
      </c>
      <c r="P1799">
        <v>0.46511627906977698</v>
      </c>
      <c r="Q1799">
        <v>0.16577895646570801</v>
      </c>
    </row>
    <row r="1800" spans="1:17" hidden="1" x14ac:dyDescent="0.3">
      <c r="A1800" t="s">
        <v>3756</v>
      </c>
      <c r="B1800" t="s">
        <v>3757</v>
      </c>
      <c r="C1800" t="str">
        <f>IFERROR(VLOOKUP(Table1[[#This Row],[Ticker]],[1]!Table1[[Symbol]:[Industry]],2,FALSE),"-")</f>
        <v>-</v>
      </c>
      <c r="D1800" t="s">
        <v>46</v>
      </c>
      <c r="E1800">
        <v>481.45299999999997</v>
      </c>
      <c r="F1800">
        <v>219.05</v>
      </c>
      <c r="G1800">
        <v>152.473508639165</v>
      </c>
      <c r="H1800">
        <v>47.277262167366501</v>
      </c>
      <c r="I1800">
        <v>166.841354386776</v>
      </c>
      <c r="J1800">
        <v>-15.2514935522083</v>
      </c>
      <c r="M1800">
        <v>55.4098066093946</v>
      </c>
      <c r="O1800">
        <v>15.430267062314501</v>
      </c>
      <c r="P1800">
        <v>192.06666666666601</v>
      </c>
    </row>
    <row r="1801" spans="1:17" hidden="1" x14ac:dyDescent="0.3">
      <c r="A1801" t="s">
        <v>3758</v>
      </c>
      <c r="B1801" t="s">
        <v>3759</v>
      </c>
      <c r="C1801" t="str">
        <f>IFERROR(VLOOKUP(Table1[[#This Row],[Ticker]],[1]!Table1[[Symbol]:[Industry]],2,FALSE),"-")</f>
        <v>-</v>
      </c>
      <c r="D1801" t="s">
        <v>61</v>
      </c>
      <c r="E1801">
        <v>480.610053539999</v>
      </c>
      <c r="F1801">
        <v>370.85</v>
      </c>
      <c r="G1801">
        <v>23.22956947722</v>
      </c>
      <c r="H1801">
        <v>1.6468855911012299</v>
      </c>
      <c r="I1801">
        <v>-18.743736231264901</v>
      </c>
      <c r="J1801">
        <v>-8.4513742885319108</v>
      </c>
      <c r="K1801">
        <v>336.514977425464</v>
      </c>
      <c r="L1801">
        <v>320.847764924123</v>
      </c>
      <c r="M1801">
        <v>51.353543218643701</v>
      </c>
      <c r="N1801">
        <v>1.5953223096432401</v>
      </c>
      <c r="O1801">
        <v>15.9498449507887</v>
      </c>
      <c r="P1801">
        <v>67.049549549549496</v>
      </c>
      <c r="Q1801">
        <v>-2.2354227878113999E-2</v>
      </c>
    </row>
    <row r="1802" spans="1:17" hidden="1" x14ac:dyDescent="0.3">
      <c r="A1802" t="s">
        <v>3760</v>
      </c>
      <c r="B1802" t="s">
        <v>3761</v>
      </c>
      <c r="C1802" t="str">
        <f>IFERROR(VLOOKUP(Table1[[#This Row],[Ticker]],[1]!Table1[[Symbol]:[Industry]],2,FALSE),"-")</f>
        <v>-</v>
      </c>
      <c r="E1802">
        <v>478.73269405999997</v>
      </c>
      <c r="F1802">
        <v>168.2</v>
      </c>
      <c r="G1802">
        <v>-3.4629992973423001</v>
      </c>
      <c r="H1802">
        <v>-3.38677346876971</v>
      </c>
      <c r="I1802">
        <v>-16.073887663233599</v>
      </c>
      <c r="J1802">
        <v>-3.3322290207729899</v>
      </c>
      <c r="K1802">
        <v>165.71182209383201</v>
      </c>
      <c r="L1802">
        <v>164.463187163199</v>
      </c>
      <c r="M1802">
        <v>45.221065828895199</v>
      </c>
      <c r="N1802">
        <v>1.0265838160420999</v>
      </c>
      <c r="O1802">
        <v>27.229488703923899</v>
      </c>
      <c r="P1802">
        <v>26.466165413533801</v>
      </c>
      <c r="Q1802">
        <v>-9.2384161102068998E-2</v>
      </c>
    </row>
    <row r="1803" spans="1:17" hidden="1" x14ac:dyDescent="0.3">
      <c r="A1803" t="s">
        <v>3762</v>
      </c>
      <c r="B1803" t="s">
        <v>3763</v>
      </c>
      <c r="C1803" t="str">
        <f>IFERROR(VLOOKUP(Table1[[#This Row],[Ticker]],[1]!Table1[[Symbol]:[Industry]],2,FALSE),"-")</f>
        <v>-</v>
      </c>
      <c r="D1803" t="s">
        <v>61</v>
      </c>
      <c r="E1803">
        <v>478.16434848</v>
      </c>
      <c r="F1803">
        <v>107.05</v>
      </c>
      <c r="G1803">
        <v>131.10638267833599</v>
      </c>
      <c r="H1803">
        <v>1.2354567987144001</v>
      </c>
      <c r="I1803">
        <v>234.84268890064101</v>
      </c>
      <c r="J1803">
        <v>-9.3638012445160399</v>
      </c>
      <c r="K1803">
        <v>103.95498115785099</v>
      </c>
      <c r="L1803">
        <v>69.242723299876701</v>
      </c>
      <c r="M1803">
        <v>38.4848441340527</v>
      </c>
      <c r="N1803">
        <v>1.0023394571101201</v>
      </c>
      <c r="O1803">
        <v>21.345165810369</v>
      </c>
      <c r="P1803">
        <v>424.11260709914302</v>
      </c>
      <c r="Q1803">
        <v>0.223039126909748</v>
      </c>
    </row>
    <row r="1804" spans="1:17" hidden="1" x14ac:dyDescent="0.3">
      <c r="A1804" t="s">
        <v>3764</v>
      </c>
      <c r="B1804" t="s">
        <v>3765</v>
      </c>
      <c r="C1804" t="str">
        <f>IFERROR(VLOOKUP(Table1[[#This Row],[Ticker]],[1]!Table1[[Symbol]:[Industry]],2,FALSE),"-")</f>
        <v>-</v>
      </c>
      <c r="D1804" t="s">
        <v>302</v>
      </c>
      <c r="E1804">
        <v>477.51148499999999</v>
      </c>
      <c r="F1804">
        <v>603.25</v>
      </c>
      <c r="G1804">
        <v>69.541315697263897</v>
      </c>
      <c r="H1804">
        <v>-7.8248973010719798</v>
      </c>
      <c r="I1804">
        <v>7.2808744983694504</v>
      </c>
      <c r="J1804">
        <v>-2.9442208249356301</v>
      </c>
      <c r="K1804">
        <v>613.43215357822305</v>
      </c>
      <c r="L1804">
        <v>541.62963935152902</v>
      </c>
      <c r="M1804">
        <v>44.167857138914798</v>
      </c>
      <c r="N1804">
        <v>0.45393136818652102</v>
      </c>
      <c r="O1804">
        <v>29.465395772896802</v>
      </c>
      <c r="P1804">
        <v>107.87388008270101</v>
      </c>
      <c r="Q1804">
        <v>0.169094934820438</v>
      </c>
    </row>
    <row r="1805" spans="1:17" hidden="1" x14ac:dyDescent="0.3">
      <c r="A1805" t="s">
        <v>3766</v>
      </c>
      <c r="B1805" t="s">
        <v>3767</v>
      </c>
      <c r="C1805" t="str">
        <f>IFERROR(VLOOKUP(Table1[[#This Row],[Ticker]],[1]!Table1[[Symbol]:[Industry]],2,FALSE),"-")</f>
        <v>-</v>
      </c>
      <c r="D1805" t="s">
        <v>230</v>
      </c>
      <c r="E1805">
        <v>475.19738434999999</v>
      </c>
      <c r="F1805">
        <v>1003.1</v>
      </c>
      <c r="G1805">
        <v>120.383710162025</v>
      </c>
      <c r="H1805">
        <v>-7.6462686593941802</v>
      </c>
      <c r="I1805">
        <v>50.472946808691198</v>
      </c>
      <c r="J1805">
        <v>-11.1215934917797</v>
      </c>
      <c r="K1805">
        <v>935.18213033405004</v>
      </c>
      <c r="L1805">
        <v>741.79669400692603</v>
      </c>
      <c r="M1805">
        <v>53.502687951360102</v>
      </c>
      <c r="N1805">
        <v>1.3139886994152199</v>
      </c>
      <c r="O1805">
        <v>13.727444920745601</v>
      </c>
      <c r="P1805">
        <v>174.70902368889401</v>
      </c>
      <c r="Q1805">
        <v>0.15085691477799501</v>
      </c>
    </row>
    <row r="1806" spans="1:17" hidden="1" x14ac:dyDescent="0.3">
      <c r="A1806" t="s">
        <v>3768</v>
      </c>
      <c r="B1806" t="s">
        <v>3769</v>
      </c>
      <c r="C1806" t="str">
        <f>IFERROR(VLOOKUP(Table1[[#This Row],[Ticker]],[1]!Table1[[Symbol]:[Industry]],2,FALSE),"-")</f>
        <v>-</v>
      </c>
      <c r="D1806" t="s">
        <v>124</v>
      </c>
      <c r="E1806">
        <v>475.14792</v>
      </c>
      <c r="F1806">
        <v>91.31</v>
      </c>
      <c r="G1806">
        <v>74.227954082779604</v>
      </c>
      <c r="H1806">
        <v>-12.1876197165293</v>
      </c>
      <c r="I1806">
        <v>-10.9215538918</v>
      </c>
      <c r="J1806">
        <v>-0.50313926267903597</v>
      </c>
      <c r="K1806">
        <v>94.440385167127801</v>
      </c>
      <c r="L1806">
        <v>87.165931959513799</v>
      </c>
      <c r="M1806">
        <v>48.209052982223902</v>
      </c>
      <c r="N1806">
        <v>1.0542149922870501</v>
      </c>
      <c r="O1806">
        <v>38.539042821158603</v>
      </c>
      <c r="P1806">
        <v>528.25099766065705</v>
      </c>
      <c r="Q1806">
        <v>0.13022962656852</v>
      </c>
    </row>
    <row r="1807" spans="1:17" hidden="1" x14ac:dyDescent="0.3">
      <c r="A1807" t="s">
        <v>3770</v>
      </c>
      <c r="B1807" t="s">
        <v>3771</v>
      </c>
      <c r="C1807" t="str">
        <f>IFERROR(VLOOKUP(Table1[[#This Row],[Ticker]],[1]!Table1[[Symbol]:[Industry]],2,FALSE),"-")</f>
        <v>-</v>
      </c>
      <c r="D1807" t="s">
        <v>388</v>
      </c>
      <c r="E1807">
        <v>474.07391586799997</v>
      </c>
      <c r="F1807">
        <v>24.73</v>
      </c>
      <c r="G1807">
        <v>-40.468129858640999</v>
      </c>
      <c r="H1807">
        <v>-7.1641184232543296</v>
      </c>
      <c r="I1807">
        <v>-22.901215600341501</v>
      </c>
      <c r="J1807">
        <v>-1.7514935522083499</v>
      </c>
      <c r="K1807">
        <v>25.7809485044044</v>
      </c>
      <c r="L1807">
        <v>25.649593818274099</v>
      </c>
      <c r="M1807">
        <v>43.834644586776903</v>
      </c>
      <c r="N1807">
        <v>1.6929984853957301</v>
      </c>
      <c r="O1807">
        <v>47.4322684997978</v>
      </c>
      <c r="P1807">
        <v>10.747872816838299</v>
      </c>
      <c r="Q1807">
        <v>0.129264388083626</v>
      </c>
    </row>
    <row r="1808" spans="1:17" hidden="1" x14ac:dyDescent="0.3">
      <c r="A1808" t="s">
        <v>3772</v>
      </c>
      <c r="B1808" t="s">
        <v>3773</v>
      </c>
      <c r="C1808" t="str">
        <f>IFERROR(VLOOKUP(Table1[[#This Row],[Ticker]],[1]!Table1[[Symbol]:[Industry]],2,FALSE),"-")</f>
        <v>-</v>
      </c>
      <c r="D1808" t="s">
        <v>533</v>
      </c>
      <c r="E1808">
        <v>473.47125</v>
      </c>
      <c r="F1808">
        <v>443.2</v>
      </c>
      <c r="G1808">
        <v>17.213375933280801</v>
      </c>
      <c r="H1808">
        <v>3.0594605389431702</v>
      </c>
      <c r="I1808">
        <v>-0.51737577195395801</v>
      </c>
      <c r="J1808">
        <v>-6.9463821109007702</v>
      </c>
      <c r="K1808">
        <v>402.24896613723899</v>
      </c>
      <c r="L1808">
        <v>365.66446072565901</v>
      </c>
      <c r="M1808">
        <v>55.0823745278921</v>
      </c>
      <c r="N1808">
        <v>2.7003981517000799</v>
      </c>
      <c r="O1808">
        <v>7.4345667870036003</v>
      </c>
      <c r="P1808">
        <v>44.765637759268301</v>
      </c>
      <c r="Q1808">
        <v>1.3171026156261E-2</v>
      </c>
    </row>
    <row r="1809" spans="1:17" hidden="1" x14ac:dyDescent="0.3">
      <c r="A1809" t="s">
        <v>3774</v>
      </c>
      <c r="B1809" t="s">
        <v>3775</v>
      </c>
      <c r="C1809" t="str">
        <f>IFERROR(VLOOKUP(Table1[[#This Row],[Ticker]],[1]!Table1[[Symbol]:[Industry]],2,FALSE),"-")</f>
        <v>-</v>
      </c>
      <c r="D1809" t="s">
        <v>327</v>
      </c>
      <c r="E1809">
        <v>470.45048490299899</v>
      </c>
      <c r="F1809">
        <v>20.149999999999999</v>
      </c>
      <c r="G1809">
        <v>-10.756446590789601</v>
      </c>
      <c r="H1809">
        <v>-10.044166404062</v>
      </c>
      <c r="I1809">
        <v>14.620124228046</v>
      </c>
      <c r="J1809">
        <v>-6.4400770024187297</v>
      </c>
      <c r="K1809">
        <v>21.479045698321599</v>
      </c>
      <c r="L1809">
        <v>20.6496241180696</v>
      </c>
      <c r="M1809">
        <v>33.254313819371099</v>
      </c>
      <c r="N1809">
        <v>0.60813997939046305</v>
      </c>
      <c r="O1809">
        <v>51.116625310173703</v>
      </c>
      <c r="P1809">
        <v>29.999999999999901</v>
      </c>
      <c r="Q1809">
        <v>-1.079740955693E-3</v>
      </c>
    </row>
    <row r="1810" spans="1:17" hidden="1" x14ac:dyDescent="0.3">
      <c r="A1810" t="s">
        <v>3776</v>
      </c>
      <c r="B1810" t="s">
        <v>3777</v>
      </c>
      <c r="C1810" t="str">
        <f>IFERROR(VLOOKUP(Table1[[#This Row],[Ticker]],[1]!Table1[[Symbol]:[Industry]],2,FALSE),"-")</f>
        <v>-</v>
      </c>
      <c r="D1810" t="s">
        <v>971</v>
      </c>
      <c r="E1810">
        <v>469.18975599999999</v>
      </c>
      <c r="F1810">
        <v>250.67</v>
      </c>
      <c r="G1810">
        <v>8.4450384643539707</v>
      </c>
      <c r="H1810">
        <v>21.577870584737099</v>
      </c>
      <c r="I1810">
        <v>7.6809627041913</v>
      </c>
      <c r="J1810">
        <v>17.151299786900299</v>
      </c>
      <c r="K1810">
        <v>202.59377610256101</v>
      </c>
      <c r="L1810">
        <v>199.17426001125801</v>
      </c>
      <c r="M1810">
        <v>82.631489237899501</v>
      </c>
      <c r="N1810">
        <v>3.3514647243596301</v>
      </c>
      <c r="O1810">
        <v>1.3284397813858799</v>
      </c>
      <c r="P1810">
        <v>49.967095423272397</v>
      </c>
      <c r="Q1810">
        <v>-0.10691993862075901</v>
      </c>
    </row>
    <row r="1811" spans="1:17" hidden="1" x14ac:dyDescent="0.3">
      <c r="A1811" t="s">
        <v>3778</v>
      </c>
      <c r="B1811" t="s">
        <v>3779</v>
      </c>
      <c r="C1811" t="str">
        <f>IFERROR(VLOOKUP(Table1[[#This Row],[Ticker]],[1]!Table1[[Symbol]:[Industry]],2,FALSE),"-")</f>
        <v>-</v>
      </c>
      <c r="D1811" t="s">
        <v>1930</v>
      </c>
      <c r="E1811">
        <v>469.00221060000001</v>
      </c>
      <c r="F1811">
        <v>232.7</v>
      </c>
      <c r="G1811">
        <v>-8.6329076362647506</v>
      </c>
      <c r="H1811">
        <v>-6.9358240421985098</v>
      </c>
      <c r="I1811">
        <v>-30.4906998428118</v>
      </c>
      <c r="J1811">
        <v>-1.35011771619688</v>
      </c>
      <c r="K1811">
        <v>239.860356970363</v>
      </c>
      <c r="L1811">
        <v>249.401426192457</v>
      </c>
      <c r="M1811">
        <v>46.905409424157099</v>
      </c>
      <c r="N1811">
        <v>0.87996666756782904</v>
      </c>
      <c r="O1811">
        <v>37.086377309840998</v>
      </c>
      <c r="P1811">
        <v>19.3333333333333</v>
      </c>
      <c r="Q1811">
        <v>-4.6846513488756999E-2</v>
      </c>
    </row>
    <row r="1812" spans="1:17" hidden="1" x14ac:dyDescent="0.3">
      <c r="A1812" t="s">
        <v>3780</v>
      </c>
      <c r="B1812" t="s">
        <v>3781</v>
      </c>
      <c r="C1812" t="str">
        <f>IFERROR(VLOOKUP(Table1[[#This Row],[Ticker]],[1]!Table1[[Symbol]:[Industry]],2,FALSE),"-")</f>
        <v>-</v>
      </c>
      <c r="D1812" t="s">
        <v>988</v>
      </c>
      <c r="E1812">
        <v>468.97829605599998</v>
      </c>
      <c r="F1812">
        <v>39.24</v>
      </c>
      <c r="G1812">
        <v>36.196169073482402</v>
      </c>
      <c r="H1812">
        <v>12.170335106512001</v>
      </c>
      <c r="I1812">
        <v>26.125706539779799</v>
      </c>
      <c r="J1812">
        <v>-3.8771936761240902</v>
      </c>
      <c r="K1812">
        <v>36.649571338969302</v>
      </c>
      <c r="L1812">
        <v>32.867376968531197</v>
      </c>
      <c r="M1812">
        <v>52.869630131436899</v>
      </c>
      <c r="N1812">
        <v>1.6791594946994901</v>
      </c>
      <c r="O1812">
        <v>19.1386340468909</v>
      </c>
      <c r="P1812">
        <v>64.184100418409997</v>
      </c>
      <c r="Q1812">
        <v>5.4822333498386E-2</v>
      </c>
    </row>
    <row r="1813" spans="1:17" hidden="1" x14ac:dyDescent="0.3">
      <c r="A1813" t="s">
        <v>3782</v>
      </c>
      <c r="B1813" t="s">
        <v>3783</v>
      </c>
      <c r="C1813" t="str">
        <f>IFERROR(VLOOKUP(Table1[[#This Row],[Ticker]],[1]!Table1[[Symbol]:[Industry]],2,FALSE),"-")</f>
        <v>-</v>
      </c>
      <c r="D1813" t="s">
        <v>193</v>
      </c>
      <c r="E1813">
        <v>468.84300000000002</v>
      </c>
      <c r="F1813">
        <v>90.58</v>
      </c>
      <c r="G1813">
        <v>31.945126652962699</v>
      </c>
      <c r="H1813">
        <v>-4.4457499883153799</v>
      </c>
      <c r="I1813">
        <v>-1.10932126410628</v>
      </c>
      <c r="J1813">
        <v>-5.1342427652198896</v>
      </c>
      <c r="K1813">
        <v>91.677704108312199</v>
      </c>
      <c r="L1813">
        <v>85.925932491369494</v>
      </c>
      <c r="M1813">
        <v>50.931619655862498</v>
      </c>
      <c r="N1813">
        <v>1.3729483192893499</v>
      </c>
      <c r="O1813">
        <v>38.993155221903201</v>
      </c>
      <c r="P1813">
        <v>84.857142857142804</v>
      </c>
      <c r="Q1813">
        <v>0.10248066894231</v>
      </c>
    </row>
    <row r="1814" spans="1:17" hidden="1" x14ac:dyDescent="0.3">
      <c r="A1814" t="s">
        <v>3784</v>
      </c>
      <c r="B1814" t="s">
        <v>3785</v>
      </c>
      <c r="C1814" t="str">
        <f>IFERROR(VLOOKUP(Table1[[#This Row],[Ticker]],[1]!Table1[[Symbol]:[Industry]],2,FALSE),"-")</f>
        <v>-</v>
      </c>
      <c r="D1814" t="s">
        <v>40</v>
      </c>
      <c r="E1814">
        <v>463.209048</v>
      </c>
      <c r="F1814">
        <v>11.96</v>
      </c>
      <c r="G1814">
        <v>-73.666374111083201</v>
      </c>
      <c r="H1814">
        <v>-11.3852516753798</v>
      </c>
      <c r="I1814">
        <v>-60.782164504348302</v>
      </c>
      <c r="J1814">
        <v>0.48082432858634699</v>
      </c>
      <c r="K1814">
        <v>12.4232123432766</v>
      </c>
      <c r="L1814">
        <v>16.275981609059698</v>
      </c>
      <c r="M1814">
        <v>54.018567937744599</v>
      </c>
      <c r="N1814">
        <v>0.90969490350598103</v>
      </c>
      <c r="O1814">
        <v>178.84615384615299</v>
      </c>
      <c r="P1814">
        <v>26.5608465608465</v>
      </c>
      <c r="Q1814">
        <v>0.20077937736867299</v>
      </c>
    </row>
    <row r="1815" spans="1:17" hidden="1" x14ac:dyDescent="0.3">
      <c r="A1815" t="s">
        <v>3786</v>
      </c>
      <c r="B1815" t="s">
        <v>3787</v>
      </c>
      <c r="C1815" t="str">
        <f>IFERROR(VLOOKUP(Table1[[#This Row],[Ticker]],[1]!Table1[[Symbol]:[Industry]],2,FALSE),"-")</f>
        <v>-</v>
      </c>
      <c r="D1815" t="s">
        <v>1632</v>
      </c>
      <c r="E1815">
        <v>463.17682097099998</v>
      </c>
      <c r="F1815">
        <v>165.71</v>
      </c>
      <c r="G1815">
        <v>33.155358190580301</v>
      </c>
      <c r="H1815">
        <v>15.551027680965699</v>
      </c>
      <c r="I1815">
        <v>15.5662383168668</v>
      </c>
      <c r="J1815">
        <v>2.0570019122896102</v>
      </c>
      <c r="K1815">
        <v>147.13122374576301</v>
      </c>
      <c r="L1815">
        <v>132.458263228958</v>
      </c>
      <c r="M1815">
        <v>65.616751112548698</v>
      </c>
      <c r="N1815">
        <v>0.44046916995174601</v>
      </c>
      <c r="O1815">
        <v>8.4122865246514902</v>
      </c>
      <c r="P1815">
        <v>61.510721247563303</v>
      </c>
      <c r="Q1815">
        <v>-4.8209291524796999E-2</v>
      </c>
    </row>
    <row r="1816" spans="1:17" hidden="1" x14ac:dyDescent="0.3">
      <c r="A1816" t="s">
        <v>3788</v>
      </c>
      <c r="B1816" t="s">
        <v>3789</v>
      </c>
      <c r="C1816" t="str">
        <f>IFERROR(VLOOKUP(Table1[[#This Row],[Ticker]],[1]!Table1[[Symbol]:[Industry]],2,FALSE),"-")</f>
        <v>-</v>
      </c>
      <c r="D1816" t="s">
        <v>21</v>
      </c>
      <c r="E1816">
        <v>462.764693513</v>
      </c>
      <c r="F1816">
        <v>112.64</v>
      </c>
      <c r="G1816">
        <v>15.7334853228711</v>
      </c>
      <c r="H1816">
        <v>17.089733702207901</v>
      </c>
      <c r="I1816">
        <v>5.5897337246729304</v>
      </c>
      <c r="J1816">
        <v>12.445348964399599</v>
      </c>
      <c r="K1816">
        <v>105.212398908642</v>
      </c>
      <c r="L1816">
        <v>84.9110234605089</v>
      </c>
      <c r="M1816">
        <v>93.613674260830095</v>
      </c>
      <c r="N1816">
        <v>0.60218656085900901</v>
      </c>
      <c r="O1816">
        <v>13.5475852272727</v>
      </c>
      <c r="P1816">
        <v>97.267950963222404</v>
      </c>
      <c r="Q1816">
        <v>5.8521209091907E-2</v>
      </c>
    </row>
    <row r="1817" spans="1:17" hidden="1" x14ac:dyDescent="0.3">
      <c r="A1817" t="s">
        <v>3790</v>
      </c>
      <c r="B1817" t="s">
        <v>3791</v>
      </c>
      <c r="C1817" t="str">
        <f>IFERROR(VLOOKUP(Table1[[#This Row],[Ticker]],[1]!Table1[[Symbol]:[Industry]],2,FALSE),"-")</f>
        <v>-</v>
      </c>
      <c r="D1817" t="s">
        <v>607</v>
      </c>
      <c r="E1817">
        <v>462.50880000000001</v>
      </c>
      <c r="F1817">
        <v>628.15</v>
      </c>
      <c r="G1817">
        <v>104.40635357201</v>
      </c>
      <c r="H1817">
        <v>53.475928158585702</v>
      </c>
      <c r="I1817">
        <v>118.774199319621</v>
      </c>
      <c r="J1817">
        <v>2.62958171660885</v>
      </c>
      <c r="K1817">
        <v>520.91499941931204</v>
      </c>
      <c r="M1817">
        <v>56.987435746768497</v>
      </c>
      <c r="N1817">
        <v>1.1284874608150399</v>
      </c>
      <c r="O1817">
        <v>31.258457374830801</v>
      </c>
      <c r="P1817">
        <v>141.59615384615299</v>
      </c>
    </row>
    <row r="1818" spans="1:17" hidden="1" x14ac:dyDescent="0.3">
      <c r="A1818" t="s">
        <v>3792</v>
      </c>
      <c r="B1818" t="s">
        <v>3793</v>
      </c>
      <c r="C1818" t="str">
        <f>IFERROR(VLOOKUP(Table1[[#This Row],[Ticker]],[1]!Table1[[Symbol]:[Industry]],2,FALSE),"-")</f>
        <v>-</v>
      </c>
      <c r="D1818" t="s">
        <v>278</v>
      </c>
      <c r="E1818">
        <v>462.19004999999999</v>
      </c>
      <c r="F1818">
        <v>180.35</v>
      </c>
      <c r="G1818">
        <v>96.949286829229493</v>
      </c>
      <c r="H1818">
        <v>-7.60868253309427</v>
      </c>
      <c r="I1818">
        <v>-8.9620976788778997</v>
      </c>
      <c r="J1818">
        <v>-0.106419417117746</v>
      </c>
      <c r="K1818">
        <v>178.326010631526</v>
      </c>
      <c r="M1818">
        <v>62.625728472986999</v>
      </c>
      <c r="N1818">
        <v>1.22256053356531</v>
      </c>
      <c r="O1818">
        <v>34.793457166620399</v>
      </c>
      <c r="P1818">
        <v>139.03247183565199</v>
      </c>
    </row>
    <row r="1819" spans="1:17" hidden="1" x14ac:dyDescent="0.3">
      <c r="A1819" t="s">
        <v>3794</v>
      </c>
      <c r="B1819" t="s">
        <v>3795</v>
      </c>
      <c r="C1819" t="str">
        <f>IFERROR(VLOOKUP(Table1[[#This Row],[Ticker]],[1]!Table1[[Symbol]:[Industry]],2,FALSE),"-")</f>
        <v>-</v>
      </c>
      <c r="D1819" t="s">
        <v>193</v>
      </c>
      <c r="E1819">
        <v>460.40516250000002</v>
      </c>
      <c r="F1819">
        <v>205.85</v>
      </c>
      <c r="G1819">
        <v>50.405454271709999</v>
      </c>
      <c r="H1819">
        <v>7.9807367503375497</v>
      </c>
      <c r="I1819">
        <v>38.3372952567628</v>
      </c>
      <c r="J1819">
        <v>8.7988758339197197</v>
      </c>
      <c r="K1819">
        <v>183.027006486581</v>
      </c>
      <c r="L1819">
        <v>159.13075754258401</v>
      </c>
      <c r="M1819">
        <v>64.5950422610738</v>
      </c>
      <c r="N1819">
        <v>2.30456726600391</v>
      </c>
      <c r="O1819">
        <v>14.598008258440601</v>
      </c>
      <c r="P1819">
        <v>90.073868882733095</v>
      </c>
      <c r="Q1819">
        <v>0.103606678674389</v>
      </c>
    </row>
    <row r="1820" spans="1:17" hidden="1" x14ac:dyDescent="0.3">
      <c r="A1820" t="s">
        <v>3796</v>
      </c>
      <c r="B1820" t="s">
        <v>3797</v>
      </c>
      <c r="C1820" t="str">
        <f>IFERROR(VLOOKUP(Table1[[#This Row],[Ticker]],[1]!Table1[[Symbol]:[Industry]],2,FALSE),"-")</f>
        <v>-</v>
      </c>
      <c r="D1820" t="s">
        <v>988</v>
      </c>
      <c r="E1820">
        <v>458.76258099199998</v>
      </c>
      <c r="F1820">
        <v>117.64</v>
      </c>
      <c r="G1820">
        <v>-9.3827005111611808</v>
      </c>
      <c r="H1820">
        <v>5.8336006796723403</v>
      </c>
      <c r="I1820">
        <v>9.3390344844563007</v>
      </c>
      <c r="J1820">
        <v>-11.801761751441999</v>
      </c>
      <c r="K1820">
        <v>108.28132094896699</v>
      </c>
      <c r="L1820">
        <v>100.460035570242</v>
      </c>
      <c r="M1820">
        <v>41.705621075926999</v>
      </c>
      <c r="N1820">
        <v>2.6403543773657598</v>
      </c>
      <c r="O1820">
        <v>15.6919415164909</v>
      </c>
      <c r="P1820">
        <v>41.055155875299697</v>
      </c>
      <c r="Q1820">
        <v>1.924183121312E-3</v>
      </c>
    </row>
    <row r="1821" spans="1:17" hidden="1" x14ac:dyDescent="0.3">
      <c r="A1821" t="s">
        <v>3798</v>
      </c>
      <c r="B1821" t="s">
        <v>3799</v>
      </c>
      <c r="C1821" t="str">
        <f>IFERROR(VLOOKUP(Table1[[#This Row],[Ticker]],[1]!Table1[[Symbol]:[Industry]],2,FALSE),"-")</f>
        <v>-</v>
      </c>
      <c r="D1821" t="s">
        <v>140</v>
      </c>
      <c r="E1821">
        <v>458.72426629799997</v>
      </c>
      <c r="F1821">
        <v>29.86</v>
      </c>
      <c r="G1821">
        <v>-9.5687166651956108</v>
      </c>
      <c r="H1821">
        <v>-11.3116823276288</v>
      </c>
      <c r="I1821">
        <v>-24.5150501905586</v>
      </c>
      <c r="J1821">
        <v>-7.9097967337429802</v>
      </c>
      <c r="K1821">
        <v>31.628827440927299</v>
      </c>
      <c r="L1821">
        <v>32.120408896791098</v>
      </c>
      <c r="M1821">
        <v>38.647652684101203</v>
      </c>
      <c r="N1821">
        <v>1.0266689002912499</v>
      </c>
      <c r="O1821">
        <v>50.033489618218297</v>
      </c>
      <c r="P1821">
        <v>21.1359026369168</v>
      </c>
      <c r="Q1821">
        <v>-1.8444520013249002E-2</v>
      </c>
    </row>
    <row r="1822" spans="1:17" hidden="1" x14ac:dyDescent="0.3">
      <c r="A1822" t="s">
        <v>3800</v>
      </c>
      <c r="B1822" t="s">
        <v>3801</v>
      </c>
      <c r="C1822" t="str">
        <f>IFERROR(VLOOKUP(Table1[[#This Row],[Ticker]],[1]!Table1[[Symbol]:[Industry]],2,FALSE),"-")</f>
        <v>-</v>
      </c>
      <c r="D1822" t="s">
        <v>533</v>
      </c>
      <c r="E1822">
        <v>458.54863266000001</v>
      </c>
      <c r="F1822">
        <v>639.6</v>
      </c>
      <c r="G1822">
        <v>45.835293363782199</v>
      </c>
      <c r="H1822">
        <v>-0.82811329603546102</v>
      </c>
      <c r="I1822">
        <v>54.210574538605002</v>
      </c>
      <c r="J1822">
        <v>-1.9951181476776001</v>
      </c>
      <c r="K1822">
        <v>581.66701488402703</v>
      </c>
      <c r="L1822">
        <v>507.67442000298797</v>
      </c>
      <c r="M1822">
        <v>66.493146861807801</v>
      </c>
      <c r="N1822">
        <v>0.92574509051286502</v>
      </c>
      <c r="O1822">
        <v>4.1275797373358403</v>
      </c>
      <c r="P1822">
        <v>95.805908464717604</v>
      </c>
      <c r="Q1822">
        <v>2.8980882416721001E-2</v>
      </c>
    </row>
    <row r="1823" spans="1:17" hidden="1" x14ac:dyDescent="0.3">
      <c r="A1823" t="s">
        <v>3802</v>
      </c>
      <c r="B1823" t="s">
        <v>3803</v>
      </c>
      <c r="C1823" t="str">
        <f>IFERROR(VLOOKUP(Table1[[#This Row],[Ticker]],[1]!Table1[[Symbol]:[Industry]],2,FALSE),"-")</f>
        <v>-</v>
      </c>
      <c r="D1823" t="s">
        <v>154</v>
      </c>
      <c r="E1823">
        <v>456.75465750000001</v>
      </c>
      <c r="F1823">
        <v>63.98</v>
      </c>
      <c r="G1823">
        <v>243.07558539686099</v>
      </c>
      <c r="H1823">
        <v>-7.4363232668070998</v>
      </c>
      <c r="I1823">
        <v>107.044398972073</v>
      </c>
      <c r="J1823">
        <v>2.9241249620397101</v>
      </c>
      <c r="K1823">
        <v>57.986110254226297</v>
      </c>
      <c r="L1823">
        <v>41.105354713932797</v>
      </c>
      <c r="M1823">
        <v>40.039128230045399</v>
      </c>
      <c r="N1823">
        <v>0.36645401293549401</v>
      </c>
      <c r="O1823">
        <v>13.894967177242901</v>
      </c>
      <c r="P1823">
        <v>315.45454545454498</v>
      </c>
      <c r="Q1823">
        <v>0.11504153242328</v>
      </c>
    </row>
    <row r="1824" spans="1:17" hidden="1" x14ac:dyDescent="0.3">
      <c r="A1824" t="s">
        <v>3804</v>
      </c>
      <c r="B1824" t="s">
        <v>3805</v>
      </c>
      <c r="C1824" t="str">
        <f>IFERROR(VLOOKUP(Table1[[#This Row],[Ticker]],[1]!Table1[[Symbol]:[Industry]],2,FALSE),"-")</f>
        <v>-</v>
      </c>
      <c r="D1824" t="s">
        <v>140</v>
      </c>
      <c r="E1824">
        <v>455.98343723800002</v>
      </c>
      <c r="F1824">
        <v>134.77000000000001</v>
      </c>
      <c r="G1824">
        <v>33.805902740790501</v>
      </c>
      <c r="H1824">
        <v>-0.203540149545752</v>
      </c>
      <c r="I1824">
        <v>-15.4297912824484</v>
      </c>
      <c r="J1824">
        <v>-8.0591122648358606</v>
      </c>
      <c r="K1824">
        <v>127.73603670268</v>
      </c>
      <c r="L1824">
        <v>123.666856003512</v>
      </c>
      <c r="M1824">
        <v>53.781620504427501</v>
      </c>
      <c r="N1824">
        <v>1.04347429112739</v>
      </c>
      <c r="O1824">
        <v>37.1967054982562</v>
      </c>
      <c r="Q1824">
        <v>8.2629807113044004E-2</v>
      </c>
    </row>
    <row r="1825" spans="1:17" hidden="1" x14ac:dyDescent="0.3">
      <c r="A1825" t="s">
        <v>3806</v>
      </c>
      <c r="B1825" t="s">
        <v>3807</v>
      </c>
      <c r="C1825" t="str">
        <f>IFERROR(VLOOKUP(Table1[[#This Row],[Ticker]],[1]!Table1[[Symbol]:[Industry]],2,FALSE),"-")</f>
        <v>-</v>
      </c>
      <c r="D1825" t="s">
        <v>278</v>
      </c>
      <c r="E1825">
        <v>455.811347939999</v>
      </c>
      <c r="F1825">
        <v>365.75</v>
      </c>
      <c r="G1825">
        <v>6.9049543006275798</v>
      </c>
      <c r="H1825">
        <v>-7.3955177554133602</v>
      </c>
      <c r="I1825">
        <v>-4.7313346820515703</v>
      </c>
      <c r="J1825">
        <v>2.9836299221033</v>
      </c>
      <c r="K1825">
        <v>370.701880770858</v>
      </c>
      <c r="L1825">
        <v>357.107044830284</v>
      </c>
      <c r="M1825">
        <v>60.325355965541803</v>
      </c>
      <c r="N1825">
        <v>0.37011051034616499</v>
      </c>
      <c r="O1825">
        <v>33.643198906356801</v>
      </c>
      <c r="P1825">
        <v>43.713163064832997</v>
      </c>
      <c r="Q1825">
        <v>-2.7706018223115001E-2</v>
      </c>
    </row>
    <row r="1826" spans="1:17" hidden="1" x14ac:dyDescent="0.3">
      <c r="A1826" t="s">
        <v>3808</v>
      </c>
      <c r="B1826" t="s">
        <v>3809</v>
      </c>
      <c r="C1826" t="str">
        <f>IFERROR(VLOOKUP(Table1[[#This Row],[Ticker]],[1]!Table1[[Symbol]:[Industry]],2,FALSE),"-")</f>
        <v>-</v>
      </c>
      <c r="E1826">
        <v>455.71435200000002</v>
      </c>
      <c r="F1826">
        <v>241.1</v>
      </c>
      <c r="G1826">
        <v>81.090078651962003</v>
      </c>
      <c r="H1826">
        <v>46.826801337873398</v>
      </c>
      <c r="I1826">
        <v>68.742370307209498</v>
      </c>
      <c r="J1826">
        <v>20.323391358277501</v>
      </c>
      <c r="K1826">
        <v>160.77414721681299</v>
      </c>
      <c r="L1826">
        <v>145.47370251781999</v>
      </c>
      <c r="M1826">
        <v>84.678984047293497</v>
      </c>
      <c r="N1826">
        <v>3.1498548430751199</v>
      </c>
      <c r="O1826">
        <v>5.7237660721692203</v>
      </c>
      <c r="P1826">
        <v>118.190045248868</v>
      </c>
      <c r="Q1826">
        <v>0.104682893503784</v>
      </c>
    </row>
    <row r="1827" spans="1:17" hidden="1" x14ac:dyDescent="0.3">
      <c r="A1827" t="s">
        <v>3810</v>
      </c>
      <c r="B1827" t="s">
        <v>3811</v>
      </c>
      <c r="C1827" t="str">
        <f>IFERROR(VLOOKUP(Table1[[#This Row],[Ticker]],[1]!Table1[[Symbol]:[Industry]],2,FALSE),"-")</f>
        <v>-</v>
      </c>
      <c r="D1827" t="s">
        <v>275</v>
      </c>
      <c r="E1827">
        <v>454.679567939999</v>
      </c>
      <c r="F1827">
        <v>484</v>
      </c>
      <c r="G1827">
        <v>-33.487860647504803</v>
      </c>
      <c r="H1827">
        <v>3.8917266367333201</v>
      </c>
      <c r="I1827">
        <v>-15.4188221757581</v>
      </c>
      <c r="J1827">
        <v>2.44691056619576</v>
      </c>
      <c r="K1827">
        <v>454.05398638851398</v>
      </c>
      <c r="L1827">
        <v>471.91780129181302</v>
      </c>
      <c r="M1827">
        <v>72.766260805849697</v>
      </c>
      <c r="N1827">
        <v>1.63895978410981</v>
      </c>
      <c r="O1827">
        <v>19.2561983471074</v>
      </c>
      <c r="P1827">
        <v>24.7422680412371</v>
      </c>
      <c r="Q1827">
        <v>-9.1768031915657994E-2</v>
      </c>
    </row>
    <row r="1828" spans="1:17" hidden="1" x14ac:dyDescent="0.3">
      <c r="A1828" t="s">
        <v>3812</v>
      </c>
      <c r="B1828" t="s">
        <v>3813</v>
      </c>
      <c r="C1828" t="str">
        <f>IFERROR(VLOOKUP(Table1[[#This Row],[Ticker]],[1]!Table1[[Symbol]:[Industry]],2,FALSE),"-")</f>
        <v>-</v>
      </c>
      <c r="D1828" t="s">
        <v>1514</v>
      </c>
      <c r="E1828">
        <v>454.202258379</v>
      </c>
      <c r="F1828">
        <v>83.94</v>
      </c>
      <c r="G1828">
        <v>3.4532400188969898</v>
      </c>
      <c r="H1828">
        <v>1.8029838550053401</v>
      </c>
      <c r="I1828">
        <v>-36.571160277742003</v>
      </c>
      <c r="J1828">
        <v>-3.9621912266269499</v>
      </c>
      <c r="K1828">
        <v>83.318144210846597</v>
      </c>
      <c r="L1828">
        <v>83.350695911080507</v>
      </c>
      <c r="M1828">
        <v>47.9634709822395</v>
      </c>
      <c r="N1828">
        <v>1.02139855275835</v>
      </c>
      <c r="O1828">
        <v>35.811293781272298</v>
      </c>
      <c r="P1828">
        <v>31.567398119122199</v>
      </c>
      <c r="Q1828">
        <v>8.4879670488999998E-2</v>
      </c>
    </row>
    <row r="1829" spans="1:17" hidden="1" x14ac:dyDescent="0.3">
      <c r="A1829" t="s">
        <v>3814</v>
      </c>
      <c r="B1829" t="s">
        <v>3815</v>
      </c>
      <c r="C1829" t="str">
        <f>IFERROR(VLOOKUP(Table1[[#This Row],[Ticker]],[1]!Table1[[Symbol]:[Industry]],2,FALSE),"-")</f>
        <v>-</v>
      </c>
      <c r="D1829" t="s">
        <v>607</v>
      </c>
      <c r="E1829">
        <v>449.55479512399899</v>
      </c>
      <c r="F1829">
        <v>55.85</v>
      </c>
      <c r="G1829">
        <v>-22.163442094170598</v>
      </c>
      <c r="H1829">
        <v>-8.0353168465398799</v>
      </c>
      <c r="I1829">
        <v>-20.208077240143101</v>
      </c>
      <c r="J1829">
        <v>-1.7786364093512099</v>
      </c>
      <c r="K1829">
        <v>55.814922189687003</v>
      </c>
      <c r="L1829">
        <v>57.106266391270999</v>
      </c>
      <c r="M1829">
        <v>57.8392085765391</v>
      </c>
      <c r="N1829">
        <v>1.25101414281178</v>
      </c>
      <c r="O1829">
        <v>34.109221128021403</v>
      </c>
      <c r="P1829">
        <v>11.9238476953907</v>
      </c>
      <c r="Q1829">
        <v>-3.1086034617313001E-2</v>
      </c>
    </row>
    <row r="1830" spans="1:17" hidden="1" x14ac:dyDescent="0.3">
      <c r="A1830" t="s">
        <v>3816</v>
      </c>
      <c r="B1830" t="s">
        <v>3817</v>
      </c>
      <c r="C1830" t="str">
        <f>IFERROR(VLOOKUP(Table1[[#This Row],[Ticker]],[1]!Table1[[Symbol]:[Industry]],2,FALSE),"-")</f>
        <v>-</v>
      </c>
      <c r="D1830" t="s">
        <v>855</v>
      </c>
      <c r="E1830">
        <v>449.15910000000002</v>
      </c>
      <c r="F1830">
        <v>1411.2</v>
      </c>
      <c r="G1830">
        <v>-28.075453644560199</v>
      </c>
      <c r="H1830">
        <v>-14.050056456418</v>
      </c>
      <c r="I1830">
        <v>-20.231078734582201</v>
      </c>
      <c r="J1830">
        <v>-1.3219172810219</v>
      </c>
      <c r="K1830">
        <v>1454.17510399619</v>
      </c>
      <c r="L1830">
        <v>1447.6863500749</v>
      </c>
      <c r="M1830">
        <v>43.746697480145002</v>
      </c>
      <c r="N1830">
        <v>1.10328732880562</v>
      </c>
      <c r="O1830">
        <v>27.5510204081632</v>
      </c>
      <c r="P1830">
        <v>9.35296396745448</v>
      </c>
      <c r="Q1830">
        <v>0.15398385849983101</v>
      </c>
    </row>
    <row r="1831" spans="1:17" hidden="1" x14ac:dyDescent="0.3">
      <c r="A1831" t="s">
        <v>3818</v>
      </c>
      <c r="B1831" t="s">
        <v>3819</v>
      </c>
      <c r="C1831" t="str">
        <f>IFERROR(VLOOKUP(Table1[[#This Row],[Ticker]],[1]!Table1[[Symbol]:[Industry]],2,FALSE),"-")</f>
        <v>-</v>
      </c>
      <c r="D1831" t="s">
        <v>3820</v>
      </c>
      <c r="E1831">
        <v>449.09517549999998</v>
      </c>
      <c r="F1831">
        <v>858.1</v>
      </c>
      <c r="G1831">
        <v>55.005450200797597</v>
      </c>
      <c r="H1831">
        <v>4.2599048427573303</v>
      </c>
      <c r="I1831">
        <v>61.373306457870903</v>
      </c>
      <c r="J1831">
        <v>0.173675248722965</v>
      </c>
      <c r="K1831">
        <v>733.59367668249695</v>
      </c>
      <c r="L1831">
        <v>589.72957015861698</v>
      </c>
      <c r="M1831">
        <v>74.112542876854903</v>
      </c>
      <c r="N1831">
        <v>0.760594947697812</v>
      </c>
      <c r="O1831">
        <v>1.9694674280386899</v>
      </c>
      <c r="P1831">
        <v>94.228157537347201</v>
      </c>
      <c r="Q1831">
        <v>0.20322375090327099</v>
      </c>
    </row>
    <row r="1832" spans="1:17" hidden="1" x14ac:dyDescent="0.3">
      <c r="A1832" t="s">
        <v>3821</v>
      </c>
      <c r="B1832" t="s">
        <v>3822</v>
      </c>
      <c r="C1832" t="str">
        <f>IFERROR(VLOOKUP(Table1[[#This Row],[Ticker]],[1]!Table1[[Symbol]:[Industry]],2,FALSE),"-")</f>
        <v>-</v>
      </c>
      <c r="D1832" t="s">
        <v>607</v>
      </c>
      <c r="E1832">
        <v>448.91874999999999</v>
      </c>
      <c r="F1832">
        <v>115.1</v>
      </c>
      <c r="G1832">
        <v>-46.387942842334098</v>
      </c>
      <c r="H1832">
        <v>-7.1305968275710896</v>
      </c>
      <c r="I1832">
        <v>-18.756056913891999</v>
      </c>
      <c r="J1832">
        <v>-3.7053918572931002</v>
      </c>
      <c r="K1832">
        <v>116.83247359862099</v>
      </c>
      <c r="L1832">
        <v>121.10800038955099</v>
      </c>
      <c r="M1832">
        <v>40.383338381185098</v>
      </c>
      <c r="N1832">
        <v>2.1528690905402499</v>
      </c>
      <c r="O1832">
        <v>34.317984361424799</v>
      </c>
      <c r="P1832">
        <v>13.679012345679</v>
      </c>
      <c r="Q1832">
        <v>0.131227014249507</v>
      </c>
    </row>
    <row r="1833" spans="1:17" hidden="1" x14ac:dyDescent="0.3">
      <c r="A1833" t="s">
        <v>3823</v>
      </c>
      <c r="B1833" t="s">
        <v>3824</v>
      </c>
      <c r="C1833" t="str">
        <f>IFERROR(VLOOKUP(Table1[[#This Row],[Ticker]],[1]!Table1[[Symbol]:[Industry]],2,FALSE),"-")</f>
        <v>-</v>
      </c>
      <c r="D1833" t="s">
        <v>607</v>
      </c>
      <c r="E1833">
        <v>448.41539799200001</v>
      </c>
      <c r="F1833">
        <v>254.17</v>
      </c>
      <c r="G1833">
        <v>25.620146623585899</v>
      </c>
      <c r="H1833">
        <v>11.7779073400607</v>
      </c>
      <c r="I1833">
        <v>34.715373438043102</v>
      </c>
      <c r="J1833">
        <v>5.4210213911407399</v>
      </c>
      <c r="K1833">
        <v>210.36563338342299</v>
      </c>
      <c r="L1833">
        <v>192.488081041801</v>
      </c>
      <c r="M1833">
        <v>73.799648759426702</v>
      </c>
      <c r="N1833">
        <v>1.7614063947349901</v>
      </c>
      <c r="O1833">
        <v>1.4675217374198399</v>
      </c>
      <c r="P1833">
        <v>82.790363178712596</v>
      </c>
      <c r="Q1833">
        <v>4.4995280869843002E-2</v>
      </c>
    </row>
    <row r="1834" spans="1:17" hidden="1" x14ac:dyDescent="0.3">
      <c r="A1834" t="s">
        <v>3825</v>
      </c>
      <c r="B1834" t="s">
        <v>3826</v>
      </c>
      <c r="C1834" t="str">
        <f>IFERROR(VLOOKUP(Table1[[#This Row],[Ticker]],[1]!Table1[[Symbol]:[Industry]],2,FALSE),"-")</f>
        <v>-</v>
      </c>
      <c r="E1834">
        <v>446.80221983199999</v>
      </c>
      <c r="F1834">
        <v>93.93</v>
      </c>
      <c r="G1834">
        <v>-64.031135533348504</v>
      </c>
      <c r="H1834">
        <v>-8.7211850376023694</v>
      </c>
      <c r="I1834">
        <v>-47.332362147975701</v>
      </c>
      <c r="J1834">
        <v>3.74471066532772</v>
      </c>
      <c r="K1834">
        <v>98.697653797006296</v>
      </c>
      <c r="L1834">
        <v>122.046587125275</v>
      </c>
      <c r="M1834">
        <v>58.082211384753002</v>
      </c>
      <c r="N1834">
        <v>0.70582653532629902</v>
      </c>
      <c r="O1834">
        <v>88.438198658575502</v>
      </c>
      <c r="P1834">
        <v>17.412500000000001</v>
      </c>
      <c r="Q1834">
        <v>-2.7143651606988999E-2</v>
      </c>
    </row>
    <row r="1835" spans="1:17" hidden="1" x14ac:dyDescent="0.3">
      <c r="A1835" t="s">
        <v>3827</v>
      </c>
      <c r="B1835" t="s">
        <v>3828</v>
      </c>
      <c r="C1835" t="str">
        <f>IFERROR(VLOOKUP(Table1[[#This Row],[Ticker]],[1]!Table1[[Symbol]:[Industry]],2,FALSE),"-")</f>
        <v>-</v>
      </c>
      <c r="D1835" t="s">
        <v>607</v>
      </c>
      <c r="E1835">
        <v>446.570922</v>
      </c>
      <c r="F1835">
        <v>6325.6</v>
      </c>
      <c r="G1835">
        <v>47.618888069476498</v>
      </c>
      <c r="H1835">
        <v>32.196779160891303</v>
      </c>
      <c r="I1835">
        <v>46.822624228046003</v>
      </c>
      <c r="J1835">
        <v>34.934215019159403</v>
      </c>
      <c r="K1835">
        <v>4828.8875116400304</v>
      </c>
      <c r="L1835">
        <v>4369.4791903579298</v>
      </c>
      <c r="M1835">
        <v>95.729399406809605</v>
      </c>
      <c r="N1835">
        <v>2.5951617426917499</v>
      </c>
      <c r="O1835">
        <v>11.7656823068167</v>
      </c>
      <c r="P1835">
        <v>88.823880597014906</v>
      </c>
      <c r="Q1835">
        <v>5.2197621852054003E-2</v>
      </c>
    </row>
    <row r="1836" spans="1:17" hidden="1" x14ac:dyDescent="0.3">
      <c r="A1836" t="s">
        <v>3829</v>
      </c>
      <c r="B1836" t="s">
        <v>3830</v>
      </c>
      <c r="C1836" t="str">
        <f>IFERROR(VLOOKUP(Table1[[#This Row],[Ticker]],[1]!Table1[[Symbol]:[Industry]],2,FALSE),"-")</f>
        <v>-</v>
      </c>
      <c r="D1836" t="s">
        <v>49</v>
      </c>
      <c r="E1836">
        <v>446.44499999999999</v>
      </c>
      <c r="F1836">
        <v>329.65</v>
      </c>
      <c r="G1836">
        <v>22.720116639223001</v>
      </c>
      <c r="H1836">
        <v>9.0112819202054002</v>
      </c>
      <c r="I1836">
        <v>7.4112393910210104</v>
      </c>
      <c r="J1836">
        <v>1.3663628117112601</v>
      </c>
      <c r="K1836">
        <v>301.69367183520802</v>
      </c>
      <c r="L1836">
        <v>273.69866217878803</v>
      </c>
      <c r="M1836">
        <v>61.138621482087899</v>
      </c>
      <c r="N1836">
        <v>1.68178778871319</v>
      </c>
      <c r="O1836">
        <v>7.5231305930532502</v>
      </c>
      <c r="P1836">
        <v>54.0420560747663</v>
      </c>
    </row>
    <row r="1837" spans="1:17" hidden="1" x14ac:dyDescent="0.3">
      <c r="A1837" t="s">
        <v>3831</v>
      </c>
      <c r="B1837" t="s">
        <v>3832</v>
      </c>
      <c r="C1837" t="str">
        <f>IFERROR(VLOOKUP(Table1[[#This Row],[Ticker]],[1]!Table1[[Symbol]:[Industry]],2,FALSE),"-")</f>
        <v>-</v>
      </c>
      <c r="E1837">
        <v>444.72023999999999</v>
      </c>
      <c r="F1837">
        <v>238.65</v>
      </c>
      <c r="G1837">
        <v>-7.2484969538077104</v>
      </c>
      <c r="H1837">
        <v>-22.970092329987899</v>
      </c>
      <c r="I1837">
        <v>25.798395558123602</v>
      </c>
      <c r="J1837">
        <v>-5.0757488713572796</v>
      </c>
      <c r="K1837">
        <v>246.26905884585199</v>
      </c>
      <c r="L1837">
        <v>223.95773831872501</v>
      </c>
      <c r="M1837">
        <v>34.827828604031197</v>
      </c>
      <c r="N1837">
        <v>1.01679150144416</v>
      </c>
      <c r="O1837">
        <v>24.848103917871299</v>
      </c>
      <c r="P1837">
        <v>49.389671361502302</v>
      </c>
    </row>
    <row r="1838" spans="1:17" hidden="1" x14ac:dyDescent="0.3">
      <c r="A1838" t="s">
        <v>3833</v>
      </c>
      <c r="B1838" t="s">
        <v>3834</v>
      </c>
      <c r="C1838" t="str">
        <f>IFERROR(VLOOKUP(Table1[[#This Row],[Ticker]],[1]!Table1[[Symbol]:[Industry]],2,FALSE),"-")</f>
        <v>-</v>
      </c>
      <c r="D1838" t="s">
        <v>193</v>
      </c>
      <c r="E1838">
        <v>443.67095824799998</v>
      </c>
      <c r="F1838">
        <v>27.77</v>
      </c>
      <c r="G1838">
        <v>33.8563257583724</v>
      </c>
      <c r="H1838">
        <v>-5.03673145982407</v>
      </c>
      <c r="I1838">
        <v>-27.165860620438799</v>
      </c>
      <c r="J1838">
        <v>-6.1948060087149504</v>
      </c>
      <c r="K1838">
        <v>28.589061912796399</v>
      </c>
      <c r="L1838">
        <v>28.910578100527399</v>
      </c>
      <c r="M1838">
        <v>43.7234567776052</v>
      </c>
      <c r="N1838">
        <v>1.4644204385233099</v>
      </c>
      <c r="O1838">
        <v>92.6539431040691</v>
      </c>
      <c r="P1838">
        <v>71.950464396284801</v>
      </c>
      <c r="Q1838">
        <v>4.3397242957915E-2</v>
      </c>
    </row>
    <row r="1839" spans="1:17" hidden="1" x14ac:dyDescent="0.3">
      <c r="A1839" t="s">
        <v>3835</v>
      </c>
      <c r="B1839" t="s">
        <v>3836</v>
      </c>
      <c r="C1839" t="str">
        <f>IFERROR(VLOOKUP(Table1[[#This Row],[Ticker]],[1]!Table1[[Symbol]:[Industry]],2,FALSE),"-")</f>
        <v>-</v>
      </c>
      <c r="D1839" t="s">
        <v>278</v>
      </c>
      <c r="E1839">
        <v>443.09437428500001</v>
      </c>
      <c r="F1839">
        <v>86.39</v>
      </c>
      <c r="G1839">
        <v>-7.0783382067988896</v>
      </c>
      <c r="H1839">
        <v>4.4081950482994401</v>
      </c>
      <c r="I1839">
        <v>-5.2001911509000198</v>
      </c>
      <c r="J1839">
        <v>-4.4691125998273904</v>
      </c>
      <c r="K1839">
        <v>77.718676294649299</v>
      </c>
      <c r="L1839">
        <v>77.776250874872503</v>
      </c>
      <c r="M1839">
        <v>53.8693608847517</v>
      </c>
      <c r="N1839">
        <v>2.3190187034534202</v>
      </c>
      <c r="O1839">
        <v>13.091793031600799</v>
      </c>
      <c r="P1839">
        <v>30.893939393939299</v>
      </c>
      <c r="Q1839">
        <v>-6.7562908211636005E-2</v>
      </c>
    </row>
    <row r="1840" spans="1:17" hidden="1" x14ac:dyDescent="0.3">
      <c r="A1840" t="s">
        <v>3837</v>
      </c>
      <c r="B1840" t="s">
        <v>3838</v>
      </c>
      <c r="C1840" t="str">
        <f>IFERROR(VLOOKUP(Table1[[#This Row],[Ticker]],[1]!Table1[[Symbol]:[Industry]],2,FALSE),"-")</f>
        <v>-</v>
      </c>
      <c r="D1840" t="s">
        <v>184</v>
      </c>
      <c r="E1840">
        <v>440.33603175000002</v>
      </c>
      <c r="F1840">
        <v>5.16</v>
      </c>
      <c r="G1840">
        <v>-90.294275017506905</v>
      </c>
      <c r="H1840">
        <v>-15.9471870717885</v>
      </c>
      <c r="I1840">
        <v>-61.365778482505704</v>
      </c>
      <c r="J1840">
        <v>-8.0440425718161901</v>
      </c>
      <c r="K1840">
        <v>6.4922976829747201</v>
      </c>
      <c r="L1840">
        <v>8.9767645992521796</v>
      </c>
      <c r="M1840">
        <v>30.674244899817399</v>
      </c>
      <c r="N1840">
        <v>3.6473015942872098</v>
      </c>
      <c r="O1840">
        <v>200.38759689922401</v>
      </c>
      <c r="P1840">
        <v>0</v>
      </c>
      <c r="Q1840">
        <v>0.21622008983305699</v>
      </c>
    </row>
    <row r="1841" spans="1:17" hidden="1" x14ac:dyDescent="0.3">
      <c r="A1841" t="s">
        <v>3839</v>
      </c>
      <c r="B1841" t="s">
        <v>3840</v>
      </c>
      <c r="C1841" t="str">
        <f>IFERROR(VLOOKUP(Table1[[#This Row],[Ticker]],[1]!Table1[[Symbol]:[Industry]],2,FALSE),"-")</f>
        <v>-</v>
      </c>
      <c r="D1841" t="s">
        <v>457</v>
      </c>
      <c r="E1841">
        <v>439.95</v>
      </c>
      <c r="F1841">
        <v>582.95000000000005</v>
      </c>
      <c r="G1841">
        <v>22.0967810152897</v>
      </c>
      <c r="H1841">
        <v>-9.2774997373953294</v>
      </c>
      <c r="I1841">
        <v>-35.109780504289397</v>
      </c>
      <c r="J1841">
        <v>0.248409149555189</v>
      </c>
      <c r="K1841">
        <v>595.21565416320595</v>
      </c>
      <c r="L1841">
        <v>592.66924189470797</v>
      </c>
      <c r="M1841">
        <v>54.3275563499936</v>
      </c>
      <c r="N1841">
        <v>0.63269956341939304</v>
      </c>
      <c r="O1841">
        <v>47.148125911313102</v>
      </c>
      <c r="Q1841">
        <v>6.1187362044189996E-3</v>
      </c>
    </row>
    <row r="1842" spans="1:17" hidden="1" x14ac:dyDescent="0.3">
      <c r="A1842" t="s">
        <v>3841</v>
      </c>
      <c r="B1842" t="s">
        <v>3842</v>
      </c>
      <c r="C1842" t="str">
        <f>IFERROR(VLOOKUP(Table1[[#This Row],[Ticker]],[1]!Table1[[Symbol]:[Industry]],2,FALSE),"-")</f>
        <v>-</v>
      </c>
      <c r="E1842">
        <v>438.33279776000001</v>
      </c>
      <c r="F1842">
        <v>220.1</v>
      </c>
      <c r="G1842">
        <v>212.41001657567301</v>
      </c>
      <c r="H1842">
        <v>-22.3350754949711</v>
      </c>
      <c r="I1842">
        <v>-11.498781667645501</v>
      </c>
      <c r="J1842">
        <v>-9.9227735837168201</v>
      </c>
      <c r="K1842">
        <v>269.62679010605302</v>
      </c>
      <c r="L1842">
        <v>235.528286929948</v>
      </c>
      <c r="M1842">
        <v>24.029624431540601</v>
      </c>
      <c r="N1842">
        <v>0.99797010307608902</v>
      </c>
      <c r="O1842">
        <v>66.0154475238527</v>
      </c>
      <c r="P1842">
        <v>226.07407407407399</v>
      </c>
    </row>
    <row r="1843" spans="1:17" hidden="1" x14ac:dyDescent="0.3">
      <c r="A1843" t="s">
        <v>3843</v>
      </c>
      <c r="B1843" t="s">
        <v>3844</v>
      </c>
      <c r="C1843" t="str">
        <f>IFERROR(VLOOKUP(Table1[[#This Row],[Ticker]],[1]!Table1[[Symbol]:[Industry]],2,FALSE),"-")</f>
        <v>-</v>
      </c>
      <c r="D1843" t="s">
        <v>343</v>
      </c>
      <c r="E1843">
        <v>437.86681199999998</v>
      </c>
      <c r="F1843">
        <v>358</v>
      </c>
      <c r="G1843">
        <v>-34.764586598929597</v>
      </c>
      <c r="H1843">
        <v>-7.3374997373953397</v>
      </c>
      <c r="I1843">
        <v>-20.396740851318999</v>
      </c>
      <c r="J1843">
        <v>-11.226404050515001</v>
      </c>
      <c r="O1843">
        <v>21.145251396648</v>
      </c>
      <c r="P1843">
        <v>2.3003286183740501</v>
      </c>
    </row>
    <row r="1844" spans="1:17" hidden="1" x14ac:dyDescent="0.3">
      <c r="A1844" t="s">
        <v>3845</v>
      </c>
      <c r="B1844" t="s">
        <v>3846</v>
      </c>
      <c r="C1844" t="str">
        <f>IFERROR(VLOOKUP(Table1[[#This Row],[Ticker]],[1]!Table1[[Symbol]:[Industry]],2,FALSE),"-")</f>
        <v>-</v>
      </c>
      <c r="D1844" t="s">
        <v>388</v>
      </c>
      <c r="E1844">
        <v>437.5</v>
      </c>
      <c r="F1844">
        <v>625</v>
      </c>
      <c r="G1844">
        <v>327.21332920507302</v>
      </c>
      <c r="H1844">
        <v>-5.8295915052765803</v>
      </c>
      <c r="I1844">
        <v>27.942873782413201</v>
      </c>
      <c r="J1844">
        <v>-3.1376767462805502</v>
      </c>
      <c r="K1844">
        <v>596.12654856904601</v>
      </c>
      <c r="L1844">
        <v>487.36554949216401</v>
      </c>
      <c r="M1844">
        <v>59.142616036925702</v>
      </c>
      <c r="N1844">
        <v>1.4480575322724201</v>
      </c>
      <c r="O1844">
        <v>4.9439999999999902</v>
      </c>
      <c r="P1844">
        <v>381.32460531382299</v>
      </c>
      <c r="Q1844">
        <v>0.17361423700347201</v>
      </c>
    </row>
    <row r="1845" spans="1:17" hidden="1" x14ac:dyDescent="0.3">
      <c r="A1845" t="s">
        <v>3847</v>
      </c>
      <c r="B1845" t="s">
        <v>3848</v>
      </c>
      <c r="C1845" t="str">
        <f>IFERROR(VLOOKUP(Table1[[#This Row],[Ticker]],[1]!Table1[[Symbol]:[Industry]],2,FALSE),"-")</f>
        <v>-</v>
      </c>
      <c r="D1845" t="s">
        <v>46</v>
      </c>
      <c r="E1845">
        <v>435.66070753999998</v>
      </c>
      <c r="F1845">
        <v>81.09</v>
      </c>
      <c r="G1845">
        <v>139.66781624726599</v>
      </c>
      <c r="H1845">
        <v>22.716756926523299</v>
      </c>
      <c r="I1845">
        <v>88.411688267454906</v>
      </c>
      <c r="J1845">
        <v>-7.9698624056432701</v>
      </c>
      <c r="K1845">
        <v>62.111520018736499</v>
      </c>
      <c r="L1845">
        <v>49.704702442619102</v>
      </c>
      <c r="M1845">
        <v>63.167545197800898</v>
      </c>
      <c r="N1845">
        <v>2.2143621797303501</v>
      </c>
      <c r="O1845">
        <v>9.1379948205697392</v>
      </c>
      <c r="P1845">
        <v>179.62068965517199</v>
      </c>
    </row>
    <row r="1846" spans="1:17" hidden="1" x14ac:dyDescent="0.3">
      <c r="A1846" t="s">
        <v>3849</v>
      </c>
      <c r="B1846" t="s">
        <v>3850</v>
      </c>
      <c r="C1846" t="str">
        <f>IFERROR(VLOOKUP(Table1[[#This Row],[Ticker]],[1]!Table1[[Symbol]:[Industry]],2,FALSE),"-")</f>
        <v>-</v>
      </c>
      <c r="D1846" t="s">
        <v>971</v>
      </c>
      <c r="E1846">
        <v>435.61774195200002</v>
      </c>
      <c r="F1846">
        <v>4.0599999999999996</v>
      </c>
      <c r="G1846">
        <v>3.4495746411320698</v>
      </c>
      <c r="H1846">
        <v>2.1225002626046598</v>
      </c>
      <c r="I1846">
        <v>-17.9317604693032</v>
      </c>
      <c r="J1846">
        <v>-11.3266659660014</v>
      </c>
      <c r="K1846">
        <v>3.9923851686276399</v>
      </c>
      <c r="L1846">
        <v>3.9215198731617602</v>
      </c>
      <c r="M1846">
        <v>42.299413962017397</v>
      </c>
      <c r="N1846">
        <v>1.4866238304999499</v>
      </c>
      <c r="O1846">
        <v>86.3362990874774</v>
      </c>
      <c r="P1846">
        <v>55.936357628011002</v>
      </c>
      <c r="Q1846">
        <v>0.14487485012298801</v>
      </c>
    </row>
    <row r="1847" spans="1:17" hidden="1" x14ac:dyDescent="0.3">
      <c r="A1847" t="s">
        <v>3851</v>
      </c>
      <c r="B1847" t="s">
        <v>3852</v>
      </c>
      <c r="C1847" t="str">
        <f>IFERROR(VLOOKUP(Table1[[#This Row],[Ticker]],[1]!Table1[[Symbol]:[Industry]],2,FALSE),"-")</f>
        <v>-</v>
      </c>
      <c r="D1847" t="s">
        <v>1150</v>
      </c>
      <c r="E1847">
        <v>434.82791071499997</v>
      </c>
      <c r="F1847">
        <v>209.63</v>
      </c>
      <c r="G1847">
        <v>75.760561612965503</v>
      </c>
      <c r="H1847">
        <v>-3.2332136658774502</v>
      </c>
      <c r="I1847">
        <v>21.654397142730399</v>
      </c>
      <c r="J1847">
        <v>-6.7606567895197296</v>
      </c>
      <c r="K1847">
        <v>202.40897288240399</v>
      </c>
      <c r="L1847">
        <v>172.498065834302</v>
      </c>
      <c r="M1847">
        <v>43.261313253035702</v>
      </c>
      <c r="N1847">
        <v>1.1272841331094601</v>
      </c>
      <c r="O1847">
        <v>21.118160568620901</v>
      </c>
      <c r="P1847">
        <v>113.908163265306</v>
      </c>
      <c r="Q1847">
        <v>8.8957860634330005E-2</v>
      </c>
    </row>
    <row r="1848" spans="1:17" hidden="1" x14ac:dyDescent="0.3">
      <c r="A1848" t="s">
        <v>3853</v>
      </c>
      <c r="B1848" t="s">
        <v>3854</v>
      </c>
      <c r="C1848" t="str">
        <f>IFERROR(VLOOKUP(Table1[[#This Row],[Ticker]],[1]!Table1[[Symbol]:[Industry]],2,FALSE),"-")</f>
        <v>-</v>
      </c>
      <c r="D1848" t="s">
        <v>46</v>
      </c>
      <c r="E1848">
        <v>434.05392303999997</v>
      </c>
      <c r="F1848">
        <v>222.75</v>
      </c>
      <c r="G1848">
        <v>13.5770479396414</v>
      </c>
      <c r="H1848">
        <v>18.638893705227598</v>
      </c>
      <c r="I1848">
        <v>-13.982877192098099</v>
      </c>
      <c r="J1848">
        <v>1.44439974525857</v>
      </c>
      <c r="K1848">
        <v>198.29172728416501</v>
      </c>
      <c r="L1848">
        <v>188.850753449385</v>
      </c>
      <c r="M1848">
        <v>63.069033098237703</v>
      </c>
      <c r="N1848">
        <v>2.83498528728511</v>
      </c>
      <c r="O1848">
        <v>29.5173961840628</v>
      </c>
      <c r="P1848">
        <v>57.922722438851402</v>
      </c>
      <c r="Q1848">
        <v>0.13532083333835701</v>
      </c>
    </row>
    <row r="1849" spans="1:17" hidden="1" x14ac:dyDescent="0.3">
      <c r="A1849" t="s">
        <v>3855</v>
      </c>
      <c r="B1849" t="s">
        <v>3856</v>
      </c>
      <c r="C1849" t="str">
        <f>IFERROR(VLOOKUP(Table1[[#This Row],[Ticker]],[1]!Table1[[Symbol]:[Industry]],2,FALSE),"-")</f>
        <v>-</v>
      </c>
      <c r="D1849" t="s">
        <v>124</v>
      </c>
      <c r="E1849">
        <v>432.791893364999</v>
      </c>
      <c r="F1849">
        <v>225</v>
      </c>
      <c r="G1849">
        <v>48.059952225609202</v>
      </c>
      <c r="H1849">
        <v>-6.1548822777836598</v>
      </c>
      <c r="I1849">
        <v>40.606999650058199</v>
      </c>
      <c r="J1849">
        <v>-2.5452375452184</v>
      </c>
      <c r="K1849">
        <v>215.627976798649</v>
      </c>
      <c r="L1849">
        <v>177.40262570339701</v>
      </c>
      <c r="M1849">
        <v>58.570673934906502</v>
      </c>
      <c r="N1849">
        <v>0.80571512493968001</v>
      </c>
      <c r="O1849">
        <v>15.511111111110999</v>
      </c>
      <c r="P1849">
        <v>119.298245614035</v>
      </c>
      <c r="Q1849">
        <v>7.1860286332784004E-2</v>
      </c>
    </row>
    <row r="1850" spans="1:17" hidden="1" x14ac:dyDescent="0.3">
      <c r="A1850" t="s">
        <v>3857</v>
      </c>
      <c r="B1850" t="s">
        <v>3858</v>
      </c>
      <c r="C1850" t="str">
        <f>IFERROR(VLOOKUP(Table1[[#This Row],[Ticker]],[1]!Table1[[Symbol]:[Industry]],2,FALSE),"-")</f>
        <v>-</v>
      </c>
      <c r="E1850">
        <v>432.73155420000001</v>
      </c>
      <c r="F1850">
        <v>242</v>
      </c>
      <c r="G1850">
        <v>409.12140831468901</v>
      </c>
      <c r="H1850">
        <v>14.0084651748853</v>
      </c>
      <c r="I1850">
        <v>69.707434102126498</v>
      </c>
      <c r="J1850">
        <v>-8.5883441776682492</v>
      </c>
      <c r="K1850">
        <v>218.95842928382299</v>
      </c>
      <c r="L1850">
        <v>175.917845056749</v>
      </c>
      <c r="M1850">
        <v>65.542197633458599</v>
      </c>
      <c r="N1850">
        <v>1.5191954665176699</v>
      </c>
      <c r="O1850">
        <v>29.752066115702402</v>
      </c>
      <c r="P1850">
        <v>437.77777777777698</v>
      </c>
    </row>
    <row r="1851" spans="1:17" hidden="1" x14ac:dyDescent="0.3">
      <c r="A1851" t="s">
        <v>3859</v>
      </c>
      <c r="B1851" t="s">
        <v>3860</v>
      </c>
      <c r="C1851" t="str">
        <f>IFERROR(VLOOKUP(Table1[[#This Row],[Ticker]],[1]!Table1[[Symbol]:[Industry]],2,FALSE),"-")</f>
        <v>-</v>
      </c>
      <c r="D1851" t="s">
        <v>544</v>
      </c>
      <c r="E1851">
        <v>432.03631077</v>
      </c>
      <c r="F1851">
        <v>247.65</v>
      </c>
      <c r="G1851">
        <v>151.01868909496</v>
      </c>
      <c r="H1851">
        <v>15.7322463723507</v>
      </c>
      <c r="I1851">
        <v>35.874303277080202</v>
      </c>
      <c r="J1851">
        <v>3.59499054300968</v>
      </c>
      <c r="K1851">
        <v>215.804855698908</v>
      </c>
      <c r="L1851">
        <v>177.20223252102301</v>
      </c>
      <c r="M1851">
        <v>59.865333749355997</v>
      </c>
      <c r="N1851">
        <v>1.29510538094681</v>
      </c>
      <c r="O1851">
        <v>16.535433070866102</v>
      </c>
      <c r="P1851">
        <v>183.937170373767</v>
      </c>
      <c r="Q1851">
        <v>0.10193155438052801</v>
      </c>
    </row>
    <row r="1852" spans="1:17" hidden="1" x14ac:dyDescent="0.3">
      <c r="A1852" t="s">
        <v>3861</v>
      </c>
      <c r="B1852" t="s">
        <v>3862</v>
      </c>
      <c r="C1852" t="str">
        <f>IFERROR(VLOOKUP(Table1[[#This Row],[Ticker]],[1]!Table1[[Symbol]:[Industry]],2,FALSE),"-")</f>
        <v>-</v>
      </c>
      <c r="D1852" t="s">
        <v>124</v>
      </c>
      <c r="E1852">
        <v>430.45450399999999</v>
      </c>
      <c r="F1852">
        <v>239.15</v>
      </c>
      <c r="G1852">
        <v>61.223727288563602</v>
      </c>
      <c r="H1852">
        <v>-6.1151123500079496</v>
      </c>
      <c r="I1852">
        <v>17.361666466410298</v>
      </c>
      <c r="J1852">
        <v>-1.2513254849814599</v>
      </c>
      <c r="K1852">
        <v>243.706581085831</v>
      </c>
      <c r="L1852">
        <v>214.949397048751</v>
      </c>
      <c r="M1852">
        <v>47.320719631413397</v>
      </c>
      <c r="N1852">
        <v>0.36978498206600102</v>
      </c>
      <c r="O1852">
        <v>33.368178967175403</v>
      </c>
      <c r="P1852">
        <v>92.862903225806406</v>
      </c>
      <c r="Q1852">
        <v>0.10197602859211299</v>
      </c>
    </row>
    <row r="1853" spans="1:17" hidden="1" x14ac:dyDescent="0.3">
      <c r="A1853" t="s">
        <v>3863</v>
      </c>
      <c r="B1853" t="s">
        <v>3864</v>
      </c>
      <c r="C1853" t="str">
        <f>IFERROR(VLOOKUP(Table1[[#This Row],[Ticker]],[1]!Table1[[Symbol]:[Industry]],2,FALSE),"-")</f>
        <v>-</v>
      </c>
      <c r="D1853" t="s">
        <v>1533</v>
      </c>
      <c r="E1853">
        <v>428.27812499999999</v>
      </c>
      <c r="F1853">
        <v>420.75</v>
      </c>
      <c r="G1853">
        <v>84.795018600495496</v>
      </c>
      <c r="H1853">
        <v>22.1649173860711</v>
      </c>
      <c r="I1853">
        <v>257.76157159646698</v>
      </c>
      <c r="J1853">
        <v>6.5394193544023498</v>
      </c>
      <c r="K1853">
        <v>317.85248087934798</v>
      </c>
      <c r="L1853">
        <v>223.83574461159901</v>
      </c>
      <c r="M1853">
        <v>90.891357760714101</v>
      </c>
      <c r="N1853">
        <v>2.0096142005809199</v>
      </c>
      <c r="O1853">
        <v>0</v>
      </c>
      <c r="P1853">
        <v>342.89473684210498</v>
      </c>
    </row>
    <row r="1854" spans="1:17" hidden="1" x14ac:dyDescent="0.3">
      <c r="A1854" t="s">
        <v>3865</v>
      </c>
      <c r="B1854" t="s">
        <v>3866</v>
      </c>
      <c r="C1854" t="str">
        <f>IFERROR(VLOOKUP(Table1[[#This Row],[Ticker]],[1]!Table1[[Symbol]:[Industry]],2,FALSE),"-")</f>
        <v>-</v>
      </c>
      <c r="D1854" t="s">
        <v>21</v>
      </c>
      <c r="E1854">
        <v>427.85224174000001</v>
      </c>
      <c r="F1854">
        <v>416.55</v>
      </c>
      <c r="G1854">
        <v>-10.612355454332</v>
      </c>
      <c r="H1854">
        <v>-5.9996501145817804</v>
      </c>
      <c r="I1854">
        <v>-28.643961065195899</v>
      </c>
      <c r="J1854">
        <v>-7.8486093586972103</v>
      </c>
      <c r="K1854">
        <v>402.62952856259602</v>
      </c>
      <c r="L1854">
        <v>406.347733669082</v>
      </c>
      <c r="M1854">
        <v>65.038035828937595</v>
      </c>
      <c r="N1854">
        <v>0.61284749930529703</v>
      </c>
      <c r="O1854">
        <v>36.838314728123798</v>
      </c>
      <c r="P1854">
        <v>24.846395923872301</v>
      </c>
      <c r="Q1854">
        <v>0.15099687337960699</v>
      </c>
    </row>
    <row r="1855" spans="1:17" hidden="1" x14ac:dyDescent="0.3">
      <c r="A1855" t="s">
        <v>3867</v>
      </c>
      <c r="B1855" t="s">
        <v>3868</v>
      </c>
      <c r="C1855" t="str">
        <f>IFERROR(VLOOKUP(Table1[[#This Row],[Ticker]],[1]!Table1[[Symbol]:[Industry]],2,FALSE),"-")</f>
        <v>-</v>
      </c>
      <c r="D1855" t="s">
        <v>21</v>
      </c>
      <c r="E1855">
        <v>426.87501537600002</v>
      </c>
      <c r="F1855">
        <v>135.58000000000001</v>
      </c>
      <c r="G1855">
        <v>3.3157299552213901</v>
      </c>
      <c r="H1855">
        <v>8.6022055725851896</v>
      </c>
      <c r="I1855">
        <v>-8.4103548990886701</v>
      </c>
      <c r="J1855">
        <v>2.3105086975104299</v>
      </c>
      <c r="K1855">
        <v>124.06328283593901</v>
      </c>
      <c r="L1855">
        <v>122.14185140141301</v>
      </c>
      <c r="M1855">
        <v>57.607324732576103</v>
      </c>
      <c r="N1855">
        <v>2.6561290257175401</v>
      </c>
      <c r="O1855">
        <v>23.912081427939199</v>
      </c>
      <c r="P1855">
        <v>47.209554831704601</v>
      </c>
      <c r="Q1855">
        <v>5.0156895812290001E-3</v>
      </c>
    </row>
    <row r="1856" spans="1:17" hidden="1" x14ac:dyDescent="0.3">
      <c r="A1856" t="s">
        <v>3869</v>
      </c>
      <c r="B1856" t="s">
        <v>3870</v>
      </c>
      <c r="C1856" t="str">
        <f>IFERROR(VLOOKUP(Table1[[#This Row],[Ticker]],[1]!Table1[[Symbol]:[Industry]],2,FALSE),"-")</f>
        <v>-</v>
      </c>
      <c r="D1856" t="s">
        <v>252</v>
      </c>
      <c r="E1856">
        <v>426.27600000000001</v>
      </c>
      <c r="F1856">
        <v>204.3</v>
      </c>
      <c r="G1856">
        <v>-18.3002018086578</v>
      </c>
      <c r="H1856">
        <v>10.6169314479666</v>
      </c>
      <c r="I1856">
        <v>-7.40079387978711</v>
      </c>
      <c r="J1856">
        <v>-3.5620408158899499</v>
      </c>
      <c r="K1856">
        <v>183.93287668656899</v>
      </c>
      <c r="L1856">
        <v>185.84345976409401</v>
      </c>
      <c r="M1856">
        <v>60.151426571833497</v>
      </c>
      <c r="N1856">
        <v>2.04402795454103</v>
      </c>
      <c r="O1856">
        <v>10.1321585903083</v>
      </c>
      <c r="P1856">
        <v>28.4905660377358</v>
      </c>
      <c r="Q1856">
        <v>-9.8604658725784E-2</v>
      </c>
    </row>
    <row r="1857" spans="1:17" hidden="1" x14ac:dyDescent="0.3">
      <c r="A1857" t="s">
        <v>3871</v>
      </c>
      <c r="B1857" t="s">
        <v>3872</v>
      </c>
      <c r="C1857" t="str">
        <f>IFERROR(VLOOKUP(Table1[[#This Row],[Ticker]],[1]!Table1[[Symbol]:[Industry]],2,FALSE),"-")</f>
        <v>-</v>
      </c>
      <c r="D1857" t="s">
        <v>230</v>
      </c>
      <c r="E1857">
        <v>424.80038250000001</v>
      </c>
      <c r="F1857">
        <v>372.3</v>
      </c>
      <c r="G1857">
        <v>-28.795175976298399</v>
      </c>
      <c r="H1857">
        <v>-4.0084521183477104</v>
      </c>
      <c r="I1857">
        <v>-14.427330228687801</v>
      </c>
      <c r="J1857">
        <v>-10.184726873344999</v>
      </c>
      <c r="M1857">
        <v>46.110083007375401</v>
      </c>
      <c r="O1857">
        <v>25.651356432984102</v>
      </c>
      <c r="P1857">
        <v>28.379310344827498</v>
      </c>
    </row>
    <row r="1858" spans="1:17" hidden="1" x14ac:dyDescent="0.3">
      <c r="A1858" t="s">
        <v>3873</v>
      </c>
      <c r="B1858" t="s">
        <v>3874</v>
      </c>
      <c r="C1858" t="str">
        <f>IFERROR(VLOOKUP(Table1[[#This Row],[Ticker]],[1]!Table1[[Symbol]:[Industry]],2,FALSE),"-")</f>
        <v>-</v>
      </c>
      <c r="D1858" t="s">
        <v>64</v>
      </c>
      <c r="E1858">
        <v>424.33247999999998</v>
      </c>
      <c r="F1858">
        <v>312</v>
      </c>
      <c r="G1858">
        <v>-29.6852215195645</v>
      </c>
      <c r="I1858">
        <v>-11.3173757719539</v>
      </c>
      <c r="K1858">
        <v>233.88164549750499</v>
      </c>
      <c r="M1858">
        <v>93.708569093124794</v>
      </c>
      <c r="N1858">
        <v>1</v>
      </c>
      <c r="O1858">
        <v>4.1666666666666696</v>
      </c>
      <c r="P1858">
        <v>0.64516129032257097</v>
      </c>
    </row>
    <row r="1859" spans="1:17" hidden="1" x14ac:dyDescent="0.3">
      <c r="A1859" t="s">
        <v>3875</v>
      </c>
      <c r="B1859" t="s">
        <v>3876</v>
      </c>
      <c r="C1859" t="str">
        <f>IFERROR(VLOOKUP(Table1[[#This Row],[Ticker]],[1]!Table1[[Symbol]:[Industry]],2,FALSE),"-")</f>
        <v>-</v>
      </c>
      <c r="D1859" t="s">
        <v>811</v>
      </c>
      <c r="E1859">
        <v>423.14097762</v>
      </c>
      <c r="F1859">
        <v>371.35</v>
      </c>
      <c r="G1859">
        <v>-37.205354948203997</v>
      </c>
      <c r="H1859">
        <v>1.90666704600102</v>
      </c>
      <c r="I1859">
        <v>-21.640969106897199</v>
      </c>
      <c r="J1859">
        <v>0.95418265837351401</v>
      </c>
      <c r="K1859">
        <v>367.039201849412</v>
      </c>
      <c r="L1859">
        <v>388.46180960784</v>
      </c>
      <c r="M1859">
        <v>61.660609927667799</v>
      </c>
      <c r="N1859">
        <v>1.8080574391703199</v>
      </c>
      <c r="O1859">
        <v>30.254476908576802</v>
      </c>
      <c r="P1859">
        <v>19.713088330109599</v>
      </c>
      <c r="Q1859">
        <v>1.8058107923044998E-2</v>
      </c>
    </row>
    <row r="1860" spans="1:17" hidden="1" x14ac:dyDescent="0.3">
      <c r="A1860" t="s">
        <v>3877</v>
      </c>
      <c r="B1860" t="s">
        <v>3878</v>
      </c>
      <c r="C1860" t="str">
        <f>IFERROR(VLOOKUP(Table1[[#This Row],[Ticker]],[1]!Table1[[Symbol]:[Industry]],2,FALSE),"-")</f>
        <v>-</v>
      </c>
      <c r="D1860" t="s">
        <v>971</v>
      </c>
      <c r="E1860">
        <v>423.09719999999999</v>
      </c>
      <c r="F1860">
        <v>211</v>
      </c>
      <c r="G1860">
        <v>20.969861017359801</v>
      </c>
      <c r="H1860">
        <v>-14.500306754939199</v>
      </c>
      <c r="I1860">
        <v>-26.510301816969999</v>
      </c>
      <c r="J1860">
        <v>-7.0526594714908599</v>
      </c>
      <c r="K1860">
        <v>219.76828213391701</v>
      </c>
      <c r="L1860">
        <v>210.74394704199699</v>
      </c>
      <c r="M1860">
        <v>36.210249441172699</v>
      </c>
      <c r="N1860">
        <v>0.51386451386451304</v>
      </c>
      <c r="O1860">
        <v>44.052132701421698</v>
      </c>
      <c r="P1860">
        <v>56.296296296296198</v>
      </c>
      <c r="Q1860">
        <v>0.11787798507373699</v>
      </c>
    </row>
    <row r="1861" spans="1:17" hidden="1" x14ac:dyDescent="0.3">
      <c r="A1861" t="s">
        <v>3879</v>
      </c>
      <c r="B1861" t="s">
        <v>3880</v>
      </c>
      <c r="C1861" t="str">
        <f>IFERROR(VLOOKUP(Table1[[#This Row],[Ticker]],[1]!Table1[[Symbol]:[Industry]],2,FALSE),"-")</f>
        <v>-</v>
      </c>
      <c r="E1861">
        <v>422.973127304</v>
      </c>
      <c r="F1861">
        <v>53.83</v>
      </c>
      <c r="G1861">
        <v>-20.4457298284599</v>
      </c>
      <c r="H1861">
        <v>-14.793307297532801</v>
      </c>
      <c r="I1861">
        <v>-40.748419295813399</v>
      </c>
      <c r="J1861">
        <v>-5.5562053316569697</v>
      </c>
      <c r="K1861">
        <v>55.459379166068501</v>
      </c>
      <c r="L1861">
        <v>58.195359876057701</v>
      </c>
      <c r="M1861">
        <v>34.406371129064098</v>
      </c>
      <c r="N1861">
        <v>1.1892303287207699</v>
      </c>
      <c r="O1861">
        <v>53.260263793423697</v>
      </c>
      <c r="P1861">
        <v>57.859237536656799</v>
      </c>
      <c r="Q1861">
        <v>6.5809699510208999E-2</v>
      </c>
    </row>
    <row r="1862" spans="1:17" hidden="1" x14ac:dyDescent="0.3">
      <c r="A1862" t="s">
        <v>3881</v>
      </c>
      <c r="B1862" t="s">
        <v>3882</v>
      </c>
      <c r="C1862" t="str">
        <f>IFERROR(VLOOKUP(Table1[[#This Row],[Ticker]],[1]!Table1[[Symbol]:[Industry]],2,FALSE),"-")</f>
        <v>-</v>
      </c>
      <c r="D1862" t="s">
        <v>64</v>
      </c>
      <c r="E1862">
        <v>422.04768227</v>
      </c>
      <c r="F1862">
        <v>595.35</v>
      </c>
      <c r="G1862">
        <v>50.427779515785197</v>
      </c>
      <c r="H1862">
        <v>-4.0436490734877699</v>
      </c>
      <c r="I1862">
        <v>-22.313040295798999</v>
      </c>
      <c r="J1862">
        <v>0.46598934792844598</v>
      </c>
      <c r="K1862">
        <v>569.302660698615</v>
      </c>
      <c r="L1862">
        <v>522.785082802945</v>
      </c>
      <c r="M1862">
        <v>63.099641364514902</v>
      </c>
      <c r="N1862">
        <v>1.2641321417756399</v>
      </c>
      <c r="O1862">
        <v>23.456790123456699</v>
      </c>
      <c r="P1862">
        <v>79.214328717639901</v>
      </c>
      <c r="Q1862">
        <v>3.6957632587866003E-2</v>
      </c>
    </row>
    <row r="1863" spans="1:17" hidden="1" x14ac:dyDescent="0.3">
      <c r="A1863" t="s">
        <v>3883</v>
      </c>
      <c r="B1863" t="s">
        <v>3884</v>
      </c>
      <c r="C1863" t="str">
        <f>IFERROR(VLOOKUP(Table1[[#This Row],[Ticker]],[1]!Table1[[Symbol]:[Industry]],2,FALSE),"-")</f>
        <v>-</v>
      </c>
      <c r="E1863">
        <v>421.71839999999997</v>
      </c>
      <c r="F1863">
        <v>497.85</v>
      </c>
      <c r="G1863">
        <v>535.99739411041901</v>
      </c>
      <c r="H1863">
        <v>9.5170276257887405</v>
      </c>
      <c r="I1863">
        <v>88.622383264190603</v>
      </c>
      <c r="J1863">
        <v>10.1882520648421</v>
      </c>
      <c r="K1863">
        <v>433.61379674544702</v>
      </c>
      <c r="L1863">
        <v>336.32150823969602</v>
      </c>
      <c r="M1863">
        <v>71.309862647942296</v>
      </c>
      <c r="N1863">
        <v>1.24454005873472</v>
      </c>
      <c r="O1863">
        <v>0</v>
      </c>
      <c r="P1863">
        <v>563.79999999999995</v>
      </c>
      <c r="Q1863">
        <v>0.17488116671137199</v>
      </c>
    </row>
    <row r="1864" spans="1:17" hidden="1" x14ac:dyDescent="0.3">
      <c r="A1864" t="s">
        <v>3885</v>
      </c>
      <c r="B1864" t="s">
        <v>3886</v>
      </c>
      <c r="C1864" t="str">
        <f>IFERROR(VLOOKUP(Table1[[#This Row],[Ticker]],[1]!Table1[[Symbol]:[Industry]],2,FALSE),"-")</f>
        <v>-</v>
      </c>
      <c r="D1864" t="s">
        <v>46</v>
      </c>
      <c r="E1864">
        <v>418.41232000000002</v>
      </c>
      <c r="F1864">
        <v>168.35</v>
      </c>
      <c r="G1864">
        <v>69.051620585698601</v>
      </c>
      <c r="H1864">
        <v>12.254079209973</v>
      </c>
      <c r="I1864">
        <v>79.123800698634199</v>
      </c>
      <c r="J1864">
        <v>-9.2048087548191706</v>
      </c>
      <c r="K1864">
        <v>144.70332827131799</v>
      </c>
      <c r="M1864">
        <v>64.532319984543406</v>
      </c>
      <c r="N1864">
        <v>1.7259461682342101</v>
      </c>
      <c r="O1864">
        <v>9.8901098901098994</v>
      </c>
      <c r="P1864">
        <v>118.636363636363</v>
      </c>
    </row>
    <row r="1865" spans="1:17" hidden="1" x14ac:dyDescent="0.3">
      <c r="A1865" t="s">
        <v>3887</v>
      </c>
      <c r="B1865" t="s">
        <v>3888</v>
      </c>
      <c r="C1865" t="str">
        <f>IFERROR(VLOOKUP(Table1[[#This Row],[Ticker]],[1]!Table1[[Symbol]:[Industry]],2,FALSE),"-")</f>
        <v>-</v>
      </c>
      <c r="D1865" t="s">
        <v>971</v>
      </c>
      <c r="E1865">
        <v>418.15199999999999</v>
      </c>
      <c r="F1865">
        <v>26.2</v>
      </c>
      <c r="G1865">
        <v>-25.6852215195645</v>
      </c>
      <c r="H1865">
        <v>-7.0441664040619996</v>
      </c>
      <c r="I1865">
        <v>-11.3173757719539</v>
      </c>
      <c r="J1865">
        <v>-1.6714935522083501</v>
      </c>
      <c r="M1865">
        <v>7.2193837330719104</v>
      </c>
      <c r="O1865">
        <v>0</v>
      </c>
      <c r="P1865">
        <v>0</v>
      </c>
    </row>
    <row r="1866" spans="1:17" hidden="1" x14ac:dyDescent="0.3">
      <c r="A1866" t="s">
        <v>3889</v>
      </c>
      <c r="B1866" t="s">
        <v>3890</v>
      </c>
      <c r="C1866" t="str">
        <f>IFERROR(VLOOKUP(Table1[[#This Row],[Ticker]],[1]!Table1[[Symbol]:[Industry]],2,FALSE),"-")</f>
        <v>-</v>
      </c>
      <c r="D1866" t="s">
        <v>498</v>
      </c>
      <c r="E1866">
        <v>416.38346999999999</v>
      </c>
      <c r="F1866">
        <v>180</v>
      </c>
      <c r="G1866">
        <v>-23.557561945096399</v>
      </c>
      <c r="H1866">
        <v>-14.217961747862701</v>
      </c>
      <c r="I1866">
        <v>-9.1897161974858701</v>
      </c>
      <c r="J1866">
        <v>-12.281503979737</v>
      </c>
      <c r="K1866">
        <v>204.89773404422399</v>
      </c>
      <c r="M1866">
        <v>36.801340573549197</v>
      </c>
      <c r="O1866">
        <v>84.2777777777777</v>
      </c>
      <c r="P1866">
        <v>21.171322786940401</v>
      </c>
    </row>
    <row r="1867" spans="1:17" hidden="1" x14ac:dyDescent="0.3">
      <c r="A1867" t="s">
        <v>3891</v>
      </c>
      <c r="B1867" t="s">
        <v>3892</v>
      </c>
      <c r="C1867" t="str">
        <f>IFERROR(VLOOKUP(Table1[[#This Row],[Ticker]],[1]!Table1[[Symbol]:[Industry]],2,FALSE),"-")</f>
        <v>-</v>
      </c>
      <c r="D1867" t="s">
        <v>124</v>
      </c>
      <c r="E1867">
        <v>416.29334999999998</v>
      </c>
      <c r="F1867">
        <v>244.3</v>
      </c>
      <c r="G1867">
        <v>27.866004124684299</v>
      </c>
      <c r="H1867">
        <v>-2.8157912162534502</v>
      </c>
      <c r="I1867">
        <v>-1.5196229629651801</v>
      </c>
      <c r="J1867">
        <v>-2.5694527358818098</v>
      </c>
      <c r="K1867">
        <v>240.504074251486</v>
      </c>
      <c r="L1867">
        <v>216.832586617727</v>
      </c>
      <c r="M1867">
        <v>50.230393406114999</v>
      </c>
      <c r="N1867">
        <v>0.62858540179082401</v>
      </c>
      <c r="O1867">
        <v>16.250511665984401</v>
      </c>
      <c r="P1867">
        <v>78.061224489795904</v>
      </c>
      <c r="Q1867">
        <v>0.13675852683665099</v>
      </c>
    </row>
    <row r="1868" spans="1:17" hidden="1" x14ac:dyDescent="0.3">
      <c r="A1868" t="s">
        <v>3893</v>
      </c>
      <c r="B1868" t="s">
        <v>3894</v>
      </c>
      <c r="C1868" t="str">
        <f>IFERROR(VLOOKUP(Table1[[#This Row],[Ticker]],[1]!Table1[[Symbol]:[Industry]],2,FALSE),"-")</f>
        <v>-</v>
      </c>
      <c r="D1868" t="s">
        <v>1155</v>
      </c>
      <c r="E1868">
        <v>415.853207</v>
      </c>
      <c r="F1868">
        <v>1425.8</v>
      </c>
      <c r="G1868">
        <v>64.459474086223196</v>
      </c>
      <c r="H1868">
        <v>11.1554922990096</v>
      </c>
      <c r="I1868">
        <v>45.908185235930397</v>
      </c>
      <c r="J1868">
        <v>-2.5728455802504202</v>
      </c>
      <c r="K1868">
        <v>1303.53001290666</v>
      </c>
      <c r="L1868">
        <v>1125.42849195449</v>
      </c>
      <c r="M1868">
        <v>65.538010382476301</v>
      </c>
      <c r="N1868">
        <v>1.0580933058084101</v>
      </c>
      <c r="O1868">
        <v>11.516341702903601</v>
      </c>
      <c r="P1868">
        <v>116.046670202288</v>
      </c>
      <c r="Q1868">
        <v>7.8191210043345005E-2</v>
      </c>
    </row>
    <row r="1869" spans="1:17" hidden="1" x14ac:dyDescent="0.3">
      <c r="A1869" t="s">
        <v>3895</v>
      </c>
      <c r="B1869" t="s">
        <v>3896</v>
      </c>
      <c r="C1869" t="str">
        <f>IFERROR(VLOOKUP(Table1[[#This Row],[Ticker]],[1]!Table1[[Symbol]:[Industry]],2,FALSE),"-")</f>
        <v>-</v>
      </c>
      <c r="D1869" t="s">
        <v>697</v>
      </c>
      <c r="E1869">
        <v>415.82350458000002</v>
      </c>
      <c r="F1869">
        <v>91.42</v>
      </c>
      <c r="G1869">
        <v>-45.964331855369103</v>
      </c>
      <c r="H1869">
        <v>-12.5929468918668</v>
      </c>
      <c r="I1869">
        <v>-32.6765155569001</v>
      </c>
      <c r="J1869">
        <v>-3.9016639708912901</v>
      </c>
      <c r="K1869">
        <v>96.623607504532202</v>
      </c>
      <c r="L1869">
        <v>107.277178172753</v>
      </c>
      <c r="M1869">
        <v>40.832594476064799</v>
      </c>
      <c r="N1869">
        <v>0.76858140847405099</v>
      </c>
      <c r="O1869">
        <v>66.265587398818596</v>
      </c>
      <c r="P1869">
        <v>11.216545012165399</v>
      </c>
      <c r="Q1869">
        <v>-5.3813255034134998E-2</v>
      </c>
    </row>
    <row r="1870" spans="1:17" hidden="1" x14ac:dyDescent="0.3">
      <c r="A1870" t="s">
        <v>3897</v>
      </c>
      <c r="B1870" t="s">
        <v>3898</v>
      </c>
      <c r="C1870" t="str">
        <f>IFERROR(VLOOKUP(Table1[[#This Row],[Ticker]],[1]!Table1[[Symbol]:[Industry]],2,FALSE),"-")</f>
        <v>-</v>
      </c>
      <c r="D1870" t="s">
        <v>64</v>
      </c>
      <c r="E1870">
        <v>414.530845</v>
      </c>
      <c r="F1870">
        <v>117</v>
      </c>
      <c r="G1870">
        <v>224.92910272376699</v>
      </c>
      <c r="H1870">
        <v>-13.885212681727999</v>
      </c>
      <c r="I1870">
        <v>177.28647227935301</v>
      </c>
      <c r="J1870">
        <v>7.6813642654581598</v>
      </c>
      <c r="K1870">
        <v>107.03234030340801</v>
      </c>
      <c r="L1870">
        <v>66.508890539174104</v>
      </c>
      <c r="M1870">
        <v>58.332040996980702</v>
      </c>
      <c r="N1870">
        <v>0.16336513486135601</v>
      </c>
      <c r="O1870">
        <v>14.957264957264901</v>
      </c>
      <c r="P1870">
        <v>250.61432424333199</v>
      </c>
      <c r="Q1870">
        <v>0.101303358055761</v>
      </c>
    </row>
    <row r="1871" spans="1:17" hidden="1" x14ac:dyDescent="0.3">
      <c r="A1871" t="s">
        <v>3899</v>
      </c>
      <c r="B1871" t="s">
        <v>3900</v>
      </c>
      <c r="C1871" t="str">
        <f>IFERROR(VLOOKUP(Table1[[#This Row],[Ticker]],[1]!Table1[[Symbol]:[Industry]],2,FALSE),"-")</f>
        <v>-</v>
      </c>
      <c r="D1871" t="s">
        <v>230</v>
      </c>
      <c r="E1871">
        <v>414.29184930000002</v>
      </c>
      <c r="F1871">
        <v>124.8</v>
      </c>
      <c r="G1871">
        <v>53.639063782196899</v>
      </c>
      <c r="H1871">
        <v>-5.6587759758504097</v>
      </c>
      <c r="I1871">
        <v>42.188159283396601</v>
      </c>
      <c r="J1871">
        <v>-8.5001972559120507</v>
      </c>
      <c r="K1871">
        <v>126.558842009036</v>
      </c>
      <c r="L1871">
        <v>112.446403392468</v>
      </c>
      <c r="M1871">
        <v>37.7513701602997</v>
      </c>
      <c r="N1871">
        <v>0.64763581127428205</v>
      </c>
      <c r="O1871">
        <v>30.3285256410256</v>
      </c>
      <c r="P1871">
        <v>91.852421214450402</v>
      </c>
      <c r="Q1871">
        <v>0.12587421622717401</v>
      </c>
    </row>
    <row r="1872" spans="1:17" hidden="1" x14ac:dyDescent="0.3">
      <c r="A1872" t="s">
        <v>3901</v>
      </c>
      <c r="B1872" t="s">
        <v>3902</v>
      </c>
      <c r="C1872" t="str">
        <f>IFERROR(VLOOKUP(Table1[[#This Row],[Ticker]],[1]!Table1[[Symbol]:[Industry]],2,FALSE),"-")</f>
        <v>-</v>
      </c>
      <c r="E1872">
        <v>414.00163560099998</v>
      </c>
      <c r="F1872">
        <v>48.21</v>
      </c>
      <c r="G1872">
        <v>1335.2238693895199</v>
      </c>
      <c r="H1872">
        <v>-24.692220549578</v>
      </c>
      <c r="I1872">
        <v>40.238738657470698</v>
      </c>
      <c r="J1872">
        <v>-8.8783572319032995</v>
      </c>
      <c r="K1872">
        <v>54.242001907071902</v>
      </c>
      <c r="L1872">
        <v>41.1546952860351</v>
      </c>
      <c r="M1872">
        <v>20.171902722389</v>
      </c>
      <c r="N1872">
        <v>0.66619591535888301</v>
      </c>
      <c r="O1872">
        <v>40.033188135241602</v>
      </c>
      <c r="P1872">
        <v>1430.4761904761899</v>
      </c>
    </row>
    <row r="1873" spans="1:17" hidden="1" x14ac:dyDescent="0.3">
      <c r="A1873" t="s">
        <v>3903</v>
      </c>
      <c r="B1873" t="s">
        <v>3904</v>
      </c>
      <c r="C1873" t="str">
        <f>IFERROR(VLOOKUP(Table1[[#This Row],[Ticker]],[1]!Table1[[Symbol]:[Industry]],2,FALSE),"-")</f>
        <v>-</v>
      </c>
      <c r="D1873" t="s">
        <v>380</v>
      </c>
      <c r="E1873">
        <v>412.92647499999998</v>
      </c>
      <c r="F1873">
        <v>381</v>
      </c>
      <c r="G1873">
        <v>93.343234933439106</v>
      </c>
      <c r="H1873">
        <v>-11.544166404062</v>
      </c>
      <c r="I1873">
        <v>6.3115220360114703</v>
      </c>
      <c r="J1873">
        <v>12.0359033818592</v>
      </c>
      <c r="K1873">
        <v>391.44456534710099</v>
      </c>
      <c r="L1873">
        <v>375.98271486465399</v>
      </c>
      <c r="M1873">
        <v>62.1320583567719</v>
      </c>
      <c r="N1873">
        <v>2.7742213218536298</v>
      </c>
      <c r="O1873">
        <v>92.808398950131206</v>
      </c>
      <c r="P1873">
        <v>119.596541786743</v>
      </c>
      <c r="Q1873">
        <v>0.21152167929330801</v>
      </c>
    </row>
    <row r="1874" spans="1:17" hidden="1" x14ac:dyDescent="0.3">
      <c r="A1874" t="s">
        <v>3905</v>
      </c>
      <c r="B1874" t="s">
        <v>3906</v>
      </c>
      <c r="C1874" t="str">
        <f>IFERROR(VLOOKUP(Table1[[#This Row],[Ticker]],[1]!Table1[[Symbol]:[Industry]],2,FALSE),"-")</f>
        <v>-</v>
      </c>
      <c r="D1874" t="s">
        <v>988</v>
      </c>
      <c r="E1874">
        <v>411.64926174999999</v>
      </c>
      <c r="F1874">
        <v>483.95</v>
      </c>
      <c r="G1874">
        <v>1.9127790066127699</v>
      </c>
      <c r="H1874">
        <v>4.5655783214304702</v>
      </c>
      <c r="I1874">
        <v>7.0367450399804996</v>
      </c>
      <c r="J1874">
        <v>-4.5816537631189203</v>
      </c>
      <c r="K1874">
        <v>452.17496288985899</v>
      </c>
      <c r="L1874">
        <v>427.33741075528599</v>
      </c>
      <c r="M1874">
        <v>53.1576846841105</v>
      </c>
      <c r="N1874">
        <v>1.46658862866392</v>
      </c>
      <c r="O1874">
        <v>7.03585081103419</v>
      </c>
      <c r="P1874">
        <v>33.227804542326197</v>
      </c>
      <c r="Q1874">
        <v>2.5840933016281001E-2</v>
      </c>
    </row>
    <row r="1875" spans="1:17" hidden="1" x14ac:dyDescent="0.3">
      <c r="A1875" t="s">
        <v>3907</v>
      </c>
      <c r="B1875" t="s">
        <v>3908</v>
      </c>
      <c r="C1875" t="str">
        <f>IFERROR(VLOOKUP(Table1[[#This Row],[Ticker]],[1]!Table1[[Symbol]:[Industry]],2,FALSE),"-")</f>
        <v>-</v>
      </c>
      <c r="D1875" t="s">
        <v>64</v>
      </c>
      <c r="E1875">
        <v>411.60658608</v>
      </c>
      <c r="F1875">
        <v>141</v>
      </c>
      <c r="G1875">
        <v>12.2120889938828</v>
      </c>
      <c r="H1875">
        <v>2.73801181375977</v>
      </c>
      <c r="I1875">
        <v>-0.77249141287907996</v>
      </c>
      <c r="J1875">
        <v>-3.0869569564334101</v>
      </c>
      <c r="K1875">
        <v>131.69284095235199</v>
      </c>
      <c r="L1875">
        <v>130.22124629522099</v>
      </c>
      <c r="M1875">
        <v>58.190476685958402</v>
      </c>
      <c r="N1875">
        <v>1.5951512044379801</v>
      </c>
      <c r="O1875">
        <v>32.411347517730398</v>
      </c>
      <c r="P1875">
        <v>39.465875370919797</v>
      </c>
      <c r="Q1875">
        <v>9.082438626534E-3</v>
      </c>
    </row>
    <row r="1876" spans="1:17" hidden="1" x14ac:dyDescent="0.3">
      <c r="A1876" t="s">
        <v>3909</v>
      </c>
      <c r="B1876" t="s">
        <v>3910</v>
      </c>
      <c r="C1876" t="str">
        <f>IFERROR(VLOOKUP(Table1[[#This Row],[Ticker]],[1]!Table1[[Symbol]:[Industry]],2,FALSE),"-")</f>
        <v>-</v>
      </c>
      <c r="D1876" t="s">
        <v>676</v>
      </c>
      <c r="E1876">
        <v>410.87590849499998</v>
      </c>
      <c r="F1876">
        <v>143.47999999999999</v>
      </c>
      <c r="G1876">
        <v>0.49163725738222203</v>
      </c>
      <c r="H1876">
        <v>0.63670962253165198</v>
      </c>
      <c r="I1876">
        <v>-3.6804665446471398</v>
      </c>
      <c r="J1876">
        <v>-6.8966071416342096</v>
      </c>
      <c r="K1876">
        <v>130.67011566343501</v>
      </c>
      <c r="L1876">
        <v>128.650389419113</v>
      </c>
      <c r="M1876">
        <v>54.525625546607102</v>
      </c>
      <c r="N1876">
        <v>2.9557966318454598</v>
      </c>
      <c r="O1876">
        <v>14.4410370783384</v>
      </c>
      <c r="P1876">
        <v>33.407717340771697</v>
      </c>
      <c r="Q1876">
        <v>3.2030845509750001E-2</v>
      </c>
    </row>
    <row r="1877" spans="1:17" hidden="1" x14ac:dyDescent="0.3">
      <c r="A1877" t="s">
        <v>3911</v>
      </c>
      <c r="B1877" t="s">
        <v>3912</v>
      </c>
      <c r="C1877" t="str">
        <f>IFERROR(VLOOKUP(Table1[[#This Row],[Ticker]],[1]!Table1[[Symbol]:[Industry]],2,FALSE),"-")</f>
        <v>-</v>
      </c>
      <c r="D1877" t="s">
        <v>46</v>
      </c>
      <c r="E1877">
        <v>409.53102580000001</v>
      </c>
      <c r="F1877">
        <v>176.27</v>
      </c>
      <c r="G1877">
        <v>-47.689646298325599</v>
      </c>
      <c r="H1877">
        <v>-7.3290826051793196</v>
      </c>
      <c r="I1877">
        <v>-33.321800550714997</v>
      </c>
      <c r="J1877">
        <v>-4.6660587695996503</v>
      </c>
      <c r="K1877">
        <v>185.67265614239</v>
      </c>
      <c r="M1877">
        <v>48.672503552001501</v>
      </c>
      <c r="O1877">
        <v>34.623021501106201</v>
      </c>
      <c r="P1877">
        <v>23.395169758487899</v>
      </c>
    </row>
    <row r="1878" spans="1:17" hidden="1" x14ac:dyDescent="0.3">
      <c r="A1878" t="s">
        <v>3913</v>
      </c>
      <c r="B1878" t="s">
        <v>3914</v>
      </c>
      <c r="C1878" t="str">
        <f>IFERROR(VLOOKUP(Table1[[#This Row],[Ticker]],[1]!Table1[[Symbol]:[Industry]],2,FALSE),"-")</f>
        <v>-</v>
      </c>
      <c r="D1878" t="s">
        <v>61</v>
      </c>
      <c r="E1878">
        <v>408.25850482999999</v>
      </c>
      <c r="F1878">
        <v>863.4</v>
      </c>
      <c r="G1878">
        <v>-21.623512468100099</v>
      </c>
      <c r="H1878">
        <v>-0.94660542845225004</v>
      </c>
      <c r="I1878">
        <v>-12.699443162016699</v>
      </c>
      <c r="J1878">
        <v>-5.3259786020422402</v>
      </c>
      <c r="K1878">
        <v>852.89086998591802</v>
      </c>
      <c r="L1878">
        <v>860.58547886118504</v>
      </c>
      <c r="M1878">
        <v>46.347538712712499</v>
      </c>
      <c r="N1878">
        <v>0.71971299761322405</v>
      </c>
      <c r="O1878">
        <v>44.660643965716901</v>
      </c>
      <c r="P1878">
        <v>32.830769230769199</v>
      </c>
      <c r="Q1878">
        <v>5.9548530808367001E-2</v>
      </c>
    </row>
    <row r="1879" spans="1:17" hidden="1" x14ac:dyDescent="0.3">
      <c r="A1879" t="s">
        <v>3915</v>
      </c>
      <c r="B1879" t="s">
        <v>3916</v>
      </c>
      <c r="C1879" t="str">
        <f>IFERROR(VLOOKUP(Table1[[#This Row],[Ticker]],[1]!Table1[[Symbol]:[Industry]],2,FALSE),"-")</f>
        <v>-</v>
      </c>
      <c r="D1879" t="s">
        <v>154</v>
      </c>
      <c r="E1879">
        <v>408.25323650500002</v>
      </c>
      <c r="F1879">
        <v>185.85</v>
      </c>
      <c r="G1879">
        <v>61.941553328305602</v>
      </c>
      <c r="H1879">
        <v>-12.729873169000101</v>
      </c>
      <c r="I1879">
        <v>6.4582896272855699</v>
      </c>
      <c r="J1879">
        <v>3.7108593889681201</v>
      </c>
      <c r="K1879">
        <v>179.136824117034</v>
      </c>
      <c r="L1879">
        <v>159.22378500199801</v>
      </c>
      <c r="M1879">
        <v>55.469685450653998</v>
      </c>
      <c r="N1879">
        <v>0.97397158715210297</v>
      </c>
      <c r="O1879">
        <v>12.4562819478073</v>
      </c>
      <c r="P1879">
        <v>93.593749999999901</v>
      </c>
    </row>
    <row r="1880" spans="1:17" hidden="1" x14ac:dyDescent="0.3">
      <c r="A1880" t="s">
        <v>3917</v>
      </c>
      <c r="B1880" t="s">
        <v>3918</v>
      </c>
      <c r="C1880" t="str">
        <f>IFERROR(VLOOKUP(Table1[[#This Row],[Ticker]],[1]!Table1[[Symbol]:[Industry]],2,FALSE),"-")</f>
        <v>-</v>
      </c>
      <c r="D1880" t="s">
        <v>267</v>
      </c>
      <c r="E1880">
        <v>406.98643104000001</v>
      </c>
      <c r="F1880">
        <v>12.81</v>
      </c>
      <c r="G1880">
        <v>36.973006328536698</v>
      </c>
      <c r="H1880">
        <v>7.6460990826636497</v>
      </c>
      <c r="I1880">
        <v>-5.44960717691262</v>
      </c>
      <c r="J1880">
        <v>-1.82557675713901</v>
      </c>
      <c r="K1880">
        <v>11.726325319202701</v>
      </c>
      <c r="L1880">
        <v>10.417243154406799</v>
      </c>
      <c r="M1880">
        <v>60.733288951276002</v>
      </c>
      <c r="N1880">
        <v>1.81523867106791</v>
      </c>
      <c r="O1880">
        <v>15.144418423106901</v>
      </c>
      <c r="P1880">
        <v>79.160839160839103</v>
      </c>
      <c r="Q1880">
        <v>6.1823543644929001E-2</v>
      </c>
    </row>
    <row r="1881" spans="1:17" hidden="1" x14ac:dyDescent="0.3">
      <c r="A1881" t="s">
        <v>3919</v>
      </c>
      <c r="B1881" t="s">
        <v>3920</v>
      </c>
      <c r="C1881" t="str">
        <f>IFERROR(VLOOKUP(Table1[[#This Row],[Ticker]],[1]!Table1[[Symbol]:[Industry]],2,FALSE),"-")</f>
        <v>-</v>
      </c>
      <c r="E1881">
        <v>406.056472343</v>
      </c>
      <c r="F1881">
        <v>29.12</v>
      </c>
      <c r="G1881">
        <v>516.58160511916299</v>
      </c>
      <c r="H1881">
        <v>35.176992044956599</v>
      </c>
      <c r="I1881">
        <v>448.682624228046</v>
      </c>
      <c r="J1881">
        <v>2.3187059577671398</v>
      </c>
      <c r="K1881">
        <v>22.303341986674901</v>
      </c>
      <c r="L1881">
        <v>13.0265595541079</v>
      </c>
      <c r="M1881">
        <v>84.099929044302698</v>
      </c>
      <c r="N1881">
        <v>1.1169639780735801</v>
      </c>
      <c r="O1881">
        <v>6.1469780219780104</v>
      </c>
      <c r="P1881">
        <v>1022.44498731294</v>
      </c>
      <c r="Q1881">
        <v>0.161296316365133</v>
      </c>
    </row>
    <row r="1882" spans="1:17" hidden="1" x14ac:dyDescent="0.3">
      <c r="A1882" t="s">
        <v>3921</v>
      </c>
      <c r="B1882" t="s">
        <v>3922</v>
      </c>
      <c r="C1882" t="str">
        <f>IFERROR(VLOOKUP(Table1[[#This Row],[Ticker]],[1]!Table1[[Symbol]:[Industry]],2,FALSE),"-")</f>
        <v>-</v>
      </c>
      <c r="D1882" t="s">
        <v>218</v>
      </c>
      <c r="E1882">
        <v>404.71640000000002</v>
      </c>
      <c r="F1882">
        <v>126.25</v>
      </c>
      <c r="G1882">
        <v>55.448207461784001</v>
      </c>
      <c r="H1882">
        <v>-12.163983825134601</v>
      </c>
      <c r="I1882">
        <v>-17.798857253435401</v>
      </c>
      <c r="J1882">
        <v>3.7553872592878399</v>
      </c>
      <c r="K1882">
        <v>127.060432737561</v>
      </c>
      <c r="L1882">
        <v>117.57341929605499</v>
      </c>
      <c r="M1882">
        <v>52.517812840242598</v>
      </c>
      <c r="N1882">
        <v>0.46861375626983198</v>
      </c>
      <c r="O1882">
        <v>25.702970297029701</v>
      </c>
      <c r="P1882">
        <v>83.5029069767441</v>
      </c>
      <c r="Q1882">
        <v>2.1683478208997999E-2</v>
      </c>
    </row>
    <row r="1883" spans="1:17" hidden="1" x14ac:dyDescent="0.3">
      <c r="A1883" t="s">
        <v>3923</v>
      </c>
      <c r="B1883" t="s">
        <v>3924</v>
      </c>
      <c r="C1883" t="str">
        <f>IFERROR(VLOOKUP(Table1[[#This Row],[Ticker]],[1]!Table1[[Symbol]:[Industry]],2,FALSE),"-")</f>
        <v>-</v>
      </c>
      <c r="D1883" t="s">
        <v>21</v>
      </c>
      <c r="E1883">
        <v>404.6482858</v>
      </c>
      <c r="F1883">
        <v>217.44</v>
      </c>
      <c r="G1883">
        <v>156.88787789564</v>
      </c>
      <c r="H1883">
        <v>-13.919300265702599</v>
      </c>
      <c r="I1883">
        <v>50.588804421642401</v>
      </c>
      <c r="J1883">
        <v>5.4221025069049498</v>
      </c>
      <c r="K1883">
        <v>196.56665864302599</v>
      </c>
      <c r="L1883">
        <v>150.67070002926201</v>
      </c>
      <c r="M1883">
        <v>39.171286406196202</v>
      </c>
      <c r="N1883">
        <v>0.285521613388105</v>
      </c>
      <c r="O1883">
        <v>22.102649006622499</v>
      </c>
      <c r="P1883">
        <v>188.573324485733</v>
      </c>
      <c r="Q1883">
        <v>4.3159620663327E-2</v>
      </c>
    </row>
    <row r="1884" spans="1:17" hidden="1" x14ac:dyDescent="0.3">
      <c r="A1884" t="s">
        <v>3925</v>
      </c>
      <c r="B1884" t="s">
        <v>3926</v>
      </c>
      <c r="C1884" t="str">
        <f>IFERROR(VLOOKUP(Table1[[#This Row],[Ticker]],[1]!Table1[[Symbol]:[Industry]],2,FALSE),"-")</f>
        <v>-</v>
      </c>
      <c r="D1884" t="s">
        <v>1125</v>
      </c>
      <c r="E1884">
        <v>402.76158077899998</v>
      </c>
      <c r="F1884">
        <v>156.91</v>
      </c>
      <c r="G1884">
        <v>-24.940438212983398</v>
      </c>
      <c r="H1884">
        <v>-4.1820494124185403</v>
      </c>
      <c r="I1884">
        <v>-11.597007166933199</v>
      </c>
      <c r="J1884">
        <v>-3.1915948922976898</v>
      </c>
      <c r="K1884">
        <v>151.14804233263001</v>
      </c>
      <c r="L1884">
        <v>154.370582308537</v>
      </c>
      <c r="M1884">
        <v>51.240880152830101</v>
      </c>
      <c r="N1884">
        <v>0.68947649165587099</v>
      </c>
      <c r="O1884">
        <v>52.953922630807398</v>
      </c>
      <c r="P1884">
        <v>26.744749596122698</v>
      </c>
      <c r="Q1884">
        <v>5.2933580181039998E-3</v>
      </c>
    </row>
    <row r="1885" spans="1:17" hidden="1" x14ac:dyDescent="0.3">
      <c r="A1885" t="s">
        <v>3927</v>
      </c>
      <c r="B1885" t="s">
        <v>3928</v>
      </c>
      <c r="C1885" t="str">
        <f>IFERROR(VLOOKUP(Table1[[#This Row],[Ticker]],[1]!Table1[[Symbol]:[Industry]],2,FALSE),"-")</f>
        <v>-</v>
      </c>
      <c r="E1885">
        <v>402.72918611399899</v>
      </c>
      <c r="F1885">
        <v>22.05</v>
      </c>
      <c r="G1885">
        <v>2.51245289904011</v>
      </c>
      <c r="K1885">
        <v>22.064075533845699</v>
      </c>
      <c r="L1885">
        <v>20.559754299100199</v>
      </c>
      <c r="M1885">
        <v>35.6509857849477</v>
      </c>
      <c r="N1885">
        <v>1</v>
      </c>
      <c r="O1885">
        <v>18.367346938775501</v>
      </c>
      <c r="P1885">
        <v>55.281690140845001</v>
      </c>
      <c r="Q1885">
        <v>2.5042493907753999E-2</v>
      </c>
    </row>
    <row r="1886" spans="1:17" hidden="1" x14ac:dyDescent="0.3">
      <c r="A1886" t="s">
        <v>3929</v>
      </c>
      <c r="B1886" t="s">
        <v>3930</v>
      </c>
      <c r="C1886" t="str">
        <f>IFERROR(VLOOKUP(Table1[[#This Row],[Ticker]],[1]!Table1[[Symbol]:[Industry]],2,FALSE),"-")</f>
        <v>-</v>
      </c>
      <c r="D1886" t="s">
        <v>278</v>
      </c>
      <c r="E1886">
        <v>402.4425</v>
      </c>
      <c r="F1886">
        <v>348.45</v>
      </c>
      <c r="G1886">
        <v>-30.9977215195645</v>
      </c>
      <c r="H1886">
        <v>-6.5270736146336903</v>
      </c>
      <c r="I1886">
        <v>-16.975965185789001</v>
      </c>
      <c r="J1886">
        <v>-1.1399607264649301</v>
      </c>
      <c r="K1886">
        <v>349.999489039313</v>
      </c>
      <c r="L1886">
        <v>354.841944437655</v>
      </c>
      <c r="M1886">
        <v>58.744210316870301</v>
      </c>
      <c r="N1886">
        <v>1.23234238900281</v>
      </c>
      <c r="O1886">
        <v>26.259147653895798</v>
      </c>
      <c r="P1886">
        <v>18.198778833107099</v>
      </c>
      <c r="Q1886">
        <v>9.1526251087163002E-2</v>
      </c>
    </row>
    <row r="1887" spans="1:17" hidden="1" x14ac:dyDescent="0.3">
      <c r="A1887" t="s">
        <v>3931</v>
      </c>
      <c r="B1887" t="s">
        <v>3932</v>
      </c>
      <c r="C1887" t="str">
        <f>IFERROR(VLOOKUP(Table1[[#This Row],[Ticker]],[1]!Table1[[Symbol]:[Industry]],2,FALSE),"-")</f>
        <v>-</v>
      </c>
      <c r="D1887" t="s">
        <v>544</v>
      </c>
      <c r="E1887">
        <v>402.29765260400001</v>
      </c>
      <c r="F1887">
        <v>155.13</v>
      </c>
      <c r="G1887">
        <v>82.542966399898503</v>
      </c>
      <c r="H1887">
        <v>-6.5565120830743497</v>
      </c>
      <c r="I1887">
        <v>-0.54979276588470605</v>
      </c>
      <c r="J1887">
        <v>-6.3611891025596501</v>
      </c>
      <c r="K1887">
        <v>161.055380729316</v>
      </c>
      <c r="L1887">
        <v>134.21050304923</v>
      </c>
      <c r="M1887">
        <v>38.405239401122799</v>
      </c>
      <c r="N1887">
        <v>0.19884645036437501</v>
      </c>
      <c r="O1887">
        <v>27.5124089473344</v>
      </c>
      <c r="P1887">
        <v>113.237113402061</v>
      </c>
      <c r="Q1887">
        <v>4.1128026959187998E-2</v>
      </c>
    </row>
    <row r="1888" spans="1:17" hidden="1" x14ac:dyDescent="0.3">
      <c r="A1888" t="s">
        <v>3933</v>
      </c>
      <c r="B1888" t="s">
        <v>3934</v>
      </c>
      <c r="C1888" t="str">
        <f>IFERROR(VLOOKUP(Table1[[#This Row],[Ticker]],[1]!Table1[[Symbol]:[Industry]],2,FALSE),"-")</f>
        <v>-</v>
      </c>
      <c r="D1888" t="s">
        <v>218</v>
      </c>
      <c r="E1888">
        <v>400.35225780000002</v>
      </c>
      <c r="F1888">
        <v>64338.9</v>
      </c>
      <c r="G1888">
        <v>446.08651022124099</v>
      </c>
      <c r="H1888">
        <v>34.000114113002397</v>
      </c>
      <c r="I1888">
        <v>233.663321278984</v>
      </c>
      <c r="J1888">
        <v>6.5715691594539098</v>
      </c>
      <c r="K1888">
        <v>44172.975808729003</v>
      </c>
      <c r="L1888">
        <v>26077.104191538801</v>
      </c>
      <c r="M1888">
        <v>98.062100055685704</v>
      </c>
      <c r="N1888">
        <v>0.39432401989065602</v>
      </c>
      <c r="O1888">
        <v>0</v>
      </c>
      <c r="P1888">
        <v>518.64326923076896</v>
      </c>
      <c r="Q1888">
        <v>0.22994056126860099</v>
      </c>
    </row>
    <row r="1889" spans="1:17" hidden="1" x14ac:dyDescent="0.3">
      <c r="A1889" t="s">
        <v>3935</v>
      </c>
      <c r="B1889" t="s">
        <v>3936</v>
      </c>
      <c r="C1889" t="str">
        <f>IFERROR(VLOOKUP(Table1[[#This Row],[Ticker]],[1]!Table1[[Symbol]:[Industry]],2,FALSE),"-")</f>
        <v>-</v>
      </c>
      <c r="D1889" t="s">
        <v>148</v>
      </c>
      <c r="E1889">
        <v>399.31120932499999</v>
      </c>
      <c r="F1889">
        <v>2705.8</v>
      </c>
      <c r="G1889">
        <v>-25.908316454756299</v>
      </c>
      <c r="H1889">
        <v>3.3996086963395999</v>
      </c>
      <c r="I1889">
        <v>9.1679854659398501</v>
      </c>
      <c r="J1889">
        <v>4.2891668596821502</v>
      </c>
      <c r="K1889">
        <v>2515.3007981053001</v>
      </c>
      <c r="L1889">
        <v>2391.3458081098802</v>
      </c>
      <c r="M1889">
        <v>70.389379599585595</v>
      </c>
      <c r="N1889">
        <v>1.6176046785962599</v>
      </c>
      <c r="O1889">
        <v>6.8075984921280197</v>
      </c>
      <c r="P1889">
        <v>38.894307273753903</v>
      </c>
      <c r="Q1889">
        <v>-6.3704590545817993E-2</v>
      </c>
    </row>
    <row r="1890" spans="1:17" hidden="1" x14ac:dyDescent="0.3">
      <c r="A1890" t="s">
        <v>3937</v>
      </c>
      <c r="B1890" t="s">
        <v>3938</v>
      </c>
      <c r="C1890" t="str">
        <f>IFERROR(VLOOKUP(Table1[[#This Row],[Ticker]],[1]!Table1[[Symbol]:[Industry]],2,FALSE),"-")</f>
        <v>-</v>
      </c>
      <c r="D1890" t="s">
        <v>230</v>
      </c>
      <c r="E1890">
        <v>399.22520385000001</v>
      </c>
      <c r="F1890">
        <v>61.62</v>
      </c>
      <c r="G1890">
        <v>20.350644454951698</v>
      </c>
      <c r="H1890">
        <v>5.2712886510678798</v>
      </c>
      <c r="I1890">
        <v>7.3652128258888698</v>
      </c>
      <c r="J1890">
        <v>-4.4852063594528504</v>
      </c>
      <c r="K1890">
        <v>59.536285435462702</v>
      </c>
      <c r="L1890">
        <v>55.997676380592097</v>
      </c>
      <c r="M1890">
        <v>61.278362539122497</v>
      </c>
      <c r="N1890">
        <v>1.33669956031867</v>
      </c>
      <c r="O1890">
        <v>24.456345342421201</v>
      </c>
      <c r="P1890">
        <v>60.010386912490198</v>
      </c>
      <c r="Q1890">
        <v>0.11338096114638201</v>
      </c>
    </row>
    <row r="1891" spans="1:17" hidden="1" x14ac:dyDescent="0.3">
      <c r="A1891" t="s">
        <v>3939</v>
      </c>
      <c r="B1891" t="s">
        <v>3940</v>
      </c>
      <c r="C1891" t="str">
        <f>IFERROR(VLOOKUP(Table1[[#This Row],[Ticker]],[1]!Table1[[Symbol]:[Industry]],2,FALSE),"-")</f>
        <v>-</v>
      </c>
      <c r="D1891" t="s">
        <v>151</v>
      </c>
      <c r="E1891">
        <v>398.47066427999999</v>
      </c>
      <c r="F1891">
        <v>156.1</v>
      </c>
      <c r="G1891">
        <v>38.285366715729502</v>
      </c>
      <c r="H1891">
        <v>-19.721762032477301</v>
      </c>
      <c r="I1891">
        <v>64.867725808181405</v>
      </c>
      <c r="J1891">
        <v>-7.6438383595046</v>
      </c>
      <c r="K1891">
        <v>172.66078940972699</v>
      </c>
      <c r="L1891">
        <v>142.415423603514</v>
      </c>
      <c r="M1891">
        <v>27.350291147755399</v>
      </c>
      <c r="N1891">
        <v>0.303857504215851</v>
      </c>
      <c r="O1891">
        <v>34.368994234464999</v>
      </c>
      <c r="P1891">
        <v>98.600508905852394</v>
      </c>
    </row>
    <row r="1892" spans="1:17" hidden="1" x14ac:dyDescent="0.3">
      <c r="A1892" t="s">
        <v>3941</v>
      </c>
      <c r="B1892" t="s">
        <v>3942</v>
      </c>
      <c r="C1892" t="str">
        <f>IFERROR(VLOOKUP(Table1[[#This Row],[Ticker]],[1]!Table1[[Symbol]:[Industry]],2,FALSE),"-")</f>
        <v>-</v>
      </c>
      <c r="D1892" t="s">
        <v>988</v>
      </c>
      <c r="E1892">
        <v>397.90073525000003</v>
      </c>
      <c r="F1892">
        <v>43.14</v>
      </c>
      <c r="G1892">
        <v>35.665622758109002</v>
      </c>
      <c r="H1892">
        <v>9.6899766458705194</v>
      </c>
      <c r="I1892">
        <v>26.2902797304383</v>
      </c>
      <c r="J1892">
        <v>-5.5603824410972402</v>
      </c>
      <c r="K1892">
        <v>39.958078718985</v>
      </c>
      <c r="L1892">
        <v>35.024760307300703</v>
      </c>
      <c r="M1892">
        <v>50.399859305773298</v>
      </c>
      <c r="N1892">
        <v>0.27559467889852801</v>
      </c>
      <c r="O1892">
        <v>16.828929068150199</v>
      </c>
      <c r="P1892">
        <v>68.845401174168202</v>
      </c>
      <c r="Q1892">
        <v>8.7430031995610006E-3</v>
      </c>
    </row>
    <row r="1893" spans="1:17" hidden="1" x14ac:dyDescent="0.3">
      <c r="A1893" t="s">
        <v>3943</v>
      </c>
      <c r="B1893" t="s">
        <v>3944</v>
      </c>
      <c r="C1893" t="str">
        <f>IFERROR(VLOOKUP(Table1[[#This Row],[Ticker]],[1]!Table1[[Symbol]:[Industry]],2,FALSE),"-")</f>
        <v>-</v>
      </c>
      <c r="D1893" t="s">
        <v>230</v>
      </c>
      <c r="E1893">
        <v>397.71802364000001</v>
      </c>
      <c r="F1893">
        <v>1668</v>
      </c>
      <c r="G1893">
        <v>138.468709908101</v>
      </c>
      <c r="H1893">
        <v>-13.6596878628122</v>
      </c>
      <c r="I1893">
        <v>4.8426576553937899</v>
      </c>
      <c r="J1893">
        <v>-0.17300412622648201</v>
      </c>
      <c r="K1893">
        <v>1743.4077509431199</v>
      </c>
      <c r="L1893">
        <v>1528.40368351503</v>
      </c>
      <c r="M1893">
        <v>52.701672645465102</v>
      </c>
      <c r="N1893">
        <v>0.72491437627100497</v>
      </c>
      <c r="O1893">
        <v>37.8896882494004</v>
      </c>
      <c r="P1893">
        <v>207.692307692307</v>
      </c>
      <c r="Q1893">
        <v>0.18064140219501201</v>
      </c>
    </row>
    <row r="1894" spans="1:17" hidden="1" x14ac:dyDescent="0.3">
      <c r="A1894" t="s">
        <v>3945</v>
      </c>
      <c r="B1894" t="s">
        <v>3946</v>
      </c>
      <c r="C1894" t="str">
        <f>IFERROR(VLOOKUP(Table1[[#This Row],[Ticker]],[1]!Table1[[Symbol]:[Industry]],2,FALSE),"-")</f>
        <v>-</v>
      </c>
      <c r="D1894" t="s">
        <v>140</v>
      </c>
      <c r="E1894">
        <v>397.04031359999999</v>
      </c>
      <c r="F1894">
        <v>9.67</v>
      </c>
      <c r="G1894">
        <v>154.604633552899</v>
      </c>
      <c r="H1894">
        <v>13.8308335959379</v>
      </c>
      <c r="I1894">
        <v>96.639613475357805</v>
      </c>
      <c r="J1894">
        <v>-3.6978360040827098</v>
      </c>
      <c r="K1894">
        <v>8.5356486008215704</v>
      </c>
      <c r="L1894">
        <v>6.3108478455991701</v>
      </c>
      <c r="M1894">
        <v>73.946853405790606</v>
      </c>
      <c r="N1894">
        <v>0.84798811775119198</v>
      </c>
      <c r="O1894">
        <v>14.7880041365046</v>
      </c>
      <c r="P1894">
        <v>245.35714285714201</v>
      </c>
      <c r="Q1894">
        <v>0.117664578494086</v>
      </c>
    </row>
    <row r="1895" spans="1:17" hidden="1" x14ac:dyDescent="0.3">
      <c r="A1895" t="s">
        <v>3947</v>
      </c>
      <c r="B1895" t="s">
        <v>3948</v>
      </c>
      <c r="C1895" t="str">
        <f>IFERROR(VLOOKUP(Table1[[#This Row],[Ticker]],[1]!Table1[[Symbol]:[Industry]],2,FALSE),"-")</f>
        <v>-</v>
      </c>
      <c r="D1895" t="s">
        <v>1201</v>
      </c>
      <c r="E1895">
        <v>396.84402496000001</v>
      </c>
      <c r="F1895">
        <v>227.75</v>
      </c>
      <c r="G1895">
        <v>569.73462580867897</v>
      </c>
      <c r="H1895">
        <v>-6.4216675156671599</v>
      </c>
      <c r="I1895">
        <v>74.449345272091705</v>
      </c>
      <c r="J1895">
        <v>-6.9853010835890998</v>
      </c>
      <c r="K1895">
        <v>220.530688490567</v>
      </c>
      <c r="L1895">
        <v>157.45298462651201</v>
      </c>
      <c r="M1895">
        <v>51.338608937213699</v>
      </c>
      <c r="N1895">
        <v>0.89871299406460303</v>
      </c>
      <c r="O1895">
        <v>39.604829857299599</v>
      </c>
      <c r="P1895">
        <v>716.30824372759798</v>
      </c>
      <c r="Q1895">
        <v>0.12616442529948099</v>
      </c>
    </row>
    <row r="1896" spans="1:17" hidden="1" x14ac:dyDescent="0.3">
      <c r="A1896" t="s">
        <v>3949</v>
      </c>
      <c r="B1896" t="s">
        <v>3950</v>
      </c>
      <c r="C1896" t="str">
        <f>IFERROR(VLOOKUP(Table1[[#This Row],[Ticker]],[1]!Table1[[Symbol]:[Industry]],2,FALSE),"-")</f>
        <v>-</v>
      </c>
      <c r="E1896">
        <v>396.21098024999998</v>
      </c>
      <c r="F1896">
        <v>1275</v>
      </c>
      <c r="G1896">
        <v>1268.5192618046499</v>
      </c>
      <c r="H1896">
        <v>29.0412205053713</v>
      </c>
      <c r="I1896">
        <v>1282.88710755226</v>
      </c>
      <c r="J1896">
        <v>1.95400445575977</v>
      </c>
      <c r="K1896">
        <v>963.47802166529596</v>
      </c>
      <c r="M1896">
        <v>99.199769761425102</v>
      </c>
      <c r="N1896">
        <v>5.4866300834682002</v>
      </c>
      <c r="O1896">
        <v>2</v>
      </c>
      <c r="P1896">
        <v>1363.83467278989</v>
      </c>
    </row>
    <row r="1897" spans="1:17" hidden="1" x14ac:dyDescent="0.3">
      <c r="A1897" t="s">
        <v>3951</v>
      </c>
      <c r="B1897" t="s">
        <v>3952</v>
      </c>
      <c r="C1897" t="str">
        <f>IFERROR(VLOOKUP(Table1[[#This Row],[Ticker]],[1]!Table1[[Symbol]:[Industry]],2,FALSE),"-")</f>
        <v>-</v>
      </c>
      <c r="D1897" t="s">
        <v>302</v>
      </c>
      <c r="E1897">
        <v>395.86432980000001</v>
      </c>
      <c r="F1897">
        <v>85.07</v>
      </c>
      <c r="G1897">
        <v>89.138010803667697</v>
      </c>
      <c r="H1897">
        <v>7.2550888430605402</v>
      </c>
      <c r="I1897">
        <v>34.101427646849402</v>
      </c>
      <c r="J1897">
        <v>-4.2003619124854801</v>
      </c>
      <c r="K1897">
        <v>75.298278908991406</v>
      </c>
      <c r="L1897">
        <v>64.078936799062205</v>
      </c>
      <c r="M1897">
        <v>63.366066611826803</v>
      </c>
      <c r="N1897">
        <v>1.4087860485082799</v>
      </c>
      <c r="O1897">
        <v>6.3829787234042499</v>
      </c>
      <c r="P1897">
        <v>143.75358166189099</v>
      </c>
      <c r="Q1897">
        <v>8.7109039788755005E-2</v>
      </c>
    </row>
    <row r="1898" spans="1:17" hidden="1" x14ac:dyDescent="0.3">
      <c r="A1898" t="s">
        <v>3953</v>
      </c>
      <c r="B1898" t="s">
        <v>3954</v>
      </c>
      <c r="C1898" t="str">
        <f>IFERROR(VLOOKUP(Table1[[#This Row],[Ticker]],[1]!Table1[[Symbol]:[Industry]],2,FALSE),"-")</f>
        <v>-</v>
      </c>
      <c r="D1898" t="s">
        <v>21</v>
      </c>
      <c r="E1898">
        <v>395.56328000000002</v>
      </c>
      <c r="F1898">
        <v>30.88</v>
      </c>
      <c r="G1898">
        <v>51.900985376987101</v>
      </c>
      <c r="H1898">
        <v>6.1579802864567803</v>
      </c>
      <c r="I1898">
        <v>-18.584643039221199</v>
      </c>
      <c r="J1898">
        <v>2.44170157776861</v>
      </c>
      <c r="K1898">
        <v>27.674624238903199</v>
      </c>
      <c r="L1898">
        <v>25.5685622249127</v>
      </c>
      <c r="M1898">
        <v>78.464816448538002</v>
      </c>
      <c r="N1898">
        <v>2.3440256629447598</v>
      </c>
      <c r="O1898">
        <v>19.8186528497409</v>
      </c>
      <c r="P1898">
        <v>81.1143695014662</v>
      </c>
      <c r="Q1898">
        <v>-1.1619289678779E-2</v>
      </c>
    </row>
    <row r="1899" spans="1:17" hidden="1" x14ac:dyDescent="0.3">
      <c r="A1899" t="s">
        <v>3955</v>
      </c>
      <c r="B1899" t="s">
        <v>3956</v>
      </c>
      <c r="C1899" t="str">
        <f>IFERROR(VLOOKUP(Table1[[#This Row],[Ticker]],[1]!Table1[[Symbol]:[Industry]],2,FALSE),"-")</f>
        <v>-</v>
      </c>
      <c r="E1899">
        <v>395.55</v>
      </c>
      <c r="F1899">
        <v>390.45</v>
      </c>
      <c r="G1899">
        <v>21.460058299542201</v>
      </c>
      <c r="H1899">
        <v>-0.13876099865659799</v>
      </c>
      <c r="I1899">
        <v>-11.201991156569299</v>
      </c>
      <c r="J1899">
        <v>-0.24841662913142601</v>
      </c>
      <c r="K1899">
        <v>376.06389927355701</v>
      </c>
      <c r="L1899">
        <v>338.190129408367</v>
      </c>
      <c r="M1899">
        <v>58.404730422268898</v>
      </c>
      <c r="N1899">
        <v>1.44578166634037</v>
      </c>
      <c r="O1899">
        <v>12.4215648610577</v>
      </c>
      <c r="P1899">
        <v>58.076923076923002</v>
      </c>
      <c r="Q1899">
        <v>6.2703929588820997E-2</v>
      </c>
    </row>
    <row r="1900" spans="1:17" hidden="1" x14ac:dyDescent="0.3">
      <c r="A1900" t="s">
        <v>3957</v>
      </c>
      <c r="B1900" t="s">
        <v>3958</v>
      </c>
      <c r="C1900" t="str">
        <f>IFERROR(VLOOKUP(Table1[[#This Row],[Ticker]],[1]!Table1[[Symbol]:[Industry]],2,FALSE),"-")</f>
        <v>-</v>
      </c>
      <c r="D1900" t="s">
        <v>1009</v>
      </c>
      <c r="E1900">
        <v>395.40449999999998</v>
      </c>
      <c r="F1900">
        <v>49.45</v>
      </c>
      <c r="G1900">
        <v>32.808368224025202</v>
      </c>
      <c r="H1900">
        <v>-22.102777765649002</v>
      </c>
      <c r="I1900">
        <v>-14.923613588718</v>
      </c>
      <c r="J1900">
        <v>-2.5135988153662399</v>
      </c>
      <c r="K1900">
        <v>54.030455654111599</v>
      </c>
      <c r="L1900">
        <v>54.304884828340903</v>
      </c>
      <c r="M1900">
        <v>37.418319449796499</v>
      </c>
      <c r="N1900">
        <v>1.04747165276878</v>
      </c>
      <c r="O1900">
        <v>99.191102123356899</v>
      </c>
      <c r="P1900">
        <v>66.498316498316498</v>
      </c>
      <c r="Q1900">
        <v>3.3905513675046003E-2</v>
      </c>
    </row>
    <row r="1901" spans="1:17" hidden="1" x14ac:dyDescent="0.3">
      <c r="A1901" t="s">
        <v>3959</v>
      </c>
      <c r="B1901" t="s">
        <v>3960</v>
      </c>
      <c r="C1901" t="str">
        <f>IFERROR(VLOOKUP(Table1[[#This Row],[Ticker]],[1]!Table1[[Symbol]:[Industry]],2,FALSE),"-")</f>
        <v>-</v>
      </c>
      <c r="D1901" t="s">
        <v>385</v>
      </c>
      <c r="E1901">
        <v>394.88287500000001</v>
      </c>
      <c r="F1901">
        <v>36.44</v>
      </c>
      <c r="G1901">
        <v>-24.938952862848101</v>
      </c>
      <c r="H1901">
        <v>-20.189706310165199</v>
      </c>
      <c r="I1901">
        <v>-60.177104913768503</v>
      </c>
      <c r="J1901">
        <v>-8.4725011088834208</v>
      </c>
      <c r="K1901">
        <v>43.673158100895499</v>
      </c>
      <c r="L1901">
        <v>50.946512981975403</v>
      </c>
      <c r="M1901">
        <v>18.562284636955098</v>
      </c>
      <c r="N1901">
        <v>0.730026066555301</v>
      </c>
      <c r="O1901">
        <v>138.74862788144799</v>
      </c>
      <c r="P1901">
        <v>5.9302325581395303</v>
      </c>
      <c r="Q1901">
        <v>0.14708172966597</v>
      </c>
    </row>
    <row r="1902" spans="1:17" hidden="1" x14ac:dyDescent="0.3">
      <c r="A1902" t="s">
        <v>3961</v>
      </c>
      <c r="B1902" t="s">
        <v>3962</v>
      </c>
      <c r="C1902" t="str">
        <f>IFERROR(VLOOKUP(Table1[[#This Row],[Ticker]],[1]!Table1[[Symbol]:[Industry]],2,FALSE),"-")</f>
        <v>-</v>
      </c>
      <c r="D1902" t="s">
        <v>457</v>
      </c>
      <c r="E1902">
        <v>393.3</v>
      </c>
      <c r="F1902">
        <v>522.6</v>
      </c>
      <c r="G1902">
        <v>75.7480537080163</v>
      </c>
      <c r="H1902">
        <v>-1.6436444205245599</v>
      </c>
      <c r="I1902">
        <v>8.4077101386989703</v>
      </c>
      <c r="J1902">
        <v>0.47852104065086498</v>
      </c>
      <c r="K1902">
        <v>509.47161255376398</v>
      </c>
      <c r="L1902">
        <v>440.49644242345403</v>
      </c>
      <c r="M1902">
        <v>57.451268922433897</v>
      </c>
      <c r="N1902">
        <v>0.390150771313651</v>
      </c>
      <c r="O1902">
        <v>17.680826636050501</v>
      </c>
      <c r="P1902">
        <v>113.306122448979</v>
      </c>
      <c r="Q1902">
        <v>4.7892738339375997E-2</v>
      </c>
    </row>
    <row r="1903" spans="1:17" hidden="1" x14ac:dyDescent="0.3">
      <c r="A1903" t="s">
        <v>3963</v>
      </c>
      <c r="B1903" t="s">
        <v>3964</v>
      </c>
      <c r="C1903" t="str">
        <f>IFERROR(VLOOKUP(Table1[[#This Row],[Ticker]],[1]!Table1[[Symbol]:[Industry]],2,FALSE),"-")</f>
        <v>-</v>
      </c>
      <c r="D1903" t="s">
        <v>322</v>
      </c>
      <c r="E1903">
        <v>393.04</v>
      </c>
      <c r="F1903">
        <v>340</v>
      </c>
      <c r="G1903">
        <v>-61.046438249602502</v>
      </c>
      <c r="H1903">
        <v>-9.9013092612048599</v>
      </c>
      <c r="I1903">
        <v>-42.141383910305898</v>
      </c>
      <c r="J1903">
        <v>5.9234431566524002</v>
      </c>
      <c r="K1903">
        <v>384.69614375070302</v>
      </c>
      <c r="L1903">
        <v>438.08000744166702</v>
      </c>
      <c r="M1903">
        <v>47.428335157958202</v>
      </c>
      <c r="N1903">
        <v>1.0979508196721299</v>
      </c>
      <c r="O1903">
        <v>88.205882352941103</v>
      </c>
      <c r="P1903">
        <v>9.6774193548386993</v>
      </c>
      <c r="Q1903">
        <v>0.23191309400536</v>
      </c>
    </row>
    <row r="1904" spans="1:17" hidden="1" x14ac:dyDescent="0.3">
      <c r="A1904" t="s">
        <v>3965</v>
      </c>
      <c r="B1904" t="s">
        <v>3966</v>
      </c>
      <c r="C1904" t="str">
        <f>IFERROR(VLOOKUP(Table1[[#This Row],[Ticker]],[1]!Table1[[Symbol]:[Industry]],2,FALSE),"-")</f>
        <v>-</v>
      </c>
      <c r="D1904" t="s">
        <v>676</v>
      </c>
      <c r="E1904">
        <v>393.01825300000002</v>
      </c>
      <c r="F1904">
        <v>272</v>
      </c>
      <c r="G1904">
        <v>34.550419128447203</v>
      </c>
      <c r="H1904">
        <v>1.4903163545586799</v>
      </c>
      <c r="I1904">
        <v>6.7125656470089403</v>
      </c>
      <c r="J1904">
        <v>-5.3587640540443298</v>
      </c>
      <c r="K1904">
        <v>242.59389088592201</v>
      </c>
      <c r="L1904">
        <v>229.76194035150499</v>
      </c>
      <c r="M1904">
        <v>50.254440694312798</v>
      </c>
      <c r="N1904">
        <v>2.98762188548615</v>
      </c>
      <c r="O1904">
        <v>5.8823529411764701</v>
      </c>
      <c r="P1904">
        <v>61.5681615681615</v>
      </c>
      <c r="Q1904">
        <v>2.8363951520077001E-2</v>
      </c>
    </row>
    <row r="1905" spans="1:17" hidden="1" x14ac:dyDescent="0.3">
      <c r="A1905" t="s">
        <v>3967</v>
      </c>
      <c r="B1905" t="s">
        <v>3968</v>
      </c>
      <c r="C1905" t="str">
        <f>IFERROR(VLOOKUP(Table1[[#This Row],[Ticker]],[1]!Table1[[Symbol]:[Industry]],2,FALSE),"-")</f>
        <v>-</v>
      </c>
      <c r="D1905" t="s">
        <v>80</v>
      </c>
      <c r="E1905">
        <v>392.862707</v>
      </c>
      <c r="F1905">
        <v>426</v>
      </c>
      <c r="G1905">
        <v>-10.363077502239101</v>
      </c>
      <c r="H1905">
        <v>8.3260052697577294</v>
      </c>
      <c r="I1905">
        <v>-9.0364634070079699</v>
      </c>
      <c r="J1905">
        <v>-0.61416272514068304</v>
      </c>
      <c r="K1905">
        <v>395.805379647395</v>
      </c>
      <c r="L1905">
        <v>392.33516315207697</v>
      </c>
      <c r="M1905">
        <v>50.898629908195701</v>
      </c>
      <c r="N1905">
        <v>0.81809436025050697</v>
      </c>
      <c r="O1905">
        <v>13.6384976525821</v>
      </c>
      <c r="P1905">
        <v>31.056760498384801</v>
      </c>
      <c r="Q1905">
        <v>-5.4961303401006002E-2</v>
      </c>
    </row>
    <row r="1906" spans="1:17" hidden="1" x14ac:dyDescent="0.3">
      <c r="A1906" t="s">
        <v>3969</v>
      </c>
      <c r="B1906" t="s">
        <v>3970</v>
      </c>
      <c r="C1906" t="str">
        <f>IFERROR(VLOOKUP(Table1[[#This Row],[Ticker]],[1]!Table1[[Symbol]:[Industry]],2,FALSE),"-")</f>
        <v>-</v>
      </c>
      <c r="D1906" t="s">
        <v>278</v>
      </c>
      <c r="E1906">
        <v>392.74460604000001</v>
      </c>
      <c r="F1906">
        <v>494.9</v>
      </c>
      <c r="G1906">
        <v>-6.4414428290595698</v>
      </c>
      <c r="H1906">
        <v>-10.643014772583999</v>
      </c>
      <c r="I1906">
        <v>-13.684706606438001</v>
      </c>
      <c r="J1906">
        <v>-3.0363796480449499</v>
      </c>
      <c r="K1906">
        <v>504.49257375942699</v>
      </c>
      <c r="L1906">
        <v>479.73735767357698</v>
      </c>
      <c r="M1906">
        <v>44.288094714075299</v>
      </c>
      <c r="N1906">
        <v>0.67140555690419901</v>
      </c>
      <c r="O1906">
        <v>18.60982016569</v>
      </c>
      <c r="P1906">
        <v>28.512074785769901</v>
      </c>
      <c r="Q1906">
        <v>7.0939142618795997E-2</v>
      </c>
    </row>
    <row r="1907" spans="1:17" hidden="1" x14ac:dyDescent="0.3">
      <c r="A1907" t="s">
        <v>3971</v>
      </c>
      <c r="B1907" t="s">
        <v>3972</v>
      </c>
      <c r="C1907" t="str">
        <f>IFERROR(VLOOKUP(Table1[[#This Row],[Ticker]],[1]!Table1[[Symbol]:[Industry]],2,FALSE),"-")</f>
        <v>-</v>
      </c>
      <c r="D1907" t="s">
        <v>230</v>
      </c>
      <c r="E1907">
        <v>392.46011479999999</v>
      </c>
      <c r="F1907">
        <v>13.64</v>
      </c>
      <c r="G1907">
        <v>-8.9261596858758594</v>
      </c>
      <c r="H1907">
        <v>-5.1573739512318104</v>
      </c>
      <c r="I1907">
        <v>-27.866779259258902</v>
      </c>
      <c r="J1907">
        <v>-4.1985693644827098</v>
      </c>
      <c r="K1907">
        <v>13.6028980372046</v>
      </c>
      <c r="L1907">
        <v>13.736750965665999</v>
      </c>
      <c r="M1907">
        <v>54.214489212217998</v>
      </c>
      <c r="N1907">
        <v>1.1331712451675899</v>
      </c>
      <c r="O1907">
        <v>57.624633431085002</v>
      </c>
      <c r="P1907">
        <v>40.618556701030897</v>
      </c>
      <c r="Q1907">
        <v>0.12978028235316899</v>
      </c>
    </row>
    <row r="1908" spans="1:17" hidden="1" x14ac:dyDescent="0.3">
      <c r="A1908" t="s">
        <v>3973</v>
      </c>
      <c r="B1908" t="s">
        <v>3974</v>
      </c>
      <c r="C1908" t="str">
        <f>IFERROR(VLOOKUP(Table1[[#This Row],[Ticker]],[1]!Table1[[Symbol]:[Industry]],2,FALSE),"-")</f>
        <v>-</v>
      </c>
      <c r="D1908" t="s">
        <v>193</v>
      </c>
      <c r="E1908">
        <v>391.77697103999998</v>
      </c>
      <c r="F1908">
        <v>366.05</v>
      </c>
      <c r="G1908">
        <v>101.242600812329</v>
      </c>
      <c r="H1908">
        <v>0.88336982782205797</v>
      </c>
      <c r="I1908">
        <v>30.4251218079105</v>
      </c>
      <c r="J1908">
        <v>-2.62906769770641</v>
      </c>
      <c r="K1908">
        <v>342.31239635308401</v>
      </c>
      <c r="L1908">
        <v>286.38175108341102</v>
      </c>
      <c r="M1908">
        <v>66.165303270187593</v>
      </c>
      <c r="N1908">
        <v>1.1885982705038101</v>
      </c>
      <c r="O1908">
        <v>14.4788963256385</v>
      </c>
      <c r="P1908">
        <v>145.671140939597</v>
      </c>
      <c r="Q1908">
        <v>7.1509856881059E-2</v>
      </c>
    </row>
    <row r="1909" spans="1:17" hidden="1" x14ac:dyDescent="0.3">
      <c r="A1909" t="s">
        <v>3975</v>
      </c>
      <c r="B1909" t="s">
        <v>3976</v>
      </c>
      <c r="C1909" t="str">
        <f>IFERROR(VLOOKUP(Table1[[#This Row],[Ticker]],[1]!Table1[[Symbol]:[Industry]],2,FALSE),"-")</f>
        <v>-</v>
      </c>
      <c r="D1909" t="s">
        <v>1491</v>
      </c>
      <c r="E1909">
        <v>391.67466280000002</v>
      </c>
      <c r="F1909">
        <v>233.43</v>
      </c>
      <c r="G1909">
        <v>-26.941566697229501</v>
      </c>
      <c r="H1909">
        <v>-1.00371069608712</v>
      </c>
      <c r="I1909">
        <v>-21.0505544262463</v>
      </c>
      <c r="J1909">
        <v>-2.7344463918109398</v>
      </c>
      <c r="K1909">
        <v>219.937211713544</v>
      </c>
      <c r="L1909">
        <v>228.40301845478001</v>
      </c>
      <c r="M1909">
        <v>60.578678449631802</v>
      </c>
      <c r="N1909">
        <v>1.93729791098101</v>
      </c>
      <c r="O1909">
        <v>32.373730882919901</v>
      </c>
      <c r="P1909">
        <v>29.755419677598599</v>
      </c>
      <c r="Q1909">
        <v>-2.834882873524E-2</v>
      </c>
    </row>
    <row r="1910" spans="1:17" hidden="1" x14ac:dyDescent="0.3">
      <c r="A1910" t="s">
        <v>3977</v>
      </c>
      <c r="B1910" t="s">
        <v>3978</v>
      </c>
      <c r="C1910" t="str">
        <f>IFERROR(VLOOKUP(Table1[[#This Row],[Ticker]],[1]!Table1[[Symbol]:[Industry]],2,FALSE),"-")</f>
        <v>-</v>
      </c>
      <c r="D1910" t="s">
        <v>396</v>
      </c>
      <c r="E1910">
        <v>391.12924500000003</v>
      </c>
      <c r="F1910">
        <v>38.92</v>
      </c>
      <c r="G1910">
        <v>4.39742310853463</v>
      </c>
      <c r="H1910">
        <v>-9.6089012992531195</v>
      </c>
      <c r="I1910">
        <v>-43.9234363780145</v>
      </c>
      <c r="J1910">
        <v>-5.51671136676178</v>
      </c>
      <c r="K1910">
        <v>41.444983960010902</v>
      </c>
      <c r="L1910">
        <v>41.869324399911797</v>
      </c>
      <c r="M1910">
        <v>34.505039644891902</v>
      </c>
      <c r="N1910">
        <v>0.92165984029344405</v>
      </c>
      <c r="O1910">
        <v>66.752312435765603</v>
      </c>
      <c r="P1910">
        <v>31.7089678510998</v>
      </c>
      <c r="Q1910">
        <v>1.7759288475547998E-2</v>
      </c>
    </row>
    <row r="1911" spans="1:17" hidden="1" x14ac:dyDescent="0.3">
      <c r="A1911" t="s">
        <v>3979</v>
      </c>
      <c r="B1911" t="s">
        <v>3980</v>
      </c>
      <c r="C1911" t="str">
        <f>IFERROR(VLOOKUP(Table1[[#This Row],[Ticker]],[1]!Table1[[Symbol]:[Industry]],2,FALSE),"-")</f>
        <v>-</v>
      </c>
      <c r="D1911" t="s">
        <v>230</v>
      </c>
      <c r="E1911">
        <v>390.95805280000002</v>
      </c>
      <c r="F1911">
        <v>705.5</v>
      </c>
      <c r="G1911">
        <v>164.871679206827</v>
      </c>
      <c r="H1911">
        <v>23.838186537114399</v>
      </c>
      <c r="I1911">
        <v>58.1924752612031</v>
      </c>
      <c r="J1911">
        <v>-6.6114134453992701</v>
      </c>
      <c r="K1911">
        <v>585.90000655021902</v>
      </c>
      <c r="L1911">
        <v>461.823313021508</v>
      </c>
      <c r="M1911">
        <v>68.765631441869303</v>
      </c>
      <c r="N1911">
        <v>1.7008365715767999</v>
      </c>
      <c r="O1911">
        <v>11.934798015591699</v>
      </c>
      <c r="P1911">
        <v>188.430089942763</v>
      </c>
      <c r="Q1911">
        <v>9.9212724679099001E-2</v>
      </c>
    </row>
    <row r="1912" spans="1:17" hidden="1" x14ac:dyDescent="0.3">
      <c r="A1912" t="s">
        <v>3981</v>
      </c>
      <c r="B1912" t="s">
        <v>3982</v>
      </c>
      <c r="C1912" t="str">
        <f>IFERROR(VLOOKUP(Table1[[#This Row],[Ticker]],[1]!Table1[[Symbol]:[Industry]],2,FALSE),"-")</f>
        <v>-</v>
      </c>
      <c r="E1912">
        <v>390.46017599999999</v>
      </c>
      <c r="F1912">
        <v>181.8</v>
      </c>
      <c r="G1912">
        <v>-4.1774017093787297</v>
      </c>
      <c r="H1912">
        <v>14.464605525762501</v>
      </c>
      <c r="I1912">
        <v>10.190444038231799</v>
      </c>
      <c r="J1912">
        <v>19.837278377616201</v>
      </c>
      <c r="M1912">
        <v>100</v>
      </c>
      <c r="O1912">
        <v>0</v>
      </c>
      <c r="P1912">
        <v>27.578947368421002</v>
      </c>
    </row>
    <row r="1913" spans="1:17" hidden="1" x14ac:dyDescent="0.3">
      <c r="A1913" t="s">
        <v>3983</v>
      </c>
      <c r="B1913" t="s">
        <v>3984</v>
      </c>
      <c r="C1913" t="str">
        <f>IFERROR(VLOOKUP(Table1[[#This Row],[Ticker]],[1]!Table1[[Symbol]:[Industry]],2,FALSE),"-")</f>
        <v>-</v>
      </c>
      <c r="D1913" t="s">
        <v>607</v>
      </c>
      <c r="E1913">
        <v>389.80574999999999</v>
      </c>
      <c r="F1913">
        <v>338.7</v>
      </c>
      <c r="G1913">
        <v>124.001472177449</v>
      </c>
      <c r="H1913">
        <v>0.97807346885300495</v>
      </c>
      <c r="I1913">
        <v>50.972993178692903</v>
      </c>
      <c r="J1913">
        <v>0.69189648241456503</v>
      </c>
      <c r="K1913">
        <v>313.16469851058599</v>
      </c>
      <c r="L1913">
        <v>252.44011257990101</v>
      </c>
      <c r="M1913">
        <v>53.8469337563197</v>
      </c>
      <c r="N1913">
        <v>2.5205667977969402</v>
      </c>
      <c r="O1913">
        <v>10.7026867434307</v>
      </c>
      <c r="P1913">
        <v>154.66165413533801</v>
      </c>
      <c r="Q1913">
        <v>9.0352575521061004E-2</v>
      </c>
    </row>
    <row r="1914" spans="1:17" hidden="1" x14ac:dyDescent="0.3">
      <c r="A1914" t="s">
        <v>3985</v>
      </c>
      <c r="B1914" t="s">
        <v>3986</v>
      </c>
      <c r="C1914" t="str">
        <f>IFERROR(VLOOKUP(Table1[[#This Row],[Ticker]],[1]!Table1[[Symbol]:[Industry]],2,FALSE),"-")</f>
        <v>-</v>
      </c>
      <c r="D1914" t="s">
        <v>61</v>
      </c>
      <c r="E1914">
        <v>389.71645649999999</v>
      </c>
      <c r="F1914">
        <v>880.2</v>
      </c>
      <c r="G1914">
        <v>-2.6836922550017599</v>
      </c>
      <c r="H1914">
        <v>-3.9563774710711201</v>
      </c>
      <c r="I1914">
        <v>18.419524515465898</v>
      </c>
      <c r="J1914">
        <v>-3.1168060522083501</v>
      </c>
      <c r="K1914">
        <v>823.08920449658399</v>
      </c>
      <c r="L1914">
        <v>761.77807275662701</v>
      </c>
      <c r="M1914">
        <v>61.893834322691802</v>
      </c>
      <c r="N1914">
        <v>0.84156671795962301</v>
      </c>
      <c r="O1914">
        <v>5.0897523290161102</v>
      </c>
      <c r="P1914">
        <v>49.9744419833021</v>
      </c>
      <c r="Q1914">
        <v>4.5558505003612998E-2</v>
      </c>
    </row>
    <row r="1915" spans="1:17" hidden="1" x14ac:dyDescent="0.3">
      <c r="A1915" t="s">
        <v>3987</v>
      </c>
      <c r="B1915" t="s">
        <v>3988</v>
      </c>
      <c r="C1915" t="str">
        <f>IFERROR(VLOOKUP(Table1[[#This Row],[Ticker]],[1]!Table1[[Symbol]:[Industry]],2,FALSE),"-")</f>
        <v>-</v>
      </c>
      <c r="D1915" t="s">
        <v>526</v>
      </c>
      <c r="E1915">
        <v>389.617932</v>
      </c>
      <c r="F1915">
        <v>1498.75</v>
      </c>
      <c r="G1915">
        <v>-16.542717790528901</v>
      </c>
      <c r="H1915">
        <v>-16.779692640582201</v>
      </c>
      <c r="I1915">
        <v>-14.2575046454442</v>
      </c>
      <c r="J1915">
        <v>-6.4657747277444901</v>
      </c>
      <c r="K1915">
        <v>1634.62492252023</v>
      </c>
      <c r="L1915">
        <v>1690.62438938842</v>
      </c>
      <c r="M1915">
        <v>32.750166634428702</v>
      </c>
      <c r="N1915">
        <v>1.03546402084681</v>
      </c>
      <c r="O1915">
        <v>76.947456213511202</v>
      </c>
      <c r="P1915">
        <v>18.011811023621998</v>
      </c>
      <c r="Q1915">
        <v>4.8164880170321001E-2</v>
      </c>
    </row>
    <row r="1916" spans="1:17" hidden="1" x14ac:dyDescent="0.3">
      <c r="A1916" t="s">
        <v>3989</v>
      </c>
      <c r="B1916" t="s">
        <v>3990</v>
      </c>
      <c r="C1916" t="str">
        <f>IFERROR(VLOOKUP(Table1[[#This Row],[Ticker]],[1]!Table1[[Symbol]:[Industry]],2,FALSE),"-")</f>
        <v>-</v>
      </c>
      <c r="D1916" t="s">
        <v>988</v>
      </c>
      <c r="E1916">
        <v>389.29442369999998</v>
      </c>
      <c r="F1916">
        <v>25.57</v>
      </c>
      <c r="G1916">
        <v>-17.794926160914699</v>
      </c>
      <c r="H1916">
        <v>10.862810340124</v>
      </c>
      <c r="I1916">
        <v>-2.9699181448353098</v>
      </c>
      <c r="J1916">
        <v>-3.5297978495370201</v>
      </c>
      <c r="K1916">
        <v>23.442097917943698</v>
      </c>
      <c r="L1916">
        <v>23.541637212889601</v>
      </c>
      <c r="M1916">
        <v>57.407099863503198</v>
      </c>
      <c r="N1916">
        <v>1.74164808655075</v>
      </c>
      <c r="O1916">
        <v>18.8893234258897</v>
      </c>
      <c r="P1916">
        <v>40.494505494505503</v>
      </c>
      <c r="Q1916">
        <v>-4.7405832898978997E-2</v>
      </c>
    </row>
    <row r="1917" spans="1:17" hidden="1" x14ac:dyDescent="0.3">
      <c r="A1917" t="s">
        <v>3991</v>
      </c>
      <c r="B1917" t="s">
        <v>3992</v>
      </c>
      <c r="C1917" t="str">
        <f>IFERROR(VLOOKUP(Table1[[#This Row],[Ticker]],[1]!Table1[[Symbol]:[Industry]],2,FALSE),"-")</f>
        <v>-</v>
      </c>
      <c r="D1917" t="s">
        <v>140</v>
      </c>
      <c r="E1917">
        <v>388.04380075</v>
      </c>
      <c r="F1917">
        <v>159.6</v>
      </c>
      <c r="G1917">
        <v>15.804140182563099</v>
      </c>
      <c r="H1917">
        <v>-5.84163475849238</v>
      </c>
      <c r="I1917">
        <v>-22.080585165300299</v>
      </c>
      <c r="J1917">
        <v>3.5604906531223501</v>
      </c>
      <c r="K1917">
        <v>164.39111456925201</v>
      </c>
      <c r="L1917">
        <v>164.69855562180399</v>
      </c>
      <c r="M1917">
        <v>51.001149548250098</v>
      </c>
      <c r="N1917">
        <v>1.5627071833623001</v>
      </c>
      <c r="O1917">
        <v>48.370927318295699</v>
      </c>
      <c r="P1917">
        <v>56.470588235294102</v>
      </c>
      <c r="Q1917">
        <v>0.131104708372701</v>
      </c>
    </row>
    <row r="1918" spans="1:17" hidden="1" x14ac:dyDescent="0.3">
      <c r="A1918" t="s">
        <v>3993</v>
      </c>
      <c r="B1918" t="s">
        <v>3994</v>
      </c>
      <c r="C1918" t="str">
        <f>IFERROR(VLOOKUP(Table1[[#This Row],[Ticker]],[1]!Table1[[Symbol]:[Industry]],2,FALSE),"-")</f>
        <v>-</v>
      </c>
      <c r="D1918" t="s">
        <v>46</v>
      </c>
      <c r="E1918">
        <v>386.75920816799999</v>
      </c>
      <c r="F1918">
        <v>21.08</v>
      </c>
      <c r="G1918">
        <v>163.08190176810601</v>
      </c>
      <c r="H1918">
        <v>2.7475002626046501</v>
      </c>
      <c r="I1918">
        <v>52.7293168350499</v>
      </c>
      <c r="J1918">
        <v>-15.8758077565225</v>
      </c>
      <c r="K1918">
        <v>18.6144735818262</v>
      </c>
      <c r="L1918">
        <v>14.230656838436699</v>
      </c>
      <c r="M1918">
        <v>53.036837477606198</v>
      </c>
      <c r="N1918">
        <v>0.81086318724788498</v>
      </c>
      <c r="O1918">
        <v>16.555977229601499</v>
      </c>
      <c r="Q1918">
        <v>0.104072896866496</v>
      </c>
    </row>
    <row r="1919" spans="1:17" hidden="1" x14ac:dyDescent="0.3">
      <c r="A1919" t="s">
        <v>3995</v>
      </c>
      <c r="B1919" t="s">
        <v>3996</v>
      </c>
      <c r="C1919" t="str">
        <f>IFERROR(VLOOKUP(Table1[[#This Row],[Ticker]],[1]!Table1[[Symbol]:[Industry]],2,FALSE),"-")</f>
        <v>-</v>
      </c>
      <c r="D1919" t="s">
        <v>663</v>
      </c>
      <c r="E1919">
        <v>385.98152105000003</v>
      </c>
      <c r="F1919">
        <v>376.6</v>
      </c>
      <c r="G1919">
        <v>138.595480234821</v>
      </c>
      <c r="H1919">
        <v>-5.3055084306852098</v>
      </c>
      <c r="I1919">
        <v>39.988369507274598</v>
      </c>
      <c r="J1919">
        <v>-4.5123289394180999</v>
      </c>
      <c r="K1919">
        <v>340.54851006407301</v>
      </c>
      <c r="L1919">
        <v>268.62777360837202</v>
      </c>
      <c r="M1919">
        <v>56.753524778094402</v>
      </c>
      <c r="N1919">
        <v>0.66324838341574699</v>
      </c>
      <c r="O1919">
        <v>9.9707912904938691</v>
      </c>
      <c r="P1919">
        <v>172.30657989877</v>
      </c>
      <c r="Q1919">
        <v>0.113241376895095</v>
      </c>
    </row>
    <row r="1920" spans="1:17" hidden="1" x14ac:dyDescent="0.3">
      <c r="A1920" t="s">
        <v>3997</v>
      </c>
      <c r="B1920" t="s">
        <v>3998</v>
      </c>
      <c r="C1920" t="str">
        <f>IFERROR(VLOOKUP(Table1[[#This Row],[Ticker]],[1]!Table1[[Symbol]:[Industry]],2,FALSE),"-")</f>
        <v>-</v>
      </c>
      <c r="D1920" t="s">
        <v>140</v>
      </c>
      <c r="E1920">
        <v>385.931980022</v>
      </c>
      <c r="F1920">
        <v>102.11</v>
      </c>
      <c r="G1920">
        <v>20.7176561782771</v>
      </c>
      <c r="H1920">
        <v>-15.1702925301881</v>
      </c>
      <c r="I1920">
        <v>-26.473171368131698</v>
      </c>
      <c r="J1920">
        <v>-8.0603314446261898</v>
      </c>
      <c r="K1920">
        <v>105.390572189651</v>
      </c>
      <c r="L1920">
        <v>101.246189943602</v>
      </c>
      <c r="M1920">
        <v>39.553292605938303</v>
      </c>
      <c r="N1920">
        <v>1.0055056530320201</v>
      </c>
      <c r="O1920">
        <v>49.005973949662099</v>
      </c>
      <c r="P1920">
        <v>59.546875</v>
      </c>
      <c r="Q1920">
        <v>4.1705960469556998E-2</v>
      </c>
    </row>
    <row r="1921" spans="1:17" hidden="1" x14ac:dyDescent="0.3">
      <c r="A1921" t="s">
        <v>3999</v>
      </c>
      <c r="B1921" t="s">
        <v>4000</v>
      </c>
      <c r="C1921" t="str">
        <f>IFERROR(VLOOKUP(Table1[[#This Row],[Ticker]],[1]!Table1[[Symbol]:[Industry]],2,FALSE),"-")</f>
        <v>-</v>
      </c>
      <c r="D1921" t="s">
        <v>193</v>
      </c>
      <c r="E1921">
        <v>385.37414287500002</v>
      </c>
      <c r="F1921">
        <v>178.94</v>
      </c>
      <c r="G1921">
        <v>13.567696768373199</v>
      </c>
      <c r="H1921">
        <v>1.43389148576059</v>
      </c>
      <c r="I1921">
        <v>12.4308953207154</v>
      </c>
      <c r="J1921">
        <v>-3.87688075759554</v>
      </c>
      <c r="K1921">
        <v>166.91450366295399</v>
      </c>
      <c r="L1921">
        <v>154.757823252343</v>
      </c>
      <c r="M1921">
        <v>59.690388624422603</v>
      </c>
      <c r="N1921">
        <v>0.72475306506917203</v>
      </c>
      <c r="O1921">
        <v>9.25449871465295</v>
      </c>
      <c r="P1921">
        <v>42.524890481879702</v>
      </c>
      <c r="Q1921">
        <v>-3.1813977198909001E-2</v>
      </c>
    </row>
    <row r="1922" spans="1:17" hidden="1" x14ac:dyDescent="0.3">
      <c r="A1922" t="s">
        <v>4001</v>
      </c>
      <c r="B1922" t="s">
        <v>4002</v>
      </c>
      <c r="C1922" t="str">
        <f>IFERROR(VLOOKUP(Table1[[#This Row],[Ticker]],[1]!Table1[[Symbol]:[Industry]],2,FALSE),"-")</f>
        <v>-</v>
      </c>
      <c r="D1922" t="s">
        <v>676</v>
      </c>
      <c r="E1922">
        <v>384.25336725</v>
      </c>
      <c r="F1922">
        <v>294.25</v>
      </c>
      <c r="G1922">
        <v>11.1937147995397</v>
      </c>
      <c r="H1922">
        <v>10.981311302944301</v>
      </c>
      <c r="I1922">
        <v>3.2659575613793699</v>
      </c>
      <c r="J1922">
        <v>-3.4247012861166701</v>
      </c>
      <c r="K1922">
        <v>254.35188732463999</v>
      </c>
      <c r="L1922">
        <v>242.758468073312</v>
      </c>
      <c r="M1922">
        <v>58.475001403161599</v>
      </c>
      <c r="N1922">
        <v>2.1826294395280299</v>
      </c>
      <c r="O1922">
        <v>7.5785896346644002</v>
      </c>
      <c r="P1922">
        <v>55.9766763848396</v>
      </c>
      <c r="Q1922">
        <v>7.2142764253295993E-2</v>
      </c>
    </row>
    <row r="1923" spans="1:17" hidden="1" x14ac:dyDescent="0.3">
      <c r="A1923" t="s">
        <v>4003</v>
      </c>
      <c r="B1923" t="s">
        <v>4004</v>
      </c>
      <c r="C1923" t="str">
        <f>IFERROR(VLOOKUP(Table1[[#This Row],[Ticker]],[1]!Table1[[Symbol]:[Industry]],2,FALSE),"-")</f>
        <v>-</v>
      </c>
      <c r="D1923" t="s">
        <v>971</v>
      </c>
      <c r="E1923">
        <v>384.00161183500001</v>
      </c>
      <c r="F1923">
        <v>220.11</v>
      </c>
      <c r="G1923">
        <v>27.571483461278302</v>
      </c>
      <c r="H1923">
        <v>11.8529764530808</v>
      </c>
      <c r="I1923">
        <v>15.6569536194507</v>
      </c>
      <c r="J1923">
        <v>1.8819827828336899</v>
      </c>
      <c r="K1923">
        <v>186.38266078697501</v>
      </c>
      <c r="L1923">
        <v>169.83023418620499</v>
      </c>
      <c r="M1923">
        <v>65.496949354329502</v>
      </c>
      <c r="N1923">
        <v>1.8298959343632999</v>
      </c>
      <c r="O1923">
        <v>2.50329380764162</v>
      </c>
      <c r="P1923">
        <v>70.429732868757199</v>
      </c>
      <c r="Q1923">
        <v>-2.8286679095349002E-2</v>
      </c>
    </row>
    <row r="1924" spans="1:17" hidden="1" x14ac:dyDescent="0.3">
      <c r="A1924" t="s">
        <v>4005</v>
      </c>
      <c r="B1924" t="s">
        <v>4006</v>
      </c>
      <c r="C1924" t="str">
        <f>IFERROR(VLOOKUP(Table1[[#This Row],[Ticker]],[1]!Table1[[Symbol]:[Industry]],2,FALSE),"-")</f>
        <v>-</v>
      </c>
      <c r="D1924" t="s">
        <v>230</v>
      </c>
      <c r="E1924">
        <v>383.35570743599999</v>
      </c>
      <c r="F1924">
        <v>87.52</v>
      </c>
      <c r="G1924">
        <v>-16.271256432282701</v>
      </c>
      <c r="H1924">
        <v>-8.4285220596613204</v>
      </c>
      <c r="I1924">
        <v>-25.090774786732201</v>
      </c>
      <c r="J1924">
        <v>-3.4538049522755898</v>
      </c>
      <c r="K1924">
        <v>89.290869242977806</v>
      </c>
      <c r="M1924">
        <v>43.909523594599001</v>
      </c>
      <c r="N1924">
        <v>0.83643693421493404</v>
      </c>
      <c r="O1924">
        <v>98.240402193784206</v>
      </c>
      <c r="P1924">
        <v>16.8491321762349</v>
      </c>
    </row>
    <row r="1925" spans="1:17" hidden="1" x14ac:dyDescent="0.3">
      <c r="A1925" t="s">
        <v>4007</v>
      </c>
      <c r="B1925" t="s">
        <v>4008</v>
      </c>
      <c r="C1925" t="str">
        <f>IFERROR(VLOOKUP(Table1[[#This Row],[Ticker]],[1]!Table1[[Symbol]:[Industry]],2,FALSE),"-")</f>
        <v>-</v>
      </c>
      <c r="D1925" t="s">
        <v>607</v>
      </c>
      <c r="E1925">
        <v>383.19247927499998</v>
      </c>
      <c r="F1925">
        <v>164.3</v>
      </c>
      <c r="G1925">
        <v>-28.293401721105699</v>
      </c>
      <c r="H1925">
        <v>-6.9544266493506601</v>
      </c>
      <c r="I1925">
        <v>-28.2116600410485</v>
      </c>
      <c r="J1925">
        <v>-1.4918528336454699</v>
      </c>
      <c r="K1925">
        <v>170.33321784496599</v>
      </c>
      <c r="L1925">
        <v>180.25362039948499</v>
      </c>
      <c r="M1925">
        <v>58.647915229382697</v>
      </c>
      <c r="N1925">
        <v>0.61380837424993995</v>
      </c>
      <c r="O1925">
        <v>51.734631771150298</v>
      </c>
      <c r="P1925">
        <v>9.5333333333333492</v>
      </c>
      <c r="Q1925">
        <v>0.28559545308124701</v>
      </c>
    </row>
    <row r="1926" spans="1:17" hidden="1" x14ac:dyDescent="0.3">
      <c r="A1926" t="s">
        <v>4009</v>
      </c>
      <c r="B1926" t="s">
        <v>4010</v>
      </c>
      <c r="C1926" t="str">
        <f>IFERROR(VLOOKUP(Table1[[#This Row],[Ticker]],[1]!Table1[[Symbol]:[Industry]],2,FALSE),"-")</f>
        <v>-</v>
      </c>
      <c r="D1926" t="s">
        <v>230</v>
      </c>
      <c r="E1926">
        <v>383.13222659600001</v>
      </c>
      <c r="F1926">
        <v>139.97999999999999</v>
      </c>
      <c r="G1926">
        <v>-10.190172014613999</v>
      </c>
      <c r="H1926">
        <v>-8.3798806897762894</v>
      </c>
      <c r="I1926">
        <v>-1.0969033310090801</v>
      </c>
      <c r="J1926">
        <v>-0.45510899882665901</v>
      </c>
      <c r="K1926">
        <v>133.405484852776</v>
      </c>
      <c r="L1926">
        <v>127.92665229159699</v>
      </c>
      <c r="M1926">
        <v>67.892863551795898</v>
      </c>
      <c r="N1926">
        <v>0.88300238376203999</v>
      </c>
      <c r="O1926">
        <v>2.15745106443778</v>
      </c>
      <c r="P1926">
        <v>22.789473684210499</v>
      </c>
      <c r="Q1926">
        <v>3.9231596458349997E-2</v>
      </c>
    </row>
    <row r="1927" spans="1:17" hidden="1" x14ac:dyDescent="0.3">
      <c r="A1927" t="s">
        <v>4011</v>
      </c>
      <c r="B1927" t="s">
        <v>4012</v>
      </c>
      <c r="C1927" t="str">
        <f>IFERROR(VLOOKUP(Table1[[#This Row],[Ticker]],[1]!Table1[[Symbol]:[Industry]],2,FALSE),"-")</f>
        <v>-</v>
      </c>
      <c r="D1927" t="s">
        <v>1318</v>
      </c>
      <c r="E1927">
        <v>382.87110999999999</v>
      </c>
      <c r="F1927">
        <v>292.7</v>
      </c>
      <c r="G1927">
        <v>195.96313012878699</v>
      </c>
      <c r="H1927">
        <v>-39.117149477264903</v>
      </c>
      <c r="I1927">
        <v>-4.5120482769712904</v>
      </c>
      <c r="J1927">
        <v>-4.1951528582020403</v>
      </c>
      <c r="K1927">
        <v>365.39598204564601</v>
      </c>
      <c r="L1927">
        <v>285.84210340999499</v>
      </c>
      <c r="M1927">
        <v>29.962091751511899</v>
      </c>
      <c r="N1927">
        <v>2.8127053669222302</v>
      </c>
      <c r="O1927">
        <v>55.415100785787402</v>
      </c>
      <c r="P1927">
        <v>294.20875420875399</v>
      </c>
      <c r="Q1927">
        <v>0.15535505192114399</v>
      </c>
    </row>
    <row r="1928" spans="1:17" hidden="1" x14ac:dyDescent="0.3">
      <c r="A1928" t="s">
        <v>4013</v>
      </c>
      <c r="B1928" t="s">
        <v>4014</v>
      </c>
      <c r="C1928" t="str">
        <f>IFERROR(VLOOKUP(Table1[[#This Row],[Ticker]],[1]!Table1[[Symbol]:[Industry]],2,FALSE),"-")</f>
        <v>-</v>
      </c>
      <c r="D1928" t="s">
        <v>61</v>
      </c>
      <c r="E1928">
        <v>382.59679999999997</v>
      </c>
      <c r="F1928">
        <v>107.1</v>
      </c>
      <c r="G1928">
        <v>-29.502015412694298</v>
      </c>
      <c r="H1928">
        <v>-9.7664894530638193</v>
      </c>
      <c r="I1928">
        <v>-24.806874964199501</v>
      </c>
      <c r="J1928">
        <v>-1.78330868452291</v>
      </c>
      <c r="K1928">
        <v>111.281953212422</v>
      </c>
      <c r="L1928">
        <v>116.613097939954</v>
      </c>
      <c r="M1928">
        <v>45.995369257144503</v>
      </c>
      <c r="N1928">
        <v>1.0736973101121501</v>
      </c>
      <c r="O1928">
        <v>34.733893557422903</v>
      </c>
      <c r="P1928">
        <v>9.3973442288048901</v>
      </c>
      <c r="Q1928">
        <v>5.2906558037511001E-2</v>
      </c>
    </row>
    <row r="1929" spans="1:17" hidden="1" x14ac:dyDescent="0.3">
      <c r="A1929" t="s">
        <v>4015</v>
      </c>
      <c r="B1929" t="s">
        <v>4016</v>
      </c>
      <c r="C1929" t="str">
        <f>IFERROR(VLOOKUP(Table1[[#This Row],[Ticker]],[1]!Table1[[Symbol]:[Industry]],2,FALSE),"-")</f>
        <v>-</v>
      </c>
      <c r="D1929" t="s">
        <v>1930</v>
      </c>
      <c r="E1929">
        <v>382.46796161899999</v>
      </c>
      <c r="F1929">
        <v>67.42</v>
      </c>
      <c r="G1929">
        <v>42.444454290909199</v>
      </c>
      <c r="H1929">
        <v>1.69776907980896</v>
      </c>
      <c r="I1929">
        <v>6.0368452898389</v>
      </c>
      <c r="J1929">
        <v>2.05158337086857</v>
      </c>
      <c r="K1929">
        <v>65.268516104489194</v>
      </c>
      <c r="L1929">
        <v>60.259902927856203</v>
      </c>
      <c r="M1929">
        <v>49.021307859182599</v>
      </c>
      <c r="N1929">
        <v>0.48383488497933202</v>
      </c>
      <c r="O1929">
        <v>38.460397508157797</v>
      </c>
      <c r="P1929">
        <v>73.093709884467202</v>
      </c>
      <c r="Q1929">
        <v>3.7358801182376999E-2</v>
      </c>
    </row>
    <row r="1930" spans="1:17" hidden="1" x14ac:dyDescent="0.3">
      <c r="A1930" t="s">
        <v>4017</v>
      </c>
      <c r="B1930" t="s">
        <v>4018</v>
      </c>
      <c r="C1930" t="str">
        <f>IFERROR(VLOOKUP(Table1[[#This Row],[Ticker]],[1]!Table1[[Symbol]:[Industry]],2,FALSE),"-")</f>
        <v>-</v>
      </c>
      <c r="D1930" t="s">
        <v>267</v>
      </c>
      <c r="E1930">
        <v>381.97804454999999</v>
      </c>
      <c r="F1930">
        <v>174.43</v>
      </c>
      <c r="G1930">
        <v>22.639608412408201</v>
      </c>
      <c r="H1930">
        <v>-3.2390193452384701</v>
      </c>
      <c r="I1930">
        <v>-19.123929683159002</v>
      </c>
      <c r="J1930">
        <v>-7.5548268855416802</v>
      </c>
      <c r="K1930">
        <v>170.529377398988</v>
      </c>
      <c r="L1930">
        <v>171.85745418412</v>
      </c>
      <c r="M1930">
        <v>48.131307137461697</v>
      </c>
      <c r="N1930">
        <v>1.6008801137370401</v>
      </c>
      <c r="O1930">
        <v>60.522845840738299</v>
      </c>
      <c r="P1930">
        <v>77.989795918367307</v>
      </c>
      <c r="Q1930">
        <v>8.3127544236684003E-2</v>
      </c>
    </row>
    <row r="1931" spans="1:17" hidden="1" x14ac:dyDescent="0.3">
      <c r="A1931" t="s">
        <v>4019</v>
      </c>
      <c r="B1931" t="s">
        <v>4020</v>
      </c>
      <c r="C1931" t="str">
        <f>IFERROR(VLOOKUP(Table1[[#This Row],[Ticker]],[1]!Table1[[Symbol]:[Industry]],2,FALSE),"-")</f>
        <v>-</v>
      </c>
      <c r="D1931" t="s">
        <v>218</v>
      </c>
      <c r="E1931">
        <v>380.52112319999998</v>
      </c>
      <c r="F1931">
        <v>175.35</v>
      </c>
      <c r="G1931">
        <v>94.189386630905602</v>
      </c>
      <c r="H1931">
        <v>-16.773896133791698</v>
      </c>
      <c r="I1931">
        <v>-10.5415137029884</v>
      </c>
      <c r="J1931">
        <v>-4.8879525496004197</v>
      </c>
      <c r="K1931">
        <v>162.91960825857799</v>
      </c>
      <c r="L1931">
        <v>139.49734831308399</v>
      </c>
      <c r="M1931">
        <v>45.256710184019099</v>
      </c>
      <c r="N1931">
        <v>0.78396277071773701</v>
      </c>
      <c r="O1931">
        <v>25.2922725976618</v>
      </c>
      <c r="P1931">
        <v>151.75879396984899</v>
      </c>
      <c r="Q1931">
        <v>0.13856279556046999</v>
      </c>
    </row>
    <row r="1932" spans="1:17" hidden="1" x14ac:dyDescent="0.3">
      <c r="A1932" t="s">
        <v>4021</v>
      </c>
      <c r="B1932" t="s">
        <v>4022</v>
      </c>
      <c r="C1932" t="str">
        <f>IFERROR(VLOOKUP(Table1[[#This Row],[Ticker]],[1]!Table1[[Symbol]:[Industry]],2,FALSE),"-")</f>
        <v>-</v>
      </c>
      <c r="D1932" t="s">
        <v>808</v>
      </c>
      <c r="E1932">
        <v>379.91228724000001</v>
      </c>
      <c r="F1932">
        <v>28.18</v>
      </c>
      <c r="G1932">
        <v>95.383878871569706</v>
      </c>
      <c r="H1932">
        <v>19.578350152229302</v>
      </c>
      <c r="I1932">
        <v>76.758263827601098</v>
      </c>
      <c r="J1932">
        <v>-0.79214075586646004</v>
      </c>
      <c r="K1932">
        <v>23.7793006964528</v>
      </c>
      <c r="L1932">
        <v>19.826643643017899</v>
      </c>
      <c r="M1932">
        <v>58.650545640292798</v>
      </c>
      <c r="N1932">
        <v>0.79275784834584295</v>
      </c>
      <c r="O1932">
        <v>19.588360539389601</v>
      </c>
      <c r="P1932">
        <v>141.19828815977101</v>
      </c>
      <c r="Q1932">
        <v>8.9726390684271004E-2</v>
      </c>
    </row>
    <row r="1933" spans="1:17" hidden="1" x14ac:dyDescent="0.3">
      <c r="A1933" t="s">
        <v>4023</v>
      </c>
      <c r="B1933" t="s">
        <v>4024</v>
      </c>
      <c r="C1933" t="str">
        <f>IFERROR(VLOOKUP(Table1[[#This Row],[Ticker]],[1]!Table1[[Symbol]:[Industry]],2,FALSE),"-")</f>
        <v>-</v>
      </c>
      <c r="E1933">
        <v>376.829069667</v>
      </c>
      <c r="F1933">
        <v>58.2</v>
      </c>
      <c r="G1933">
        <v>-74.933626822867794</v>
      </c>
      <c r="H1933">
        <v>-12.550846104290001</v>
      </c>
      <c r="I1933">
        <v>-43.492273430437301</v>
      </c>
      <c r="J1933">
        <v>-9.6080014887162903</v>
      </c>
      <c r="K1933">
        <v>62.677012971929699</v>
      </c>
      <c r="L1933">
        <v>82.092158226105695</v>
      </c>
      <c r="M1933">
        <v>31.5945194562652</v>
      </c>
      <c r="N1933">
        <v>0.43087561046894501</v>
      </c>
      <c r="O1933">
        <v>220.05362755092801</v>
      </c>
      <c r="P1933">
        <v>15.3846153846153</v>
      </c>
      <c r="Q1933">
        <v>-0.168275349292487</v>
      </c>
    </row>
    <row r="1934" spans="1:17" hidden="1" x14ac:dyDescent="0.3">
      <c r="A1934" t="s">
        <v>4025</v>
      </c>
      <c r="B1934" t="s">
        <v>4026</v>
      </c>
      <c r="C1934" t="str">
        <f>IFERROR(VLOOKUP(Table1[[#This Row],[Ticker]],[1]!Table1[[Symbol]:[Industry]],2,FALSE),"-")</f>
        <v>-</v>
      </c>
      <c r="D1934" t="s">
        <v>46</v>
      </c>
      <c r="E1934">
        <v>376.31164799999999</v>
      </c>
      <c r="F1934">
        <v>149.5</v>
      </c>
      <c r="G1934">
        <v>73.5153114584501</v>
      </c>
      <c r="H1934">
        <v>27.464762167366501</v>
      </c>
      <c r="I1934">
        <v>87.883157206060702</v>
      </c>
      <c r="J1934">
        <v>-1.3050711671317199</v>
      </c>
      <c r="K1934">
        <v>113.137676554837</v>
      </c>
      <c r="M1934">
        <v>64.3020209719121</v>
      </c>
      <c r="N1934">
        <v>1.4303115603608201</v>
      </c>
      <c r="O1934">
        <v>8.9966555183946308</v>
      </c>
      <c r="P1934">
        <v>137.30158730158701</v>
      </c>
    </row>
    <row r="1935" spans="1:17" hidden="1" x14ac:dyDescent="0.3">
      <c r="A1935" t="s">
        <v>4027</v>
      </c>
      <c r="B1935" t="s">
        <v>4028</v>
      </c>
      <c r="C1935" t="str">
        <f>IFERROR(VLOOKUP(Table1[[#This Row],[Ticker]],[1]!Table1[[Symbol]:[Industry]],2,FALSE),"-")</f>
        <v>-</v>
      </c>
      <c r="D1935" t="s">
        <v>124</v>
      </c>
      <c r="E1935">
        <v>376.16544699999997</v>
      </c>
      <c r="F1935">
        <v>60.27</v>
      </c>
      <c r="G1935">
        <v>4.7693239349809096</v>
      </c>
      <c r="H1935">
        <v>-2.5855676779473602</v>
      </c>
      <c r="I1935">
        <v>10.934145526220499</v>
      </c>
      <c r="J1935">
        <v>5.3182548168503603</v>
      </c>
      <c r="K1935">
        <v>56.9512043038089</v>
      </c>
      <c r="L1935">
        <v>56.547363042988103</v>
      </c>
      <c r="M1935">
        <v>71.777530298266399</v>
      </c>
      <c r="N1935">
        <v>1.2011391496649899</v>
      </c>
      <c r="O1935">
        <v>77.534428405508507</v>
      </c>
      <c r="P1935">
        <v>52.389380530973398</v>
      </c>
      <c r="Q1935">
        <v>6.7705742222022997E-2</v>
      </c>
    </row>
    <row r="1936" spans="1:17" hidden="1" x14ac:dyDescent="0.3">
      <c r="A1936" t="s">
        <v>4029</v>
      </c>
      <c r="B1936" t="s">
        <v>4030</v>
      </c>
      <c r="C1936" t="str">
        <f>IFERROR(VLOOKUP(Table1[[#This Row],[Ticker]],[1]!Table1[[Symbol]:[Industry]],2,FALSE),"-")</f>
        <v>-</v>
      </c>
      <c r="D1936" t="s">
        <v>850</v>
      </c>
      <c r="E1936">
        <v>376.06387031999998</v>
      </c>
      <c r="F1936">
        <v>108.1</v>
      </c>
      <c r="G1936">
        <v>24.809128762921301</v>
      </c>
      <c r="H1936">
        <v>18.062899977094201</v>
      </c>
      <c r="I1936">
        <v>-33.295001177944499</v>
      </c>
      <c r="J1936">
        <v>20.301366573052601</v>
      </c>
      <c r="K1936">
        <v>98.902349494754006</v>
      </c>
      <c r="M1936">
        <v>68.443084942959203</v>
      </c>
      <c r="N1936">
        <v>3.0332734809691599</v>
      </c>
      <c r="O1936">
        <v>61.8871415356151</v>
      </c>
      <c r="P1936">
        <v>60.624071322436798</v>
      </c>
    </row>
    <row r="1937" spans="1:17" hidden="1" x14ac:dyDescent="0.3">
      <c r="A1937" t="s">
        <v>4031</v>
      </c>
      <c r="B1937" t="s">
        <v>4032</v>
      </c>
      <c r="C1937" t="str">
        <f>IFERROR(VLOOKUP(Table1[[#This Row],[Ticker]],[1]!Table1[[Symbol]:[Industry]],2,FALSE),"-")</f>
        <v>-</v>
      </c>
      <c r="D1937" t="s">
        <v>230</v>
      </c>
      <c r="E1937">
        <v>375.57499999999999</v>
      </c>
      <c r="F1937">
        <v>230</v>
      </c>
      <c r="G1937">
        <v>8.8964051627057792</v>
      </c>
      <c r="H1937">
        <v>-4.1208473125396301</v>
      </c>
      <c r="I1937">
        <v>-3.5890385354199901</v>
      </c>
      <c r="J1937">
        <v>-4.2885148288041002</v>
      </c>
      <c r="K1937">
        <v>232.53610594407101</v>
      </c>
      <c r="L1937">
        <v>229.198614994612</v>
      </c>
      <c r="M1937">
        <v>43.985814084325497</v>
      </c>
      <c r="N1937">
        <v>0.90662438336856899</v>
      </c>
      <c r="O1937">
        <v>49.978260869565197</v>
      </c>
      <c r="P1937">
        <v>42.812791058677398</v>
      </c>
    </row>
    <row r="1938" spans="1:17" hidden="1" x14ac:dyDescent="0.3">
      <c r="A1938" t="s">
        <v>4033</v>
      </c>
      <c r="B1938" t="s">
        <v>4034</v>
      </c>
      <c r="C1938" t="str">
        <f>IFERROR(VLOOKUP(Table1[[#This Row],[Ticker]],[1]!Table1[[Symbol]:[Industry]],2,FALSE),"-")</f>
        <v>-</v>
      </c>
      <c r="D1938" t="s">
        <v>278</v>
      </c>
      <c r="E1938">
        <v>375.22500000000002</v>
      </c>
      <c r="F1938">
        <v>3701</v>
      </c>
      <c r="G1938">
        <v>115.265299313768</v>
      </c>
      <c r="H1938">
        <v>-13.704614165256</v>
      </c>
      <c r="I1938">
        <v>12.5882804994935</v>
      </c>
      <c r="J1938">
        <v>-9.4366939504237592</v>
      </c>
      <c r="K1938">
        <v>3823.7714535688301</v>
      </c>
      <c r="L1938">
        <v>3000.6180840602401</v>
      </c>
      <c r="M1938">
        <v>33.072112255169898</v>
      </c>
      <c r="N1938">
        <v>0.449878812886985</v>
      </c>
      <c r="O1938">
        <v>37.665495811942698</v>
      </c>
      <c r="P1938">
        <v>153.30230648141799</v>
      </c>
      <c r="Q1938">
        <v>0.140559878912944</v>
      </c>
    </row>
    <row r="1939" spans="1:17" hidden="1" x14ac:dyDescent="0.3">
      <c r="A1939" t="s">
        <v>4035</v>
      </c>
      <c r="B1939" t="s">
        <v>4036</v>
      </c>
      <c r="C1939" t="str">
        <f>IFERROR(VLOOKUP(Table1[[#This Row],[Ticker]],[1]!Table1[[Symbol]:[Industry]],2,FALSE),"-")</f>
        <v>-</v>
      </c>
      <c r="D1939" t="s">
        <v>322</v>
      </c>
      <c r="E1939">
        <v>373.97735001000001</v>
      </c>
      <c r="F1939">
        <v>27.71</v>
      </c>
      <c r="G1939">
        <v>45.893725848856498</v>
      </c>
      <c r="H1939">
        <v>7.7918991697084898</v>
      </c>
      <c r="I1939">
        <v>-15.1020979941761</v>
      </c>
      <c r="J1939">
        <v>0.66597905553452696</v>
      </c>
      <c r="K1939">
        <v>25.824447680717999</v>
      </c>
      <c r="L1939">
        <v>24.936333224467798</v>
      </c>
      <c r="M1939">
        <v>76.561920544493901</v>
      </c>
      <c r="N1939">
        <v>1.1492672673892399</v>
      </c>
      <c r="O1939">
        <v>27.932154456874699</v>
      </c>
      <c r="P1939">
        <v>81.1111111111111</v>
      </c>
      <c r="Q1939">
        <v>7.5147361567952001E-2</v>
      </c>
    </row>
    <row r="1940" spans="1:17" hidden="1" x14ac:dyDescent="0.3">
      <c r="A1940" t="s">
        <v>4037</v>
      </c>
      <c r="B1940" t="s">
        <v>4038</v>
      </c>
      <c r="C1940" t="str">
        <f>IFERROR(VLOOKUP(Table1[[#This Row],[Ticker]],[1]!Table1[[Symbol]:[Industry]],2,FALSE),"-")</f>
        <v>-</v>
      </c>
      <c r="D1940" t="s">
        <v>714</v>
      </c>
      <c r="E1940">
        <v>373.16630627000001</v>
      </c>
      <c r="F1940">
        <v>215.12</v>
      </c>
      <c r="G1940">
        <v>31.122187508365101</v>
      </c>
      <c r="H1940">
        <v>-0.86521697246656004</v>
      </c>
      <c r="I1940">
        <v>11.2511388425979</v>
      </c>
      <c r="J1940">
        <v>-0.414484206413961</v>
      </c>
      <c r="K1940">
        <v>202.481508838027</v>
      </c>
      <c r="L1940">
        <v>180.104050689659</v>
      </c>
      <c r="M1940">
        <v>43.478451693180702</v>
      </c>
      <c r="N1940">
        <v>0.78172133720328496</v>
      </c>
      <c r="O1940">
        <v>1.7989959092599499</v>
      </c>
      <c r="P1940">
        <v>60.537313432835802</v>
      </c>
      <c r="Q1940">
        <v>8.1463636799704003E-2</v>
      </c>
    </row>
    <row r="1941" spans="1:17" hidden="1" x14ac:dyDescent="0.3">
      <c r="A1941" t="s">
        <v>4039</v>
      </c>
      <c r="B1941" t="s">
        <v>4040</v>
      </c>
      <c r="C1941" t="str">
        <f>IFERROR(VLOOKUP(Table1[[#This Row],[Ticker]],[1]!Table1[[Symbol]:[Industry]],2,FALSE),"-")</f>
        <v>-</v>
      </c>
      <c r="D1941" t="s">
        <v>544</v>
      </c>
      <c r="E1941">
        <v>372.939206186999</v>
      </c>
      <c r="F1941">
        <v>133.71</v>
      </c>
      <c r="G1941">
        <v>43.782459088800401</v>
      </c>
      <c r="H1941">
        <v>6.1575142682069002</v>
      </c>
      <c r="I1941">
        <v>42.107753315825697</v>
      </c>
      <c r="J1941">
        <v>-3.6292810340132999</v>
      </c>
      <c r="K1941">
        <v>123.00830961272101</v>
      </c>
      <c r="L1941">
        <v>107.82978585407101</v>
      </c>
      <c r="M1941">
        <v>55.2898657173766</v>
      </c>
      <c r="N1941">
        <v>1.48084526989618</v>
      </c>
      <c r="O1941">
        <v>13.454491062747699</v>
      </c>
      <c r="P1941">
        <v>80.080808080807998</v>
      </c>
      <c r="Q1941">
        <v>5.962799576451E-2</v>
      </c>
    </row>
    <row r="1942" spans="1:17" hidden="1" x14ac:dyDescent="0.3">
      <c r="A1942" t="s">
        <v>4041</v>
      </c>
      <c r="B1942" t="s">
        <v>4042</v>
      </c>
      <c r="C1942" t="str">
        <f>IFERROR(VLOOKUP(Table1[[#This Row],[Ticker]],[1]!Table1[[Symbol]:[Industry]],2,FALSE),"-")</f>
        <v>-</v>
      </c>
      <c r="E1942">
        <v>372.15</v>
      </c>
      <c r="F1942">
        <v>694.65</v>
      </c>
      <c r="G1942">
        <v>346.06350513578298</v>
      </c>
      <c r="H1942">
        <v>57.737900843758602</v>
      </c>
      <c r="I1942">
        <v>192.02323558175701</v>
      </c>
      <c r="J1942">
        <v>0.411518328674226</v>
      </c>
      <c r="K1942">
        <v>461.36922107886301</v>
      </c>
      <c r="M1942">
        <v>76.633139550079306</v>
      </c>
      <c r="N1942">
        <v>1.07542202261111</v>
      </c>
      <c r="O1942">
        <v>2.85755416396746</v>
      </c>
      <c r="P1942">
        <v>496.26609442059998</v>
      </c>
    </row>
    <row r="1943" spans="1:17" hidden="1" x14ac:dyDescent="0.3">
      <c r="A1943" t="s">
        <v>4043</v>
      </c>
      <c r="B1943" t="s">
        <v>4044</v>
      </c>
      <c r="C1943" t="str">
        <f>IFERROR(VLOOKUP(Table1[[#This Row],[Ticker]],[1]!Table1[[Symbol]:[Industry]],2,FALSE),"-")</f>
        <v>-</v>
      </c>
      <c r="D1943" t="s">
        <v>544</v>
      </c>
      <c r="E1943">
        <v>371.77965</v>
      </c>
      <c r="F1943">
        <v>317.85000000000002</v>
      </c>
      <c r="G1943">
        <v>108.71743334769199</v>
      </c>
      <c r="H1943">
        <v>0.784028954441638</v>
      </c>
      <c r="I1943">
        <v>60.2615715964671</v>
      </c>
      <c r="J1943">
        <v>0.56167557751250397</v>
      </c>
      <c r="K1943">
        <v>278.65032029739803</v>
      </c>
      <c r="L1943">
        <v>225.75688134987399</v>
      </c>
      <c r="M1943">
        <v>80.043806342935497</v>
      </c>
      <c r="N1943">
        <v>3.5245070537175498</v>
      </c>
      <c r="O1943">
        <v>2.2494887525562302</v>
      </c>
      <c r="P1943">
        <v>161.38980263157899</v>
      </c>
      <c r="Q1943">
        <v>0.16428310978851601</v>
      </c>
    </row>
    <row r="1944" spans="1:17" hidden="1" x14ac:dyDescent="0.3">
      <c r="A1944" t="s">
        <v>4045</v>
      </c>
      <c r="B1944" t="s">
        <v>4046</v>
      </c>
      <c r="C1944" t="str">
        <f>IFERROR(VLOOKUP(Table1[[#This Row],[Ticker]],[1]!Table1[[Symbol]:[Industry]],2,FALSE),"-")</f>
        <v>-</v>
      </c>
      <c r="D1944" t="s">
        <v>61</v>
      </c>
      <c r="E1944">
        <v>371.50192462500002</v>
      </c>
      <c r="F1944">
        <v>339.6</v>
      </c>
      <c r="G1944">
        <v>194.69213697100099</v>
      </c>
      <c r="H1944">
        <v>1.08050528215756</v>
      </c>
      <c r="I1944">
        <v>18.922317420759299</v>
      </c>
      <c r="J1944">
        <v>-3.0293210282466898</v>
      </c>
      <c r="K1944">
        <v>299.49357511639198</v>
      </c>
      <c r="L1944">
        <v>256.20704170669802</v>
      </c>
      <c r="M1944">
        <v>51.000265642600503</v>
      </c>
      <c r="N1944">
        <v>1.34408708845472</v>
      </c>
      <c r="O1944">
        <v>2.0612485276796102</v>
      </c>
      <c r="P1944">
        <v>228.43326885880001</v>
      </c>
      <c r="Q1944">
        <v>0.14212267576380799</v>
      </c>
    </row>
    <row r="1945" spans="1:17" hidden="1" x14ac:dyDescent="0.3">
      <c r="A1945" t="s">
        <v>4047</v>
      </c>
      <c r="B1945" t="s">
        <v>4048</v>
      </c>
      <c r="C1945" t="str">
        <f>IFERROR(VLOOKUP(Table1[[#This Row],[Ticker]],[1]!Table1[[Symbol]:[Industry]],2,FALSE),"-")</f>
        <v>-</v>
      </c>
      <c r="D1945" t="s">
        <v>46</v>
      </c>
      <c r="E1945">
        <v>371.29624345000002</v>
      </c>
      <c r="F1945">
        <v>308.95</v>
      </c>
      <c r="G1945">
        <v>52.640896806553698</v>
      </c>
      <c r="H1945">
        <v>72.925252556182599</v>
      </c>
      <c r="I1945">
        <v>67.0087425541643</v>
      </c>
      <c r="J1945">
        <v>2.0472234023210798</v>
      </c>
      <c r="K1945">
        <v>191.221214654075</v>
      </c>
      <c r="M1945">
        <v>78.759342323600293</v>
      </c>
      <c r="O1945">
        <v>3.54426282569995</v>
      </c>
      <c r="P1945">
        <v>129.27643784786599</v>
      </c>
    </row>
    <row r="1946" spans="1:17" hidden="1" x14ac:dyDescent="0.3">
      <c r="A1946" t="s">
        <v>4049</v>
      </c>
      <c r="B1946" t="s">
        <v>4050</v>
      </c>
      <c r="C1946" t="str">
        <f>IFERROR(VLOOKUP(Table1[[#This Row],[Ticker]],[1]!Table1[[Symbol]:[Industry]],2,FALSE),"-")</f>
        <v>-</v>
      </c>
      <c r="D1946" t="s">
        <v>486</v>
      </c>
      <c r="E1946">
        <v>371.29425362799998</v>
      </c>
      <c r="F1946">
        <v>149.97999999999999</v>
      </c>
      <c r="G1946">
        <v>23.846184263087402</v>
      </c>
      <c r="H1946">
        <v>22.7513810743569</v>
      </c>
      <c r="I1946">
        <v>4.8561331358694302</v>
      </c>
      <c r="J1946">
        <v>-15.363336452510399</v>
      </c>
      <c r="K1946">
        <v>124.67910341709999</v>
      </c>
      <c r="L1946">
        <v>120.660309417539</v>
      </c>
      <c r="M1946">
        <v>53.601125341769297</v>
      </c>
      <c r="N1946">
        <v>4.7273656219594402</v>
      </c>
      <c r="O1946">
        <v>18.2557674356581</v>
      </c>
      <c r="P1946">
        <v>52.9627740948495</v>
      </c>
      <c r="Q1946">
        <v>9.149983654198E-3</v>
      </c>
    </row>
    <row r="1947" spans="1:17" hidden="1" x14ac:dyDescent="0.3">
      <c r="A1947" t="s">
        <v>4051</v>
      </c>
      <c r="B1947" t="s">
        <v>4052</v>
      </c>
      <c r="C1947" t="str">
        <f>IFERROR(VLOOKUP(Table1[[#This Row],[Ticker]],[1]!Table1[[Symbol]:[Industry]],2,FALSE),"-")</f>
        <v>-</v>
      </c>
      <c r="D1947" t="s">
        <v>193</v>
      </c>
      <c r="E1947">
        <v>371.09489085000001</v>
      </c>
      <c r="F1947">
        <v>3199.9</v>
      </c>
      <c r="G1947">
        <v>106.679893577378</v>
      </c>
      <c r="H1947">
        <v>9.9477368831287691</v>
      </c>
      <c r="I1947">
        <v>102.41538313663899</v>
      </c>
      <c r="J1947">
        <v>-6.6549023917362096</v>
      </c>
      <c r="K1947">
        <v>2907.95175228574</v>
      </c>
      <c r="L1947">
        <v>2389.5714685336602</v>
      </c>
      <c r="M1947">
        <v>49.146002861695202</v>
      </c>
      <c r="N1947">
        <v>1.35300240479523</v>
      </c>
      <c r="O1947">
        <v>12.3472608519016</v>
      </c>
      <c r="P1947">
        <v>140.57589654913099</v>
      </c>
      <c r="Q1947">
        <v>6.1242517449634999E-2</v>
      </c>
    </row>
    <row r="1948" spans="1:17" hidden="1" x14ac:dyDescent="0.3">
      <c r="A1948" t="s">
        <v>4053</v>
      </c>
      <c r="B1948" t="s">
        <v>4054</v>
      </c>
      <c r="C1948" t="str">
        <f>IFERROR(VLOOKUP(Table1[[#This Row],[Ticker]],[1]!Table1[[Symbol]:[Industry]],2,FALSE),"-")</f>
        <v>-</v>
      </c>
      <c r="D1948" t="s">
        <v>1358</v>
      </c>
      <c r="E1948">
        <v>370.29742145</v>
      </c>
      <c r="F1948">
        <v>360.45</v>
      </c>
      <c r="G1948">
        <v>41.035407527613998</v>
      </c>
      <c r="H1948">
        <v>10.0422869655771</v>
      </c>
      <c r="I1948">
        <v>-12.4420500278859</v>
      </c>
      <c r="J1948">
        <v>0.99974954583671105</v>
      </c>
      <c r="K1948">
        <v>308.24887986961801</v>
      </c>
      <c r="L1948">
        <v>298.82736703273201</v>
      </c>
      <c r="M1948">
        <v>64.292224113955399</v>
      </c>
      <c r="N1948">
        <v>1.06405290349318</v>
      </c>
      <c r="O1948">
        <v>18.7404633097516</v>
      </c>
      <c r="P1948">
        <v>78.440594059405896</v>
      </c>
      <c r="Q1948">
        <v>0.128856215172514</v>
      </c>
    </row>
    <row r="1949" spans="1:17" hidden="1" x14ac:dyDescent="0.3">
      <c r="A1949" t="s">
        <v>4055</v>
      </c>
      <c r="B1949" t="s">
        <v>4056</v>
      </c>
      <c r="C1949" t="str">
        <f>IFERROR(VLOOKUP(Table1[[#This Row],[Ticker]],[1]!Table1[[Symbol]:[Industry]],2,FALSE),"-")</f>
        <v>-</v>
      </c>
      <c r="D1949" t="s">
        <v>391</v>
      </c>
      <c r="E1949">
        <v>370.11975000000001</v>
      </c>
      <c r="F1949">
        <v>76.92</v>
      </c>
      <c r="G1949">
        <v>67.824212442699604</v>
      </c>
      <c r="H1949">
        <v>2.3726188021968899</v>
      </c>
      <c r="I1949">
        <v>27.027947969053201</v>
      </c>
      <c r="J1949">
        <v>5.1618397811249803</v>
      </c>
      <c r="K1949">
        <v>69.406843343533893</v>
      </c>
      <c r="L1949">
        <v>58.966336150913598</v>
      </c>
      <c r="M1949">
        <v>49.034601989091499</v>
      </c>
      <c r="N1949">
        <v>0.135696037320409</v>
      </c>
      <c r="O1949">
        <v>12.4544981799271</v>
      </c>
      <c r="P1949">
        <v>101.361256544502</v>
      </c>
      <c r="Q1949">
        <v>5.1646784269188999E-2</v>
      </c>
    </row>
    <row r="1950" spans="1:17" hidden="1" x14ac:dyDescent="0.3">
      <c r="A1950" t="s">
        <v>4057</v>
      </c>
      <c r="B1950" t="s">
        <v>4058</v>
      </c>
      <c r="C1950" t="str">
        <f>IFERROR(VLOOKUP(Table1[[#This Row],[Ticker]],[1]!Table1[[Symbol]:[Industry]],2,FALSE),"-")</f>
        <v>-</v>
      </c>
      <c r="E1950">
        <v>369.72055999999998</v>
      </c>
      <c r="F1950">
        <v>802.75</v>
      </c>
      <c r="G1950">
        <v>65.725234276583294</v>
      </c>
      <c r="H1950">
        <v>-3.3847000762348198</v>
      </c>
      <c r="I1950">
        <v>80.751053465993095</v>
      </c>
      <c r="J1950">
        <v>10.081931105325801</v>
      </c>
      <c r="K1950">
        <v>689.84904361687995</v>
      </c>
      <c r="M1950">
        <v>77.596743243323701</v>
      </c>
      <c r="N1950">
        <v>0.76325325446841197</v>
      </c>
      <c r="O1950">
        <v>8.7511678604795993</v>
      </c>
      <c r="P1950">
        <v>101.670644391408</v>
      </c>
    </row>
    <row r="1951" spans="1:17" hidden="1" x14ac:dyDescent="0.3">
      <c r="A1951" t="s">
        <v>4059</v>
      </c>
      <c r="B1951" t="s">
        <v>4060</v>
      </c>
      <c r="C1951" t="str">
        <f>IFERROR(VLOOKUP(Table1[[#This Row],[Ticker]],[1]!Table1[[Symbol]:[Industry]],2,FALSE),"-")</f>
        <v>-</v>
      </c>
      <c r="D1951" t="s">
        <v>124</v>
      </c>
      <c r="E1951">
        <v>369.60534858</v>
      </c>
      <c r="F1951">
        <v>17.3</v>
      </c>
      <c r="G1951">
        <v>-36.279536765042501</v>
      </c>
      <c r="H1951">
        <v>-8.3472825513707694</v>
      </c>
      <c r="I1951">
        <v>-27.5401360625108</v>
      </c>
      <c r="J1951">
        <v>-3.8063250128825001</v>
      </c>
      <c r="K1951">
        <v>18.1631189376739</v>
      </c>
      <c r="L1951">
        <v>19.764444227339599</v>
      </c>
      <c r="M1951">
        <v>41.361116031177403</v>
      </c>
      <c r="N1951">
        <v>1.0341503461955299</v>
      </c>
      <c r="O1951">
        <v>87.283236994219607</v>
      </c>
      <c r="P1951">
        <v>8.125</v>
      </c>
      <c r="Q1951">
        <v>5.1733951098144E-2</v>
      </c>
    </row>
    <row r="1952" spans="1:17" hidden="1" x14ac:dyDescent="0.3">
      <c r="A1952" t="s">
        <v>4061</v>
      </c>
      <c r="B1952" t="s">
        <v>4062</v>
      </c>
      <c r="C1952" t="str">
        <f>IFERROR(VLOOKUP(Table1[[#This Row],[Ticker]],[1]!Table1[[Symbol]:[Industry]],2,FALSE),"-")</f>
        <v>-</v>
      </c>
      <c r="D1952" t="s">
        <v>21</v>
      </c>
      <c r="E1952">
        <v>369.06959999999998</v>
      </c>
      <c r="F1952">
        <v>313.5</v>
      </c>
      <c r="G1952">
        <v>-11.8921180712886</v>
      </c>
      <c r="H1952">
        <v>60.897340907523997</v>
      </c>
      <c r="I1952">
        <v>2.4757276763218998</v>
      </c>
      <c r="J1952">
        <v>20.805946972812102</v>
      </c>
      <c r="K1952">
        <v>216.91526183573501</v>
      </c>
      <c r="M1952">
        <v>92.200163400760303</v>
      </c>
      <c r="N1952">
        <v>1.24712892892612</v>
      </c>
      <c r="O1952">
        <v>0</v>
      </c>
      <c r="P1952">
        <v>120.774647887323</v>
      </c>
    </row>
    <row r="1953" spans="1:17" hidden="1" x14ac:dyDescent="0.3">
      <c r="A1953" t="s">
        <v>4063</v>
      </c>
      <c r="B1953" t="s">
        <v>4064</v>
      </c>
      <c r="C1953" t="str">
        <f>IFERROR(VLOOKUP(Table1[[#This Row],[Ticker]],[1]!Table1[[Symbol]:[Industry]],2,FALSE),"-")</f>
        <v>-</v>
      </c>
      <c r="D1953" t="s">
        <v>322</v>
      </c>
      <c r="E1953">
        <v>368.96323999999998</v>
      </c>
      <c r="F1953">
        <v>171.35</v>
      </c>
      <c r="G1953">
        <v>-9.1205956692244108</v>
      </c>
      <c r="H1953">
        <v>10.995049282212401</v>
      </c>
      <c r="I1953">
        <v>-29.135121575311199</v>
      </c>
      <c r="J1953">
        <v>18.129501472667201</v>
      </c>
      <c r="K1953">
        <v>162.2229544448</v>
      </c>
      <c r="L1953">
        <v>169.351151290448</v>
      </c>
      <c r="M1953">
        <v>85.818813550103599</v>
      </c>
      <c r="N1953">
        <v>1.73679443278471</v>
      </c>
      <c r="O1953">
        <v>44.645462503647501</v>
      </c>
      <c r="P1953">
        <v>38.129786376461098</v>
      </c>
    </row>
    <row r="1954" spans="1:17" hidden="1" x14ac:dyDescent="0.3">
      <c r="A1954" t="s">
        <v>4065</v>
      </c>
      <c r="B1954" t="s">
        <v>4066</v>
      </c>
      <c r="C1954" t="str">
        <f>IFERROR(VLOOKUP(Table1[[#This Row],[Ticker]],[1]!Table1[[Symbol]:[Industry]],2,FALSE),"-")</f>
        <v>-</v>
      </c>
      <c r="D1954" t="s">
        <v>61</v>
      </c>
      <c r="E1954">
        <v>368.06972068800002</v>
      </c>
      <c r="F1954">
        <v>46.41</v>
      </c>
      <c r="G1954">
        <v>36.915832961981998</v>
      </c>
      <c r="H1954">
        <v>-10.2875185394367</v>
      </c>
      <c r="I1954">
        <v>-0.58008157009282202</v>
      </c>
      <c r="J1954">
        <v>5.0618397811249798</v>
      </c>
      <c r="K1954">
        <v>46.965309406815997</v>
      </c>
      <c r="L1954">
        <v>44.665717819834697</v>
      </c>
      <c r="M1954">
        <v>59.440487201047802</v>
      </c>
      <c r="N1954">
        <v>1.44965491412045</v>
      </c>
      <c r="O1954">
        <v>50.829562594268403</v>
      </c>
      <c r="P1954">
        <v>78.157389635316605</v>
      </c>
      <c r="Q1954">
        <v>3.0086328164519002E-2</v>
      </c>
    </row>
    <row r="1955" spans="1:17" hidden="1" x14ac:dyDescent="0.3">
      <c r="A1955" t="s">
        <v>4067</v>
      </c>
      <c r="B1955" t="s">
        <v>4068</v>
      </c>
      <c r="C1955" t="str">
        <f>IFERROR(VLOOKUP(Table1[[#This Row],[Ticker]],[1]!Table1[[Symbol]:[Industry]],2,FALSE),"-")</f>
        <v>-</v>
      </c>
      <c r="D1955" t="s">
        <v>1632</v>
      </c>
      <c r="E1955">
        <v>367.58069999999998</v>
      </c>
      <c r="F1955">
        <v>150</v>
      </c>
      <c r="G1955">
        <v>222.746834229564</v>
      </c>
      <c r="H1955">
        <v>-5.5626849225805204</v>
      </c>
      <c r="I1955">
        <v>22.491723246779301</v>
      </c>
      <c r="J1955">
        <v>-7.8358771138521801</v>
      </c>
      <c r="K1955">
        <v>137.06386242836501</v>
      </c>
      <c r="L1955">
        <v>101.732869292668</v>
      </c>
      <c r="M1955">
        <v>51.641312036940299</v>
      </c>
      <c r="N1955">
        <v>1.07853146853146</v>
      </c>
      <c r="O1955">
        <v>5.8333333333333304</v>
      </c>
      <c r="P1955">
        <v>285.10911424903702</v>
      </c>
      <c r="Q1955">
        <v>0.16750963711469199</v>
      </c>
    </row>
    <row r="1956" spans="1:17" hidden="1" x14ac:dyDescent="0.3">
      <c r="A1956" t="s">
        <v>4069</v>
      </c>
      <c r="B1956" t="s">
        <v>4070</v>
      </c>
      <c r="C1956" t="str">
        <f>IFERROR(VLOOKUP(Table1[[#This Row],[Ticker]],[1]!Table1[[Symbol]:[Industry]],2,FALSE),"-")</f>
        <v>-</v>
      </c>
      <c r="D1956" t="s">
        <v>850</v>
      </c>
      <c r="E1956">
        <v>366.391955</v>
      </c>
      <c r="F1956">
        <v>629.5</v>
      </c>
      <c r="G1956">
        <v>74.156048321705299</v>
      </c>
      <c r="H1956">
        <v>20.4066209975128</v>
      </c>
      <c r="I1956">
        <v>74.102359132317005</v>
      </c>
      <c r="J1956">
        <v>4.6508646052758396</v>
      </c>
      <c r="K1956">
        <v>535.96299073545504</v>
      </c>
      <c r="M1956">
        <v>72.608730938953002</v>
      </c>
      <c r="N1956">
        <v>1.9033279503498901</v>
      </c>
      <c r="O1956">
        <v>7.21207307386815</v>
      </c>
      <c r="P1956">
        <v>145.8984375</v>
      </c>
    </row>
    <row r="1957" spans="1:17" hidden="1" x14ac:dyDescent="0.3">
      <c r="A1957" t="s">
        <v>4071</v>
      </c>
      <c r="B1957" t="s">
        <v>4072</v>
      </c>
      <c r="C1957" t="str">
        <f>IFERROR(VLOOKUP(Table1[[#This Row],[Ticker]],[1]!Table1[[Symbol]:[Industry]],2,FALSE),"-")</f>
        <v>-</v>
      </c>
      <c r="D1957" t="s">
        <v>46</v>
      </c>
      <c r="E1957">
        <v>365.62560000000002</v>
      </c>
      <c r="F1957">
        <v>350.25</v>
      </c>
      <c r="G1957">
        <v>20.618036625798801</v>
      </c>
      <c r="H1957">
        <v>36.131799261174002</v>
      </c>
      <c r="I1957">
        <v>34.985882373409403</v>
      </c>
      <c r="J1957">
        <v>19.836428502062201</v>
      </c>
      <c r="K1957">
        <v>262.56929865319103</v>
      </c>
      <c r="M1957">
        <v>89.241544530098693</v>
      </c>
      <c r="N1957">
        <v>0.89267395269796201</v>
      </c>
      <c r="O1957">
        <v>18.1870092790863</v>
      </c>
      <c r="P1957">
        <v>104.34655775962599</v>
      </c>
    </row>
    <row r="1958" spans="1:17" hidden="1" x14ac:dyDescent="0.3">
      <c r="A1958" t="s">
        <v>4073</v>
      </c>
      <c r="B1958" t="s">
        <v>4074</v>
      </c>
      <c r="C1958" t="str">
        <f>IFERROR(VLOOKUP(Table1[[#This Row],[Ticker]],[1]!Table1[[Symbol]:[Industry]],2,FALSE),"-")</f>
        <v>-</v>
      </c>
      <c r="D1958" t="s">
        <v>140</v>
      </c>
      <c r="E1958">
        <v>364.47596529999998</v>
      </c>
      <c r="F1958">
        <v>145</v>
      </c>
      <c r="G1958">
        <v>-69.700665535008497</v>
      </c>
      <c r="H1958">
        <v>-21.875297094223502</v>
      </c>
      <c r="I1958">
        <v>-37.129603963307197</v>
      </c>
      <c r="J1958">
        <v>4.7201642460176198E-2</v>
      </c>
      <c r="K1958">
        <v>195.645137346273</v>
      </c>
      <c r="L1958">
        <v>240.141762027239</v>
      </c>
      <c r="M1958">
        <v>82.327891849548493</v>
      </c>
      <c r="N1958">
        <v>0.63399015453809904</v>
      </c>
      <c r="O1958">
        <v>112.413793103448</v>
      </c>
      <c r="P1958">
        <v>7.3676416142169403</v>
      </c>
      <c r="Q1958">
        <v>3.9986582716560998E-2</v>
      </c>
    </row>
    <row r="1959" spans="1:17" hidden="1" x14ac:dyDescent="0.3">
      <c r="A1959" t="s">
        <v>4075</v>
      </c>
      <c r="B1959" t="s">
        <v>4076</v>
      </c>
      <c r="C1959" t="str">
        <f>IFERROR(VLOOKUP(Table1[[#This Row],[Ticker]],[1]!Table1[[Symbol]:[Industry]],2,FALSE),"-")</f>
        <v>-</v>
      </c>
      <c r="D1959" t="s">
        <v>119</v>
      </c>
      <c r="E1959">
        <v>364.38639999999998</v>
      </c>
      <c r="F1959">
        <v>136.52000000000001</v>
      </c>
      <c r="G1959">
        <v>-42.8705415074322</v>
      </c>
      <c r="H1959">
        <v>2.5576367514601501</v>
      </c>
      <c r="I1959">
        <v>-22.523879836994599</v>
      </c>
      <c r="J1959">
        <v>6.87824973226222</v>
      </c>
      <c r="K1959">
        <v>134.57913385116001</v>
      </c>
      <c r="L1959">
        <v>138.440478715811</v>
      </c>
      <c r="M1959">
        <v>78.086504950237895</v>
      </c>
      <c r="N1959">
        <v>1.1981080879600401</v>
      </c>
      <c r="O1959">
        <v>27.453852915323701</v>
      </c>
      <c r="P1959">
        <v>10.096774193548301</v>
      </c>
      <c r="Q1959">
        <v>2.5506746982688001E-2</v>
      </c>
    </row>
    <row r="1960" spans="1:17" hidden="1" x14ac:dyDescent="0.3">
      <c r="A1960" t="s">
        <v>4077</v>
      </c>
      <c r="B1960" t="s">
        <v>4078</v>
      </c>
      <c r="C1960" t="str">
        <f>IFERROR(VLOOKUP(Table1[[#This Row],[Ticker]],[1]!Table1[[Symbol]:[Industry]],2,FALSE),"-")</f>
        <v>-</v>
      </c>
      <c r="D1960" t="s">
        <v>46</v>
      </c>
      <c r="E1960">
        <v>363.327</v>
      </c>
      <c r="F1960">
        <v>42.83</v>
      </c>
      <c r="G1960">
        <v>177.00029084792601</v>
      </c>
      <c r="H1960">
        <v>8.69657433667874</v>
      </c>
      <c r="I1960">
        <v>66.032520708377305</v>
      </c>
      <c r="J1960">
        <v>-5.5387754682707504</v>
      </c>
      <c r="K1960">
        <v>36.668681137990802</v>
      </c>
      <c r="L1960">
        <v>27.0472224749583</v>
      </c>
      <c r="M1960">
        <v>68.794124801796698</v>
      </c>
      <c r="N1960">
        <v>0.59355015884731799</v>
      </c>
      <c r="O1960">
        <v>10.530002334812</v>
      </c>
      <c r="P1960">
        <v>226.946564885496</v>
      </c>
      <c r="Q1960">
        <v>7.9552974713147998E-2</v>
      </c>
    </row>
    <row r="1961" spans="1:17" hidden="1" x14ac:dyDescent="0.3">
      <c r="A1961" t="s">
        <v>4079</v>
      </c>
      <c r="B1961" t="s">
        <v>4080</v>
      </c>
      <c r="C1961" t="str">
        <f>IFERROR(VLOOKUP(Table1[[#This Row],[Ticker]],[1]!Table1[[Symbol]:[Industry]],2,FALSE),"-")</f>
        <v>-</v>
      </c>
      <c r="D1961" t="s">
        <v>971</v>
      </c>
      <c r="E1961">
        <v>363.27932523999999</v>
      </c>
      <c r="F1961">
        <v>1076.2</v>
      </c>
      <c r="G1961">
        <v>-18.6432481756218</v>
      </c>
      <c r="H1961">
        <v>21.319062295489498</v>
      </c>
      <c r="I1961">
        <v>13.2356014863065</v>
      </c>
      <c r="J1961">
        <v>17.196920670475201</v>
      </c>
      <c r="K1961">
        <v>920.21909231844802</v>
      </c>
      <c r="L1961">
        <v>885.68221225974901</v>
      </c>
      <c r="M1961">
        <v>69.7935068293733</v>
      </c>
      <c r="N1961">
        <v>3.4553557137289101</v>
      </c>
      <c r="O1961">
        <v>28.879390447872101</v>
      </c>
      <c r="P1961">
        <v>43.493333333333297</v>
      </c>
      <c r="Q1961">
        <v>-5.3118154304728001E-2</v>
      </c>
    </row>
    <row r="1962" spans="1:17" hidden="1" x14ac:dyDescent="0.3">
      <c r="A1962" t="s">
        <v>4081</v>
      </c>
      <c r="B1962" t="s">
        <v>4082</v>
      </c>
      <c r="C1962" t="str">
        <f>IFERROR(VLOOKUP(Table1[[#This Row],[Ticker]],[1]!Table1[[Symbol]:[Industry]],2,FALSE),"-")</f>
        <v>-</v>
      </c>
      <c r="D1962" t="s">
        <v>278</v>
      </c>
      <c r="E1962">
        <v>363.076861594999</v>
      </c>
      <c r="F1962">
        <v>299.89999999999998</v>
      </c>
      <c r="G1962">
        <v>-29.145707597143801</v>
      </c>
      <c r="H1962">
        <v>3.52359916370356</v>
      </c>
      <c r="I1962">
        <v>-12.666059982480199</v>
      </c>
      <c r="J1962">
        <v>6.2091354685207403</v>
      </c>
      <c r="K1962">
        <v>277.72378265926397</v>
      </c>
      <c r="L1962">
        <v>291.32857433081801</v>
      </c>
      <c r="M1962">
        <v>70.644548237973495</v>
      </c>
      <c r="N1962">
        <v>2.0208478544388</v>
      </c>
      <c r="O1962">
        <v>39.613204401467101</v>
      </c>
      <c r="P1962">
        <v>27.6170212765957</v>
      </c>
      <c r="Q1962">
        <v>-7.2408603646580999E-2</v>
      </c>
    </row>
    <row r="1963" spans="1:17" hidden="1" x14ac:dyDescent="0.3">
      <c r="A1963" t="s">
        <v>4083</v>
      </c>
      <c r="B1963" t="s">
        <v>4084</v>
      </c>
      <c r="C1963" t="str">
        <f>IFERROR(VLOOKUP(Table1[[#This Row],[Ticker]],[1]!Table1[[Symbol]:[Industry]],2,FALSE),"-")</f>
        <v>-</v>
      </c>
      <c r="D1963" t="s">
        <v>495</v>
      </c>
      <c r="E1963">
        <v>363.00981846399998</v>
      </c>
      <c r="F1963">
        <v>59.84</v>
      </c>
      <c r="G1963">
        <v>-17.181141737152899</v>
      </c>
      <c r="H1963">
        <v>-2.1226634934957702</v>
      </c>
      <c r="I1963">
        <v>-22.757363932380098</v>
      </c>
      <c r="J1963">
        <v>-2.7031075289138502</v>
      </c>
      <c r="K1963">
        <v>62.013217836613002</v>
      </c>
      <c r="L1963">
        <v>63.598532300963399</v>
      </c>
      <c r="M1963">
        <v>39.497580595905603</v>
      </c>
      <c r="N1963">
        <v>0.83644306610569696</v>
      </c>
      <c r="O1963">
        <v>35.360962566844897</v>
      </c>
      <c r="P1963">
        <v>19.68</v>
      </c>
      <c r="Q1963">
        <v>1.8151434318872998E-2</v>
      </c>
    </row>
    <row r="1964" spans="1:17" hidden="1" x14ac:dyDescent="0.3">
      <c r="A1964" t="s">
        <v>4085</v>
      </c>
      <c r="B1964" t="s">
        <v>4086</v>
      </c>
      <c r="C1964" t="str">
        <f>IFERROR(VLOOKUP(Table1[[#This Row],[Ticker]],[1]!Table1[[Symbol]:[Industry]],2,FALSE),"-")</f>
        <v>-</v>
      </c>
      <c r="D1964" t="s">
        <v>249</v>
      </c>
      <c r="E1964">
        <v>361.5</v>
      </c>
      <c r="F1964">
        <v>253.05</v>
      </c>
      <c r="G1964">
        <v>103.838588004245</v>
      </c>
      <c r="H1964">
        <v>-10.257017809684401</v>
      </c>
      <c r="I1964">
        <v>48.5878374981882</v>
      </c>
      <c r="J1964">
        <v>-4.5528153333890904</v>
      </c>
      <c r="K1964">
        <v>240.164349842234</v>
      </c>
      <c r="M1964">
        <v>49.549847402446602</v>
      </c>
      <c r="N1964">
        <v>0.81327120473158898</v>
      </c>
      <c r="O1964">
        <v>31.219126654811301</v>
      </c>
      <c r="P1964">
        <v>180.23255813953401</v>
      </c>
    </row>
    <row r="1965" spans="1:17" hidden="1" x14ac:dyDescent="0.3">
      <c r="A1965" t="s">
        <v>4087</v>
      </c>
      <c r="B1965" t="s">
        <v>4088</v>
      </c>
      <c r="C1965" t="str">
        <f>IFERROR(VLOOKUP(Table1[[#This Row],[Ticker]],[1]!Table1[[Symbol]:[Industry]],2,FALSE),"-")</f>
        <v>-</v>
      </c>
      <c r="D1965" t="s">
        <v>119</v>
      </c>
      <c r="E1965">
        <v>361.05227055</v>
      </c>
      <c r="F1965">
        <v>699.9</v>
      </c>
      <c r="G1965">
        <v>1.2873886745221601</v>
      </c>
      <c r="H1965">
        <v>29.264032221434</v>
      </c>
      <c r="I1965">
        <v>3.8166923313524999</v>
      </c>
      <c r="J1965">
        <v>-13.5488402355625</v>
      </c>
      <c r="K1965">
        <v>583.73125939526801</v>
      </c>
      <c r="L1965">
        <v>565.87208800390897</v>
      </c>
      <c r="M1965">
        <v>64.825644089072</v>
      </c>
      <c r="N1965">
        <v>5.3560292904333702</v>
      </c>
      <c r="O1965">
        <v>17.795399342763201</v>
      </c>
      <c r="P1965">
        <v>42.836734693877503</v>
      </c>
      <c r="Q1965">
        <v>5.3121784589770002E-2</v>
      </c>
    </row>
    <row r="1966" spans="1:17" hidden="1" x14ac:dyDescent="0.3">
      <c r="A1966" t="s">
        <v>4089</v>
      </c>
      <c r="B1966" t="s">
        <v>4090</v>
      </c>
      <c r="C1966" t="str">
        <f>IFERROR(VLOOKUP(Table1[[#This Row],[Ticker]],[1]!Table1[[Symbol]:[Industry]],2,FALSE),"-")</f>
        <v>-</v>
      </c>
      <c r="D1966" t="s">
        <v>104</v>
      </c>
      <c r="E1966">
        <v>360.610029</v>
      </c>
      <c r="F1966">
        <v>14.52</v>
      </c>
      <c r="G1966">
        <v>-47.156286960343301</v>
      </c>
      <c r="H1966">
        <v>-18.721585758900702</v>
      </c>
      <c r="I1966">
        <v>-17.518926159550801</v>
      </c>
      <c r="J1966">
        <v>-6.5359827808393502</v>
      </c>
      <c r="K1966">
        <v>13.836567076912001</v>
      </c>
      <c r="L1966">
        <v>14.546298090291501</v>
      </c>
      <c r="M1966">
        <v>62.191123014300203</v>
      </c>
      <c r="N1966">
        <v>1.13874076607188</v>
      </c>
      <c r="O1966">
        <v>50.757575757575701</v>
      </c>
      <c r="P1966">
        <v>29.066666666666599</v>
      </c>
      <c r="Q1966">
        <v>4.0925204118767003E-2</v>
      </c>
    </row>
    <row r="1967" spans="1:17" hidden="1" x14ac:dyDescent="0.3">
      <c r="A1967" t="s">
        <v>4091</v>
      </c>
      <c r="B1967" t="s">
        <v>4092</v>
      </c>
      <c r="C1967" t="str">
        <f>IFERROR(VLOOKUP(Table1[[#This Row],[Ticker]],[1]!Table1[[Symbol]:[Industry]],2,FALSE),"-")</f>
        <v>-</v>
      </c>
      <c r="D1967" t="s">
        <v>1474</v>
      </c>
      <c r="E1967">
        <v>360.55321500000002</v>
      </c>
      <c r="F1967">
        <v>483.85</v>
      </c>
      <c r="G1967">
        <v>-39.008427667361801</v>
      </c>
      <c r="H1967">
        <v>8.5477375733444401</v>
      </c>
      <c r="I1967">
        <v>-27.606303107594002</v>
      </c>
      <c r="J1967">
        <v>-2.44927132998613</v>
      </c>
      <c r="K1967">
        <v>458.306505834924</v>
      </c>
      <c r="L1967">
        <v>509.32936961989799</v>
      </c>
      <c r="M1967">
        <v>66.5581856845007</v>
      </c>
      <c r="N1967">
        <v>1.61038961038961</v>
      </c>
      <c r="O1967">
        <v>50.873204505528498</v>
      </c>
      <c r="P1967">
        <v>39.841040462427699</v>
      </c>
      <c r="Q1967">
        <v>5.0696939934476E-2</v>
      </c>
    </row>
    <row r="1968" spans="1:17" hidden="1" x14ac:dyDescent="0.3">
      <c r="A1968" t="s">
        <v>4093</v>
      </c>
      <c r="B1968" t="s">
        <v>4094</v>
      </c>
      <c r="C1968" t="str">
        <f>IFERROR(VLOOKUP(Table1[[#This Row],[Ticker]],[1]!Table1[[Symbol]:[Industry]],2,FALSE),"-")</f>
        <v>-</v>
      </c>
      <c r="D1968" t="s">
        <v>21</v>
      </c>
      <c r="E1968">
        <v>357.62534399999998</v>
      </c>
      <c r="F1968">
        <v>239.95</v>
      </c>
      <c r="G1968">
        <v>-25.079414124536299</v>
      </c>
      <c r="H1968">
        <v>-9.5241664040620009</v>
      </c>
      <c r="I1968">
        <v>-17.476937758657101</v>
      </c>
      <c r="J1968">
        <v>-3.3253862508771599</v>
      </c>
      <c r="K1968">
        <v>256.68519885663</v>
      </c>
      <c r="L1968">
        <v>265.08808057441399</v>
      </c>
      <c r="M1968">
        <v>57.192533926120703</v>
      </c>
      <c r="N1968">
        <v>0.94553160066138997</v>
      </c>
      <c r="O1968">
        <v>69.910397999583196</v>
      </c>
      <c r="P1968">
        <v>14.8086124401913</v>
      </c>
    </row>
    <row r="1969" spans="1:17" hidden="1" x14ac:dyDescent="0.3">
      <c r="A1969" t="s">
        <v>4095</v>
      </c>
      <c r="B1969" t="s">
        <v>4096</v>
      </c>
      <c r="C1969" t="str">
        <f>IFERROR(VLOOKUP(Table1[[#This Row],[Ticker]],[1]!Table1[[Symbol]:[Industry]],2,FALSE),"-")</f>
        <v>-</v>
      </c>
      <c r="D1969" t="s">
        <v>2883</v>
      </c>
      <c r="E1969">
        <v>357.23700000000002</v>
      </c>
      <c r="F1969">
        <v>359.5</v>
      </c>
      <c r="G1969">
        <v>24.4505061897693</v>
      </c>
      <c r="H1969">
        <v>6.0131584367023203</v>
      </c>
      <c r="I1969">
        <v>32.425127226846499</v>
      </c>
      <c r="J1969">
        <v>9.2660064477916393</v>
      </c>
      <c r="K1969">
        <v>330.219987075875</v>
      </c>
      <c r="L1969">
        <v>301.264179010774</v>
      </c>
      <c r="M1969">
        <v>75.498861727419396</v>
      </c>
      <c r="N1969">
        <v>1.07820893524376</v>
      </c>
      <c r="O1969">
        <v>12.642559109874799</v>
      </c>
      <c r="P1969">
        <v>71.108995716325495</v>
      </c>
      <c r="Q1969">
        <v>0.257275560923444</v>
      </c>
    </row>
    <row r="1970" spans="1:17" hidden="1" x14ac:dyDescent="0.3">
      <c r="A1970" t="s">
        <v>4097</v>
      </c>
      <c r="B1970" t="s">
        <v>4098</v>
      </c>
      <c r="C1970" t="str">
        <f>IFERROR(VLOOKUP(Table1[[#This Row],[Ticker]],[1]!Table1[[Symbol]:[Industry]],2,FALSE),"-")</f>
        <v>-</v>
      </c>
      <c r="D1970" t="s">
        <v>61</v>
      </c>
      <c r="E1970">
        <v>356.637952832</v>
      </c>
      <c r="F1970">
        <v>15.45</v>
      </c>
      <c r="G1970">
        <v>104.71716298118</v>
      </c>
      <c r="H1970">
        <v>-16.825524286685699</v>
      </c>
      <c r="I1970">
        <v>-21.282410736988901</v>
      </c>
      <c r="J1970">
        <v>1.4628367376600299E-2</v>
      </c>
      <c r="K1970">
        <v>16.341402833554501</v>
      </c>
      <c r="L1970">
        <v>15.198618668959901</v>
      </c>
      <c r="M1970">
        <v>41.7260426150985</v>
      </c>
      <c r="N1970">
        <v>0.58124211643010903</v>
      </c>
      <c r="O1970">
        <v>41.682847896440101</v>
      </c>
      <c r="P1970">
        <v>152.450980392156</v>
      </c>
      <c r="Q1970">
        <v>3.2991319041420997E-2</v>
      </c>
    </row>
    <row r="1971" spans="1:17" hidden="1" x14ac:dyDescent="0.3">
      <c r="A1971" t="s">
        <v>4099</v>
      </c>
      <c r="B1971" t="s">
        <v>4100</v>
      </c>
      <c r="C1971" t="str">
        <f>IFERROR(VLOOKUP(Table1[[#This Row],[Ticker]],[1]!Table1[[Symbol]:[Industry]],2,FALSE),"-")</f>
        <v>-</v>
      </c>
      <c r="E1971">
        <v>356.488044</v>
      </c>
      <c r="F1971">
        <v>173.25</v>
      </c>
      <c r="G1971">
        <v>-37.070828393893201</v>
      </c>
      <c r="H1971">
        <v>-8.6346236605232392</v>
      </c>
      <c r="I1971">
        <v>-22.702982646282599</v>
      </c>
      <c r="J1971">
        <v>-14.611192044670601</v>
      </c>
      <c r="M1971">
        <v>42.134652326962097</v>
      </c>
      <c r="O1971">
        <v>52.380952380952301</v>
      </c>
      <c r="P1971">
        <v>31.101021566401801</v>
      </c>
    </row>
    <row r="1972" spans="1:17" hidden="1" x14ac:dyDescent="0.3">
      <c r="A1972" t="s">
        <v>4101</v>
      </c>
      <c r="B1972" t="s">
        <v>4102</v>
      </c>
      <c r="C1972" t="str">
        <f>IFERROR(VLOOKUP(Table1[[#This Row],[Ticker]],[1]!Table1[[Symbol]:[Industry]],2,FALSE),"-")</f>
        <v>-</v>
      </c>
      <c r="D1972" t="s">
        <v>544</v>
      </c>
      <c r="E1972">
        <v>356.47500000000002</v>
      </c>
      <c r="F1972">
        <v>3482.55</v>
      </c>
      <c r="G1972">
        <v>74.168441216081504</v>
      </c>
      <c r="H1972">
        <v>49.030702247426603</v>
      </c>
      <c r="I1972">
        <v>33.9523026162327</v>
      </c>
      <c r="J1972">
        <v>3.1818044844119799</v>
      </c>
      <c r="K1972">
        <v>2623.6678999373698</v>
      </c>
      <c r="L1972">
        <v>2310.15600051617</v>
      </c>
      <c r="M1972">
        <v>86.050557591766307</v>
      </c>
      <c r="N1972">
        <v>4.6534615936238604</v>
      </c>
      <c r="O1972">
        <v>7.9668633616172002</v>
      </c>
      <c r="P1972">
        <v>132.01532311792101</v>
      </c>
      <c r="Q1972">
        <v>5.9614293731726997E-2</v>
      </c>
    </row>
    <row r="1973" spans="1:17" hidden="1" x14ac:dyDescent="0.3">
      <c r="A1973" t="s">
        <v>4103</v>
      </c>
      <c r="B1973" t="s">
        <v>4104</v>
      </c>
      <c r="C1973" t="str">
        <f>IFERROR(VLOOKUP(Table1[[#This Row],[Ticker]],[1]!Table1[[Symbol]:[Industry]],2,FALSE),"-")</f>
        <v>-</v>
      </c>
      <c r="D1973" t="s">
        <v>124</v>
      </c>
      <c r="E1973">
        <v>356.20923379999999</v>
      </c>
      <c r="F1973">
        <v>133.85</v>
      </c>
      <c r="G1973">
        <v>-22.723683058026001</v>
      </c>
      <c r="H1973">
        <v>-12.756485743360001</v>
      </c>
      <c r="I1973">
        <v>-1.0620215709654901</v>
      </c>
      <c r="J1973">
        <v>-1.6714935522083501</v>
      </c>
      <c r="K1973">
        <v>141.31028205679601</v>
      </c>
      <c r="L1973">
        <v>132.189208341491</v>
      </c>
      <c r="M1973">
        <v>48.362541924794201</v>
      </c>
      <c r="N1973">
        <v>0.62138671045553595</v>
      </c>
      <c r="O1973">
        <v>37.467314157639102</v>
      </c>
      <c r="P1973">
        <v>26.2735849056603</v>
      </c>
    </row>
    <row r="1974" spans="1:17" hidden="1" x14ac:dyDescent="0.3">
      <c r="A1974" t="s">
        <v>4105</v>
      </c>
      <c r="B1974" t="s">
        <v>4106</v>
      </c>
      <c r="C1974" t="str">
        <f>IFERROR(VLOOKUP(Table1[[#This Row],[Ticker]],[1]!Table1[[Symbol]:[Industry]],2,FALSE),"-")</f>
        <v>-</v>
      </c>
      <c r="E1974">
        <v>355.5297746</v>
      </c>
      <c r="F1974">
        <v>149</v>
      </c>
      <c r="G1974">
        <v>185.57444006388999</v>
      </c>
      <c r="H1974">
        <v>-7.0091891392840999</v>
      </c>
      <c r="I1974">
        <v>81.562883127722401</v>
      </c>
      <c r="J1974">
        <v>-3.7262880727562901</v>
      </c>
      <c r="K1974">
        <v>140.96238392856699</v>
      </c>
      <c r="L1974">
        <v>119.961505322544</v>
      </c>
      <c r="M1974">
        <v>55.003392164650101</v>
      </c>
      <c r="N1974">
        <v>0.27926749509483301</v>
      </c>
      <c r="O1974">
        <v>32.885906040268402</v>
      </c>
      <c r="P1974">
        <v>223.561346362649</v>
      </c>
    </row>
    <row r="1975" spans="1:17" hidden="1" x14ac:dyDescent="0.3">
      <c r="A1975" t="s">
        <v>4107</v>
      </c>
      <c r="B1975" t="s">
        <v>4108</v>
      </c>
      <c r="C1975" t="str">
        <f>IFERROR(VLOOKUP(Table1[[#This Row],[Ticker]],[1]!Table1[[Symbol]:[Industry]],2,FALSE),"-")</f>
        <v>-</v>
      </c>
      <c r="D1975" t="s">
        <v>80</v>
      </c>
      <c r="E1975">
        <v>353.75759040000003</v>
      </c>
      <c r="F1975">
        <v>204.15</v>
      </c>
      <c r="G1975">
        <v>19.617269583638301</v>
      </c>
      <c r="H1975">
        <v>-2.3809539688288401</v>
      </c>
      <c r="I1975">
        <v>-23.755720185421598</v>
      </c>
      <c r="J1975">
        <v>-0.67149355220835205</v>
      </c>
      <c r="K1975">
        <v>202.064049882061</v>
      </c>
      <c r="L1975">
        <v>198.66187740488101</v>
      </c>
      <c r="M1975">
        <v>57.995714629179503</v>
      </c>
      <c r="N1975">
        <v>2.1630980143399499</v>
      </c>
      <c r="O1975">
        <v>56.380112662258099</v>
      </c>
      <c r="P1975">
        <v>69.700748129675802</v>
      </c>
      <c r="Q1975">
        <v>0.13738324666305499</v>
      </c>
    </row>
    <row r="1976" spans="1:17" hidden="1" x14ac:dyDescent="0.3">
      <c r="A1976" t="s">
        <v>4109</v>
      </c>
      <c r="B1976" t="s">
        <v>4110</v>
      </c>
      <c r="C1976" t="str">
        <f>IFERROR(VLOOKUP(Table1[[#This Row],[Ticker]],[1]!Table1[[Symbol]:[Industry]],2,FALSE),"-")</f>
        <v>-</v>
      </c>
      <c r="E1976">
        <v>353.74662499999999</v>
      </c>
      <c r="F1976">
        <v>267.64999999999998</v>
      </c>
      <c r="G1976">
        <v>-7.4652568552535996</v>
      </c>
      <c r="H1976">
        <v>-8.5420909664153797</v>
      </c>
      <c r="I1976">
        <v>-38.527057577773903</v>
      </c>
      <c r="J1976">
        <v>-0.59741947813428697</v>
      </c>
      <c r="K1976">
        <v>292.02458367851199</v>
      </c>
      <c r="L1976">
        <v>298.40592826741698</v>
      </c>
      <c r="M1976">
        <v>45.465755760546998</v>
      </c>
      <c r="N1976">
        <v>1.1153606568450101</v>
      </c>
      <c r="O1976">
        <v>64.767420138240198</v>
      </c>
      <c r="P1976">
        <v>35.587639311043503</v>
      </c>
    </row>
    <row r="1977" spans="1:17" hidden="1" x14ac:dyDescent="0.3">
      <c r="A1977" t="s">
        <v>4111</v>
      </c>
      <c r="B1977" t="s">
        <v>4112</v>
      </c>
      <c r="C1977" t="str">
        <f>IFERROR(VLOOKUP(Table1[[#This Row],[Ticker]],[1]!Table1[[Symbol]:[Industry]],2,FALSE),"-")</f>
        <v>-</v>
      </c>
      <c r="D1977" t="s">
        <v>1625</v>
      </c>
      <c r="E1977">
        <v>353.22745599999899</v>
      </c>
      <c r="F1977">
        <v>64.150000000000006</v>
      </c>
      <c r="G1977">
        <v>-1.68674765462749</v>
      </c>
      <c r="H1977">
        <v>-7.96766955936444</v>
      </c>
      <c r="I1977">
        <v>1.0687489652569799</v>
      </c>
      <c r="J1977">
        <v>-1.1090814291025799</v>
      </c>
      <c r="K1977">
        <v>63.795761152970698</v>
      </c>
      <c r="L1977">
        <v>59.371315995652097</v>
      </c>
      <c r="M1977">
        <v>59.429581906584403</v>
      </c>
      <c r="N1977">
        <v>1.3163471142329599</v>
      </c>
      <c r="O1977">
        <v>5.3000779423226696</v>
      </c>
      <c r="P1977">
        <v>49.813171415226499</v>
      </c>
      <c r="Q1977">
        <v>-2.7277470216565999E-2</v>
      </c>
    </row>
    <row r="1978" spans="1:17" hidden="1" x14ac:dyDescent="0.3">
      <c r="A1978" t="s">
        <v>4113</v>
      </c>
      <c r="B1978" t="s">
        <v>4114</v>
      </c>
      <c r="C1978" t="str">
        <f>IFERROR(VLOOKUP(Table1[[#This Row],[Ticker]],[1]!Table1[[Symbol]:[Industry]],2,FALSE),"-")</f>
        <v>-</v>
      </c>
      <c r="D1978" t="s">
        <v>278</v>
      </c>
      <c r="E1978">
        <v>352.89465719999998</v>
      </c>
      <c r="F1978">
        <v>240.4</v>
      </c>
      <c r="G1978">
        <v>-50.654088269253201</v>
      </c>
      <c r="H1978">
        <v>-6.6448389555542304</v>
      </c>
      <c r="I1978">
        <v>-32.665322770154503</v>
      </c>
      <c r="J1978">
        <v>-4.4198648877132296</v>
      </c>
      <c r="K1978">
        <v>244.610799155188</v>
      </c>
      <c r="L1978">
        <v>274.83898059824998</v>
      </c>
      <c r="M1978">
        <v>52.354917771849699</v>
      </c>
      <c r="N1978">
        <v>0.86896815801137695</v>
      </c>
      <c r="O1978">
        <v>49.334442595673799</v>
      </c>
      <c r="P1978">
        <v>24.883116883116799</v>
      </c>
      <c r="Q1978">
        <v>7.7028853293862998E-2</v>
      </c>
    </row>
    <row r="1979" spans="1:17" hidden="1" x14ac:dyDescent="0.3">
      <c r="A1979" t="s">
        <v>4115</v>
      </c>
      <c r="B1979" t="s">
        <v>4116</v>
      </c>
      <c r="C1979" t="str">
        <f>IFERROR(VLOOKUP(Table1[[#This Row],[Ticker]],[1]!Table1[[Symbol]:[Industry]],2,FALSE),"-")</f>
        <v>-</v>
      </c>
      <c r="D1979" t="s">
        <v>486</v>
      </c>
      <c r="E1979">
        <v>352.86363025200001</v>
      </c>
      <c r="F1979">
        <v>21.91</v>
      </c>
      <c r="G1979">
        <v>35.288912499494501</v>
      </c>
      <c r="H1979">
        <v>-19.417707260093099</v>
      </c>
      <c r="I1979">
        <v>28.806394519413999</v>
      </c>
      <c r="J1979">
        <v>-2.24544498708693</v>
      </c>
      <c r="K1979">
        <v>24.0160915868993</v>
      </c>
      <c r="L1979">
        <v>21.441867377721302</v>
      </c>
      <c r="M1979">
        <v>35.7876347391338</v>
      </c>
      <c r="N1979">
        <v>0.52085614947617898</v>
      </c>
      <c r="O1979">
        <v>50.616157005933303</v>
      </c>
      <c r="P1979">
        <v>99.181818181818102</v>
      </c>
    </row>
    <row r="1980" spans="1:17" hidden="1" x14ac:dyDescent="0.3">
      <c r="A1980" t="s">
        <v>4117</v>
      </c>
      <c r="B1980" t="s">
        <v>4118</v>
      </c>
      <c r="C1980" t="str">
        <f>IFERROR(VLOOKUP(Table1[[#This Row],[Ticker]],[1]!Table1[[Symbol]:[Industry]],2,FALSE),"-")</f>
        <v>-</v>
      </c>
      <c r="D1980" t="s">
        <v>21</v>
      </c>
      <c r="E1980">
        <v>352.86122876899998</v>
      </c>
      <c r="F1980">
        <v>34.79</v>
      </c>
      <c r="G1980">
        <v>-46.185790347778401</v>
      </c>
      <c r="H1980">
        <v>-15.002005666249101</v>
      </c>
      <c r="I1980">
        <v>-2.7682338062753198</v>
      </c>
      <c r="J1980">
        <v>-4.6437157744305697</v>
      </c>
      <c r="K1980">
        <v>36.150417107593803</v>
      </c>
      <c r="L1980">
        <v>36.017261245848999</v>
      </c>
      <c r="M1980">
        <v>40.202962369383002</v>
      </c>
      <c r="N1980">
        <v>0.47132735764477302</v>
      </c>
      <c r="O1980">
        <v>34.521414199482599</v>
      </c>
      <c r="P1980">
        <v>23.150442477875998</v>
      </c>
    </row>
    <row r="1981" spans="1:17" hidden="1" x14ac:dyDescent="0.3">
      <c r="A1981" t="s">
        <v>4119</v>
      </c>
      <c r="B1981" t="s">
        <v>4120</v>
      </c>
      <c r="C1981" t="str">
        <f>IFERROR(VLOOKUP(Table1[[#This Row],[Ticker]],[1]!Table1[[Symbol]:[Industry]],2,FALSE),"-")</f>
        <v>-</v>
      </c>
      <c r="E1981">
        <v>351.218705</v>
      </c>
      <c r="F1981">
        <v>18.489999999999998</v>
      </c>
      <c r="G1981">
        <v>-5.5422715520531796</v>
      </c>
      <c r="H1981">
        <v>-35.074469434365</v>
      </c>
      <c r="I1981">
        <v>-16.2531084197688</v>
      </c>
      <c r="J1981">
        <v>7.5969807430893405E-2</v>
      </c>
      <c r="K1981">
        <v>21.846675119543001</v>
      </c>
      <c r="L1981">
        <v>22.233390808098299</v>
      </c>
      <c r="M1981">
        <v>39.881738143575497</v>
      </c>
      <c r="N1981">
        <v>3.0881265015880501</v>
      </c>
      <c r="O1981">
        <v>83.883180097349907</v>
      </c>
      <c r="P1981">
        <v>67.938237965485897</v>
      </c>
      <c r="Q1981">
        <v>0.118439740364375</v>
      </c>
    </row>
    <row r="1982" spans="1:17" hidden="1" x14ac:dyDescent="0.3">
      <c r="A1982" t="s">
        <v>4121</v>
      </c>
      <c r="B1982" t="s">
        <v>4122</v>
      </c>
      <c r="C1982" t="str">
        <f>IFERROR(VLOOKUP(Table1[[#This Row],[Ticker]],[1]!Table1[[Symbol]:[Industry]],2,FALSE),"-")</f>
        <v>-</v>
      </c>
      <c r="D1982" t="s">
        <v>396</v>
      </c>
      <c r="E1982">
        <v>351.03308520000002</v>
      </c>
      <c r="F1982">
        <v>991.5</v>
      </c>
      <c r="G1982">
        <v>-42.939550749691797</v>
      </c>
      <c r="H1982">
        <v>-3.9513828989073598</v>
      </c>
      <c r="I1982">
        <v>-12.162418024066501</v>
      </c>
      <c r="J1982">
        <v>-3.05216416364819</v>
      </c>
      <c r="K1982">
        <v>992.07665133575995</v>
      </c>
      <c r="L1982">
        <v>1022.18322107088</v>
      </c>
      <c r="M1982">
        <v>61.013727171059301</v>
      </c>
      <c r="N1982">
        <v>1.02826086956521</v>
      </c>
      <c r="O1982">
        <v>28.088754412506301</v>
      </c>
      <c r="P1982">
        <v>17.337278106508801</v>
      </c>
    </row>
    <row r="1983" spans="1:17" hidden="1" x14ac:dyDescent="0.3">
      <c r="A1983" t="s">
        <v>4123</v>
      </c>
      <c r="B1983" t="s">
        <v>4124</v>
      </c>
      <c r="C1983" t="str">
        <f>IFERROR(VLOOKUP(Table1[[#This Row],[Ticker]],[1]!Table1[[Symbol]:[Industry]],2,FALSE),"-")</f>
        <v>-</v>
      </c>
      <c r="D1983" t="s">
        <v>607</v>
      </c>
      <c r="E1983">
        <v>350.38229865099999</v>
      </c>
      <c r="F1983">
        <v>39.409999999999997</v>
      </c>
      <c r="G1983">
        <v>1.0342713488982</v>
      </c>
      <c r="H1983">
        <v>-1.65542645768129</v>
      </c>
      <c r="I1983">
        <v>-6.5035459847199197</v>
      </c>
      <c r="J1983">
        <v>2.0761971313493102</v>
      </c>
      <c r="K1983">
        <v>37.7780887811033</v>
      </c>
      <c r="L1983">
        <v>37.925679514734298</v>
      </c>
      <c r="M1983">
        <v>66.434503079801303</v>
      </c>
      <c r="N1983">
        <v>1.3449306129649301</v>
      </c>
      <c r="O1983">
        <v>30.170007612281101</v>
      </c>
      <c r="P1983">
        <v>41.762589928057501</v>
      </c>
      <c r="Q1983">
        <v>7.9727416815370006E-3</v>
      </c>
    </row>
    <row r="1984" spans="1:17" hidden="1" x14ac:dyDescent="0.3">
      <c r="A1984" t="s">
        <v>4125</v>
      </c>
      <c r="B1984" t="s">
        <v>4126</v>
      </c>
      <c r="C1984" t="str">
        <f>IFERROR(VLOOKUP(Table1[[#This Row],[Ticker]],[1]!Table1[[Symbol]:[Industry]],2,FALSE),"-")</f>
        <v>-</v>
      </c>
      <c r="D1984" t="s">
        <v>72</v>
      </c>
      <c r="E1984">
        <v>350.2776192</v>
      </c>
      <c r="F1984">
        <v>37.17</v>
      </c>
      <c r="G1984">
        <v>159.36079075037401</v>
      </c>
      <c r="H1984">
        <v>86.3984565467576</v>
      </c>
      <c r="I1984">
        <v>94.268907413886694</v>
      </c>
      <c r="J1984">
        <v>53.727979669916301</v>
      </c>
      <c r="K1984">
        <v>20.4560547554983</v>
      </c>
      <c r="L1984">
        <v>18.256420488863899</v>
      </c>
      <c r="M1984">
        <v>96.961805804277404</v>
      </c>
      <c r="N1984">
        <v>3.4682805035560502</v>
      </c>
      <c r="O1984">
        <v>0</v>
      </c>
      <c r="P1984">
        <v>249.34210526315701</v>
      </c>
      <c r="Q1984">
        <v>9.5781224843748E-2</v>
      </c>
    </row>
    <row r="1985" spans="1:17" hidden="1" x14ac:dyDescent="0.3">
      <c r="A1985" t="s">
        <v>4127</v>
      </c>
      <c r="B1985" t="s">
        <v>4128</v>
      </c>
      <c r="C1985" t="str">
        <f>IFERROR(VLOOKUP(Table1[[#This Row],[Ticker]],[1]!Table1[[Symbol]:[Industry]],2,FALSE),"-")</f>
        <v>-</v>
      </c>
      <c r="D1985" t="s">
        <v>218</v>
      </c>
      <c r="E1985">
        <v>350.21726999999998</v>
      </c>
      <c r="F1985">
        <v>109.05</v>
      </c>
      <c r="G1985">
        <v>71.486311327150702</v>
      </c>
      <c r="H1985">
        <v>-5.0786331017797499</v>
      </c>
      <c r="I1985">
        <v>-9.86098362068865E-2</v>
      </c>
      <c r="J1985">
        <v>-0.59106137933921699</v>
      </c>
      <c r="K1985">
        <v>107.779761741963</v>
      </c>
      <c r="L1985">
        <v>93.601352572237303</v>
      </c>
      <c r="M1985">
        <v>54.636935935076899</v>
      </c>
      <c r="N1985">
        <v>0.66886441271729602</v>
      </c>
      <c r="O1985">
        <v>15.497478220999501</v>
      </c>
      <c r="P1985">
        <v>106.14366729678601</v>
      </c>
      <c r="Q1985">
        <v>6.7556012239353994E-2</v>
      </c>
    </row>
    <row r="1986" spans="1:17" hidden="1" x14ac:dyDescent="0.3">
      <c r="A1986" t="s">
        <v>4129</v>
      </c>
      <c r="B1986" t="s">
        <v>4130</v>
      </c>
      <c r="C1986" t="str">
        <f>IFERROR(VLOOKUP(Table1[[#This Row],[Ticker]],[1]!Table1[[Symbol]:[Industry]],2,FALSE),"-")</f>
        <v>-</v>
      </c>
      <c r="D1986" t="s">
        <v>385</v>
      </c>
      <c r="E1986">
        <v>349.6309536</v>
      </c>
      <c r="F1986">
        <v>322.75</v>
      </c>
      <c r="G1986">
        <v>77.8141479634115</v>
      </c>
      <c r="H1986">
        <v>-16.840678031968899</v>
      </c>
      <c r="I1986">
        <v>96.841282725304893</v>
      </c>
      <c r="J1986">
        <v>-12.0929716122545</v>
      </c>
      <c r="K1986">
        <v>308.98804986448698</v>
      </c>
      <c r="L1986">
        <v>222.33353384543801</v>
      </c>
      <c r="M1986">
        <v>23.861998122549199</v>
      </c>
      <c r="N1986">
        <v>0.13649990911930299</v>
      </c>
      <c r="O1986">
        <v>14.020139426800901</v>
      </c>
      <c r="P1986">
        <v>152.1484375</v>
      </c>
    </row>
    <row r="1987" spans="1:17" hidden="1" x14ac:dyDescent="0.3">
      <c r="A1987" t="s">
        <v>4131</v>
      </c>
      <c r="B1987" t="s">
        <v>4132</v>
      </c>
      <c r="C1987" t="str">
        <f>IFERROR(VLOOKUP(Table1[[#This Row],[Ticker]],[1]!Table1[[Symbol]:[Industry]],2,FALSE),"-")</f>
        <v>-</v>
      </c>
      <c r="D1987" t="s">
        <v>486</v>
      </c>
      <c r="E1987">
        <v>349.549978019999</v>
      </c>
      <c r="F1987">
        <v>77.099999999999994</v>
      </c>
      <c r="G1987">
        <v>10.0542151001537</v>
      </c>
      <c r="H1987">
        <v>15.312422743224801</v>
      </c>
      <c r="I1987">
        <v>-0.70044607324521702</v>
      </c>
      <c r="J1987">
        <v>18.085714338535102</v>
      </c>
      <c r="K1987">
        <v>69.299194018382096</v>
      </c>
      <c r="L1987">
        <v>67.979906367901293</v>
      </c>
      <c r="M1987">
        <v>87.526583292941993</v>
      </c>
      <c r="N1987">
        <v>2.0834997260525698</v>
      </c>
      <c r="O1987">
        <v>11.5434500648508</v>
      </c>
      <c r="P1987">
        <v>52.071005917159702</v>
      </c>
      <c r="Q1987">
        <v>4.6996756944613999E-2</v>
      </c>
    </row>
    <row r="1988" spans="1:17" hidden="1" x14ac:dyDescent="0.3">
      <c r="A1988" t="s">
        <v>4133</v>
      </c>
      <c r="B1988" t="s">
        <v>4134</v>
      </c>
      <c r="C1988" t="str">
        <f>IFERROR(VLOOKUP(Table1[[#This Row],[Ticker]],[1]!Table1[[Symbol]:[Industry]],2,FALSE),"-")</f>
        <v>-</v>
      </c>
      <c r="D1988" t="s">
        <v>21</v>
      </c>
      <c r="E1988">
        <v>348.91403173200001</v>
      </c>
      <c r="F1988">
        <v>153.05000000000001</v>
      </c>
      <c r="G1988">
        <v>76.428384821254397</v>
      </c>
      <c r="H1988">
        <v>29.172049812154199</v>
      </c>
      <c r="I1988">
        <v>41.579727125148899</v>
      </c>
      <c r="J1988">
        <v>2.5775598764832699</v>
      </c>
      <c r="K1988">
        <v>128.78119796568399</v>
      </c>
      <c r="L1988">
        <v>113.279938174975</v>
      </c>
      <c r="M1988">
        <v>69.749158152733102</v>
      </c>
      <c r="N1988">
        <v>1.3650203002763801</v>
      </c>
      <c r="O1988">
        <v>6.7951649787650803</v>
      </c>
      <c r="P1988">
        <v>117.400568181818</v>
      </c>
      <c r="Q1988">
        <v>5.5906063458679003E-2</v>
      </c>
    </row>
    <row r="1989" spans="1:17" hidden="1" x14ac:dyDescent="0.3">
      <c r="A1989" t="s">
        <v>4135</v>
      </c>
      <c r="B1989" t="s">
        <v>4136</v>
      </c>
      <c r="C1989" t="str">
        <f>IFERROR(VLOOKUP(Table1[[#This Row],[Ticker]],[1]!Table1[[Symbol]:[Industry]],2,FALSE),"-")</f>
        <v>-</v>
      </c>
      <c r="D1989" t="s">
        <v>1554</v>
      </c>
      <c r="E1989">
        <v>348.57038999999997</v>
      </c>
      <c r="F1989">
        <v>572.95000000000005</v>
      </c>
      <c r="G1989">
        <v>71.417966687497497</v>
      </c>
      <c r="H1989">
        <v>-2.9799462205757701</v>
      </c>
      <c r="I1989">
        <v>28.6484236661796</v>
      </c>
      <c r="J1989">
        <v>-5.3811709715631899</v>
      </c>
      <c r="K1989">
        <v>554.139612602694</v>
      </c>
      <c r="L1989">
        <v>464.28010272057298</v>
      </c>
      <c r="M1989">
        <v>48.4072547040332</v>
      </c>
      <c r="N1989">
        <v>1.4311932593216199</v>
      </c>
      <c r="O1989">
        <v>9.6081682520289693</v>
      </c>
      <c r="P1989">
        <v>109.833363852774</v>
      </c>
      <c r="Q1989">
        <v>9.2692136089859004E-2</v>
      </c>
    </row>
    <row r="1990" spans="1:17" hidden="1" x14ac:dyDescent="0.3">
      <c r="A1990" t="s">
        <v>4137</v>
      </c>
      <c r="B1990" t="s">
        <v>4138</v>
      </c>
      <c r="C1990" t="str">
        <f>IFERROR(VLOOKUP(Table1[[#This Row],[Ticker]],[1]!Table1[[Symbol]:[Industry]],2,FALSE),"-")</f>
        <v>-</v>
      </c>
      <c r="E1990">
        <v>348.31447200000002</v>
      </c>
      <c r="F1990">
        <v>141.9</v>
      </c>
      <c r="G1990">
        <v>-42.116316925924899</v>
      </c>
      <c r="H1990">
        <v>-5.0062184068729803</v>
      </c>
      <c r="I1990">
        <v>-36.038861183094497</v>
      </c>
      <c r="J1990">
        <v>-6.2079827040821201</v>
      </c>
      <c r="K1990">
        <v>148.31527489599799</v>
      </c>
      <c r="L1990">
        <v>159.792463353969</v>
      </c>
      <c r="M1990">
        <v>43.150916557104601</v>
      </c>
      <c r="N1990">
        <v>0.87496594509181203</v>
      </c>
      <c r="O1990">
        <v>55.743481324876598</v>
      </c>
      <c r="P1990">
        <v>13.293413173652599</v>
      </c>
    </row>
    <row r="1991" spans="1:17" hidden="1" x14ac:dyDescent="0.3">
      <c r="A1991" t="s">
        <v>4139</v>
      </c>
      <c r="B1991" t="s">
        <v>4140</v>
      </c>
      <c r="C1991" t="str">
        <f>IFERROR(VLOOKUP(Table1[[#This Row],[Ticker]],[1]!Table1[[Symbol]:[Industry]],2,FALSE),"-")</f>
        <v>-</v>
      </c>
      <c r="E1991">
        <v>347.446395473</v>
      </c>
      <c r="F1991">
        <v>83.06</v>
      </c>
      <c r="G1991">
        <v>-19.3789152132582</v>
      </c>
      <c r="H1991">
        <v>9.0669447070490907</v>
      </c>
      <c r="I1991">
        <v>-5.4545157158744102</v>
      </c>
      <c r="J1991">
        <v>-0.94860198594329903</v>
      </c>
      <c r="K1991">
        <v>77.860775553137401</v>
      </c>
      <c r="L1991">
        <v>77.319516354226906</v>
      </c>
      <c r="M1991">
        <v>60.817397286416202</v>
      </c>
      <c r="N1991">
        <v>1.56884753473329</v>
      </c>
      <c r="O1991">
        <v>26.426679508788801</v>
      </c>
      <c r="P1991">
        <v>27.7846153846153</v>
      </c>
      <c r="Q1991">
        <v>-0.107135923703017</v>
      </c>
    </row>
    <row r="1992" spans="1:17" hidden="1" x14ac:dyDescent="0.3">
      <c r="A1992" t="s">
        <v>4141</v>
      </c>
      <c r="B1992" t="s">
        <v>4142</v>
      </c>
      <c r="C1992" t="str">
        <f>IFERROR(VLOOKUP(Table1[[#This Row],[Ticker]],[1]!Table1[[Symbol]:[Industry]],2,FALSE),"-")</f>
        <v>-</v>
      </c>
      <c r="D1992" t="s">
        <v>507</v>
      </c>
      <c r="E1992">
        <v>346.730945502</v>
      </c>
      <c r="F1992">
        <v>26.81</v>
      </c>
      <c r="G1992">
        <v>162.594348372908</v>
      </c>
      <c r="H1992">
        <v>29.533373702889801</v>
      </c>
      <c r="I1992">
        <v>56.245124228046002</v>
      </c>
      <c r="J1992">
        <v>4.0842000295721803</v>
      </c>
      <c r="K1992">
        <v>19.495627439682298</v>
      </c>
      <c r="L1992">
        <v>15.9673347645485</v>
      </c>
      <c r="M1992">
        <v>71.243360196930993</v>
      </c>
      <c r="N1992">
        <v>3.68395288623215</v>
      </c>
      <c r="O1992">
        <v>0</v>
      </c>
      <c r="P1992">
        <v>202.93785310734401</v>
      </c>
      <c r="Q1992">
        <v>0.10055708964142999</v>
      </c>
    </row>
    <row r="1993" spans="1:17" hidden="1" x14ac:dyDescent="0.3">
      <c r="A1993" t="s">
        <v>4143</v>
      </c>
      <c r="B1993" t="s">
        <v>4144</v>
      </c>
      <c r="C1993" t="str">
        <f>IFERROR(VLOOKUP(Table1[[#This Row],[Ticker]],[1]!Table1[[Symbol]:[Industry]],2,FALSE),"-")</f>
        <v>-</v>
      </c>
      <c r="D1993" t="s">
        <v>1514</v>
      </c>
      <c r="E1993">
        <v>346.435609</v>
      </c>
      <c r="F1993">
        <v>166.61</v>
      </c>
      <c r="G1993">
        <v>-40.112545607905503</v>
      </c>
      <c r="H1993">
        <v>-20.665428862533702</v>
      </c>
      <c r="I1993">
        <v>-58.948996076841503</v>
      </c>
      <c r="J1993">
        <v>-7.2580857309792997</v>
      </c>
      <c r="K1993">
        <v>205.80252905179501</v>
      </c>
      <c r="L1993">
        <v>229.934660056757</v>
      </c>
      <c r="M1993">
        <v>20.573629127290602</v>
      </c>
      <c r="N1993">
        <v>0.27998815877626798</v>
      </c>
      <c r="O1993">
        <v>129.6980973531</v>
      </c>
      <c r="P1993">
        <v>4.00124843945071</v>
      </c>
      <c r="Q1993">
        <v>0.144155288694574</v>
      </c>
    </row>
    <row r="1994" spans="1:17" hidden="1" x14ac:dyDescent="0.3">
      <c r="A1994" t="s">
        <v>4145</v>
      </c>
      <c r="B1994" t="s">
        <v>4146</v>
      </c>
      <c r="C1994" t="str">
        <f>IFERROR(VLOOKUP(Table1[[#This Row],[Ticker]],[1]!Table1[[Symbol]:[Industry]],2,FALSE),"-")</f>
        <v>-</v>
      </c>
      <c r="D1994" t="s">
        <v>278</v>
      </c>
      <c r="E1994">
        <v>346.03338000000002</v>
      </c>
      <c r="F1994">
        <v>21.32</v>
      </c>
      <c r="G1994">
        <v>-14.0652968526132</v>
      </c>
      <c r="H1994">
        <v>-5.8393471269535704</v>
      </c>
      <c r="I1994">
        <v>19.582354064743502</v>
      </c>
      <c r="J1994">
        <v>0.36932277432226701</v>
      </c>
      <c r="K1994">
        <v>21.078984567717399</v>
      </c>
      <c r="L1994">
        <v>20.328234438444898</v>
      </c>
      <c r="M1994">
        <v>45.510281066068998</v>
      </c>
      <c r="N1994">
        <v>3.0399005971416702</v>
      </c>
      <c r="O1994">
        <v>22.230962737361001</v>
      </c>
      <c r="P1994">
        <v>70.738778047866205</v>
      </c>
      <c r="Q1994">
        <v>6.1453507615414002E-2</v>
      </c>
    </row>
    <row r="1995" spans="1:17" hidden="1" x14ac:dyDescent="0.3">
      <c r="A1995" t="s">
        <v>4147</v>
      </c>
      <c r="B1995" t="s">
        <v>4148</v>
      </c>
      <c r="C1995" t="str">
        <f>IFERROR(VLOOKUP(Table1[[#This Row],[Ticker]],[1]!Table1[[Symbol]:[Industry]],2,FALSE),"-")</f>
        <v>-</v>
      </c>
      <c r="D1995" t="s">
        <v>278</v>
      </c>
      <c r="E1995">
        <v>343.43080388800001</v>
      </c>
      <c r="F1995">
        <v>71.42</v>
      </c>
      <c r="G1995">
        <v>59.101324405403098</v>
      </c>
      <c r="H1995">
        <v>-0.96542624658169196</v>
      </c>
      <c r="I1995">
        <v>17.8327146439592</v>
      </c>
      <c r="J1995">
        <v>-5.4291732207324204</v>
      </c>
      <c r="K1995">
        <v>65.443121640698607</v>
      </c>
      <c r="L1995">
        <v>60.579062931839303</v>
      </c>
      <c r="M1995">
        <v>56.8496224473719</v>
      </c>
      <c r="N1995">
        <v>2.01536450624705</v>
      </c>
      <c r="O1995">
        <v>26.2951554186502</v>
      </c>
      <c r="P1995">
        <v>86.232073011734002</v>
      </c>
      <c r="Q1995">
        <v>-1.6408319571413001E-2</v>
      </c>
    </row>
    <row r="1996" spans="1:17" hidden="1" x14ac:dyDescent="0.3">
      <c r="A1996" t="s">
        <v>4149</v>
      </c>
      <c r="B1996" t="s">
        <v>4150</v>
      </c>
      <c r="C1996" t="str">
        <f>IFERROR(VLOOKUP(Table1[[#This Row],[Ticker]],[1]!Table1[[Symbol]:[Industry]],2,FALSE),"-")</f>
        <v>-</v>
      </c>
      <c r="D1996" t="s">
        <v>388</v>
      </c>
      <c r="E1996">
        <v>342.88743140000003</v>
      </c>
      <c r="F1996">
        <v>911.8</v>
      </c>
      <c r="G1996">
        <v>61.082496628735299</v>
      </c>
      <c r="H1996">
        <v>10.750705390809699</v>
      </c>
      <c r="I1996">
        <v>1.48029850280325</v>
      </c>
      <c r="J1996">
        <v>0.29843042537335701</v>
      </c>
      <c r="K1996">
        <v>910.94039162928698</v>
      </c>
      <c r="L1996">
        <v>840.36422438458305</v>
      </c>
      <c r="M1996">
        <v>64.758829416430302</v>
      </c>
      <c r="N1996">
        <v>0.71886787676261299</v>
      </c>
      <c r="O1996">
        <v>49.144549243255099</v>
      </c>
      <c r="P1996">
        <v>98.2173913043478</v>
      </c>
      <c r="Q1996">
        <v>3.760916346965E-2</v>
      </c>
    </row>
    <row r="1997" spans="1:17" hidden="1" x14ac:dyDescent="0.3">
      <c r="A1997" t="s">
        <v>4151</v>
      </c>
      <c r="B1997" t="s">
        <v>4152</v>
      </c>
      <c r="C1997" t="str">
        <f>IFERROR(VLOOKUP(Table1[[#This Row],[Ticker]],[1]!Table1[[Symbol]:[Industry]],2,FALSE),"-")</f>
        <v>-</v>
      </c>
      <c r="D1997" t="s">
        <v>457</v>
      </c>
      <c r="E1997">
        <v>341.80110000000002</v>
      </c>
      <c r="F1997">
        <v>13.9</v>
      </c>
      <c r="G1997">
        <v>137.572354238011</v>
      </c>
      <c r="H1997">
        <v>-15.134781290793301</v>
      </c>
      <c r="I1997">
        <v>-29.068855061894698</v>
      </c>
      <c r="J1997">
        <v>-3.4015973584367201</v>
      </c>
      <c r="K1997">
        <v>14.4936611298284</v>
      </c>
      <c r="L1997">
        <v>13.327941219953701</v>
      </c>
      <c r="M1997">
        <v>40.956248648905202</v>
      </c>
      <c r="N1997">
        <v>1.0585893965928901</v>
      </c>
      <c r="O1997">
        <v>67.985611510791301</v>
      </c>
      <c r="P1997">
        <v>247.5</v>
      </c>
      <c r="Q1997">
        <v>0.247777479791886</v>
      </c>
    </row>
    <row r="1998" spans="1:17" hidden="1" x14ac:dyDescent="0.3">
      <c r="A1998" t="s">
        <v>4153</v>
      </c>
      <c r="B1998" t="s">
        <v>4154</v>
      </c>
      <c r="C1998" t="str">
        <f>IFERROR(VLOOKUP(Table1[[#This Row],[Ticker]],[1]!Table1[[Symbol]:[Industry]],2,FALSE),"-")</f>
        <v>-</v>
      </c>
      <c r="D1998" t="s">
        <v>855</v>
      </c>
      <c r="E1998">
        <v>341.69470808</v>
      </c>
      <c r="F1998">
        <v>308.89999999999998</v>
      </c>
      <c r="G1998">
        <v>556.03161237118195</v>
      </c>
      <c r="H1998">
        <v>17.246505161563601</v>
      </c>
      <c r="I1998">
        <v>147.826919530059</v>
      </c>
      <c r="J1998">
        <v>7.5639124253310204</v>
      </c>
      <c r="K1998">
        <v>245.36499813409</v>
      </c>
      <c r="L1998">
        <v>168.85842637581499</v>
      </c>
      <c r="M1998">
        <v>70.336402879824604</v>
      </c>
      <c r="N1998">
        <v>2.5012724081068098</v>
      </c>
      <c r="O1998">
        <v>5.2282292003884701</v>
      </c>
      <c r="P1998">
        <v>623.41920374707195</v>
      </c>
      <c r="Q1998">
        <v>0.26813978201910799</v>
      </c>
    </row>
    <row r="1999" spans="1:17" hidden="1" x14ac:dyDescent="0.3">
      <c r="A1999" t="s">
        <v>4155</v>
      </c>
      <c r="B1999" t="s">
        <v>4156</v>
      </c>
      <c r="C1999" t="str">
        <f>IFERROR(VLOOKUP(Table1[[#This Row],[Ticker]],[1]!Table1[[Symbol]:[Industry]],2,FALSE),"-")</f>
        <v>-</v>
      </c>
      <c r="D1999" t="s">
        <v>124</v>
      </c>
      <c r="E1999">
        <v>340.2899175</v>
      </c>
      <c r="F1999">
        <v>65.08</v>
      </c>
      <c r="G1999">
        <v>55.243330051188799</v>
      </c>
      <c r="H1999">
        <v>-16.7036521580578</v>
      </c>
      <c r="I1999">
        <v>0.54236984509657604</v>
      </c>
      <c r="J1999">
        <v>-7.4685950014837097</v>
      </c>
      <c r="K1999">
        <v>69.041072560081901</v>
      </c>
      <c r="L1999">
        <v>64.253829590787603</v>
      </c>
      <c r="M1999">
        <v>30.619861801497901</v>
      </c>
      <c r="N1999">
        <v>0.64826491583835399</v>
      </c>
      <c r="O1999">
        <v>45.820528580209</v>
      </c>
      <c r="P1999">
        <v>94.850299401197603</v>
      </c>
      <c r="Q1999">
        <v>2.8315051288295E-2</v>
      </c>
    </row>
    <row r="2000" spans="1:17" hidden="1" x14ac:dyDescent="0.3">
      <c r="A2000" t="s">
        <v>4157</v>
      </c>
      <c r="B2000" t="s">
        <v>4158</v>
      </c>
      <c r="C2000" t="str">
        <f>IFERROR(VLOOKUP(Table1[[#This Row],[Ticker]],[1]!Table1[[Symbol]:[Industry]],2,FALSE),"-")</f>
        <v>-</v>
      </c>
      <c r="E2000">
        <v>340.0325775</v>
      </c>
      <c r="F2000">
        <v>470.05</v>
      </c>
      <c r="G2000">
        <v>43.824334917507201</v>
      </c>
      <c r="H2000">
        <v>15.3366023322794</v>
      </c>
      <c r="I2000">
        <v>-13.887590301956999</v>
      </c>
      <c r="J2000">
        <v>-9.7707309303336594</v>
      </c>
      <c r="K2000">
        <v>456.74269870325901</v>
      </c>
      <c r="M2000">
        <v>52.356414911043402</v>
      </c>
      <c r="N2000">
        <v>1.4895695720298601</v>
      </c>
      <c r="O2000">
        <v>38.283161365812099</v>
      </c>
      <c r="P2000">
        <v>77.981825066262701</v>
      </c>
    </row>
    <row r="2001" spans="1:17" hidden="1" x14ac:dyDescent="0.3">
      <c r="A2001" t="s">
        <v>4159</v>
      </c>
      <c r="B2001" t="s">
        <v>4160</v>
      </c>
      <c r="C2001" t="str">
        <f>IFERROR(VLOOKUP(Table1[[#This Row],[Ticker]],[1]!Table1[[Symbol]:[Industry]],2,FALSE),"-")</f>
        <v>-</v>
      </c>
      <c r="D2001" t="s">
        <v>385</v>
      </c>
      <c r="E2001">
        <v>339.85176115500002</v>
      </c>
      <c r="F2001">
        <v>144.5</v>
      </c>
      <c r="G2001">
        <v>32.497591835662597</v>
      </c>
      <c r="H2001">
        <v>54.363083062888897</v>
      </c>
      <c r="I2001">
        <v>46.865437583273199</v>
      </c>
      <c r="J2001">
        <v>11.7367461481661</v>
      </c>
      <c r="M2001">
        <v>63.172419424931498</v>
      </c>
      <c r="O2001">
        <v>21.038062283736998</v>
      </c>
      <c r="P2001">
        <v>110.48798252002899</v>
      </c>
    </row>
    <row r="2002" spans="1:17" hidden="1" x14ac:dyDescent="0.3">
      <c r="A2002" t="s">
        <v>4161</v>
      </c>
      <c r="B2002" t="s">
        <v>4162</v>
      </c>
      <c r="C2002" t="str">
        <f>IFERROR(VLOOKUP(Table1[[#This Row],[Ticker]],[1]!Table1[[Symbol]:[Industry]],2,FALSE),"-")</f>
        <v>-</v>
      </c>
      <c r="D2002" t="s">
        <v>663</v>
      </c>
      <c r="E2002">
        <v>339.36765260999999</v>
      </c>
      <c r="F2002">
        <v>238.3</v>
      </c>
      <c r="G2002">
        <v>42.4276532599769</v>
      </c>
      <c r="H2002">
        <v>2.8408910672023602</v>
      </c>
      <c r="I2002">
        <v>56.795499007587502</v>
      </c>
      <c r="J2002">
        <v>-9.0358346374796703</v>
      </c>
      <c r="K2002">
        <v>212.245849061537</v>
      </c>
      <c r="M2002">
        <v>60.1553534902121</v>
      </c>
      <c r="N2002">
        <v>1.1922095559488</v>
      </c>
      <c r="O2002">
        <v>14.981116240033501</v>
      </c>
      <c r="P2002">
        <v>76.518518518518505</v>
      </c>
    </row>
    <row r="2003" spans="1:17" hidden="1" x14ac:dyDescent="0.3">
      <c r="A2003" t="s">
        <v>4163</v>
      </c>
      <c r="B2003" t="s">
        <v>4164</v>
      </c>
      <c r="C2003" t="str">
        <f>IFERROR(VLOOKUP(Table1[[#This Row],[Ticker]],[1]!Table1[[Symbol]:[Industry]],2,FALSE),"-")</f>
        <v>-</v>
      </c>
      <c r="D2003" t="s">
        <v>388</v>
      </c>
      <c r="E2003">
        <v>339.08261542499997</v>
      </c>
      <c r="F2003">
        <v>130.4</v>
      </c>
      <c r="G2003">
        <v>253.274383246491</v>
      </c>
      <c r="H2003">
        <v>19.467461502914698</v>
      </c>
      <c r="I2003">
        <v>55.862111407533199</v>
      </c>
      <c r="J2003">
        <v>-1.6714935522083501</v>
      </c>
      <c r="K2003">
        <v>115.779280070902</v>
      </c>
      <c r="L2003">
        <v>82.804567023625594</v>
      </c>
      <c r="M2003">
        <v>66.486163561274495</v>
      </c>
      <c r="N2003">
        <v>1.3309721097830001</v>
      </c>
      <c r="O2003">
        <v>14.7622699386503</v>
      </c>
      <c r="P2003">
        <v>399.04324531190201</v>
      </c>
      <c r="Q2003">
        <v>0.17352521243591501</v>
      </c>
    </row>
    <row r="2004" spans="1:17" hidden="1" x14ac:dyDescent="0.3">
      <c r="A2004" t="s">
        <v>4165</v>
      </c>
      <c r="B2004" t="s">
        <v>4166</v>
      </c>
      <c r="C2004" t="str">
        <f>IFERROR(VLOOKUP(Table1[[#This Row],[Ticker]],[1]!Table1[[Symbol]:[Industry]],2,FALSE),"-")</f>
        <v>-</v>
      </c>
      <c r="D2004" t="s">
        <v>371</v>
      </c>
      <c r="E2004">
        <v>337.92267508700002</v>
      </c>
      <c r="F2004">
        <v>191.1</v>
      </c>
      <c r="G2004">
        <v>-46.956494843329097</v>
      </c>
      <c r="H2004">
        <v>9.9481766280972597</v>
      </c>
      <c r="I2004">
        <v>-31.342485627572199</v>
      </c>
      <c r="J2004">
        <v>-0.725404757282337</v>
      </c>
      <c r="K2004">
        <v>180.35651362069001</v>
      </c>
      <c r="L2004">
        <v>198.99260671245301</v>
      </c>
      <c r="M2004">
        <v>56.407034250995103</v>
      </c>
      <c r="N2004">
        <v>4.0108288603870204</v>
      </c>
      <c r="O2004">
        <v>41.287284144426998</v>
      </c>
      <c r="P2004">
        <v>32.203389830508399</v>
      </c>
    </row>
    <row r="2005" spans="1:17" hidden="1" x14ac:dyDescent="0.3">
      <c r="A2005" t="s">
        <v>4167</v>
      </c>
      <c r="B2005" t="s">
        <v>4168</v>
      </c>
      <c r="C2005" t="str">
        <f>IFERROR(VLOOKUP(Table1[[#This Row],[Ticker]],[1]!Table1[[Symbol]:[Industry]],2,FALSE),"-")</f>
        <v>-</v>
      </c>
      <c r="D2005" t="s">
        <v>124</v>
      </c>
      <c r="E2005">
        <v>337.810272</v>
      </c>
      <c r="F2005">
        <v>632.15</v>
      </c>
      <c r="G2005">
        <v>752.30088959154602</v>
      </c>
      <c r="H2005">
        <v>96.473190990034894</v>
      </c>
      <c r="I2005">
        <v>133.27538878598699</v>
      </c>
      <c r="J2005">
        <v>-4.1484098646808603</v>
      </c>
      <c r="K2005">
        <v>421.06373851467498</v>
      </c>
      <c r="L2005">
        <v>292.75848076120099</v>
      </c>
      <c r="M2005">
        <v>71.100838840714204</v>
      </c>
      <c r="N2005">
        <v>2.7518224212235198</v>
      </c>
      <c r="O2005">
        <v>18.990745867278299</v>
      </c>
      <c r="P2005">
        <v>795.90419501133704</v>
      </c>
      <c r="Q2005">
        <v>0.17458754538962201</v>
      </c>
    </row>
    <row r="2006" spans="1:17" hidden="1" x14ac:dyDescent="0.3">
      <c r="A2006" t="s">
        <v>4169</v>
      </c>
      <c r="B2006" t="s">
        <v>4170</v>
      </c>
      <c r="C2006" t="str">
        <f>IFERROR(VLOOKUP(Table1[[#This Row],[Ticker]],[1]!Table1[[Symbol]:[Industry]],2,FALSE),"-")</f>
        <v>-</v>
      </c>
      <c r="D2006" t="s">
        <v>252</v>
      </c>
      <c r="E2006">
        <v>337.693344671999</v>
      </c>
      <c r="F2006">
        <v>119.07</v>
      </c>
      <c r="G2006">
        <v>3.8795227677041999</v>
      </c>
      <c r="H2006">
        <v>10.012890652995001</v>
      </c>
      <c r="I2006">
        <v>-3.07192122649941</v>
      </c>
      <c r="J2006">
        <v>0.174874676323265</v>
      </c>
      <c r="K2006">
        <v>106.675297983902</v>
      </c>
      <c r="L2006">
        <v>104.289856223896</v>
      </c>
      <c r="M2006">
        <v>63.948232937706003</v>
      </c>
      <c r="N2006">
        <v>2.1447553595764099</v>
      </c>
      <c r="O2006">
        <v>12.5388426975728</v>
      </c>
      <c r="P2006">
        <v>38.453488372092998</v>
      </c>
      <c r="Q2006">
        <v>-5.2442905225902003E-2</v>
      </c>
    </row>
    <row r="2007" spans="1:17" hidden="1" x14ac:dyDescent="0.3">
      <c r="A2007" t="s">
        <v>4171</v>
      </c>
      <c r="B2007" t="s">
        <v>4172</v>
      </c>
      <c r="C2007" t="str">
        <f>IFERROR(VLOOKUP(Table1[[#This Row],[Ticker]],[1]!Table1[[Symbol]:[Industry]],2,FALSE),"-")</f>
        <v>-</v>
      </c>
      <c r="D2007" t="s">
        <v>302</v>
      </c>
      <c r="E2007">
        <v>336.85952977599999</v>
      </c>
      <c r="F2007">
        <v>193.9</v>
      </c>
      <c r="G2007">
        <v>71.167570358608003</v>
      </c>
      <c r="H2007">
        <v>9.6434646231916599</v>
      </c>
      <c r="I2007">
        <v>23.148643645521702</v>
      </c>
      <c r="J2007">
        <v>-9.6541112840112895</v>
      </c>
      <c r="K2007">
        <v>180.22693755786301</v>
      </c>
      <c r="L2007">
        <v>154.69674709479099</v>
      </c>
      <c r="M2007">
        <v>55.557080723930397</v>
      </c>
      <c r="N2007">
        <v>0.95785681273200896</v>
      </c>
      <c r="O2007">
        <v>18.102114492006098</v>
      </c>
      <c r="P2007">
        <v>107.71290840921201</v>
      </c>
    </row>
    <row r="2008" spans="1:17" hidden="1" x14ac:dyDescent="0.3">
      <c r="A2008" t="s">
        <v>4173</v>
      </c>
      <c r="B2008" t="s">
        <v>4174</v>
      </c>
      <c r="C2008" t="str">
        <f>IFERROR(VLOOKUP(Table1[[#This Row],[Ticker]],[1]!Table1[[Symbol]:[Industry]],2,FALSE),"-")</f>
        <v>-</v>
      </c>
      <c r="D2008" t="s">
        <v>371</v>
      </c>
      <c r="E2008">
        <v>336.22718484499899</v>
      </c>
      <c r="F2008">
        <v>257.64999999999998</v>
      </c>
      <c r="G2008">
        <v>30.750722621297601</v>
      </c>
      <c r="H2008">
        <v>7.5867358349093896</v>
      </c>
      <c r="I2008">
        <v>8.6314137997406206</v>
      </c>
      <c r="J2008">
        <v>-3.34481547652855</v>
      </c>
      <c r="K2008">
        <v>251.50082494461901</v>
      </c>
      <c r="L2008">
        <v>232.59533971760899</v>
      </c>
      <c r="M2008">
        <v>52.829027686744801</v>
      </c>
      <c r="N2008">
        <v>1.9950097064900001</v>
      </c>
      <c r="O2008">
        <v>33.009897147292797</v>
      </c>
      <c r="P2008">
        <v>63.018032268269501</v>
      </c>
      <c r="Q2008">
        <v>5.5173718546152002E-2</v>
      </c>
    </row>
    <row r="2009" spans="1:17" hidden="1" x14ac:dyDescent="0.3">
      <c r="A2009" t="s">
        <v>4175</v>
      </c>
      <c r="B2009" t="s">
        <v>4176</v>
      </c>
      <c r="C2009" t="str">
        <f>IFERROR(VLOOKUP(Table1[[#This Row],[Ticker]],[1]!Table1[[Symbol]:[Industry]],2,FALSE),"-")</f>
        <v>-</v>
      </c>
      <c r="D2009" t="s">
        <v>322</v>
      </c>
      <c r="E2009">
        <v>335.72399999999999</v>
      </c>
      <c r="F2009">
        <v>163</v>
      </c>
      <c r="G2009">
        <v>-59.693318685556399</v>
      </c>
      <c r="H2009">
        <v>-22.5704821935356</v>
      </c>
      <c r="I2009">
        <v>-45.325472937945797</v>
      </c>
      <c r="J2009">
        <v>-7.3152325292806601</v>
      </c>
      <c r="K2009">
        <v>192.912679361149</v>
      </c>
      <c r="M2009">
        <v>22.685701298714498</v>
      </c>
      <c r="N2009">
        <v>0.81138428308239596</v>
      </c>
      <c r="O2009">
        <v>67.4846625766871</v>
      </c>
      <c r="P2009">
        <v>8.6666666666666607</v>
      </c>
    </row>
    <row r="2010" spans="1:17" hidden="1" x14ac:dyDescent="0.3">
      <c r="A2010" t="s">
        <v>4177</v>
      </c>
      <c r="B2010" t="s">
        <v>4178</v>
      </c>
      <c r="C2010" t="str">
        <f>IFERROR(VLOOKUP(Table1[[#This Row],[Ticker]],[1]!Table1[[Symbol]:[Industry]],2,FALSE),"-")</f>
        <v>-</v>
      </c>
      <c r="D2010" t="s">
        <v>971</v>
      </c>
      <c r="E2010">
        <v>335.65386432499997</v>
      </c>
      <c r="F2010">
        <v>253.15</v>
      </c>
      <c r="G2010">
        <v>-12.9737344314078</v>
      </c>
      <c r="H2010">
        <v>14.839891566952399</v>
      </c>
      <c r="I2010">
        <v>-11.494820566906601</v>
      </c>
      <c r="J2010">
        <v>0.931190465685101</v>
      </c>
      <c r="K2010">
        <v>224.628052825422</v>
      </c>
      <c r="L2010">
        <v>235.31878626313301</v>
      </c>
      <c r="M2010">
        <v>78.201445433231399</v>
      </c>
      <c r="N2010">
        <v>1.60499887573115</v>
      </c>
      <c r="O2010">
        <v>34.702745407860903</v>
      </c>
      <c r="P2010">
        <v>34.654255319148902</v>
      </c>
      <c r="Q2010">
        <v>2.6599008225563998E-2</v>
      </c>
    </row>
    <row r="2011" spans="1:17" hidden="1" x14ac:dyDescent="0.3">
      <c r="A2011" t="s">
        <v>4179</v>
      </c>
      <c r="B2011" t="s">
        <v>4180</v>
      </c>
      <c r="C2011" t="str">
        <f>IFERROR(VLOOKUP(Table1[[#This Row],[Ticker]],[1]!Table1[[Symbol]:[Industry]],2,FALSE),"-")</f>
        <v>-</v>
      </c>
      <c r="E2011">
        <v>334.838556794</v>
      </c>
      <c r="F2011">
        <v>100.69</v>
      </c>
      <c r="G2011">
        <v>-44.286676652951698</v>
      </c>
      <c r="H2011">
        <v>-27.2229658932063</v>
      </c>
      <c r="I2011">
        <v>-29.9188309053411</v>
      </c>
      <c r="J2011">
        <v>-16.1209759715769</v>
      </c>
      <c r="O2011">
        <v>30.638593703446201</v>
      </c>
      <c r="P2011">
        <v>18.277927875014601</v>
      </c>
    </row>
    <row r="2012" spans="1:17" hidden="1" x14ac:dyDescent="0.3">
      <c r="A2012" t="s">
        <v>4181</v>
      </c>
      <c r="B2012" t="s">
        <v>4182</v>
      </c>
      <c r="C2012" t="str">
        <f>IFERROR(VLOOKUP(Table1[[#This Row],[Ticker]],[1]!Table1[[Symbol]:[Industry]],2,FALSE),"-")</f>
        <v>-</v>
      </c>
      <c r="D2012" t="s">
        <v>61</v>
      </c>
      <c r="E2012">
        <v>332.18495200000001</v>
      </c>
      <c r="F2012">
        <v>40.799999999999997</v>
      </c>
      <c r="G2012">
        <v>-71.859363999775596</v>
      </c>
      <c r="H2012">
        <v>-2.7993747373953299</v>
      </c>
      <c r="I2012">
        <v>-62.8037015745698</v>
      </c>
      <c r="J2012">
        <v>-6.3619697426845399</v>
      </c>
      <c r="K2012">
        <v>43.529040387375801</v>
      </c>
      <c r="L2012">
        <v>60.357583972438498</v>
      </c>
      <c r="M2012">
        <v>46.280497328242198</v>
      </c>
      <c r="N2012">
        <v>0.64884529086929299</v>
      </c>
      <c r="O2012">
        <v>127.81862745098</v>
      </c>
      <c r="P2012">
        <v>17.241379310344801</v>
      </c>
      <c r="Q2012">
        <v>5.0147588359934998E-2</v>
      </c>
    </row>
    <row r="2013" spans="1:17" hidden="1" x14ac:dyDescent="0.3">
      <c r="A2013" t="s">
        <v>4183</v>
      </c>
      <c r="B2013" t="s">
        <v>4184</v>
      </c>
      <c r="C2013" t="str">
        <f>IFERROR(VLOOKUP(Table1[[#This Row],[Ticker]],[1]!Table1[[Symbol]:[Industry]],2,FALSE),"-")</f>
        <v>-</v>
      </c>
      <c r="D2013" t="s">
        <v>486</v>
      </c>
      <c r="E2013">
        <v>331.45983074699899</v>
      </c>
      <c r="F2013">
        <v>39.01</v>
      </c>
      <c r="G2013">
        <v>-43.319857211222399</v>
      </c>
      <c r="H2013">
        <v>10.81192757538</v>
      </c>
      <c r="I2013">
        <v>-32.0287578857751</v>
      </c>
      <c r="J2013">
        <v>-4.85605326270292</v>
      </c>
      <c r="K2013">
        <v>37.315013918718599</v>
      </c>
      <c r="L2013">
        <v>41.028676564588601</v>
      </c>
      <c r="M2013">
        <v>59.447040932248299</v>
      </c>
      <c r="N2013">
        <v>2.0608776073624901</v>
      </c>
      <c r="O2013">
        <v>53.037682645475499</v>
      </c>
      <c r="P2013">
        <v>36.398601398601301</v>
      </c>
      <c r="Q2013">
        <v>7.5376051063575006E-2</v>
      </c>
    </row>
    <row r="2014" spans="1:17" hidden="1" x14ac:dyDescent="0.3">
      <c r="A2014" t="s">
        <v>4185</v>
      </c>
      <c r="B2014" t="s">
        <v>4186</v>
      </c>
      <c r="C2014" t="str">
        <f>IFERROR(VLOOKUP(Table1[[#This Row],[Ticker]],[1]!Table1[[Symbol]:[Industry]],2,FALSE),"-")</f>
        <v>-</v>
      </c>
      <c r="D2014" t="s">
        <v>193</v>
      </c>
      <c r="E2014">
        <v>331.16024920000001</v>
      </c>
      <c r="F2014">
        <v>2.29</v>
      </c>
      <c r="G2014">
        <v>71.367017676016502</v>
      </c>
      <c r="H2014">
        <v>-4.0885013794314604</v>
      </c>
      <c r="I2014">
        <v>-4.8057478649772003</v>
      </c>
      <c r="J2014">
        <v>-2.1476840283988401</v>
      </c>
      <c r="K2014">
        <v>2.0781737291368598</v>
      </c>
      <c r="L2014">
        <v>1.9533729310947301</v>
      </c>
      <c r="M2014">
        <v>57.371261800676102</v>
      </c>
      <c r="N2014">
        <v>1.1574559235156701</v>
      </c>
      <c r="O2014">
        <v>29.6943231441048</v>
      </c>
      <c r="P2014">
        <v>133.67346938775501</v>
      </c>
      <c r="Q2014">
        <v>-5.6868745599728002E-2</v>
      </c>
    </row>
    <row r="2015" spans="1:17" hidden="1" x14ac:dyDescent="0.3">
      <c r="A2015" t="s">
        <v>4187</v>
      </c>
      <c r="B2015" t="s">
        <v>4188</v>
      </c>
      <c r="C2015" t="str">
        <f>IFERROR(VLOOKUP(Table1[[#This Row],[Ticker]],[1]!Table1[[Symbol]:[Industry]],2,FALSE),"-")</f>
        <v>-</v>
      </c>
      <c r="D2015" t="s">
        <v>533</v>
      </c>
      <c r="E2015">
        <v>331.08569999999997</v>
      </c>
      <c r="F2015">
        <v>269.5</v>
      </c>
      <c r="G2015">
        <v>-2.3724784401776802</v>
      </c>
      <c r="H2015">
        <v>-9.8589812188768295</v>
      </c>
      <c r="I2015">
        <v>2.9501671578743198</v>
      </c>
      <c r="J2015">
        <v>-4.2517794256072898</v>
      </c>
      <c r="K2015">
        <v>267.87000650916599</v>
      </c>
      <c r="L2015">
        <v>251.61741795953799</v>
      </c>
      <c r="M2015">
        <v>47.719901514506198</v>
      </c>
      <c r="N2015">
        <v>0.62217934590500601</v>
      </c>
      <c r="O2015">
        <v>25.213358070500899</v>
      </c>
      <c r="P2015">
        <v>27.725118483412299</v>
      </c>
      <c r="Q2015">
        <v>-2.1243339603246002E-2</v>
      </c>
    </row>
    <row r="2016" spans="1:17" hidden="1" x14ac:dyDescent="0.3">
      <c r="A2016" t="s">
        <v>4189</v>
      </c>
      <c r="B2016" t="s">
        <v>4190</v>
      </c>
      <c r="C2016" t="str">
        <f>IFERROR(VLOOKUP(Table1[[#This Row],[Ticker]],[1]!Table1[[Symbol]:[Industry]],2,FALSE),"-")</f>
        <v>-</v>
      </c>
      <c r="D2016" t="s">
        <v>607</v>
      </c>
      <c r="E2016">
        <v>330.327947969999</v>
      </c>
      <c r="F2016">
        <v>186.96</v>
      </c>
      <c r="G2016">
        <v>21.798196350119401</v>
      </c>
      <c r="H2016">
        <v>-10.2268355669397</v>
      </c>
      <c r="I2016">
        <v>2.7173909252098198</v>
      </c>
      <c r="J2016">
        <v>-3.3553610155434899</v>
      </c>
      <c r="K2016">
        <v>183.82621338882501</v>
      </c>
      <c r="L2016">
        <v>167.86881800659</v>
      </c>
      <c r="M2016">
        <v>49.035482284546298</v>
      </c>
      <c r="N2016">
        <v>0.51905868201011895</v>
      </c>
      <c r="O2016">
        <v>20.908215661103899</v>
      </c>
      <c r="P2016">
        <v>61.172413793103402</v>
      </c>
    </row>
    <row r="2017" spans="1:17" hidden="1" x14ac:dyDescent="0.3">
      <c r="A2017" t="s">
        <v>4191</v>
      </c>
      <c r="B2017" t="s">
        <v>4192</v>
      </c>
      <c r="C2017" t="str">
        <f>IFERROR(VLOOKUP(Table1[[#This Row],[Ticker]],[1]!Table1[[Symbol]:[Industry]],2,FALSE),"-")</f>
        <v>-</v>
      </c>
      <c r="D2017" t="s">
        <v>278</v>
      </c>
      <c r="E2017">
        <v>327.72424999999998</v>
      </c>
      <c r="F2017">
        <v>298.95</v>
      </c>
      <c r="G2017">
        <v>-5.9655017998448203</v>
      </c>
      <c r="H2017">
        <v>1.6358909847471701</v>
      </c>
      <c r="I2017">
        <v>-17.851688731153502</v>
      </c>
      <c r="J2017">
        <v>-4.2438408190893799</v>
      </c>
      <c r="K2017">
        <v>288.55981670253601</v>
      </c>
      <c r="L2017">
        <v>289.26452011809198</v>
      </c>
      <c r="M2017">
        <v>61.175198446410498</v>
      </c>
      <c r="N2017">
        <v>1.8910662291445199</v>
      </c>
      <c r="O2017">
        <v>39.805987623348301</v>
      </c>
      <c r="P2017">
        <v>25.609243697478899</v>
      </c>
      <c r="Q2017">
        <v>3.3960584958917003E-2</v>
      </c>
    </row>
    <row r="2018" spans="1:17" hidden="1" x14ac:dyDescent="0.3">
      <c r="A2018" t="s">
        <v>4193</v>
      </c>
      <c r="B2018" t="s">
        <v>4194</v>
      </c>
      <c r="C2018" t="str">
        <f>IFERROR(VLOOKUP(Table1[[#This Row],[Ticker]],[1]!Table1[[Symbol]:[Industry]],2,FALSE),"-")</f>
        <v>-</v>
      </c>
      <c r="D2018" t="s">
        <v>140</v>
      </c>
      <c r="E2018">
        <v>326.513708836999</v>
      </c>
      <c r="F2018">
        <v>96.89</v>
      </c>
      <c r="G2018">
        <v>-43.435645967781802</v>
      </c>
      <c r="H2018">
        <v>0.10500486665622399</v>
      </c>
      <c r="I2018">
        <v>-43.348242134633701</v>
      </c>
      <c r="J2018">
        <v>-2.6517855975468598</v>
      </c>
      <c r="K2018">
        <v>97.209691571605703</v>
      </c>
      <c r="L2018">
        <v>116.90816829849</v>
      </c>
      <c r="M2018">
        <v>52.5903286165411</v>
      </c>
      <c r="N2018">
        <v>1.2788631384259601</v>
      </c>
      <c r="O2018">
        <v>69.264113943647402</v>
      </c>
      <c r="P2018">
        <v>19.102642901044799</v>
      </c>
      <c r="Q2018">
        <v>7.791795003858E-2</v>
      </c>
    </row>
    <row r="2019" spans="1:17" hidden="1" x14ac:dyDescent="0.3">
      <c r="A2019" t="s">
        <v>4195</v>
      </c>
      <c r="B2019" t="s">
        <v>4196</v>
      </c>
      <c r="C2019" t="str">
        <f>IFERROR(VLOOKUP(Table1[[#This Row],[Ticker]],[1]!Table1[[Symbol]:[Industry]],2,FALSE),"-")</f>
        <v>-</v>
      </c>
      <c r="D2019" t="s">
        <v>107</v>
      </c>
      <c r="E2019">
        <v>325.03505760000002</v>
      </c>
      <c r="F2019">
        <v>112.77</v>
      </c>
      <c r="G2019">
        <v>-52.362724770539799</v>
      </c>
      <c r="H2019">
        <v>-3.8186458014922202</v>
      </c>
      <c r="I2019">
        <v>-46.000260220259698</v>
      </c>
      <c r="J2019">
        <v>1.0081009828291001</v>
      </c>
      <c r="K2019">
        <v>116.256489155214</v>
      </c>
      <c r="L2019">
        <v>131.46547373955701</v>
      </c>
      <c r="M2019">
        <v>51.020648586154103</v>
      </c>
      <c r="N2019">
        <v>2.2780645374724</v>
      </c>
      <c r="O2019">
        <v>66.888356832490899</v>
      </c>
      <c r="P2019">
        <v>14.954128440366899</v>
      </c>
      <c r="Q2019">
        <v>8.0711829862398998E-2</v>
      </c>
    </row>
    <row r="2020" spans="1:17" hidden="1" x14ac:dyDescent="0.3">
      <c r="A2020" t="s">
        <v>4197</v>
      </c>
      <c r="B2020" t="s">
        <v>4198</v>
      </c>
      <c r="C2020" t="str">
        <f>IFERROR(VLOOKUP(Table1[[#This Row],[Ticker]],[1]!Table1[[Symbol]:[Industry]],2,FALSE),"-")</f>
        <v>-</v>
      </c>
      <c r="D2020" t="s">
        <v>544</v>
      </c>
      <c r="E2020">
        <v>324.52707864000001</v>
      </c>
      <c r="F2020">
        <v>379.2</v>
      </c>
      <c r="G2020">
        <v>292.39636613203402</v>
      </c>
      <c r="H2020">
        <v>-6.1001153142383098</v>
      </c>
      <c r="I2020">
        <v>25.577931087251802</v>
      </c>
      <c r="J2020">
        <v>5.3021712999322901</v>
      </c>
      <c r="K2020">
        <v>362.37510274419799</v>
      </c>
      <c r="L2020">
        <v>320.64678642801101</v>
      </c>
      <c r="M2020">
        <v>68.768085574319002</v>
      </c>
      <c r="N2020">
        <v>1.07220883682025</v>
      </c>
      <c r="O2020">
        <v>39.055907172995703</v>
      </c>
      <c r="P2020">
        <v>318.081587651598</v>
      </c>
      <c r="Q2020">
        <v>0.264082610727565</v>
      </c>
    </row>
    <row r="2021" spans="1:17" hidden="1" x14ac:dyDescent="0.3">
      <c r="A2021" t="s">
        <v>4199</v>
      </c>
      <c r="B2021" t="s">
        <v>4200</v>
      </c>
      <c r="C2021" t="str">
        <f>IFERROR(VLOOKUP(Table1[[#This Row],[Ticker]],[1]!Table1[[Symbol]:[Industry]],2,FALSE),"-")</f>
        <v>-</v>
      </c>
      <c r="D2021" t="s">
        <v>607</v>
      </c>
      <c r="E2021">
        <v>324.39001500000001</v>
      </c>
      <c r="F2021">
        <v>139.5</v>
      </c>
      <c r="G2021">
        <v>196.85813108159101</v>
      </c>
      <c r="H2021">
        <v>55.599511756857503</v>
      </c>
      <c r="I2021">
        <v>220.82548137090299</v>
      </c>
      <c r="J2021">
        <v>1.4626172349636599</v>
      </c>
      <c r="K2021">
        <v>101.785005582078</v>
      </c>
      <c r="L2021">
        <v>71.533263210856603</v>
      </c>
      <c r="M2021">
        <v>78.448929139646495</v>
      </c>
      <c r="N2021">
        <v>1.1590750121876201</v>
      </c>
      <c r="O2021">
        <v>3.2258064516128999</v>
      </c>
      <c r="P2021">
        <v>244.01972872996299</v>
      </c>
      <c r="Q2021">
        <v>5.5461857622432997E-2</v>
      </c>
    </row>
    <row r="2022" spans="1:17" hidden="1" x14ac:dyDescent="0.3">
      <c r="A2022" t="s">
        <v>4201</v>
      </c>
      <c r="B2022" t="s">
        <v>4202</v>
      </c>
      <c r="C2022" t="str">
        <f>IFERROR(VLOOKUP(Table1[[#This Row],[Ticker]],[1]!Table1[[Symbol]:[Industry]],2,FALSE),"-")</f>
        <v>-</v>
      </c>
      <c r="D2022" t="s">
        <v>140</v>
      </c>
      <c r="E2022">
        <v>323.77933813499999</v>
      </c>
      <c r="F2022">
        <v>27.49</v>
      </c>
      <c r="G2022">
        <v>25.358734524391402</v>
      </c>
      <c r="H2022">
        <v>41.543404217406902</v>
      </c>
      <c r="I2022">
        <v>9.6773425379051901</v>
      </c>
      <c r="J2022">
        <v>-2.1873119841203099</v>
      </c>
      <c r="K2022">
        <v>23.695691670772</v>
      </c>
      <c r="L2022">
        <v>22.854231489995801</v>
      </c>
      <c r="M2022">
        <v>64.132882163294795</v>
      </c>
      <c r="N2022">
        <v>3.9280213006353502</v>
      </c>
      <c r="O2022">
        <v>35.103674063295699</v>
      </c>
      <c r="P2022">
        <v>60.572429906541998</v>
      </c>
      <c r="Q2022">
        <v>4.6833348878287002E-2</v>
      </c>
    </row>
    <row r="2023" spans="1:17" hidden="1" x14ac:dyDescent="0.3">
      <c r="A2023" t="s">
        <v>4203</v>
      </c>
      <c r="B2023" t="s">
        <v>4204</v>
      </c>
      <c r="C2023" t="str">
        <f>IFERROR(VLOOKUP(Table1[[#This Row],[Ticker]],[1]!Table1[[Symbol]:[Industry]],2,FALSE),"-")</f>
        <v>-</v>
      </c>
      <c r="D2023" t="s">
        <v>193</v>
      </c>
      <c r="E2023">
        <v>322.87372664999998</v>
      </c>
      <c r="F2023">
        <v>429.85</v>
      </c>
      <c r="G2023">
        <v>17.193289366258899</v>
      </c>
      <c r="H2023">
        <v>15.129389577323099</v>
      </c>
      <c r="I2023">
        <v>5.8239241326652103</v>
      </c>
      <c r="J2023">
        <v>3.3402711536740002</v>
      </c>
      <c r="K2023">
        <v>389.29629234717902</v>
      </c>
      <c r="L2023">
        <v>354.616934913855</v>
      </c>
      <c r="M2023">
        <v>83.1517173401854</v>
      </c>
      <c r="N2023">
        <v>1.4410646212971301</v>
      </c>
      <c r="O2023">
        <v>17.703850180295401</v>
      </c>
      <c r="P2023">
        <v>55.714544466582097</v>
      </c>
      <c r="Q2023">
        <v>1.6626861697153002E-2</v>
      </c>
    </row>
    <row r="2024" spans="1:17" hidden="1" x14ac:dyDescent="0.3">
      <c r="A2024" t="s">
        <v>4205</v>
      </c>
      <c r="B2024" t="s">
        <v>4206</v>
      </c>
      <c r="C2024" t="str">
        <f>IFERROR(VLOOKUP(Table1[[#This Row],[Ticker]],[1]!Table1[[Symbol]:[Industry]],2,FALSE),"-")</f>
        <v>-</v>
      </c>
      <c r="D2024" t="s">
        <v>544</v>
      </c>
      <c r="E2024">
        <v>320.53449599999999</v>
      </c>
      <c r="F2024">
        <v>12.35</v>
      </c>
      <c r="G2024">
        <v>23.862153254122799</v>
      </c>
      <c r="H2024">
        <v>-5.6753748514612896</v>
      </c>
      <c r="I2024">
        <v>40.309389114479401</v>
      </c>
      <c r="J2024">
        <v>-7.6562596022627503</v>
      </c>
      <c r="K2024">
        <v>12.23642787797</v>
      </c>
      <c r="L2024">
        <v>10.284360214800699</v>
      </c>
      <c r="M2024">
        <v>47.448007384209298</v>
      </c>
      <c r="N2024">
        <v>0.53313446292903799</v>
      </c>
      <c r="O2024">
        <v>14.1295546558704</v>
      </c>
      <c r="P2024">
        <v>91.472868217054199</v>
      </c>
    </row>
    <row r="2025" spans="1:17" hidden="1" x14ac:dyDescent="0.3">
      <c r="A2025" t="s">
        <v>4207</v>
      </c>
      <c r="B2025" t="s">
        <v>4208</v>
      </c>
      <c r="C2025" t="str">
        <f>IFERROR(VLOOKUP(Table1[[#This Row],[Ticker]],[1]!Table1[[Symbol]:[Industry]],2,FALSE),"-")</f>
        <v>-</v>
      </c>
      <c r="D2025" t="s">
        <v>49</v>
      </c>
      <c r="E2025">
        <v>319.84010000000001</v>
      </c>
      <c r="F2025">
        <v>52.9</v>
      </c>
      <c r="G2025">
        <v>120.361290108342</v>
      </c>
      <c r="H2025">
        <v>36.431695664903501</v>
      </c>
      <c r="I2025">
        <v>38.033273578695301</v>
      </c>
      <c r="J2025">
        <v>15.073736526355001</v>
      </c>
      <c r="K2025">
        <v>43.2746342650236</v>
      </c>
      <c r="L2025">
        <v>38.939653737889998</v>
      </c>
      <c r="M2025">
        <v>80.2555279660113</v>
      </c>
      <c r="N2025">
        <v>2.6301673799115401</v>
      </c>
      <c r="O2025">
        <v>5.4820415879017004</v>
      </c>
      <c r="P2025">
        <v>171.143003587903</v>
      </c>
      <c r="Q2025">
        <v>0.138159471440921</v>
      </c>
    </row>
    <row r="2026" spans="1:17" hidden="1" x14ac:dyDescent="0.3">
      <c r="A2026" t="s">
        <v>4209</v>
      </c>
      <c r="B2026" t="s">
        <v>4210</v>
      </c>
      <c r="C2026" t="str">
        <f>IFERROR(VLOOKUP(Table1[[#This Row],[Ticker]],[1]!Table1[[Symbol]:[Industry]],2,FALSE),"-")</f>
        <v>-</v>
      </c>
      <c r="D2026" t="s">
        <v>140</v>
      </c>
      <c r="E2026">
        <v>319.66355854400001</v>
      </c>
      <c r="F2026">
        <v>82.69</v>
      </c>
      <c r="G2026">
        <v>129.137582794765</v>
      </c>
      <c r="H2026">
        <v>0.772397593200153</v>
      </c>
      <c r="I2026">
        <v>50.186530478046002</v>
      </c>
      <c r="J2026">
        <v>-0.43756039025461502</v>
      </c>
      <c r="K2026">
        <v>73.107846529258495</v>
      </c>
      <c r="L2026">
        <v>58.381997465775399</v>
      </c>
      <c r="M2026">
        <v>62.722666415308701</v>
      </c>
      <c r="N2026">
        <v>1.1442472354690401</v>
      </c>
      <c r="O2026">
        <v>0</v>
      </c>
      <c r="P2026">
        <v>206.25925925925901</v>
      </c>
      <c r="Q2026">
        <v>0.12853839334123199</v>
      </c>
    </row>
    <row r="2027" spans="1:17" hidden="1" x14ac:dyDescent="0.3">
      <c r="A2027" t="s">
        <v>4211</v>
      </c>
      <c r="B2027" t="s">
        <v>4212</v>
      </c>
      <c r="C2027" t="str">
        <f>IFERROR(VLOOKUP(Table1[[#This Row],[Ticker]],[1]!Table1[[Symbol]:[Industry]],2,FALSE),"-")</f>
        <v>-</v>
      </c>
      <c r="D2027" t="s">
        <v>193</v>
      </c>
      <c r="E2027">
        <v>319.38824915999999</v>
      </c>
      <c r="F2027">
        <v>651.70000000000005</v>
      </c>
      <c r="G2027">
        <v>-4.8349065881084297</v>
      </c>
      <c r="H2027">
        <v>1.89955653966093</v>
      </c>
      <c r="I2027">
        <v>-19.799330553585701</v>
      </c>
      <c r="J2027">
        <v>4.9640996681306202</v>
      </c>
      <c r="K2027">
        <v>603.50806063957305</v>
      </c>
      <c r="L2027">
        <v>633.38549813838904</v>
      </c>
      <c r="M2027">
        <v>59.850867590691898</v>
      </c>
      <c r="N2027">
        <v>1.59245822942226</v>
      </c>
      <c r="O2027">
        <v>49.608715666717799</v>
      </c>
      <c r="P2027">
        <v>30.34</v>
      </c>
      <c r="Q2027">
        <v>8.5356065900108996E-2</v>
      </c>
    </row>
    <row r="2028" spans="1:17" hidden="1" x14ac:dyDescent="0.3">
      <c r="A2028" t="s">
        <v>4213</v>
      </c>
      <c r="B2028" t="s">
        <v>4214</v>
      </c>
      <c r="C2028" t="str">
        <f>IFERROR(VLOOKUP(Table1[[#This Row],[Ticker]],[1]!Table1[[Symbol]:[Industry]],2,FALSE),"-")</f>
        <v>-</v>
      </c>
      <c r="D2028" t="s">
        <v>1625</v>
      </c>
      <c r="E2028">
        <v>319.171027199999</v>
      </c>
      <c r="F2028">
        <v>61.17</v>
      </c>
      <c r="G2028">
        <v>-2.70572815406394</v>
      </c>
      <c r="H2028">
        <v>-7.8534898096948904</v>
      </c>
      <c r="I2028">
        <v>1.70923176684871</v>
      </c>
      <c r="J2028">
        <v>-1.1960057673255799</v>
      </c>
      <c r="K2028">
        <v>60.7210144062539</v>
      </c>
      <c r="L2028">
        <v>56.440178981984403</v>
      </c>
      <c r="M2028">
        <v>55.8285238094657</v>
      </c>
      <c r="N2028">
        <v>0.60774101985191298</v>
      </c>
      <c r="O2028">
        <v>6.0977603400359701</v>
      </c>
      <c r="P2028">
        <v>28.7518417175331</v>
      </c>
      <c r="Q2028">
        <v>-2.0749357399728999E-2</v>
      </c>
    </row>
    <row r="2029" spans="1:17" hidden="1" x14ac:dyDescent="0.3">
      <c r="A2029" t="s">
        <v>4215</v>
      </c>
      <c r="B2029" t="s">
        <v>4216</v>
      </c>
      <c r="C2029" t="str">
        <f>IFERROR(VLOOKUP(Table1[[#This Row],[Ticker]],[1]!Table1[[Symbol]:[Industry]],2,FALSE),"-")</f>
        <v>-</v>
      </c>
      <c r="D2029" t="s">
        <v>230</v>
      </c>
      <c r="E2029">
        <v>318.48865082999998</v>
      </c>
      <c r="F2029">
        <v>128.65</v>
      </c>
      <c r="G2029">
        <v>68.152355699058305</v>
      </c>
      <c r="H2029">
        <v>-4.4939991799817296</v>
      </c>
      <c r="I2029">
        <v>-1.6413314411781501</v>
      </c>
      <c r="J2029">
        <v>3.9701946476193899</v>
      </c>
      <c r="K2029">
        <v>124.44462650126999</v>
      </c>
      <c r="L2029">
        <v>114.903599159859</v>
      </c>
      <c r="M2029">
        <v>55.365109815782603</v>
      </c>
      <c r="N2029">
        <v>1.1813646159671101</v>
      </c>
      <c r="O2029">
        <v>34.395647104547201</v>
      </c>
      <c r="P2029">
        <v>103.367056591843</v>
      </c>
      <c r="Q2029">
        <v>2.5927262327382E-2</v>
      </c>
    </row>
    <row r="2030" spans="1:17" hidden="1" x14ac:dyDescent="0.3">
      <c r="A2030" t="s">
        <v>4217</v>
      </c>
      <c r="B2030" t="s">
        <v>4218</v>
      </c>
      <c r="C2030" t="str">
        <f>IFERROR(VLOOKUP(Table1[[#This Row],[Ticker]],[1]!Table1[[Symbol]:[Industry]],2,FALSE),"-")</f>
        <v>-</v>
      </c>
      <c r="D2030" t="s">
        <v>193</v>
      </c>
      <c r="E2030">
        <v>318.04272730999998</v>
      </c>
      <c r="F2030">
        <v>142.9</v>
      </c>
      <c r="G2030">
        <v>143.176490615901</v>
      </c>
      <c r="H2030">
        <v>-3.4533067740293499</v>
      </c>
      <c r="I2030">
        <v>94.590405207873104</v>
      </c>
      <c r="J2030">
        <v>-13.063898615499401</v>
      </c>
      <c r="K2030">
        <v>138.971638697668</v>
      </c>
      <c r="L2030">
        <v>104.59798311652899</v>
      </c>
      <c r="M2030">
        <v>42.360621040817399</v>
      </c>
      <c r="N2030">
        <v>1.47796495485636</v>
      </c>
      <c r="O2030">
        <v>17.564730580825699</v>
      </c>
      <c r="P2030">
        <v>191.632653061224</v>
      </c>
      <c r="Q2030">
        <v>7.4890084474810006E-2</v>
      </c>
    </row>
    <row r="2031" spans="1:17" hidden="1" x14ac:dyDescent="0.3">
      <c r="A2031" t="s">
        <v>4219</v>
      </c>
      <c r="B2031" t="s">
        <v>4220</v>
      </c>
      <c r="C2031" t="str">
        <f>IFERROR(VLOOKUP(Table1[[#This Row],[Ticker]],[1]!Table1[[Symbol]:[Industry]],2,FALSE),"-")</f>
        <v>-</v>
      </c>
      <c r="D2031" t="s">
        <v>154</v>
      </c>
      <c r="E2031">
        <v>317.67552000000001</v>
      </c>
      <c r="F2031">
        <v>12.63</v>
      </c>
      <c r="G2031">
        <v>10.855319020975999</v>
      </c>
      <c r="H2031">
        <v>-1.6313223673647601</v>
      </c>
      <c r="I2031">
        <v>-18.789903244481401</v>
      </c>
      <c r="J2031">
        <v>5.7116840178851103</v>
      </c>
      <c r="K2031">
        <v>11.0766142059614</v>
      </c>
      <c r="L2031">
        <v>11.775713282750701</v>
      </c>
      <c r="M2031">
        <v>73.445400708858898</v>
      </c>
      <c r="N2031">
        <v>1.9067964549846701</v>
      </c>
      <c r="O2031">
        <v>69.041963578780596</v>
      </c>
      <c r="P2031">
        <v>48.588235294117602</v>
      </c>
      <c r="Q2031">
        <v>3.7244870376273997E-2</v>
      </c>
    </row>
    <row r="2032" spans="1:17" hidden="1" x14ac:dyDescent="0.3">
      <c r="A2032" t="s">
        <v>4221</v>
      </c>
      <c r="B2032" t="s">
        <v>4222</v>
      </c>
      <c r="C2032" t="str">
        <f>IFERROR(VLOOKUP(Table1[[#This Row],[Ticker]],[1]!Table1[[Symbol]:[Industry]],2,FALSE),"-")</f>
        <v>-</v>
      </c>
      <c r="D2032" t="s">
        <v>988</v>
      </c>
      <c r="E2032">
        <v>316.59708000000001</v>
      </c>
      <c r="F2032">
        <v>17.14</v>
      </c>
      <c r="G2032">
        <v>-21.988251822594801</v>
      </c>
      <c r="H2032">
        <v>1.03275667286106</v>
      </c>
      <c r="I2032">
        <v>-8.9890175629987201</v>
      </c>
      <c r="J2032">
        <v>-3.87566988631507</v>
      </c>
      <c r="K2032">
        <v>16.385432315147899</v>
      </c>
      <c r="L2032">
        <v>16.731917791320601</v>
      </c>
      <c r="M2032">
        <v>49.316267631030598</v>
      </c>
      <c r="N2032">
        <v>1.6900193773587899</v>
      </c>
      <c r="O2032">
        <v>16.977829638273001</v>
      </c>
      <c r="P2032">
        <v>21.560283687943201</v>
      </c>
      <c r="Q2032">
        <v>-8.2501409376785004E-2</v>
      </c>
    </row>
    <row r="2033" spans="1:17" hidden="1" x14ac:dyDescent="0.3">
      <c r="A2033" t="s">
        <v>4223</v>
      </c>
      <c r="B2033" t="s">
        <v>4224</v>
      </c>
      <c r="C2033" t="str">
        <f>IFERROR(VLOOKUP(Table1[[#This Row],[Ticker]],[1]!Table1[[Symbol]:[Industry]],2,FALSE),"-")</f>
        <v>-</v>
      </c>
      <c r="D2033" t="s">
        <v>396</v>
      </c>
      <c r="E2033">
        <v>316.43524908000001</v>
      </c>
      <c r="F2033">
        <v>3760</v>
      </c>
      <c r="G2033">
        <v>-24.2240182868379</v>
      </c>
      <c r="H2033">
        <v>-2.4913898038076598</v>
      </c>
      <c r="I2033">
        <v>0.91975501713873997</v>
      </c>
      <c r="J2033">
        <v>-4.0567178266146797</v>
      </c>
      <c r="K2033">
        <v>3725.9754161994802</v>
      </c>
      <c r="L2033">
        <v>3631.4491994128998</v>
      </c>
      <c r="M2033">
        <v>40.147944654955801</v>
      </c>
      <c r="N2033">
        <v>1.1992938106081901</v>
      </c>
      <c r="O2033">
        <v>13.562499999999901</v>
      </c>
      <c r="P2033">
        <v>20.300751879699199</v>
      </c>
      <c r="Q2033">
        <v>6.5404322263273001E-2</v>
      </c>
    </row>
    <row r="2034" spans="1:17" hidden="1" x14ac:dyDescent="0.3">
      <c r="A2034" t="s">
        <v>4225</v>
      </c>
      <c r="B2034" t="s">
        <v>4226</v>
      </c>
      <c r="C2034" t="str">
        <f>IFERROR(VLOOKUP(Table1[[#This Row],[Ticker]],[1]!Table1[[Symbol]:[Industry]],2,FALSE),"-")</f>
        <v>-</v>
      </c>
      <c r="D2034" t="s">
        <v>607</v>
      </c>
      <c r="E2034">
        <v>315.07129500000002</v>
      </c>
      <c r="F2034">
        <v>255.5</v>
      </c>
      <c r="G2034">
        <v>183.63681237873999</v>
      </c>
      <c r="H2034">
        <v>-17.886271667219901</v>
      </c>
      <c r="I2034">
        <v>72.561717427038502</v>
      </c>
      <c r="J2034">
        <v>-2.4524384955898499</v>
      </c>
      <c r="K2034">
        <v>269.427464372945</v>
      </c>
      <c r="M2034">
        <v>45.334495515507399</v>
      </c>
      <c r="N2034">
        <v>1.62452303213878</v>
      </c>
      <c r="O2034">
        <v>29.628180039138901</v>
      </c>
      <c r="P2034">
        <v>240.666666666666</v>
      </c>
    </row>
    <row r="2035" spans="1:17" hidden="1" x14ac:dyDescent="0.3">
      <c r="A2035" t="s">
        <v>4227</v>
      </c>
      <c r="B2035" t="s">
        <v>4228</v>
      </c>
      <c r="C2035" t="str">
        <f>IFERROR(VLOOKUP(Table1[[#This Row],[Ticker]],[1]!Table1[[Symbol]:[Industry]],2,FALSE),"-")</f>
        <v>-</v>
      </c>
      <c r="D2035" t="s">
        <v>193</v>
      </c>
      <c r="E2035">
        <v>314.43914318600002</v>
      </c>
      <c r="F2035">
        <v>222.63</v>
      </c>
      <c r="G2035">
        <v>-16.094491736527001</v>
      </c>
      <c r="H2035">
        <v>6.3230250636881102</v>
      </c>
      <c r="I2035">
        <v>-17.499423812408999</v>
      </c>
      <c r="J2035">
        <v>4.9792470115756799</v>
      </c>
      <c r="K2035">
        <v>204.301989136093</v>
      </c>
      <c r="L2035">
        <v>211.887668092593</v>
      </c>
      <c r="M2035">
        <v>73.203473054853703</v>
      </c>
      <c r="N2035">
        <v>2.2740962030210001</v>
      </c>
      <c r="O2035">
        <v>32.057674167901901</v>
      </c>
      <c r="P2035">
        <v>29.4360465116279</v>
      </c>
      <c r="Q2035">
        <v>-3.3927761729504999E-2</v>
      </c>
    </row>
    <row r="2036" spans="1:17" hidden="1" x14ac:dyDescent="0.3">
      <c r="A2036" t="s">
        <v>4229</v>
      </c>
      <c r="B2036" t="s">
        <v>4230</v>
      </c>
      <c r="C2036" t="str">
        <f>IFERROR(VLOOKUP(Table1[[#This Row],[Ticker]],[1]!Table1[[Symbol]:[Industry]],2,FALSE),"-")</f>
        <v>-</v>
      </c>
      <c r="D2036" t="s">
        <v>80</v>
      </c>
      <c r="E2036">
        <v>314.41101900000001</v>
      </c>
      <c r="F2036">
        <v>13.9</v>
      </c>
      <c r="G2036">
        <v>21.873164892325001</v>
      </c>
      <c r="H2036">
        <v>-20.356859902514</v>
      </c>
      <c r="I2036">
        <v>226.061265004745</v>
      </c>
      <c r="J2036">
        <v>-3.7693956501104502</v>
      </c>
      <c r="K2036">
        <v>13.2849960354194</v>
      </c>
      <c r="L2036">
        <v>9.1402520413542891</v>
      </c>
      <c r="M2036">
        <v>40.178151022566901</v>
      </c>
      <c r="N2036">
        <v>0.52905661753031796</v>
      </c>
      <c r="O2036">
        <v>20.863309352517899</v>
      </c>
      <c r="P2036">
        <v>275.675675675675</v>
      </c>
      <c r="Q2036">
        <v>9.4784017636034001E-2</v>
      </c>
    </row>
    <row r="2037" spans="1:17" hidden="1" x14ac:dyDescent="0.3">
      <c r="A2037" t="s">
        <v>4231</v>
      </c>
      <c r="B2037" t="s">
        <v>4232</v>
      </c>
      <c r="C2037" t="str">
        <f>IFERROR(VLOOKUP(Table1[[#This Row],[Ticker]],[1]!Table1[[Symbol]:[Industry]],2,FALSE),"-")</f>
        <v>-</v>
      </c>
      <c r="D2037" t="s">
        <v>302</v>
      </c>
      <c r="E2037">
        <v>314.342685405</v>
      </c>
      <c r="F2037">
        <v>20.54</v>
      </c>
      <c r="G2037">
        <v>161.72736589302201</v>
      </c>
      <c r="H2037">
        <v>6.7428158444587103</v>
      </c>
      <c r="I2037">
        <v>32.3189878644096</v>
      </c>
      <c r="J2037">
        <v>-3.0561089368237302</v>
      </c>
      <c r="K2037">
        <v>16.786719637559798</v>
      </c>
      <c r="L2037">
        <v>14.014003001497199</v>
      </c>
      <c r="M2037">
        <v>66.504517838055307</v>
      </c>
      <c r="N2037">
        <v>1.4345063298951399</v>
      </c>
      <c r="O2037">
        <v>4.6738072054527802</v>
      </c>
      <c r="P2037">
        <v>223.46456692913301</v>
      </c>
      <c r="Q2037">
        <v>8.2194140876322999E-2</v>
      </c>
    </row>
    <row r="2038" spans="1:17" hidden="1" x14ac:dyDescent="0.3">
      <c r="A2038" t="s">
        <v>4233</v>
      </c>
      <c r="B2038" t="s">
        <v>4234</v>
      </c>
      <c r="C2038" t="str">
        <f>IFERROR(VLOOKUP(Table1[[#This Row],[Ticker]],[1]!Table1[[Symbol]:[Industry]],2,FALSE),"-")</f>
        <v>-</v>
      </c>
      <c r="D2038" t="s">
        <v>92</v>
      </c>
      <c r="E2038">
        <v>313.70196549999997</v>
      </c>
      <c r="F2038">
        <v>137</v>
      </c>
      <c r="G2038">
        <v>-3.47291108245481</v>
      </c>
      <c r="H2038">
        <v>-10.172354095323399</v>
      </c>
      <c r="I2038">
        <v>-43.310426156664803</v>
      </c>
      <c r="J2038">
        <v>-3.2264348099830502</v>
      </c>
      <c r="K2038">
        <v>152.20664588</v>
      </c>
      <c r="L2038">
        <v>157.30043111738499</v>
      </c>
      <c r="M2038">
        <v>48.0053511479626</v>
      </c>
      <c r="N2038">
        <v>0.51929724241324504</v>
      </c>
      <c r="O2038">
        <v>85.182481751824795</v>
      </c>
      <c r="P2038">
        <v>43.832020997375302</v>
      </c>
      <c r="Q2038">
        <v>2.1764024099436001E-2</v>
      </c>
    </row>
    <row r="2039" spans="1:17" hidden="1" x14ac:dyDescent="0.3">
      <c r="A2039" t="s">
        <v>4235</v>
      </c>
      <c r="B2039" t="s">
        <v>4236</v>
      </c>
      <c r="C2039" t="str">
        <f>IFERROR(VLOOKUP(Table1[[#This Row],[Ticker]],[1]!Table1[[Symbol]:[Industry]],2,FALSE),"-")</f>
        <v>-</v>
      </c>
      <c r="D2039" t="s">
        <v>278</v>
      </c>
      <c r="E2039">
        <v>311.81753020000002</v>
      </c>
      <c r="F2039">
        <v>45.8</v>
      </c>
      <c r="G2039">
        <v>43.0693842284089</v>
      </c>
      <c r="H2039">
        <v>-4.5264985595390304</v>
      </c>
      <c r="I2039">
        <v>-39.3387493378819</v>
      </c>
      <c r="J2039">
        <v>-8.0827838747889906</v>
      </c>
      <c r="K2039">
        <v>45.1440058653207</v>
      </c>
      <c r="L2039">
        <v>42.713892978156302</v>
      </c>
      <c r="M2039">
        <v>51.889581083518301</v>
      </c>
      <c r="N2039">
        <v>1.68473237511206</v>
      </c>
      <c r="O2039">
        <v>43.995633187772903</v>
      </c>
      <c r="P2039">
        <v>70.895522388059604</v>
      </c>
      <c r="Q2039">
        <v>8.4492502510330001E-3</v>
      </c>
    </row>
    <row r="2040" spans="1:17" hidden="1" x14ac:dyDescent="0.3">
      <c r="A2040" t="s">
        <v>4237</v>
      </c>
      <c r="B2040" t="s">
        <v>4238</v>
      </c>
      <c r="C2040" t="str">
        <f>IFERROR(VLOOKUP(Table1[[#This Row],[Ticker]],[1]!Table1[[Symbol]:[Industry]],2,FALSE),"-")</f>
        <v>-</v>
      </c>
      <c r="E2040">
        <v>311.78951999999998</v>
      </c>
      <c r="F2040">
        <v>305</v>
      </c>
      <c r="G2040">
        <v>507.81773828934598</v>
      </c>
      <c r="H2040">
        <v>3.3852814486987199</v>
      </c>
      <c r="I2040">
        <v>79.307624228045995</v>
      </c>
      <c r="J2040">
        <v>-7.2270491077639001</v>
      </c>
      <c r="K2040">
        <v>272.57358804041201</v>
      </c>
      <c r="L2040">
        <v>200.49845207605799</v>
      </c>
      <c r="M2040">
        <v>55.8356152257183</v>
      </c>
      <c r="N2040">
        <v>0.64436745908493598</v>
      </c>
      <c r="O2040">
        <v>13.114754098360599</v>
      </c>
      <c r="P2040">
        <v>538.07531380753096</v>
      </c>
    </row>
    <row r="2041" spans="1:17" hidden="1" x14ac:dyDescent="0.3">
      <c r="A2041" t="s">
        <v>4239</v>
      </c>
      <c r="B2041" t="s">
        <v>4240</v>
      </c>
      <c r="C2041" t="str">
        <f>IFERROR(VLOOKUP(Table1[[#This Row],[Ticker]],[1]!Table1[[Symbol]:[Industry]],2,FALSE),"-")</f>
        <v>-</v>
      </c>
      <c r="D2041" t="s">
        <v>140</v>
      </c>
      <c r="E2041">
        <v>311.76794999999998</v>
      </c>
      <c r="F2041">
        <v>198</v>
      </c>
      <c r="G2041">
        <v>21.2200730367367</v>
      </c>
      <c r="H2041">
        <v>-11.8550807171304</v>
      </c>
      <c r="I2041">
        <v>-8.5403189331270699</v>
      </c>
      <c r="J2041">
        <v>-6.4368192227064398</v>
      </c>
      <c r="K2041">
        <v>209.522635577708</v>
      </c>
      <c r="L2041">
        <v>189.103125595558</v>
      </c>
      <c r="M2041">
        <v>36.0043522781937</v>
      </c>
      <c r="N2041">
        <v>0.71873375845045495</v>
      </c>
      <c r="O2041">
        <v>42.904040404040302</v>
      </c>
      <c r="P2041">
        <v>63.097199341021401</v>
      </c>
      <c r="Q2041">
        <v>0.23548433658993001</v>
      </c>
    </row>
    <row r="2042" spans="1:17" hidden="1" x14ac:dyDescent="0.3">
      <c r="A2042" t="s">
        <v>4241</v>
      </c>
      <c r="B2042" t="s">
        <v>4242</v>
      </c>
      <c r="C2042" t="str">
        <f>IFERROR(VLOOKUP(Table1[[#This Row],[Ticker]],[1]!Table1[[Symbol]:[Industry]],2,FALSE),"-")</f>
        <v>-</v>
      </c>
      <c r="D2042" t="s">
        <v>86</v>
      </c>
      <c r="E2042">
        <v>311.26829329999998</v>
      </c>
      <c r="F2042">
        <v>22.99</v>
      </c>
      <c r="G2042">
        <v>-53.161562213570797</v>
      </c>
      <c r="H2042">
        <v>-22.161707091222901</v>
      </c>
      <c r="I2042">
        <v>-67.401425437665495</v>
      </c>
      <c r="J2042">
        <v>-5.4040612306332898</v>
      </c>
      <c r="K2042">
        <v>26.8667384222836</v>
      </c>
      <c r="L2042">
        <v>36.920030966601502</v>
      </c>
      <c r="M2042">
        <v>48.200695134293603</v>
      </c>
      <c r="N2042">
        <v>2.17670754107727</v>
      </c>
      <c r="O2042">
        <v>239.93040452370599</v>
      </c>
      <c r="P2042">
        <v>9.1124822021831893</v>
      </c>
      <c r="Q2042">
        <v>6.8803199655158007E-2</v>
      </c>
    </row>
    <row r="2043" spans="1:17" hidden="1" x14ac:dyDescent="0.3">
      <c r="A2043" t="s">
        <v>4243</v>
      </c>
      <c r="B2043" t="s">
        <v>4244</v>
      </c>
      <c r="C2043" t="str">
        <f>IFERROR(VLOOKUP(Table1[[#This Row],[Ticker]],[1]!Table1[[Symbol]:[Industry]],2,FALSE),"-")</f>
        <v>-</v>
      </c>
      <c r="D2043" t="s">
        <v>140</v>
      </c>
      <c r="E2043">
        <v>311.03773749999999</v>
      </c>
      <c r="F2043">
        <v>181.6</v>
      </c>
      <c r="G2043">
        <v>-20.287659128386299</v>
      </c>
      <c r="H2043">
        <v>-9.7300047111699897</v>
      </c>
      <c r="I2043">
        <v>-21.3718581889921</v>
      </c>
      <c r="J2043">
        <v>-3.1275375082523098</v>
      </c>
      <c r="K2043">
        <v>185.504597553087</v>
      </c>
      <c r="L2043">
        <v>190.067976954312</v>
      </c>
      <c r="M2043">
        <v>36.121526302818403</v>
      </c>
      <c r="N2043">
        <v>0.69413844020714499</v>
      </c>
      <c r="O2043">
        <v>31.5803964757709</v>
      </c>
      <c r="P2043">
        <v>13.5</v>
      </c>
      <c r="Q2043">
        <v>-7.2116836837943996E-2</v>
      </c>
    </row>
    <row r="2044" spans="1:17" hidden="1" x14ac:dyDescent="0.3">
      <c r="A2044" t="s">
        <v>4245</v>
      </c>
      <c r="B2044" t="s">
        <v>4246</v>
      </c>
      <c r="C2044" t="str">
        <f>IFERROR(VLOOKUP(Table1[[#This Row],[Ticker]],[1]!Table1[[Symbol]:[Industry]],2,FALSE),"-")</f>
        <v>-</v>
      </c>
      <c r="D2044" t="s">
        <v>140</v>
      </c>
      <c r="E2044">
        <v>310.81509448000003</v>
      </c>
      <c r="F2044">
        <v>42.75</v>
      </c>
      <c r="G2044">
        <v>10.634931541659901</v>
      </c>
      <c r="H2044">
        <v>-11.1980125579081</v>
      </c>
      <c r="I2044">
        <v>-1.73009046049534</v>
      </c>
      <c r="J2044">
        <v>-2.5127850483429501</v>
      </c>
      <c r="K2044">
        <v>45.179123666052298</v>
      </c>
      <c r="L2044">
        <v>42.374802022594601</v>
      </c>
      <c r="M2044">
        <v>39.036221039393901</v>
      </c>
      <c r="N2044">
        <v>0.60837446333579104</v>
      </c>
      <c r="O2044">
        <v>47.368421052631497</v>
      </c>
      <c r="P2044">
        <v>42.912859371517698</v>
      </c>
    </row>
    <row r="2045" spans="1:17" hidden="1" x14ac:dyDescent="0.3">
      <c r="A2045" t="s">
        <v>4247</v>
      </c>
      <c r="B2045" t="s">
        <v>4248</v>
      </c>
      <c r="C2045" t="str">
        <f>IFERROR(VLOOKUP(Table1[[#This Row],[Ticker]],[1]!Table1[[Symbol]:[Industry]],2,FALSE),"-")</f>
        <v>-</v>
      </c>
      <c r="D2045" t="s">
        <v>396</v>
      </c>
      <c r="E2045">
        <v>310.77883048500001</v>
      </c>
      <c r="F2045">
        <v>227.08</v>
      </c>
      <c r="G2045">
        <v>-19.7710424150869</v>
      </c>
      <c r="H2045">
        <v>-4.45281917249957</v>
      </c>
      <c r="I2045">
        <v>-30.763988045809899</v>
      </c>
      <c r="J2045">
        <v>-2.86325485450983</v>
      </c>
      <c r="K2045">
        <v>236.771535589797</v>
      </c>
      <c r="L2045">
        <v>253.795387553155</v>
      </c>
      <c r="M2045">
        <v>48.355432136987197</v>
      </c>
      <c r="N2045">
        <v>1.1092442286851201</v>
      </c>
      <c r="O2045">
        <v>55.958252598203202</v>
      </c>
      <c r="P2045">
        <v>9.0944030747057401</v>
      </c>
      <c r="Q2045">
        <v>-1.0360191629526999E-2</v>
      </c>
    </row>
    <row r="2046" spans="1:17" hidden="1" x14ac:dyDescent="0.3">
      <c r="A2046" t="s">
        <v>4249</v>
      </c>
      <c r="B2046" t="s">
        <v>4250</v>
      </c>
      <c r="C2046" t="str">
        <f>IFERROR(VLOOKUP(Table1[[#This Row],[Ticker]],[1]!Table1[[Symbol]:[Industry]],2,FALSE),"-")</f>
        <v>-</v>
      </c>
      <c r="D2046" t="s">
        <v>119</v>
      </c>
      <c r="E2046">
        <v>310.670976</v>
      </c>
      <c r="F2046">
        <v>196.75</v>
      </c>
      <c r="G2046">
        <v>-46.435372759733902</v>
      </c>
      <c r="H2046">
        <v>-20.710981946714899</v>
      </c>
      <c r="I2046">
        <v>-59.541059982480199</v>
      </c>
      <c r="J2046">
        <v>-6.8701203300406197</v>
      </c>
      <c r="K2046">
        <v>211.05913258838399</v>
      </c>
      <c r="L2046">
        <v>250.89731027607101</v>
      </c>
      <c r="M2046">
        <v>31.791712372916201</v>
      </c>
      <c r="N2046">
        <v>1.0755831485587499</v>
      </c>
      <c r="O2046">
        <v>192.83354510800501</v>
      </c>
      <c r="P2046">
        <v>22.129112352576001</v>
      </c>
      <c r="Q2046">
        <v>0.13719651956383699</v>
      </c>
    </row>
    <row r="2047" spans="1:17" hidden="1" x14ac:dyDescent="0.3">
      <c r="A2047" t="s">
        <v>4251</v>
      </c>
      <c r="B2047" t="s">
        <v>4252</v>
      </c>
      <c r="C2047" t="str">
        <f>IFERROR(VLOOKUP(Table1[[#This Row],[Ticker]],[1]!Table1[[Symbol]:[Industry]],2,FALSE),"-")</f>
        <v>-</v>
      </c>
      <c r="D2047" t="s">
        <v>21</v>
      </c>
      <c r="E2047">
        <v>310.66140000000001</v>
      </c>
      <c r="F2047">
        <v>20.91</v>
      </c>
      <c r="G2047">
        <v>-3.3978314902390201</v>
      </c>
      <c r="H2047">
        <v>-4.6051420138181003</v>
      </c>
      <c r="I2047">
        <v>-21.958401412979502</v>
      </c>
      <c r="J2047">
        <v>-6.1300922783229996</v>
      </c>
      <c r="K2047">
        <v>21.892937715178299</v>
      </c>
      <c r="L2047">
        <v>22.757566535149302</v>
      </c>
      <c r="M2047">
        <v>41.135878844865999</v>
      </c>
      <c r="N2047">
        <v>0.88454483668277595</v>
      </c>
      <c r="O2047">
        <v>71.209947393591506</v>
      </c>
      <c r="P2047">
        <v>27.889908256880702</v>
      </c>
      <c r="Q2047">
        <v>-0.103935782742756</v>
      </c>
    </row>
    <row r="2048" spans="1:17" hidden="1" x14ac:dyDescent="0.3">
      <c r="A2048" t="s">
        <v>4253</v>
      </c>
      <c r="B2048" t="s">
        <v>4254</v>
      </c>
      <c r="C2048" t="str">
        <f>IFERROR(VLOOKUP(Table1[[#This Row],[Ticker]],[1]!Table1[[Symbol]:[Industry]],2,FALSE),"-")</f>
        <v>-</v>
      </c>
      <c r="D2048" t="s">
        <v>808</v>
      </c>
      <c r="E2048">
        <v>310.26100000000002</v>
      </c>
      <c r="F2048">
        <v>130.9</v>
      </c>
      <c r="G2048">
        <v>-42.203078662421603</v>
      </c>
      <c r="H2048">
        <v>-4.8308867259935901</v>
      </c>
      <c r="I2048">
        <v>-30.390018739496401</v>
      </c>
      <c r="J2048">
        <v>-7.5974194781342703</v>
      </c>
      <c r="K2048">
        <v>137.665811438926</v>
      </c>
      <c r="L2048">
        <v>153.36851889981801</v>
      </c>
      <c r="M2048">
        <v>43.522832835174697</v>
      </c>
      <c r="N2048">
        <v>0.54003634991941296</v>
      </c>
      <c r="O2048">
        <v>97.860962566844904</v>
      </c>
      <c r="P2048">
        <v>22.737927801218898</v>
      </c>
    </row>
    <row r="2049" spans="1:17" hidden="1" x14ac:dyDescent="0.3">
      <c r="A2049" t="s">
        <v>4255</v>
      </c>
      <c r="B2049" t="s">
        <v>4256</v>
      </c>
      <c r="C2049" t="str">
        <f>IFERROR(VLOOKUP(Table1[[#This Row],[Ticker]],[1]!Table1[[Symbol]:[Industry]],2,FALSE),"-")</f>
        <v>-</v>
      </c>
      <c r="D2049" t="s">
        <v>124</v>
      </c>
      <c r="E2049">
        <v>310.08428099999998</v>
      </c>
      <c r="F2049">
        <v>28.11</v>
      </c>
      <c r="G2049">
        <v>101.00832686753201</v>
      </c>
      <c r="H2049">
        <v>25.859059402389601</v>
      </c>
      <c r="I2049">
        <v>43.986491631360899</v>
      </c>
      <c r="J2049">
        <v>22.944606959657602</v>
      </c>
      <c r="K2049">
        <v>21.099473498907301</v>
      </c>
      <c r="L2049">
        <v>16.873717717843199</v>
      </c>
      <c r="M2049">
        <v>83.433448902082901</v>
      </c>
      <c r="N2049">
        <v>1.27891133575189</v>
      </c>
      <c r="O2049">
        <v>0</v>
      </c>
      <c r="P2049">
        <v>137.21518987341699</v>
      </c>
      <c r="Q2049">
        <v>8.7562388947112005E-2</v>
      </c>
    </row>
    <row r="2050" spans="1:17" hidden="1" x14ac:dyDescent="0.3">
      <c r="A2050" t="s">
        <v>4257</v>
      </c>
      <c r="B2050" t="s">
        <v>4258</v>
      </c>
      <c r="C2050" t="str">
        <f>IFERROR(VLOOKUP(Table1[[#This Row],[Ticker]],[1]!Table1[[Symbol]:[Industry]],2,FALSE),"-")</f>
        <v>-</v>
      </c>
      <c r="D2050" t="s">
        <v>46</v>
      </c>
      <c r="E2050">
        <v>309.98452500000002</v>
      </c>
      <c r="F2050">
        <v>536.65</v>
      </c>
      <c r="G2050">
        <v>107.640865436957</v>
      </c>
      <c r="H2050">
        <v>8.5020520833329503</v>
      </c>
      <c r="I2050">
        <v>109.98159330020999</v>
      </c>
      <c r="J2050">
        <v>8.77027351606473</v>
      </c>
      <c r="K2050">
        <v>439.06285241404402</v>
      </c>
      <c r="L2050">
        <v>344.25532749302499</v>
      </c>
      <c r="M2050">
        <v>69.689087889678106</v>
      </c>
      <c r="N2050">
        <v>3.0645006063172402</v>
      </c>
      <c r="O2050">
        <v>13.109102767166601</v>
      </c>
      <c r="P2050">
        <v>158.004807692307</v>
      </c>
    </row>
    <row r="2051" spans="1:17" hidden="1" x14ac:dyDescent="0.3">
      <c r="A2051" t="s">
        <v>4259</v>
      </c>
      <c r="B2051" t="s">
        <v>4260</v>
      </c>
      <c r="C2051" t="str">
        <f>IFERROR(VLOOKUP(Table1[[#This Row],[Ticker]],[1]!Table1[[Symbol]:[Industry]],2,FALSE),"-")</f>
        <v>-</v>
      </c>
      <c r="D2051" t="s">
        <v>278</v>
      </c>
      <c r="E2051">
        <v>309.14660579999997</v>
      </c>
      <c r="F2051">
        <v>222.5</v>
      </c>
      <c r="G2051">
        <v>38.219014207875603</v>
      </c>
      <c r="H2051">
        <v>-6.1552775151731103</v>
      </c>
      <c r="I2051">
        <v>-12.428486883065</v>
      </c>
      <c r="J2051">
        <v>-2.5448559976232001</v>
      </c>
      <c r="K2051">
        <v>222.96350397350599</v>
      </c>
      <c r="L2051">
        <v>216.820410799092</v>
      </c>
      <c r="M2051">
        <v>48.5439591330627</v>
      </c>
      <c r="N2051">
        <v>2.2109564702398501</v>
      </c>
      <c r="O2051">
        <v>41.887640449438202</v>
      </c>
      <c r="P2051">
        <v>71.153846153846104</v>
      </c>
    </row>
    <row r="2052" spans="1:17" hidden="1" x14ac:dyDescent="0.3">
      <c r="A2052" t="s">
        <v>4261</v>
      </c>
      <c r="B2052" t="s">
        <v>4262</v>
      </c>
      <c r="C2052" t="str">
        <f>IFERROR(VLOOKUP(Table1[[#This Row],[Ticker]],[1]!Table1[[Symbol]:[Industry]],2,FALSE),"-")</f>
        <v>-</v>
      </c>
      <c r="D2052" t="s">
        <v>278</v>
      </c>
      <c r="E2052">
        <v>309.04781624999998</v>
      </c>
      <c r="F2052">
        <v>172.35</v>
      </c>
      <c r="G2052">
        <v>0.94960581327895699</v>
      </c>
      <c r="H2052">
        <v>-16.274935634831198</v>
      </c>
      <c r="I2052">
        <v>1.3296830515754501</v>
      </c>
      <c r="J2052">
        <v>-2.5118296866621299</v>
      </c>
      <c r="K2052">
        <v>185.89598671842401</v>
      </c>
      <c r="M2052">
        <v>35.521140431326899</v>
      </c>
      <c r="N2052">
        <v>0.589264701445252</v>
      </c>
      <c r="O2052">
        <v>44.473455178416003</v>
      </c>
      <c r="P2052">
        <v>39.554655870445302</v>
      </c>
    </row>
    <row r="2053" spans="1:17" hidden="1" x14ac:dyDescent="0.3">
      <c r="A2053" t="s">
        <v>4263</v>
      </c>
      <c r="B2053" t="s">
        <v>4264</v>
      </c>
      <c r="C2053" t="str">
        <f>IFERROR(VLOOKUP(Table1[[#This Row],[Ticker]],[1]!Table1[[Symbol]:[Industry]],2,FALSE),"-")</f>
        <v>-</v>
      </c>
      <c r="D2053" t="s">
        <v>230</v>
      </c>
      <c r="E2053">
        <v>308.94859451100001</v>
      </c>
      <c r="F2053">
        <v>12.43</v>
      </c>
      <c r="G2053">
        <v>6.4003399777616599</v>
      </c>
      <c r="H2053">
        <v>24.630960499491302</v>
      </c>
      <c r="I2053">
        <v>-18.556181742103199</v>
      </c>
      <c r="J2053">
        <v>-10.7815145753337</v>
      </c>
      <c r="K2053">
        <v>10.903439881855901</v>
      </c>
      <c r="L2053">
        <v>10.6768908559793</v>
      </c>
      <c r="M2053">
        <v>63.755419435157101</v>
      </c>
      <c r="N2053">
        <v>3.6448776771216802</v>
      </c>
      <c r="O2053">
        <v>19.308125502815699</v>
      </c>
      <c r="P2053">
        <v>47.1005917159763</v>
      </c>
      <c r="Q2053">
        <v>5.3931472956086003E-2</v>
      </c>
    </row>
    <row r="2054" spans="1:17" hidden="1" x14ac:dyDescent="0.3">
      <c r="A2054" t="s">
        <v>4265</v>
      </c>
      <c r="B2054" t="s">
        <v>4266</v>
      </c>
      <c r="C2054" t="str">
        <f>IFERROR(VLOOKUP(Table1[[#This Row],[Ticker]],[1]!Table1[[Symbol]:[Industry]],2,FALSE),"-")</f>
        <v>-</v>
      </c>
      <c r="D2054" t="s">
        <v>218</v>
      </c>
      <c r="E2054">
        <v>308.53874999999999</v>
      </c>
      <c r="F2054">
        <v>260.10000000000002</v>
      </c>
      <c r="G2054">
        <v>280.08700936967102</v>
      </c>
      <c r="H2054">
        <v>1.7842854787831901</v>
      </c>
      <c r="I2054">
        <v>36.972247945263803</v>
      </c>
      <c r="J2054">
        <v>-2.7741551491665102</v>
      </c>
      <c r="K2054">
        <v>262.82903324615302</v>
      </c>
      <c r="L2054">
        <v>207.33343311227401</v>
      </c>
      <c r="M2054">
        <v>36.689454542643197</v>
      </c>
      <c r="N2054">
        <v>0.84456040423775902</v>
      </c>
      <c r="O2054">
        <v>30.738177623990701</v>
      </c>
      <c r="Q2054">
        <v>0.27030790305790903</v>
      </c>
    </row>
    <row r="2055" spans="1:17" hidden="1" x14ac:dyDescent="0.3">
      <c r="A2055" t="s">
        <v>4267</v>
      </c>
      <c r="B2055" t="s">
        <v>4268</v>
      </c>
      <c r="C2055" t="str">
        <f>IFERROR(VLOOKUP(Table1[[#This Row],[Ticker]],[1]!Table1[[Symbol]:[Industry]],2,FALSE),"-")</f>
        <v>-</v>
      </c>
      <c r="D2055" t="s">
        <v>278</v>
      </c>
      <c r="E2055">
        <v>308.44830660000002</v>
      </c>
      <c r="F2055">
        <v>373.4</v>
      </c>
      <c r="G2055">
        <v>-37.318594022502197</v>
      </c>
      <c r="H2055">
        <v>-3.9969561036328201</v>
      </c>
      <c r="I2055">
        <v>-15.891871044123601</v>
      </c>
      <c r="J2055">
        <v>-4.9869297938190904</v>
      </c>
      <c r="K2055">
        <v>360.64594996089897</v>
      </c>
      <c r="L2055">
        <v>376.04301621062802</v>
      </c>
      <c r="M2055">
        <v>43.050628956660802</v>
      </c>
      <c r="N2055">
        <v>0.33463618000609402</v>
      </c>
      <c r="O2055">
        <v>28.280664167112999</v>
      </c>
      <c r="P2055">
        <v>38.296296296296298</v>
      </c>
      <c r="Q2055">
        <v>-0.116807677206043</v>
      </c>
    </row>
    <row r="2056" spans="1:17" hidden="1" x14ac:dyDescent="0.3">
      <c r="A2056" t="s">
        <v>4269</v>
      </c>
      <c r="B2056" t="s">
        <v>4270</v>
      </c>
      <c r="C2056" t="str">
        <f>IFERROR(VLOOKUP(Table1[[#This Row],[Ticker]],[1]!Table1[[Symbol]:[Industry]],2,FALSE),"-")</f>
        <v>-</v>
      </c>
      <c r="D2056" t="s">
        <v>151</v>
      </c>
      <c r="E2056">
        <v>308.40661840000001</v>
      </c>
      <c r="F2056">
        <v>2.6</v>
      </c>
      <c r="G2056">
        <v>384.118700049062</v>
      </c>
      <c r="H2056">
        <v>4.3003714110640399</v>
      </c>
      <c r="I2056">
        <v>45.309130252142403</v>
      </c>
      <c r="J2056">
        <v>12.0624120271907</v>
      </c>
      <c r="K2056">
        <v>2.4173563408164598</v>
      </c>
      <c r="L2056">
        <v>1.9708154893488301</v>
      </c>
      <c r="M2056">
        <v>76.390592783271899</v>
      </c>
      <c r="N2056">
        <v>0.98686374901535401</v>
      </c>
      <c r="O2056">
        <v>48.461538461538403</v>
      </c>
      <c r="P2056">
        <v>430.61224489795899</v>
      </c>
    </row>
    <row r="2057" spans="1:17" hidden="1" x14ac:dyDescent="0.3">
      <c r="A2057" t="s">
        <v>4271</v>
      </c>
      <c r="B2057" t="s">
        <v>4272</v>
      </c>
      <c r="C2057" t="str">
        <f>IFERROR(VLOOKUP(Table1[[#This Row],[Ticker]],[1]!Table1[[Symbol]:[Industry]],2,FALSE),"-")</f>
        <v>-</v>
      </c>
      <c r="D2057" t="s">
        <v>607</v>
      </c>
      <c r="E2057">
        <v>307.94785200000001</v>
      </c>
      <c r="F2057">
        <v>74.58</v>
      </c>
      <c r="G2057">
        <v>7.85103631391799</v>
      </c>
      <c r="H2057">
        <v>-6.3109688480538697</v>
      </c>
      <c r="I2057">
        <v>-4.0080232539683402</v>
      </c>
      <c r="J2057">
        <v>-2.6194241263071598</v>
      </c>
      <c r="K2057">
        <v>72.389163813331606</v>
      </c>
      <c r="L2057">
        <v>71.265535517143604</v>
      </c>
      <c r="M2057">
        <v>57.696927791539501</v>
      </c>
      <c r="N2057">
        <v>1.34638046147658</v>
      </c>
      <c r="O2057">
        <v>36.765888978278298</v>
      </c>
      <c r="P2057">
        <v>48.270377733598401</v>
      </c>
      <c r="Q2057">
        <v>2.8821623743603E-2</v>
      </c>
    </row>
    <row r="2058" spans="1:17" hidden="1" x14ac:dyDescent="0.3">
      <c r="A2058" t="s">
        <v>4273</v>
      </c>
      <c r="B2058" t="s">
        <v>4274</v>
      </c>
      <c r="C2058" t="str">
        <f>IFERROR(VLOOKUP(Table1[[#This Row],[Ticker]],[1]!Table1[[Symbol]:[Industry]],2,FALSE),"-")</f>
        <v>-</v>
      </c>
      <c r="D2058" t="s">
        <v>21</v>
      </c>
      <c r="E2058">
        <v>307.827</v>
      </c>
      <c r="F2058">
        <v>245.32</v>
      </c>
      <c r="G2058">
        <v>32.636817847973298</v>
      </c>
      <c r="H2058">
        <v>-12.119331767862301</v>
      </c>
      <c r="I2058">
        <v>21.7195005837944</v>
      </c>
      <c r="J2058">
        <v>-5.0225139603716196</v>
      </c>
      <c r="K2058">
        <v>225.281925184985</v>
      </c>
      <c r="L2058">
        <v>201.57543356636401</v>
      </c>
      <c r="M2058">
        <v>55.3180675517903</v>
      </c>
      <c r="N2058">
        <v>1.9246979009298</v>
      </c>
      <c r="O2058">
        <v>9.0412522419696693</v>
      </c>
      <c r="Q2058">
        <v>0.14993995312257299</v>
      </c>
    </row>
    <row r="2059" spans="1:17" hidden="1" x14ac:dyDescent="0.3">
      <c r="A2059" t="s">
        <v>4275</v>
      </c>
      <c r="B2059" t="s">
        <v>4276</v>
      </c>
      <c r="C2059" t="str">
        <f>IFERROR(VLOOKUP(Table1[[#This Row],[Ticker]],[1]!Table1[[Symbol]:[Industry]],2,FALSE),"-")</f>
        <v>-</v>
      </c>
      <c r="E2059">
        <v>307.59208749999999</v>
      </c>
      <c r="F2059">
        <v>13.67</v>
      </c>
      <c r="G2059">
        <v>279.71216875327002</v>
      </c>
      <c r="H2059">
        <v>11.722123778387999</v>
      </c>
      <c r="I2059">
        <v>33.185795475403303</v>
      </c>
      <c r="J2059">
        <v>16.6834848027699</v>
      </c>
      <c r="K2059">
        <v>12.324328137551401</v>
      </c>
      <c r="L2059">
        <v>10.626342920214899</v>
      </c>
      <c r="M2059">
        <v>93.911389544068896</v>
      </c>
      <c r="N2059">
        <v>1.92250372578241</v>
      </c>
      <c r="O2059">
        <v>39.722019019751301</v>
      </c>
    </row>
    <row r="2060" spans="1:17" hidden="1" x14ac:dyDescent="0.3">
      <c r="A2060" t="s">
        <v>4277</v>
      </c>
      <c r="B2060" t="s">
        <v>4278</v>
      </c>
      <c r="C2060" t="str">
        <f>IFERROR(VLOOKUP(Table1[[#This Row],[Ticker]],[1]!Table1[[Symbol]:[Industry]],2,FALSE),"-")</f>
        <v>-</v>
      </c>
      <c r="D2060" t="s">
        <v>49</v>
      </c>
      <c r="E2060">
        <v>306.820618719999</v>
      </c>
      <c r="F2060">
        <v>9.52</v>
      </c>
      <c r="G2060">
        <v>82.557728588895301</v>
      </c>
      <c r="H2060">
        <v>-6.0967979830093704</v>
      </c>
      <c r="I2060">
        <v>-6.9314108596732398</v>
      </c>
      <c r="J2060">
        <v>-2.70348529627439</v>
      </c>
      <c r="K2060">
        <v>9.5449507717767599</v>
      </c>
      <c r="L2060">
        <v>8.6203423718183405</v>
      </c>
      <c r="M2060">
        <v>53.899475365194903</v>
      </c>
      <c r="N2060">
        <v>1.32312524134933</v>
      </c>
      <c r="O2060">
        <v>28.991596638655398</v>
      </c>
      <c r="P2060">
        <v>123.99999999999901</v>
      </c>
      <c r="Q2060">
        <v>0.13207623010324401</v>
      </c>
    </row>
    <row r="2061" spans="1:17" hidden="1" x14ac:dyDescent="0.3">
      <c r="A2061" t="s">
        <v>4279</v>
      </c>
      <c r="B2061" t="s">
        <v>4280</v>
      </c>
      <c r="C2061" t="str">
        <f>IFERROR(VLOOKUP(Table1[[#This Row],[Ticker]],[1]!Table1[[Symbol]:[Industry]],2,FALSE),"-")</f>
        <v>-</v>
      </c>
      <c r="D2061" t="s">
        <v>218</v>
      </c>
      <c r="E2061">
        <v>306.7634304</v>
      </c>
      <c r="F2061">
        <v>237.35</v>
      </c>
      <c r="G2061">
        <v>232.584269242039</v>
      </c>
      <c r="H2061">
        <v>30.628247389041402</v>
      </c>
      <c r="I2061">
        <v>68.902821646421103</v>
      </c>
      <c r="J2061">
        <v>1.0514910103988599</v>
      </c>
      <c r="K2061">
        <v>190.40324898503201</v>
      </c>
      <c r="L2061">
        <v>141.605941612137</v>
      </c>
      <c r="M2061">
        <v>65.232102963333602</v>
      </c>
      <c r="N2061">
        <v>0.94510193249395302</v>
      </c>
      <c r="O2061">
        <v>11.438803454813501</v>
      </c>
      <c r="P2061">
        <v>273.13315516428202</v>
      </c>
      <c r="Q2061">
        <v>0.171522891976916</v>
      </c>
    </row>
    <row r="2062" spans="1:17" hidden="1" x14ac:dyDescent="0.3">
      <c r="A2062" t="s">
        <v>4281</v>
      </c>
      <c r="B2062" t="s">
        <v>4282</v>
      </c>
      <c r="C2062" t="str">
        <f>IFERROR(VLOOKUP(Table1[[#This Row],[Ticker]],[1]!Table1[[Symbol]:[Industry]],2,FALSE),"-")</f>
        <v>-</v>
      </c>
      <c r="D2062" t="s">
        <v>607</v>
      </c>
      <c r="E2062">
        <v>306.37784047500003</v>
      </c>
      <c r="F2062">
        <v>48.8</v>
      </c>
      <c r="G2062">
        <v>-20.626018075000498</v>
      </c>
      <c r="H2062">
        <v>-5.5404070055657497</v>
      </c>
      <c r="I2062">
        <v>-11.521874749459</v>
      </c>
      <c r="J2062">
        <v>-4.8873886771571398</v>
      </c>
      <c r="K2062">
        <v>46.788302047156101</v>
      </c>
      <c r="L2062">
        <v>47.331295697125498</v>
      </c>
      <c r="M2062">
        <v>49.346644871688902</v>
      </c>
      <c r="N2062">
        <v>1.4877870497911401</v>
      </c>
      <c r="O2062">
        <v>21.926229508196698</v>
      </c>
      <c r="P2062">
        <v>30.133333333333301</v>
      </c>
      <c r="Q2062">
        <v>-1.1860106077085E-2</v>
      </c>
    </row>
    <row r="2063" spans="1:17" hidden="1" x14ac:dyDescent="0.3">
      <c r="A2063" t="s">
        <v>4283</v>
      </c>
      <c r="B2063" t="s">
        <v>4284</v>
      </c>
      <c r="C2063" t="str">
        <f>IFERROR(VLOOKUP(Table1[[#This Row],[Ticker]],[1]!Table1[[Symbol]:[Industry]],2,FALSE),"-")</f>
        <v>-</v>
      </c>
      <c r="D2063" t="s">
        <v>1491</v>
      </c>
      <c r="E2063">
        <v>305.23480799999999</v>
      </c>
      <c r="F2063">
        <v>80.900000000000006</v>
      </c>
      <c r="G2063">
        <v>-9.7992452983927798</v>
      </c>
      <c r="H2063">
        <v>15.465225030949201</v>
      </c>
      <c r="I2063">
        <v>-1.59270467470724</v>
      </c>
      <c r="J2063">
        <v>12.6442664029234</v>
      </c>
      <c r="K2063">
        <v>71.203021572558001</v>
      </c>
      <c r="L2063">
        <v>73.033603196529697</v>
      </c>
      <c r="M2063">
        <v>73.662625194683997</v>
      </c>
      <c r="N2063">
        <v>3.8115098108252199</v>
      </c>
      <c r="O2063">
        <v>38.195302843016002</v>
      </c>
      <c r="P2063">
        <v>60.039564787339202</v>
      </c>
    </row>
    <row r="2064" spans="1:17" hidden="1" x14ac:dyDescent="0.3">
      <c r="A2064" t="s">
        <v>4285</v>
      </c>
      <c r="B2064" t="s">
        <v>4286</v>
      </c>
      <c r="C2064" t="str">
        <f>IFERROR(VLOOKUP(Table1[[#This Row],[Ticker]],[1]!Table1[[Symbol]:[Industry]],2,FALSE),"-")</f>
        <v>-</v>
      </c>
      <c r="E2064">
        <v>305.14819999999997</v>
      </c>
      <c r="F2064">
        <v>71.89</v>
      </c>
      <c r="G2064">
        <v>188.20245806249901</v>
      </c>
      <c r="H2064">
        <v>5.9402085959379898</v>
      </c>
      <c r="I2064">
        <v>131.47222233679301</v>
      </c>
      <c r="J2064">
        <v>9.4379102584861805</v>
      </c>
      <c r="K2064">
        <v>62.3963057447625</v>
      </c>
      <c r="L2064">
        <v>47.631659806321998</v>
      </c>
      <c r="M2064">
        <v>81.679721884291894</v>
      </c>
      <c r="N2064">
        <v>2.24326149589543</v>
      </c>
      <c r="O2064">
        <v>3.3662539991653899</v>
      </c>
      <c r="P2064">
        <v>241.52019002375201</v>
      </c>
      <c r="Q2064">
        <v>0.20438776607657799</v>
      </c>
    </row>
    <row r="2065" spans="1:17" hidden="1" x14ac:dyDescent="0.3">
      <c r="A2065" t="s">
        <v>4287</v>
      </c>
      <c r="B2065" t="s">
        <v>4288</v>
      </c>
      <c r="C2065" t="str">
        <f>IFERROR(VLOOKUP(Table1[[#This Row],[Ticker]],[1]!Table1[[Symbol]:[Industry]],2,FALSE),"-")</f>
        <v>-</v>
      </c>
      <c r="D2065" t="s">
        <v>808</v>
      </c>
      <c r="E2065">
        <v>305.08356437999998</v>
      </c>
      <c r="F2065">
        <v>241.6</v>
      </c>
      <c r="G2065">
        <v>74.397594215425102</v>
      </c>
      <c r="H2065">
        <v>17.608240013050199</v>
      </c>
      <c r="I2065">
        <v>43.158327552854203</v>
      </c>
      <c r="J2065">
        <v>2.8576544298544202</v>
      </c>
      <c r="K2065">
        <v>180.80665415060599</v>
      </c>
      <c r="M2065">
        <v>69.302182916707395</v>
      </c>
      <c r="N2065">
        <v>1.5718763994625999</v>
      </c>
      <c r="O2065">
        <v>5.5049668874172104</v>
      </c>
      <c r="P2065">
        <v>115.714285714285</v>
      </c>
    </row>
    <row r="2066" spans="1:17" hidden="1" x14ac:dyDescent="0.3">
      <c r="A2066" t="s">
        <v>4289</v>
      </c>
      <c r="B2066" t="s">
        <v>4290</v>
      </c>
      <c r="C2066" t="str">
        <f>IFERROR(VLOOKUP(Table1[[#This Row],[Ticker]],[1]!Table1[[Symbol]:[Industry]],2,FALSE),"-")</f>
        <v>-</v>
      </c>
      <c r="D2066" t="s">
        <v>697</v>
      </c>
      <c r="E2066">
        <v>303.93720519999999</v>
      </c>
      <c r="F2066">
        <v>50.96</v>
      </c>
      <c r="G2066">
        <v>-1.69495387966186</v>
      </c>
      <c r="H2066">
        <v>3.8950601152750099</v>
      </c>
      <c r="I2066">
        <v>-15.257055319550499</v>
      </c>
      <c r="J2066">
        <v>-9.0515673529463605</v>
      </c>
      <c r="K2066">
        <v>48.908695454056399</v>
      </c>
      <c r="L2066">
        <v>49.434270196591001</v>
      </c>
      <c r="M2066">
        <v>54.069145149233997</v>
      </c>
      <c r="N2066">
        <v>1.8737763249542101</v>
      </c>
      <c r="O2066">
        <v>41.0910518053375</v>
      </c>
      <c r="P2066">
        <v>30.6666666666666</v>
      </c>
      <c r="Q2066">
        <v>4.9524625223079002E-2</v>
      </c>
    </row>
    <row r="2067" spans="1:17" hidden="1" x14ac:dyDescent="0.3">
      <c r="A2067" t="s">
        <v>4291</v>
      </c>
      <c r="B2067" t="s">
        <v>4292</v>
      </c>
      <c r="C2067" t="str">
        <f>IFERROR(VLOOKUP(Table1[[#This Row],[Ticker]],[1]!Table1[[Symbol]:[Industry]],2,FALSE),"-")</f>
        <v>-</v>
      </c>
      <c r="D2067" t="s">
        <v>676</v>
      </c>
      <c r="E2067">
        <v>303.41246203100002</v>
      </c>
      <c r="F2067">
        <v>52.42</v>
      </c>
      <c r="G2067">
        <v>43.723323786980004</v>
      </c>
      <c r="H2067">
        <v>-9.1422056197482799</v>
      </c>
      <c r="I2067">
        <v>-10.1709673966573</v>
      </c>
      <c r="J2067">
        <v>-8.9681886877449202</v>
      </c>
      <c r="K2067">
        <v>53.3674107426178</v>
      </c>
      <c r="L2067">
        <v>50.636420927867199</v>
      </c>
      <c r="M2067">
        <v>37.940828660194697</v>
      </c>
      <c r="N2067">
        <v>0.94638279967417005</v>
      </c>
      <c r="O2067">
        <v>48.436308210909701</v>
      </c>
      <c r="P2067">
        <v>74.517691911027597</v>
      </c>
      <c r="Q2067">
        <v>0.140470185890332</v>
      </c>
    </row>
    <row r="2068" spans="1:17" hidden="1" x14ac:dyDescent="0.3">
      <c r="A2068" t="s">
        <v>4293</v>
      </c>
      <c r="B2068" t="s">
        <v>4294</v>
      </c>
      <c r="C2068" t="str">
        <f>IFERROR(VLOOKUP(Table1[[#This Row],[Ticker]],[1]!Table1[[Symbol]:[Industry]],2,FALSE),"-")</f>
        <v>-</v>
      </c>
      <c r="D2068" t="s">
        <v>230</v>
      </c>
      <c r="E2068">
        <v>303.01049999999998</v>
      </c>
      <c r="F2068">
        <v>655.8</v>
      </c>
      <c r="G2068">
        <v>64.456848645700703</v>
      </c>
      <c r="H2068">
        <v>-16.139121893676201</v>
      </c>
      <c r="I2068">
        <v>-7.5515529871438298</v>
      </c>
      <c r="J2068">
        <v>-4.5793455449189002</v>
      </c>
      <c r="K2068">
        <v>613.511990780715</v>
      </c>
      <c r="L2068">
        <v>534.64190959873099</v>
      </c>
      <c r="M2068">
        <v>45.229916120494998</v>
      </c>
      <c r="N2068">
        <v>0.48011971166622802</v>
      </c>
      <c r="O2068">
        <v>12.656297651722999</v>
      </c>
      <c r="P2068">
        <v>123.06122448979499</v>
      </c>
      <c r="Q2068">
        <v>0.13138531670557199</v>
      </c>
    </row>
    <row r="2069" spans="1:17" hidden="1" x14ac:dyDescent="0.3">
      <c r="A2069" t="s">
        <v>4295</v>
      </c>
      <c r="B2069" t="s">
        <v>4296</v>
      </c>
      <c r="C2069" t="str">
        <f>IFERROR(VLOOKUP(Table1[[#This Row],[Ticker]],[1]!Table1[[Symbol]:[Industry]],2,FALSE),"-")</f>
        <v>-</v>
      </c>
      <c r="D2069" t="s">
        <v>676</v>
      </c>
      <c r="E2069">
        <v>302.42016560000002</v>
      </c>
      <c r="F2069">
        <v>21.16</v>
      </c>
      <c r="G2069">
        <v>32.2252262416294</v>
      </c>
      <c r="H2069">
        <v>-6.5539703256306199</v>
      </c>
      <c r="I2069">
        <v>-6.8235486114601196</v>
      </c>
      <c r="J2069">
        <v>4.6011865929445799</v>
      </c>
      <c r="K2069">
        <v>19.959045755488098</v>
      </c>
      <c r="L2069">
        <v>18.359497966905401</v>
      </c>
      <c r="M2069">
        <v>70.366818788079897</v>
      </c>
      <c r="N2069">
        <v>0.66026609896084398</v>
      </c>
      <c r="O2069">
        <v>15.075614366729599</v>
      </c>
      <c r="P2069">
        <v>74.876033057851203</v>
      </c>
      <c r="Q2069">
        <v>-2.3434090381720001E-2</v>
      </c>
    </row>
    <row r="2070" spans="1:17" hidden="1" x14ac:dyDescent="0.3">
      <c r="A2070" t="s">
        <v>4297</v>
      </c>
      <c r="B2070" t="s">
        <v>4298</v>
      </c>
      <c r="C2070" t="str">
        <f>IFERROR(VLOOKUP(Table1[[#This Row],[Ticker]],[1]!Table1[[Symbol]:[Industry]],2,FALSE),"-")</f>
        <v>-</v>
      </c>
      <c r="D2070" t="s">
        <v>143</v>
      </c>
      <c r="E2070">
        <v>302.35264513999999</v>
      </c>
      <c r="F2070">
        <v>270</v>
      </c>
      <c r="G2070">
        <v>309.798649448177</v>
      </c>
      <c r="H2070">
        <v>2.0828177229221199</v>
      </c>
      <c r="I2070">
        <v>17.284672334738101</v>
      </c>
      <c r="J2070">
        <v>-5.63517436240567</v>
      </c>
      <c r="K2070">
        <v>263.56634893331102</v>
      </c>
      <c r="L2070">
        <v>225.264414431543</v>
      </c>
      <c r="M2070">
        <v>59.115166975731697</v>
      </c>
      <c r="N2070">
        <v>0.37343726779319902</v>
      </c>
      <c r="O2070">
        <v>33.407407407407398</v>
      </c>
      <c r="P2070">
        <v>373.269062226117</v>
      </c>
      <c r="Q2070">
        <v>0.21943076251656499</v>
      </c>
    </row>
    <row r="2071" spans="1:17" hidden="1" x14ac:dyDescent="0.3">
      <c r="A2071" t="s">
        <v>4299</v>
      </c>
      <c r="B2071" t="s">
        <v>4300</v>
      </c>
      <c r="C2071" t="str">
        <f>IFERROR(VLOOKUP(Table1[[#This Row],[Ticker]],[1]!Table1[[Symbol]:[Industry]],2,FALSE),"-")</f>
        <v>-</v>
      </c>
      <c r="D2071" t="s">
        <v>140</v>
      </c>
      <c r="E2071">
        <v>301.88459519999998</v>
      </c>
      <c r="F2071">
        <v>273.2</v>
      </c>
      <c r="G2071">
        <v>65.497423686873503</v>
      </c>
      <c r="H2071">
        <v>-7.7338215764757896</v>
      </c>
      <c r="I2071">
        <v>-5.5079257332242797</v>
      </c>
      <c r="J2071">
        <v>-5.6714935522083501</v>
      </c>
      <c r="K2071">
        <v>288.25310465998899</v>
      </c>
      <c r="L2071">
        <v>259.00713751764903</v>
      </c>
      <c r="M2071">
        <v>39.2610763984746</v>
      </c>
      <c r="N2071">
        <v>0.91036109598983805</v>
      </c>
      <c r="O2071">
        <v>18.594436310395299</v>
      </c>
      <c r="P2071">
        <v>101.474926253687</v>
      </c>
      <c r="Q2071">
        <v>6.4724593350077006E-2</v>
      </c>
    </row>
    <row r="2072" spans="1:17" hidden="1" x14ac:dyDescent="0.3">
      <c r="A2072" t="s">
        <v>4301</v>
      </c>
      <c r="B2072" t="s">
        <v>4302</v>
      </c>
      <c r="C2072" t="str">
        <f>IFERROR(VLOOKUP(Table1[[#This Row],[Ticker]],[1]!Table1[[Symbol]:[Industry]],2,FALSE),"-")</f>
        <v>-</v>
      </c>
      <c r="D2072" t="s">
        <v>1125</v>
      </c>
      <c r="E2072">
        <v>301.84703100000002</v>
      </c>
      <c r="F2072">
        <v>129.44999999999999</v>
      </c>
      <c r="G2072">
        <v>296.11340995648601</v>
      </c>
      <c r="H2072">
        <v>22.745307280148499</v>
      </c>
      <c r="I2072">
        <v>6.09759021444059</v>
      </c>
      <c r="J2072">
        <v>18.153579334088999</v>
      </c>
      <c r="K2072">
        <v>98.463900605900804</v>
      </c>
      <c r="L2072">
        <v>75.807228179196997</v>
      </c>
      <c r="M2072">
        <v>98.400996030470395</v>
      </c>
      <c r="N2072">
        <v>3.9174665666791602</v>
      </c>
      <c r="O2072">
        <v>0</v>
      </c>
      <c r="P2072">
        <v>391.644511963539</v>
      </c>
      <c r="Q2072">
        <v>0.30800452722403499</v>
      </c>
    </row>
    <row r="2073" spans="1:17" hidden="1" x14ac:dyDescent="0.3">
      <c r="A2073" t="s">
        <v>4303</v>
      </c>
      <c r="B2073" t="s">
        <v>4304</v>
      </c>
      <c r="C2073" t="str">
        <f>IFERROR(VLOOKUP(Table1[[#This Row],[Ticker]],[1]!Table1[[Symbol]:[Industry]],2,FALSE),"-")</f>
        <v>-</v>
      </c>
      <c r="D2073" t="s">
        <v>46</v>
      </c>
      <c r="E2073">
        <v>301.05525920000002</v>
      </c>
      <c r="F2073">
        <v>247</v>
      </c>
      <c r="G2073">
        <v>109.55287371852999</v>
      </c>
      <c r="H2073">
        <v>139.162008373541</v>
      </c>
      <c r="I2073">
        <v>123.92071946614099</v>
      </c>
      <c r="J2073">
        <v>1.8944320476155401</v>
      </c>
      <c r="M2073">
        <v>84.193815908968801</v>
      </c>
      <c r="O2073">
        <v>0</v>
      </c>
      <c r="P2073">
        <v>148.99193548387001</v>
      </c>
    </row>
    <row r="2074" spans="1:17" hidden="1" x14ac:dyDescent="0.3">
      <c r="A2074" t="s">
        <v>4305</v>
      </c>
      <c r="B2074" t="s">
        <v>4306</v>
      </c>
      <c r="C2074" t="str">
        <f>IFERROR(VLOOKUP(Table1[[#This Row],[Ticker]],[1]!Table1[[Symbol]:[Industry]],2,FALSE),"-")</f>
        <v>-</v>
      </c>
      <c r="D2074" t="s">
        <v>507</v>
      </c>
      <c r="E2074">
        <v>301.03628508000003</v>
      </c>
      <c r="F2074">
        <v>222.22</v>
      </c>
      <c r="G2074">
        <v>130.907874122767</v>
      </c>
      <c r="H2074">
        <v>0.116441051069148</v>
      </c>
      <c r="I2074">
        <v>82.254052799474593</v>
      </c>
      <c r="J2074">
        <v>-16.639541753778499</v>
      </c>
      <c r="K2074">
        <v>217.96574974704899</v>
      </c>
      <c r="L2074">
        <v>165.165140453899</v>
      </c>
      <c r="M2074">
        <v>40.395233119260297</v>
      </c>
      <c r="N2074">
        <v>1.20615246079923</v>
      </c>
      <c r="O2074">
        <v>25.101251012510101</v>
      </c>
      <c r="P2074">
        <v>160.21077283372301</v>
      </c>
      <c r="Q2074">
        <v>0.10790857484373401</v>
      </c>
    </row>
    <row r="2075" spans="1:17" hidden="1" x14ac:dyDescent="0.3">
      <c r="A2075" t="s">
        <v>4307</v>
      </c>
      <c r="B2075" t="s">
        <v>4308</v>
      </c>
      <c r="C2075" t="str">
        <f>IFERROR(VLOOKUP(Table1[[#This Row],[Ticker]],[1]!Table1[[Symbol]:[Industry]],2,FALSE),"-")</f>
        <v>-</v>
      </c>
      <c r="D2075" t="s">
        <v>971</v>
      </c>
      <c r="E2075">
        <v>300.41836000000001</v>
      </c>
      <c r="F2075">
        <v>221</v>
      </c>
      <c r="G2075">
        <v>42.695730861387801</v>
      </c>
      <c r="H2075">
        <v>41.513689042154397</v>
      </c>
      <c r="I2075">
        <v>57.063576608998403</v>
      </c>
      <c r="J2075">
        <v>-3.94827926649406</v>
      </c>
      <c r="K2075">
        <v>169.80314719974399</v>
      </c>
      <c r="M2075">
        <v>64.425832545704495</v>
      </c>
      <c r="N2075">
        <v>1.7858399296394001</v>
      </c>
      <c r="O2075">
        <v>11.809954751131199</v>
      </c>
      <c r="P2075">
        <v>92.006950477845294</v>
      </c>
    </row>
    <row r="2076" spans="1:17" hidden="1" x14ac:dyDescent="0.3">
      <c r="A2076" t="s">
        <v>4309</v>
      </c>
      <c r="B2076" t="s">
        <v>4310</v>
      </c>
      <c r="C2076" t="str">
        <f>IFERROR(VLOOKUP(Table1[[#This Row],[Ticker]],[1]!Table1[[Symbol]:[Industry]],2,FALSE),"-")</f>
        <v>-</v>
      </c>
      <c r="D2076" t="s">
        <v>193</v>
      </c>
      <c r="E2076">
        <v>300.38512837500002</v>
      </c>
      <c r="F2076">
        <v>770.5</v>
      </c>
      <c r="G2076">
        <v>91.051768635147099</v>
      </c>
      <c r="H2076">
        <v>-5.4605886914520303</v>
      </c>
      <c r="I2076">
        <v>2.9916517482596801</v>
      </c>
      <c r="J2076">
        <v>-0.54921006210131695</v>
      </c>
      <c r="K2076">
        <v>756.37321641512096</v>
      </c>
      <c r="L2076">
        <v>660.93679704330202</v>
      </c>
      <c r="M2076">
        <v>45.699955483907203</v>
      </c>
      <c r="N2076">
        <v>0.50187610264658999</v>
      </c>
      <c r="O2076">
        <v>21.901362751459999</v>
      </c>
      <c r="P2076">
        <v>119.35943060498199</v>
      </c>
      <c r="Q2076">
        <v>4.3602261442177999E-2</v>
      </c>
    </row>
    <row r="2077" spans="1:17" hidden="1" x14ac:dyDescent="0.3">
      <c r="A2077" t="s">
        <v>4311</v>
      </c>
      <c r="B2077" t="s">
        <v>4312</v>
      </c>
      <c r="C2077" t="str">
        <f>IFERROR(VLOOKUP(Table1[[#This Row],[Ticker]],[1]!Table1[[Symbol]:[Industry]],2,FALSE),"-")</f>
        <v>-</v>
      </c>
      <c r="D2077" t="s">
        <v>46</v>
      </c>
      <c r="E2077">
        <v>299.37869740000002</v>
      </c>
      <c r="F2077">
        <v>119.5</v>
      </c>
      <c r="G2077">
        <v>71.509497952382603</v>
      </c>
      <c r="H2077">
        <v>34.762651777756098</v>
      </c>
      <c r="I2077">
        <v>51.046754662828597</v>
      </c>
      <c r="J2077">
        <v>13.607952175274299</v>
      </c>
      <c r="K2077">
        <v>98.005361248581707</v>
      </c>
      <c r="L2077">
        <v>86.232858093584596</v>
      </c>
      <c r="M2077">
        <v>81.6329990359215</v>
      </c>
      <c r="N2077">
        <v>3.1645490208742202</v>
      </c>
      <c r="O2077">
        <v>9.00418410041841</v>
      </c>
      <c r="P2077">
        <v>109.64912280701699</v>
      </c>
      <c r="Q2077">
        <v>6.4039833814880003E-3</v>
      </c>
    </row>
    <row r="2078" spans="1:17" hidden="1" x14ac:dyDescent="0.3">
      <c r="A2078" t="s">
        <v>4313</v>
      </c>
      <c r="B2078" t="s">
        <v>4314</v>
      </c>
      <c r="C2078" t="str">
        <f>IFERROR(VLOOKUP(Table1[[#This Row],[Ticker]],[1]!Table1[[Symbol]:[Industry]],2,FALSE),"-")</f>
        <v>-</v>
      </c>
      <c r="E2078">
        <v>298.95986399999998</v>
      </c>
      <c r="F2078">
        <v>2.73</v>
      </c>
      <c r="G2078">
        <v>146.939918912341</v>
      </c>
      <c r="H2078">
        <v>-20.857980217875799</v>
      </c>
      <c r="I2078">
        <v>100.372068834036</v>
      </c>
      <c r="J2078">
        <v>-23.682363117425702</v>
      </c>
      <c r="K2078">
        <v>3.2915512868658499</v>
      </c>
      <c r="L2078">
        <v>2.5164774436285802</v>
      </c>
      <c r="M2078">
        <v>29.923508882470099</v>
      </c>
      <c r="N2078">
        <v>3.6327040278665002</v>
      </c>
      <c r="O2078">
        <v>51.282051282051199</v>
      </c>
      <c r="P2078">
        <v>524</v>
      </c>
    </row>
    <row r="2079" spans="1:17" hidden="1" x14ac:dyDescent="0.3">
      <c r="A2079" t="s">
        <v>4315</v>
      </c>
      <c r="B2079" t="s">
        <v>4316</v>
      </c>
      <c r="C2079" t="str">
        <f>IFERROR(VLOOKUP(Table1[[#This Row],[Ticker]],[1]!Table1[[Symbol]:[Industry]],2,FALSE),"-")</f>
        <v>-</v>
      </c>
      <c r="D2079" t="s">
        <v>714</v>
      </c>
      <c r="E2079">
        <v>298.53358683599998</v>
      </c>
      <c r="F2079">
        <v>11.84</v>
      </c>
      <c r="G2079">
        <v>-18.4454025150396</v>
      </c>
      <c r="H2079">
        <v>-8.0475108856673607</v>
      </c>
      <c r="I2079">
        <v>-7.4577266491469398</v>
      </c>
      <c r="J2079">
        <v>-1.4174715369670301</v>
      </c>
      <c r="K2079">
        <v>11.731586908236499</v>
      </c>
      <c r="L2079">
        <v>11.4911629041927</v>
      </c>
      <c r="M2079">
        <v>70.589314799391403</v>
      </c>
      <c r="N2079">
        <v>0.23681332051728601</v>
      </c>
      <c r="O2079">
        <v>12.331081081081001</v>
      </c>
      <c r="P2079">
        <v>24.6315789473684</v>
      </c>
    </row>
    <row r="2080" spans="1:17" hidden="1" x14ac:dyDescent="0.3">
      <c r="A2080" t="s">
        <v>4317</v>
      </c>
      <c r="B2080" t="s">
        <v>4318</v>
      </c>
      <c r="C2080" t="str">
        <f>IFERROR(VLOOKUP(Table1[[#This Row],[Ticker]],[1]!Table1[[Symbol]:[Industry]],2,FALSE),"-")</f>
        <v>-</v>
      </c>
      <c r="D2080" t="s">
        <v>278</v>
      </c>
      <c r="E2080">
        <v>298.19902215500002</v>
      </c>
      <c r="F2080">
        <v>130.1</v>
      </c>
      <c r="G2080">
        <v>-43.861322148495297</v>
      </c>
      <c r="H2080">
        <v>2.8717999824926199</v>
      </c>
      <c r="I2080">
        <v>-35.302184419339298</v>
      </c>
      <c r="J2080">
        <v>-3.3256288905542002</v>
      </c>
      <c r="K2080">
        <v>127.671118744993</v>
      </c>
      <c r="L2080">
        <v>140.09668717876701</v>
      </c>
      <c r="M2080">
        <v>42.541483263054602</v>
      </c>
      <c r="N2080">
        <v>0.69781601991387898</v>
      </c>
      <c r="O2080">
        <v>49.884704073789401</v>
      </c>
      <c r="P2080">
        <v>42.9670329670329</v>
      </c>
      <c r="Q2080">
        <v>9.9416413082425006E-2</v>
      </c>
    </row>
    <row r="2081" spans="1:17" hidden="1" x14ac:dyDescent="0.3">
      <c r="A2081" t="s">
        <v>4319</v>
      </c>
      <c r="B2081" t="s">
        <v>4320</v>
      </c>
      <c r="C2081" t="str">
        <f>IFERROR(VLOOKUP(Table1[[#This Row],[Ticker]],[1]!Table1[[Symbol]:[Industry]],2,FALSE),"-")</f>
        <v>-</v>
      </c>
      <c r="D2081" t="s">
        <v>607</v>
      </c>
      <c r="E2081">
        <v>297.78294493999999</v>
      </c>
      <c r="F2081">
        <v>530.1</v>
      </c>
      <c r="G2081">
        <v>-20.119155603005701</v>
      </c>
      <c r="H2081">
        <v>-5.2632395561110297</v>
      </c>
      <c r="I2081">
        <v>-4.5607550892432496</v>
      </c>
      <c r="J2081">
        <v>-0.23051635972816301</v>
      </c>
      <c r="K2081">
        <v>511.393809187258</v>
      </c>
      <c r="L2081">
        <v>509.583670115009</v>
      </c>
      <c r="M2081">
        <v>67.618045201603096</v>
      </c>
      <c r="N2081">
        <v>2.1102196997653602</v>
      </c>
      <c r="O2081">
        <v>6.9515185813997196</v>
      </c>
      <c r="P2081">
        <v>14.989154013015099</v>
      </c>
      <c r="Q2081">
        <v>-6.5854334251409005E-2</v>
      </c>
    </row>
    <row r="2082" spans="1:17" hidden="1" x14ac:dyDescent="0.3">
      <c r="A2082" t="s">
        <v>4321</v>
      </c>
      <c r="B2082" t="s">
        <v>4322</v>
      </c>
      <c r="C2082" t="str">
        <f>IFERROR(VLOOKUP(Table1[[#This Row],[Ticker]],[1]!Table1[[Symbol]:[Industry]],2,FALSE),"-")</f>
        <v>-</v>
      </c>
      <c r="D2082" t="s">
        <v>230</v>
      </c>
      <c r="E2082">
        <v>297.66099624999998</v>
      </c>
      <c r="F2082">
        <v>54.82</v>
      </c>
      <c r="G2082">
        <v>152.871689049541</v>
      </c>
      <c r="H2082">
        <v>-9.4233890702443492</v>
      </c>
      <c r="I2082">
        <v>32.491648362358703</v>
      </c>
      <c r="J2082">
        <v>2.3138034104536702</v>
      </c>
      <c r="K2082">
        <v>53.492251569753499</v>
      </c>
      <c r="L2082">
        <v>45.529755680815001</v>
      </c>
      <c r="M2082">
        <v>59.301192437806897</v>
      </c>
      <c r="N2082">
        <v>0.72517313623486601</v>
      </c>
      <c r="O2082">
        <v>27.234585917548301</v>
      </c>
      <c r="P2082">
        <v>185.520833333333</v>
      </c>
      <c r="Q2082">
        <v>2.5927138073642001E-2</v>
      </c>
    </row>
    <row r="2083" spans="1:17" hidden="1" x14ac:dyDescent="0.3">
      <c r="A2083" t="s">
        <v>4323</v>
      </c>
      <c r="B2083" t="s">
        <v>4324</v>
      </c>
      <c r="C2083" t="str">
        <f>IFERROR(VLOOKUP(Table1[[#This Row],[Ticker]],[1]!Table1[[Symbol]:[Industry]],2,FALSE),"-")</f>
        <v>-</v>
      </c>
      <c r="D2083" t="s">
        <v>21</v>
      </c>
      <c r="E2083">
        <v>297.55764049999999</v>
      </c>
      <c r="F2083">
        <v>125.15</v>
      </c>
      <c r="G2083">
        <v>-37.395979896989502</v>
      </c>
      <c r="H2083">
        <v>-5.3664449838513102</v>
      </c>
      <c r="I2083">
        <v>-27.182921990441301</v>
      </c>
      <c r="J2083">
        <v>-6.03846602927256</v>
      </c>
      <c r="K2083">
        <v>129.41482939627801</v>
      </c>
      <c r="M2083">
        <v>50.6383379892618</v>
      </c>
      <c r="N2083">
        <v>0.82874417249417198</v>
      </c>
      <c r="O2083">
        <v>66.200559328805397</v>
      </c>
      <c r="P2083">
        <v>24.962556165751302</v>
      </c>
    </row>
    <row r="2084" spans="1:17" hidden="1" x14ac:dyDescent="0.3">
      <c r="A2084" t="s">
        <v>4325</v>
      </c>
      <c r="B2084" t="s">
        <v>4326</v>
      </c>
      <c r="C2084" t="str">
        <f>IFERROR(VLOOKUP(Table1[[#This Row],[Ticker]],[1]!Table1[[Symbol]:[Industry]],2,FALSE),"-")</f>
        <v>-</v>
      </c>
      <c r="D2084" t="s">
        <v>61</v>
      </c>
      <c r="E2084">
        <v>296.93547595199999</v>
      </c>
      <c r="F2084">
        <v>241.68</v>
      </c>
      <c r="G2084">
        <v>-9.6602575253254592</v>
      </c>
      <c r="H2084">
        <v>-3.0269250247516601</v>
      </c>
      <c r="I2084">
        <v>-0.12344892585318901</v>
      </c>
      <c r="J2084">
        <v>5.0978188980172803</v>
      </c>
      <c r="K2084">
        <v>235.43783614729099</v>
      </c>
      <c r="L2084">
        <v>221.79902325121799</v>
      </c>
      <c r="M2084">
        <v>66.751555967725295</v>
      </c>
      <c r="N2084">
        <v>0.48897191864374001</v>
      </c>
      <c r="O2084">
        <v>34.475339291625197</v>
      </c>
      <c r="P2084">
        <v>35.775280898876403</v>
      </c>
      <c r="Q2084">
        <v>7.1812300880889995E-2</v>
      </c>
    </row>
    <row r="2085" spans="1:17" hidden="1" x14ac:dyDescent="0.3">
      <c r="A2085" t="s">
        <v>4327</v>
      </c>
      <c r="B2085" t="s">
        <v>4328</v>
      </c>
      <c r="C2085" t="str">
        <f>IFERROR(VLOOKUP(Table1[[#This Row],[Ticker]],[1]!Table1[[Symbol]:[Industry]],2,FALSE),"-")</f>
        <v>-</v>
      </c>
      <c r="D2085" t="s">
        <v>676</v>
      </c>
      <c r="E2085">
        <v>296.43480928999998</v>
      </c>
      <c r="F2085">
        <v>300.64999999999998</v>
      </c>
      <c r="G2085">
        <v>18.338730576243801</v>
      </c>
      <c r="H2085">
        <v>8.6289105190149105</v>
      </c>
      <c r="I2085">
        <v>55.710402005823802</v>
      </c>
      <c r="J2085">
        <v>-5.4006868940777402</v>
      </c>
      <c r="K2085">
        <v>286.74546781453103</v>
      </c>
      <c r="L2085">
        <v>247.62041878497899</v>
      </c>
      <c r="M2085">
        <v>52.7020414996041</v>
      </c>
      <c r="N2085">
        <v>2.16224367286173</v>
      </c>
      <c r="O2085">
        <v>23.000166306336201</v>
      </c>
      <c r="P2085">
        <v>99.040052962595098</v>
      </c>
      <c r="Q2085">
        <v>8.4242564174135004E-2</v>
      </c>
    </row>
    <row r="2086" spans="1:17" hidden="1" x14ac:dyDescent="0.3">
      <c r="A2086" t="s">
        <v>4329</v>
      </c>
      <c r="B2086" t="s">
        <v>4330</v>
      </c>
      <c r="C2086" t="str">
        <f>IFERROR(VLOOKUP(Table1[[#This Row],[Ticker]],[1]!Table1[[Symbol]:[Industry]],2,FALSE),"-")</f>
        <v>-</v>
      </c>
      <c r="D2086" t="s">
        <v>388</v>
      </c>
      <c r="E2086">
        <v>295.72019791999998</v>
      </c>
      <c r="F2086">
        <v>789.15</v>
      </c>
      <c r="G2086">
        <v>95.210509761051199</v>
      </c>
      <c r="H2086">
        <v>2.99867034034542</v>
      </c>
      <c r="I2086">
        <v>10.927221857974001</v>
      </c>
      <c r="J2086">
        <v>1.7604742371442399</v>
      </c>
      <c r="K2086">
        <v>758.02987248895795</v>
      </c>
      <c r="L2086">
        <v>670.994933202374</v>
      </c>
      <c r="M2086">
        <v>69.996916184908898</v>
      </c>
      <c r="N2086">
        <v>0.94105712990740897</v>
      </c>
      <c r="O2086">
        <v>17.867325603497399</v>
      </c>
      <c r="P2086">
        <v>125.47142857142801</v>
      </c>
      <c r="Q2086">
        <v>3.8286453819711998E-2</v>
      </c>
    </row>
    <row r="2087" spans="1:17" hidden="1" x14ac:dyDescent="0.3">
      <c r="A2087" t="s">
        <v>4331</v>
      </c>
      <c r="B2087" t="s">
        <v>4332</v>
      </c>
      <c r="C2087" t="str">
        <f>IFERROR(VLOOKUP(Table1[[#This Row],[Ticker]],[1]!Table1[[Symbol]:[Industry]],2,FALSE),"-")</f>
        <v>-</v>
      </c>
      <c r="D2087" t="s">
        <v>140</v>
      </c>
      <c r="E2087">
        <v>295.16081549799998</v>
      </c>
      <c r="F2087">
        <v>46.45</v>
      </c>
      <c r="G2087">
        <v>51.267159432816399</v>
      </c>
      <c r="H2087">
        <v>-12.3932322841013</v>
      </c>
      <c r="I2087">
        <v>-18.324382778960899</v>
      </c>
      <c r="J2087">
        <v>5.546149575437</v>
      </c>
      <c r="K2087">
        <v>47.780229302139098</v>
      </c>
      <c r="L2087">
        <v>43.555347828962702</v>
      </c>
      <c r="M2087">
        <v>54.9174096864094</v>
      </c>
      <c r="N2087">
        <v>1.79692254241463</v>
      </c>
      <c r="O2087">
        <v>37.567276641550002</v>
      </c>
      <c r="P2087">
        <v>105.077262693156</v>
      </c>
      <c r="Q2087">
        <v>7.4466446270764E-2</v>
      </c>
    </row>
    <row r="2088" spans="1:17" hidden="1" x14ac:dyDescent="0.3">
      <c r="A2088" t="s">
        <v>4333</v>
      </c>
      <c r="B2088" t="s">
        <v>4334</v>
      </c>
      <c r="C2088" t="str">
        <f>IFERROR(VLOOKUP(Table1[[#This Row],[Ticker]],[1]!Table1[[Symbol]:[Industry]],2,FALSE),"-")</f>
        <v>-</v>
      </c>
      <c r="D2088" t="s">
        <v>230</v>
      </c>
      <c r="E2088">
        <v>294.59222399999999</v>
      </c>
      <c r="F2088">
        <v>1340.55</v>
      </c>
      <c r="G2088">
        <v>114.836892053594</v>
      </c>
      <c r="H2088">
        <v>-2.49169726825953</v>
      </c>
      <c r="I2088">
        <v>31.446202502806401</v>
      </c>
      <c r="J2088">
        <v>-8.2232176901393803</v>
      </c>
      <c r="K2088">
        <v>1254.98287172964</v>
      </c>
      <c r="L2088">
        <v>1024.2642022007899</v>
      </c>
      <c r="M2088">
        <v>43.4073939161146</v>
      </c>
      <c r="N2088">
        <v>0.65256470012660694</v>
      </c>
      <c r="O2088">
        <v>13.386296669277501</v>
      </c>
      <c r="P2088">
        <v>143.736363636363</v>
      </c>
      <c r="Q2088">
        <v>0.112904484910131</v>
      </c>
    </row>
    <row r="2089" spans="1:17" hidden="1" x14ac:dyDescent="0.3">
      <c r="A2089" t="s">
        <v>4335</v>
      </c>
      <c r="B2089" t="s">
        <v>4336</v>
      </c>
      <c r="C2089" t="str">
        <f>IFERROR(VLOOKUP(Table1[[#This Row],[Ticker]],[1]!Table1[[Symbol]:[Industry]],2,FALSE),"-")</f>
        <v>-</v>
      </c>
      <c r="D2089" t="s">
        <v>46</v>
      </c>
      <c r="E2089">
        <v>294.39166799999998</v>
      </c>
      <c r="F2089">
        <v>103.65</v>
      </c>
      <c r="G2089">
        <v>136.68851585417201</v>
      </c>
      <c r="H2089">
        <v>5.1792849233716103</v>
      </c>
      <c r="I2089">
        <v>55.590836788432497</v>
      </c>
      <c r="J2089">
        <v>-0.72621992036755401</v>
      </c>
      <c r="K2089">
        <v>87.181839335735901</v>
      </c>
      <c r="L2089">
        <v>70.250526054539193</v>
      </c>
      <c r="M2089">
        <v>66.582529000321301</v>
      </c>
      <c r="N2089">
        <v>3.7420906144416199</v>
      </c>
      <c r="O2089">
        <v>10.3714423540762</v>
      </c>
      <c r="P2089">
        <v>172.763157894736</v>
      </c>
      <c r="Q2089">
        <v>0.14720668122488501</v>
      </c>
    </row>
    <row r="2090" spans="1:17" hidden="1" x14ac:dyDescent="0.3">
      <c r="A2090" t="s">
        <v>4337</v>
      </c>
      <c r="B2090" t="s">
        <v>4338</v>
      </c>
      <c r="C2090" t="str">
        <f>IFERROR(VLOOKUP(Table1[[#This Row],[Ticker]],[1]!Table1[[Symbol]:[Industry]],2,FALSE),"-")</f>
        <v>-</v>
      </c>
      <c r="D2090" t="s">
        <v>971</v>
      </c>
      <c r="E2090">
        <v>294.31457015000001</v>
      </c>
      <c r="F2090">
        <v>88.27</v>
      </c>
      <c r="G2090">
        <v>33.646908444334301</v>
      </c>
      <c r="H2090">
        <v>-11.1741223511985</v>
      </c>
      <c r="I2090">
        <v>48.014754191944903</v>
      </c>
      <c r="J2090">
        <v>-4.1692534088391797</v>
      </c>
      <c r="K2090">
        <v>89.212820726438807</v>
      </c>
      <c r="L2090">
        <v>76.535363528770404</v>
      </c>
      <c r="M2090">
        <v>51.083342806179097</v>
      </c>
      <c r="N2090">
        <v>1.4274036702770501</v>
      </c>
      <c r="O2090">
        <v>34.473773649031301</v>
      </c>
      <c r="P2090">
        <v>94</v>
      </c>
      <c r="Q2090">
        <v>5.9571455262800001E-3</v>
      </c>
    </row>
    <row r="2091" spans="1:17" hidden="1" x14ac:dyDescent="0.3">
      <c r="A2091" t="s">
        <v>4339</v>
      </c>
      <c r="B2091" t="s">
        <v>4340</v>
      </c>
      <c r="C2091" t="str">
        <f>IFERROR(VLOOKUP(Table1[[#This Row],[Ticker]],[1]!Table1[[Symbol]:[Industry]],2,FALSE),"-")</f>
        <v>-</v>
      </c>
      <c r="D2091" t="s">
        <v>119</v>
      </c>
      <c r="E2091">
        <v>293.84455974000002</v>
      </c>
      <c r="F2091">
        <v>366.95</v>
      </c>
      <c r="G2091">
        <v>-4.5796109585084297</v>
      </c>
      <c r="H2091">
        <v>0.92876681158966201</v>
      </c>
      <c r="I2091">
        <v>-23.5197923289583</v>
      </c>
      <c r="J2091">
        <v>-1.1097727685393499</v>
      </c>
      <c r="K2091">
        <v>355.34396185918501</v>
      </c>
      <c r="L2091">
        <v>353.17590322912002</v>
      </c>
      <c r="M2091">
        <v>56.0922814784915</v>
      </c>
      <c r="N2091">
        <v>1.21947842517632</v>
      </c>
      <c r="O2091">
        <v>28.082845074260799</v>
      </c>
      <c r="P2091">
        <v>26.534482758620602</v>
      </c>
      <c r="Q2091">
        <v>1.5605761470135E-2</v>
      </c>
    </row>
    <row r="2092" spans="1:17" hidden="1" x14ac:dyDescent="0.3">
      <c r="A2092" t="s">
        <v>4341</v>
      </c>
      <c r="B2092" t="s">
        <v>4342</v>
      </c>
      <c r="C2092" t="str">
        <f>IFERROR(VLOOKUP(Table1[[#This Row],[Ticker]],[1]!Table1[[Symbol]:[Industry]],2,FALSE),"-")</f>
        <v>-</v>
      </c>
      <c r="D2092" t="s">
        <v>98</v>
      </c>
      <c r="E2092">
        <v>292.70194506000001</v>
      </c>
      <c r="F2092">
        <v>29.99</v>
      </c>
      <c r="G2092">
        <v>161.30042441344901</v>
      </c>
      <c r="H2092">
        <v>17.4763815411434</v>
      </c>
      <c r="I2092">
        <v>30.1448883789894</v>
      </c>
      <c r="J2092">
        <v>-6.8523002281471603</v>
      </c>
      <c r="K2092">
        <v>23.980978931865302</v>
      </c>
      <c r="L2092">
        <v>21.335613494064901</v>
      </c>
      <c r="M2092">
        <v>66.845119974712205</v>
      </c>
      <c r="N2092">
        <v>2.3892034139035401</v>
      </c>
      <c r="O2092">
        <v>10.703567855951899</v>
      </c>
      <c r="P2092">
        <v>202.92929292929199</v>
      </c>
      <c r="Q2092">
        <v>9.9486626562494004E-2</v>
      </c>
    </row>
    <row r="2093" spans="1:17" hidden="1" x14ac:dyDescent="0.3">
      <c r="A2093" t="s">
        <v>4343</v>
      </c>
      <c r="B2093" t="s">
        <v>4344</v>
      </c>
      <c r="C2093" t="str">
        <f>IFERROR(VLOOKUP(Table1[[#This Row],[Ticker]],[1]!Table1[[Symbol]:[Industry]],2,FALSE),"-")</f>
        <v>-</v>
      </c>
      <c r="D2093" t="s">
        <v>64</v>
      </c>
      <c r="E2093">
        <v>292.04164491500001</v>
      </c>
      <c r="F2093">
        <v>49.98</v>
      </c>
      <c r="G2093">
        <v>160.029064194721</v>
      </c>
      <c r="H2093">
        <v>3.7642499857497298</v>
      </c>
      <c r="I2093">
        <v>23.6907279557607</v>
      </c>
      <c r="J2093">
        <v>-5.27457640384611</v>
      </c>
      <c r="K2093">
        <v>44.939121337941998</v>
      </c>
      <c r="L2093">
        <v>37.721225537390602</v>
      </c>
      <c r="M2093">
        <v>58.079885031940201</v>
      </c>
      <c r="N2093">
        <v>1.5665452368603101</v>
      </c>
      <c r="O2093">
        <v>17.647058823529399</v>
      </c>
      <c r="P2093">
        <v>232.756324900133</v>
      </c>
      <c r="Q2093">
        <v>0.108632444865877</v>
      </c>
    </row>
    <row r="2094" spans="1:17" hidden="1" x14ac:dyDescent="0.3">
      <c r="A2094" t="s">
        <v>4345</v>
      </c>
      <c r="B2094" t="s">
        <v>4346</v>
      </c>
      <c r="C2094" t="str">
        <f>IFERROR(VLOOKUP(Table1[[#This Row],[Ticker]],[1]!Table1[[Symbol]:[Industry]],2,FALSE),"-")</f>
        <v>-</v>
      </c>
      <c r="D2094" t="s">
        <v>607</v>
      </c>
      <c r="E2094">
        <v>291.33044324999997</v>
      </c>
      <c r="F2094">
        <v>71.510000000000005</v>
      </c>
      <c r="G2094">
        <v>-17.059328752237299</v>
      </c>
      <c r="H2094">
        <v>-8.1355715882366209</v>
      </c>
      <c r="I2094">
        <v>-25.471037236539701</v>
      </c>
      <c r="J2094">
        <v>-3.0186156096311199</v>
      </c>
      <c r="K2094">
        <v>75.703574696494897</v>
      </c>
      <c r="L2094">
        <v>76.325035767465295</v>
      </c>
      <c r="M2094">
        <v>47.537090891381901</v>
      </c>
      <c r="N2094">
        <v>0.74242714235130802</v>
      </c>
      <c r="O2094">
        <v>74.730806880156607</v>
      </c>
      <c r="P2094">
        <v>24.1493055555555</v>
      </c>
      <c r="Q2094">
        <v>0.134692224103136</v>
      </c>
    </row>
    <row r="2095" spans="1:17" hidden="1" x14ac:dyDescent="0.3">
      <c r="A2095" t="s">
        <v>4347</v>
      </c>
      <c r="B2095" t="s">
        <v>4348</v>
      </c>
      <c r="C2095" t="str">
        <f>IFERROR(VLOOKUP(Table1[[#This Row],[Ticker]],[1]!Table1[[Symbol]:[Industry]],2,FALSE),"-")</f>
        <v>-</v>
      </c>
      <c r="D2095" t="s">
        <v>293</v>
      </c>
      <c r="E2095">
        <v>290.53195499999998</v>
      </c>
      <c r="F2095">
        <v>147.4</v>
      </c>
      <c r="G2095">
        <v>43.429051082546501</v>
      </c>
      <c r="H2095">
        <v>0.43383946104062399</v>
      </c>
      <c r="I2095">
        <v>-0.82262314826579896</v>
      </c>
      <c r="J2095">
        <v>-10.0178517891573</v>
      </c>
      <c r="K2095">
        <v>129.61730128469901</v>
      </c>
      <c r="L2095">
        <v>115.70105166422699</v>
      </c>
      <c r="M2095">
        <v>51.935741765782097</v>
      </c>
      <c r="N2095">
        <v>1.94642467468203</v>
      </c>
      <c r="O2095">
        <v>13.0936227951153</v>
      </c>
      <c r="P2095">
        <v>73.923303834808195</v>
      </c>
      <c r="Q2095">
        <v>-9.6037361784490002E-3</v>
      </c>
    </row>
    <row r="2096" spans="1:17" hidden="1" x14ac:dyDescent="0.3">
      <c r="A2096" t="s">
        <v>4349</v>
      </c>
      <c r="B2096" t="s">
        <v>4350</v>
      </c>
      <c r="C2096" t="str">
        <f>IFERROR(VLOOKUP(Table1[[#This Row],[Ticker]],[1]!Table1[[Symbol]:[Industry]],2,FALSE),"-")</f>
        <v>-</v>
      </c>
      <c r="E2096">
        <v>290.09769999999997</v>
      </c>
      <c r="F2096">
        <v>124.65</v>
      </c>
      <c r="G2096">
        <v>-9.9792900241593596</v>
      </c>
      <c r="H2096">
        <v>8.69657433667874</v>
      </c>
      <c r="I2096">
        <v>4.38855572345122</v>
      </c>
      <c r="J2096">
        <v>14.0692471885323</v>
      </c>
      <c r="M2096">
        <v>100</v>
      </c>
      <c r="O2096">
        <v>0</v>
      </c>
      <c r="P2096">
        <v>21.491228070175399</v>
      </c>
    </row>
    <row r="2097" spans="1:17" hidden="1" x14ac:dyDescent="0.3">
      <c r="A2097" t="s">
        <v>4351</v>
      </c>
      <c r="B2097" t="s">
        <v>4352</v>
      </c>
      <c r="C2097" t="str">
        <f>IFERROR(VLOOKUP(Table1[[#This Row],[Ticker]],[1]!Table1[[Symbol]:[Industry]],2,FALSE),"-")</f>
        <v>-</v>
      </c>
      <c r="E2097">
        <v>289.84390960500002</v>
      </c>
      <c r="F2097">
        <v>165</v>
      </c>
      <c r="G2097">
        <v>2.7694300958500202</v>
      </c>
      <c r="H2097">
        <v>11.2770014791496</v>
      </c>
      <c r="I2097">
        <v>8.3345459104245698</v>
      </c>
      <c r="J2097">
        <v>6.6117395807241799</v>
      </c>
      <c r="K2097">
        <v>139.972297930905</v>
      </c>
      <c r="L2097">
        <v>137.59673617866</v>
      </c>
      <c r="M2097">
        <v>81.640561033386803</v>
      </c>
      <c r="N2097">
        <v>1.3414166156068901</v>
      </c>
      <c r="O2097">
        <v>8.4848484848484897</v>
      </c>
      <c r="P2097">
        <v>40.965399401964902</v>
      </c>
      <c r="Q2097">
        <v>0.106387000227793</v>
      </c>
    </row>
    <row r="2098" spans="1:17" hidden="1" x14ac:dyDescent="0.3">
      <c r="A2098" t="s">
        <v>4353</v>
      </c>
      <c r="B2098" t="s">
        <v>4354</v>
      </c>
      <c r="C2098" t="str">
        <f>IFERROR(VLOOKUP(Table1[[#This Row],[Ticker]],[1]!Table1[[Symbol]:[Industry]],2,FALSE),"-")</f>
        <v>-</v>
      </c>
      <c r="D2098" t="s">
        <v>46</v>
      </c>
      <c r="E2098">
        <v>289.61799999999999</v>
      </c>
      <c r="F2098">
        <v>185.25</v>
      </c>
      <c r="G2098">
        <v>-41.671616077387597</v>
      </c>
      <c r="H2098">
        <v>-6.0967979830093597</v>
      </c>
      <c r="I2098">
        <v>-27.303770329776999</v>
      </c>
      <c r="J2098">
        <v>-2.7545260431830698</v>
      </c>
      <c r="K2098">
        <v>195.11308864782799</v>
      </c>
      <c r="M2098">
        <v>58.734733587679898</v>
      </c>
      <c r="N2098">
        <v>0.58093216804604297</v>
      </c>
      <c r="O2098">
        <v>74.251012145748902</v>
      </c>
      <c r="P2098">
        <v>27.714581178903799</v>
      </c>
    </row>
    <row r="2099" spans="1:17" hidden="1" x14ac:dyDescent="0.3">
      <c r="A2099" t="s">
        <v>4355</v>
      </c>
      <c r="B2099" t="s">
        <v>4356</v>
      </c>
      <c r="C2099" t="str">
        <f>IFERROR(VLOOKUP(Table1[[#This Row],[Ticker]],[1]!Table1[[Symbol]:[Industry]],2,FALSE),"-")</f>
        <v>-</v>
      </c>
      <c r="D2099" t="s">
        <v>46</v>
      </c>
      <c r="E2099">
        <v>289.440017159999</v>
      </c>
      <c r="F2099">
        <v>42.11</v>
      </c>
      <c r="G2099">
        <v>-54.3123401636323</v>
      </c>
      <c r="H2099">
        <v>-7.5156304239131098</v>
      </c>
      <c r="I2099">
        <v>-68.304096915978405</v>
      </c>
      <c r="J2099">
        <v>5.4027189411178496</v>
      </c>
      <c r="K2099">
        <v>41.789439321558497</v>
      </c>
      <c r="L2099">
        <v>57.720023729938198</v>
      </c>
      <c r="M2099">
        <v>64.0179101439915</v>
      </c>
      <c r="N2099">
        <v>0.72650050351177997</v>
      </c>
      <c r="O2099">
        <v>183.78057468534701</v>
      </c>
      <c r="P2099">
        <v>27.2205438066465</v>
      </c>
      <c r="Q2099">
        <v>-2.8044150380104001E-2</v>
      </c>
    </row>
    <row r="2100" spans="1:17" hidden="1" x14ac:dyDescent="0.3">
      <c r="A2100" t="s">
        <v>4357</v>
      </c>
      <c r="B2100" t="s">
        <v>4358</v>
      </c>
      <c r="C2100" t="str">
        <f>IFERROR(VLOOKUP(Table1[[#This Row],[Ticker]],[1]!Table1[[Symbol]:[Industry]],2,FALSE),"-")</f>
        <v>-</v>
      </c>
      <c r="E2100">
        <v>288.6572304</v>
      </c>
      <c r="F2100">
        <v>137.1</v>
      </c>
      <c r="G2100">
        <v>47.859082277903802</v>
      </c>
      <c r="H2100">
        <v>24.7235103636147</v>
      </c>
      <c r="I2100">
        <v>24.4924310631128</v>
      </c>
      <c r="J2100">
        <v>-7.8563191545096904</v>
      </c>
      <c r="K2100">
        <v>114.223483257486</v>
      </c>
      <c r="L2100">
        <v>99.955173220019603</v>
      </c>
      <c r="M2100">
        <v>55.7582966678535</v>
      </c>
      <c r="N2100">
        <v>1.60286442529433</v>
      </c>
      <c r="O2100">
        <v>7.9504011670313597</v>
      </c>
      <c r="P2100">
        <v>131.97969543147201</v>
      </c>
      <c r="Q2100">
        <v>0.146607369878648</v>
      </c>
    </row>
    <row r="2101" spans="1:17" hidden="1" x14ac:dyDescent="0.3">
      <c r="A2101" t="s">
        <v>4359</v>
      </c>
      <c r="B2101" t="s">
        <v>4360</v>
      </c>
      <c r="C2101" t="str">
        <f>IFERROR(VLOOKUP(Table1[[#This Row],[Ticker]],[1]!Table1[[Symbol]:[Industry]],2,FALSE),"-")</f>
        <v>-</v>
      </c>
      <c r="D2101" t="s">
        <v>388</v>
      </c>
      <c r="E2101">
        <v>288.24194805000002</v>
      </c>
      <c r="F2101">
        <v>290.3</v>
      </c>
      <c r="G2101">
        <v>42.946785451100503</v>
      </c>
      <c r="H2101">
        <v>23.840789348150299</v>
      </c>
      <c r="I2101">
        <v>-27.849865708699198</v>
      </c>
      <c r="J2101">
        <v>-6.3167338732811604</v>
      </c>
      <c r="K2101">
        <v>270.32632294687301</v>
      </c>
      <c r="L2101">
        <v>248.83940640449401</v>
      </c>
      <c r="M2101">
        <v>53.628059418915797</v>
      </c>
      <c r="N2101">
        <v>4.2696971741570602</v>
      </c>
      <c r="O2101">
        <v>42.025490871512197</v>
      </c>
      <c r="P2101">
        <v>97.080787508485997</v>
      </c>
      <c r="Q2101">
        <v>5.3736099411866002E-2</v>
      </c>
    </row>
    <row r="2102" spans="1:17" hidden="1" x14ac:dyDescent="0.3">
      <c r="A2102" t="s">
        <v>4361</v>
      </c>
      <c r="B2102" t="s">
        <v>4362</v>
      </c>
      <c r="C2102" t="str">
        <f>IFERROR(VLOOKUP(Table1[[#This Row],[Ticker]],[1]!Table1[[Symbol]:[Industry]],2,FALSE),"-")</f>
        <v>-</v>
      </c>
      <c r="D2102" t="s">
        <v>46</v>
      </c>
      <c r="E2102">
        <v>287.91310607999998</v>
      </c>
      <c r="F2102">
        <v>10.78</v>
      </c>
      <c r="G2102">
        <v>70.322038008566096</v>
      </c>
      <c r="H2102">
        <v>-14.386823746719299</v>
      </c>
      <c r="I2102">
        <v>-24.171054025793801</v>
      </c>
      <c r="J2102">
        <v>3.59166434252848</v>
      </c>
      <c r="K2102">
        <v>11.005079587308201</v>
      </c>
      <c r="L2102">
        <v>9.8575851440588895</v>
      </c>
      <c r="M2102">
        <v>38.997879306218003</v>
      </c>
      <c r="N2102">
        <v>1.6451905895925301</v>
      </c>
      <c r="O2102">
        <v>39.146567717996199</v>
      </c>
      <c r="P2102">
        <v>108.51063829787201</v>
      </c>
      <c r="Q2102">
        <v>6.7616786264118003E-2</v>
      </c>
    </row>
    <row r="2103" spans="1:17" hidden="1" x14ac:dyDescent="0.3">
      <c r="A2103" t="s">
        <v>4363</v>
      </c>
      <c r="B2103" t="s">
        <v>4364</v>
      </c>
      <c r="C2103" t="str">
        <f>IFERROR(VLOOKUP(Table1[[#This Row],[Ticker]],[1]!Table1[[Symbol]:[Industry]],2,FALSE),"-")</f>
        <v>-</v>
      </c>
      <c r="D2103" t="s">
        <v>140</v>
      </c>
      <c r="E2103">
        <v>287.399620655999</v>
      </c>
      <c r="F2103">
        <v>149.02000000000001</v>
      </c>
      <c r="G2103">
        <v>172.35477848043499</v>
      </c>
      <c r="H2103">
        <v>45.486730962944897</v>
      </c>
      <c r="I2103">
        <v>111.599602537694</v>
      </c>
      <c r="J2103">
        <v>-12.407342608812099</v>
      </c>
      <c r="K2103">
        <v>99.657375108227399</v>
      </c>
      <c r="L2103">
        <v>73.667331247024407</v>
      </c>
      <c r="M2103">
        <v>70.914974107760401</v>
      </c>
      <c r="N2103">
        <v>1.8898705616196001</v>
      </c>
      <c r="O2103">
        <v>7.5560327472822202</v>
      </c>
      <c r="P2103">
        <v>263.02070645554198</v>
      </c>
      <c r="Q2103">
        <v>0.13004635603280401</v>
      </c>
    </row>
    <row r="2104" spans="1:17" hidden="1" x14ac:dyDescent="0.3">
      <c r="A2104" t="s">
        <v>4365</v>
      </c>
      <c r="B2104" t="s">
        <v>4366</v>
      </c>
      <c r="C2104" t="str">
        <f>IFERROR(VLOOKUP(Table1[[#This Row],[Ticker]],[1]!Table1[[Symbol]:[Industry]],2,FALSE),"-")</f>
        <v>-</v>
      </c>
      <c r="D2104" t="s">
        <v>193</v>
      </c>
      <c r="E2104">
        <v>287.32499999999999</v>
      </c>
      <c r="F2104">
        <v>572.4</v>
      </c>
      <c r="G2104">
        <v>9.0129782686458295</v>
      </c>
      <c r="H2104">
        <v>-12.7818713220947</v>
      </c>
      <c r="I2104">
        <v>-18.500771264089501</v>
      </c>
      <c r="J2104">
        <v>-2.5335625177255898</v>
      </c>
      <c r="K2104">
        <v>594.11555929354699</v>
      </c>
      <c r="L2104">
        <v>570.70550509308805</v>
      </c>
      <c r="M2104">
        <v>48.657223791996103</v>
      </c>
      <c r="N2104">
        <v>1.0398020168592299</v>
      </c>
      <c r="O2104">
        <v>33.647798742138299</v>
      </c>
      <c r="P2104">
        <v>41.753343239227299</v>
      </c>
      <c r="Q2104">
        <v>8.1835798945204E-2</v>
      </c>
    </row>
    <row r="2105" spans="1:17" hidden="1" x14ac:dyDescent="0.3">
      <c r="A2105" t="s">
        <v>4367</v>
      </c>
      <c r="B2105" t="s">
        <v>4368</v>
      </c>
      <c r="C2105" t="str">
        <f>IFERROR(VLOOKUP(Table1[[#This Row],[Ticker]],[1]!Table1[[Symbol]:[Industry]],2,FALSE),"-")</f>
        <v>-</v>
      </c>
      <c r="D2105" t="s">
        <v>931</v>
      </c>
      <c r="E2105">
        <v>287.08049999999997</v>
      </c>
      <c r="F2105">
        <v>280.2</v>
      </c>
      <c r="G2105">
        <v>45.141846149608298</v>
      </c>
      <c r="H2105">
        <v>-5.9907956175451504</v>
      </c>
      <c r="I2105">
        <v>43.9180812917579</v>
      </c>
      <c r="J2105">
        <v>-4.0790893473931398</v>
      </c>
      <c r="K2105">
        <v>264.293563206812</v>
      </c>
      <c r="L2105">
        <v>209.513043680507</v>
      </c>
      <c r="M2105">
        <v>50.4026120555557</v>
      </c>
      <c r="N2105">
        <v>8.7027748539561703E-2</v>
      </c>
      <c r="O2105">
        <v>23.590292648108498</v>
      </c>
      <c r="P2105">
        <v>78.870092563038597</v>
      </c>
      <c r="Q2105">
        <v>6.3746900566256995E-2</v>
      </c>
    </row>
    <row r="2106" spans="1:17" hidden="1" x14ac:dyDescent="0.3">
      <c r="A2106" t="s">
        <v>4369</v>
      </c>
      <c r="B2106" t="s">
        <v>4370</v>
      </c>
      <c r="C2106" t="str">
        <f>IFERROR(VLOOKUP(Table1[[#This Row],[Ticker]],[1]!Table1[[Symbol]:[Industry]],2,FALSE),"-")</f>
        <v>-</v>
      </c>
      <c r="D2106" t="s">
        <v>714</v>
      </c>
      <c r="E2106">
        <v>286.83496256799998</v>
      </c>
      <c r="F2106">
        <v>256.14</v>
      </c>
      <c r="G2106">
        <v>0.65571331765162799</v>
      </c>
      <c r="H2106">
        <v>-2.6950998026109598</v>
      </c>
      <c r="I2106">
        <v>0.57812901158542296</v>
      </c>
      <c r="J2106">
        <v>0.50363416171246</v>
      </c>
      <c r="K2106">
        <v>244.391550312872</v>
      </c>
      <c r="L2106">
        <v>228.822183265337</v>
      </c>
      <c r="M2106">
        <v>58.2466499100683</v>
      </c>
      <c r="N2106">
        <v>1.2156308402379099</v>
      </c>
      <c r="O2106">
        <v>0.48801436714296298</v>
      </c>
      <c r="P2106">
        <v>28.752387654569201</v>
      </c>
      <c r="Q2106">
        <v>4.1697795445031001E-2</v>
      </c>
    </row>
    <row r="2107" spans="1:17" hidden="1" x14ac:dyDescent="0.3">
      <c r="A2107" t="s">
        <v>4371</v>
      </c>
      <c r="B2107" t="s">
        <v>4372</v>
      </c>
      <c r="C2107" t="str">
        <f>IFERROR(VLOOKUP(Table1[[#This Row],[Ticker]],[1]!Table1[[Symbol]:[Industry]],2,FALSE),"-")</f>
        <v>-</v>
      </c>
      <c r="D2107" t="s">
        <v>61</v>
      </c>
      <c r="E2107">
        <v>286.82885399999998</v>
      </c>
      <c r="F2107">
        <v>312.05</v>
      </c>
      <c r="G2107">
        <v>-45.145797077700998</v>
      </c>
      <c r="H2107">
        <v>-3.2025688410225599</v>
      </c>
      <c r="I2107">
        <v>-27.657858345680399</v>
      </c>
      <c r="J2107">
        <v>-7.2714935522083399</v>
      </c>
      <c r="K2107">
        <v>311.76021454598202</v>
      </c>
      <c r="L2107">
        <v>341.46036352177202</v>
      </c>
      <c r="M2107">
        <v>47.5480731510468</v>
      </c>
      <c r="N2107">
        <v>1.5084838881711999</v>
      </c>
      <c r="O2107">
        <v>34.914276558243799</v>
      </c>
      <c r="P2107">
        <v>22.372549019607799</v>
      </c>
      <c r="Q2107">
        <v>7.7248957451272998E-2</v>
      </c>
    </row>
    <row r="2108" spans="1:17" hidden="1" x14ac:dyDescent="0.3">
      <c r="A2108" t="s">
        <v>4373</v>
      </c>
      <c r="B2108" t="s">
        <v>4374</v>
      </c>
      <c r="C2108" t="str">
        <f>IFERROR(VLOOKUP(Table1[[#This Row],[Ticker]],[1]!Table1[[Symbol]:[Industry]],2,FALSE),"-")</f>
        <v>-</v>
      </c>
      <c r="D2108" t="s">
        <v>161</v>
      </c>
      <c r="E2108">
        <v>286.3</v>
      </c>
      <c r="F2108">
        <v>210.12</v>
      </c>
      <c r="G2108">
        <v>162.545231155332</v>
      </c>
      <c r="H2108">
        <v>1.5671602057130101</v>
      </c>
      <c r="I2108">
        <v>54.3270861909944</v>
      </c>
      <c r="J2108">
        <v>-6.2169480976628897</v>
      </c>
      <c r="K2108">
        <v>194.767217225889</v>
      </c>
      <c r="L2108">
        <v>144.93224541966401</v>
      </c>
      <c r="M2108">
        <v>39.723290010843797</v>
      </c>
      <c r="N2108">
        <v>0.31941103115263703</v>
      </c>
      <c r="O2108">
        <v>11.483913953930999</v>
      </c>
      <c r="P2108">
        <v>208.546255506607</v>
      </c>
      <c r="Q2108">
        <v>0.113613132208897</v>
      </c>
    </row>
    <row r="2109" spans="1:17" hidden="1" x14ac:dyDescent="0.3">
      <c r="A2109" t="s">
        <v>4375</v>
      </c>
      <c r="B2109" t="s">
        <v>4376</v>
      </c>
      <c r="C2109" t="str">
        <f>IFERROR(VLOOKUP(Table1[[#This Row],[Ticker]],[1]!Table1[[Symbol]:[Industry]],2,FALSE),"-")</f>
        <v>-</v>
      </c>
      <c r="D2109" t="s">
        <v>193</v>
      </c>
      <c r="E2109">
        <v>285.76045249999999</v>
      </c>
      <c r="F2109">
        <v>730</v>
      </c>
      <c r="G2109">
        <v>-18.756848881509701</v>
      </c>
      <c r="H2109">
        <v>-5.0369930008339603</v>
      </c>
      <c r="I2109">
        <v>-8.04958683433901</v>
      </c>
      <c r="J2109">
        <v>2.0381838671464898</v>
      </c>
      <c r="K2109">
        <v>727.01545629168095</v>
      </c>
      <c r="L2109">
        <v>727.966871401768</v>
      </c>
      <c r="M2109">
        <v>59.615080431044099</v>
      </c>
      <c r="N2109">
        <v>0.90782057539430405</v>
      </c>
      <c r="O2109">
        <v>23.150684931506799</v>
      </c>
      <c r="P2109">
        <v>13.7071651090342</v>
      </c>
      <c r="Q2109">
        <v>2.2365283665602E-2</v>
      </c>
    </row>
    <row r="2110" spans="1:17" hidden="1" x14ac:dyDescent="0.3">
      <c r="A2110" t="s">
        <v>4377</v>
      </c>
      <c r="B2110" t="s">
        <v>4378</v>
      </c>
      <c r="C2110" t="str">
        <f>IFERROR(VLOOKUP(Table1[[#This Row],[Ticker]],[1]!Table1[[Symbol]:[Industry]],2,FALSE),"-")</f>
        <v>-</v>
      </c>
      <c r="D2110" t="s">
        <v>396</v>
      </c>
      <c r="E2110">
        <v>285.73061000000001</v>
      </c>
      <c r="F2110">
        <v>250.05</v>
      </c>
      <c r="G2110">
        <v>-38.135437969780902</v>
      </c>
      <c r="H2110">
        <v>-8.9821509001860296</v>
      </c>
      <c r="I2110">
        <v>-43.3597728367725</v>
      </c>
      <c r="J2110">
        <v>-0.30931406502886299</v>
      </c>
      <c r="K2110">
        <v>263.21207100714503</v>
      </c>
      <c r="L2110">
        <v>291.04985966249501</v>
      </c>
      <c r="M2110">
        <v>54.792854860592399</v>
      </c>
      <c r="N2110">
        <v>0.85429861278516706</v>
      </c>
      <c r="O2110">
        <v>61.947610477904398</v>
      </c>
      <c r="P2110">
        <v>16.302325581395301</v>
      </c>
      <c r="Q2110">
        <v>7.4203709591835004E-2</v>
      </c>
    </row>
    <row r="2111" spans="1:17" hidden="1" x14ac:dyDescent="0.3">
      <c r="A2111" t="s">
        <v>4379</v>
      </c>
      <c r="B2111" t="s">
        <v>4380</v>
      </c>
      <c r="C2111" t="str">
        <f>IFERROR(VLOOKUP(Table1[[#This Row],[Ticker]],[1]!Table1[[Symbol]:[Industry]],2,FALSE),"-")</f>
        <v>-</v>
      </c>
      <c r="D2111" t="s">
        <v>49</v>
      </c>
      <c r="E2111">
        <v>285.45049499999999</v>
      </c>
      <c r="F2111">
        <v>1.66</v>
      </c>
      <c r="G2111">
        <v>-32.271369849438102</v>
      </c>
      <c r="H2111">
        <v>-5.1923145522101599</v>
      </c>
      <c r="I2111">
        <v>-51.605145556126601</v>
      </c>
      <c r="J2111">
        <v>6.1716437026935997</v>
      </c>
      <c r="K2111">
        <v>1.6812471524336401</v>
      </c>
      <c r="L2111">
        <v>1.9340428966307199</v>
      </c>
      <c r="M2111">
        <v>74.430742586674</v>
      </c>
      <c r="N2111">
        <v>1.5813669830356301</v>
      </c>
      <c r="O2111">
        <v>112.048192771084</v>
      </c>
      <c r="P2111">
        <v>42.980189491817299</v>
      </c>
    </row>
    <row r="2112" spans="1:17" hidden="1" x14ac:dyDescent="0.3">
      <c r="A2112" t="s">
        <v>4381</v>
      </c>
      <c r="B2112" t="s">
        <v>4382</v>
      </c>
      <c r="C2112" t="str">
        <f>IFERROR(VLOOKUP(Table1[[#This Row],[Ticker]],[1]!Table1[[Symbol]:[Industry]],2,FALSE),"-")</f>
        <v>-</v>
      </c>
      <c r="D2112" t="s">
        <v>252</v>
      </c>
      <c r="E2112">
        <v>285.05970081499999</v>
      </c>
      <c r="F2112">
        <v>26.57</v>
      </c>
      <c r="G2112">
        <v>15.5913742251162</v>
      </c>
      <c r="H2112">
        <v>1.2494843895887799</v>
      </c>
      <c r="I2112">
        <v>-17.097517615925501</v>
      </c>
      <c r="J2112">
        <v>-6.2519131326279398</v>
      </c>
      <c r="K2112">
        <v>26.2389791093048</v>
      </c>
      <c r="L2112">
        <v>25.5721862056883</v>
      </c>
      <c r="M2112">
        <v>54.117230232871101</v>
      </c>
      <c r="N2112">
        <v>1.8505600828861799</v>
      </c>
      <c r="O2112">
        <v>42.453895370718797</v>
      </c>
      <c r="P2112">
        <v>53.141210374639698</v>
      </c>
      <c r="Q2112">
        <v>-1.3267047622627001E-2</v>
      </c>
    </row>
    <row r="2113" spans="1:17" hidden="1" x14ac:dyDescent="0.3">
      <c r="A2113" t="s">
        <v>4383</v>
      </c>
      <c r="B2113" t="s">
        <v>4384</v>
      </c>
      <c r="C2113" t="str">
        <f>IFERROR(VLOOKUP(Table1[[#This Row],[Ticker]],[1]!Table1[[Symbol]:[Industry]],2,FALSE),"-")</f>
        <v>-</v>
      </c>
      <c r="E2113">
        <v>284.85358150000002</v>
      </c>
      <c r="F2113">
        <v>23.22</v>
      </c>
      <c r="G2113">
        <v>-11.0185548528978</v>
      </c>
      <c r="H2113">
        <v>7.8140936154883196</v>
      </c>
      <c r="I2113">
        <v>-39.3842902700952</v>
      </c>
      <c r="J2113">
        <v>-5.1226028373357098</v>
      </c>
      <c r="K2113">
        <v>23.061453528472899</v>
      </c>
      <c r="L2113">
        <v>24.081345302460701</v>
      </c>
      <c r="M2113">
        <v>53.606403679328899</v>
      </c>
      <c r="N2113">
        <v>1.2455274080835701</v>
      </c>
      <c r="O2113">
        <v>58.484065460809603</v>
      </c>
      <c r="P2113">
        <v>30.8169014084507</v>
      </c>
      <c r="Q2113">
        <v>5.5096458401102E-2</v>
      </c>
    </row>
    <row r="2114" spans="1:17" hidden="1" x14ac:dyDescent="0.3">
      <c r="A2114" t="s">
        <v>4385</v>
      </c>
      <c r="B2114" t="s">
        <v>4386</v>
      </c>
      <c r="C2114" t="str">
        <f>IFERROR(VLOOKUP(Table1[[#This Row],[Ticker]],[1]!Table1[[Symbol]:[Industry]],2,FALSE),"-")</f>
        <v>-</v>
      </c>
      <c r="D2114" t="s">
        <v>1671</v>
      </c>
      <c r="E2114">
        <v>282.57436612999999</v>
      </c>
      <c r="F2114">
        <v>256.8</v>
      </c>
      <c r="G2114">
        <v>-9.8530158362086393</v>
      </c>
      <c r="H2114">
        <v>-6.2016899150337803</v>
      </c>
      <c r="I2114">
        <v>1.0923418905542599</v>
      </c>
      <c r="J2114">
        <v>2.9423275860030298</v>
      </c>
      <c r="K2114">
        <v>268.990678495878</v>
      </c>
      <c r="L2114">
        <v>257.51429590362198</v>
      </c>
      <c r="M2114">
        <v>56.9164174119135</v>
      </c>
      <c r="N2114">
        <v>0.91766789959175998</v>
      </c>
      <c r="O2114">
        <v>42.951713395638599</v>
      </c>
      <c r="P2114">
        <v>27.1287128712871</v>
      </c>
      <c r="Q2114">
        <v>7.8237307396963995E-2</v>
      </c>
    </row>
    <row r="2115" spans="1:17" hidden="1" x14ac:dyDescent="0.3">
      <c r="A2115" t="s">
        <v>4387</v>
      </c>
      <c r="B2115" t="s">
        <v>4388</v>
      </c>
      <c r="C2115" t="str">
        <f>IFERROR(VLOOKUP(Table1[[#This Row],[Ticker]],[1]!Table1[[Symbol]:[Industry]],2,FALSE),"-")</f>
        <v>-</v>
      </c>
      <c r="D2115" t="s">
        <v>278</v>
      </c>
      <c r="E2115">
        <v>282.20261699999998</v>
      </c>
      <c r="F2115">
        <v>396.65</v>
      </c>
      <c r="G2115">
        <v>-16.9529037828942</v>
      </c>
      <c r="H2115">
        <v>-2.8818627391405398</v>
      </c>
      <c r="I2115">
        <v>-2.2876891309424199</v>
      </c>
      <c r="J2115">
        <v>-4.5990368554530399</v>
      </c>
      <c r="K2115">
        <v>397.41565488504</v>
      </c>
      <c r="L2115">
        <v>382.74205873724901</v>
      </c>
      <c r="M2115">
        <v>49.451643657003103</v>
      </c>
      <c r="N2115">
        <v>0.52585308464494696</v>
      </c>
      <c r="O2115">
        <v>29.572671120635299</v>
      </c>
      <c r="P2115">
        <v>21.858678955453101</v>
      </c>
      <c r="Q2115">
        <v>0.112332612062326</v>
      </c>
    </row>
    <row r="2116" spans="1:17" hidden="1" x14ac:dyDescent="0.3">
      <c r="A2116" t="s">
        <v>4389</v>
      </c>
      <c r="B2116" t="s">
        <v>4390</v>
      </c>
      <c r="C2116" t="str">
        <f>IFERROR(VLOOKUP(Table1[[#This Row],[Ticker]],[1]!Table1[[Symbol]:[Industry]],2,FALSE),"-")</f>
        <v>-</v>
      </c>
      <c r="E2116">
        <v>281.9722812</v>
      </c>
      <c r="F2116">
        <v>18.940000000000001</v>
      </c>
      <c r="G2116">
        <v>-58.783066803916299</v>
      </c>
      <c r="H2116">
        <v>-2.2222485958428302</v>
      </c>
      <c r="I2116">
        <v>-12.9277653823435</v>
      </c>
      <c r="J2116">
        <v>2.2394244271506798</v>
      </c>
      <c r="K2116">
        <v>18.6538941165994</v>
      </c>
      <c r="L2116">
        <v>19.398906721809201</v>
      </c>
      <c r="M2116">
        <v>64.800437056065704</v>
      </c>
      <c r="N2116">
        <v>0.24481752506713</v>
      </c>
      <c r="O2116">
        <v>71.277719112988294</v>
      </c>
      <c r="P2116">
        <v>34.326241134751697</v>
      </c>
      <c r="Q2116">
        <v>0.21073089124496699</v>
      </c>
    </row>
    <row r="2117" spans="1:17" hidden="1" x14ac:dyDescent="0.3">
      <c r="A2117" t="s">
        <v>4391</v>
      </c>
      <c r="B2117" t="s">
        <v>4392</v>
      </c>
      <c r="C2117" t="str">
        <f>IFERROR(VLOOKUP(Table1[[#This Row],[Ticker]],[1]!Table1[[Symbol]:[Industry]],2,FALSE),"-")</f>
        <v>-</v>
      </c>
      <c r="D2117" t="s">
        <v>1150</v>
      </c>
      <c r="E2117">
        <v>281.76499999999999</v>
      </c>
      <c r="F2117">
        <v>11.92</v>
      </c>
      <c r="G2117">
        <v>-0.632589940617165</v>
      </c>
      <c r="H2117">
        <v>-11.124166404062001</v>
      </c>
      <c r="I2117">
        <v>-22.692840455968799</v>
      </c>
      <c r="J2117">
        <v>-1.75482688554168</v>
      </c>
      <c r="K2117">
        <v>12.2482503386057</v>
      </c>
      <c r="L2117">
        <v>11.8875817340354</v>
      </c>
      <c r="M2117">
        <v>42.482387228474799</v>
      </c>
      <c r="N2117">
        <v>1.2699771849155399</v>
      </c>
      <c r="O2117">
        <v>48.070469798657697</v>
      </c>
      <c r="P2117">
        <v>41.065088757396403</v>
      </c>
      <c r="Q2117">
        <v>1.7625651775972001E-2</v>
      </c>
    </row>
    <row r="2118" spans="1:17" hidden="1" x14ac:dyDescent="0.3">
      <c r="A2118" t="s">
        <v>4393</v>
      </c>
      <c r="B2118" t="s">
        <v>4394</v>
      </c>
      <c r="C2118" t="str">
        <f>IFERROR(VLOOKUP(Table1[[#This Row],[Ticker]],[1]!Table1[[Symbol]:[Industry]],2,FALSE),"-")</f>
        <v>-</v>
      </c>
      <c r="E2118">
        <v>281.23874999999998</v>
      </c>
      <c r="F2118">
        <v>1259.95</v>
      </c>
      <c r="G2118">
        <v>221.59978399311399</v>
      </c>
      <c r="H2118">
        <v>-9.0549848424439308</v>
      </c>
      <c r="I2118">
        <v>45.627068672490502</v>
      </c>
      <c r="J2118">
        <v>-5.5066989684262202</v>
      </c>
      <c r="K2118">
        <v>1138.4198761146299</v>
      </c>
      <c r="L2118">
        <v>836.013534264795</v>
      </c>
      <c r="M2118">
        <v>53.487504373692801</v>
      </c>
      <c r="N2118">
        <v>0.71383276549833696</v>
      </c>
      <c r="O2118">
        <v>14.2704075558553</v>
      </c>
      <c r="P2118">
        <v>274.706319702602</v>
      </c>
      <c r="Q2118">
        <v>0.19742764157089199</v>
      </c>
    </row>
    <row r="2119" spans="1:17" hidden="1" x14ac:dyDescent="0.3">
      <c r="A2119" t="s">
        <v>4395</v>
      </c>
      <c r="B2119" t="s">
        <v>4396</v>
      </c>
      <c r="C2119" t="str">
        <f>IFERROR(VLOOKUP(Table1[[#This Row],[Ticker]],[1]!Table1[[Symbol]:[Industry]],2,FALSE),"-")</f>
        <v>-</v>
      </c>
      <c r="D2119" t="s">
        <v>169</v>
      </c>
      <c r="E2119">
        <v>280.98716300000001</v>
      </c>
      <c r="F2119">
        <v>275</v>
      </c>
      <c r="G2119">
        <v>119.850492766149</v>
      </c>
      <c r="H2119">
        <v>-14.973393140628099</v>
      </c>
      <c r="I2119">
        <v>41.843303704514902</v>
      </c>
      <c r="J2119">
        <v>-6.1744672140605097</v>
      </c>
      <c r="K2119">
        <v>262.19693512610399</v>
      </c>
      <c r="L2119">
        <v>206.579997486732</v>
      </c>
      <c r="M2119">
        <v>40.080946864136898</v>
      </c>
      <c r="N2119">
        <v>0.74370506781881895</v>
      </c>
      <c r="O2119">
        <v>19.272727272727199</v>
      </c>
      <c r="P2119">
        <v>161.90476190476099</v>
      </c>
    </row>
    <row r="2120" spans="1:17" hidden="1" x14ac:dyDescent="0.3">
      <c r="A2120" t="s">
        <v>4397</v>
      </c>
      <c r="B2120" t="s">
        <v>4398</v>
      </c>
      <c r="C2120" t="str">
        <f>IFERROR(VLOOKUP(Table1[[#This Row],[Ticker]],[1]!Table1[[Symbol]:[Industry]],2,FALSE),"-")</f>
        <v>-</v>
      </c>
      <c r="D2120" t="s">
        <v>607</v>
      </c>
      <c r="E2120">
        <v>280.94329518000001</v>
      </c>
      <c r="F2120">
        <v>579.25</v>
      </c>
      <c r="G2120">
        <v>-39.158968625397598</v>
      </c>
      <c r="H2120">
        <v>-2.09822045811605</v>
      </c>
      <c r="I2120">
        <v>-22.359378382719498</v>
      </c>
      <c r="J2120">
        <v>-1.87709622504308</v>
      </c>
      <c r="K2120">
        <v>582.66325543549499</v>
      </c>
      <c r="L2120">
        <v>614.74843447829505</v>
      </c>
      <c r="M2120">
        <v>50.854377111610397</v>
      </c>
      <c r="N2120">
        <v>0.815362589185883</v>
      </c>
      <c r="O2120">
        <v>33.7764350453172</v>
      </c>
      <c r="P2120">
        <v>19.630318050392301</v>
      </c>
    </row>
    <row r="2121" spans="1:17" hidden="1" x14ac:dyDescent="0.3">
      <c r="A2121" t="s">
        <v>4399</v>
      </c>
      <c r="B2121" t="s">
        <v>4400</v>
      </c>
      <c r="C2121" t="str">
        <f>IFERROR(VLOOKUP(Table1[[#This Row],[Ticker]],[1]!Table1[[Symbol]:[Industry]],2,FALSE),"-")</f>
        <v>-</v>
      </c>
      <c r="D2121" t="s">
        <v>293</v>
      </c>
      <c r="E2121">
        <v>280.867627008</v>
      </c>
      <c r="F2121">
        <v>60.45</v>
      </c>
      <c r="G2121">
        <v>-29.7023698206124</v>
      </c>
      <c r="H2121">
        <v>16.960658686408401</v>
      </c>
      <c r="I2121">
        <v>-16.419416588280399</v>
      </c>
      <c r="J2121">
        <v>1.71435961574337</v>
      </c>
      <c r="K2121">
        <v>55.523713155706602</v>
      </c>
      <c r="L2121">
        <v>59.325211814361303</v>
      </c>
      <c r="M2121">
        <v>74.528473442042198</v>
      </c>
      <c r="N2121">
        <v>3.8815422729774798</v>
      </c>
      <c r="O2121">
        <v>64.929693961951997</v>
      </c>
      <c r="P2121">
        <v>36.148648648648603</v>
      </c>
      <c r="Q2121">
        <v>0.14491773918107501</v>
      </c>
    </row>
    <row r="2122" spans="1:17" hidden="1" x14ac:dyDescent="0.3">
      <c r="A2122" t="s">
        <v>4401</v>
      </c>
      <c r="B2122" t="s">
        <v>4402</v>
      </c>
      <c r="C2122" t="str">
        <f>IFERROR(VLOOKUP(Table1[[#This Row],[Ticker]],[1]!Table1[[Symbol]:[Industry]],2,FALSE),"-")</f>
        <v>-</v>
      </c>
      <c r="D2122" t="s">
        <v>230</v>
      </c>
      <c r="E2122">
        <v>280.66300000000001</v>
      </c>
      <c r="F2122">
        <v>240.7</v>
      </c>
      <c r="G2122">
        <v>0.60019296102307196</v>
      </c>
      <c r="H2122">
        <v>-9.5646582073406901</v>
      </c>
      <c r="I2122">
        <v>-23.3422295731235</v>
      </c>
      <c r="J2122">
        <v>-5.2979117045584401</v>
      </c>
      <c r="K2122">
        <v>250.87433515243899</v>
      </c>
      <c r="L2122">
        <v>248.04757742151699</v>
      </c>
      <c r="M2122">
        <v>35.741428386196297</v>
      </c>
      <c r="N2122">
        <v>1.4679290000532099</v>
      </c>
      <c r="O2122">
        <v>37.806398005816298</v>
      </c>
      <c r="P2122">
        <v>27.590776570368298</v>
      </c>
      <c r="Q2122">
        <v>-3.5081578485742997E-2</v>
      </c>
    </row>
    <row r="2123" spans="1:17" hidden="1" x14ac:dyDescent="0.3">
      <c r="A2123" t="s">
        <v>4403</v>
      </c>
      <c r="B2123" t="s">
        <v>4404</v>
      </c>
      <c r="C2123" t="str">
        <f>IFERROR(VLOOKUP(Table1[[#This Row],[Ticker]],[1]!Table1[[Symbol]:[Industry]],2,FALSE),"-")</f>
        <v>-</v>
      </c>
      <c r="D2123" t="s">
        <v>971</v>
      </c>
      <c r="E2123">
        <v>279.778015848</v>
      </c>
      <c r="F2123">
        <v>12.6</v>
      </c>
      <c r="G2123">
        <v>19.142364687332002</v>
      </c>
      <c r="H2123">
        <v>-9.4755389530816103</v>
      </c>
      <c r="I2123">
        <v>-3.62506807964626</v>
      </c>
      <c r="J2123">
        <v>-1.34891290704706</v>
      </c>
      <c r="K2123">
        <v>12.645194480244699</v>
      </c>
      <c r="L2123">
        <v>12.328413585696399</v>
      </c>
      <c r="M2123">
        <v>56.213320728892398</v>
      </c>
      <c r="N2123">
        <v>0.77808334164404802</v>
      </c>
      <c r="O2123">
        <v>48.412698412698397</v>
      </c>
      <c r="P2123">
        <v>59.493670886075897</v>
      </c>
      <c r="Q2123">
        <v>3.0432020716202001E-2</v>
      </c>
    </row>
    <row r="2124" spans="1:17" hidden="1" x14ac:dyDescent="0.3">
      <c r="A2124" t="s">
        <v>4405</v>
      </c>
      <c r="B2124" t="s">
        <v>4406</v>
      </c>
      <c r="C2124" t="str">
        <f>IFERROR(VLOOKUP(Table1[[#This Row],[Ticker]],[1]!Table1[[Symbol]:[Industry]],2,FALSE),"-")</f>
        <v>-</v>
      </c>
      <c r="D2124" t="s">
        <v>64</v>
      </c>
      <c r="E2124">
        <v>279.71943363000003</v>
      </c>
      <c r="F2124">
        <v>187.3</v>
      </c>
      <c r="G2124">
        <v>337.92863986657397</v>
      </c>
      <c r="H2124">
        <v>25.894964030720502</v>
      </c>
      <c r="I2124">
        <v>250.61499137780399</v>
      </c>
      <c r="J2124">
        <v>-7.9490806046850597</v>
      </c>
      <c r="K2124">
        <v>162.903737388526</v>
      </c>
      <c r="L2124">
        <v>109.55289217144301</v>
      </c>
      <c r="M2124">
        <v>59.4756996291771</v>
      </c>
      <c r="N2124">
        <v>0.95441606844207605</v>
      </c>
      <c r="O2124">
        <v>11.025093432995099</v>
      </c>
      <c r="P2124">
        <v>504.19354838709597</v>
      </c>
      <c r="Q2124">
        <v>0.22453743278935301</v>
      </c>
    </row>
    <row r="2125" spans="1:17" hidden="1" x14ac:dyDescent="0.3">
      <c r="A2125" t="s">
        <v>4407</v>
      </c>
      <c r="B2125" t="s">
        <v>4408</v>
      </c>
      <c r="C2125" t="str">
        <f>IFERROR(VLOOKUP(Table1[[#This Row],[Ticker]],[1]!Table1[[Symbol]:[Industry]],2,FALSE),"-")</f>
        <v>-</v>
      </c>
      <c r="D2125" t="s">
        <v>21</v>
      </c>
      <c r="E2125">
        <v>279.23408239999998</v>
      </c>
      <c r="F2125">
        <v>52.6</v>
      </c>
      <c r="G2125">
        <v>1.6755532988374</v>
      </c>
      <c r="H2125">
        <v>-0.59255350083619995</v>
      </c>
      <c r="I2125">
        <v>14.5199448022087</v>
      </c>
      <c r="J2125">
        <v>-12.401881288907999</v>
      </c>
      <c r="K2125">
        <v>49.166126760945701</v>
      </c>
      <c r="M2125">
        <v>43.037501515036197</v>
      </c>
      <c r="N2125">
        <v>0.54483424081604503</v>
      </c>
      <c r="O2125">
        <v>17.870722433459999</v>
      </c>
      <c r="P2125">
        <v>94.814814814814795</v>
      </c>
    </row>
    <row r="2126" spans="1:17" hidden="1" x14ac:dyDescent="0.3">
      <c r="A2126" t="s">
        <v>4409</v>
      </c>
      <c r="B2126" t="s">
        <v>4410</v>
      </c>
      <c r="C2126" t="str">
        <f>IFERROR(VLOOKUP(Table1[[#This Row],[Ticker]],[1]!Table1[[Symbol]:[Industry]],2,FALSE),"-")</f>
        <v>-</v>
      </c>
      <c r="D2126" t="s">
        <v>1125</v>
      </c>
      <c r="E2126">
        <v>278.54361599999999</v>
      </c>
      <c r="F2126">
        <v>10.41</v>
      </c>
      <c r="G2126">
        <v>-40.357352667105502</v>
      </c>
      <c r="H2126">
        <v>-7.0441664040619996</v>
      </c>
      <c r="I2126">
        <v>-13.2947769018974</v>
      </c>
      <c r="J2126">
        <v>-1.6714935522083501</v>
      </c>
      <c r="M2126">
        <v>3.4927125174464799</v>
      </c>
      <c r="O2126">
        <v>18.155619596541701</v>
      </c>
      <c r="P2126">
        <v>0</v>
      </c>
    </row>
    <row r="2127" spans="1:17" hidden="1" x14ac:dyDescent="0.3">
      <c r="A2127" t="s">
        <v>4411</v>
      </c>
      <c r="B2127" t="s">
        <v>4412</v>
      </c>
      <c r="C2127" t="str">
        <f>IFERROR(VLOOKUP(Table1[[#This Row],[Ticker]],[1]!Table1[[Symbol]:[Industry]],2,FALSE),"-")</f>
        <v>-</v>
      </c>
      <c r="D2127" t="s">
        <v>302</v>
      </c>
      <c r="E2127">
        <v>278.47297313500002</v>
      </c>
      <c r="F2127">
        <v>150.30000000000001</v>
      </c>
      <c r="G2127">
        <v>-39.056979444636497</v>
      </c>
      <c r="H2127">
        <v>-0.65130926120487198</v>
      </c>
      <c r="I2127">
        <v>-43.308325998198299</v>
      </c>
      <c r="J2127">
        <v>4.7213635906487799</v>
      </c>
      <c r="K2127">
        <v>140.83526516455299</v>
      </c>
      <c r="L2127">
        <v>150.811771725119</v>
      </c>
      <c r="M2127">
        <v>63.3942300707008</v>
      </c>
      <c r="N2127">
        <v>0.286241874266423</v>
      </c>
      <c r="O2127">
        <v>58.982035928143603</v>
      </c>
      <c r="P2127">
        <v>38.079926504363797</v>
      </c>
      <c r="Q2127">
        <v>3.5827836475794003E-2</v>
      </c>
    </row>
    <row r="2128" spans="1:17" hidden="1" x14ac:dyDescent="0.3">
      <c r="A2128" t="s">
        <v>4413</v>
      </c>
      <c r="B2128" t="s">
        <v>4414</v>
      </c>
      <c r="C2128" t="str">
        <f>IFERROR(VLOOKUP(Table1[[#This Row],[Ticker]],[1]!Table1[[Symbol]:[Industry]],2,FALSE),"-")</f>
        <v>-</v>
      </c>
      <c r="D2128" t="s">
        <v>607</v>
      </c>
      <c r="E2128">
        <v>277.6106676</v>
      </c>
      <c r="F2128">
        <v>70.540000000000006</v>
      </c>
      <c r="G2128">
        <v>4.5825531803431296</v>
      </c>
      <c r="H2128">
        <v>-8.0013092612048595</v>
      </c>
      <c r="I2128">
        <v>-0.28321868081590201</v>
      </c>
      <c r="J2128">
        <v>0.434544739396937</v>
      </c>
      <c r="K2128">
        <v>68.871160336007605</v>
      </c>
      <c r="L2128">
        <v>65.687495425635504</v>
      </c>
      <c r="M2128">
        <v>53.8803558881566</v>
      </c>
      <c r="N2128">
        <v>1.6339192108880201</v>
      </c>
      <c r="O2128">
        <v>11.993195350155901</v>
      </c>
      <c r="P2128">
        <v>40.378109452736297</v>
      </c>
      <c r="Q2128">
        <v>4.7659729059482001E-2</v>
      </c>
    </row>
    <row r="2129" spans="1:17" hidden="1" x14ac:dyDescent="0.3">
      <c r="A2129" t="s">
        <v>4415</v>
      </c>
      <c r="B2129" t="s">
        <v>4416</v>
      </c>
      <c r="C2129" t="str">
        <f>IFERROR(VLOOKUP(Table1[[#This Row],[Ticker]],[1]!Table1[[Symbol]:[Industry]],2,FALSE),"-")</f>
        <v>-</v>
      </c>
      <c r="D2129" t="s">
        <v>130</v>
      </c>
      <c r="E2129">
        <v>277.54064</v>
      </c>
      <c r="F2129">
        <v>274</v>
      </c>
      <c r="G2129">
        <v>48.892669528539898</v>
      </c>
      <c r="H2129">
        <v>-13.2510629557861</v>
      </c>
      <c r="I2129">
        <v>54.341632692374901</v>
      </c>
      <c r="J2129">
        <v>-10.640703726237801</v>
      </c>
      <c r="K2129">
        <v>274.41782396075001</v>
      </c>
      <c r="L2129">
        <v>221.519730414279</v>
      </c>
      <c r="M2129">
        <v>38.850977774300901</v>
      </c>
      <c r="N2129">
        <v>0.44848412225557999</v>
      </c>
      <c r="O2129">
        <v>24.5985401459853</v>
      </c>
      <c r="P2129">
        <v>175.23857358111499</v>
      </c>
      <c r="Q2129">
        <v>0.122184585581737</v>
      </c>
    </row>
    <row r="2130" spans="1:17" hidden="1" x14ac:dyDescent="0.3">
      <c r="A2130" t="s">
        <v>4417</v>
      </c>
      <c r="B2130" t="s">
        <v>4418</v>
      </c>
      <c r="C2130" t="str">
        <f>IFERROR(VLOOKUP(Table1[[#This Row],[Ticker]],[1]!Table1[[Symbol]:[Industry]],2,FALSE),"-")</f>
        <v>-</v>
      </c>
      <c r="D2130" t="s">
        <v>127</v>
      </c>
      <c r="E2130">
        <v>276.9093972</v>
      </c>
      <c r="F2130">
        <v>36.04</v>
      </c>
      <c r="G2130">
        <v>579.59853581898699</v>
      </c>
      <c r="H2130">
        <v>8.4837839064970098</v>
      </c>
      <c r="I2130">
        <v>116.207876753298</v>
      </c>
      <c r="J2130">
        <v>8.6970261229946395</v>
      </c>
      <c r="K2130">
        <v>31.2673071746398</v>
      </c>
      <c r="L2130">
        <v>22.884736635716902</v>
      </c>
      <c r="M2130">
        <v>73.521224867750604</v>
      </c>
      <c r="N2130">
        <v>0.50920575893360598</v>
      </c>
      <c r="O2130">
        <v>1.88679245283018</v>
      </c>
      <c r="P2130">
        <v>845.93175853018295</v>
      </c>
      <c r="Q2130">
        <v>0.26208488455305701</v>
      </c>
    </row>
    <row r="2131" spans="1:17" hidden="1" x14ac:dyDescent="0.3">
      <c r="A2131" t="s">
        <v>4419</v>
      </c>
      <c r="B2131" t="s">
        <v>4420</v>
      </c>
      <c r="C2131" t="str">
        <f>IFERROR(VLOOKUP(Table1[[#This Row],[Ticker]],[1]!Table1[[Symbol]:[Industry]],2,FALSE),"-")</f>
        <v>-</v>
      </c>
      <c r="D2131" t="s">
        <v>302</v>
      </c>
      <c r="E2131">
        <v>276.29397093</v>
      </c>
      <c r="F2131">
        <v>40.869999999999997</v>
      </c>
      <c r="G2131">
        <v>-1.3090803144519501</v>
      </c>
      <c r="H2131">
        <v>-23.128981139551399</v>
      </c>
      <c r="I2131">
        <v>-22.758329184738301</v>
      </c>
      <c r="J2131">
        <v>-1.72251396037162</v>
      </c>
      <c r="K2131">
        <v>43.005845962297798</v>
      </c>
      <c r="L2131">
        <v>44.6715555409871</v>
      </c>
      <c r="M2131">
        <v>39.7547936832757</v>
      </c>
      <c r="N2131">
        <v>1.13993071908237</v>
      </c>
      <c r="O2131">
        <v>62.197210667971603</v>
      </c>
      <c r="P2131">
        <v>72.301854974704895</v>
      </c>
      <c r="Q2131">
        <v>7.8945382092781E-2</v>
      </c>
    </row>
    <row r="2132" spans="1:17" hidden="1" x14ac:dyDescent="0.3">
      <c r="A2132" t="s">
        <v>4421</v>
      </c>
      <c r="B2132" t="s">
        <v>4422</v>
      </c>
      <c r="C2132" t="str">
        <f>IFERROR(VLOOKUP(Table1[[#This Row],[Ticker]],[1]!Table1[[Symbol]:[Industry]],2,FALSE),"-")</f>
        <v>-</v>
      </c>
      <c r="D2132" t="s">
        <v>46</v>
      </c>
      <c r="E2132">
        <v>275.875</v>
      </c>
      <c r="F2132">
        <v>214.2</v>
      </c>
      <c r="G2132">
        <v>56.5146105543229</v>
      </c>
      <c r="H2132">
        <v>18.300031404311099</v>
      </c>
      <c r="I2132">
        <v>24.0808543165416</v>
      </c>
      <c r="J2132">
        <v>-2.5381602188750101</v>
      </c>
      <c r="K2132">
        <v>193.278267097152</v>
      </c>
      <c r="L2132">
        <v>162.95934283734999</v>
      </c>
      <c r="M2132">
        <v>62.440450288230998</v>
      </c>
      <c r="N2132">
        <v>0.94975047277673297</v>
      </c>
      <c r="O2132">
        <v>18.907563025209999</v>
      </c>
      <c r="P2132">
        <v>114.09295352323799</v>
      </c>
      <c r="Q2132">
        <v>0.176205616932368</v>
      </c>
    </row>
    <row r="2133" spans="1:17" hidden="1" x14ac:dyDescent="0.3">
      <c r="A2133" t="s">
        <v>4423</v>
      </c>
      <c r="B2133" t="s">
        <v>4424</v>
      </c>
      <c r="C2133" t="str">
        <f>IFERROR(VLOOKUP(Table1[[#This Row],[Ticker]],[1]!Table1[[Symbol]:[Industry]],2,FALSE),"-")</f>
        <v>-</v>
      </c>
      <c r="D2133" t="s">
        <v>607</v>
      </c>
      <c r="E2133">
        <v>275.7932093</v>
      </c>
      <c r="F2133">
        <v>32.94</v>
      </c>
      <c r="G2133">
        <v>-12.099014623012801</v>
      </c>
      <c r="H2133">
        <v>-4.9839445340144497</v>
      </c>
      <c r="I2133">
        <v>3.25653727152429</v>
      </c>
      <c r="J2133">
        <v>-2.8681796522390299</v>
      </c>
      <c r="K2133">
        <v>33.063632238748099</v>
      </c>
      <c r="L2133">
        <v>32.722065914699598</v>
      </c>
      <c r="M2133">
        <v>51.325320135371001</v>
      </c>
      <c r="N2133">
        <v>0.84543642648490602</v>
      </c>
      <c r="O2133">
        <v>37.2191863995142</v>
      </c>
      <c r="P2133">
        <v>35</v>
      </c>
      <c r="Q2133">
        <v>-1.0037110831600001E-2</v>
      </c>
    </row>
    <row r="2134" spans="1:17" hidden="1" x14ac:dyDescent="0.3">
      <c r="A2134" t="s">
        <v>4425</v>
      </c>
      <c r="B2134" t="s">
        <v>4426</v>
      </c>
      <c r="C2134" t="str">
        <f>IFERROR(VLOOKUP(Table1[[#This Row],[Ticker]],[1]!Table1[[Symbol]:[Industry]],2,FALSE),"-")</f>
        <v>-</v>
      </c>
      <c r="D2134" t="s">
        <v>148</v>
      </c>
      <c r="E2134">
        <v>274.92252374999998</v>
      </c>
      <c r="F2134">
        <v>259.95</v>
      </c>
      <c r="G2134">
        <v>-8.0381626960351298</v>
      </c>
      <c r="H2134">
        <v>-8.7479671904316003</v>
      </c>
      <c r="I2134">
        <v>-21.291401745979901</v>
      </c>
      <c r="J2134">
        <v>-1.74762602270701</v>
      </c>
      <c r="K2134">
        <v>263.96553162561599</v>
      </c>
      <c r="L2134">
        <v>259.18105806270802</v>
      </c>
      <c r="M2134">
        <v>49.756886937561397</v>
      </c>
      <c r="N2134">
        <v>0.76535556013982997</v>
      </c>
      <c r="O2134">
        <v>25.562608193883399</v>
      </c>
      <c r="P2134">
        <v>19.709877964540599</v>
      </c>
      <c r="Q2134">
        <v>8.6528692500184995E-2</v>
      </c>
    </row>
    <row r="2135" spans="1:17" hidden="1" x14ac:dyDescent="0.3">
      <c r="A2135" t="s">
        <v>4427</v>
      </c>
      <c r="B2135" t="s">
        <v>4428</v>
      </c>
      <c r="C2135" t="str">
        <f>IFERROR(VLOOKUP(Table1[[#This Row],[Ticker]],[1]!Table1[[Symbol]:[Industry]],2,FALSE),"-")</f>
        <v>-</v>
      </c>
      <c r="D2135" t="s">
        <v>544</v>
      </c>
      <c r="E2135">
        <v>274.89999999999998</v>
      </c>
      <c r="F2135">
        <v>271.2</v>
      </c>
      <c r="G2135">
        <v>-14.3915870226446</v>
      </c>
      <c r="H2135">
        <v>-21.948979900424799</v>
      </c>
      <c r="I2135">
        <v>6.5188180147069001</v>
      </c>
      <c r="J2135">
        <v>-5.4011380978220904</v>
      </c>
      <c r="K2135">
        <v>300.06899531604199</v>
      </c>
      <c r="L2135">
        <v>287.75375746364</v>
      </c>
      <c r="M2135">
        <v>27.1329276544664</v>
      </c>
      <c r="N2135">
        <v>0.47267040623276602</v>
      </c>
      <c r="O2135">
        <v>37.647492625368699</v>
      </c>
      <c r="P2135">
        <v>32.163742690058399</v>
      </c>
      <c r="Q2135">
        <v>0.12667406299011499</v>
      </c>
    </row>
    <row r="2136" spans="1:17" hidden="1" x14ac:dyDescent="0.3">
      <c r="A2136" t="s">
        <v>4429</v>
      </c>
      <c r="B2136" t="s">
        <v>4430</v>
      </c>
      <c r="C2136" t="str">
        <f>IFERROR(VLOOKUP(Table1[[#This Row],[Ticker]],[1]!Table1[[Symbol]:[Industry]],2,FALSE),"-")</f>
        <v>-</v>
      </c>
      <c r="E2136">
        <v>274.13099999999997</v>
      </c>
      <c r="F2136">
        <v>122.85</v>
      </c>
      <c r="G2136">
        <v>120.063928310401</v>
      </c>
      <c r="H2136">
        <v>53.435285650732503</v>
      </c>
      <c r="I2136">
        <v>144.247425559437</v>
      </c>
      <c r="J2136">
        <v>19.089252762604499</v>
      </c>
      <c r="K2136">
        <v>86.311624319856193</v>
      </c>
      <c r="L2136">
        <v>72.188861370322499</v>
      </c>
      <c r="M2136">
        <v>86.321382495603004</v>
      </c>
      <c r="N2136">
        <v>2.2642320085929102</v>
      </c>
      <c r="O2136">
        <v>0.122100122100121</v>
      </c>
      <c r="P2136">
        <v>184.63855421686699</v>
      </c>
      <c r="Q2136">
        <v>2.4067657409908998E-2</v>
      </c>
    </row>
    <row r="2137" spans="1:17" hidden="1" x14ac:dyDescent="0.3">
      <c r="A2137" t="s">
        <v>4431</v>
      </c>
      <c r="B2137" t="s">
        <v>4432</v>
      </c>
      <c r="C2137" t="str">
        <f>IFERROR(VLOOKUP(Table1[[#This Row],[Ticker]],[1]!Table1[[Symbol]:[Industry]],2,FALSE),"-")</f>
        <v>-</v>
      </c>
      <c r="E2137">
        <v>273.88299999999998</v>
      </c>
      <c r="F2137">
        <v>199.9</v>
      </c>
      <c r="G2137">
        <v>47.074263399629999</v>
      </c>
      <c r="H2137">
        <v>1.09316801064467</v>
      </c>
      <c r="I2137">
        <v>4.2651625339147996</v>
      </c>
      <c r="J2137">
        <v>0.525747122293441</v>
      </c>
      <c r="K2137">
        <v>190.80192673149801</v>
      </c>
      <c r="L2137">
        <v>183.22522085662601</v>
      </c>
      <c r="M2137">
        <v>60.504365312052798</v>
      </c>
      <c r="N2137">
        <v>1.29189379286091</v>
      </c>
      <c r="O2137">
        <v>25.9629814907453</v>
      </c>
      <c r="P2137">
        <v>81.397459165154203</v>
      </c>
    </row>
    <row r="2138" spans="1:17" hidden="1" x14ac:dyDescent="0.3">
      <c r="A2138" t="s">
        <v>4433</v>
      </c>
      <c r="B2138" t="s">
        <v>4434</v>
      </c>
      <c r="C2138" t="str">
        <f>IFERROR(VLOOKUP(Table1[[#This Row],[Ticker]],[1]!Table1[[Symbol]:[Industry]],2,FALSE),"-")</f>
        <v>-</v>
      </c>
      <c r="D2138" t="s">
        <v>61</v>
      </c>
      <c r="E2138">
        <v>272.35476612500003</v>
      </c>
      <c r="F2138">
        <v>270.7</v>
      </c>
      <c r="G2138">
        <v>-52.665920669247299</v>
      </c>
      <c r="H2138">
        <v>-6.1737960336916196</v>
      </c>
      <c r="I2138">
        <v>-45.820158254412199</v>
      </c>
      <c r="J2138">
        <v>-4.0375089671572502</v>
      </c>
      <c r="K2138">
        <v>278.725652364094</v>
      </c>
      <c r="L2138">
        <v>331.06895549997</v>
      </c>
      <c r="M2138">
        <v>46.010088089370498</v>
      </c>
      <c r="N2138">
        <v>0.74094659781240202</v>
      </c>
      <c r="O2138">
        <v>73.180642777982996</v>
      </c>
      <c r="P2138">
        <v>12.7916666666666</v>
      </c>
      <c r="Q2138">
        <v>-0.166308676104963</v>
      </c>
    </row>
    <row r="2139" spans="1:17" hidden="1" x14ac:dyDescent="0.3">
      <c r="A2139" t="s">
        <v>4435</v>
      </c>
      <c r="B2139" t="s">
        <v>4436</v>
      </c>
      <c r="C2139" t="str">
        <f>IFERROR(VLOOKUP(Table1[[#This Row],[Ticker]],[1]!Table1[[Symbol]:[Industry]],2,FALSE),"-")</f>
        <v>-</v>
      </c>
      <c r="E2139">
        <v>270.50805795000002</v>
      </c>
      <c r="F2139">
        <v>871</v>
      </c>
      <c r="G2139">
        <v>826.74780199054999</v>
      </c>
      <c r="H2139">
        <v>14.702714166347899</v>
      </c>
      <c r="I2139">
        <v>841.11564773815996</v>
      </c>
      <c r="J2139">
        <v>-9.8514315046385494</v>
      </c>
      <c r="K2139">
        <v>732.74011873244103</v>
      </c>
      <c r="M2139">
        <v>47.139743038742097</v>
      </c>
      <c r="N2139">
        <v>1.4260827294056899</v>
      </c>
      <c r="O2139">
        <v>12.399540757749699</v>
      </c>
      <c r="P2139">
        <v>900</v>
      </c>
    </row>
    <row r="2140" spans="1:17" hidden="1" x14ac:dyDescent="0.3">
      <c r="A2140" t="s">
        <v>4437</v>
      </c>
      <c r="B2140" t="s">
        <v>4438</v>
      </c>
      <c r="C2140" t="str">
        <f>IFERROR(VLOOKUP(Table1[[#This Row],[Ticker]],[1]!Table1[[Symbol]:[Industry]],2,FALSE),"-")</f>
        <v>-</v>
      </c>
      <c r="D2140" t="s">
        <v>454</v>
      </c>
      <c r="E2140">
        <v>270.34109999999998</v>
      </c>
      <c r="F2140">
        <v>107.15</v>
      </c>
      <c r="G2140">
        <v>-51.2754992973423</v>
      </c>
      <c r="H2140">
        <v>-6.3942128293173397</v>
      </c>
      <c r="I2140">
        <v>-16.703689237737599</v>
      </c>
      <c r="J2140">
        <v>0.16035238485130199</v>
      </c>
      <c r="K2140">
        <v>107.85281772467501</v>
      </c>
      <c r="L2140">
        <v>115.21113577347801</v>
      </c>
      <c r="M2140">
        <v>54.328975395404697</v>
      </c>
      <c r="N2140">
        <v>3.1728313555597101</v>
      </c>
      <c r="O2140">
        <v>48.810079328044701</v>
      </c>
      <c r="P2140">
        <v>11.6145833333333</v>
      </c>
    </row>
    <row r="2141" spans="1:17" hidden="1" x14ac:dyDescent="0.3">
      <c r="A2141" t="s">
        <v>4439</v>
      </c>
      <c r="B2141" t="s">
        <v>4440</v>
      </c>
      <c r="C2141" t="str">
        <f>IFERROR(VLOOKUP(Table1[[#This Row],[Ticker]],[1]!Table1[[Symbol]:[Industry]],2,FALSE),"-")</f>
        <v>-</v>
      </c>
      <c r="D2141" t="s">
        <v>104</v>
      </c>
      <c r="E2141">
        <v>269.90283411000001</v>
      </c>
      <c r="F2141">
        <v>173</v>
      </c>
      <c r="G2141">
        <v>66.601096141878102</v>
      </c>
      <c r="H2141">
        <v>6.1478614352293501</v>
      </c>
      <c r="I2141">
        <v>7.1757749129775501</v>
      </c>
      <c r="J2141">
        <v>-2.22735792130229</v>
      </c>
      <c r="K2141">
        <v>179.75026671669499</v>
      </c>
      <c r="L2141">
        <v>165.14598026613899</v>
      </c>
      <c r="M2141">
        <v>53.772691977335398</v>
      </c>
      <c r="N2141">
        <v>0.85106821580985703</v>
      </c>
      <c r="O2141">
        <v>107.63005780346801</v>
      </c>
      <c r="P2141">
        <v>110.949884160468</v>
      </c>
      <c r="Q2141">
        <v>9.9267865617019002E-2</v>
      </c>
    </row>
    <row r="2142" spans="1:17" hidden="1" x14ac:dyDescent="0.3">
      <c r="A2142" t="s">
        <v>4441</v>
      </c>
      <c r="B2142" t="s">
        <v>4442</v>
      </c>
      <c r="C2142" t="str">
        <f>IFERROR(VLOOKUP(Table1[[#This Row],[Ticker]],[1]!Table1[[Symbol]:[Industry]],2,FALSE),"-")</f>
        <v>-</v>
      </c>
      <c r="D2142" t="s">
        <v>544</v>
      </c>
      <c r="E2142">
        <v>269.68105850000001</v>
      </c>
      <c r="F2142">
        <v>314.95</v>
      </c>
      <c r="G2142">
        <v>355.96334859819001</v>
      </c>
      <c r="H2142">
        <v>20.139741641914998</v>
      </c>
      <c r="I2142">
        <v>116.907261909205</v>
      </c>
      <c r="J2142">
        <v>-2.5671496202782098</v>
      </c>
      <c r="K2142">
        <v>274.66851404980201</v>
      </c>
      <c r="L2142">
        <v>197.86771120829701</v>
      </c>
      <c r="M2142">
        <v>70.613469900558897</v>
      </c>
      <c r="N2142">
        <v>2.0327472371394002</v>
      </c>
      <c r="O2142">
        <v>15.4151452611525</v>
      </c>
      <c r="P2142">
        <v>442.549526270456</v>
      </c>
      <c r="Q2142">
        <v>0.19819811441339899</v>
      </c>
    </row>
    <row r="2143" spans="1:17" hidden="1" x14ac:dyDescent="0.3">
      <c r="A2143" t="s">
        <v>4443</v>
      </c>
      <c r="B2143" t="s">
        <v>4444</v>
      </c>
      <c r="C2143" t="str">
        <f>IFERROR(VLOOKUP(Table1[[#This Row],[Ticker]],[1]!Table1[[Symbol]:[Industry]],2,FALSE),"-")</f>
        <v>-</v>
      </c>
      <c r="D2143" t="s">
        <v>218</v>
      </c>
      <c r="E2143">
        <v>269.48272874999998</v>
      </c>
      <c r="F2143">
        <v>195.3</v>
      </c>
      <c r="G2143">
        <v>-37.010249832135301</v>
      </c>
      <c r="H2143">
        <v>-19.942396492557499</v>
      </c>
      <c r="I2143">
        <v>-33.040822665741501</v>
      </c>
      <c r="J2143">
        <v>-4.87271306440348</v>
      </c>
      <c r="K2143">
        <v>216.71056091840299</v>
      </c>
      <c r="L2143">
        <v>230.606706232151</v>
      </c>
      <c r="M2143">
        <v>28.9084745302813</v>
      </c>
      <c r="N2143">
        <v>1.5456346112089301</v>
      </c>
      <c r="O2143">
        <v>129.39068100358401</v>
      </c>
      <c r="P2143">
        <v>1.6657990629880199</v>
      </c>
      <c r="Q2143">
        <v>5.2615596818896E-2</v>
      </c>
    </row>
    <row r="2144" spans="1:17" hidden="1" x14ac:dyDescent="0.3">
      <c r="A2144" t="s">
        <v>4445</v>
      </c>
      <c r="B2144" t="s">
        <v>4446</v>
      </c>
      <c r="C2144" t="str">
        <f>IFERROR(VLOOKUP(Table1[[#This Row],[Ticker]],[1]!Table1[[Symbol]:[Industry]],2,FALSE),"-")</f>
        <v>-</v>
      </c>
      <c r="E2144">
        <v>269.26494980000001</v>
      </c>
      <c r="F2144">
        <v>31.59</v>
      </c>
      <c r="G2144">
        <v>31.400805332747701</v>
      </c>
      <c r="H2144">
        <v>-3.76547787947184</v>
      </c>
      <c r="I2144">
        <v>-0.66938978246184</v>
      </c>
      <c r="J2144">
        <v>-7.50108996476441</v>
      </c>
      <c r="K2144">
        <v>30.508906388487901</v>
      </c>
      <c r="L2144">
        <v>28.994144560894799</v>
      </c>
      <c r="M2144">
        <v>50.323864757843801</v>
      </c>
      <c r="N2144">
        <v>2.32291702851564</v>
      </c>
      <c r="O2144">
        <v>31.6872427983539</v>
      </c>
      <c r="P2144">
        <v>65.566037735848994</v>
      </c>
      <c r="Q2144">
        <v>6.4246071395408999E-2</v>
      </c>
    </row>
    <row r="2145" spans="1:17" hidden="1" x14ac:dyDescent="0.3">
      <c r="A2145" t="s">
        <v>4447</v>
      </c>
      <c r="B2145" t="s">
        <v>4448</v>
      </c>
      <c r="C2145" t="str">
        <f>IFERROR(VLOOKUP(Table1[[#This Row],[Ticker]],[1]!Table1[[Symbol]:[Industry]],2,FALSE),"-")</f>
        <v>-</v>
      </c>
      <c r="D2145" t="s">
        <v>21</v>
      </c>
      <c r="E2145">
        <v>269.13216491999998</v>
      </c>
      <c r="F2145">
        <v>180</v>
      </c>
      <c r="G2145">
        <v>138.63195909717501</v>
      </c>
      <c r="H2145">
        <v>-1.1306624323056</v>
      </c>
      <c r="I2145">
        <v>-15.189204877427899</v>
      </c>
      <c r="J2145">
        <v>-11.1737559956472</v>
      </c>
      <c r="K2145">
        <v>174.42922031259701</v>
      </c>
      <c r="L2145">
        <v>157.50803934598599</v>
      </c>
      <c r="M2145">
        <v>59.309175163003701</v>
      </c>
      <c r="N2145">
        <v>1.3101806404459699</v>
      </c>
      <c r="O2145">
        <v>23.6944444444444</v>
      </c>
      <c r="P2145">
        <v>172.72727272727201</v>
      </c>
      <c r="Q2145">
        <v>9.5835504446570005E-2</v>
      </c>
    </row>
    <row r="2146" spans="1:17" hidden="1" x14ac:dyDescent="0.3">
      <c r="A2146" t="s">
        <v>4449</v>
      </c>
      <c r="B2146" t="s">
        <v>4450</v>
      </c>
      <c r="C2146" t="str">
        <f>IFERROR(VLOOKUP(Table1[[#This Row],[Ticker]],[1]!Table1[[Symbol]:[Industry]],2,FALSE),"-")</f>
        <v>-</v>
      </c>
      <c r="D2146" t="s">
        <v>46</v>
      </c>
      <c r="E2146">
        <v>268.62099119999999</v>
      </c>
      <c r="F2146">
        <v>53.5</v>
      </c>
      <c r="G2146">
        <v>39.981775517373599</v>
      </c>
      <c r="H2146">
        <v>6.0606723056154097</v>
      </c>
      <c r="I2146">
        <v>-0.61024752388599102</v>
      </c>
      <c r="J2146">
        <v>-1.40339703746304</v>
      </c>
      <c r="K2146">
        <v>53.362187416962101</v>
      </c>
      <c r="L2146">
        <v>43.162288707084301</v>
      </c>
      <c r="M2146">
        <v>50.326907083631099</v>
      </c>
      <c r="N2146">
        <v>0.69600794903267205</v>
      </c>
      <c r="O2146">
        <v>25.233644859813001</v>
      </c>
      <c r="P2146">
        <v>111.36823759885201</v>
      </c>
      <c r="Q2146">
        <v>0.17445222990371401</v>
      </c>
    </row>
    <row r="2147" spans="1:17" hidden="1" x14ac:dyDescent="0.3">
      <c r="A2147" t="s">
        <v>4451</v>
      </c>
      <c r="B2147" t="s">
        <v>4452</v>
      </c>
      <c r="C2147" t="str">
        <f>IFERROR(VLOOKUP(Table1[[#This Row],[Ticker]],[1]!Table1[[Symbol]:[Industry]],2,FALSE),"-")</f>
        <v>-</v>
      </c>
      <c r="D2147" t="s">
        <v>607</v>
      </c>
      <c r="E2147">
        <v>268.54301687999998</v>
      </c>
      <c r="F2147">
        <v>9.6</v>
      </c>
      <c r="G2147">
        <v>56.303521444788103</v>
      </c>
      <c r="H2147">
        <v>-8.6441664040620001</v>
      </c>
      <c r="I2147">
        <v>55.494092516490802</v>
      </c>
      <c r="J2147">
        <v>-5.1062334933270899</v>
      </c>
      <c r="K2147">
        <v>9.6052054037428007</v>
      </c>
      <c r="L2147">
        <v>7.5885938258686503</v>
      </c>
      <c r="M2147">
        <v>40.4728920122351</v>
      </c>
      <c r="N2147">
        <v>1.03689556191465</v>
      </c>
      <c r="O2147">
        <v>28.125</v>
      </c>
      <c r="P2147">
        <v>96.319018404907894</v>
      </c>
      <c r="Q2147">
        <v>0.12581487669126701</v>
      </c>
    </row>
    <row r="2148" spans="1:17" hidden="1" x14ac:dyDescent="0.3">
      <c r="A2148" t="s">
        <v>4453</v>
      </c>
      <c r="B2148" t="s">
        <v>4454</v>
      </c>
      <c r="C2148" t="str">
        <f>IFERROR(VLOOKUP(Table1[[#This Row],[Ticker]],[1]!Table1[[Symbol]:[Industry]],2,FALSE),"-")</f>
        <v>-</v>
      </c>
      <c r="E2148">
        <v>268.26263999999998</v>
      </c>
      <c r="F2148">
        <v>5.04</v>
      </c>
      <c r="G2148">
        <v>28.847572002702599</v>
      </c>
      <c r="H2148">
        <v>5.6255168538565501</v>
      </c>
      <c r="I2148">
        <v>44.719775930832398</v>
      </c>
      <c r="J2148">
        <v>-3.8325937486719899</v>
      </c>
      <c r="K2148">
        <v>4.2845369742077999</v>
      </c>
      <c r="L2148">
        <v>4.0781483981764604</v>
      </c>
      <c r="M2148">
        <v>67.765986754462503</v>
      </c>
      <c r="N2148">
        <v>1.69262506795709</v>
      </c>
      <c r="O2148">
        <v>31.9444444444444</v>
      </c>
      <c r="P2148">
        <v>109.128630705394</v>
      </c>
      <c r="Q2148">
        <v>-4.7808553919236003E-2</v>
      </c>
    </row>
    <row r="2149" spans="1:17" hidden="1" x14ac:dyDescent="0.3">
      <c r="A2149" t="s">
        <v>4455</v>
      </c>
      <c r="B2149" t="s">
        <v>4456</v>
      </c>
      <c r="C2149" t="str">
        <f>IFERROR(VLOOKUP(Table1[[#This Row],[Ticker]],[1]!Table1[[Symbol]:[Industry]],2,FALSE),"-")</f>
        <v>-</v>
      </c>
      <c r="D2149" t="s">
        <v>380</v>
      </c>
      <c r="E2149">
        <v>266.594435107999</v>
      </c>
      <c r="F2149">
        <v>66.37</v>
      </c>
      <c r="G2149">
        <v>32.489230339348701</v>
      </c>
      <c r="H2149">
        <v>7.6281740214699099</v>
      </c>
      <c r="I2149">
        <v>10.3508185451862</v>
      </c>
      <c r="J2149">
        <v>-2.4520531987473801</v>
      </c>
      <c r="K2149">
        <v>62.987663673220403</v>
      </c>
      <c r="L2149">
        <v>58.1418641360072</v>
      </c>
      <c r="M2149">
        <v>70.974636809886505</v>
      </c>
      <c r="N2149">
        <v>1.3629644603352999</v>
      </c>
      <c r="O2149">
        <v>19.767967455175501</v>
      </c>
      <c r="P2149">
        <v>74.657894736842096</v>
      </c>
      <c r="Q2149">
        <v>7.7193257268462004E-2</v>
      </c>
    </row>
    <row r="2150" spans="1:17" hidden="1" x14ac:dyDescent="0.3">
      <c r="A2150" t="s">
        <v>4457</v>
      </c>
      <c r="B2150" t="s">
        <v>4458</v>
      </c>
      <c r="C2150" t="str">
        <f>IFERROR(VLOOKUP(Table1[[#This Row],[Ticker]],[1]!Table1[[Symbol]:[Industry]],2,FALSE),"-")</f>
        <v>-</v>
      </c>
      <c r="D2150" t="s">
        <v>607</v>
      </c>
      <c r="E2150">
        <v>266.56797999999998</v>
      </c>
      <c r="F2150">
        <v>271.85000000000002</v>
      </c>
      <c r="G2150">
        <v>479.09787080524001</v>
      </c>
      <c r="H2150">
        <v>-16.309230841540199</v>
      </c>
      <c r="I2150">
        <v>89.755109435146593</v>
      </c>
      <c r="J2150">
        <v>-1.22807731931844</v>
      </c>
      <c r="K2150">
        <v>254.84611879616199</v>
      </c>
      <c r="L2150">
        <v>180.32737435033201</v>
      </c>
      <c r="M2150">
        <v>52.303850065716098</v>
      </c>
      <c r="N2150">
        <v>0.57213930348258701</v>
      </c>
      <c r="O2150">
        <v>41.990068052234598</v>
      </c>
      <c r="P2150">
        <v>579.625</v>
      </c>
      <c r="Q2150">
        <v>0.151975267346283</v>
      </c>
    </row>
    <row r="2151" spans="1:17" hidden="1" x14ac:dyDescent="0.3">
      <c r="A2151" t="s">
        <v>4459</v>
      </c>
      <c r="B2151" t="s">
        <v>4460</v>
      </c>
      <c r="C2151" t="str">
        <f>IFERROR(VLOOKUP(Table1[[#This Row],[Ticker]],[1]!Table1[[Symbol]:[Industry]],2,FALSE),"-")</f>
        <v>-</v>
      </c>
      <c r="D2151" t="s">
        <v>21</v>
      </c>
      <c r="E2151">
        <v>266.33102275499999</v>
      </c>
      <c r="F2151">
        <v>116.7</v>
      </c>
      <c r="G2151">
        <v>-38.541832320309403</v>
      </c>
      <c r="H2151">
        <v>-10.1525508621397</v>
      </c>
      <c r="I2151">
        <v>-39.012543058199299</v>
      </c>
      <c r="J2151">
        <v>-0.64803939442583403</v>
      </c>
      <c r="K2151">
        <v>116.297011160332</v>
      </c>
      <c r="L2151">
        <v>124.20087195454801</v>
      </c>
      <c r="M2151">
        <v>60.260982171237899</v>
      </c>
      <c r="N2151">
        <v>1.0056983332126901</v>
      </c>
      <c r="O2151">
        <v>49.742930591259601</v>
      </c>
      <c r="P2151">
        <v>24.1489361702127</v>
      </c>
      <c r="Q2151">
        <v>0.11898573293918099</v>
      </c>
    </row>
    <row r="2152" spans="1:17" hidden="1" x14ac:dyDescent="0.3">
      <c r="A2152" t="s">
        <v>4461</v>
      </c>
      <c r="B2152" t="s">
        <v>4462</v>
      </c>
      <c r="C2152" t="str">
        <f>IFERROR(VLOOKUP(Table1[[#This Row],[Ticker]],[1]!Table1[[Symbol]:[Industry]],2,FALSE),"-")</f>
        <v>-</v>
      </c>
      <c r="D2152" t="s">
        <v>1720</v>
      </c>
      <c r="E2152">
        <v>265.75595199999998</v>
      </c>
      <c r="F2152">
        <v>426.9</v>
      </c>
      <c r="G2152">
        <v>24.896789062446</v>
      </c>
      <c r="H2152">
        <v>2.1024866363058998</v>
      </c>
      <c r="I2152">
        <v>18.4394631338211</v>
      </c>
      <c r="J2152">
        <v>-3.2383138287060498</v>
      </c>
      <c r="K2152">
        <v>442.515344750098</v>
      </c>
      <c r="M2152">
        <v>51.215836425999299</v>
      </c>
      <c r="N2152">
        <v>0.60753129489021096</v>
      </c>
      <c r="O2152">
        <v>56.008432888264203</v>
      </c>
      <c r="P2152">
        <v>66.822977725673994</v>
      </c>
    </row>
    <row r="2153" spans="1:17" hidden="1" x14ac:dyDescent="0.3">
      <c r="A2153" t="s">
        <v>4463</v>
      </c>
      <c r="B2153" t="s">
        <v>4464</v>
      </c>
      <c r="C2153" t="str">
        <f>IFERROR(VLOOKUP(Table1[[#This Row],[Ticker]],[1]!Table1[[Symbol]:[Industry]],2,FALSE),"-")</f>
        <v>-</v>
      </c>
      <c r="E2153">
        <v>263.90913377999999</v>
      </c>
      <c r="F2153">
        <v>201.5</v>
      </c>
      <c r="G2153">
        <v>-30.638051708243701</v>
      </c>
      <c r="H2153">
        <v>-7.5623011190879099</v>
      </c>
      <c r="I2153">
        <v>-43.699926107524398</v>
      </c>
      <c r="J2153">
        <v>-7.0902127640310102</v>
      </c>
      <c r="K2153">
        <v>220.49045029447001</v>
      </c>
      <c r="L2153">
        <v>246.17484536087301</v>
      </c>
      <c r="M2153">
        <v>35.875595331589203</v>
      </c>
      <c r="N2153">
        <v>0.61616161616161602</v>
      </c>
      <c r="O2153">
        <v>71.215880893300195</v>
      </c>
      <c r="P2153">
        <v>11.9444444444444</v>
      </c>
      <c r="Q2153">
        <v>0.10967558904007101</v>
      </c>
    </row>
    <row r="2154" spans="1:17" hidden="1" x14ac:dyDescent="0.3">
      <c r="A2154" t="s">
        <v>4465</v>
      </c>
      <c r="B2154" t="s">
        <v>4466</v>
      </c>
      <c r="C2154" t="str">
        <f>IFERROR(VLOOKUP(Table1[[#This Row],[Ticker]],[1]!Table1[[Symbol]:[Industry]],2,FALSE),"-")</f>
        <v>-</v>
      </c>
      <c r="D2154" t="s">
        <v>385</v>
      </c>
      <c r="E2154">
        <v>263.79924499999998</v>
      </c>
      <c r="F2154">
        <v>200</v>
      </c>
      <c r="G2154">
        <v>3.8904182601568702</v>
      </c>
      <c r="H2154">
        <v>-14.1196381021752</v>
      </c>
      <c r="I2154">
        <v>-12.2093480217061</v>
      </c>
      <c r="J2154">
        <v>-9.1615146839294095</v>
      </c>
      <c r="K2154">
        <v>202.06163000737399</v>
      </c>
      <c r="L2154">
        <v>206.28377183975499</v>
      </c>
      <c r="M2154">
        <v>49.468780229254499</v>
      </c>
      <c r="N2154">
        <v>1.5588972431077599</v>
      </c>
      <c r="O2154">
        <v>47.199999999999903</v>
      </c>
      <c r="P2154">
        <v>40.350877192982402</v>
      </c>
    </row>
    <row r="2155" spans="1:17" hidden="1" x14ac:dyDescent="0.3">
      <c r="A2155" t="s">
        <v>4467</v>
      </c>
      <c r="B2155" t="s">
        <v>4468</v>
      </c>
      <c r="C2155" t="str">
        <f>IFERROR(VLOOKUP(Table1[[#This Row],[Ticker]],[1]!Table1[[Symbol]:[Industry]],2,FALSE),"-")</f>
        <v>-</v>
      </c>
      <c r="D2155" t="s">
        <v>230</v>
      </c>
      <c r="E2155">
        <v>263.262</v>
      </c>
      <c r="F2155">
        <v>772.7</v>
      </c>
      <c r="G2155">
        <v>138.716905774997</v>
      </c>
      <c r="H2155">
        <v>-14.526351677221101</v>
      </c>
      <c r="I2155">
        <v>25.625468711874099</v>
      </c>
      <c r="J2155">
        <v>-2.3092486542491599</v>
      </c>
      <c r="K2155">
        <v>765.70507122243998</v>
      </c>
      <c r="L2155">
        <v>620.03756315459896</v>
      </c>
      <c r="M2155">
        <v>46.155857182714897</v>
      </c>
      <c r="N2155">
        <v>0.39016051902863402</v>
      </c>
      <c r="O2155">
        <v>19.968940080238099</v>
      </c>
      <c r="P2155">
        <v>186.13219774115899</v>
      </c>
      <c r="Q2155">
        <v>0.153126410975824</v>
      </c>
    </row>
    <row r="2156" spans="1:17" hidden="1" x14ac:dyDescent="0.3">
      <c r="A2156" t="s">
        <v>4469</v>
      </c>
      <c r="B2156" t="s">
        <v>4470</v>
      </c>
      <c r="C2156" t="str">
        <f>IFERROR(VLOOKUP(Table1[[#This Row],[Ticker]],[1]!Table1[[Symbol]:[Industry]],2,FALSE),"-")</f>
        <v>-</v>
      </c>
      <c r="D2156" t="s">
        <v>385</v>
      </c>
      <c r="E2156">
        <v>262.91538000000003</v>
      </c>
      <c r="F2156">
        <v>227.81</v>
      </c>
      <c r="G2156">
        <v>-2.04343047478842</v>
      </c>
      <c r="H2156">
        <v>-6.2972419752395004</v>
      </c>
      <c r="I2156">
        <v>-11.0930026967229</v>
      </c>
      <c r="J2156">
        <v>-1.0306929904105899</v>
      </c>
      <c r="K2156">
        <v>223.69174339838</v>
      </c>
      <c r="L2156">
        <v>205.77970177501899</v>
      </c>
      <c r="M2156">
        <v>51.621766484854703</v>
      </c>
      <c r="N2156">
        <v>3.25734856212441</v>
      </c>
      <c r="O2156">
        <v>16.325007681840098</v>
      </c>
      <c r="P2156">
        <v>46.974193548387099</v>
      </c>
      <c r="Q2156">
        <v>0.112062153761766</v>
      </c>
    </row>
    <row r="2157" spans="1:17" hidden="1" x14ac:dyDescent="0.3">
      <c r="A2157" t="s">
        <v>4471</v>
      </c>
      <c r="B2157" t="s">
        <v>4472</v>
      </c>
      <c r="C2157" t="str">
        <f>IFERROR(VLOOKUP(Table1[[#This Row],[Ticker]],[1]!Table1[[Symbol]:[Industry]],2,FALSE),"-")</f>
        <v>-</v>
      </c>
      <c r="D2157" t="s">
        <v>971</v>
      </c>
      <c r="E2157">
        <v>262.73099601000001</v>
      </c>
      <c r="F2157">
        <v>4245.5</v>
      </c>
      <c r="G2157">
        <v>-3.95045449447493</v>
      </c>
      <c r="H2157">
        <v>-9.9795915973316802</v>
      </c>
      <c r="I2157">
        <v>-1.91982887440706</v>
      </c>
      <c r="J2157">
        <v>-3.1017361732171098E-2</v>
      </c>
      <c r="K2157">
        <v>3921.9139324371099</v>
      </c>
      <c r="L2157">
        <v>3740.6916721819298</v>
      </c>
      <c r="M2157">
        <v>83.626503115649996</v>
      </c>
      <c r="N2157">
        <v>2.34746235359732</v>
      </c>
      <c r="O2157">
        <v>3.5920386291367201</v>
      </c>
      <c r="P2157">
        <v>34.7777777777777</v>
      </c>
      <c r="Q2157">
        <v>2.3493668614809001E-2</v>
      </c>
    </row>
    <row r="2158" spans="1:17" hidden="1" x14ac:dyDescent="0.3">
      <c r="A2158" t="s">
        <v>4473</v>
      </c>
      <c r="B2158" t="s">
        <v>4474</v>
      </c>
      <c r="C2158" t="str">
        <f>IFERROR(VLOOKUP(Table1[[#This Row],[Ticker]],[1]!Table1[[Symbol]:[Industry]],2,FALSE),"-")</f>
        <v>-</v>
      </c>
      <c r="D2158" t="s">
        <v>124</v>
      </c>
      <c r="E2158">
        <v>262.70913899999999</v>
      </c>
      <c r="F2158">
        <v>279.55</v>
      </c>
      <c r="G2158">
        <v>43.227165187384102</v>
      </c>
      <c r="H2158">
        <v>-9.4756732533770798</v>
      </c>
      <c r="I2158">
        <v>-29.421960509027301</v>
      </c>
      <c r="J2158">
        <v>-3.32837998645067</v>
      </c>
      <c r="K2158">
        <v>278.38261775265897</v>
      </c>
      <c r="L2158">
        <v>267.06899078169198</v>
      </c>
      <c r="M2158">
        <v>61.631771386485198</v>
      </c>
      <c r="N2158">
        <v>2.5740348666942201</v>
      </c>
      <c r="O2158">
        <v>26.274369522446701</v>
      </c>
      <c r="P2158">
        <v>74.71875</v>
      </c>
      <c r="Q2158">
        <v>1.4285749770197999E-2</v>
      </c>
    </row>
    <row r="2159" spans="1:17" hidden="1" x14ac:dyDescent="0.3">
      <c r="A2159" t="s">
        <v>4475</v>
      </c>
      <c r="B2159" t="s">
        <v>4476</v>
      </c>
      <c r="C2159" t="str">
        <f>IFERROR(VLOOKUP(Table1[[#This Row],[Ticker]],[1]!Table1[[Symbol]:[Industry]],2,FALSE),"-")</f>
        <v>-</v>
      </c>
      <c r="D2159" t="s">
        <v>61</v>
      </c>
      <c r="E2159">
        <v>262.6159419</v>
      </c>
      <c r="F2159">
        <v>190.25</v>
      </c>
      <c r="G2159">
        <v>85.703667369324293</v>
      </c>
      <c r="H2159">
        <v>-2.61987401604331</v>
      </c>
      <c r="I2159">
        <v>28.162096368808498</v>
      </c>
      <c r="J2159">
        <v>-9.4384838434704896</v>
      </c>
      <c r="K2159">
        <v>182.812359347246</v>
      </c>
      <c r="L2159">
        <v>147.87131409856499</v>
      </c>
      <c r="M2159">
        <v>42.795115733709999</v>
      </c>
      <c r="N2159">
        <v>1.7837574507407901</v>
      </c>
      <c r="O2159">
        <v>22.417871222076201</v>
      </c>
      <c r="P2159">
        <v>121.0666976528</v>
      </c>
      <c r="Q2159">
        <v>0.10357834778363301</v>
      </c>
    </row>
    <row r="2160" spans="1:17" hidden="1" x14ac:dyDescent="0.3">
      <c r="A2160" t="s">
        <v>4477</v>
      </c>
      <c r="B2160" t="s">
        <v>4478</v>
      </c>
      <c r="C2160" t="str">
        <f>IFERROR(VLOOKUP(Table1[[#This Row],[Ticker]],[1]!Table1[[Symbol]:[Industry]],2,FALSE),"-")</f>
        <v>-</v>
      </c>
      <c r="E2160">
        <v>262.18341779999997</v>
      </c>
      <c r="F2160">
        <v>2278.15</v>
      </c>
      <c r="G2160">
        <v>457.78257205195501</v>
      </c>
      <c r="H2160">
        <v>71.058780049428606</v>
      </c>
      <c r="I2160">
        <v>101.355327738128</v>
      </c>
      <c r="J2160">
        <v>16.506236017356901</v>
      </c>
      <c r="K2160">
        <v>1404.87588889518</v>
      </c>
      <c r="L2160">
        <v>1018.98714053763</v>
      </c>
      <c r="M2160">
        <v>94.089488977771197</v>
      </c>
      <c r="N2160">
        <v>1.89227266069217</v>
      </c>
      <c r="O2160">
        <v>0</v>
      </c>
      <c r="P2160">
        <v>497.46918436926302</v>
      </c>
      <c r="Q2160">
        <v>0.18193609593207299</v>
      </c>
    </row>
    <row r="2161" spans="1:17" hidden="1" x14ac:dyDescent="0.3">
      <c r="A2161" t="s">
        <v>4479</v>
      </c>
      <c r="B2161" t="s">
        <v>4480</v>
      </c>
      <c r="C2161" t="str">
        <f>IFERROR(VLOOKUP(Table1[[#This Row],[Ticker]],[1]!Table1[[Symbol]:[Industry]],2,FALSE),"-")</f>
        <v>-</v>
      </c>
      <c r="E2161">
        <v>262.02566000000002</v>
      </c>
      <c r="F2161">
        <v>9.74</v>
      </c>
      <c r="G2161">
        <v>-98.587031722526604</v>
      </c>
      <c r="H2161">
        <v>-34.1870235469191</v>
      </c>
      <c r="I2161">
        <v>-81.944637533111901</v>
      </c>
      <c r="J2161">
        <v>-4.9890290972320601</v>
      </c>
      <c r="K2161">
        <v>13.9963296214823</v>
      </c>
      <c r="L2161">
        <v>23.115553116007199</v>
      </c>
      <c r="M2161">
        <v>30.4242781969708</v>
      </c>
      <c r="N2161">
        <v>2.1005112235054102</v>
      </c>
      <c r="O2161">
        <v>412.32032854209399</v>
      </c>
      <c r="P2161">
        <v>2.9598308668076001</v>
      </c>
      <c r="Q2161">
        <v>7.8312144481305995E-2</v>
      </c>
    </row>
    <row r="2162" spans="1:17" hidden="1" x14ac:dyDescent="0.3">
      <c r="A2162" t="s">
        <v>4481</v>
      </c>
      <c r="B2162" t="s">
        <v>4482</v>
      </c>
      <c r="C2162" t="str">
        <f>IFERROR(VLOOKUP(Table1[[#This Row],[Ticker]],[1]!Table1[[Symbol]:[Industry]],2,FALSE),"-")</f>
        <v>-</v>
      </c>
      <c r="D2162" t="s">
        <v>533</v>
      </c>
      <c r="E2162">
        <v>261.69524999999999</v>
      </c>
      <c r="F2162">
        <v>136.94999999999999</v>
      </c>
      <c r="G2162">
        <v>-61.615046080968</v>
      </c>
      <c r="H2162">
        <v>-0.42999317571554502</v>
      </c>
      <c r="I2162">
        <v>-15.4811266466915</v>
      </c>
      <c r="J2162">
        <v>9.0398719424768501</v>
      </c>
      <c r="K2162">
        <v>126.21150467982601</v>
      </c>
      <c r="M2162">
        <v>79.252354118150393</v>
      </c>
      <c r="N2162">
        <v>1.6586744737771899</v>
      </c>
      <c r="O2162">
        <v>72.325666301569896</v>
      </c>
      <c r="P2162">
        <v>36.949999999999903</v>
      </c>
    </row>
    <row r="2163" spans="1:17" hidden="1" x14ac:dyDescent="0.3">
      <c r="A2163" t="s">
        <v>4483</v>
      </c>
      <c r="B2163" t="s">
        <v>4484</v>
      </c>
      <c r="C2163" t="str">
        <f>IFERROR(VLOOKUP(Table1[[#This Row],[Ticker]],[1]!Table1[[Symbol]:[Industry]],2,FALSE),"-")</f>
        <v>-</v>
      </c>
      <c r="D2163" t="s">
        <v>607</v>
      </c>
      <c r="E2163">
        <v>260.58483899999999</v>
      </c>
      <c r="F2163">
        <v>211</v>
      </c>
      <c r="G2163">
        <v>833.40568757134395</v>
      </c>
      <c r="H2163">
        <v>22.086800548202302</v>
      </c>
      <c r="I2163">
        <v>684.90903932238496</v>
      </c>
      <c r="J2163">
        <v>4.8941630134482104</v>
      </c>
      <c r="K2163">
        <v>160.775748709401</v>
      </c>
      <c r="L2163">
        <v>86.794389652447293</v>
      </c>
      <c r="M2163">
        <v>71.879376370908801</v>
      </c>
      <c r="N2163">
        <v>0.54638218923933202</v>
      </c>
      <c r="O2163">
        <v>3.0805687203791399</v>
      </c>
      <c r="P2163">
        <v>904.76190476190402</v>
      </c>
    </row>
    <row r="2164" spans="1:17" hidden="1" x14ac:dyDescent="0.3">
      <c r="A2164" t="s">
        <v>4485</v>
      </c>
      <c r="B2164" t="s">
        <v>4486</v>
      </c>
      <c r="C2164" t="str">
        <f>IFERROR(VLOOKUP(Table1[[#This Row],[Ticker]],[1]!Table1[[Symbol]:[Industry]],2,FALSE),"-")</f>
        <v>-</v>
      </c>
      <c r="E2164">
        <v>260.54445299999998</v>
      </c>
      <c r="F2164">
        <v>716</v>
      </c>
      <c r="G2164">
        <v>-56.819202475609501</v>
      </c>
      <c r="H2164">
        <v>-11.4369312619431</v>
      </c>
      <c r="I2164">
        <v>-31.232369340546299</v>
      </c>
      <c r="J2164">
        <v>-0.99122144336481499</v>
      </c>
      <c r="K2164">
        <v>727.85537014758495</v>
      </c>
      <c r="L2164">
        <v>838.60703225737802</v>
      </c>
      <c r="M2164">
        <v>56.658537097175902</v>
      </c>
      <c r="N2164">
        <v>1.3184841765773001</v>
      </c>
      <c r="O2164">
        <v>74.022346368715006</v>
      </c>
      <c r="P2164">
        <v>34.586466165413498</v>
      </c>
      <c r="Q2164">
        <v>0.120210635101809</v>
      </c>
    </row>
    <row r="2165" spans="1:17" hidden="1" x14ac:dyDescent="0.3">
      <c r="A2165" t="s">
        <v>4487</v>
      </c>
      <c r="B2165" t="s">
        <v>4488</v>
      </c>
      <c r="C2165" t="str">
        <f>IFERROR(VLOOKUP(Table1[[#This Row],[Ticker]],[1]!Table1[[Symbol]:[Industry]],2,FALSE),"-")</f>
        <v>-</v>
      </c>
      <c r="D2165" t="s">
        <v>607</v>
      </c>
      <c r="E2165">
        <v>260.44105999999999</v>
      </c>
      <c r="F2165">
        <v>146.88999999999999</v>
      </c>
      <c r="G2165">
        <v>136.15078561056001</v>
      </c>
      <c r="H2165">
        <v>4.0518275490747797</v>
      </c>
      <c r="I2165">
        <v>59.683788372399903</v>
      </c>
      <c r="J2165">
        <v>-0.312966554070294</v>
      </c>
      <c r="K2165">
        <v>138.67458770589599</v>
      </c>
      <c r="L2165">
        <v>112.05751877166</v>
      </c>
      <c r="M2165">
        <v>56.183551910690902</v>
      </c>
      <c r="N2165">
        <v>1.0481613456785901</v>
      </c>
      <c r="O2165">
        <v>11.137585948669001</v>
      </c>
      <c r="P2165">
        <v>199.46992864424001</v>
      </c>
      <c r="Q2165">
        <v>0.14053982774475801</v>
      </c>
    </row>
    <row r="2166" spans="1:17" hidden="1" x14ac:dyDescent="0.3">
      <c r="A2166" t="s">
        <v>4489</v>
      </c>
      <c r="B2166" t="s">
        <v>4490</v>
      </c>
      <c r="C2166" t="str">
        <f>IFERROR(VLOOKUP(Table1[[#This Row],[Ticker]],[1]!Table1[[Symbol]:[Industry]],2,FALSE),"-")</f>
        <v>-</v>
      </c>
      <c r="D2166" t="s">
        <v>322</v>
      </c>
      <c r="E2166">
        <v>260.39970199999999</v>
      </c>
      <c r="F2166">
        <v>86.91</v>
      </c>
      <c r="G2166">
        <v>57.862824942948599</v>
      </c>
      <c r="H2166">
        <v>-11.9258868341695</v>
      </c>
      <c r="I2166">
        <v>18.5929381293913</v>
      </c>
      <c r="J2166">
        <v>2.2645891642761899</v>
      </c>
      <c r="K2166">
        <v>84.044375484868695</v>
      </c>
      <c r="L2166">
        <v>71.437863469057902</v>
      </c>
      <c r="M2166">
        <v>49.826207233582103</v>
      </c>
      <c r="N2166">
        <v>0.87003205999909305</v>
      </c>
      <c r="O2166">
        <v>12.012426648256801</v>
      </c>
      <c r="P2166">
        <v>104.253819036427</v>
      </c>
      <c r="Q2166">
        <v>4.4721385301090003E-2</v>
      </c>
    </row>
    <row r="2167" spans="1:17" hidden="1" x14ac:dyDescent="0.3">
      <c r="A2167" t="s">
        <v>4491</v>
      </c>
      <c r="B2167" t="s">
        <v>4492</v>
      </c>
      <c r="C2167" t="str">
        <f>IFERROR(VLOOKUP(Table1[[#This Row],[Ticker]],[1]!Table1[[Symbol]:[Industry]],2,FALSE),"-")</f>
        <v>-</v>
      </c>
      <c r="D2167" t="s">
        <v>278</v>
      </c>
      <c r="E2167">
        <v>260.09956562500003</v>
      </c>
      <c r="F2167">
        <v>50.76</v>
      </c>
      <c r="G2167">
        <v>148.25152875306301</v>
      </c>
      <c r="H2167">
        <v>-4.3977017575973498</v>
      </c>
      <c r="I2167">
        <v>-18.520300817657802</v>
      </c>
      <c r="J2167">
        <v>-6.4325057359009401</v>
      </c>
      <c r="K2167">
        <v>51.6660656529614</v>
      </c>
      <c r="L2167">
        <v>45.266129392370303</v>
      </c>
      <c r="M2167">
        <v>41.538172768892402</v>
      </c>
      <c r="N2167">
        <v>1.3236190409395401</v>
      </c>
      <c r="O2167">
        <v>37.312844759653203</v>
      </c>
      <c r="P2167">
        <v>191.55657668006799</v>
      </c>
      <c r="Q2167">
        <v>0.11460793389554901</v>
      </c>
    </row>
    <row r="2168" spans="1:17" hidden="1" x14ac:dyDescent="0.3">
      <c r="A2168" t="s">
        <v>4493</v>
      </c>
      <c r="B2168" t="s">
        <v>4494</v>
      </c>
      <c r="C2168" t="str">
        <f>IFERROR(VLOOKUP(Table1[[#This Row],[Ticker]],[1]!Table1[[Symbol]:[Industry]],2,FALSE),"-")</f>
        <v>-</v>
      </c>
      <c r="E2168">
        <v>259.89472000000001</v>
      </c>
      <c r="F2168">
        <v>160</v>
      </c>
      <c r="G2168">
        <v>63.663890906470897</v>
      </c>
      <c r="H2168">
        <v>-6.7935398376459597</v>
      </c>
      <c r="I2168">
        <v>11.7595473049691</v>
      </c>
      <c r="J2168">
        <v>-3.5119843497543601</v>
      </c>
      <c r="K2168">
        <v>159.75514633258101</v>
      </c>
      <c r="L2168">
        <v>140.83439968388399</v>
      </c>
      <c r="M2168">
        <v>43.663638944492</v>
      </c>
      <c r="N2168">
        <v>0.55454545454545401</v>
      </c>
      <c r="O2168">
        <v>10</v>
      </c>
      <c r="P2168">
        <v>100</v>
      </c>
      <c r="Q2168">
        <v>0.141749380651675</v>
      </c>
    </row>
    <row r="2169" spans="1:17" hidden="1" x14ac:dyDescent="0.3">
      <c r="A2169" t="s">
        <v>4495</v>
      </c>
      <c r="B2169" t="s">
        <v>4496</v>
      </c>
      <c r="C2169" t="str">
        <f>IFERROR(VLOOKUP(Table1[[#This Row],[Ticker]],[1]!Table1[[Symbol]:[Industry]],2,FALSE),"-")</f>
        <v>-</v>
      </c>
      <c r="D2169" t="s">
        <v>124</v>
      </c>
      <c r="E2169">
        <v>259.51675151199998</v>
      </c>
      <c r="F2169">
        <v>234.6</v>
      </c>
      <c r="G2169">
        <v>-30.358118715826201</v>
      </c>
      <c r="H2169">
        <v>-11.9587310907991</v>
      </c>
      <c r="I2169">
        <v>-24.3640770321466</v>
      </c>
      <c r="J2169">
        <v>-4.1581424173618897</v>
      </c>
      <c r="K2169">
        <v>237.96286708767599</v>
      </c>
      <c r="L2169">
        <v>244.62421796346101</v>
      </c>
      <c r="M2169">
        <v>48.1917089143422</v>
      </c>
      <c r="N2169">
        <v>0.68610671801232304</v>
      </c>
      <c r="O2169">
        <v>41.794543904518299</v>
      </c>
      <c r="P2169">
        <v>22.6025607525476</v>
      </c>
      <c r="Q2169">
        <v>1.679336418723E-2</v>
      </c>
    </row>
    <row r="2170" spans="1:17" hidden="1" x14ac:dyDescent="0.3">
      <c r="A2170" t="s">
        <v>4497</v>
      </c>
      <c r="B2170" t="s">
        <v>4498</v>
      </c>
      <c r="C2170" t="str">
        <f>IFERROR(VLOOKUP(Table1[[#This Row],[Ticker]],[1]!Table1[[Symbol]:[Industry]],2,FALSE),"-")</f>
        <v>-</v>
      </c>
      <c r="D2170" t="s">
        <v>533</v>
      </c>
      <c r="E2170">
        <v>258.94694626500001</v>
      </c>
      <c r="F2170">
        <v>319.5</v>
      </c>
      <c r="G2170">
        <v>5.9661546272244301</v>
      </c>
      <c r="H2170">
        <v>18.101126118216101</v>
      </c>
      <c r="I2170">
        <v>0.142592830871798</v>
      </c>
      <c r="J2170">
        <v>-1.48538933384606</v>
      </c>
      <c r="K2170">
        <v>283.09997055530198</v>
      </c>
      <c r="L2170">
        <v>275.38785350030201</v>
      </c>
      <c r="M2170">
        <v>78.213322282645905</v>
      </c>
      <c r="N2170">
        <v>2.9598541722460698</v>
      </c>
      <c r="O2170">
        <v>14.397496087636901</v>
      </c>
      <c r="P2170">
        <v>38.162162162162097</v>
      </c>
      <c r="Q2170">
        <v>-3.5806480993101998E-2</v>
      </c>
    </row>
    <row r="2171" spans="1:17" hidden="1" x14ac:dyDescent="0.3">
      <c r="A2171" t="s">
        <v>4499</v>
      </c>
      <c r="B2171" t="s">
        <v>4500</v>
      </c>
      <c r="C2171" t="str">
        <f>IFERROR(VLOOKUP(Table1[[#This Row],[Ticker]],[1]!Table1[[Symbol]:[Industry]],2,FALSE),"-")</f>
        <v>-</v>
      </c>
      <c r="D2171" t="s">
        <v>127</v>
      </c>
      <c r="E2171">
        <v>258.786495</v>
      </c>
      <c r="F2171">
        <v>262.55</v>
      </c>
      <c r="G2171">
        <v>184.108288804919</v>
      </c>
      <c r="H2171">
        <v>8.3877966647443305</v>
      </c>
      <c r="I2171">
        <v>104.064084441335</v>
      </c>
      <c r="J2171">
        <v>6.5296191615769299</v>
      </c>
      <c r="K2171">
        <v>223.89430075536001</v>
      </c>
      <c r="L2171">
        <v>169.92697890417099</v>
      </c>
      <c r="M2171">
        <v>73.061259042148507</v>
      </c>
      <c r="N2171">
        <v>1.0466973828506601</v>
      </c>
      <c r="O2171">
        <v>0</v>
      </c>
      <c r="P2171">
        <v>222.93972939729301</v>
      </c>
      <c r="Q2171">
        <v>0.138343353214926</v>
      </c>
    </row>
    <row r="2172" spans="1:17" hidden="1" x14ac:dyDescent="0.3">
      <c r="A2172" t="s">
        <v>4501</v>
      </c>
      <c r="B2172" t="s">
        <v>4502</v>
      </c>
      <c r="C2172" t="str">
        <f>IFERROR(VLOOKUP(Table1[[#This Row],[Ticker]],[1]!Table1[[Symbol]:[Industry]],2,FALSE),"-")</f>
        <v>-</v>
      </c>
      <c r="D2172" t="s">
        <v>61</v>
      </c>
      <c r="E2172">
        <v>258.67243571999899</v>
      </c>
      <c r="F2172">
        <v>856.4</v>
      </c>
      <c r="G2172">
        <v>37.112991578049702</v>
      </c>
      <c r="H2172">
        <v>2.7353848486363601</v>
      </c>
      <c r="I2172">
        <v>47.481066653412199</v>
      </c>
      <c r="J2172">
        <v>1.55788456183482</v>
      </c>
      <c r="K2172">
        <v>747.73785942539496</v>
      </c>
      <c r="L2172">
        <v>643.00896305405695</v>
      </c>
      <c r="M2172">
        <v>75.0427698315019</v>
      </c>
      <c r="N2172">
        <v>0.44443001801042398</v>
      </c>
      <c r="O2172">
        <v>10.6959364782811</v>
      </c>
      <c r="P2172">
        <v>81.421459591144995</v>
      </c>
      <c r="Q2172">
        <v>-2.2485044093741E-2</v>
      </c>
    </row>
    <row r="2173" spans="1:17" hidden="1" x14ac:dyDescent="0.3">
      <c r="A2173" t="s">
        <v>4503</v>
      </c>
      <c r="B2173" t="s">
        <v>4504</v>
      </c>
      <c r="C2173" t="str">
        <f>IFERROR(VLOOKUP(Table1[[#This Row],[Ticker]],[1]!Table1[[Symbol]:[Industry]],2,FALSE),"-")</f>
        <v>-</v>
      </c>
      <c r="D2173" t="s">
        <v>49</v>
      </c>
      <c r="E2173">
        <v>258.63965999999999</v>
      </c>
      <c r="F2173">
        <v>834.05</v>
      </c>
      <c r="G2173">
        <v>8.45673955908231</v>
      </c>
      <c r="H2173">
        <v>-2.4068298999003002</v>
      </c>
      <c r="I2173">
        <v>-40.641161891774303</v>
      </c>
      <c r="J2173">
        <v>-7.7389092825454302</v>
      </c>
      <c r="K2173">
        <v>895.56661788138001</v>
      </c>
      <c r="L2173">
        <v>905.40722466778004</v>
      </c>
      <c r="M2173">
        <v>38.558648703015599</v>
      </c>
      <c r="N2173">
        <v>1.1401048130810001</v>
      </c>
      <c r="O2173">
        <v>77.435405551225898</v>
      </c>
      <c r="P2173">
        <v>46.9260129183793</v>
      </c>
      <c r="Q2173">
        <v>2.4605207448975999E-2</v>
      </c>
    </row>
    <row r="2174" spans="1:17" hidden="1" x14ac:dyDescent="0.3">
      <c r="A2174" t="s">
        <v>4505</v>
      </c>
      <c r="B2174" t="s">
        <v>4506</v>
      </c>
      <c r="C2174" t="str">
        <f>IFERROR(VLOOKUP(Table1[[#This Row],[Ticker]],[1]!Table1[[Symbol]:[Industry]],2,FALSE),"-")</f>
        <v>-</v>
      </c>
      <c r="D2174" t="s">
        <v>988</v>
      </c>
      <c r="E2174">
        <v>258.379337359999</v>
      </c>
      <c r="F2174">
        <v>54.61</v>
      </c>
      <c r="G2174">
        <v>32.010418099262999</v>
      </c>
      <c r="H2174">
        <v>1.3558335959379899</v>
      </c>
      <c r="I2174">
        <v>34.348135030926798</v>
      </c>
      <c r="J2174">
        <v>-2.4040942848090801</v>
      </c>
      <c r="K2174">
        <v>50.556708574191703</v>
      </c>
      <c r="L2174">
        <v>43.542278249917999</v>
      </c>
      <c r="M2174">
        <v>49.3184922505476</v>
      </c>
      <c r="N2174">
        <v>0.88258806754209995</v>
      </c>
      <c r="O2174">
        <v>9.8516755173045194</v>
      </c>
      <c r="P2174">
        <v>68.809891808346194</v>
      </c>
      <c r="Q2174">
        <v>5.3409590209023E-2</v>
      </c>
    </row>
    <row r="2175" spans="1:17" hidden="1" x14ac:dyDescent="0.3">
      <c r="A2175" t="s">
        <v>4507</v>
      </c>
      <c r="B2175" t="s">
        <v>4508</v>
      </c>
      <c r="C2175" t="str">
        <f>IFERROR(VLOOKUP(Table1[[#This Row],[Ticker]],[1]!Table1[[Symbol]:[Industry]],2,FALSE),"-")</f>
        <v>-</v>
      </c>
      <c r="D2175" t="s">
        <v>4509</v>
      </c>
      <c r="E2175">
        <v>257.94425295000002</v>
      </c>
      <c r="F2175">
        <v>26.05</v>
      </c>
      <c r="G2175">
        <v>-32.980595185044898</v>
      </c>
      <c r="H2175">
        <v>-10.813397173292699</v>
      </c>
      <c r="I2175">
        <v>-13.3850449448862</v>
      </c>
      <c r="J2175">
        <v>-4.6947493661618402</v>
      </c>
      <c r="K2175">
        <v>27.332840624665501</v>
      </c>
      <c r="L2175">
        <v>29.943982601431699</v>
      </c>
      <c r="M2175">
        <v>28.277687923713302</v>
      </c>
      <c r="N2175">
        <v>0.722523709110098</v>
      </c>
      <c r="O2175">
        <v>39.347408829174597</v>
      </c>
      <c r="P2175">
        <v>11.087420042643901</v>
      </c>
      <c r="Q2175">
        <v>0.111071278621199</v>
      </c>
    </row>
    <row r="2176" spans="1:17" hidden="1" x14ac:dyDescent="0.3">
      <c r="A2176" t="s">
        <v>4510</v>
      </c>
      <c r="B2176" t="s">
        <v>4511</v>
      </c>
      <c r="C2176" t="str">
        <f>IFERROR(VLOOKUP(Table1[[#This Row],[Ticker]],[1]!Table1[[Symbol]:[Industry]],2,FALSE),"-")</f>
        <v>-</v>
      </c>
      <c r="D2176" t="s">
        <v>4512</v>
      </c>
      <c r="E2176">
        <v>257.40742799999998</v>
      </c>
      <c r="F2176">
        <v>136.25</v>
      </c>
      <c r="G2176">
        <v>83.608173257701196</v>
      </c>
      <c r="H2176">
        <v>57.661715948879099</v>
      </c>
      <c r="I2176">
        <v>97.976019005311798</v>
      </c>
      <c r="J2176">
        <v>12.149644659173701</v>
      </c>
      <c r="K2176">
        <v>104.189339482063</v>
      </c>
      <c r="M2176">
        <v>81.916375038786796</v>
      </c>
      <c r="N2176">
        <v>1.83609905539954</v>
      </c>
      <c r="O2176">
        <v>8.5871559633027505</v>
      </c>
      <c r="P2176">
        <v>119.758064516129</v>
      </c>
    </row>
    <row r="2177" spans="1:17" hidden="1" x14ac:dyDescent="0.3">
      <c r="A2177" t="s">
        <v>4513</v>
      </c>
      <c r="B2177" t="s">
        <v>4514</v>
      </c>
      <c r="C2177" t="str">
        <f>IFERROR(VLOOKUP(Table1[[#This Row],[Ticker]],[1]!Table1[[Symbol]:[Industry]],2,FALSE),"-")</f>
        <v>-</v>
      </c>
      <c r="D2177" t="s">
        <v>119</v>
      </c>
      <c r="E2177">
        <v>257.19540480000001</v>
      </c>
      <c r="F2177">
        <v>115.49</v>
      </c>
      <c r="G2177">
        <v>63.023928807232799</v>
      </c>
      <c r="H2177">
        <v>19.734575461447701</v>
      </c>
      <c r="I2177">
        <v>29.782196616561599</v>
      </c>
      <c r="J2177">
        <v>20.165070967283</v>
      </c>
      <c r="K2177">
        <v>94.218784480499707</v>
      </c>
      <c r="L2177">
        <v>83.032169661709105</v>
      </c>
      <c r="M2177">
        <v>90.444654561633399</v>
      </c>
      <c r="N2177">
        <v>2.50445704429114</v>
      </c>
      <c r="O2177">
        <v>3.9051000086587502</v>
      </c>
      <c r="P2177">
        <v>94.100840336134397</v>
      </c>
      <c r="Q2177">
        <v>1.0372827413716E-2</v>
      </c>
    </row>
    <row r="2178" spans="1:17" hidden="1" x14ac:dyDescent="0.3">
      <c r="A2178" t="s">
        <v>4515</v>
      </c>
      <c r="B2178" t="s">
        <v>4516</v>
      </c>
      <c r="C2178" t="str">
        <f>IFERROR(VLOOKUP(Table1[[#This Row],[Ticker]],[1]!Table1[[Symbol]:[Industry]],2,FALSE),"-")</f>
        <v>-</v>
      </c>
      <c r="D2178" t="s">
        <v>107</v>
      </c>
      <c r="E2178">
        <v>257.16386805000002</v>
      </c>
      <c r="F2178">
        <v>30.48</v>
      </c>
      <c r="G2178">
        <v>81.830012062019705</v>
      </c>
      <c r="H2178">
        <v>0.69168265254176897</v>
      </c>
      <c r="I2178">
        <v>22.015957561379299</v>
      </c>
      <c r="J2178">
        <v>5.8209763273097197</v>
      </c>
      <c r="K2178">
        <v>26.6788139864633</v>
      </c>
      <c r="L2178">
        <v>24.485661915647398</v>
      </c>
      <c r="M2178">
        <v>57.958228617134203</v>
      </c>
      <c r="N2178">
        <v>3.0013946275006198</v>
      </c>
      <c r="O2178">
        <v>33.858267716535401</v>
      </c>
      <c r="P2178">
        <v>110.206896551724</v>
      </c>
      <c r="Q2178">
        <v>2.329087966075E-3</v>
      </c>
    </row>
    <row r="2179" spans="1:17" hidden="1" x14ac:dyDescent="0.3">
      <c r="A2179" t="s">
        <v>4517</v>
      </c>
      <c r="B2179" t="s">
        <v>4518</v>
      </c>
      <c r="C2179" t="str">
        <f>IFERROR(VLOOKUP(Table1[[#This Row],[Ticker]],[1]!Table1[[Symbol]:[Industry]],2,FALSE),"-")</f>
        <v>-</v>
      </c>
      <c r="D2179" t="s">
        <v>140</v>
      </c>
      <c r="E2179">
        <v>257.090575</v>
      </c>
      <c r="F2179">
        <v>149.94999999999999</v>
      </c>
      <c r="G2179">
        <v>135.09738717608701</v>
      </c>
      <c r="H2179">
        <v>-13.104772464668001</v>
      </c>
      <c r="I2179">
        <v>61.23728475739</v>
      </c>
      <c r="J2179">
        <v>-7.4346347808340596</v>
      </c>
      <c r="K2179">
        <v>151.10154105217401</v>
      </c>
      <c r="L2179">
        <v>118.717923998706</v>
      </c>
      <c r="M2179">
        <v>36.820987083822601</v>
      </c>
      <c r="N2179">
        <v>1.17057167488317</v>
      </c>
      <c r="O2179">
        <v>26.642214071357099</v>
      </c>
      <c r="P2179">
        <v>218.297601358522</v>
      </c>
      <c r="Q2179">
        <v>0.14404306572759701</v>
      </c>
    </row>
    <row r="2180" spans="1:17" hidden="1" x14ac:dyDescent="0.3">
      <c r="A2180" t="s">
        <v>4519</v>
      </c>
      <c r="B2180" t="s">
        <v>4520</v>
      </c>
      <c r="C2180" t="str">
        <f>IFERROR(VLOOKUP(Table1[[#This Row],[Ticker]],[1]!Table1[[Symbol]:[Industry]],2,FALSE),"-")</f>
        <v>-</v>
      </c>
      <c r="D2180" t="s">
        <v>1554</v>
      </c>
      <c r="E2180">
        <v>256.68675200000001</v>
      </c>
      <c r="F2180">
        <v>20.55</v>
      </c>
      <c r="G2180">
        <v>8.2782726134211195</v>
      </c>
      <c r="H2180">
        <v>-13.561942156113</v>
      </c>
      <c r="I2180">
        <v>-15.6469847105014</v>
      </c>
      <c r="J2180">
        <v>-1.378095019201</v>
      </c>
      <c r="K2180">
        <v>21.4456665678231</v>
      </c>
      <c r="L2180">
        <v>22.067066559726801</v>
      </c>
      <c r="M2180">
        <v>35.268872090853698</v>
      </c>
      <c r="N2180">
        <v>0.523378089525114</v>
      </c>
      <c r="O2180">
        <v>89.294403892944004</v>
      </c>
      <c r="P2180">
        <v>56.870229007633498</v>
      </c>
      <c r="Q2180">
        <v>9.0821240912262999E-2</v>
      </c>
    </row>
    <row r="2181" spans="1:17" hidden="1" x14ac:dyDescent="0.3">
      <c r="A2181" t="s">
        <v>4521</v>
      </c>
      <c r="B2181" t="s">
        <v>4522</v>
      </c>
      <c r="C2181" t="str">
        <f>IFERROR(VLOOKUP(Table1[[#This Row],[Ticker]],[1]!Table1[[Symbol]:[Industry]],2,FALSE),"-")</f>
        <v>-</v>
      </c>
      <c r="D2181" t="s">
        <v>46</v>
      </c>
      <c r="E2181">
        <v>255.6861021</v>
      </c>
      <c r="F2181">
        <v>19.36</v>
      </c>
      <c r="G2181">
        <v>54.038280784582902</v>
      </c>
      <c r="H2181">
        <v>-21.704997913908802</v>
      </c>
      <c r="I2181">
        <v>-51.379295276597901</v>
      </c>
      <c r="J2181">
        <v>-6.5031187352244499</v>
      </c>
      <c r="K2181">
        <v>24.970053601806001</v>
      </c>
      <c r="L2181">
        <v>27.562189314842399</v>
      </c>
      <c r="M2181">
        <v>23.797697905834202</v>
      </c>
      <c r="N2181">
        <v>1.3144911964780099</v>
      </c>
      <c r="O2181">
        <v>166.787190082644</v>
      </c>
      <c r="Q2181">
        <v>9.6508143467832E-2</v>
      </c>
    </row>
    <row r="2182" spans="1:17" hidden="1" x14ac:dyDescent="0.3">
      <c r="A2182" t="s">
        <v>4523</v>
      </c>
      <c r="B2182" t="s">
        <v>4524</v>
      </c>
      <c r="C2182" t="str">
        <f>IFERROR(VLOOKUP(Table1[[#This Row],[Ticker]],[1]!Table1[[Symbol]:[Industry]],2,FALSE),"-")</f>
        <v>-</v>
      </c>
      <c r="D2182" t="s">
        <v>4525</v>
      </c>
      <c r="E2182">
        <v>254.24402611999901</v>
      </c>
      <c r="F2182">
        <v>451.2</v>
      </c>
      <c r="G2182">
        <v>96.143687035007702</v>
      </c>
      <c r="H2182">
        <v>46.547370876265497</v>
      </c>
      <c r="I2182">
        <v>66.987307097044194</v>
      </c>
      <c r="J2182">
        <v>5.7637612514675096</v>
      </c>
      <c r="K2182">
        <v>349.377136085573</v>
      </c>
      <c r="M2182">
        <v>74.953720446721704</v>
      </c>
      <c r="N2182">
        <v>2.4930931909865102</v>
      </c>
      <c r="O2182">
        <v>4.74290780141843</v>
      </c>
      <c r="P2182">
        <v>172.05305999397001</v>
      </c>
    </row>
    <row r="2183" spans="1:17" hidden="1" x14ac:dyDescent="0.3">
      <c r="A2183" t="s">
        <v>4526</v>
      </c>
      <c r="B2183" t="s">
        <v>4527</v>
      </c>
      <c r="C2183" t="str">
        <f>IFERROR(VLOOKUP(Table1[[#This Row],[Ticker]],[1]!Table1[[Symbol]:[Industry]],2,FALSE),"-")</f>
        <v>-</v>
      </c>
      <c r="D2183" t="s">
        <v>971</v>
      </c>
      <c r="E2183">
        <v>253.84335045999899</v>
      </c>
      <c r="F2183">
        <v>30.35</v>
      </c>
      <c r="G2183">
        <v>-22.013292899111502</v>
      </c>
      <c r="H2183">
        <v>7.9196017118800102</v>
      </c>
      <c r="I2183">
        <v>-15.242668586135601</v>
      </c>
      <c r="J2183">
        <v>4.4844114327364402</v>
      </c>
      <c r="K2183">
        <v>29.1129963833448</v>
      </c>
      <c r="L2183">
        <v>30.4974855086109</v>
      </c>
      <c r="M2183">
        <v>69.401247000084894</v>
      </c>
      <c r="N2183">
        <v>2.4799153636073701</v>
      </c>
      <c r="O2183">
        <v>31.070840197693499</v>
      </c>
      <c r="P2183">
        <v>26.4583333333333</v>
      </c>
      <c r="Q2183">
        <v>2.8969014450765999E-2</v>
      </c>
    </row>
    <row r="2184" spans="1:17" hidden="1" x14ac:dyDescent="0.3">
      <c r="A2184" t="s">
        <v>4528</v>
      </c>
      <c r="B2184" t="s">
        <v>4529</v>
      </c>
      <c r="C2184" t="str">
        <f>IFERROR(VLOOKUP(Table1[[#This Row],[Ticker]],[1]!Table1[[Symbol]:[Industry]],2,FALSE),"-")</f>
        <v>-</v>
      </c>
      <c r="D2184" t="s">
        <v>1930</v>
      </c>
      <c r="E2184">
        <v>253.76326029000001</v>
      </c>
      <c r="F2184">
        <v>405.9</v>
      </c>
      <c r="G2184">
        <v>23.023333160779799</v>
      </c>
      <c r="H2184">
        <v>8.5378019971555599</v>
      </c>
      <c r="I2184">
        <v>30.1358390738379</v>
      </c>
      <c r="J2184">
        <v>-3.2999169422897698</v>
      </c>
      <c r="K2184">
        <v>375.74588275064599</v>
      </c>
      <c r="L2184">
        <v>339.02087839707599</v>
      </c>
      <c r="M2184">
        <v>56.898926325380401</v>
      </c>
      <c r="N2184">
        <v>0.823573672161517</v>
      </c>
      <c r="O2184">
        <v>9.6329145109632996</v>
      </c>
      <c r="P2184">
        <v>51.6249533059394</v>
      </c>
      <c r="Q2184">
        <v>4.1496687661849996E-3</v>
      </c>
    </row>
    <row r="2185" spans="1:17" hidden="1" x14ac:dyDescent="0.3">
      <c r="A2185" t="s">
        <v>4530</v>
      </c>
      <c r="B2185" t="s">
        <v>4531</v>
      </c>
      <c r="C2185" t="str">
        <f>IFERROR(VLOOKUP(Table1[[#This Row],[Ticker]],[1]!Table1[[Symbol]:[Industry]],2,FALSE),"-")</f>
        <v>-</v>
      </c>
      <c r="D2185" t="s">
        <v>193</v>
      </c>
      <c r="E2185">
        <v>253.60422256199999</v>
      </c>
      <c r="F2185">
        <v>108.62</v>
      </c>
      <c r="G2185">
        <v>31.393592652525101</v>
      </c>
      <c r="H2185">
        <v>-0.28455101944661998</v>
      </c>
      <c r="I2185">
        <v>16.170887138844101</v>
      </c>
      <c r="J2185">
        <v>4.0713635906487902</v>
      </c>
      <c r="K2185">
        <v>103.57538351989101</v>
      </c>
      <c r="L2185">
        <v>96.074942477476299</v>
      </c>
      <c r="M2185">
        <v>64.019971078026501</v>
      </c>
      <c r="N2185">
        <v>1.9505435254478101</v>
      </c>
      <c r="O2185">
        <v>29.534155772417499</v>
      </c>
      <c r="P2185">
        <v>65.958747135217706</v>
      </c>
      <c r="Q2185">
        <v>2.8725501993679001E-2</v>
      </c>
    </row>
    <row r="2186" spans="1:17" hidden="1" x14ac:dyDescent="0.3">
      <c r="A2186" t="s">
        <v>4532</v>
      </c>
      <c r="B2186" t="s">
        <v>4533</v>
      </c>
      <c r="C2186" t="str">
        <f>IFERROR(VLOOKUP(Table1[[#This Row],[Ticker]],[1]!Table1[[Symbol]:[Industry]],2,FALSE),"-")</f>
        <v>-</v>
      </c>
      <c r="D2186" t="s">
        <v>148</v>
      </c>
      <c r="E2186">
        <v>252.46682999999999</v>
      </c>
      <c r="F2186">
        <v>858.3</v>
      </c>
      <c r="G2186">
        <v>205.704739870396</v>
      </c>
      <c r="H2186">
        <v>-23.287821226397</v>
      </c>
      <c r="I2186">
        <v>26.010624228046002</v>
      </c>
      <c r="J2186">
        <v>2.78481230677873</v>
      </c>
      <c r="K2186">
        <v>899.21716483070395</v>
      </c>
      <c r="L2186">
        <v>730.79199174610903</v>
      </c>
      <c r="M2186">
        <v>50.864644318070802</v>
      </c>
      <c r="N2186">
        <v>0.48783025456643397</v>
      </c>
      <c r="O2186">
        <v>60.200396131888603</v>
      </c>
      <c r="P2186">
        <v>265.07868991918298</v>
      </c>
      <c r="Q2186">
        <v>0.170241529703099</v>
      </c>
    </row>
    <row r="2187" spans="1:17" hidden="1" x14ac:dyDescent="0.3">
      <c r="A2187" t="s">
        <v>4534</v>
      </c>
      <c r="B2187" t="s">
        <v>4535</v>
      </c>
      <c r="C2187" t="str">
        <f>IFERROR(VLOOKUP(Table1[[#This Row],[Ticker]],[1]!Table1[[Symbol]:[Industry]],2,FALSE),"-")</f>
        <v>-</v>
      </c>
      <c r="D2187" t="s">
        <v>988</v>
      </c>
      <c r="E2187">
        <v>252.39391090199999</v>
      </c>
      <c r="F2187">
        <v>76.989999999999995</v>
      </c>
      <c r="G2187">
        <v>66.795981487954194</v>
      </c>
      <c r="H2187">
        <v>11.785786794065899</v>
      </c>
      <c r="I2187">
        <v>-9.6132806596686198</v>
      </c>
      <c r="J2187">
        <v>-8.3259053169142199</v>
      </c>
      <c r="K2187">
        <v>70.051499362750604</v>
      </c>
      <c r="L2187">
        <v>63.405728456085697</v>
      </c>
      <c r="M2187">
        <v>50.3629870703612</v>
      </c>
      <c r="N2187">
        <v>1.49644234557752</v>
      </c>
      <c r="O2187">
        <v>32.354851279386899</v>
      </c>
      <c r="P2187">
        <v>96.653895274584897</v>
      </c>
      <c r="Q2187">
        <v>6.794229218424E-2</v>
      </c>
    </row>
    <row r="2188" spans="1:17" hidden="1" x14ac:dyDescent="0.3">
      <c r="A2188" t="s">
        <v>4536</v>
      </c>
      <c r="B2188" t="s">
        <v>4537</v>
      </c>
      <c r="C2188" t="str">
        <f>IFERROR(VLOOKUP(Table1[[#This Row],[Ticker]],[1]!Table1[[Symbol]:[Industry]],2,FALSE),"-")</f>
        <v>-</v>
      </c>
      <c r="E2188">
        <v>252.37020000000001</v>
      </c>
      <c r="F2188">
        <v>197.1</v>
      </c>
      <c r="G2188">
        <v>3.0962224529934299</v>
      </c>
      <c r="H2188">
        <v>27.6814117802666</v>
      </c>
      <c r="I2188">
        <v>17.464068200604</v>
      </c>
      <c r="J2188">
        <v>11.787808773372999</v>
      </c>
      <c r="M2188">
        <v>68.484860779015904</v>
      </c>
      <c r="O2188">
        <v>10.882800608827999</v>
      </c>
      <c r="P2188">
        <v>86.824644549762994</v>
      </c>
    </row>
    <row r="2189" spans="1:17" hidden="1" x14ac:dyDescent="0.3">
      <c r="A2189" t="s">
        <v>4538</v>
      </c>
      <c r="B2189" t="s">
        <v>4539</v>
      </c>
      <c r="C2189" t="str">
        <f>IFERROR(VLOOKUP(Table1[[#This Row],[Ticker]],[1]!Table1[[Symbol]:[Industry]],2,FALSE),"-")</f>
        <v>-</v>
      </c>
      <c r="D2189" t="s">
        <v>322</v>
      </c>
      <c r="E2189">
        <v>252.347409</v>
      </c>
      <c r="F2189">
        <v>73.489999999999995</v>
      </c>
      <c r="G2189">
        <v>12.8880028676133</v>
      </c>
      <c r="H2189">
        <v>-10.118045032030301</v>
      </c>
      <c r="I2189">
        <v>-9.7650957166798804</v>
      </c>
      <c r="J2189">
        <v>-1.63064387900573</v>
      </c>
      <c r="K2189">
        <v>76.104988781429697</v>
      </c>
      <c r="L2189">
        <v>75.187016425510606</v>
      </c>
      <c r="M2189">
        <v>49.914990967027599</v>
      </c>
      <c r="N2189">
        <v>0.82167813887560603</v>
      </c>
      <c r="O2189">
        <v>76.214450945706901</v>
      </c>
      <c r="P2189">
        <v>47.916806440791603</v>
      </c>
      <c r="Q2189">
        <v>2.5200547571631E-2</v>
      </c>
    </row>
    <row r="2190" spans="1:17" hidden="1" x14ac:dyDescent="0.3">
      <c r="A2190" t="s">
        <v>4540</v>
      </c>
      <c r="B2190" t="s">
        <v>4541</v>
      </c>
      <c r="C2190" t="str">
        <f>IFERROR(VLOOKUP(Table1[[#This Row],[Ticker]],[1]!Table1[[Symbol]:[Industry]],2,FALSE),"-")</f>
        <v>-</v>
      </c>
      <c r="D2190" t="s">
        <v>676</v>
      </c>
      <c r="E2190">
        <v>252.30055741999999</v>
      </c>
      <c r="F2190">
        <v>227.35</v>
      </c>
      <c r="G2190">
        <v>7.7074564696145798</v>
      </c>
      <c r="H2190">
        <v>-3.3598361789084898</v>
      </c>
      <c r="I2190">
        <v>9.1879293123734893</v>
      </c>
      <c r="J2190">
        <v>-2.5627979000344401</v>
      </c>
      <c r="K2190">
        <v>222.34571197842001</v>
      </c>
      <c r="L2190">
        <v>210.757552122085</v>
      </c>
      <c r="M2190">
        <v>42.206504080509703</v>
      </c>
      <c r="N2190">
        <v>0.98018523175370897</v>
      </c>
      <c r="O2190">
        <v>30.745378632333701</v>
      </c>
      <c r="P2190">
        <v>37.203897360298498</v>
      </c>
      <c r="Q2190">
        <v>-6.4559821798596997E-2</v>
      </c>
    </row>
    <row r="2191" spans="1:17" hidden="1" x14ac:dyDescent="0.3">
      <c r="A2191" t="s">
        <v>4542</v>
      </c>
      <c r="B2191" t="s">
        <v>4543</v>
      </c>
      <c r="C2191" t="str">
        <f>IFERROR(VLOOKUP(Table1[[#This Row],[Ticker]],[1]!Table1[[Symbol]:[Industry]],2,FALSE),"-")</f>
        <v>-</v>
      </c>
      <c r="E2191">
        <v>251.77498399999999</v>
      </c>
      <c r="F2191">
        <v>222</v>
      </c>
      <c r="G2191">
        <v>27.4182267562975</v>
      </c>
      <c r="H2191">
        <v>42.457494725506102</v>
      </c>
      <c r="I2191">
        <v>8.1337945266739702</v>
      </c>
      <c r="J2191">
        <v>21.886990797050299</v>
      </c>
      <c r="K2191">
        <v>178.49498903840899</v>
      </c>
      <c r="L2191">
        <v>174.48129529391201</v>
      </c>
      <c r="M2191">
        <v>81.189661480978401</v>
      </c>
      <c r="N2191">
        <v>1.1672622679333999</v>
      </c>
      <c r="O2191">
        <v>11.2612612612612</v>
      </c>
      <c r="P2191">
        <v>69.465648854961799</v>
      </c>
    </row>
    <row r="2192" spans="1:17" hidden="1" x14ac:dyDescent="0.3">
      <c r="A2192" t="s">
        <v>4544</v>
      </c>
      <c r="B2192" t="s">
        <v>4545</v>
      </c>
      <c r="C2192" t="str">
        <f>IFERROR(VLOOKUP(Table1[[#This Row],[Ticker]],[1]!Table1[[Symbol]:[Industry]],2,FALSE),"-")</f>
        <v>-</v>
      </c>
      <c r="D2192" t="s">
        <v>21</v>
      </c>
      <c r="E2192">
        <v>251.55777271999901</v>
      </c>
      <c r="F2192">
        <v>104.15</v>
      </c>
      <c r="G2192">
        <v>-10.969944506677599</v>
      </c>
      <c r="H2192">
        <v>-15.370157593489299</v>
      </c>
      <c r="I2192">
        <v>-7.4788912255930198</v>
      </c>
      <c r="J2192">
        <v>-14.0135323053675</v>
      </c>
      <c r="K2192">
        <v>110.85371306560199</v>
      </c>
      <c r="L2192">
        <v>103.431252026921</v>
      </c>
      <c r="M2192">
        <v>31.9394043843437</v>
      </c>
      <c r="N2192">
        <v>1.7414707596089101</v>
      </c>
      <c r="O2192">
        <v>25.6361017762841</v>
      </c>
      <c r="P2192">
        <v>26.703163017031599</v>
      </c>
      <c r="Q2192">
        <v>9.9592804093141002E-2</v>
      </c>
    </row>
    <row r="2193" spans="1:17" hidden="1" x14ac:dyDescent="0.3">
      <c r="A2193" t="s">
        <v>4546</v>
      </c>
      <c r="B2193" t="s">
        <v>4547</v>
      </c>
      <c r="C2193" t="str">
        <f>IFERROR(VLOOKUP(Table1[[#This Row],[Ticker]],[1]!Table1[[Symbol]:[Industry]],2,FALSE),"-")</f>
        <v>-</v>
      </c>
      <c r="E2193">
        <v>251.1962709</v>
      </c>
      <c r="F2193">
        <v>160.80000000000001</v>
      </c>
      <c r="G2193">
        <v>-4.9463718424358403</v>
      </c>
      <c r="H2193">
        <v>-10.5682627896041</v>
      </c>
      <c r="I2193">
        <v>9.4214739051747394</v>
      </c>
      <c r="J2193">
        <v>-4.6108874916022797</v>
      </c>
      <c r="K2193">
        <v>153.16169781655199</v>
      </c>
      <c r="M2193">
        <v>43.445497656012897</v>
      </c>
      <c r="N2193">
        <v>0.85620382933815697</v>
      </c>
      <c r="O2193">
        <v>11.1318407960198</v>
      </c>
      <c r="P2193">
        <v>40.805604203152299</v>
      </c>
    </row>
    <row r="2194" spans="1:17" hidden="1" x14ac:dyDescent="0.3">
      <c r="A2194" t="s">
        <v>4548</v>
      </c>
      <c r="B2194" t="s">
        <v>4549</v>
      </c>
      <c r="C2194" t="str">
        <f>IFERROR(VLOOKUP(Table1[[#This Row],[Ticker]],[1]!Table1[[Symbol]:[Industry]],2,FALSE),"-")</f>
        <v>-</v>
      </c>
      <c r="D2194" t="s">
        <v>391</v>
      </c>
      <c r="E2194">
        <v>250.90613063999999</v>
      </c>
      <c r="F2194">
        <v>98.19</v>
      </c>
      <c r="G2194">
        <v>29.870334035991</v>
      </c>
      <c r="H2194">
        <v>-1.5149404956891701</v>
      </c>
      <c r="I2194">
        <v>3.1231836686054799</v>
      </c>
      <c r="J2194">
        <v>5.4394772664746398E-2</v>
      </c>
      <c r="K2194">
        <v>97.122506066988706</v>
      </c>
      <c r="L2194">
        <v>90.5170798821554</v>
      </c>
      <c r="M2194">
        <v>60.097232970789598</v>
      </c>
      <c r="N2194">
        <v>0.56695224975195102</v>
      </c>
      <c r="O2194">
        <v>22.262959568184101</v>
      </c>
      <c r="P2194">
        <v>59.658536585365802</v>
      </c>
      <c r="Q2194">
        <v>1.7716563313274002E-2</v>
      </c>
    </row>
    <row r="2195" spans="1:17" hidden="1" x14ac:dyDescent="0.3">
      <c r="A2195" t="s">
        <v>4550</v>
      </c>
      <c r="B2195" t="s">
        <v>4551</v>
      </c>
      <c r="C2195" t="str">
        <f>IFERROR(VLOOKUP(Table1[[#This Row],[Ticker]],[1]!Table1[[Symbol]:[Industry]],2,FALSE),"-")</f>
        <v>-</v>
      </c>
      <c r="D2195" t="s">
        <v>1150</v>
      </c>
      <c r="E2195">
        <v>250.87766999999999</v>
      </c>
      <c r="F2195">
        <v>214.4</v>
      </c>
      <c r="G2195">
        <v>149.18657335223</v>
      </c>
      <c r="H2195">
        <v>6.0211602291038204</v>
      </c>
      <c r="I2195">
        <v>80.196693008751694</v>
      </c>
      <c r="J2195">
        <v>10.2688049552543</v>
      </c>
      <c r="K2195">
        <v>187.797995789597</v>
      </c>
      <c r="L2195">
        <v>133.570533643153</v>
      </c>
      <c r="M2195">
        <v>63.116597142920497</v>
      </c>
      <c r="N2195">
        <v>1.12934131736526</v>
      </c>
      <c r="O2195">
        <v>16.301305970149201</v>
      </c>
      <c r="P2195">
        <v>231.88854489164001</v>
      </c>
    </row>
    <row r="2196" spans="1:17" hidden="1" x14ac:dyDescent="0.3">
      <c r="A2196" t="s">
        <v>4552</v>
      </c>
      <c r="B2196" t="s">
        <v>4553</v>
      </c>
      <c r="C2196" t="str">
        <f>IFERROR(VLOOKUP(Table1[[#This Row],[Ticker]],[1]!Table1[[Symbol]:[Industry]],2,FALSE),"-")</f>
        <v>-</v>
      </c>
      <c r="D2196" t="s">
        <v>322</v>
      </c>
      <c r="E2196">
        <v>250.5487626</v>
      </c>
      <c r="F2196">
        <v>401.85</v>
      </c>
      <c r="G2196">
        <v>129.94454947280099</v>
      </c>
      <c r="H2196">
        <v>-12.7259845858801</v>
      </c>
      <c r="I2196">
        <v>-13.3529681659081</v>
      </c>
      <c r="J2196">
        <v>-1.9598164738806201</v>
      </c>
      <c r="K2196">
        <v>407.20744707805</v>
      </c>
      <c r="L2196">
        <v>355.15751435869299</v>
      </c>
      <c r="M2196">
        <v>57.564701611606999</v>
      </c>
      <c r="N2196">
        <v>1.0171399188961101</v>
      </c>
      <c r="O2196">
        <v>31.466965285554199</v>
      </c>
      <c r="P2196">
        <v>167.721518987341</v>
      </c>
      <c r="Q2196">
        <v>0.154491923396888</v>
      </c>
    </row>
    <row r="2197" spans="1:17" hidden="1" x14ac:dyDescent="0.3">
      <c r="A2197" t="s">
        <v>4554</v>
      </c>
      <c r="B2197" t="s">
        <v>4555</v>
      </c>
      <c r="C2197" t="str">
        <f>IFERROR(VLOOKUP(Table1[[#This Row],[Ticker]],[1]!Table1[[Symbol]:[Industry]],2,FALSE),"-")</f>
        <v>-</v>
      </c>
      <c r="D2197" t="s">
        <v>607</v>
      </c>
      <c r="E2197">
        <v>250.42925</v>
      </c>
      <c r="F2197">
        <v>772.3</v>
      </c>
      <c r="G2197">
        <v>6094.2184702942304</v>
      </c>
      <c r="H2197">
        <v>0.65696653728318899</v>
      </c>
      <c r="I2197">
        <v>562.88602885484602</v>
      </c>
      <c r="J2197">
        <v>-3.6169172367624598</v>
      </c>
      <c r="K2197">
        <v>644.97263436958895</v>
      </c>
      <c r="L2197">
        <v>365.700073411262</v>
      </c>
      <c r="M2197">
        <v>64.462329339611699</v>
      </c>
      <c r="N2197">
        <v>0.68765578894113499</v>
      </c>
      <c r="O2197">
        <v>1.6314903534895699</v>
      </c>
      <c r="P2197">
        <v>7812.9098360655698</v>
      </c>
      <c r="Q2197">
        <v>0.42539494331461902</v>
      </c>
    </row>
    <row r="2198" spans="1:17" hidden="1" x14ac:dyDescent="0.3">
      <c r="A2198" t="s">
        <v>4556</v>
      </c>
      <c r="B2198" t="s">
        <v>4557</v>
      </c>
      <c r="C2198" t="str">
        <f>IFERROR(VLOOKUP(Table1[[#This Row],[Ticker]],[1]!Table1[[Symbol]:[Industry]],2,FALSE),"-")</f>
        <v>-</v>
      </c>
      <c r="D2198" t="s">
        <v>140</v>
      </c>
      <c r="E2198">
        <v>250.12820711999899</v>
      </c>
      <c r="F2198">
        <v>141.19999999999999</v>
      </c>
      <c r="G2198">
        <v>-18.3087956640512</v>
      </c>
      <c r="H2198">
        <v>-10.1314147262096</v>
      </c>
      <c r="I2198">
        <v>-30.493105594506901</v>
      </c>
      <c r="J2198">
        <v>3.8069578721890101</v>
      </c>
      <c r="K2198">
        <v>143.87664951422701</v>
      </c>
      <c r="L2198">
        <v>146.943399429083</v>
      </c>
      <c r="M2198">
        <v>64.768617701013994</v>
      </c>
      <c r="N2198">
        <v>1.2910203174969701</v>
      </c>
      <c r="O2198">
        <v>42.209631728045302</v>
      </c>
      <c r="P2198">
        <v>25.7346393588601</v>
      </c>
      <c r="Q2198">
        <v>0.16837220312041501</v>
      </c>
    </row>
    <row r="2199" spans="1:17" hidden="1" x14ac:dyDescent="0.3">
      <c r="A2199" t="s">
        <v>4558</v>
      </c>
      <c r="B2199" t="s">
        <v>4559</v>
      </c>
      <c r="C2199" t="str">
        <f>IFERROR(VLOOKUP(Table1[[#This Row],[Ticker]],[1]!Table1[[Symbol]:[Industry]],2,FALSE),"-")</f>
        <v>-</v>
      </c>
      <c r="D2199" t="s">
        <v>92</v>
      </c>
      <c r="E2199">
        <v>249.98599949999999</v>
      </c>
      <c r="F2199">
        <v>7.29</v>
      </c>
      <c r="G2199">
        <v>-17.4507516489331</v>
      </c>
      <c r="H2199">
        <v>-40.789749442931203</v>
      </c>
      <c r="I2199">
        <v>-44.1275197875309</v>
      </c>
      <c r="J2199">
        <v>-9.0789009596157495</v>
      </c>
      <c r="K2199">
        <v>10.213326750915799</v>
      </c>
      <c r="L2199">
        <v>10.252027454397</v>
      </c>
      <c r="M2199">
        <v>20.815915243403101</v>
      </c>
      <c r="N2199">
        <v>2.06757569923262</v>
      </c>
      <c r="O2199">
        <v>123.190164294914</v>
      </c>
      <c r="P2199">
        <v>6.7572156196944002</v>
      </c>
      <c r="Q2199">
        <v>6.8709358482842001E-2</v>
      </c>
    </row>
    <row r="2200" spans="1:17" hidden="1" x14ac:dyDescent="0.3">
      <c r="A2200" t="s">
        <v>4560</v>
      </c>
      <c r="B2200" t="s">
        <v>4561</v>
      </c>
      <c r="C2200" t="str">
        <f>IFERROR(VLOOKUP(Table1[[#This Row],[Ticker]],[1]!Table1[[Symbol]:[Industry]],2,FALSE),"-")</f>
        <v>-</v>
      </c>
      <c r="D2200" t="s">
        <v>193</v>
      </c>
      <c r="E2200">
        <v>249.651161175</v>
      </c>
      <c r="F2200">
        <v>202.65</v>
      </c>
      <c r="G2200">
        <v>63.353957584912997</v>
      </c>
      <c r="H2200">
        <v>-0.88405785589375896</v>
      </c>
      <c r="I2200">
        <v>5.1146839809905904</v>
      </c>
      <c r="J2200">
        <v>-10.4826823633971</v>
      </c>
      <c r="K2200">
        <v>186.71099503890099</v>
      </c>
      <c r="L2200">
        <v>166.632921528183</v>
      </c>
      <c r="M2200">
        <v>47.598138277852001</v>
      </c>
      <c r="N2200">
        <v>1.66811963121856</v>
      </c>
      <c r="O2200">
        <v>9.8198865038243195</v>
      </c>
      <c r="P2200">
        <v>98.676470588235304</v>
      </c>
      <c r="Q2200">
        <v>-1.127975908718E-3</v>
      </c>
    </row>
    <row r="2201" spans="1:17" hidden="1" x14ac:dyDescent="0.3">
      <c r="A2201" t="s">
        <v>4562</v>
      </c>
      <c r="B2201" t="s">
        <v>4563</v>
      </c>
      <c r="C2201" t="str">
        <f>IFERROR(VLOOKUP(Table1[[#This Row],[Ticker]],[1]!Table1[[Symbol]:[Industry]],2,FALSE),"-")</f>
        <v>-</v>
      </c>
      <c r="D2201" t="s">
        <v>46</v>
      </c>
      <c r="E2201">
        <v>249.641482833</v>
      </c>
      <c r="F2201">
        <v>45.97</v>
      </c>
      <c r="G2201">
        <v>-38.039844970470099</v>
      </c>
      <c r="H2201">
        <v>8.1822717844324799</v>
      </c>
      <c r="I2201">
        <v>0.66800790648697495</v>
      </c>
      <c r="J2201">
        <v>-9.9171075872960603</v>
      </c>
      <c r="K2201">
        <v>43.697713287368998</v>
      </c>
      <c r="L2201">
        <v>44.9336345242723</v>
      </c>
      <c r="M2201">
        <v>51.631280402440602</v>
      </c>
      <c r="N2201">
        <v>3.3128865896570301</v>
      </c>
      <c r="O2201">
        <v>39.5475309984772</v>
      </c>
      <c r="P2201">
        <v>33.053545586106999</v>
      </c>
      <c r="Q2201">
        <v>3.281989699565E-3</v>
      </c>
    </row>
    <row r="2202" spans="1:17" hidden="1" x14ac:dyDescent="0.3">
      <c r="A2202" t="s">
        <v>4564</v>
      </c>
      <c r="B2202" t="s">
        <v>4565</v>
      </c>
      <c r="C2202" t="str">
        <f>IFERROR(VLOOKUP(Table1[[#This Row],[Ticker]],[1]!Table1[[Symbol]:[Industry]],2,FALSE),"-")</f>
        <v>-</v>
      </c>
      <c r="D2202" t="s">
        <v>1201</v>
      </c>
      <c r="E2202">
        <v>249.52090228</v>
      </c>
      <c r="F2202">
        <v>111.9</v>
      </c>
      <c r="G2202">
        <v>-51.0354550085572</v>
      </c>
      <c r="H2202">
        <v>20.2013425779739</v>
      </c>
      <c r="I2202">
        <v>-5.0495695041476703</v>
      </c>
      <c r="J2202">
        <v>-20.533654682410699</v>
      </c>
      <c r="K2202">
        <v>97.007434454725995</v>
      </c>
      <c r="L2202">
        <v>107.960639240829</v>
      </c>
      <c r="M2202">
        <v>54.776337027613103</v>
      </c>
      <c r="N2202">
        <v>3.0491803278688501</v>
      </c>
      <c r="O2202">
        <v>50.893655049151</v>
      </c>
      <c r="P2202">
        <v>52.141400407885797</v>
      </c>
    </row>
    <row r="2203" spans="1:17" hidden="1" x14ac:dyDescent="0.3">
      <c r="A2203" t="s">
        <v>4566</v>
      </c>
      <c r="B2203" t="s">
        <v>4567</v>
      </c>
      <c r="C2203" t="str">
        <f>IFERROR(VLOOKUP(Table1[[#This Row],[Ticker]],[1]!Table1[[Symbol]:[Industry]],2,FALSE),"-")</f>
        <v>-</v>
      </c>
      <c r="D2203" t="s">
        <v>218</v>
      </c>
      <c r="E2203">
        <v>249.01251199999999</v>
      </c>
      <c r="F2203">
        <v>150.9</v>
      </c>
      <c r="G2203">
        <v>50.806006550610903</v>
      </c>
      <c r="H2203">
        <v>51.568550358943703</v>
      </c>
      <c r="I2203">
        <v>65.173852298221504</v>
      </c>
      <c r="J2203">
        <v>40.2840160184072</v>
      </c>
      <c r="K2203">
        <v>96.653404723673304</v>
      </c>
      <c r="M2203">
        <v>93.251631528250996</v>
      </c>
      <c r="O2203">
        <v>0</v>
      </c>
      <c r="P2203">
        <v>95.974025974025906</v>
      </c>
    </row>
    <row r="2204" spans="1:17" hidden="1" x14ac:dyDescent="0.3">
      <c r="A2204" t="s">
        <v>4568</v>
      </c>
      <c r="B2204" t="s">
        <v>4569</v>
      </c>
      <c r="C2204" t="str">
        <f>IFERROR(VLOOKUP(Table1[[#This Row],[Ticker]],[1]!Table1[[Symbol]:[Industry]],2,FALSE),"-")</f>
        <v>-</v>
      </c>
      <c r="D2204" t="s">
        <v>457</v>
      </c>
      <c r="E2204">
        <v>248.83199999999999</v>
      </c>
      <c r="F2204">
        <v>522.15</v>
      </c>
      <c r="G2204">
        <v>15.933981084178299</v>
      </c>
      <c r="H2204">
        <v>-7.0441664040619996</v>
      </c>
      <c r="I2204">
        <v>1.6776469504005</v>
      </c>
      <c r="J2204">
        <v>-9.9607351747833093</v>
      </c>
      <c r="K2204">
        <v>523.33296807090198</v>
      </c>
      <c r="L2204">
        <v>484.46122852213398</v>
      </c>
      <c r="M2204">
        <v>36.8592229789543</v>
      </c>
      <c r="N2204">
        <v>1.37288133465857</v>
      </c>
      <c r="O2204">
        <v>14.9669635162309</v>
      </c>
      <c r="P2204">
        <v>45.0416666666666</v>
      </c>
      <c r="Q2204">
        <v>-6.8380497245741995E-2</v>
      </c>
    </row>
    <row r="2205" spans="1:17" hidden="1" x14ac:dyDescent="0.3">
      <c r="A2205" t="s">
        <v>4570</v>
      </c>
      <c r="B2205" t="s">
        <v>4571</v>
      </c>
      <c r="C2205" t="str">
        <f>IFERROR(VLOOKUP(Table1[[#This Row],[Ticker]],[1]!Table1[[Symbol]:[Industry]],2,FALSE),"-")</f>
        <v>-</v>
      </c>
      <c r="D2205" t="s">
        <v>1491</v>
      </c>
      <c r="E2205">
        <v>248.53864400000001</v>
      </c>
      <c r="F2205">
        <v>138.65</v>
      </c>
      <c r="G2205">
        <v>3.71281861109341</v>
      </c>
      <c r="H2205">
        <v>0.131406115021967</v>
      </c>
      <c r="I2205">
        <v>5.0974017259469804</v>
      </c>
      <c r="J2205">
        <v>-3.8999058084757499</v>
      </c>
      <c r="K2205">
        <v>139.64387295837801</v>
      </c>
      <c r="L2205">
        <v>133.43290372061799</v>
      </c>
      <c r="M2205">
        <v>48.479471893419799</v>
      </c>
      <c r="N2205">
        <v>1.4374101335348901</v>
      </c>
      <c r="O2205">
        <v>33.429498737829</v>
      </c>
      <c r="P2205">
        <v>42.864502833590898</v>
      </c>
      <c r="Q2205">
        <v>5.0166825732642001E-2</v>
      </c>
    </row>
    <row r="2206" spans="1:17" hidden="1" x14ac:dyDescent="0.3">
      <c r="A2206" t="s">
        <v>4572</v>
      </c>
      <c r="B2206" t="s">
        <v>4573</v>
      </c>
      <c r="C2206" t="str">
        <f>IFERROR(VLOOKUP(Table1[[#This Row],[Ticker]],[1]!Table1[[Symbol]:[Industry]],2,FALSE),"-")</f>
        <v>-</v>
      </c>
      <c r="D2206" t="s">
        <v>1514</v>
      </c>
      <c r="E2206">
        <v>247.83047099999999</v>
      </c>
      <c r="F2206">
        <v>7.7</v>
      </c>
      <c r="G2206">
        <v>111.237855403512</v>
      </c>
      <c r="H2206">
        <v>-4.3774997373953299</v>
      </c>
      <c r="I2206">
        <v>-3.62506807964626</v>
      </c>
      <c r="J2206">
        <v>-7.1929659448463896</v>
      </c>
      <c r="K2206">
        <v>7.1109301420352704</v>
      </c>
      <c r="L2206">
        <v>6.6802983375985603</v>
      </c>
      <c r="M2206">
        <v>45.319553150958299</v>
      </c>
      <c r="N2206">
        <v>1.0635177199672401</v>
      </c>
      <c r="O2206">
        <v>25.974025974025899</v>
      </c>
      <c r="P2206">
        <v>185.18518518518499</v>
      </c>
      <c r="Q2206">
        <v>-3.9438637820161999E-2</v>
      </c>
    </row>
    <row r="2207" spans="1:17" hidden="1" x14ac:dyDescent="0.3">
      <c r="A2207" t="s">
        <v>4574</v>
      </c>
      <c r="B2207" t="s">
        <v>4575</v>
      </c>
      <c r="C2207" t="str">
        <f>IFERROR(VLOOKUP(Table1[[#This Row],[Ticker]],[1]!Table1[[Symbol]:[Industry]],2,FALSE),"-")</f>
        <v>-</v>
      </c>
      <c r="D2207" t="s">
        <v>544</v>
      </c>
      <c r="E2207">
        <v>247.8</v>
      </c>
      <c r="F2207">
        <v>2.92</v>
      </c>
      <c r="G2207">
        <v>20.8147784804354</v>
      </c>
      <c r="H2207">
        <v>2.2150928551972502</v>
      </c>
      <c r="I2207">
        <v>-3.1692276238058099</v>
      </c>
      <c r="J2207">
        <v>2.5687891333040098</v>
      </c>
      <c r="K2207">
        <v>2.6288060301096201</v>
      </c>
      <c r="L2207">
        <v>2.5184501877699699</v>
      </c>
      <c r="M2207">
        <v>63.240245545633698</v>
      </c>
      <c r="N2207">
        <v>2.7589167078519101</v>
      </c>
      <c r="O2207">
        <v>33.561643835616401</v>
      </c>
      <c r="P2207">
        <v>62.2222222222222</v>
      </c>
      <c r="Q2207">
        <v>-8.3116059742829995E-3</v>
      </c>
    </row>
    <row r="2208" spans="1:17" hidden="1" x14ac:dyDescent="0.3">
      <c r="A2208" t="s">
        <v>4576</v>
      </c>
      <c r="B2208" t="s">
        <v>4577</v>
      </c>
      <c r="C2208" t="str">
        <f>IFERROR(VLOOKUP(Table1[[#This Row],[Ticker]],[1]!Table1[[Symbol]:[Industry]],2,FALSE),"-")</f>
        <v>-</v>
      </c>
      <c r="D2208" t="s">
        <v>230</v>
      </c>
      <c r="E2208">
        <v>247.49662499999999</v>
      </c>
      <c r="F2208">
        <v>647</v>
      </c>
      <c r="G2208">
        <v>14.040510042901699</v>
      </c>
      <c r="H2208">
        <v>-0.90780276769837798</v>
      </c>
      <c r="I2208">
        <v>-3.18668303359012</v>
      </c>
      <c r="J2208">
        <v>-1.0481768919544101</v>
      </c>
      <c r="K2208">
        <v>635.67771746106098</v>
      </c>
      <c r="L2208">
        <v>598.49870235210506</v>
      </c>
      <c r="M2208">
        <v>59.780462092960697</v>
      </c>
      <c r="N2208">
        <v>0.59582595776962899</v>
      </c>
      <c r="O2208">
        <v>12.8284389489953</v>
      </c>
      <c r="P2208">
        <v>40.301420362138103</v>
      </c>
      <c r="Q2208">
        <v>1.0028736336879999E-2</v>
      </c>
    </row>
    <row r="2209" spans="1:17" hidden="1" x14ac:dyDescent="0.3">
      <c r="A2209" t="s">
        <v>4578</v>
      </c>
      <c r="B2209" t="s">
        <v>4579</v>
      </c>
      <c r="C2209" t="str">
        <f>IFERROR(VLOOKUP(Table1[[#This Row],[Ticker]],[1]!Table1[[Symbol]:[Industry]],2,FALSE),"-")</f>
        <v>-</v>
      </c>
      <c r="D2209" t="s">
        <v>1009</v>
      </c>
      <c r="E2209">
        <v>247.45315765799899</v>
      </c>
      <c r="F2209">
        <v>13.19</v>
      </c>
      <c r="G2209">
        <v>71.180450122226404</v>
      </c>
      <c r="H2209">
        <v>30.676040849823899</v>
      </c>
      <c r="I2209">
        <v>1.4176669630887799</v>
      </c>
      <c r="J2209">
        <v>7.44180694040248</v>
      </c>
      <c r="K2209">
        <v>10.9691809556757</v>
      </c>
      <c r="L2209">
        <v>9.9048956428952408</v>
      </c>
      <c r="M2209">
        <v>65.792221189122699</v>
      </c>
      <c r="N2209">
        <v>1.37608660467727</v>
      </c>
      <c r="O2209">
        <v>16.755117513267599</v>
      </c>
      <c r="Q2209">
        <v>5.3571531414931997E-2</v>
      </c>
    </row>
    <row r="2210" spans="1:17" hidden="1" x14ac:dyDescent="0.3">
      <c r="A2210" t="s">
        <v>4580</v>
      </c>
      <c r="B2210" t="s">
        <v>4581</v>
      </c>
      <c r="C2210" t="str">
        <f>IFERROR(VLOOKUP(Table1[[#This Row],[Ticker]],[1]!Table1[[Symbol]:[Industry]],2,FALSE),"-")</f>
        <v>-</v>
      </c>
      <c r="D2210" t="s">
        <v>302</v>
      </c>
      <c r="E2210">
        <v>246.54500156799901</v>
      </c>
      <c r="F2210">
        <v>142</v>
      </c>
      <c r="G2210">
        <v>-10.1441312022333</v>
      </c>
      <c r="H2210">
        <v>-10.1827533605837</v>
      </c>
      <c r="I2210">
        <v>-16.270521688955299</v>
      </c>
      <c r="J2210">
        <v>-1.72056470538044</v>
      </c>
      <c r="K2210">
        <v>144.352546921883</v>
      </c>
      <c r="L2210">
        <v>144.14625575366301</v>
      </c>
      <c r="M2210">
        <v>48.0349750602863</v>
      </c>
      <c r="N2210">
        <v>0.60859168740908398</v>
      </c>
      <c r="O2210">
        <v>28.802816901408399</v>
      </c>
      <c r="P2210">
        <v>18.679481821980701</v>
      </c>
      <c r="Q2210">
        <v>2.2525376237320999E-2</v>
      </c>
    </row>
    <row r="2211" spans="1:17" hidden="1" x14ac:dyDescent="0.3">
      <c r="A2211" t="s">
        <v>4582</v>
      </c>
      <c r="B2211" t="s">
        <v>4583</v>
      </c>
      <c r="C2211" t="str">
        <f>IFERROR(VLOOKUP(Table1[[#This Row],[Ticker]],[1]!Table1[[Symbol]:[Industry]],2,FALSE),"-")</f>
        <v>-</v>
      </c>
      <c r="E2211">
        <v>246.37797800000001</v>
      </c>
      <c r="F2211">
        <v>185.65</v>
      </c>
      <c r="G2211">
        <v>46.212926628583602</v>
      </c>
      <c r="H2211">
        <v>-3.0680232629089201</v>
      </c>
      <c r="I2211">
        <v>1.4027213743727101</v>
      </c>
      <c r="J2211">
        <v>-1.80788198646912</v>
      </c>
      <c r="K2211">
        <v>183.06759633452</v>
      </c>
      <c r="L2211">
        <v>171.014609939618</v>
      </c>
      <c r="M2211">
        <v>55.5870361255826</v>
      </c>
      <c r="N2211">
        <v>1.1647592312675401</v>
      </c>
      <c r="O2211">
        <v>16.078642607056199</v>
      </c>
      <c r="P2211">
        <v>75.141509433962199</v>
      </c>
      <c r="Q2211">
        <v>0.19051967015766699</v>
      </c>
    </row>
    <row r="2212" spans="1:17" hidden="1" x14ac:dyDescent="0.3">
      <c r="A2212" t="s">
        <v>4584</v>
      </c>
      <c r="B2212" t="s">
        <v>4585</v>
      </c>
      <c r="C2212" t="str">
        <f>IFERROR(VLOOKUP(Table1[[#This Row],[Ticker]],[1]!Table1[[Symbol]:[Industry]],2,FALSE),"-")</f>
        <v>-</v>
      </c>
      <c r="E2212">
        <v>245.81056599999999</v>
      </c>
      <c r="F2212">
        <v>140</v>
      </c>
      <c r="G2212">
        <v>36.558375652761299</v>
      </c>
      <c r="H2212">
        <v>3.346458595938</v>
      </c>
      <c r="I2212">
        <v>23.427571292531098</v>
      </c>
      <c r="J2212">
        <v>-7.1564433849842599</v>
      </c>
      <c r="K2212">
        <v>127.92480169280201</v>
      </c>
      <c r="L2212">
        <v>105.859227800613</v>
      </c>
      <c r="M2212">
        <v>53.879582835910902</v>
      </c>
      <c r="N2212">
        <v>0.84189864522960001</v>
      </c>
      <c r="O2212">
        <v>28.1428571428571</v>
      </c>
      <c r="P2212">
        <v>79.740659904994203</v>
      </c>
      <c r="Q2212">
        <v>0.25509579092148998</v>
      </c>
    </row>
    <row r="2213" spans="1:17" hidden="1" x14ac:dyDescent="0.3">
      <c r="A2213" t="s">
        <v>4586</v>
      </c>
      <c r="B2213" t="s">
        <v>4587</v>
      </c>
      <c r="C2213" t="str">
        <f>IFERROR(VLOOKUP(Table1[[#This Row],[Ticker]],[1]!Table1[[Symbol]:[Industry]],2,FALSE),"-")</f>
        <v>-</v>
      </c>
      <c r="D2213" t="s">
        <v>388</v>
      </c>
      <c r="E2213">
        <v>245.66815199999999</v>
      </c>
      <c r="F2213">
        <v>4.66</v>
      </c>
      <c r="G2213">
        <v>169.28333193955399</v>
      </c>
      <c r="H2213">
        <v>-4.5942777626366196</v>
      </c>
      <c r="I2213">
        <v>37.564413365426198</v>
      </c>
      <c r="J2213">
        <v>14.7842026503232</v>
      </c>
      <c r="K2213">
        <v>3.6160488580766801</v>
      </c>
      <c r="L2213">
        <v>2.9191012107573702</v>
      </c>
      <c r="M2213">
        <v>82.0918600031751</v>
      </c>
      <c r="N2213">
        <v>1.2387138074133399</v>
      </c>
      <c r="O2213">
        <v>4.2918454935622297</v>
      </c>
      <c r="P2213">
        <v>232.85714285714201</v>
      </c>
      <c r="Q2213">
        <v>7.5744759642570006E-2</v>
      </c>
    </row>
    <row r="2214" spans="1:17" hidden="1" x14ac:dyDescent="0.3">
      <c r="A2214" t="s">
        <v>4588</v>
      </c>
      <c r="B2214" t="s">
        <v>4589</v>
      </c>
      <c r="C2214" t="str">
        <f>IFERROR(VLOOKUP(Table1[[#This Row],[Ticker]],[1]!Table1[[Symbol]:[Industry]],2,FALSE),"-")</f>
        <v>-</v>
      </c>
      <c r="D2214" t="s">
        <v>218</v>
      </c>
      <c r="E2214">
        <v>245.47425210999899</v>
      </c>
      <c r="F2214">
        <v>128.21</v>
      </c>
      <c r="G2214">
        <v>1.1584362975445901</v>
      </c>
      <c r="H2214">
        <v>-4.1847350864809103</v>
      </c>
      <c r="I2214">
        <v>-0.69615057782108103</v>
      </c>
      <c r="J2214">
        <v>-7.03626879170724</v>
      </c>
      <c r="K2214">
        <v>126.321558649761</v>
      </c>
      <c r="L2214">
        <v>124.095038265241</v>
      </c>
      <c r="M2214">
        <v>55.831162454276203</v>
      </c>
      <c r="N2214">
        <v>1.55928688743924</v>
      </c>
      <c r="O2214">
        <v>21.987364480149701</v>
      </c>
      <c r="P2214">
        <v>27.572139303482501</v>
      </c>
      <c r="Q2214">
        <v>-4.6814952525792999E-2</v>
      </c>
    </row>
    <row r="2215" spans="1:17" hidden="1" x14ac:dyDescent="0.3">
      <c r="A2215" t="s">
        <v>4590</v>
      </c>
      <c r="B2215" t="s">
        <v>4591</v>
      </c>
      <c r="C2215" t="str">
        <f>IFERROR(VLOOKUP(Table1[[#This Row],[Ticker]],[1]!Table1[[Symbol]:[Industry]],2,FALSE),"-")</f>
        <v>-</v>
      </c>
      <c r="E2215">
        <v>245.32846549499999</v>
      </c>
      <c r="F2215">
        <v>115.95</v>
      </c>
      <c r="G2215">
        <v>26.369573000983301</v>
      </c>
      <c r="H2215">
        <v>0.30583359593798698</v>
      </c>
      <c r="I2215">
        <v>39.954639883623301</v>
      </c>
      <c r="J2215">
        <v>10.023439337189201</v>
      </c>
      <c r="K2215">
        <v>97.822555691863897</v>
      </c>
      <c r="M2215">
        <v>78.7558251507607</v>
      </c>
      <c r="N2215">
        <v>1.26251418484428</v>
      </c>
      <c r="O2215">
        <v>7.8050884001724796</v>
      </c>
      <c r="P2215">
        <v>76.403468735736993</v>
      </c>
    </row>
    <row r="2216" spans="1:17" hidden="1" x14ac:dyDescent="0.3">
      <c r="A2216" t="s">
        <v>4592</v>
      </c>
      <c r="B2216" t="s">
        <v>4593</v>
      </c>
      <c r="C2216" t="str">
        <f>IFERROR(VLOOKUP(Table1[[#This Row],[Ticker]],[1]!Table1[[Symbol]:[Industry]],2,FALSE),"-")</f>
        <v>-</v>
      </c>
      <c r="D2216" t="s">
        <v>663</v>
      </c>
      <c r="E2216">
        <v>244.45305339999999</v>
      </c>
      <c r="F2216">
        <v>276.39999999999998</v>
      </c>
      <c r="G2216">
        <v>21.900236972025201</v>
      </c>
      <c r="H2216">
        <v>8.9328450901908596</v>
      </c>
      <c r="I2216">
        <v>17.9018855651194</v>
      </c>
      <c r="J2216">
        <v>9.9435506955792494</v>
      </c>
      <c r="K2216">
        <v>220.14748069265099</v>
      </c>
      <c r="L2216">
        <v>210.37469199049301</v>
      </c>
      <c r="M2216">
        <v>68.571192232661303</v>
      </c>
      <c r="N2216">
        <v>2.5151842045045898</v>
      </c>
      <c r="O2216">
        <v>5.2821997105643996</v>
      </c>
      <c r="P2216">
        <v>80.653594771241799</v>
      </c>
    </row>
    <row r="2217" spans="1:17" hidden="1" x14ac:dyDescent="0.3">
      <c r="A2217" t="s">
        <v>4594</v>
      </c>
      <c r="B2217" t="s">
        <v>4595</v>
      </c>
      <c r="C2217" t="str">
        <f>IFERROR(VLOOKUP(Table1[[#This Row],[Ticker]],[1]!Table1[[Symbol]:[Industry]],2,FALSE),"-")</f>
        <v>-</v>
      </c>
      <c r="D2217" t="s">
        <v>971</v>
      </c>
      <c r="E2217">
        <v>244.309775</v>
      </c>
      <c r="F2217">
        <v>205</v>
      </c>
      <c r="G2217">
        <v>-32.503403337746299</v>
      </c>
      <c r="H2217">
        <v>-5.5590178892105202</v>
      </c>
      <c r="I2217">
        <v>-65.913167577048</v>
      </c>
      <c r="J2217">
        <v>-3.1138012445160399</v>
      </c>
      <c r="K2217">
        <v>215.26654209983701</v>
      </c>
      <c r="L2217">
        <v>278.07244522997598</v>
      </c>
      <c r="M2217">
        <v>43.970615523148197</v>
      </c>
      <c r="N2217">
        <v>1.2641435817401401</v>
      </c>
      <c r="O2217">
        <v>137.46341463414601</v>
      </c>
      <c r="P2217">
        <v>10.2150537634408</v>
      </c>
      <c r="Q2217">
        <v>4.3618765809316999E-2</v>
      </c>
    </row>
    <row r="2218" spans="1:17" hidden="1" x14ac:dyDescent="0.3">
      <c r="A2218" t="s">
        <v>4596</v>
      </c>
      <c r="B2218" t="s">
        <v>4597</v>
      </c>
      <c r="C2218" t="str">
        <f>IFERROR(VLOOKUP(Table1[[#This Row],[Ticker]],[1]!Table1[[Symbol]:[Industry]],2,FALSE),"-")</f>
        <v>-</v>
      </c>
      <c r="E2218">
        <v>243.65915369999999</v>
      </c>
      <c r="F2218">
        <v>14.6</v>
      </c>
      <c r="G2218">
        <v>23.3772298270069</v>
      </c>
      <c r="H2218">
        <v>-16.983925440206502</v>
      </c>
      <c r="I2218">
        <v>-28.031579993288801</v>
      </c>
      <c r="J2218">
        <v>-4.5935714742862803</v>
      </c>
      <c r="K2218">
        <v>16.2582235276696</v>
      </c>
      <c r="L2218">
        <v>15.380644219129101</v>
      </c>
      <c r="M2218">
        <v>28.7561850824674</v>
      </c>
      <c r="N2218">
        <v>1.4795618216639701</v>
      </c>
      <c r="O2218">
        <v>34.246575342465697</v>
      </c>
      <c r="P2218">
        <v>52.587736212880799</v>
      </c>
      <c r="Q2218">
        <v>6.0305818001401001E-2</v>
      </c>
    </row>
    <row r="2219" spans="1:17" hidden="1" x14ac:dyDescent="0.3">
      <c r="A2219" t="s">
        <v>4598</v>
      </c>
      <c r="B2219" t="s">
        <v>4599</v>
      </c>
      <c r="C2219" t="str">
        <f>IFERROR(VLOOKUP(Table1[[#This Row],[Ticker]],[1]!Table1[[Symbol]:[Industry]],2,FALSE),"-")</f>
        <v>-</v>
      </c>
      <c r="E2219">
        <v>243.37907999999999</v>
      </c>
      <c r="F2219">
        <v>78.36</v>
      </c>
      <c r="G2219">
        <v>313.09255625821299</v>
      </c>
      <c r="H2219">
        <v>-17.0895178779849</v>
      </c>
      <c r="I2219">
        <v>8.4625080556217007</v>
      </c>
      <c r="J2219">
        <v>-6.4253951128325903</v>
      </c>
      <c r="K2219">
        <v>82.671395102852401</v>
      </c>
      <c r="L2219">
        <v>65.123306762807402</v>
      </c>
      <c r="M2219">
        <v>31.715138294859401</v>
      </c>
      <c r="N2219">
        <v>1.04006160329041</v>
      </c>
      <c r="O2219">
        <v>24.808575803981601</v>
      </c>
      <c r="P2219">
        <v>347.77142857142798</v>
      </c>
      <c r="Q2219">
        <v>0.23739485034798199</v>
      </c>
    </row>
    <row r="2220" spans="1:17" hidden="1" x14ac:dyDescent="0.3">
      <c r="A2220" t="s">
        <v>4600</v>
      </c>
      <c r="B2220" t="s">
        <v>4601</v>
      </c>
      <c r="C2220" t="str">
        <f>IFERROR(VLOOKUP(Table1[[#This Row],[Ticker]],[1]!Table1[[Symbol]:[Industry]],2,FALSE),"-")</f>
        <v>-</v>
      </c>
      <c r="E2220">
        <v>243.25</v>
      </c>
      <c r="F2220">
        <v>247.6</v>
      </c>
      <c r="G2220">
        <v>653.66636803032497</v>
      </c>
      <c r="H2220">
        <v>24.087909067636101</v>
      </c>
      <c r="I2220">
        <v>246.33104254380501</v>
      </c>
      <c r="J2220">
        <v>9.6048101989352901</v>
      </c>
      <c r="K2220">
        <v>189.179790672031</v>
      </c>
      <c r="L2220">
        <v>108.91314999999901</v>
      </c>
      <c r="M2220">
        <v>92.764935807221605</v>
      </c>
      <c r="N2220">
        <v>0.55614265007571495</v>
      </c>
      <c r="O2220">
        <v>0.16155088852989299</v>
      </c>
      <c r="P2220">
        <v>679.35158954988901</v>
      </c>
    </row>
    <row r="2221" spans="1:17" hidden="1" x14ac:dyDescent="0.3">
      <c r="A2221" t="s">
        <v>4602</v>
      </c>
      <c r="B2221" t="s">
        <v>4603</v>
      </c>
      <c r="C2221" t="str">
        <f>IFERROR(VLOOKUP(Table1[[#This Row],[Ticker]],[1]!Table1[[Symbol]:[Industry]],2,FALSE),"-")</f>
        <v>-</v>
      </c>
      <c r="D2221" t="s">
        <v>64</v>
      </c>
      <c r="E2221">
        <v>243.21276</v>
      </c>
      <c r="F2221">
        <v>19.829999999999998</v>
      </c>
      <c r="G2221">
        <v>-7.0137673005340302</v>
      </c>
      <c r="H2221">
        <v>-4.70994889743071</v>
      </c>
      <c r="I2221">
        <v>-7.8205072959623099</v>
      </c>
      <c r="J2221">
        <v>-4.6393003932546302</v>
      </c>
      <c r="K2221">
        <v>19.353436839414201</v>
      </c>
      <c r="L2221">
        <v>19.560205267224699</v>
      </c>
      <c r="M2221">
        <v>49.928380485371299</v>
      </c>
      <c r="N2221">
        <v>1.91063613758002</v>
      </c>
      <c r="O2221">
        <v>53.555219364599097</v>
      </c>
      <c r="P2221">
        <v>47.985074626865597</v>
      </c>
      <c r="Q2221">
        <v>5.9115744055139002E-2</v>
      </c>
    </row>
    <row r="2222" spans="1:17" hidden="1" x14ac:dyDescent="0.3">
      <c r="A2222" t="s">
        <v>4604</v>
      </c>
      <c r="B2222" t="s">
        <v>4605</v>
      </c>
      <c r="C2222" t="str">
        <f>IFERROR(VLOOKUP(Table1[[#This Row],[Ticker]],[1]!Table1[[Symbol]:[Industry]],2,FALSE),"-")</f>
        <v>-</v>
      </c>
      <c r="D2222" t="s">
        <v>385</v>
      </c>
      <c r="E2222">
        <v>243.079129236</v>
      </c>
      <c r="F2222">
        <v>25.94</v>
      </c>
      <c r="G2222">
        <v>6.6617172559456597</v>
      </c>
      <c r="H2222">
        <v>-7.1618134628855401</v>
      </c>
      <c r="I2222">
        <v>-17.3318685255771</v>
      </c>
      <c r="J2222">
        <v>-4.1973259287869897</v>
      </c>
      <c r="K2222">
        <v>25.738320310696999</v>
      </c>
      <c r="L2222">
        <v>26.0676433263821</v>
      </c>
      <c r="M2222">
        <v>48.963769343983401</v>
      </c>
      <c r="N2222">
        <v>0.738253710784054</v>
      </c>
      <c r="O2222">
        <v>44.178874325366202</v>
      </c>
      <c r="P2222">
        <v>43.711911357340703</v>
      </c>
      <c r="Q2222">
        <v>5.7314843088950997E-2</v>
      </c>
    </row>
    <row r="2223" spans="1:17" hidden="1" x14ac:dyDescent="0.3">
      <c r="A2223" t="s">
        <v>4606</v>
      </c>
      <c r="B2223" t="s">
        <v>4607</v>
      </c>
      <c r="C2223" t="str">
        <f>IFERROR(VLOOKUP(Table1[[#This Row],[Ticker]],[1]!Table1[[Symbol]:[Industry]],2,FALSE),"-")</f>
        <v>-</v>
      </c>
      <c r="D2223" t="s">
        <v>607</v>
      </c>
      <c r="E2223">
        <v>243.07845134999999</v>
      </c>
      <c r="F2223">
        <v>118.36</v>
      </c>
      <c r="G2223">
        <v>31.986102499064799</v>
      </c>
      <c r="H2223">
        <v>-3.8310217212687601</v>
      </c>
      <c r="I2223">
        <v>8.0271286869574895E-2</v>
      </c>
      <c r="J2223">
        <v>-4.9808829826855199</v>
      </c>
      <c r="K2223">
        <v>109.89447506282001</v>
      </c>
      <c r="L2223">
        <v>103.837375992055</v>
      </c>
      <c r="M2223">
        <v>52.433485755285403</v>
      </c>
      <c r="N2223">
        <v>2.2552254672229499</v>
      </c>
      <c r="O2223">
        <v>8.5670834741466706</v>
      </c>
      <c r="P2223">
        <v>63.030303030303003</v>
      </c>
      <c r="Q2223">
        <v>4.9295999287280998E-2</v>
      </c>
    </row>
    <row r="2224" spans="1:17" hidden="1" x14ac:dyDescent="0.3">
      <c r="A2224" t="s">
        <v>4608</v>
      </c>
      <c r="B2224" t="s">
        <v>4609</v>
      </c>
      <c r="C2224" t="str">
        <f>IFERROR(VLOOKUP(Table1[[#This Row],[Ticker]],[1]!Table1[[Symbol]:[Industry]],2,FALSE),"-")</f>
        <v>-</v>
      </c>
      <c r="D2224" t="s">
        <v>61</v>
      </c>
      <c r="E2224">
        <v>242.9750185</v>
      </c>
      <c r="F2224">
        <v>218.3</v>
      </c>
      <c r="G2224">
        <v>227.037350786139</v>
      </c>
      <c r="H2224">
        <v>7.1361614647904403</v>
      </c>
      <c r="I2224">
        <v>6.0482156258955104</v>
      </c>
      <c r="J2224">
        <v>-2.0766413119795701</v>
      </c>
      <c r="K2224">
        <v>183.3257256247</v>
      </c>
      <c r="L2224">
        <v>152.94249379539801</v>
      </c>
      <c r="M2224">
        <v>76.912518662406995</v>
      </c>
      <c r="N2224">
        <v>1.48171096350598</v>
      </c>
      <c r="O2224">
        <v>0</v>
      </c>
      <c r="P2224">
        <v>266.76747311827899</v>
      </c>
      <c r="Q2224">
        <v>0.161791720173633</v>
      </c>
    </row>
    <row r="2225" spans="1:17" hidden="1" x14ac:dyDescent="0.3">
      <c r="A2225" t="s">
        <v>4610</v>
      </c>
      <c r="B2225" t="s">
        <v>4611</v>
      </c>
      <c r="C2225" t="str">
        <f>IFERROR(VLOOKUP(Table1[[#This Row],[Ticker]],[1]!Table1[[Symbol]:[Industry]],2,FALSE),"-")</f>
        <v>-</v>
      </c>
      <c r="D2225" t="s">
        <v>714</v>
      </c>
      <c r="E2225">
        <v>242.86609717499999</v>
      </c>
      <c r="F2225">
        <v>530.42999999999995</v>
      </c>
      <c r="G2225">
        <v>-9.1627187753274395</v>
      </c>
      <c r="H2225">
        <v>-3.4461780154870301</v>
      </c>
      <c r="I2225">
        <v>-1.3996436294668599</v>
      </c>
      <c r="J2225">
        <v>-0.112532859336945</v>
      </c>
      <c r="K2225">
        <v>505.59451861101797</v>
      </c>
      <c r="L2225">
        <v>477.45302812454599</v>
      </c>
      <c r="M2225">
        <v>76.378610990004603</v>
      </c>
      <c r="N2225">
        <v>1.0613582630853899</v>
      </c>
      <c r="O2225">
        <v>1.7212450276191</v>
      </c>
      <c r="P2225">
        <v>24.382694336967901</v>
      </c>
      <c r="Q2225">
        <v>-1.6014498322345E-2</v>
      </c>
    </row>
    <row r="2226" spans="1:17" hidden="1" x14ac:dyDescent="0.3">
      <c r="A2226" t="s">
        <v>4612</v>
      </c>
      <c r="B2226" t="s">
        <v>4613</v>
      </c>
      <c r="C2226" t="str">
        <f>IFERROR(VLOOKUP(Table1[[#This Row],[Ticker]],[1]!Table1[[Symbol]:[Industry]],2,FALSE),"-")</f>
        <v>-</v>
      </c>
      <c r="D2226" t="s">
        <v>1125</v>
      </c>
      <c r="E2226">
        <v>242.36260358999999</v>
      </c>
      <c r="F2226">
        <v>550.65</v>
      </c>
      <c r="G2226">
        <v>-20.572942494242</v>
      </c>
      <c r="H2226">
        <v>-0.52832083988513001</v>
      </c>
      <c r="I2226">
        <v>-47.717237171815299</v>
      </c>
      <c r="J2226">
        <v>-3.4473556211738599</v>
      </c>
      <c r="K2226">
        <v>590.20492495992801</v>
      </c>
      <c r="L2226">
        <v>618.76461985704998</v>
      </c>
      <c r="M2226">
        <v>44.113471763832003</v>
      </c>
      <c r="N2226">
        <v>0.86838916526804499</v>
      </c>
      <c r="O2226">
        <v>80.677381276673003</v>
      </c>
      <c r="P2226">
        <v>18.789774565850401</v>
      </c>
    </row>
    <row r="2227" spans="1:17" hidden="1" x14ac:dyDescent="0.3">
      <c r="A2227" t="s">
        <v>4614</v>
      </c>
      <c r="B2227" t="s">
        <v>4615</v>
      </c>
      <c r="C2227" t="str">
        <f>IFERROR(VLOOKUP(Table1[[#This Row],[Ticker]],[1]!Table1[[Symbol]:[Industry]],2,FALSE),"-")</f>
        <v>-</v>
      </c>
      <c r="D2227" t="s">
        <v>98</v>
      </c>
      <c r="E2227">
        <v>242.184776819999</v>
      </c>
      <c r="F2227">
        <v>178.7</v>
      </c>
      <c r="G2227">
        <v>114.32554129491101</v>
      </c>
      <c r="H2227">
        <v>-12.8390381989338</v>
      </c>
      <c r="I2227">
        <v>63.2795954053787</v>
      </c>
      <c r="J2227">
        <v>-1.2889798910061701</v>
      </c>
      <c r="K2227">
        <v>181.257490783712</v>
      </c>
      <c r="L2227">
        <v>142.15760248206601</v>
      </c>
      <c r="M2227">
        <v>49.664974568987702</v>
      </c>
      <c r="N2227">
        <v>0.47382290934645099</v>
      </c>
      <c r="O2227">
        <v>46.502518186905398</v>
      </c>
      <c r="P2227">
        <v>174.88078757114201</v>
      </c>
      <c r="Q2227">
        <v>0.124120865439699</v>
      </c>
    </row>
    <row r="2228" spans="1:17" hidden="1" x14ac:dyDescent="0.3">
      <c r="A2228" t="s">
        <v>4616</v>
      </c>
      <c r="B2228" t="s">
        <v>4617</v>
      </c>
      <c r="C2228" t="str">
        <f>IFERROR(VLOOKUP(Table1[[#This Row],[Ticker]],[1]!Table1[[Symbol]:[Industry]],2,FALSE),"-")</f>
        <v>-</v>
      </c>
      <c r="D2228" t="s">
        <v>1671</v>
      </c>
      <c r="E2228">
        <v>242.02961999999999</v>
      </c>
      <c r="F2228">
        <v>26.97</v>
      </c>
      <c r="G2228">
        <v>-80.063569419198004</v>
      </c>
      <c r="H2228">
        <v>-3.684791404062</v>
      </c>
      <c r="I2228">
        <v>-54.187631729588503</v>
      </c>
      <c r="J2228">
        <v>-8.5680452763462807</v>
      </c>
      <c r="K2228">
        <v>28.5968393696857</v>
      </c>
      <c r="L2228">
        <v>38.370628300689503</v>
      </c>
      <c r="M2228">
        <v>41.268539987715101</v>
      </c>
      <c r="N2228">
        <v>0.74237659711792603</v>
      </c>
      <c r="O2228">
        <v>134.21085156346501</v>
      </c>
      <c r="P2228">
        <v>15.999999999999901</v>
      </c>
      <c r="Q2228">
        <v>9.7022796712976006E-2</v>
      </c>
    </row>
    <row r="2229" spans="1:17" hidden="1" x14ac:dyDescent="0.3">
      <c r="A2229" t="s">
        <v>4618</v>
      </c>
      <c r="B2229" t="s">
        <v>4619</v>
      </c>
      <c r="C2229" t="str">
        <f>IFERROR(VLOOKUP(Table1[[#This Row],[Ticker]],[1]!Table1[[Symbol]:[Industry]],2,FALSE),"-")</f>
        <v>-</v>
      </c>
      <c r="E2229">
        <v>241.70765474999999</v>
      </c>
      <c r="F2229">
        <v>37.24</v>
      </c>
      <c r="G2229">
        <v>-31.525929484166301</v>
      </c>
      <c r="H2229">
        <v>26.8554183448998</v>
      </c>
      <c r="I2229">
        <v>51.373755726516997</v>
      </c>
      <c r="J2229">
        <v>19.8011091875176</v>
      </c>
      <c r="K2229">
        <v>28.874213610149901</v>
      </c>
      <c r="M2229">
        <v>100</v>
      </c>
      <c r="N2229">
        <v>0.99795081967213095</v>
      </c>
      <c r="O2229">
        <v>11.4930182599355</v>
      </c>
      <c r="P2229">
        <v>62.691131498470902</v>
      </c>
    </row>
    <row r="2230" spans="1:17" hidden="1" x14ac:dyDescent="0.3">
      <c r="A2230" t="s">
        <v>4620</v>
      </c>
      <c r="B2230" t="s">
        <v>4621</v>
      </c>
      <c r="C2230" t="str">
        <f>IFERROR(VLOOKUP(Table1[[#This Row],[Ticker]],[1]!Table1[[Symbol]:[Industry]],2,FALSE),"-")</f>
        <v>-</v>
      </c>
      <c r="D2230" t="s">
        <v>755</v>
      </c>
      <c r="E2230">
        <v>241.68528000000001</v>
      </c>
      <c r="F2230">
        <v>166.2</v>
      </c>
      <c r="G2230">
        <v>117.831261996918</v>
      </c>
      <c r="H2230">
        <v>-13.586222478828301</v>
      </c>
      <c r="I2230">
        <v>93.8678094132312</v>
      </c>
      <c r="J2230">
        <v>-2.8342842498827698</v>
      </c>
      <c r="K2230">
        <v>148.57519200015801</v>
      </c>
      <c r="M2230">
        <v>50.294974884374398</v>
      </c>
      <c r="N2230">
        <v>0.58423335317628999</v>
      </c>
      <c r="O2230">
        <v>11.251504211793</v>
      </c>
      <c r="P2230">
        <v>163.809523809523</v>
      </c>
    </row>
    <row r="2231" spans="1:17" hidden="1" x14ac:dyDescent="0.3">
      <c r="A2231" t="s">
        <v>4622</v>
      </c>
      <c r="B2231" t="s">
        <v>4623</v>
      </c>
      <c r="C2231" t="str">
        <f>IFERROR(VLOOKUP(Table1[[#This Row],[Ticker]],[1]!Table1[[Symbol]:[Industry]],2,FALSE),"-")</f>
        <v>-</v>
      </c>
      <c r="D2231" t="s">
        <v>293</v>
      </c>
      <c r="E2231">
        <v>241.03591361999901</v>
      </c>
      <c r="F2231">
        <v>92.08</v>
      </c>
      <c r="G2231">
        <v>-76.286079888663195</v>
      </c>
      <c r="H2231">
        <v>-14.0049507177874</v>
      </c>
      <c r="I2231">
        <v>-61.904979742976202</v>
      </c>
      <c r="J2231">
        <v>-1.8817984943744801</v>
      </c>
      <c r="K2231">
        <v>107.156851283742</v>
      </c>
      <c r="L2231">
        <v>147.770900004456</v>
      </c>
      <c r="M2231">
        <v>38.391399365804098</v>
      </c>
      <c r="N2231">
        <v>1.14030739088874</v>
      </c>
      <c r="O2231">
        <v>146.47046046915699</v>
      </c>
      <c r="P2231">
        <v>3.4606741573033699</v>
      </c>
      <c r="Q2231">
        <v>2.9765758037213999E-2</v>
      </c>
    </row>
    <row r="2232" spans="1:17" hidden="1" x14ac:dyDescent="0.3">
      <c r="A2232" t="s">
        <v>4624</v>
      </c>
      <c r="B2232" t="s">
        <v>4625</v>
      </c>
      <c r="C2232" t="str">
        <f>IFERROR(VLOOKUP(Table1[[#This Row],[Ticker]],[1]!Table1[[Symbol]:[Industry]],2,FALSE),"-")</f>
        <v>-</v>
      </c>
      <c r="D2232" t="s">
        <v>278</v>
      </c>
      <c r="E2232">
        <v>240.65981471999899</v>
      </c>
      <c r="F2232">
        <v>469.75</v>
      </c>
      <c r="G2232">
        <v>142.820065705356</v>
      </c>
      <c r="H2232">
        <v>11.7066934115935</v>
      </c>
      <c r="I2232">
        <v>100.999008408837</v>
      </c>
      <c r="J2232">
        <v>-3.3347425838784202</v>
      </c>
      <c r="K2232">
        <v>370.59844853989102</v>
      </c>
      <c r="L2232">
        <v>290.48106812404598</v>
      </c>
      <c r="M2232">
        <v>60.874657672683497</v>
      </c>
      <c r="N2232">
        <v>1.4678233380372601</v>
      </c>
      <c r="O2232">
        <v>3.22511974454495</v>
      </c>
      <c r="P2232">
        <v>181.2874251497</v>
      </c>
      <c r="Q2232">
        <v>0.17549154248688001</v>
      </c>
    </row>
    <row r="2233" spans="1:17" hidden="1" x14ac:dyDescent="0.3">
      <c r="A2233" t="s">
        <v>4626</v>
      </c>
      <c r="B2233" t="s">
        <v>4627</v>
      </c>
      <c r="C2233" t="str">
        <f>IFERROR(VLOOKUP(Table1[[#This Row],[Ticker]],[1]!Table1[[Symbol]:[Industry]],2,FALSE),"-")</f>
        <v>-</v>
      </c>
      <c r="D2233" t="s">
        <v>49</v>
      </c>
      <c r="E2233">
        <v>240.57385391</v>
      </c>
      <c r="F2233">
        <v>218.28</v>
      </c>
      <c r="G2233">
        <v>-66.944640249381493</v>
      </c>
      <c r="H2233">
        <v>1.95583359593799</v>
      </c>
      <c r="I2233">
        <v>-34.376945740230298</v>
      </c>
      <c r="J2233">
        <v>1.1296004777831501</v>
      </c>
      <c r="K2233">
        <v>212.93361786182101</v>
      </c>
      <c r="L2233">
        <v>269.64946991410397</v>
      </c>
      <c r="M2233">
        <v>61.861565395610299</v>
      </c>
      <c r="N2233">
        <v>0.71552926632077896</v>
      </c>
      <c r="O2233">
        <v>116.76287337364801</v>
      </c>
      <c r="P2233">
        <v>26.027713625865999</v>
      </c>
      <c r="Q2233">
        <v>-0.127015840310823</v>
      </c>
    </row>
    <row r="2234" spans="1:17" hidden="1" x14ac:dyDescent="0.3">
      <c r="A2234" t="s">
        <v>4628</v>
      </c>
      <c r="B2234" t="s">
        <v>4629</v>
      </c>
      <c r="C2234" t="str">
        <f>IFERROR(VLOOKUP(Table1[[#This Row],[Ticker]],[1]!Table1[[Symbol]:[Industry]],2,FALSE),"-")</f>
        <v>-</v>
      </c>
      <c r="D2234" t="s">
        <v>140</v>
      </c>
      <c r="E2234">
        <v>240.435</v>
      </c>
      <c r="F2234">
        <v>175.5</v>
      </c>
      <c r="G2234">
        <v>67.767159432816399</v>
      </c>
      <c r="H2234">
        <v>26.9252992447929</v>
      </c>
      <c r="I2234">
        <v>14.039767085188901</v>
      </c>
      <c r="J2234">
        <v>5.9972181042333599</v>
      </c>
      <c r="K2234">
        <v>145.68279987708499</v>
      </c>
      <c r="L2234">
        <v>129.36588574700301</v>
      </c>
      <c r="M2234">
        <v>92.798981737207896</v>
      </c>
      <c r="N2234">
        <v>0.47985312886868597</v>
      </c>
      <c r="O2234">
        <v>2.5641025641025501</v>
      </c>
      <c r="P2234">
        <v>102.890173410404</v>
      </c>
      <c r="Q2234">
        <v>8.2004109508877002E-2</v>
      </c>
    </row>
    <row r="2235" spans="1:17" hidden="1" x14ac:dyDescent="0.3">
      <c r="A2235" t="s">
        <v>4630</v>
      </c>
      <c r="B2235" t="s">
        <v>4631</v>
      </c>
      <c r="C2235" t="str">
        <f>IFERROR(VLOOKUP(Table1[[#This Row],[Ticker]],[1]!Table1[[Symbol]:[Industry]],2,FALSE),"-")</f>
        <v>-</v>
      </c>
      <c r="D2235" t="s">
        <v>61</v>
      </c>
      <c r="E2235">
        <v>239.34633700000001</v>
      </c>
      <c r="F2235">
        <v>669.35</v>
      </c>
      <c r="G2235">
        <v>145.40520939283601</v>
      </c>
      <c r="H2235">
        <v>19.724656902786201</v>
      </c>
      <c r="I2235">
        <v>45.109359446554997</v>
      </c>
      <c r="J2235">
        <v>1.9468766348954001</v>
      </c>
      <c r="K2235">
        <v>525.44163495346095</v>
      </c>
      <c r="L2235">
        <v>417.04104299686298</v>
      </c>
      <c r="M2235">
        <v>73.425581360036801</v>
      </c>
      <c r="N2235">
        <v>1.2958662268037899</v>
      </c>
      <c r="O2235">
        <v>3.5033988197505002</v>
      </c>
      <c r="P2235">
        <v>191.02173913043401</v>
      </c>
      <c r="Q2235">
        <v>3.1188891987850999E-2</v>
      </c>
    </row>
    <row r="2236" spans="1:17" hidden="1" x14ac:dyDescent="0.3">
      <c r="A2236" t="s">
        <v>4632</v>
      </c>
      <c r="B2236" t="s">
        <v>4633</v>
      </c>
      <c r="C2236" t="str">
        <f>IFERROR(VLOOKUP(Table1[[#This Row],[Ticker]],[1]!Table1[[Symbol]:[Industry]],2,FALSE),"-")</f>
        <v>-</v>
      </c>
      <c r="D2236" t="s">
        <v>293</v>
      </c>
      <c r="E2236">
        <v>239.16104475</v>
      </c>
      <c r="F2236">
        <v>148.30000000000001</v>
      </c>
      <c r="G2236">
        <v>55.389259554916499</v>
      </c>
      <c r="H2236">
        <v>-12.185232234782999</v>
      </c>
      <c r="I2236">
        <v>89.250652358962995</v>
      </c>
      <c r="J2236">
        <v>-9.1049594439183394</v>
      </c>
      <c r="K2236">
        <v>131.72382542201501</v>
      </c>
      <c r="L2236">
        <v>95.469085346806594</v>
      </c>
      <c r="M2236">
        <v>45.476337674879602</v>
      </c>
      <c r="N2236">
        <v>0.160467909274986</v>
      </c>
      <c r="O2236">
        <v>21.4430209035738</v>
      </c>
      <c r="P2236">
        <v>148.40871021775499</v>
      </c>
      <c r="Q2236">
        <v>7.6338421343101995E-2</v>
      </c>
    </row>
    <row r="2237" spans="1:17" hidden="1" x14ac:dyDescent="0.3">
      <c r="A2237" t="s">
        <v>4634</v>
      </c>
      <c r="B2237" t="s">
        <v>4635</v>
      </c>
      <c r="C2237" t="str">
        <f>IFERROR(VLOOKUP(Table1[[#This Row],[Ticker]],[1]!Table1[[Symbol]:[Industry]],2,FALSE),"-")</f>
        <v>-</v>
      </c>
      <c r="D2237" t="s">
        <v>46</v>
      </c>
      <c r="E2237">
        <v>238.996081385</v>
      </c>
      <c r="F2237">
        <v>12.27</v>
      </c>
      <c r="G2237">
        <v>-7.1486361537108802</v>
      </c>
      <c r="H2237">
        <v>-8.2736746007833002</v>
      </c>
      <c r="I2237">
        <v>3.3555214243077298</v>
      </c>
      <c r="J2237">
        <v>-5.9606119001035003</v>
      </c>
      <c r="K2237">
        <v>12.461065940499701</v>
      </c>
      <c r="L2237">
        <v>11.9868062174898</v>
      </c>
      <c r="M2237">
        <v>32.037748545912599</v>
      </c>
      <c r="N2237">
        <v>0.73585332500291001</v>
      </c>
      <c r="O2237">
        <v>23.879380603096902</v>
      </c>
      <c r="P2237">
        <v>32.648648648648603</v>
      </c>
    </row>
    <row r="2238" spans="1:17" hidden="1" x14ac:dyDescent="0.3">
      <c r="A2238" t="s">
        <v>4636</v>
      </c>
      <c r="B2238" t="s">
        <v>4637</v>
      </c>
      <c r="C2238" t="str">
        <f>IFERROR(VLOOKUP(Table1[[#This Row],[Ticker]],[1]!Table1[[Symbol]:[Industry]],2,FALSE),"-")</f>
        <v>-</v>
      </c>
      <c r="D2238" t="s">
        <v>327</v>
      </c>
      <c r="E2238">
        <v>238.91040000000001</v>
      </c>
      <c r="F2238">
        <v>148.19999999999999</v>
      </c>
      <c r="G2238">
        <v>198.71302793338899</v>
      </c>
      <c r="H2238">
        <v>-6.6576590252847803</v>
      </c>
      <c r="I2238">
        <v>14.729828140442301</v>
      </c>
      <c r="J2238">
        <v>-1.56637792501844</v>
      </c>
      <c r="K2238">
        <v>141.46615184105801</v>
      </c>
      <c r="L2238">
        <v>114.103881420842</v>
      </c>
      <c r="M2238">
        <v>50.745131189514098</v>
      </c>
      <c r="N2238">
        <v>1.00826446280991</v>
      </c>
      <c r="O2238">
        <v>26.855600539811</v>
      </c>
      <c r="P2238">
        <v>277.09923664122101</v>
      </c>
    </row>
    <row r="2239" spans="1:17" hidden="1" x14ac:dyDescent="0.3">
      <c r="A2239" t="s">
        <v>4638</v>
      </c>
      <c r="B2239" t="s">
        <v>4639</v>
      </c>
      <c r="C2239" t="str">
        <f>IFERROR(VLOOKUP(Table1[[#This Row],[Ticker]],[1]!Table1[[Symbol]:[Industry]],2,FALSE),"-")</f>
        <v>-</v>
      </c>
      <c r="D2239" t="s">
        <v>61</v>
      </c>
      <c r="E2239">
        <v>238.69277834499999</v>
      </c>
      <c r="F2239">
        <v>50.94</v>
      </c>
      <c r="G2239">
        <v>7.7703718783919502</v>
      </c>
      <c r="H2239">
        <v>-6.35951074558435</v>
      </c>
      <c r="I2239">
        <v>24.522624228045999</v>
      </c>
      <c r="J2239">
        <v>-10.762402643117399</v>
      </c>
      <c r="K2239">
        <v>50.541920102113401</v>
      </c>
      <c r="L2239">
        <v>44.694112287485098</v>
      </c>
      <c r="M2239">
        <v>38.299972414477899</v>
      </c>
      <c r="N2239">
        <v>1.0984196245711499</v>
      </c>
      <c r="O2239">
        <v>14.644680015704701</v>
      </c>
      <c r="P2239">
        <v>59.237261644263803</v>
      </c>
      <c r="Q2239">
        <v>5.341394065021E-3</v>
      </c>
    </row>
    <row r="2240" spans="1:17" hidden="1" x14ac:dyDescent="0.3">
      <c r="A2240" t="s">
        <v>4640</v>
      </c>
      <c r="B2240" t="s">
        <v>4641</v>
      </c>
      <c r="C2240" t="str">
        <f>IFERROR(VLOOKUP(Table1[[#This Row],[Ticker]],[1]!Table1[[Symbol]:[Industry]],2,FALSE),"-")</f>
        <v>-</v>
      </c>
      <c r="D2240" t="s">
        <v>140</v>
      </c>
      <c r="E2240">
        <v>238.22927402399901</v>
      </c>
      <c r="F2240">
        <v>63.36</v>
      </c>
      <c r="G2240">
        <v>-51.082607602220797</v>
      </c>
      <c r="H2240">
        <v>-0.37749973739533899</v>
      </c>
      <c r="I2240">
        <v>-6.4514373409708403</v>
      </c>
      <c r="J2240">
        <v>6.8030827189780796</v>
      </c>
      <c r="K2240">
        <v>60.036115785914603</v>
      </c>
      <c r="L2240">
        <v>65.018317194209004</v>
      </c>
      <c r="M2240">
        <v>68.374841176383896</v>
      </c>
      <c r="N2240">
        <v>0.81484344915742102</v>
      </c>
      <c r="O2240">
        <v>52.462121212121197</v>
      </c>
      <c r="P2240">
        <v>51.6152189519023</v>
      </c>
      <c r="Q2240">
        <v>9.2251990978193005E-2</v>
      </c>
    </row>
    <row r="2241" spans="1:17" hidden="1" x14ac:dyDescent="0.3">
      <c r="A2241" t="s">
        <v>4642</v>
      </c>
      <c r="B2241" t="s">
        <v>4643</v>
      </c>
      <c r="C2241" t="str">
        <f>IFERROR(VLOOKUP(Table1[[#This Row],[Ticker]],[1]!Table1[[Symbol]:[Industry]],2,FALSE),"-")</f>
        <v>-</v>
      </c>
      <c r="D2241" t="s">
        <v>568</v>
      </c>
      <c r="E2241">
        <v>238.11795000000001</v>
      </c>
      <c r="F2241">
        <v>223.26</v>
      </c>
      <c r="G2241">
        <v>-22.461521962764898</v>
      </c>
      <c r="H2241">
        <v>-6.1956815555771598</v>
      </c>
      <c r="I2241">
        <v>-23.089752772546699</v>
      </c>
      <c r="J2241">
        <v>-3.6782885691958902</v>
      </c>
      <c r="K2241">
        <v>216.09159142485299</v>
      </c>
      <c r="L2241">
        <v>221.5257519141</v>
      </c>
      <c r="M2241">
        <v>49.544445676193597</v>
      </c>
      <c r="N2241">
        <v>1.54443784744833</v>
      </c>
      <c r="O2241">
        <v>23.174773806324399</v>
      </c>
      <c r="P2241">
        <v>17.505263157894699</v>
      </c>
      <c r="Q2241">
        <v>1.7013528342175999E-2</v>
      </c>
    </row>
    <row r="2242" spans="1:17" hidden="1" x14ac:dyDescent="0.3">
      <c r="A2242" t="s">
        <v>4644</v>
      </c>
      <c r="B2242" t="s">
        <v>4645</v>
      </c>
      <c r="C2242" t="str">
        <f>IFERROR(VLOOKUP(Table1[[#This Row],[Ticker]],[1]!Table1[[Symbol]:[Industry]],2,FALSE),"-")</f>
        <v>-</v>
      </c>
      <c r="D2242" t="s">
        <v>272</v>
      </c>
      <c r="E2242">
        <v>238.02975000000001</v>
      </c>
      <c r="F2242">
        <v>132.75</v>
      </c>
      <c r="G2242">
        <v>-39.7072422449531</v>
      </c>
      <c r="H2242">
        <v>26.685992326096699</v>
      </c>
      <c r="I2242">
        <v>-7.5253507524074301</v>
      </c>
      <c r="J2242">
        <v>14.5354029995157</v>
      </c>
      <c r="K2242">
        <v>114.64740366338999</v>
      </c>
      <c r="L2242">
        <v>128.571362422813</v>
      </c>
      <c r="M2242">
        <v>78.302007284676904</v>
      </c>
      <c r="N2242">
        <v>3.0959264126149799</v>
      </c>
      <c r="O2242">
        <v>42.372881355932201</v>
      </c>
      <c r="P2242">
        <v>47.091412742382197</v>
      </c>
    </row>
    <row r="2243" spans="1:17" hidden="1" x14ac:dyDescent="0.3">
      <c r="A2243" t="s">
        <v>4646</v>
      </c>
      <c r="B2243" t="s">
        <v>4647</v>
      </c>
      <c r="C2243" t="str">
        <f>IFERROR(VLOOKUP(Table1[[#This Row],[Ticker]],[1]!Table1[[Symbol]:[Industry]],2,FALSE),"-")</f>
        <v>-</v>
      </c>
      <c r="D2243" t="s">
        <v>61</v>
      </c>
      <c r="E2243">
        <v>237.99741599999999</v>
      </c>
      <c r="F2243">
        <v>94.7</v>
      </c>
      <c r="G2243">
        <v>-23.527724216436098</v>
      </c>
      <c r="H2243">
        <v>-6.2484104358922403</v>
      </c>
      <c r="I2243">
        <v>-9.1598784688255801</v>
      </c>
      <c r="J2243">
        <v>-0.60766376497430996</v>
      </c>
      <c r="K2243">
        <v>94.407504739250996</v>
      </c>
      <c r="M2243">
        <v>63.0007547922405</v>
      </c>
      <c r="O2243">
        <v>25.131995776135099</v>
      </c>
      <c r="P2243">
        <v>15.5582672361195</v>
      </c>
    </row>
    <row r="2244" spans="1:17" hidden="1" x14ac:dyDescent="0.3">
      <c r="A2244" t="s">
        <v>4648</v>
      </c>
      <c r="B2244" t="s">
        <v>4649</v>
      </c>
      <c r="C2244" t="str">
        <f>IFERROR(VLOOKUP(Table1[[#This Row],[Ticker]],[1]!Table1[[Symbol]:[Industry]],2,FALSE),"-")</f>
        <v>-</v>
      </c>
      <c r="D2244" t="s">
        <v>49</v>
      </c>
      <c r="E2244">
        <v>237.92757206399901</v>
      </c>
      <c r="F2244">
        <v>171.13</v>
      </c>
      <c r="G2244">
        <v>-16.546190907319598</v>
      </c>
      <c r="H2244">
        <v>-7.1388409602750196</v>
      </c>
      <c r="I2244">
        <v>4.2719521577994897</v>
      </c>
      <c r="J2244">
        <v>-3.4801588618913901</v>
      </c>
      <c r="K2244">
        <v>154.916097743135</v>
      </c>
      <c r="L2244">
        <v>141.129168381303</v>
      </c>
      <c r="M2244">
        <v>53.9649093629709</v>
      </c>
      <c r="N2244">
        <v>0.464133310574807</v>
      </c>
      <c r="O2244">
        <v>7.4913808215976099</v>
      </c>
      <c r="P2244">
        <v>62.362428842504698</v>
      </c>
      <c r="Q2244">
        <v>4.1061359223509002E-2</v>
      </c>
    </row>
    <row r="2245" spans="1:17" hidden="1" x14ac:dyDescent="0.3">
      <c r="A2245" t="s">
        <v>4650</v>
      </c>
      <c r="B2245" t="s">
        <v>4651</v>
      </c>
      <c r="C2245" t="str">
        <f>IFERROR(VLOOKUP(Table1[[#This Row],[Ticker]],[1]!Table1[[Symbol]:[Industry]],2,FALSE),"-")</f>
        <v>-</v>
      </c>
      <c r="D2245" t="s">
        <v>140</v>
      </c>
      <c r="E2245">
        <v>236.695235</v>
      </c>
      <c r="F2245">
        <v>15.72</v>
      </c>
      <c r="G2245">
        <v>-107.890338114538</v>
      </c>
      <c r="H2245">
        <v>-20.304154823286002</v>
      </c>
      <c r="I2245">
        <v>-77.806397302544397</v>
      </c>
      <c r="J2245">
        <v>5.3285064477916499</v>
      </c>
      <c r="K2245">
        <v>16.408550668890499</v>
      </c>
      <c r="L2245">
        <v>34.228699251440297</v>
      </c>
      <c r="M2245">
        <v>55.672711556451198</v>
      </c>
      <c r="N2245">
        <v>1.3561350748687799</v>
      </c>
      <c r="O2245">
        <v>502.67175572519</v>
      </c>
      <c r="P2245">
        <v>52.7696793002915</v>
      </c>
      <c r="Q2245">
        <v>8.9451041869120004E-3</v>
      </c>
    </row>
    <row r="2246" spans="1:17" hidden="1" x14ac:dyDescent="0.3">
      <c r="A2246" t="s">
        <v>4652</v>
      </c>
      <c r="B2246" t="s">
        <v>4653</v>
      </c>
      <c r="C2246" t="str">
        <f>IFERROR(VLOOKUP(Table1[[#This Row],[Ticker]],[1]!Table1[[Symbol]:[Industry]],2,FALSE),"-")</f>
        <v>-</v>
      </c>
      <c r="D2246" t="s">
        <v>278</v>
      </c>
      <c r="E2246">
        <v>236.67830000000001</v>
      </c>
      <c r="F2246">
        <v>93.49</v>
      </c>
      <c r="G2246">
        <v>-33.486010474199603</v>
      </c>
      <c r="H2246">
        <v>-7.7688824667986198</v>
      </c>
      <c r="I2246">
        <v>-37.030526348036503</v>
      </c>
      <c r="J2246">
        <v>-1.50779170783423</v>
      </c>
      <c r="K2246">
        <v>94.548716092846504</v>
      </c>
      <c r="L2246">
        <v>99.406576608503798</v>
      </c>
      <c r="M2246">
        <v>44.309072254591598</v>
      </c>
      <c r="N2246">
        <v>0.839515212665365</v>
      </c>
      <c r="O2246">
        <v>43.651727457482103</v>
      </c>
      <c r="P2246">
        <v>13.389933292904701</v>
      </c>
    </row>
    <row r="2247" spans="1:17" hidden="1" x14ac:dyDescent="0.3">
      <c r="A2247" t="s">
        <v>4654</v>
      </c>
      <c r="B2247" t="s">
        <v>4655</v>
      </c>
      <c r="C2247" t="str">
        <f>IFERROR(VLOOKUP(Table1[[#This Row],[Ticker]],[1]!Table1[[Symbol]:[Industry]],2,FALSE),"-")</f>
        <v>-</v>
      </c>
      <c r="D2247" t="s">
        <v>1514</v>
      </c>
      <c r="E2247">
        <v>235.97651271599901</v>
      </c>
      <c r="F2247">
        <v>129.82</v>
      </c>
      <c r="G2247">
        <v>78.016394133451001</v>
      </c>
      <c r="H2247">
        <v>2.2914307877542601</v>
      </c>
      <c r="I2247">
        <v>49.946403286683399</v>
      </c>
      <c r="J2247">
        <v>-8.2742773530057203</v>
      </c>
      <c r="K2247">
        <v>121.050449454953</v>
      </c>
      <c r="L2247">
        <v>101.13900939567399</v>
      </c>
      <c r="M2247">
        <v>51.2275089105962</v>
      </c>
      <c r="N2247">
        <v>2.6626260487570401</v>
      </c>
      <c r="O2247">
        <v>24.256663071945699</v>
      </c>
      <c r="P2247">
        <v>121.974848821889</v>
      </c>
      <c r="Q2247">
        <v>0.11244675209708099</v>
      </c>
    </row>
    <row r="2248" spans="1:17" hidden="1" x14ac:dyDescent="0.3">
      <c r="A2248" t="s">
        <v>4656</v>
      </c>
      <c r="B2248" t="s">
        <v>4657</v>
      </c>
      <c r="C2248" t="str">
        <f>IFERROR(VLOOKUP(Table1[[#This Row],[Ticker]],[1]!Table1[[Symbol]:[Industry]],2,FALSE),"-")</f>
        <v>-</v>
      </c>
      <c r="D2248" t="s">
        <v>21</v>
      </c>
      <c r="E2248">
        <v>235.841195521</v>
      </c>
      <c r="F2248">
        <v>121.86</v>
      </c>
      <c r="G2248">
        <v>53.615070025624902</v>
      </c>
      <c r="H2248">
        <v>43.6446404840068</v>
      </c>
      <c r="I2248">
        <v>51.271016489553702</v>
      </c>
      <c r="J2248">
        <v>-2.8731064554341499</v>
      </c>
      <c r="K2248">
        <v>96.942182971819406</v>
      </c>
      <c r="L2248">
        <v>85.142501720617503</v>
      </c>
      <c r="M2248">
        <v>72.926726109817594</v>
      </c>
      <c r="N2248">
        <v>4.3068565865738098</v>
      </c>
      <c r="O2248">
        <v>9.6750369276218606</v>
      </c>
      <c r="P2248">
        <v>129.060150375939</v>
      </c>
      <c r="Q2248">
        <v>8.0290673341332996E-2</v>
      </c>
    </row>
    <row r="2249" spans="1:17" hidden="1" x14ac:dyDescent="0.3">
      <c r="A2249" t="s">
        <v>4658</v>
      </c>
      <c r="B2249" t="s">
        <v>4659</v>
      </c>
      <c r="C2249" t="str">
        <f>IFERROR(VLOOKUP(Table1[[#This Row],[Ticker]],[1]!Table1[[Symbol]:[Industry]],2,FALSE),"-")</f>
        <v>-</v>
      </c>
      <c r="D2249" t="s">
        <v>1491</v>
      </c>
      <c r="E2249">
        <v>235.79086987199901</v>
      </c>
      <c r="F2249">
        <v>106.79</v>
      </c>
      <c r="G2249">
        <v>-24.797172393442601</v>
      </c>
      <c r="H2249">
        <v>3.0568436969480901</v>
      </c>
      <c r="I2249">
        <v>-20.894005746551699</v>
      </c>
      <c r="J2249">
        <v>-2.5715753778288502</v>
      </c>
      <c r="K2249">
        <v>105.97405560762699</v>
      </c>
      <c r="L2249">
        <v>109.154835733729</v>
      </c>
      <c r="M2249">
        <v>62.291312830179102</v>
      </c>
      <c r="N2249">
        <v>1.1528204212553901</v>
      </c>
      <c r="O2249">
        <v>39.994381496394702</v>
      </c>
      <c r="P2249">
        <v>21.490329920364001</v>
      </c>
      <c r="Q2249">
        <v>-6.5090434538537995E-2</v>
      </c>
    </row>
    <row r="2250" spans="1:17" hidden="1" x14ac:dyDescent="0.3">
      <c r="A2250" t="s">
        <v>4660</v>
      </c>
      <c r="B2250" t="s">
        <v>4661</v>
      </c>
      <c r="C2250" t="str">
        <f>IFERROR(VLOOKUP(Table1[[#This Row],[Ticker]],[1]!Table1[[Symbol]:[Industry]],2,FALSE),"-")</f>
        <v>-</v>
      </c>
      <c r="D2250" t="s">
        <v>46</v>
      </c>
      <c r="E2250">
        <v>235.679769612</v>
      </c>
      <c r="F2250">
        <v>96.29</v>
      </c>
      <c r="G2250">
        <v>322.17524359671398</v>
      </c>
      <c r="H2250">
        <v>-21.772199876865301</v>
      </c>
      <c r="I2250">
        <v>64.074245357372106</v>
      </c>
      <c r="J2250">
        <v>0.69484197631044398</v>
      </c>
      <c r="K2250">
        <v>91.258892793361397</v>
      </c>
      <c r="L2250">
        <v>67.457792912197306</v>
      </c>
      <c r="M2250">
        <v>52.716253618076799</v>
      </c>
      <c r="N2250">
        <v>0.95380065765724398</v>
      </c>
      <c r="O2250">
        <v>20.9886800290788</v>
      </c>
      <c r="P2250">
        <v>396.34020618556701</v>
      </c>
      <c r="Q2250">
        <v>0.12487248198365</v>
      </c>
    </row>
    <row r="2251" spans="1:17" hidden="1" x14ac:dyDescent="0.3">
      <c r="A2251" t="s">
        <v>4662</v>
      </c>
      <c r="B2251" t="s">
        <v>4663</v>
      </c>
      <c r="C2251" t="str">
        <f>IFERROR(VLOOKUP(Table1[[#This Row],[Ticker]],[1]!Table1[[Symbol]:[Industry]],2,FALSE),"-")</f>
        <v>-</v>
      </c>
      <c r="D2251" t="s">
        <v>533</v>
      </c>
      <c r="E2251">
        <v>235.540669844999</v>
      </c>
      <c r="F2251">
        <v>399.35</v>
      </c>
      <c r="G2251">
        <v>-31.5654949110328</v>
      </c>
      <c r="H2251">
        <v>-7.0184726733322904</v>
      </c>
      <c r="I2251">
        <v>-18.185379503297199</v>
      </c>
      <c r="J2251">
        <v>-3.8451334567189601</v>
      </c>
      <c r="K2251">
        <v>389.37482045745497</v>
      </c>
      <c r="L2251">
        <v>392.73900283271598</v>
      </c>
      <c r="M2251">
        <v>48.876756769775398</v>
      </c>
      <c r="N2251">
        <v>0.85249816189549998</v>
      </c>
      <c r="O2251">
        <v>29.698259671966898</v>
      </c>
      <c r="P2251">
        <v>24.796875</v>
      </c>
      <c r="Q2251">
        <v>6.9037267619441997E-2</v>
      </c>
    </row>
    <row r="2252" spans="1:17" hidden="1" x14ac:dyDescent="0.3">
      <c r="A2252" t="s">
        <v>4664</v>
      </c>
      <c r="B2252" t="s">
        <v>4665</v>
      </c>
      <c r="C2252" t="str">
        <f>IFERROR(VLOOKUP(Table1[[#This Row],[Ticker]],[1]!Table1[[Symbol]:[Industry]],2,FALSE),"-")</f>
        <v>-</v>
      </c>
      <c r="D2252" t="s">
        <v>1491</v>
      </c>
      <c r="E2252">
        <v>235.48717500000001</v>
      </c>
      <c r="F2252">
        <v>200.05</v>
      </c>
      <c r="G2252">
        <v>-11.599108032253399</v>
      </c>
      <c r="H2252">
        <v>-2.3073242987988398</v>
      </c>
      <c r="I2252">
        <v>-4.5386194335498802</v>
      </c>
      <c r="J2252">
        <v>0.45834991712703599</v>
      </c>
      <c r="K2252">
        <v>189.60853545263399</v>
      </c>
      <c r="L2252">
        <v>193.89107359088399</v>
      </c>
      <c r="M2252">
        <v>71.204995214359997</v>
      </c>
      <c r="N2252">
        <v>1.72728213939027</v>
      </c>
      <c r="O2252">
        <v>48.362909272681797</v>
      </c>
      <c r="P2252">
        <v>24.797255146600101</v>
      </c>
      <c r="Q2252">
        <v>1.8396851627351999E-2</v>
      </c>
    </row>
    <row r="2253" spans="1:17" hidden="1" x14ac:dyDescent="0.3">
      <c r="A2253" t="s">
        <v>4666</v>
      </c>
      <c r="B2253" t="s">
        <v>4667</v>
      </c>
      <c r="C2253" t="str">
        <f>IFERROR(VLOOKUP(Table1[[#This Row],[Ticker]],[1]!Table1[[Symbol]:[Industry]],2,FALSE),"-")</f>
        <v>-</v>
      </c>
      <c r="E2253">
        <v>235.28984399999999</v>
      </c>
      <c r="F2253">
        <v>282.7</v>
      </c>
      <c r="G2253">
        <v>-0.458200478590018</v>
      </c>
      <c r="H2253">
        <v>14.988026754891701</v>
      </c>
      <c r="I2253">
        <v>7.5140660103074897</v>
      </c>
      <c r="J2253">
        <v>25.744472834346201</v>
      </c>
      <c r="K2253">
        <v>251.03384976519899</v>
      </c>
      <c r="M2253">
        <v>69.590843526123507</v>
      </c>
      <c r="N2253">
        <v>2.6425075497240398</v>
      </c>
      <c r="O2253">
        <v>19.915104350901998</v>
      </c>
      <c r="P2253">
        <v>35.522531160115001</v>
      </c>
    </row>
    <row r="2254" spans="1:17" hidden="1" x14ac:dyDescent="0.3">
      <c r="A2254" t="s">
        <v>4668</v>
      </c>
      <c r="B2254" t="s">
        <v>4669</v>
      </c>
      <c r="C2254" t="str">
        <f>IFERROR(VLOOKUP(Table1[[#This Row],[Ticker]],[1]!Table1[[Symbol]:[Industry]],2,FALSE),"-")</f>
        <v>-</v>
      </c>
      <c r="D2254" t="s">
        <v>714</v>
      </c>
      <c r="E2254">
        <v>235.24006722999999</v>
      </c>
      <c r="F2254">
        <v>20.78</v>
      </c>
      <c r="G2254">
        <v>7.4181827085762198</v>
      </c>
      <c r="H2254">
        <v>-1.64285393561172</v>
      </c>
      <c r="I2254">
        <v>1.9958132889611201E-2</v>
      </c>
      <c r="J2254">
        <v>0.58119988559770597</v>
      </c>
      <c r="K2254">
        <v>20.0427640248583</v>
      </c>
      <c r="L2254">
        <v>18.646320289198702</v>
      </c>
      <c r="M2254">
        <v>52.769297021364501</v>
      </c>
      <c r="N2254">
        <v>0.66676635120573202</v>
      </c>
      <c r="O2254">
        <v>11.8864292589027</v>
      </c>
      <c r="P2254">
        <v>34.716369529983801</v>
      </c>
      <c r="Q2254">
        <v>2.7288076423579999E-3</v>
      </c>
    </row>
    <row r="2255" spans="1:17" hidden="1" x14ac:dyDescent="0.3">
      <c r="A2255" t="s">
        <v>4670</v>
      </c>
      <c r="B2255" t="s">
        <v>4671</v>
      </c>
      <c r="C2255" t="str">
        <f>IFERROR(VLOOKUP(Table1[[#This Row],[Ticker]],[1]!Table1[[Symbol]:[Industry]],2,FALSE),"-")</f>
        <v>-</v>
      </c>
      <c r="D2255" t="s">
        <v>46</v>
      </c>
      <c r="E2255">
        <v>234.98425775999999</v>
      </c>
      <c r="F2255">
        <v>34.479999999999997</v>
      </c>
      <c r="G2255">
        <v>175.45014965947399</v>
      </c>
      <c r="H2255">
        <v>24.979409234444802</v>
      </c>
      <c r="I2255">
        <v>39.579779589096297</v>
      </c>
      <c r="J2255">
        <v>-6.9969373391906</v>
      </c>
      <c r="K2255">
        <v>29.5232764307843</v>
      </c>
      <c r="L2255">
        <v>23.900378234247199</v>
      </c>
      <c r="M2255">
        <v>61.923696423725097</v>
      </c>
      <c r="N2255">
        <v>2.86832780120355</v>
      </c>
      <c r="O2255">
        <v>9.3387470997679998</v>
      </c>
      <c r="P2255">
        <v>212.036199095022</v>
      </c>
      <c r="Q2255">
        <v>4.7879173342350999E-2</v>
      </c>
    </row>
    <row r="2256" spans="1:17" hidden="1" x14ac:dyDescent="0.3">
      <c r="A2256" t="s">
        <v>4672</v>
      </c>
      <c r="B2256" t="s">
        <v>4673</v>
      </c>
      <c r="C2256" t="str">
        <f>IFERROR(VLOOKUP(Table1[[#This Row],[Ticker]],[1]!Table1[[Symbol]:[Industry]],2,FALSE),"-")</f>
        <v>-</v>
      </c>
      <c r="D2256" t="s">
        <v>447</v>
      </c>
      <c r="E2256">
        <v>234.23511166</v>
      </c>
      <c r="F2256">
        <v>108.55</v>
      </c>
      <c r="G2256">
        <v>37.916888503042799</v>
      </c>
      <c r="H2256">
        <v>-11.19163184185</v>
      </c>
      <c r="I2256">
        <v>2.58608697725905</v>
      </c>
      <c r="J2256">
        <v>-10.762402643117399</v>
      </c>
      <c r="K2256">
        <v>108.571033751312</v>
      </c>
      <c r="L2256">
        <v>94.260883321646602</v>
      </c>
      <c r="M2256">
        <v>36.467338667916202</v>
      </c>
      <c r="N2256">
        <v>0.36424567389714801</v>
      </c>
      <c r="O2256">
        <v>41.962229387378997</v>
      </c>
      <c r="P2256">
        <v>75.789473684210506</v>
      </c>
    </row>
    <row r="2257" spans="1:17" hidden="1" x14ac:dyDescent="0.3">
      <c r="A2257" t="s">
        <v>4674</v>
      </c>
      <c r="B2257" t="s">
        <v>4675</v>
      </c>
      <c r="C2257" t="str">
        <f>IFERROR(VLOOKUP(Table1[[#This Row],[Ticker]],[1]!Table1[[Symbol]:[Industry]],2,FALSE),"-")</f>
        <v>-</v>
      </c>
      <c r="D2257" t="s">
        <v>61</v>
      </c>
      <c r="E2257">
        <v>233.763408</v>
      </c>
      <c r="F2257">
        <v>144</v>
      </c>
      <c r="G2257">
        <v>-27.958719992587898</v>
      </c>
      <c r="H2257">
        <v>14.1679548080592</v>
      </c>
      <c r="I2257">
        <v>-13.5908742449773</v>
      </c>
      <c r="J2257">
        <v>-10.8770421020191</v>
      </c>
      <c r="M2257">
        <v>46.219279970938302</v>
      </c>
      <c r="O2257">
        <v>36.6666666666666</v>
      </c>
      <c r="P2257">
        <v>41.176470588235297</v>
      </c>
    </row>
    <row r="2258" spans="1:17" hidden="1" x14ac:dyDescent="0.3">
      <c r="A2258" t="s">
        <v>4676</v>
      </c>
      <c r="B2258" t="s">
        <v>4677</v>
      </c>
      <c r="C2258" t="str">
        <f>IFERROR(VLOOKUP(Table1[[#This Row],[Ticker]],[1]!Table1[[Symbol]:[Industry]],2,FALSE),"-")</f>
        <v>-</v>
      </c>
      <c r="D2258" t="s">
        <v>119</v>
      </c>
      <c r="E2258">
        <v>233.28630000000001</v>
      </c>
      <c r="F2258">
        <v>9.24</v>
      </c>
      <c r="G2258">
        <v>-38.679571802050397</v>
      </c>
      <c r="H2258">
        <v>-7.0441664040619996</v>
      </c>
      <c r="I2258">
        <v>-15.1675318593628</v>
      </c>
      <c r="J2258">
        <v>-1.6714935522083501</v>
      </c>
      <c r="M2258">
        <v>0</v>
      </c>
      <c r="O2258">
        <v>14.935064935064901</v>
      </c>
      <c r="P2258">
        <v>0</v>
      </c>
    </row>
    <row r="2259" spans="1:17" hidden="1" x14ac:dyDescent="0.3">
      <c r="A2259" t="s">
        <v>4678</v>
      </c>
      <c r="B2259" t="s">
        <v>4679</v>
      </c>
      <c r="C2259" t="str">
        <f>IFERROR(VLOOKUP(Table1[[#This Row],[Ticker]],[1]!Table1[[Symbol]:[Industry]],2,FALSE),"-")</f>
        <v>-</v>
      </c>
      <c r="D2259" t="s">
        <v>388</v>
      </c>
      <c r="E2259">
        <v>230.8418015</v>
      </c>
      <c r="F2259">
        <v>763.2</v>
      </c>
      <c r="G2259">
        <v>344.69998649276198</v>
      </c>
      <c r="H2259">
        <v>6.68332502992501</v>
      </c>
      <c r="I2259">
        <v>30.278171537879</v>
      </c>
      <c r="J2259">
        <v>-2.13091162265246</v>
      </c>
      <c r="K2259">
        <v>743.41577213366395</v>
      </c>
      <c r="L2259">
        <v>570.26164536115698</v>
      </c>
      <c r="M2259">
        <v>46.345768133201403</v>
      </c>
      <c r="N2259">
        <v>0.59843925051177205</v>
      </c>
      <c r="O2259">
        <v>10.7180293501048</v>
      </c>
      <c r="P2259">
        <v>371.11111111111097</v>
      </c>
      <c r="Q2259">
        <v>0.159087178736671</v>
      </c>
    </row>
    <row r="2260" spans="1:17" hidden="1" x14ac:dyDescent="0.3">
      <c r="A2260" t="s">
        <v>4680</v>
      </c>
      <c r="B2260" t="s">
        <v>4681</v>
      </c>
      <c r="C2260" t="str">
        <f>IFERROR(VLOOKUP(Table1[[#This Row],[Ticker]],[1]!Table1[[Symbol]:[Industry]],2,FALSE),"-")</f>
        <v>-</v>
      </c>
      <c r="D2260" t="s">
        <v>148</v>
      </c>
      <c r="E2260">
        <v>230.78398799999999</v>
      </c>
      <c r="F2260">
        <v>585.20000000000005</v>
      </c>
      <c r="G2260">
        <v>-8.3518881862312</v>
      </c>
      <c r="H2260">
        <v>27.786036357475499</v>
      </c>
      <c r="I2260">
        <v>6.0159575613793796</v>
      </c>
      <c r="J2260">
        <v>16.6582007709357</v>
      </c>
      <c r="M2260">
        <v>65.301504968259195</v>
      </c>
      <c r="O2260">
        <v>3.5543403964456401</v>
      </c>
      <c r="P2260">
        <v>79.097169089518005</v>
      </c>
    </row>
    <row r="2261" spans="1:17" hidden="1" x14ac:dyDescent="0.3">
      <c r="A2261" t="s">
        <v>4682</v>
      </c>
      <c r="B2261" t="s">
        <v>4683</v>
      </c>
      <c r="C2261" t="str">
        <f>IFERROR(VLOOKUP(Table1[[#This Row],[Ticker]],[1]!Table1[[Symbol]:[Industry]],2,FALSE),"-")</f>
        <v>-</v>
      </c>
      <c r="D2261" t="s">
        <v>193</v>
      </c>
      <c r="E2261">
        <v>230.3</v>
      </c>
      <c r="F2261">
        <v>24.67</v>
      </c>
      <c r="G2261">
        <v>182.689778480435</v>
      </c>
      <c r="H2261">
        <v>29.9820726629933</v>
      </c>
      <c r="I2261">
        <v>30.8728259571526</v>
      </c>
      <c r="J2261">
        <v>-12.317881384907899</v>
      </c>
      <c r="K2261">
        <v>19.978601501023899</v>
      </c>
      <c r="L2261">
        <v>16.5092045477417</v>
      </c>
      <c r="M2261">
        <v>55.941127509319401</v>
      </c>
      <c r="N2261">
        <v>2.5551125797279601</v>
      </c>
      <c r="O2261">
        <v>14.3088771787596</v>
      </c>
      <c r="P2261">
        <v>265.48148148148101</v>
      </c>
      <c r="Q2261">
        <v>0.13431065138781501</v>
      </c>
    </row>
    <row r="2262" spans="1:17" hidden="1" x14ac:dyDescent="0.3">
      <c r="A2262" t="s">
        <v>4684</v>
      </c>
      <c r="B2262" t="s">
        <v>4685</v>
      </c>
      <c r="C2262" t="str">
        <f>IFERROR(VLOOKUP(Table1[[#This Row],[Ticker]],[1]!Table1[[Symbol]:[Industry]],2,FALSE),"-")</f>
        <v>-</v>
      </c>
      <c r="D2262" t="s">
        <v>544</v>
      </c>
      <c r="E2262">
        <v>230.27847980000001</v>
      </c>
      <c r="F2262">
        <v>50.51</v>
      </c>
      <c r="G2262">
        <v>54.707635623292497</v>
      </c>
      <c r="H2262">
        <v>-3.1602825201781202</v>
      </c>
      <c r="I2262">
        <v>21.081051488858598</v>
      </c>
      <c r="J2262">
        <v>2.2331920705389399</v>
      </c>
      <c r="K2262">
        <v>48.8997782992925</v>
      </c>
      <c r="L2262">
        <v>43.220886507070901</v>
      </c>
      <c r="M2262">
        <v>60.141387227231903</v>
      </c>
      <c r="N2262">
        <v>1.9552203778737201</v>
      </c>
      <c r="O2262">
        <v>20.075232627202499</v>
      </c>
      <c r="P2262">
        <v>92.786259541984705</v>
      </c>
      <c r="Q2262">
        <v>6.8671934559300998E-2</v>
      </c>
    </row>
    <row r="2263" spans="1:17" hidden="1" x14ac:dyDescent="0.3">
      <c r="A2263" t="s">
        <v>4686</v>
      </c>
      <c r="B2263" t="s">
        <v>4687</v>
      </c>
      <c r="C2263" t="str">
        <f>IFERROR(VLOOKUP(Table1[[#This Row],[Ticker]],[1]!Table1[[Symbol]:[Industry]],2,FALSE),"-")</f>
        <v>-</v>
      </c>
      <c r="D2263" t="s">
        <v>613</v>
      </c>
      <c r="E2263">
        <v>229.81166250000001</v>
      </c>
      <c r="F2263">
        <v>131</v>
      </c>
      <c r="G2263">
        <v>-38.3518881862312</v>
      </c>
      <c r="H2263">
        <v>-6.2361633259550304</v>
      </c>
      <c r="I2263">
        <v>-12.8211351704501</v>
      </c>
      <c r="J2263">
        <v>-0.86349047410137902</v>
      </c>
      <c r="K2263">
        <v>129.467460638783</v>
      </c>
      <c r="L2263">
        <v>130.87877354256901</v>
      </c>
      <c r="M2263">
        <v>99.999957889450599</v>
      </c>
      <c r="N2263">
        <v>4.2909090909090901</v>
      </c>
      <c r="O2263">
        <v>25.877862595419799</v>
      </c>
      <c r="P2263">
        <v>9.1666666666666501</v>
      </c>
    </row>
    <row r="2264" spans="1:17" hidden="1" x14ac:dyDescent="0.3">
      <c r="A2264" t="s">
        <v>4688</v>
      </c>
      <c r="B2264" t="s">
        <v>4689</v>
      </c>
      <c r="C2264" t="str">
        <f>IFERROR(VLOOKUP(Table1[[#This Row],[Ticker]],[1]!Table1[[Symbol]:[Industry]],2,FALSE),"-")</f>
        <v>-</v>
      </c>
      <c r="D2264" t="s">
        <v>61</v>
      </c>
      <c r="E2264">
        <v>229.1198</v>
      </c>
      <c r="F2264">
        <v>181.65</v>
      </c>
      <c r="G2264">
        <v>265.73047198586403</v>
      </c>
      <c r="H2264">
        <v>11.291334246132999</v>
      </c>
      <c r="I2264">
        <v>33.886461158501596</v>
      </c>
      <c r="J2264">
        <v>0.40366068222798401</v>
      </c>
      <c r="K2264">
        <v>161.82038478232499</v>
      </c>
      <c r="L2264">
        <v>126.79769483797701</v>
      </c>
      <c r="M2264">
        <v>55.230599045076403</v>
      </c>
      <c r="N2264">
        <v>1.8887814313346201</v>
      </c>
      <c r="O2264">
        <v>10.1018442058904</v>
      </c>
      <c r="P2264">
        <v>351.86567164179098</v>
      </c>
      <c r="Q2264">
        <v>0.126275545828342</v>
      </c>
    </row>
    <row r="2265" spans="1:17" hidden="1" x14ac:dyDescent="0.3">
      <c r="A2265" t="s">
        <v>4690</v>
      </c>
      <c r="B2265" t="s">
        <v>4691</v>
      </c>
      <c r="C2265" t="str">
        <f>IFERROR(VLOOKUP(Table1[[#This Row],[Ticker]],[1]!Table1[[Symbol]:[Industry]],2,FALSE),"-")</f>
        <v>-</v>
      </c>
      <c r="E2265">
        <v>228.60660899999999</v>
      </c>
      <c r="F2265">
        <v>197.17</v>
      </c>
      <c r="G2265">
        <v>-37.235713029841499</v>
      </c>
      <c r="H2265">
        <v>-11.6002803069095</v>
      </c>
      <c r="I2265">
        <v>-16.364329781103901</v>
      </c>
      <c r="J2265">
        <v>-2.9339947899546499</v>
      </c>
      <c r="K2265">
        <v>203.05613725522301</v>
      </c>
      <c r="L2265">
        <v>193.401443170363</v>
      </c>
      <c r="M2265">
        <v>41.423751840879802</v>
      </c>
      <c r="N2265">
        <v>0.43302666262032502</v>
      </c>
      <c r="O2265">
        <v>22.432418724958101</v>
      </c>
      <c r="P2265">
        <v>44.977941176470502</v>
      </c>
    </row>
    <row r="2266" spans="1:17" hidden="1" x14ac:dyDescent="0.3">
      <c r="A2266" t="s">
        <v>4692</v>
      </c>
      <c r="B2266" t="s">
        <v>4693</v>
      </c>
      <c r="C2266" t="str">
        <f>IFERROR(VLOOKUP(Table1[[#This Row],[Ticker]],[1]!Table1[[Symbol]:[Industry]],2,FALSE),"-")</f>
        <v>-</v>
      </c>
      <c r="D2266" t="s">
        <v>533</v>
      </c>
      <c r="E2266">
        <v>228.55358437500001</v>
      </c>
      <c r="F2266">
        <v>176.05</v>
      </c>
      <c r="G2266">
        <v>38.5405247490921</v>
      </c>
      <c r="H2266">
        <v>3.2122438523482502</v>
      </c>
      <c r="I2266">
        <v>-14.9044513469813</v>
      </c>
      <c r="J2266">
        <v>-6.1159379966527903</v>
      </c>
      <c r="K2266">
        <v>172.72783357273599</v>
      </c>
      <c r="L2266">
        <v>165.10951624542599</v>
      </c>
      <c r="M2266">
        <v>53.528544465657099</v>
      </c>
      <c r="N2266">
        <v>2.5604901957940802</v>
      </c>
      <c r="O2266">
        <v>34.620846350468597</v>
      </c>
      <c r="P2266">
        <v>72.5980392156862</v>
      </c>
      <c r="Q2266">
        <v>1.8087773343864001E-2</v>
      </c>
    </row>
    <row r="2267" spans="1:17" hidden="1" x14ac:dyDescent="0.3">
      <c r="A2267" t="s">
        <v>4694</v>
      </c>
      <c r="B2267" t="s">
        <v>4695</v>
      </c>
      <c r="C2267" t="str">
        <f>IFERROR(VLOOKUP(Table1[[#This Row],[Ticker]],[1]!Table1[[Symbol]:[Industry]],2,FALSE),"-")</f>
        <v>-</v>
      </c>
      <c r="D2267" t="s">
        <v>607</v>
      </c>
      <c r="E2267">
        <v>228.37707763399999</v>
      </c>
      <c r="F2267">
        <v>171.92</v>
      </c>
      <c r="G2267">
        <v>13.1278588195553</v>
      </c>
      <c r="H2267">
        <v>-4.5326721511884402</v>
      </c>
      <c r="I2267">
        <v>9.1169499723542593</v>
      </c>
      <c r="J2267">
        <v>0.25422073350593499</v>
      </c>
      <c r="K2267">
        <v>171.27381566328199</v>
      </c>
      <c r="L2267">
        <v>157.37058165242499</v>
      </c>
      <c r="M2267">
        <v>47.4419012887736</v>
      </c>
      <c r="N2267">
        <v>0.77613746516878501</v>
      </c>
      <c r="O2267">
        <v>16.914844113541101</v>
      </c>
      <c r="P2267">
        <v>49.495652173913001</v>
      </c>
      <c r="Q2267">
        <v>-5.507107370815E-3</v>
      </c>
    </row>
    <row r="2268" spans="1:17" hidden="1" x14ac:dyDescent="0.3">
      <c r="A2268" t="s">
        <v>4696</v>
      </c>
      <c r="B2268" t="s">
        <v>4697</v>
      </c>
      <c r="C2268" t="str">
        <f>IFERROR(VLOOKUP(Table1[[#This Row],[Ticker]],[1]!Table1[[Symbol]:[Industry]],2,FALSE),"-")</f>
        <v>-</v>
      </c>
      <c r="D2268" t="s">
        <v>64</v>
      </c>
      <c r="E2268">
        <v>227.222723</v>
      </c>
      <c r="F2268">
        <v>718</v>
      </c>
      <c r="G2268">
        <v>136.02427365083801</v>
      </c>
      <c r="H2268">
        <v>17.332996225695702</v>
      </c>
      <c r="I2268">
        <v>122.29251523178699</v>
      </c>
      <c r="J2268">
        <v>3.4078019239299202</v>
      </c>
      <c r="K2268">
        <v>583.65144721861896</v>
      </c>
      <c r="L2268">
        <v>416.29410043409598</v>
      </c>
      <c r="M2268">
        <v>88.650827185801205</v>
      </c>
      <c r="N2268">
        <v>0.80319650321239999</v>
      </c>
      <c r="O2268">
        <v>0.86350974930362501</v>
      </c>
      <c r="P2268">
        <v>235.04433037797401</v>
      </c>
      <c r="Q2268">
        <v>8.4725996773309997E-2</v>
      </c>
    </row>
    <row r="2269" spans="1:17" hidden="1" x14ac:dyDescent="0.3">
      <c r="A2269" t="s">
        <v>4698</v>
      </c>
      <c r="B2269" t="s">
        <v>4699</v>
      </c>
      <c r="C2269" t="str">
        <f>IFERROR(VLOOKUP(Table1[[#This Row],[Ticker]],[1]!Table1[[Symbol]:[Industry]],2,FALSE),"-")</f>
        <v>-</v>
      </c>
      <c r="D2269" t="s">
        <v>388</v>
      </c>
      <c r="E2269">
        <v>226.39363653999999</v>
      </c>
      <c r="F2269">
        <v>97.12</v>
      </c>
      <c r="G2269">
        <v>72.559318182415396</v>
      </c>
      <c r="H2269">
        <v>7.8744382471007803</v>
      </c>
      <c r="I2269">
        <v>-25.711381942072901</v>
      </c>
      <c r="J2269">
        <v>16.687787884917299</v>
      </c>
      <c r="K2269">
        <v>89.113878879549205</v>
      </c>
      <c r="L2269">
        <v>85.186321690185494</v>
      </c>
      <c r="M2269">
        <v>80.651643878319305</v>
      </c>
      <c r="N2269">
        <v>1.5601751081653901</v>
      </c>
      <c r="O2269">
        <v>38.406095551894502</v>
      </c>
      <c r="P2269">
        <v>111.13043478260801</v>
      </c>
      <c r="Q2269">
        <v>2.8032150788500999E-2</v>
      </c>
    </row>
    <row r="2270" spans="1:17" hidden="1" x14ac:dyDescent="0.3">
      <c r="A2270" t="s">
        <v>4700</v>
      </c>
      <c r="B2270" t="s">
        <v>4701</v>
      </c>
      <c r="C2270" t="str">
        <f>IFERROR(VLOOKUP(Table1[[#This Row],[Ticker]],[1]!Table1[[Symbol]:[Industry]],2,FALSE),"-")</f>
        <v>-</v>
      </c>
      <c r="D2270" t="s">
        <v>193</v>
      </c>
      <c r="E2270">
        <v>226.36252500000001</v>
      </c>
      <c r="F2270">
        <v>225.1</v>
      </c>
      <c r="G2270">
        <v>27.809493788993201</v>
      </c>
      <c r="H2270">
        <v>18.227572726372699</v>
      </c>
      <c r="I2270">
        <v>34.851455396877199</v>
      </c>
      <c r="J2270">
        <v>18.3805897811249</v>
      </c>
      <c r="K2270">
        <v>176.88438940322101</v>
      </c>
      <c r="L2270">
        <v>160.949833762281</v>
      </c>
      <c r="M2270">
        <v>90.982369250480403</v>
      </c>
      <c r="N2270">
        <v>2.2343346567782798</v>
      </c>
      <c r="O2270">
        <v>9.2847623278542901</v>
      </c>
      <c r="P2270">
        <v>69.248120300751793</v>
      </c>
      <c r="Q2270">
        <v>-4.6344346987544E-2</v>
      </c>
    </row>
    <row r="2271" spans="1:17" hidden="1" x14ac:dyDescent="0.3">
      <c r="A2271" t="s">
        <v>4702</v>
      </c>
      <c r="B2271" t="s">
        <v>4703</v>
      </c>
      <c r="C2271" t="str">
        <f>IFERROR(VLOOKUP(Table1[[#This Row],[Ticker]],[1]!Table1[[Symbol]:[Industry]],2,FALSE),"-")</f>
        <v>-</v>
      </c>
      <c r="D2271" t="s">
        <v>278</v>
      </c>
      <c r="E2271">
        <v>226.353561705</v>
      </c>
      <c r="F2271">
        <v>237.45</v>
      </c>
      <c r="G2271">
        <v>162.02833718636001</v>
      </c>
      <c r="H2271">
        <v>24.296615718843</v>
      </c>
      <c r="I2271">
        <v>68.773636742266703</v>
      </c>
      <c r="J2271">
        <v>-6.4893073173905398</v>
      </c>
      <c r="K2271">
        <v>192.56250214681901</v>
      </c>
      <c r="L2271">
        <v>151.28400402228701</v>
      </c>
      <c r="M2271">
        <v>72.781577679514498</v>
      </c>
      <c r="N2271">
        <v>1.674791097198</v>
      </c>
      <c r="O2271">
        <v>9.0545377974310295</v>
      </c>
      <c r="P2271">
        <v>238.05523917995399</v>
      </c>
      <c r="Q2271">
        <v>0.12042297201753201</v>
      </c>
    </row>
    <row r="2272" spans="1:17" hidden="1" x14ac:dyDescent="0.3">
      <c r="A2272" t="s">
        <v>4704</v>
      </c>
      <c r="B2272" t="s">
        <v>4705</v>
      </c>
      <c r="C2272" t="str">
        <f>IFERROR(VLOOKUP(Table1[[#This Row],[Ticker]],[1]!Table1[[Symbol]:[Industry]],2,FALSE),"-")</f>
        <v>-</v>
      </c>
      <c r="D2272" t="s">
        <v>230</v>
      </c>
      <c r="E2272">
        <v>226.09871726399999</v>
      </c>
      <c r="F2272">
        <v>182.34</v>
      </c>
      <c r="G2272">
        <v>202.26441876820499</v>
      </c>
      <c r="H2272">
        <v>33.0069098454819</v>
      </c>
      <c r="I2272">
        <v>78.126780072201797</v>
      </c>
      <c r="J2272">
        <v>12.1179302087591</v>
      </c>
      <c r="K2272">
        <v>151.23736958154399</v>
      </c>
      <c r="L2272">
        <v>114.73710582882499</v>
      </c>
      <c r="M2272">
        <v>57.772081590732498</v>
      </c>
      <c r="N2272">
        <v>2.9544927969230499</v>
      </c>
      <c r="O2272">
        <v>29.1982011626631</v>
      </c>
      <c r="P2272">
        <v>249.980806142034</v>
      </c>
      <c r="Q2272">
        <v>0.100643885717995</v>
      </c>
    </row>
    <row r="2273" spans="1:17" hidden="1" x14ac:dyDescent="0.3">
      <c r="A2273" t="s">
        <v>4706</v>
      </c>
      <c r="B2273" t="s">
        <v>4707</v>
      </c>
      <c r="C2273" t="str">
        <f>IFERROR(VLOOKUP(Table1[[#This Row],[Ticker]],[1]!Table1[[Symbol]:[Industry]],2,FALSE),"-")</f>
        <v>-</v>
      </c>
      <c r="D2273" t="s">
        <v>607</v>
      </c>
      <c r="E2273">
        <v>225.49309875</v>
      </c>
      <c r="F2273">
        <v>401.35</v>
      </c>
      <c r="G2273">
        <v>252.94685395213301</v>
      </c>
      <c r="H2273">
        <v>121.775673960818</v>
      </c>
      <c r="I2273">
        <v>139.13504232476899</v>
      </c>
      <c r="J2273">
        <v>-11.275313458062</v>
      </c>
      <c r="K2273">
        <v>268.90588650467299</v>
      </c>
      <c r="L2273">
        <v>185.358141011708</v>
      </c>
      <c r="M2273">
        <v>72.055455781935905</v>
      </c>
      <c r="N2273">
        <v>0.47478615508451799</v>
      </c>
      <c r="O2273">
        <v>12.8840164444998</v>
      </c>
      <c r="P2273">
        <v>317.85528370640202</v>
      </c>
      <c r="Q2273">
        <v>0.107498559346677</v>
      </c>
    </row>
    <row r="2274" spans="1:17" hidden="1" x14ac:dyDescent="0.3">
      <c r="A2274" t="s">
        <v>4708</v>
      </c>
      <c r="B2274" t="s">
        <v>4709</v>
      </c>
      <c r="C2274" t="str">
        <f>IFERROR(VLOOKUP(Table1[[#This Row],[Ticker]],[1]!Table1[[Symbol]:[Industry]],2,FALSE),"-")</f>
        <v>-</v>
      </c>
      <c r="E2274">
        <v>225.475192064</v>
      </c>
      <c r="F2274">
        <v>97.1</v>
      </c>
      <c r="G2274">
        <v>240.384524003526</v>
      </c>
      <c r="H2274">
        <v>67.578190091406199</v>
      </c>
      <c r="I2274">
        <v>40.686381272504299</v>
      </c>
      <c r="J2274">
        <v>30.4427921620773</v>
      </c>
      <c r="K2274">
        <v>63.572853858423798</v>
      </c>
      <c r="L2274">
        <v>54.297799999999903</v>
      </c>
      <c r="M2274">
        <v>88.908369364803306</v>
      </c>
      <c r="N2274">
        <v>1.53557258453572</v>
      </c>
      <c r="O2274">
        <v>0</v>
      </c>
      <c r="P2274">
        <v>301.23966942148701</v>
      </c>
    </row>
    <row r="2275" spans="1:17" hidden="1" x14ac:dyDescent="0.3">
      <c r="A2275" t="s">
        <v>4710</v>
      </c>
      <c r="B2275" t="s">
        <v>4711</v>
      </c>
      <c r="C2275" t="str">
        <f>IFERROR(VLOOKUP(Table1[[#This Row],[Ticker]],[1]!Table1[[Symbol]:[Industry]],2,FALSE),"-")</f>
        <v>-</v>
      </c>
      <c r="D2275" t="s">
        <v>252</v>
      </c>
      <c r="E2275">
        <v>225.006041778</v>
      </c>
      <c r="F2275">
        <v>217.41</v>
      </c>
      <c r="G2275">
        <v>-23.806121238402401</v>
      </c>
      <c r="H2275">
        <v>1.6563412101511801</v>
      </c>
      <c r="I2275">
        <v>-13.8678015899727</v>
      </c>
      <c r="J2275">
        <v>-2.5326046633194701</v>
      </c>
      <c r="K2275">
        <v>203.762596683135</v>
      </c>
      <c r="L2275">
        <v>210.506746842491</v>
      </c>
      <c r="M2275">
        <v>60.671166076187497</v>
      </c>
      <c r="N2275">
        <v>1.4716567961468501</v>
      </c>
      <c r="O2275">
        <v>26.489121935513499</v>
      </c>
      <c r="P2275">
        <v>24.3053173241852</v>
      </c>
      <c r="Q2275">
        <v>-9.8059787055586004E-2</v>
      </c>
    </row>
    <row r="2276" spans="1:17" hidden="1" x14ac:dyDescent="0.3">
      <c r="A2276" t="s">
        <v>4712</v>
      </c>
      <c r="B2276" t="s">
        <v>4713</v>
      </c>
      <c r="C2276" t="str">
        <f>IFERROR(VLOOKUP(Table1[[#This Row],[Ticker]],[1]!Table1[[Symbol]:[Industry]],2,FALSE),"-")</f>
        <v>-</v>
      </c>
      <c r="D2276" t="s">
        <v>1514</v>
      </c>
      <c r="E2276">
        <v>224.79465910799999</v>
      </c>
      <c r="F2276">
        <v>28.37</v>
      </c>
      <c r="G2276">
        <v>22.4609925796521</v>
      </c>
      <c r="H2276">
        <v>-8.7396681341658002</v>
      </c>
      <c r="I2276">
        <v>-19.057213170327898</v>
      </c>
      <c r="J2276">
        <v>-5.3337519448838302</v>
      </c>
      <c r="K2276">
        <v>29.790912669558399</v>
      </c>
      <c r="L2276">
        <v>28.2148870898972</v>
      </c>
      <c r="M2276">
        <v>36.779532793567199</v>
      </c>
      <c r="N2276">
        <v>0.30544952402504999</v>
      </c>
      <c r="O2276">
        <v>53.683468452590702</v>
      </c>
      <c r="P2276">
        <v>52.117962466487903</v>
      </c>
      <c r="Q2276">
        <v>6.3553583587285994E-2</v>
      </c>
    </row>
    <row r="2277" spans="1:17" hidden="1" x14ac:dyDescent="0.3">
      <c r="A2277" t="s">
        <v>4714</v>
      </c>
      <c r="B2277" t="s">
        <v>4715</v>
      </c>
      <c r="C2277" t="str">
        <f>IFERROR(VLOOKUP(Table1[[#This Row],[Ticker]],[1]!Table1[[Symbol]:[Industry]],2,FALSE),"-")</f>
        <v>-</v>
      </c>
      <c r="D2277" t="s">
        <v>607</v>
      </c>
      <c r="E2277">
        <v>224.54320811999901</v>
      </c>
      <c r="F2277">
        <v>62.77</v>
      </c>
      <c r="G2277">
        <v>173.21954038519701</v>
      </c>
      <c r="H2277">
        <v>10.569676947486199</v>
      </c>
      <c r="I2277">
        <v>187.58738613280701</v>
      </c>
      <c r="J2277">
        <v>-1.7952367850003199</v>
      </c>
      <c r="K2277">
        <v>56.937916174658703</v>
      </c>
      <c r="M2277">
        <v>70.584058749353105</v>
      </c>
      <c r="N2277">
        <v>0.59666367689800004</v>
      </c>
      <c r="O2277">
        <v>20.2803887207264</v>
      </c>
      <c r="P2277">
        <v>198.90476190476099</v>
      </c>
    </row>
    <row r="2278" spans="1:17" hidden="1" x14ac:dyDescent="0.3">
      <c r="A2278" t="s">
        <v>4716</v>
      </c>
      <c r="B2278" t="s">
        <v>4717</v>
      </c>
      <c r="C2278" t="str">
        <f>IFERROR(VLOOKUP(Table1[[#This Row],[Ticker]],[1]!Table1[[Symbol]:[Industry]],2,FALSE),"-")</f>
        <v>-</v>
      </c>
      <c r="D2278" t="s">
        <v>40</v>
      </c>
      <c r="E2278">
        <v>223.90854200000001</v>
      </c>
      <c r="F2278">
        <v>102.5</v>
      </c>
      <c r="G2278">
        <v>-38.525357573986298</v>
      </c>
      <c r="H2278">
        <v>3.7050192636904402</v>
      </c>
      <c r="I2278">
        <v>-24.1575118263757</v>
      </c>
      <c r="J2278">
        <v>-2.6423673386161202</v>
      </c>
      <c r="M2278">
        <v>56.818185192140497</v>
      </c>
      <c r="O2278">
        <v>20.439024390243802</v>
      </c>
      <c r="P2278">
        <v>27.9650436953807</v>
      </c>
    </row>
    <row r="2279" spans="1:17" hidden="1" x14ac:dyDescent="0.3">
      <c r="A2279" t="s">
        <v>4718</v>
      </c>
      <c r="B2279" t="s">
        <v>4719</v>
      </c>
      <c r="C2279" t="str">
        <f>IFERROR(VLOOKUP(Table1[[#This Row],[Ticker]],[1]!Table1[[Symbol]:[Industry]],2,FALSE),"-")</f>
        <v>-</v>
      </c>
      <c r="D2279" t="s">
        <v>184</v>
      </c>
      <c r="E2279">
        <v>223.23165374999999</v>
      </c>
      <c r="F2279">
        <v>152.44999999999999</v>
      </c>
      <c r="G2279">
        <v>69.638289050582699</v>
      </c>
      <c r="H2279">
        <v>-4.6345278498451297</v>
      </c>
      <c r="I2279">
        <v>7.6912112694199699</v>
      </c>
      <c r="J2279">
        <v>-7.2270491077639001</v>
      </c>
      <c r="K2279">
        <v>150.06524723394801</v>
      </c>
      <c r="L2279">
        <v>135.47913102064601</v>
      </c>
      <c r="M2279">
        <v>50.156150974468098</v>
      </c>
      <c r="N2279">
        <v>1.3366699838045599</v>
      </c>
      <c r="O2279">
        <v>18.071498852082598</v>
      </c>
      <c r="P2279">
        <v>102.996005326231</v>
      </c>
      <c r="Q2279">
        <v>0.109436125191281</v>
      </c>
    </row>
    <row r="2280" spans="1:17" hidden="1" x14ac:dyDescent="0.3">
      <c r="A2280" t="s">
        <v>4720</v>
      </c>
      <c r="B2280" t="s">
        <v>4721</v>
      </c>
      <c r="C2280" t="str">
        <f>IFERROR(VLOOKUP(Table1[[#This Row],[Ticker]],[1]!Table1[[Symbol]:[Industry]],2,FALSE),"-")</f>
        <v>-</v>
      </c>
      <c r="D2280" t="s">
        <v>322</v>
      </c>
      <c r="E2280">
        <v>223.02060499999999</v>
      </c>
      <c r="F2280">
        <v>76.459999999999994</v>
      </c>
      <c r="G2280">
        <v>14.753134644818999</v>
      </c>
      <c r="H2280">
        <v>-7.7719116932108001</v>
      </c>
      <c r="I2280">
        <v>-7.0774303050146203</v>
      </c>
      <c r="J2280">
        <v>-4.0734355478644098</v>
      </c>
      <c r="K2280">
        <v>79.265727783677804</v>
      </c>
      <c r="L2280">
        <v>78.1506814960253</v>
      </c>
      <c r="M2280">
        <v>45.7194194032814</v>
      </c>
      <c r="N2280">
        <v>0.98920950278967901</v>
      </c>
      <c r="O2280">
        <v>41.119539628563899</v>
      </c>
      <c r="P2280">
        <v>41.330868761552601</v>
      </c>
      <c r="Q2280">
        <v>2.1413465644437999E-2</v>
      </c>
    </row>
    <row r="2281" spans="1:17" hidden="1" x14ac:dyDescent="0.3">
      <c r="A2281" t="s">
        <v>4722</v>
      </c>
      <c r="B2281" t="s">
        <v>4723</v>
      </c>
      <c r="C2281" t="str">
        <f>IFERROR(VLOOKUP(Table1[[#This Row],[Ticker]],[1]!Table1[[Symbol]:[Industry]],2,FALSE),"-")</f>
        <v>-</v>
      </c>
      <c r="D2281" t="s">
        <v>275</v>
      </c>
      <c r="E2281">
        <v>222.79400000000001</v>
      </c>
      <c r="F2281">
        <v>296.2</v>
      </c>
      <c r="G2281">
        <v>16.039496232056798</v>
      </c>
      <c r="H2281">
        <v>-5.8523600725908702</v>
      </c>
      <c r="I2281">
        <v>-7.0032359586065303</v>
      </c>
      <c r="J2281">
        <v>-4.2530640075686899</v>
      </c>
      <c r="K2281">
        <v>282.50824198518302</v>
      </c>
      <c r="L2281">
        <v>262.59588264973598</v>
      </c>
      <c r="M2281">
        <v>47.0578706565244</v>
      </c>
      <c r="N2281">
        <v>1.21599836751351</v>
      </c>
      <c r="O2281">
        <v>24.577987846049901</v>
      </c>
      <c r="P2281">
        <v>57.553191489361602</v>
      </c>
      <c r="Q2281">
        <v>0.17967801784811799</v>
      </c>
    </row>
    <row r="2282" spans="1:17" hidden="1" x14ac:dyDescent="0.3">
      <c r="A2282" t="s">
        <v>4724</v>
      </c>
      <c r="B2282" t="s">
        <v>4725</v>
      </c>
      <c r="C2282" t="str">
        <f>IFERROR(VLOOKUP(Table1[[#This Row],[Ticker]],[1]!Table1[[Symbol]:[Industry]],2,FALSE),"-")</f>
        <v>-</v>
      </c>
      <c r="D2282" t="s">
        <v>207</v>
      </c>
      <c r="E2282">
        <v>222.70357193000001</v>
      </c>
      <c r="F2282">
        <v>85.63</v>
      </c>
      <c r="G2282">
        <v>-12.676715935239001</v>
      </c>
      <c r="H2282">
        <v>0.455833595937993</v>
      </c>
      <c r="I2282">
        <v>-51.078191811348901</v>
      </c>
      <c r="J2282">
        <v>-4.80282943866926</v>
      </c>
      <c r="K2282">
        <v>91.057603120439396</v>
      </c>
      <c r="L2282">
        <v>104.406379726561</v>
      </c>
      <c r="M2282">
        <v>44.214595290295399</v>
      </c>
      <c r="N2282">
        <v>1.22009327372568</v>
      </c>
      <c r="O2282">
        <v>116.86324886138</v>
      </c>
      <c r="P2282">
        <v>16.901023890784899</v>
      </c>
      <c r="Q2282">
        <v>6.422455078544E-3</v>
      </c>
    </row>
    <row r="2283" spans="1:17" hidden="1" x14ac:dyDescent="0.3">
      <c r="A2283" t="s">
        <v>4726</v>
      </c>
      <c r="B2283" t="s">
        <v>4727</v>
      </c>
      <c r="C2283" t="str">
        <f>IFERROR(VLOOKUP(Table1[[#This Row],[Ticker]],[1]!Table1[[Symbol]:[Industry]],2,FALSE),"-")</f>
        <v>-</v>
      </c>
      <c r="D2283" t="s">
        <v>46</v>
      </c>
      <c r="E2283">
        <v>221.552877</v>
      </c>
      <c r="F2283">
        <v>185.2</v>
      </c>
      <c r="G2283">
        <v>49.527645084030503</v>
      </c>
      <c r="H2283">
        <v>-12.8426684576981</v>
      </c>
      <c r="I2283">
        <v>68.401207440079006</v>
      </c>
      <c r="J2283">
        <v>-0.62448168261835502</v>
      </c>
      <c r="K2283">
        <v>188.45871233567101</v>
      </c>
      <c r="L2283">
        <v>148.05934716514199</v>
      </c>
      <c r="M2283">
        <v>48.2404097106756</v>
      </c>
      <c r="N2283">
        <v>0.207313130486382</v>
      </c>
      <c r="O2283">
        <v>20.410367170626301</v>
      </c>
      <c r="P2283">
        <v>105.777777777777</v>
      </c>
      <c r="Q2283">
        <v>0.10226241064889</v>
      </c>
    </row>
    <row r="2284" spans="1:17" hidden="1" x14ac:dyDescent="0.3">
      <c r="A2284" t="s">
        <v>4728</v>
      </c>
      <c r="B2284" t="s">
        <v>4729</v>
      </c>
      <c r="C2284" t="str">
        <f>IFERROR(VLOOKUP(Table1[[#This Row],[Ticker]],[1]!Table1[[Symbol]:[Industry]],2,FALSE),"-")</f>
        <v>-</v>
      </c>
      <c r="D2284" t="s">
        <v>104</v>
      </c>
      <c r="E2284">
        <v>221.44818209600001</v>
      </c>
      <c r="F2284">
        <v>105</v>
      </c>
      <c r="G2284">
        <v>26.158596267854101</v>
      </c>
      <c r="H2284">
        <v>21.054599028036701</v>
      </c>
      <c r="I2284">
        <v>-16.5520328116651</v>
      </c>
      <c r="J2284">
        <v>22.029031006685301</v>
      </c>
      <c r="K2284">
        <v>86.290018141837805</v>
      </c>
      <c r="L2284">
        <v>90.529027099532996</v>
      </c>
      <c r="M2284">
        <v>85.545000445775997</v>
      </c>
      <c r="N2284">
        <v>3.8271271332585699</v>
      </c>
      <c r="O2284">
        <v>52.190476190476197</v>
      </c>
      <c r="P2284">
        <v>56.482861400894201</v>
      </c>
      <c r="Q2284">
        <v>4.1120885497638003E-2</v>
      </c>
    </row>
    <row r="2285" spans="1:17" hidden="1" x14ac:dyDescent="0.3">
      <c r="A2285" t="s">
        <v>4730</v>
      </c>
      <c r="B2285" t="s">
        <v>4731</v>
      </c>
      <c r="C2285" t="str">
        <f>IFERROR(VLOOKUP(Table1[[#This Row],[Ticker]],[1]!Table1[[Symbol]:[Industry]],2,FALSE),"-")</f>
        <v>-</v>
      </c>
      <c r="D2285" t="s">
        <v>61</v>
      </c>
      <c r="E2285">
        <v>221.43799125000001</v>
      </c>
      <c r="F2285">
        <v>186.85</v>
      </c>
      <c r="G2285">
        <v>-19.6460947829611</v>
      </c>
      <c r="H2285">
        <v>-11.520645918477699</v>
      </c>
      <c r="I2285">
        <v>-15.027759693623601</v>
      </c>
      <c r="J2285">
        <v>-3.6694177867698401</v>
      </c>
      <c r="K2285">
        <v>193.110491327159</v>
      </c>
      <c r="L2285">
        <v>196.95990990170401</v>
      </c>
      <c r="M2285">
        <v>49.878716944733299</v>
      </c>
      <c r="N2285">
        <v>0.83072448328473703</v>
      </c>
      <c r="O2285">
        <v>21.220230131121198</v>
      </c>
      <c r="P2285">
        <v>16.781249999999901</v>
      </c>
      <c r="Q2285">
        <v>0.115513644128905</v>
      </c>
    </row>
    <row r="2286" spans="1:17" hidden="1" x14ac:dyDescent="0.3">
      <c r="A2286" t="s">
        <v>4732</v>
      </c>
      <c r="B2286" t="s">
        <v>4733</v>
      </c>
      <c r="C2286" t="str">
        <f>IFERROR(VLOOKUP(Table1[[#This Row],[Ticker]],[1]!Table1[[Symbol]:[Industry]],2,FALSE),"-")</f>
        <v>-</v>
      </c>
      <c r="E2286">
        <v>221.39748</v>
      </c>
      <c r="F2286">
        <v>115</v>
      </c>
      <c r="G2286">
        <v>235.38228240508201</v>
      </c>
      <c r="H2286">
        <v>-17.0043257666118</v>
      </c>
      <c r="I2286">
        <v>-1.1113383977325699</v>
      </c>
      <c r="J2286">
        <v>-6.4735154561679096</v>
      </c>
      <c r="K2286">
        <v>131.57439821648001</v>
      </c>
      <c r="L2286">
        <v>112.44439922589901</v>
      </c>
      <c r="M2286">
        <v>37.035123041217702</v>
      </c>
      <c r="N2286">
        <v>1.4685212182551</v>
      </c>
      <c r="O2286">
        <v>75.391304347825994</v>
      </c>
      <c r="P2286">
        <v>261.06750392464602</v>
      </c>
    </row>
    <row r="2287" spans="1:17" hidden="1" x14ac:dyDescent="0.3">
      <c r="A2287" t="s">
        <v>4734</v>
      </c>
      <c r="B2287" t="s">
        <v>4735</v>
      </c>
      <c r="C2287" t="str">
        <f>IFERROR(VLOOKUP(Table1[[#This Row],[Ticker]],[1]!Table1[[Symbol]:[Industry]],2,FALSE),"-")</f>
        <v>-</v>
      </c>
      <c r="D2287" t="s">
        <v>21</v>
      </c>
      <c r="E2287">
        <v>221.32890080999999</v>
      </c>
      <c r="F2287">
        <v>13.79</v>
      </c>
      <c r="G2287">
        <v>-45.336384310262197</v>
      </c>
      <c r="H2287">
        <v>-17.044166404062</v>
      </c>
      <c r="I2287">
        <v>11.260402005823799</v>
      </c>
      <c r="J2287">
        <v>-2.40195374212799</v>
      </c>
      <c r="K2287">
        <v>13.127175611483301</v>
      </c>
      <c r="L2287">
        <v>13.5079764671631</v>
      </c>
      <c r="M2287">
        <v>44.038598280342299</v>
      </c>
      <c r="N2287">
        <v>0.33986015648565998</v>
      </c>
      <c r="O2287">
        <v>31.254532269760698</v>
      </c>
      <c r="P2287">
        <v>39.999999999999901</v>
      </c>
    </row>
    <row r="2288" spans="1:17" hidden="1" x14ac:dyDescent="0.3">
      <c r="A2288" t="s">
        <v>4736</v>
      </c>
      <c r="B2288" t="s">
        <v>4737</v>
      </c>
      <c r="C2288" t="str">
        <f>IFERROR(VLOOKUP(Table1[[#This Row],[Ticker]],[1]!Table1[[Symbol]:[Industry]],2,FALSE),"-")</f>
        <v>-</v>
      </c>
      <c r="D2288" t="s">
        <v>1491</v>
      </c>
      <c r="E2288">
        <v>220.48087702999999</v>
      </c>
      <c r="F2288">
        <v>25.85</v>
      </c>
      <c r="G2288">
        <v>68.675680736074497</v>
      </c>
      <c r="H2288">
        <v>29.7336113737157</v>
      </c>
      <c r="I2288">
        <v>14.168061121249901</v>
      </c>
      <c r="J2288">
        <v>24.584916704201898</v>
      </c>
      <c r="K2288">
        <v>19.8530565470192</v>
      </c>
      <c r="L2288">
        <v>17.440246243497601</v>
      </c>
      <c r="M2288">
        <v>89.683694285013104</v>
      </c>
      <c r="N2288">
        <v>0.90004549473377005</v>
      </c>
      <c r="O2288">
        <v>0</v>
      </c>
      <c r="P2288">
        <v>137.15596330275201</v>
      </c>
      <c r="Q2288">
        <v>-3.3247652855897002E-2</v>
      </c>
    </row>
    <row r="2289" spans="1:17" hidden="1" x14ac:dyDescent="0.3">
      <c r="A2289" t="s">
        <v>4738</v>
      </c>
      <c r="B2289" t="s">
        <v>4739</v>
      </c>
      <c r="C2289" t="str">
        <f>IFERROR(VLOOKUP(Table1[[#This Row],[Ticker]],[1]!Table1[[Symbol]:[Industry]],2,FALSE),"-")</f>
        <v>-</v>
      </c>
      <c r="D2289" t="s">
        <v>49</v>
      </c>
      <c r="E2289">
        <v>220.32533050000001</v>
      </c>
      <c r="F2289">
        <v>17.54</v>
      </c>
      <c r="G2289">
        <v>-82.053380723544606</v>
      </c>
      <c r="H2289">
        <v>-17.5319712821107</v>
      </c>
      <c r="I2289">
        <v>-37.619896780357301</v>
      </c>
      <c r="J2289">
        <v>-6.5937733449544602</v>
      </c>
      <c r="K2289">
        <v>20.5156782504673</v>
      </c>
      <c r="L2289">
        <v>24.121526415529999</v>
      </c>
      <c r="M2289">
        <v>33.101009860497498</v>
      </c>
      <c r="N2289">
        <v>1.99907894578279</v>
      </c>
      <c r="O2289">
        <v>165.10832383124199</v>
      </c>
      <c r="P2289">
        <v>2.8739002932551099</v>
      </c>
    </row>
    <row r="2290" spans="1:17" hidden="1" x14ac:dyDescent="0.3">
      <c r="A2290" t="s">
        <v>4740</v>
      </c>
      <c r="B2290" t="s">
        <v>4741</v>
      </c>
      <c r="C2290" t="str">
        <f>IFERROR(VLOOKUP(Table1[[#This Row],[Ticker]],[1]!Table1[[Symbol]:[Industry]],2,FALSE),"-")</f>
        <v>-</v>
      </c>
      <c r="D2290" t="s">
        <v>607</v>
      </c>
      <c r="E2290">
        <v>219.688151342</v>
      </c>
      <c r="F2290">
        <v>2.33</v>
      </c>
      <c r="G2290">
        <v>-14.201967931047699</v>
      </c>
      <c r="H2290">
        <v>-9.5546266551080308</v>
      </c>
      <c r="I2290">
        <v>-36.637888592466702</v>
      </c>
      <c r="J2290">
        <v>-6.5694527358818204</v>
      </c>
      <c r="K2290">
        <v>2.6591189819724002</v>
      </c>
      <c r="L2290">
        <v>2.8299488416185801</v>
      </c>
      <c r="M2290">
        <v>20.5073395045866</v>
      </c>
      <c r="N2290">
        <v>0.61021008327563697</v>
      </c>
      <c r="O2290">
        <v>96.137339055794001</v>
      </c>
      <c r="P2290">
        <v>33.142857142857103</v>
      </c>
      <c r="Q2290">
        <v>5.9208091022231998E-2</v>
      </c>
    </row>
    <row r="2291" spans="1:17" hidden="1" x14ac:dyDescent="0.3">
      <c r="A2291" t="s">
        <v>4742</v>
      </c>
      <c r="B2291" t="s">
        <v>4743</v>
      </c>
      <c r="C2291" t="str">
        <f>IFERROR(VLOOKUP(Table1[[#This Row],[Ticker]],[1]!Table1[[Symbol]:[Industry]],2,FALSE),"-")</f>
        <v>-</v>
      </c>
      <c r="D2291" t="s">
        <v>931</v>
      </c>
      <c r="E2291">
        <v>219.56815775999999</v>
      </c>
      <c r="F2291">
        <v>155.4</v>
      </c>
      <c r="G2291">
        <v>202.85600469607999</v>
      </c>
      <c r="H2291">
        <v>-1.3441664040619901</v>
      </c>
      <c r="I2291">
        <v>181.89017139785699</v>
      </c>
      <c r="J2291">
        <v>-4.6990164879881604</v>
      </c>
      <c r="K2291">
        <v>150.03742166444101</v>
      </c>
      <c r="L2291">
        <v>108.76429870666099</v>
      </c>
      <c r="M2291">
        <v>54.076434185249099</v>
      </c>
      <c r="N2291">
        <v>0.90878970446857299</v>
      </c>
      <c r="O2291">
        <v>16.570141570141502</v>
      </c>
      <c r="P2291">
        <v>295.92356687898001</v>
      </c>
      <c r="Q2291">
        <v>0.125133008872646</v>
      </c>
    </row>
    <row r="2292" spans="1:17" hidden="1" x14ac:dyDescent="0.3">
      <c r="A2292" t="s">
        <v>4744</v>
      </c>
      <c r="B2292" t="s">
        <v>4745</v>
      </c>
      <c r="C2292" t="str">
        <f>IFERROR(VLOOKUP(Table1[[#This Row],[Ticker]],[1]!Table1[[Symbol]:[Industry]],2,FALSE),"-")</f>
        <v>-</v>
      </c>
      <c r="D2292" t="s">
        <v>808</v>
      </c>
      <c r="E2292">
        <v>219.45016749999999</v>
      </c>
      <c r="F2292">
        <v>97.4</v>
      </c>
      <c r="G2292">
        <v>-54.977417526823999</v>
      </c>
      <c r="H2292">
        <v>4.5810504843127697</v>
      </c>
      <c r="I2292">
        <v>-40.609571779213397</v>
      </c>
      <c r="J2292">
        <v>1.2069712665549699</v>
      </c>
      <c r="K2292">
        <v>92.078161024472394</v>
      </c>
      <c r="M2292">
        <v>55.616442491939999</v>
      </c>
      <c r="N2292">
        <v>1.5627372222426901</v>
      </c>
      <c r="O2292">
        <v>48.8706365503079</v>
      </c>
      <c r="P2292">
        <v>48.588863463005303</v>
      </c>
    </row>
    <row r="2293" spans="1:17" hidden="1" x14ac:dyDescent="0.3">
      <c r="A2293" t="s">
        <v>4746</v>
      </c>
      <c r="B2293" t="s">
        <v>4747</v>
      </c>
      <c r="C2293" t="str">
        <f>IFERROR(VLOOKUP(Table1[[#This Row],[Ticker]],[1]!Table1[[Symbol]:[Industry]],2,FALSE),"-")</f>
        <v>-</v>
      </c>
      <c r="D2293" t="s">
        <v>130</v>
      </c>
      <c r="E2293">
        <v>219.22044</v>
      </c>
      <c r="F2293">
        <v>24.35</v>
      </c>
      <c r="G2293">
        <v>245.67771875608599</v>
      </c>
      <c r="H2293">
        <v>-16.4987118586074</v>
      </c>
      <c r="I2293">
        <v>20.091150941483701</v>
      </c>
      <c r="J2293">
        <v>-5.5324974132122096</v>
      </c>
      <c r="K2293">
        <v>26.144791845656201</v>
      </c>
      <c r="L2293">
        <v>21.835937113386102</v>
      </c>
      <c r="M2293">
        <v>29.012650010400701</v>
      </c>
      <c r="N2293">
        <v>0.88216349846363695</v>
      </c>
      <c r="O2293">
        <v>64.106776180698105</v>
      </c>
      <c r="P2293">
        <v>299.18032786885198</v>
      </c>
      <c r="Q2293">
        <v>0.116515266894616</v>
      </c>
    </row>
    <row r="2294" spans="1:17" hidden="1" x14ac:dyDescent="0.3">
      <c r="A2294" t="s">
        <v>4748</v>
      </c>
      <c r="B2294" t="s">
        <v>4749</v>
      </c>
      <c r="C2294" t="str">
        <f>IFERROR(VLOOKUP(Table1[[#This Row],[Ticker]],[1]!Table1[[Symbol]:[Industry]],2,FALSE),"-")</f>
        <v>-</v>
      </c>
      <c r="D2294" t="s">
        <v>230</v>
      </c>
      <c r="E2294">
        <v>219.03</v>
      </c>
      <c r="F2294">
        <v>720.1</v>
      </c>
      <c r="G2294">
        <v>-38.655123610704301</v>
      </c>
      <c r="H2294">
        <v>4.4129742722222502</v>
      </c>
      <c r="I2294">
        <v>-21.220409866417501</v>
      </c>
      <c r="J2294">
        <v>1.1594923632845999</v>
      </c>
      <c r="K2294">
        <v>711.71614696080201</v>
      </c>
      <c r="L2294">
        <v>767.36520967687397</v>
      </c>
      <c r="M2294">
        <v>64.446089051068896</v>
      </c>
      <c r="N2294">
        <v>0.99589900573016599</v>
      </c>
      <c r="O2294">
        <v>38.036383835578299</v>
      </c>
      <c r="P2294">
        <v>14.756972111553701</v>
      </c>
      <c r="Q2294">
        <v>8.3581032114760003E-3</v>
      </c>
    </row>
    <row r="2295" spans="1:17" hidden="1" x14ac:dyDescent="0.3">
      <c r="A2295" t="s">
        <v>4750</v>
      </c>
      <c r="B2295" t="s">
        <v>4751</v>
      </c>
      <c r="C2295" t="str">
        <f>IFERROR(VLOOKUP(Table1[[#This Row],[Ticker]],[1]!Table1[[Symbol]:[Industry]],2,FALSE),"-")</f>
        <v>-</v>
      </c>
      <c r="D2295" t="s">
        <v>380</v>
      </c>
      <c r="E2295">
        <v>218.26957813499999</v>
      </c>
      <c r="F2295">
        <v>105.65</v>
      </c>
      <c r="G2295">
        <v>58.695232232616902</v>
      </c>
      <c r="H2295">
        <v>50.808859532537397</v>
      </c>
      <c r="I2295">
        <v>64.210120489883494</v>
      </c>
      <c r="J2295">
        <v>-5.8272240858916398</v>
      </c>
      <c r="K2295">
        <v>82.354571886676695</v>
      </c>
      <c r="L2295">
        <v>68.665700762398103</v>
      </c>
      <c r="M2295">
        <v>63.362276338250901</v>
      </c>
      <c r="N2295">
        <v>3.5037258697835401</v>
      </c>
      <c r="O2295">
        <v>26.786559394226199</v>
      </c>
      <c r="P2295">
        <v>133.94596988485301</v>
      </c>
      <c r="Q2295">
        <v>0.15886525969075199</v>
      </c>
    </row>
    <row r="2296" spans="1:17" hidden="1" x14ac:dyDescent="0.3">
      <c r="A2296" t="s">
        <v>4752</v>
      </c>
      <c r="B2296" t="s">
        <v>4753</v>
      </c>
      <c r="C2296" t="str">
        <f>IFERROR(VLOOKUP(Table1[[#This Row],[Ticker]],[1]!Table1[[Symbol]:[Industry]],2,FALSE),"-")</f>
        <v>-</v>
      </c>
      <c r="D2296" t="s">
        <v>252</v>
      </c>
      <c r="E2296">
        <v>218.01296088000001</v>
      </c>
      <c r="F2296">
        <v>283.7</v>
      </c>
      <c r="G2296">
        <v>-4.74811725616226</v>
      </c>
      <c r="H2296">
        <v>-0.612868694138334</v>
      </c>
      <c r="I2296">
        <v>3.9375500862625699</v>
      </c>
      <c r="J2296">
        <v>-3.2596354262157599</v>
      </c>
      <c r="K2296">
        <v>272.50351996453799</v>
      </c>
      <c r="L2296">
        <v>262.07728015293299</v>
      </c>
      <c r="M2296">
        <v>54.355636788699798</v>
      </c>
      <c r="N2296">
        <v>1.7334908587511699</v>
      </c>
      <c r="O2296">
        <v>26.542121959816701</v>
      </c>
      <c r="P2296">
        <v>28.7497163603358</v>
      </c>
      <c r="Q2296">
        <v>2.4525328990231E-2</v>
      </c>
    </row>
    <row r="2297" spans="1:17" hidden="1" x14ac:dyDescent="0.3">
      <c r="A2297" t="s">
        <v>4754</v>
      </c>
      <c r="B2297" t="s">
        <v>4755</v>
      </c>
      <c r="C2297" t="str">
        <f>IFERROR(VLOOKUP(Table1[[#This Row],[Ticker]],[1]!Table1[[Symbol]:[Industry]],2,FALSE),"-")</f>
        <v>-</v>
      </c>
      <c r="D2297" t="s">
        <v>148</v>
      </c>
      <c r="E2297">
        <v>217.69420415599899</v>
      </c>
      <c r="F2297">
        <v>98.98</v>
      </c>
      <c r="G2297">
        <v>125.405595324676</v>
      </c>
      <c r="H2297">
        <v>26.105551110062201</v>
      </c>
      <c r="I2297">
        <v>93.907587943575805</v>
      </c>
      <c r="J2297">
        <v>19.841783065476601</v>
      </c>
      <c r="K2297">
        <v>72.124848563500393</v>
      </c>
      <c r="L2297">
        <v>58.075785164434102</v>
      </c>
      <c r="M2297">
        <v>93.9524029619472</v>
      </c>
      <c r="N2297">
        <v>1.07370724165225</v>
      </c>
      <c r="O2297">
        <v>0</v>
      </c>
      <c r="P2297">
        <v>182.8</v>
      </c>
      <c r="Q2297">
        <v>0.14006358709744701</v>
      </c>
    </row>
    <row r="2298" spans="1:17" hidden="1" x14ac:dyDescent="0.3">
      <c r="A2298" t="s">
        <v>4756</v>
      </c>
      <c r="B2298" t="s">
        <v>4757</v>
      </c>
      <c r="C2298" t="str">
        <f>IFERROR(VLOOKUP(Table1[[#This Row],[Ticker]],[1]!Table1[[Symbol]:[Industry]],2,FALSE),"-")</f>
        <v>-</v>
      </c>
      <c r="D2298" t="s">
        <v>140</v>
      </c>
      <c r="E2298">
        <v>217.60661999999999</v>
      </c>
      <c r="F2298">
        <v>720</v>
      </c>
      <c r="G2298">
        <v>41.329392259141002</v>
      </c>
      <c r="H2298">
        <v>-22.1502837573703</v>
      </c>
      <c r="I2298">
        <v>85.403935703455801</v>
      </c>
      <c r="J2298">
        <v>-9.7671821587767997</v>
      </c>
      <c r="K2298">
        <v>724.01883347527303</v>
      </c>
      <c r="L2298">
        <v>573.42428606968201</v>
      </c>
      <c r="M2298">
        <v>34.928491374510799</v>
      </c>
      <c r="N2298">
        <v>0.224300144300144</v>
      </c>
      <c r="O2298">
        <v>36.0138888888888</v>
      </c>
      <c r="P2298">
        <v>108.816705336426</v>
      </c>
    </row>
    <row r="2299" spans="1:17" hidden="1" x14ac:dyDescent="0.3">
      <c r="A2299" t="s">
        <v>4758</v>
      </c>
      <c r="B2299" t="s">
        <v>4759</v>
      </c>
      <c r="C2299" t="str">
        <f>IFERROR(VLOOKUP(Table1[[#This Row],[Ticker]],[1]!Table1[[Symbol]:[Industry]],2,FALSE),"-")</f>
        <v>-</v>
      </c>
      <c r="D2299" t="s">
        <v>607</v>
      </c>
      <c r="E2299">
        <v>217.583709438</v>
      </c>
      <c r="F2299">
        <v>25.28</v>
      </c>
      <c r="G2299">
        <v>-14.808028537108401</v>
      </c>
      <c r="H2299">
        <v>3.9842799854347</v>
      </c>
      <c r="I2299">
        <v>-29.3724811204142</v>
      </c>
      <c r="J2299">
        <v>-2.1812974737769699</v>
      </c>
      <c r="K2299">
        <v>23.753403566207101</v>
      </c>
      <c r="L2299">
        <v>22.4452856863651</v>
      </c>
      <c r="M2299">
        <v>49.967159589905499</v>
      </c>
      <c r="N2299">
        <v>1.45974604301943</v>
      </c>
      <c r="O2299">
        <v>28.5601265822784</v>
      </c>
      <c r="P2299">
        <v>138.49056603773499</v>
      </c>
    </row>
    <row r="2300" spans="1:17" hidden="1" x14ac:dyDescent="0.3">
      <c r="A2300" t="s">
        <v>4760</v>
      </c>
      <c r="B2300" t="s">
        <v>4761</v>
      </c>
      <c r="C2300" t="str">
        <f>IFERROR(VLOOKUP(Table1[[#This Row],[Ticker]],[1]!Table1[[Symbol]:[Industry]],2,FALSE),"-")</f>
        <v>-</v>
      </c>
      <c r="D2300" t="s">
        <v>1009</v>
      </c>
      <c r="E2300">
        <v>217.11361781999901</v>
      </c>
      <c r="F2300">
        <v>6.77</v>
      </c>
      <c r="G2300">
        <v>99.981445147102093</v>
      </c>
      <c r="H2300">
        <v>55.918796558900901</v>
      </c>
      <c r="I2300">
        <v>21.4277222672617</v>
      </c>
      <c r="J2300">
        <v>3.42404784906552</v>
      </c>
      <c r="K2300">
        <v>5.0430609237654496</v>
      </c>
      <c r="L2300">
        <v>4.6875724248676596</v>
      </c>
      <c r="M2300">
        <v>76.479543899507604</v>
      </c>
      <c r="N2300">
        <v>2.2237167988284199</v>
      </c>
      <c r="O2300">
        <v>7.0901033973412098</v>
      </c>
      <c r="Q2300">
        <v>4.5448530060147999E-2</v>
      </c>
    </row>
    <row r="2301" spans="1:17" hidden="1" x14ac:dyDescent="0.3">
      <c r="A2301" t="s">
        <v>4762</v>
      </c>
      <c r="B2301" t="s">
        <v>4763</v>
      </c>
      <c r="C2301" t="str">
        <f>IFERROR(VLOOKUP(Table1[[#This Row],[Ticker]],[1]!Table1[[Symbol]:[Industry]],2,FALSE),"-")</f>
        <v>-</v>
      </c>
      <c r="D2301" t="s">
        <v>166</v>
      </c>
      <c r="E2301">
        <v>216.5778</v>
      </c>
      <c r="F2301">
        <v>277.14999999999998</v>
      </c>
      <c r="G2301">
        <v>-37.008985474907398</v>
      </c>
      <c r="H2301">
        <v>-7.1885707361919602</v>
      </c>
      <c r="I2301">
        <v>-13.917973206499701</v>
      </c>
      <c r="J2301">
        <v>-0.979829919154099</v>
      </c>
      <c r="K2301">
        <v>282.40777740061702</v>
      </c>
      <c r="L2301">
        <v>281.69117142771898</v>
      </c>
      <c r="M2301">
        <v>51.779645226058001</v>
      </c>
      <c r="N2301">
        <v>0.88064246069579499</v>
      </c>
      <c r="O2301">
        <v>33.501713873353701</v>
      </c>
      <c r="P2301">
        <v>28.906976744186</v>
      </c>
      <c r="Q2301">
        <v>5.5033682859152999E-2</v>
      </c>
    </row>
    <row r="2302" spans="1:17" hidden="1" x14ac:dyDescent="0.3">
      <c r="A2302" t="s">
        <v>4764</v>
      </c>
      <c r="B2302" t="s">
        <v>4765</v>
      </c>
      <c r="C2302" t="str">
        <f>IFERROR(VLOOKUP(Table1[[#This Row],[Ticker]],[1]!Table1[[Symbol]:[Industry]],2,FALSE),"-")</f>
        <v>-</v>
      </c>
      <c r="D2302" t="s">
        <v>218</v>
      </c>
      <c r="E2302">
        <v>215.81819999999999</v>
      </c>
      <c r="F2302">
        <v>176.2</v>
      </c>
      <c r="G2302">
        <v>-41.197089177200603</v>
      </c>
      <c r="H2302">
        <v>-11.9692199372525</v>
      </c>
      <c r="I2302">
        <v>-31.080581600733499</v>
      </c>
      <c r="J2302">
        <v>-2.3981564923984</v>
      </c>
      <c r="K2302">
        <v>181.77721913673301</v>
      </c>
      <c r="L2302">
        <v>207.59989570725099</v>
      </c>
      <c r="M2302">
        <v>54.462736276463197</v>
      </c>
      <c r="N2302">
        <v>2.07764469826405</v>
      </c>
      <c r="O2302">
        <v>78.149829738932993</v>
      </c>
      <c r="P2302">
        <v>25.3200568990042</v>
      </c>
      <c r="Q2302">
        <v>0.11898885357243</v>
      </c>
    </row>
    <row r="2303" spans="1:17" hidden="1" x14ac:dyDescent="0.3">
      <c r="A2303" t="s">
        <v>4766</v>
      </c>
      <c r="B2303" t="s">
        <v>4767</v>
      </c>
      <c r="C2303" t="str">
        <f>IFERROR(VLOOKUP(Table1[[#This Row],[Ticker]],[1]!Table1[[Symbol]:[Industry]],2,FALSE),"-")</f>
        <v>-</v>
      </c>
      <c r="D2303" t="s">
        <v>46</v>
      </c>
      <c r="E2303">
        <v>215.79458220000001</v>
      </c>
      <c r="F2303">
        <v>52.6</v>
      </c>
      <c r="G2303">
        <v>52.318162575190101</v>
      </c>
      <c r="H2303">
        <v>7.6623437346786503</v>
      </c>
      <c r="I2303">
        <v>8.2280787735005898</v>
      </c>
      <c r="J2303">
        <v>-1.7830177157771101</v>
      </c>
      <c r="K2303">
        <v>46.7831854320345</v>
      </c>
      <c r="L2303">
        <v>43.275144419371102</v>
      </c>
      <c r="M2303">
        <v>69.397749900063204</v>
      </c>
      <c r="N2303">
        <v>2.47383516578213</v>
      </c>
      <c r="O2303">
        <v>23.574144486691999</v>
      </c>
      <c r="P2303">
        <v>78.911564625850303</v>
      </c>
      <c r="Q2303">
        <v>-7.4069326027349997E-3</v>
      </c>
    </row>
    <row r="2304" spans="1:17" hidden="1" x14ac:dyDescent="0.3">
      <c r="A2304" t="s">
        <v>4768</v>
      </c>
      <c r="B2304" t="s">
        <v>4769</v>
      </c>
      <c r="C2304" t="str">
        <f>IFERROR(VLOOKUP(Table1[[#This Row],[Ticker]],[1]!Table1[[Symbol]:[Industry]],2,FALSE),"-")</f>
        <v>-</v>
      </c>
      <c r="D2304" t="s">
        <v>21</v>
      </c>
      <c r="E2304">
        <v>215.75058926999901</v>
      </c>
      <c r="F2304">
        <v>8.1300000000000008</v>
      </c>
      <c r="G2304">
        <v>-6.1263979901527597</v>
      </c>
      <c r="H2304">
        <v>9.9342508621250492</v>
      </c>
      <c r="I2304">
        <v>-30.421853383894199</v>
      </c>
      <c r="J2304">
        <v>-4.64935522083431E-2</v>
      </c>
      <c r="K2304">
        <v>7.7461117324952697</v>
      </c>
      <c r="L2304">
        <v>8.4798481776388606</v>
      </c>
      <c r="M2304">
        <v>82.576414555848899</v>
      </c>
      <c r="N2304">
        <v>1.1185654522358299</v>
      </c>
      <c r="O2304">
        <v>56.826568265682603</v>
      </c>
      <c r="P2304">
        <v>45.178571428571402</v>
      </c>
      <c r="Q2304">
        <v>-1.261555472887E-2</v>
      </c>
    </row>
    <row r="2305" spans="1:17" hidden="1" x14ac:dyDescent="0.3">
      <c r="A2305" t="s">
        <v>4770</v>
      </c>
      <c r="B2305" t="s">
        <v>4771</v>
      </c>
      <c r="C2305" t="str">
        <f>IFERROR(VLOOKUP(Table1[[#This Row],[Ticker]],[1]!Table1[[Symbol]:[Industry]],2,FALSE),"-")</f>
        <v>-</v>
      </c>
      <c r="D2305" t="s">
        <v>218</v>
      </c>
      <c r="E2305">
        <v>215.21252025000001</v>
      </c>
      <c r="F2305">
        <v>195.5</v>
      </c>
      <c r="G2305">
        <v>58.835778952356101</v>
      </c>
      <c r="H2305">
        <v>-3.9887547002815702</v>
      </c>
      <c r="I2305">
        <v>24.3522980656588</v>
      </c>
      <c r="J2305">
        <v>-9.5119974192022898</v>
      </c>
      <c r="K2305">
        <v>206.72797692811699</v>
      </c>
      <c r="L2305">
        <v>170.41004572915199</v>
      </c>
      <c r="M2305">
        <v>34.129915018083999</v>
      </c>
      <c r="N2305">
        <v>0.141549081348638</v>
      </c>
      <c r="O2305">
        <v>34.015345268542198</v>
      </c>
      <c r="P2305">
        <v>105.68122041031</v>
      </c>
    </row>
    <row r="2306" spans="1:17" hidden="1" x14ac:dyDescent="0.3">
      <c r="A2306" t="s">
        <v>4772</v>
      </c>
      <c r="B2306" t="s">
        <v>4773</v>
      </c>
      <c r="C2306" t="str">
        <f>IFERROR(VLOOKUP(Table1[[#This Row],[Ticker]],[1]!Table1[[Symbol]:[Industry]],2,FALSE),"-")</f>
        <v>-</v>
      </c>
      <c r="D2306" t="s">
        <v>249</v>
      </c>
      <c r="E2306">
        <v>213.92362215999901</v>
      </c>
      <c r="F2306">
        <v>13.9</v>
      </c>
      <c r="G2306">
        <v>81.777465047599605</v>
      </c>
      <c r="H2306">
        <v>1.67583359593799</v>
      </c>
      <c r="I2306">
        <v>-2.2977679288166901</v>
      </c>
      <c r="J2306">
        <v>4.2521229715640496</v>
      </c>
      <c r="K2306">
        <v>12.134656529868799</v>
      </c>
      <c r="L2306">
        <v>10.9507158630554</v>
      </c>
      <c r="M2306">
        <v>85.031267525067506</v>
      </c>
      <c r="N2306">
        <v>1.16478897211272</v>
      </c>
      <c r="O2306">
        <v>39.928057553956798</v>
      </c>
      <c r="P2306">
        <v>135.593220338983</v>
      </c>
      <c r="Q2306">
        <v>-8.1305241292589994E-3</v>
      </c>
    </row>
    <row r="2307" spans="1:17" hidden="1" x14ac:dyDescent="0.3">
      <c r="A2307" t="s">
        <v>4774</v>
      </c>
      <c r="B2307" t="s">
        <v>4775</v>
      </c>
      <c r="C2307" t="str">
        <f>IFERROR(VLOOKUP(Table1[[#This Row],[Ticker]],[1]!Table1[[Symbol]:[Industry]],2,FALSE),"-")</f>
        <v>-</v>
      </c>
      <c r="D2307" t="s">
        <v>230</v>
      </c>
      <c r="E2307">
        <v>213.84299999999999</v>
      </c>
      <c r="F2307">
        <v>220.1</v>
      </c>
      <c r="G2307">
        <v>38.752581991828798</v>
      </c>
      <c r="H2307">
        <v>12.075151777756099</v>
      </c>
      <c r="I2307">
        <v>2.5470836175959501</v>
      </c>
      <c r="J2307">
        <v>3.2847016918467098</v>
      </c>
      <c r="K2307">
        <v>186.350610234101</v>
      </c>
      <c r="L2307">
        <v>168.07249885434399</v>
      </c>
      <c r="M2307">
        <v>70.324857254368794</v>
      </c>
      <c r="N2307">
        <v>2.13413649221242</v>
      </c>
      <c r="O2307">
        <v>18.128123580190799</v>
      </c>
      <c r="P2307">
        <v>86.525423728813493</v>
      </c>
      <c r="Q2307">
        <v>0.15280364633207999</v>
      </c>
    </row>
    <row r="2308" spans="1:17" hidden="1" x14ac:dyDescent="0.3">
      <c r="A2308" t="s">
        <v>4776</v>
      </c>
      <c r="B2308" t="s">
        <v>4777</v>
      </c>
      <c r="C2308" t="str">
        <f>IFERROR(VLOOKUP(Table1[[#This Row],[Ticker]],[1]!Table1[[Symbol]:[Industry]],2,FALSE),"-")</f>
        <v>-</v>
      </c>
      <c r="D2308" t="s">
        <v>140</v>
      </c>
      <c r="E2308">
        <v>213.76300140000001</v>
      </c>
      <c r="F2308">
        <v>52.64</v>
      </c>
      <c r="G2308">
        <v>22.626835218024102</v>
      </c>
      <c r="H2308">
        <v>-0.85798021787582801</v>
      </c>
      <c r="I2308">
        <v>-22.172583223266301</v>
      </c>
      <c r="J2308">
        <v>11.6618397811249</v>
      </c>
      <c r="K2308">
        <v>46.916168109298901</v>
      </c>
      <c r="L2308">
        <v>46.44705433168</v>
      </c>
      <c r="M2308">
        <v>69.974841735959203</v>
      </c>
      <c r="N2308">
        <v>2.9670396048632899</v>
      </c>
      <c r="O2308">
        <v>41.527355623100298</v>
      </c>
      <c r="P2308">
        <v>53.245997088791803</v>
      </c>
      <c r="Q2308">
        <v>-7.0671270167120001E-3</v>
      </c>
    </row>
    <row r="2309" spans="1:17" hidden="1" x14ac:dyDescent="0.3">
      <c r="A2309" t="s">
        <v>4778</v>
      </c>
      <c r="B2309" t="s">
        <v>4779</v>
      </c>
      <c r="C2309" t="str">
        <f>IFERROR(VLOOKUP(Table1[[#This Row],[Ticker]],[1]!Table1[[Symbol]:[Industry]],2,FALSE),"-")</f>
        <v>-</v>
      </c>
      <c r="D2309" t="s">
        <v>388</v>
      </c>
      <c r="E2309">
        <v>213.16597340000001</v>
      </c>
      <c r="F2309">
        <v>127.15</v>
      </c>
      <c r="G2309">
        <v>8.8650430307000097</v>
      </c>
      <c r="H2309">
        <v>14.6053181320204</v>
      </c>
      <c r="I2309">
        <v>23.232888778310599</v>
      </c>
      <c r="J2309">
        <v>-8.4645425253520994</v>
      </c>
      <c r="M2309">
        <v>53.147523874972201</v>
      </c>
      <c r="O2309">
        <v>17.577664176169801</v>
      </c>
      <c r="P2309">
        <v>51.099227569815703</v>
      </c>
    </row>
    <row r="2310" spans="1:17" hidden="1" x14ac:dyDescent="0.3">
      <c r="A2310" t="s">
        <v>4780</v>
      </c>
      <c r="B2310" t="s">
        <v>4781</v>
      </c>
      <c r="C2310" t="str">
        <f>IFERROR(VLOOKUP(Table1[[#This Row],[Ticker]],[1]!Table1[[Symbol]:[Industry]],2,FALSE),"-")</f>
        <v>-</v>
      </c>
      <c r="D2310" t="s">
        <v>486</v>
      </c>
      <c r="E2310">
        <v>213.0164</v>
      </c>
      <c r="F2310">
        <v>139.99</v>
      </c>
      <c r="G2310">
        <v>-0.65163441701193303</v>
      </c>
      <c r="H2310">
        <v>8.8415018729106194</v>
      </c>
      <c r="I2310">
        <v>-18.485810785216501</v>
      </c>
      <c r="J2310">
        <v>12.0981689250661</v>
      </c>
      <c r="K2310">
        <v>128.89289821190201</v>
      </c>
      <c r="L2310">
        <v>131.87527164540799</v>
      </c>
      <c r="M2310">
        <v>74.206205119368306</v>
      </c>
      <c r="N2310">
        <v>2.6938938226600202</v>
      </c>
      <c r="O2310">
        <v>22.651617972712302</v>
      </c>
      <c r="P2310">
        <v>29.921113689095101</v>
      </c>
      <c r="Q2310">
        <v>4.2665830880000001E-4</v>
      </c>
    </row>
    <row r="2311" spans="1:17" hidden="1" x14ac:dyDescent="0.3">
      <c r="A2311" t="s">
        <v>4782</v>
      </c>
      <c r="B2311" t="s">
        <v>4783</v>
      </c>
      <c r="C2311" t="str">
        <f>IFERROR(VLOOKUP(Table1[[#This Row],[Ticker]],[1]!Table1[[Symbol]:[Industry]],2,FALSE),"-")</f>
        <v>-</v>
      </c>
      <c r="D2311" t="s">
        <v>1632</v>
      </c>
      <c r="E2311">
        <v>211.35892000000001</v>
      </c>
      <c r="F2311">
        <v>39.21</v>
      </c>
      <c r="G2311">
        <v>2.3356798520879698</v>
      </c>
      <c r="H2311">
        <v>-7.0441664040619996</v>
      </c>
      <c r="I2311">
        <v>-19.705226239243601</v>
      </c>
      <c r="J2311">
        <v>1.1562699439356099</v>
      </c>
      <c r="K2311">
        <v>40.507508484216999</v>
      </c>
      <c r="L2311">
        <v>39.166766492709399</v>
      </c>
      <c r="M2311">
        <v>53.4209783133401</v>
      </c>
      <c r="N2311">
        <v>0.79922743287506803</v>
      </c>
      <c r="O2311">
        <v>53.1242030094363</v>
      </c>
      <c r="P2311">
        <v>29.834437086092699</v>
      </c>
    </row>
    <row r="2312" spans="1:17" hidden="1" x14ac:dyDescent="0.3">
      <c r="A2312" t="s">
        <v>4784</v>
      </c>
      <c r="B2312" t="s">
        <v>4785</v>
      </c>
      <c r="C2312" t="str">
        <f>IFERROR(VLOOKUP(Table1[[#This Row],[Ticker]],[1]!Table1[[Symbol]:[Industry]],2,FALSE),"-")</f>
        <v>-</v>
      </c>
      <c r="D2312" t="s">
        <v>193</v>
      </c>
      <c r="E2312">
        <v>211.32432750000001</v>
      </c>
      <c r="F2312">
        <v>166.7</v>
      </c>
      <c r="G2312">
        <v>-7.4582711649546196</v>
      </c>
      <c r="H2312">
        <v>-4.6051420138181003</v>
      </c>
      <c r="I2312">
        <v>-27.8630578745822</v>
      </c>
      <c r="J2312">
        <v>3.3285064477916402</v>
      </c>
      <c r="K2312">
        <v>166.86144038859101</v>
      </c>
      <c r="L2312">
        <v>179.70463139148501</v>
      </c>
      <c r="M2312">
        <v>62.347709474623699</v>
      </c>
      <c r="N2312">
        <v>1.4315347186737799</v>
      </c>
      <c r="O2312">
        <v>85.632873425314898</v>
      </c>
      <c r="P2312">
        <v>29.224806201550301</v>
      </c>
      <c r="Q2312">
        <v>0.121909741534768</v>
      </c>
    </row>
    <row r="2313" spans="1:17" hidden="1" x14ac:dyDescent="0.3">
      <c r="A2313" t="s">
        <v>4786</v>
      </c>
      <c r="B2313" t="s">
        <v>4787</v>
      </c>
      <c r="C2313" t="str">
        <f>IFERROR(VLOOKUP(Table1[[#This Row],[Ticker]],[1]!Table1[[Symbol]:[Industry]],2,FALSE),"-")</f>
        <v>-</v>
      </c>
      <c r="D2313" t="s">
        <v>607</v>
      </c>
      <c r="E2313">
        <v>211.205408925</v>
      </c>
      <c r="F2313">
        <v>202.81</v>
      </c>
      <c r="G2313">
        <v>37.433427470334401</v>
      </c>
      <c r="H2313">
        <v>-16.6281627668717</v>
      </c>
      <c r="I2313">
        <v>-17.1047756815261</v>
      </c>
      <c r="J2313">
        <v>-6.19861789210273</v>
      </c>
      <c r="K2313">
        <v>208.57365037894499</v>
      </c>
      <c r="L2313">
        <v>190.85099009710299</v>
      </c>
      <c r="M2313">
        <v>34.047030201908598</v>
      </c>
      <c r="N2313">
        <v>0.57451236021561902</v>
      </c>
      <c r="O2313">
        <v>43.286820176519903</v>
      </c>
      <c r="P2313">
        <v>103.89831123737299</v>
      </c>
      <c r="Q2313">
        <v>0.115938205090537</v>
      </c>
    </row>
    <row r="2314" spans="1:17" hidden="1" x14ac:dyDescent="0.3">
      <c r="A2314" t="s">
        <v>4788</v>
      </c>
      <c r="B2314" t="s">
        <v>4789</v>
      </c>
      <c r="C2314" t="str">
        <f>IFERROR(VLOOKUP(Table1[[#This Row],[Ticker]],[1]!Table1[[Symbol]:[Industry]],2,FALSE),"-")</f>
        <v>-</v>
      </c>
      <c r="D2314" t="s">
        <v>46</v>
      </c>
      <c r="E2314">
        <v>210.56807692800001</v>
      </c>
      <c r="F2314">
        <v>57.56</v>
      </c>
      <c r="G2314">
        <v>14.7050223828744</v>
      </c>
      <c r="H2314">
        <v>-6.1325254503453097</v>
      </c>
      <c r="I2314">
        <v>-1.8252700082103701</v>
      </c>
      <c r="J2314">
        <v>3.32668229602222</v>
      </c>
      <c r="K2314">
        <v>50.315012321766602</v>
      </c>
      <c r="L2314">
        <v>42.251189631855802</v>
      </c>
      <c r="M2314">
        <v>93.213470435532599</v>
      </c>
      <c r="N2314">
        <v>0.60573904101346698</v>
      </c>
      <c r="O2314">
        <v>10.076441973592701</v>
      </c>
      <c r="P2314">
        <v>70.144841856340506</v>
      </c>
      <c r="Q2314">
        <v>7.5170848544617003E-2</v>
      </c>
    </row>
    <row r="2315" spans="1:17" hidden="1" x14ac:dyDescent="0.3">
      <c r="A2315" t="s">
        <v>4790</v>
      </c>
      <c r="B2315" t="s">
        <v>4791</v>
      </c>
      <c r="C2315" t="str">
        <f>IFERROR(VLOOKUP(Table1[[#This Row],[Ticker]],[1]!Table1[[Symbol]:[Industry]],2,FALSE),"-")</f>
        <v>-</v>
      </c>
      <c r="D2315" t="s">
        <v>193</v>
      </c>
      <c r="E2315">
        <v>210.50568000000001</v>
      </c>
      <c r="F2315">
        <v>561.29999999999995</v>
      </c>
      <c r="G2315">
        <v>7.6877142057532399</v>
      </c>
      <c r="H2315">
        <v>26.6767638284961</v>
      </c>
      <c r="I2315">
        <v>-7.6034068140825699</v>
      </c>
      <c r="J2315">
        <v>6.8190724855274896</v>
      </c>
      <c r="K2315">
        <v>479.19596524296202</v>
      </c>
      <c r="L2315">
        <v>448.48519468471801</v>
      </c>
      <c r="M2315">
        <v>86.758618308662903</v>
      </c>
      <c r="N2315">
        <v>1.14807815154784</v>
      </c>
      <c r="O2315">
        <v>11.348654908248699</v>
      </c>
      <c r="P2315">
        <v>51.232655260676196</v>
      </c>
      <c r="Q2315">
        <v>0.100431329519202</v>
      </c>
    </row>
    <row r="2316" spans="1:17" hidden="1" x14ac:dyDescent="0.3">
      <c r="A2316" t="s">
        <v>4792</v>
      </c>
      <c r="B2316" t="s">
        <v>4793</v>
      </c>
      <c r="C2316" t="str">
        <f>IFERROR(VLOOKUP(Table1[[#This Row],[Ticker]],[1]!Table1[[Symbol]:[Industry]],2,FALSE),"-")</f>
        <v>-</v>
      </c>
      <c r="D2316" t="s">
        <v>278</v>
      </c>
      <c r="E2316">
        <v>210.3211</v>
      </c>
      <c r="F2316">
        <v>154.35</v>
      </c>
      <c r="G2316">
        <v>-28.518082709366201</v>
      </c>
      <c r="H2316">
        <v>19.857180836268199</v>
      </c>
      <c r="I2316">
        <v>18.552207736670301</v>
      </c>
      <c r="J2316">
        <v>2.2430971951226</v>
      </c>
      <c r="K2316">
        <v>126.216787107562</v>
      </c>
      <c r="L2316">
        <v>123.401664768264</v>
      </c>
      <c r="M2316">
        <v>66.518701889972107</v>
      </c>
      <c r="N2316">
        <v>1.04126494408021</v>
      </c>
      <c r="O2316">
        <v>35.406543569808797</v>
      </c>
      <c r="P2316">
        <v>81.481481481481495</v>
      </c>
    </row>
    <row r="2317" spans="1:17" hidden="1" x14ac:dyDescent="0.3">
      <c r="A2317" t="s">
        <v>4794</v>
      </c>
      <c r="B2317" t="s">
        <v>4795</v>
      </c>
      <c r="C2317" t="str">
        <f>IFERROR(VLOOKUP(Table1[[#This Row],[Ticker]],[1]!Table1[[Symbol]:[Industry]],2,FALSE),"-")</f>
        <v>-</v>
      </c>
      <c r="D2317" t="s">
        <v>49</v>
      </c>
      <c r="E2317">
        <v>210.3128495</v>
      </c>
      <c r="F2317">
        <v>108.85</v>
      </c>
      <c r="G2317">
        <v>-17.591874945582401</v>
      </c>
      <c r="H2317">
        <v>-4.8578546169897603</v>
      </c>
      <c r="I2317">
        <v>-12.272789784692799</v>
      </c>
      <c r="J2317">
        <v>-0.25639921258571102</v>
      </c>
      <c r="K2317">
        <v>106.55334945098301</v>
      </c>
      <c r="L2317">
        <v>107.248976381727</v>
      </c>
      <c r="M2317">
        <v>62.318261424354503</v>
      </c>
      <c r="N2317">
        <v>1.3625146654459299</v>
      </c>
      <c r="O2317">
        <v>10.886541111621501</v>
      </c>
      <c r="P2317">
        <v>20.9444444444444</v>
      </c>
      <c r="Q2317">
        <v>4.0081700597325999E-2</v>
      </c>
    </row>
    <row r="2318" spans="1:17" hidden="1" x14ac:dyDescent="0.3">
      <c r="A2318" t="s">
        <v>4796</v>
      </c>
      <c r="B2318" t="s">
        <v>4797</v>
      </c>
      <c r="C2318" t="str">
        <f>IFERROR(VLOOKUP(Table1[[#This Row],[Ticker]],[1]!Table1[[Symbol]:[Industry]],2,FALSE),"-")</f>
        <v>-</v>
      </c>
      <c r="D2318" t="s">
        <v>278</v>
      </c>
      <c r="E2318">
        <v>209.29242740000001</v>
      </c>
      <c r="F2318">
        <v>218.05</v>
      </c>
      <c r="G2318">
        <v>-15.157198157413101</v>
      </c>
      <c r="H2318">
        <v>20.208336126502498</v>
      </c>
      <c r="I2318">
        <v>-3.42327858367794</v>
      </c>
      <c r="J2318">
        <v>6.9308173654371901</v>
      </c>
      <c r="K2318">
        <v>182.25570330306601</v>
      </c>
      <c r="L2318">
        <v>186.71040236378701</v>
      </c>
      <c r="M2318">
        <v>78.779865834150996</v>
      </c>
      <c r="N2318">
        <v>2.1376410914731099</v>
      </c>
      <c r="O2318">
        <v>5.80724918192863</v>
      </c>
      <c r="P2318">
        <v>50.138926442704197</v>
      </c>
      <c r="Q2318">
        <v>-8.5972862992158006E-2</v>
      </c>
    </row>
    <row r="2319" spans="1:17" hidden="1" x14ac:dyDescent="0.3">
      <c r="A2319" t="s">
        <v>4798</v>
      </c>
      <c r="B2319" t="s">
        <v>4799</v>
      </c>
      <c r="C2319" t="str">
        <f>IFERROR(VLOOKUP(Table1[[#This Row],[Ticker]],[1]!Table1[[Symbol]:[Industry]],2,FALSE),"-")</f>
        <v>-</v>
      </c>
      <c r="D2319" t="s">
        <v>396</v>
      </c>
      <c r="E2319">
        <v>209.238</v>
      </c>
      <c r="F2319">
        <v>173.4</v>
      </c>
      <c r="G2319">
        <v>25.104252164645899</v>
      </c>
      <c r="H2319">
        <v>9.3844050245094195</v>
      </c>
      <c r="I2319">
        <v>37.078002918674997</v>
      </c>
      <c r="J2319">
        <v>-2.8836147643295602</v>
      </c>
      <c r="K2319">
        <v>141.96545332548499</v>
      </c>
      <c r="M2319">
        <v>66.255182689877799</v>
      </c>
      <c r="N2319">
        <v>1.08259200189024</v>
      </c>
      <c r="O2319">
        <v>3.2295271049596201</v>
      </c>
      <c r="P2319">
        <v>80.625</v>
      </c>
    </row>
    <row r="2320" spans="1:17" hidden="1" x14ac:dyDescent="0.3">
      <c r="A2320" t="s">
        <v>4800</v>
      </c>
      <c r="B2320" t="s">
        <v>4801</v>
      </c>
      <c r="C2320" t="str">
        <f>IFERROR(VLOOKUP(Table1[[#This Row],[Ticker]],[1]!Table1[[Symbol]:[Industry]],2,FALSE),"-")</f>
        <v>-</v>
      </c>
      <c r="D2320" t="s">
        <v>1358</v>
      </c>
      <c r="E2320">
        <v>209.14288199999999</v>
      </c>
      <c r="F2320">
        <v>138.78</v>
      </c>
      <c r="G2320">
        <v>26.736524773680902</v>
      </c>
      <c r="H2320">
        <v>-14.505168727327799</v>
      </c>
      <c r="I2320">
        <v>-7.6728649429771103</v>
      </c>
      <c r="J2320">
        <v>-3.6955289728282099</v>
      </c>
      <c r="K2320">
        <v>148.536094511204</v>
      </c>
      <c r="L2320">
        <v>139.92171079591199</v>
      </c>
      <c r="M2320">
        <v>35.165515323143701</v>
      </c>
      <c r="N2320">
        <v>0.40763744176877997</v>
      </c>
      <c r="O2320">
        <v>41.807176826632002</v>
      </c>
      <c r="P2320">
        <v>62.220923436586801</v>
      </c>
      <c r="Q2320">
        <v>0.10909915359338</v>
      </c>
    </row>
    <row r="2321" spans="1:17" hidden="1" x14ac:dyDescent="0.3">
      <c r="A2321" t="s">
        <v>4802</v>
      </c>
      <c r="B2321" t="s">
        <v>4803</v>
      </c>
      <c r="C2321" t="str">
        <f>IFERROR(VLOOKUP(Table1[[#This Row],[Ticker]],[1]!Table1[[Symbol]:[Industry]],2,FALSE),"-")</f>
        <v>-</v>
      </c>
      <c r="D2321" t="s">
        <v>193</v>
      </c>
      <c r="E2321">
        <v>208.120259</v>
      </c>
      <c r="F2321">
        <v>202.45</v>
      </c>
      <c r="G2321">
        <v>21.711939019205001</v>
      </c>
      <c r="H2321">
        <v>-10.126838052824199</v>
      </c>
      <c r="I2321">
        <v>43.579334250999302</v>
      </c>
      <c r="J2321">
        <v>4.7387628580480499</v>
      </c>
      <c r="K2321">
        <v>199.81378353735701</v>
      </c>
      <c r="L2321">
        <v>162.615229818107</v>
      </c>
      <c r="M2321">
        <v>60.157627902620099</v>
      </c>
      <c r="N2321">
        <v>0.335192210082013</v>
      </c>
      <c r="O2321">
        <v>19.535687824154099</v>
      </c>
      <c r="P2321">
        <v>90.990566037735803</v>
      </c>
      <c r="Q2321">
        <v>0.13822679704638199</v>
      </c>
    </row>
    <row r="2322" spans="1:17" hidden="1" x14ac:dyDescent="0.3">
      <c r="A2322" t="s">
        <v>4804</v>
      </c>
      <c r="B2322" t="s">
        <v>4805</v>
      </c>
      <c r="C2322" t="str">
        <f>IFERROR(VLOOKUP(Table1[[#This Row],[Ticker]],[1]!Table1[[Symbol]:[Industry]],2,FALSE),"-")</f>
        <v>-</v>
      </c>
      <c r="D2322" t="s">
        <v>140</v>
      </c>
      <c r="E2322">
        <v>207.83255625000001</v>
      </c>
      <c r="F2322">
        <v>964.7</v>
      </c>
      <c r="G2322">
        <v>410.259222924879</v>
      </c>
      <c r="H2322">
        <v>-20.212483235745101</v>
      </c>
      <c r="I2322">
        <v>443.107911584367</v>
      </c>
      <c r="J2322">
        <v>-3.6677347265873799</v>
      </c>
      <c r="K2322">
        <v>908.00534631935</v>
      </c>
      <c r="L2322">
        <v>541.847189780191</v>
      </c>
      <c r="M2322">
        <v>12.477805113031099</v>
      </c>
      <c r="N2322">
        <v>7.3595946190504899E-2</v>
      </c>
      <c r="O2322">
        <v>17.466569918109201</v>
      </c>
      <c r="P2322">
        <v>462.50728862973699</v>
      </c>
    </row>
    <row r="2323" spans="1:17" hidden="1" x14ac:dyDescent="0.3">
      <c r="A2323" t="s">
        <v>4806</v>
      </c>
      <c r="B2323" t="s">
        <v>4807</v>
      </c>
      <c r="C2323" t="str">
        <f>IFERROR(VLOOKUP(Table1[[#This Row],[Ticker]],[1]!Table1[[Symbol]:[Industry]],2,FALSE),"-")</f>
        <v>-</v>
      </c>
      <c r="D2323" t="s">
        <v>230</v>
      </c>
      <c r="E2323">
        <v>207.264015</v>
      </c>
      <c r="F2323">
        <v>203</v>
      </c>
      <c r="G2323">
        <v>99.895398549332</v>
      </c>
      <c r="H2323">
        <v>-27.545439166936401</v>
      </c>
      <c r="I2323">
        <v>81.190921999501697</v>
      </c>
      <c r="J2323">
        <v>-3.6038607019667999</v>
      </c>
      <c r="K2323">
        <v>207.72088584034401</v>
      </c>
      <c r="L2323">
        <v>163.301302666569</v>
      </c>
      <c r="M2323">
        <v>26.518139265107202</v>
      </c>
      <c r="N2323">
        <v>0.21116678596993499</v>
      </c>
      <c r="O2323">
        <v>26.2068965517241</v>
      </c>
      <c r="P2323">
        <v>130.68181818181799</v>
      </c>
    </row>
    <row r="2324" spans="1:17" hidden="1" x14ac:dyDescent="0.3">
      <c r="A2324" t="s">
        <v>4808</v>
      </c>
      <c r="B2324" t="s">
        <v>4809</v>
      </c>
      <c r="C2324" t="str">
        <f>IFERROR(VLOOKUP(Table1[[#This Row],[Ticker]],[1]!Table1[[Symbol]:[Industry]],2,FALSE),"-")</f>
        <v>-</v>
      </c>
      <c r="D2324" t="s">
        <v>607</v>
      </c>
      <c r="E2324">
        <v>207.21221834400001</v>
      </c>
      <c r="F2324">
        <v>198.05</v>
      </c>
      <c r="G2324">
        <v>-15.166248305278801</v>
      </c>
      <c r="H2324">
        <v>3.0323781558067702</v>
      </c>
      <c r="I2324">
        <v>-16.6472036878239</v>
      </c>
      <c r="J2324">
        <v>-2.4941536507305102</v>
      </c>
      <c r="K2324">
        <v>186.59926017439199</v>
      </c>
      <c r="L2324">
        <v>184.90133079346799</v>
      </c>
      <c r="M2324">
        <v>64.323303139377501</v>
      </c>
      <c r="N2324">
        <v>2.6781647518505798</v>
      </c>
      <c r="O2324">
        <v>20.626104519060799</v>
      </c>
      <c r="P2324">
        <v>26.995831997435001</v>
      </c>
      <c r="Q2324">
        <v>0.106755049512693</v>
      </c>
    </row>
    <row r="2325" spans="1:17" hidden="1" x14ac:dyDescent="0.3">
      <c r="A2325" t="s">
        <v>4810</v>
      </c>
      <c r="B2325" t="s">
        <v>4811</v>
      </c>
      <c r="C2325" t="str">
        <f>IFERROR(VLOOKUP(Table1[[#This Row],[Ticker]],[1]!Table1[[Symbol]:[Industry]],2,FALSE),"-")</f>
        <v>-</v>
      </c>
      <c r="D2325" t="s">
        <v>924</v>
      </c>
      <c r="E2325">
        <v>207.020352</v>
      </c>
      <c r="F2325">
        <v>140.07</v>
      </c>
      <c r="G2325">
        <v>-24.2954278170672</v>
      </c>
      <c r="H2325">
        <v>-6.9512428872642902</v>
      </c>
      <c r="I2325">
        <v>-22.0439532098124</v>
      </c>
      <c r="J2325">
        <v>-1.2267621843007299</v>
      </c>
      <c r="K2325">
        <v>139.15102386981201</v>
      </c>
      <c r="L2325">
        <v>138.32742459521899</v>
      </c>
      <c r="M2325">
        <v>54.944311030933001</v>
      </c>
      <c r="N2325">
        <v>0.27016279439521801</v>
      </c>
      <c r="O2325">
        <v>31.541372171057301</v>
      </c>
      <c r="P2325">
        <v>24.010624169986698</v>
      </c>
      <c r="Q2325">
        <v>5.5668829321357999E-2</v>
      </c>
    </row>
    <row r="2326" spans="1:17" hidden="1" x14ac:dyDescent="0.3">
      <c r="A2326" t="s">
        <v>4812</v>
      </c>
      <c r="B2326" t="s">
        <v>4813</v>
      </c>
      <c r="C2326" t="str">
        <f>IFERROR(VLOOKUP(Table1[[#This Row],[Ticker]],[1]!Table1[[Symbol]:[Industry]],2,FALSE),"-")</f>
        <v>-</v>
      </c>
      <c r="D2326" t="s">
        <v>533</v>
      </c>
      <c r="E2326">
        <v>206.69112000000001</v>
      </c>
      <c r="F2326">
        <v>181.1</v>
      </c>
      <c r="G2326">
        <v>27.1417826998447</v>
      </c>
      <c r="H2326">
        <v>-9.6652490251446199</v>
      </c>
      <c r="I2326">
        <v>-4.8192869745414404</v>
      </c>
      <c r="J2326">
        <v>-4.8193554790501798</v>
      </c>
      <c r="K2326">
        <v>190.83099721179099</v>
      </c>
      <c r="L2326">
        <v>165.49373497289099</v>
      </c>
      <c r="M2326">
        <v>44.688719612644803</v>
      </c>
      <c r="N2326">
        <v>9.4194221553127802E-2</v>
      </c>
      <c r="O2326">
        <v>73.937051352843696</v>
      </c>
      <c r="P2326">
        <v>74.806949806949802</v>
      </c>
      <c r="Q2326">
        <v>5.5338220856739999E-2</v>
      </c>
    </row>
    <row r="2327" spans="1:17" hidden="1" x14ac:dyDescent="0.3">
      <c r="A2327" t="s">
        <v>4814</v>
      </c>
      <c r="B2327" t="s">
        <v>4815</v>
      </c>
      <c r="C2327" t="str">
        <f>IFERROR(VLOOKUP(Table1[[#This Row],[Ticker]],[1]!Table1[[Symbol]:[Industry]],2,FALSE),"-")</f>
        <v>-</v>
      </c>
      <c r="D2327" t="s">
        <v>1491</v>
      </c>
      <c r="E2327">
        <v>206.596194</v>
      </c>
      <c r="F2327">
        <v>407.65</v>
      </c>
      <c r="G2327">
        <v>87.2980595671647</v>
      </c>
      <c r="H2327">
        <v>-11.356962612592801</v>
      </c>
      <c r="I2327">
        <v>13.5945286251656</v>
      </c>
      <c r="J2327">
        <v>3.4984504509170602</v>
      </c>
      <c r="K2327">
        <v>386.03010795212799</v>
      </c>
      <c r="L2327">
        <v>351.49893601586598</v>
      </c>
      <c r="M2327">
        <v>76.3746688583295</v>
      </c>
      <c r="N2327">
        <v>1.9442305590920701</v>
      </c>
      <c r="O2327">
        <v>32.172206549736202</v>
      </c>
      <c r="P2327">
        <v>137.005813953488</v>
      </c>
      <c r="Q2327">
        <v>4.3833282952911001E-2</v>
      </c>
    </row>
    <row r="2328" spans="1:17" hidden="1" x14ac:dyDescent="0.3">
      <c r="A2328" t="s">
        <v>4816</v>
      </c>
      <c r="B2328" t="s">
        <v>4817</v>
      </c>
      <c r="C2328" t="str">
        <f>IFERROR(VLOOKUP(Table1[[#This Row],[Ticker]],[1]!Table1[[Symbol]:[Industry]],2,FALSE),"-")</f>
        <v>-</v>
      </c>
      <c r="D2328" t="s">
        <v>4525</v>
      </c>
      <c r="E2328">
        <v>206.48953180199999</v>
      </c>
      <c r="F2328">
        <v>125.44</v>
      </c>
      <c r="G2328">
        <v>-32.559757525503599</v>
      </c>
      <c r="H2328">
        <v>-4.5836241134913802</v>
      </c>
      <c r="I2328">
        <v>-8.9591546377230191</v>
      </c>
      <c r="J2328">
        <v>0.77246533748980195</v>
      </c>
      <c r="K2328">
        <v>125.408801539712</v>
      </c>
      <c r="L2328">
        <v>131.653560875408</v>
      </c>
      <c r="M2328">
        <v>60.126167755851199</v>
      </c>
      <c r="N2328">
        <v>0.78369420067791395</v>
      </c>
      <c r="O2328">
        <v>52.861926020408099</v>
      </c>
      <c r="P2328">
        <v>16.688372093023201</v>
      </c>
      <c r="Q2328">
        <v>1.0437498967058E-2</v>
      </c>
    </row>
    <row r="2329" spans="1:17" hidden="1" x14ac:dyDescent="0.3">
      <c r="A2329" t="s">
        <v>4818</v>
      </c>
      <c r="B2329" t="s">
        <v>4819</v>
      </c>
      <c r="C2329" t="str">
        <f>IFERROR(VLOOKUP(Table1[[#This Row],[Ticker]],[1]!Table1[[Symbol]:[Industry]],2,FALSE),"-")</f>
        <v>-</v>
      </c>
      <c r="D2329" t="s">
        <v>124</v>
      </c>
      <c r="E2329">
        <v>206.321665</v>
      </c>
      <c r="F2329">
        <v>44.71</v>
      </c>
      <c r="G2329">
        <v>56.217612488532602</v>
      </c>
      <c r="H2329">
        <v>-4.8875262224501901</v>
      </c>
      <c r="I2329">
        <v>9.8479358811625808</v>
      </c>
      <c r="J2329">
        <v>-5.8044292147562802</v>
      </c>
      <c r="K2329">
        <v>42.389283881315798</v>
      </c>
      <c r="L2329">
        <v>38.408848151996303</v>
      </c>
      <c r="M2329">
        <v>48.841436667328303</v>
      </c>
      <c r="N2329">
        <v>1.5804855692944599</v>
      </c>
      <c r="O2329">
        <v>15.522254529188</v>
      </c>
      <c r="Q2329">
        <v>7.6770469252619997E-3</v>
      </c>
    </row>
    <row r="2330" spans="1:17" hidden="1" x14ac:dyDescent="0.3">
      <c r="A2330" t="s">
        <v>4820</v>
      </c>
      <c r="B2330" t="s">
        <v>4821</v>
      </c>
      <c r="C2330" t="str">
        <f>IFERROR(VLOOKUP(Table1[[#This Row],[Ticker]],[1]!Table1[[Symbol]:[Industry]],2,FALSE),"-")</f>
        <v>-</v>
      </c>
      <c r="D2330" t="s">
        <v>151</v>
      </c>
      <c r="E2330">
        <v>206.09563939200001</v>
      </c>
      <c r="F2330">
        <v>33.979999999999997</v>
      </c>
      <c r="G2330">
        <v>77.180450122226404</v>
      </c>
      <c r="H2330">
        <v>45.402185527268401</v>
      </c>
      <c r="I2330">
        <v>66.588383390349605</v>
      </c>
      <c r="J2330">
        <v>3.2620367284415699</v>
      </c>
      <c r="K2330">
        <v>26.773615781934598</v>
      </c>
      <c r="L2330">
        <v>21.838234258974701</v>
      </c>
      <c r="M2330">
        <v>65.743923502330702</v>
      </c>
      <c r="N2330">
        <v>2.1187779490607399</v>
      </c>
      <c r="O2330">
        <v>20.718069452619201</v>
      </c>
      <c r="P2330">
        <v>131.945392491467</v>
      </c>
      <c r="Q2330">
        <v>7.8522527940314002E-2</v>
      </c>
    </row>
    <row r="2331" spans="1:17" hidden="1" x14ac:dyDescent="0.3">
      <c r="A2331" t="s">
        <v>4822</v>
      </c>
      <c r="B2331" t="s">
        <v>4823</v>
      </c>
      <c r="C2331" t="str">
        <f>IFERROR(VLOOKUP(Table1[[#This Row],[Ticker]],[1]!Table1[[Symbol]:[Industry]],2,FALSE),"-")</f>
        <v>-</v>
      </c>
      <c r="D2331" t="s">
        <v>21</v>
      </c>
      <c r="E2331">
        <v>206.02265</v>
      </c>
      <c r="F2331">
        <v>226</v>
      </c>
      <c r="G2331">
        <v>-56.337093919009703</v>
      </c>
      <c r="H2331">
        <v>-8.5038613931687497</v>
      </c>
      <c r="I2331">
        <v>-41.6610342709522</v>
      </c>
      <c r="J2331">
        <v>-4.9228304506040699</v>
      </c>
      <c r="K2331">
        <v>230.36176412646401</v>
      </c>
      <c r="M2331">
        <v>53.233115566845797</v>
      </c>
      <c r="N2331">
        <v>1.0866794136392599</v>
      </c>
      <c r="O2331">
        <v>48.672566371681398</v>
      </c>
      <c r="P2331">
        <v>22.7927193697364</v>
      </c>
    </row>
    <row r="2332" spans="1:17" hidden="1" x14ac:dyDescent="0.3">
      <c r="A2332" t="s">
        <v>4824</v>
      </c>
      <c r="B2332" t="s">
        <v>4825</v>
      </c>
      <c r="C2332" t="str">
        <f>IFERROR(VLOOKUP(Table1[[#This Row],[Ticker]],[1]!Table1[[Symbol]:[Industry]],2,FALSE),"-")</f>
        <v>-</v>
      </c>
      <c r="D2332" t="s">
        <v>988</v>
      </c>
      <c r="E2332">
        <v>205.479489325</v>
      </c>
      <c r="F2332">
        <v>115.25</v>
      </c>
      <c r="G2332">
        <v>39.745468725729197</v>
      </c>
      <c r="H2332">
        <v>-1.45858081847641</v>
      </c>
      <c r="I2332">
        <v>26.294564526553501</v>
      </c>
      <c r="J2332">
        <v>-4.0048268855416804</v>
      </c>
      <c r="K2332">
        <v>100.128049193957</v>
      </c>
      <c r="L2332">
        <v>89.270217494201205</v>
      </c>
      <c r="M2332">
        <v>68.611071084680802</v>
      </c>
      <c r="N2332">
        <v>1.10952910630658</v>
      </c>
      <c r="O2332">
        <v>8.4598698481561794</v>
      </c>
      <c r="P2332">
        <v>74.330661019512902</v>
      </c>
      <c r="Q2332">
        <v>5.1108560530173999E-2</v>
      </c>
    </row>
    <row r="2333" spans="1:17" hidden="1" x14ac:dyDescent="0.3">
      <c r="A2333" t="s">
        <v>4826</v>
      </c>
      <c r="B2333" t="s">
        <v>4827</v>
      </c>
      <c r="C2333" t="str">
        <f>IFERROR(VLOOKUP(Table1[[#This Row],[Ticker]],[1]!Table1[[Symbol]:[Industry]],2,FALSE),"-")</f>
        <v>-</v>
      </c>
      <c r="D2333" t="s">
        <v>278</v>
      </c>
      <c r="E2333">
        <v>205.09003250000001</v>
      </c>
      <c r="F2333">
        <v>22.58</v>
      </c>
      <c r="G2333">
        <v>-11.131468984067499</v>
      </c>
      <c r="H2333">
        <v>0.71773835784274898</v>
      </c>
      <c r="I2333">
        <v>-15.760879792267099</v>
      </c>
      <c r="J2333">
        <v>-3.3229494409523799</v>
      </c>
      <c r="K2333">
        <v>21.238613799734502</v>
      </c>
      <c r="L2333">
        <v>21.252315941815301</v>
      </c>
      <c r="M2333">
        <v>56.482699957239802</v>
      </c>
      <c r="N2333">
        <v>2.4773487830864198</v>
      </c>
      <c r="O2333">
        <v>27.9893711248892</v>
      </c>
      <c r="P2333">
        <v>27.859569648924101</v>
      </c>
      <c r="Q2333">
        <v>2.5110980121451E-2</v>
      </c>
    </row>
    <row r="2334" spans="1:17" hidden="1" x14ac:dyDescent="0.3">
      <c r="A2334" t="s">
        <v>4828</v>
      </c>
      <c r="B2334" t="s">
        <v>4829</v>
      </c>
      <c r="C2334" t="str">
        <f>IFERROR(VLOOKUP(Table1[[#This Row],[Ticker]],[1]!Table1[[Symbol]:[Industry]],2,FALSE),"-")</f>
        <v>-</v>
      </c>
      <c r="D2334" t="s">
        <v>140</v>
      </c>
      <c r="E2334">
        <v>204.76972799999999</v>
      </c>
      <c r="F2334">
        <v>4.32</v>
      </c>
      <c r="G2334">
        <v>37.333646404963702</v>
      </c>
      <c r="H2334">
        <v>-13.131122925801099</v>
      </c>
      <c r="I2334">
        <v>-0.54814500272317601</v>
      </c>
      <c r="J2334">
        <v>-1.6714935522083501</v>
      </c>
      <c r="K2334">
        <v>4.4383428229823698</v>
      </c>
      <c r="L2334">
        <v>4.29187815419525</v>
      </c>
      <c r="M2334">
        <v>29.296628649033899</v>
      </c>
      <c r="N2334">
        <v>0.40617645854010898</v>
      </c>
      <c r="O2334">
        <v>34.259259259259203</v>
      </c>
      <c r="P2334">
        <v>92</v>
      </c>
      <c r="Q2334">
        <v>-3.1486874201440002E-3</v>
      </c>
    </row>
    <row r="2335" spans="1:17" hidden="1" x14ac:dyDescent="0.3">
      <c r="A2335" t="s">
        <v>4830</v>
      </c>
      <c r="B2335" t="s">
        <v>4831</v>
      </c>
      <c r="C2335" t="str">
        <f>IFERROR(VLOOKUP(Table1[[#This Row],[Ticker]],[1]!Table1[[Symbol]:[Industry]],2,FALSE),"-")</f>
        <v>-</v>
      </c>
      <c r="D2335" t="s">
        <v>252</v>
      </c>
      <c r="E2335">
        <v>204.68432619000001</v>
      </c>
      <c r="F2335">
        <v>403.25</v>
      </c>
      <c r="G2335">
        <v>21.004483827834498</v>
      </c>
      <c r="H2335">
        <v>13.6363461898398</v>
      </c>
      <c r="I2335">
        <v>13.450569772600501</v>
      </c>
      <c r="J2335">
        <v>-2.1369482729450301E-2</v>
      </c>
      <c r="K2335">
        <v>360.66498427200202</v>
      </c>
      <c r="L2335">
        <v>335.477819472482</v>
      </c>
      <c r="M2335">
        <v>75.233593885724602</v>
      </c>
      <c r="N2335">
        <v>1.81126156972762</v>
      </c>
      <c r="O2335">
        <v>6.33601983880967</v>
      </c>
      <c r="P2335">
        <v>47.171532846715301</v>
      </c>
      <c r="Q2335">
        <v>-2.5660308912360999E-2</v>
      </c>
    </row>
    <row r="2336" spans="1:17" hidden="1" x14ac:dyDescent="0.3">
      <c r="A2336" t="s">
        <v>4832</v>
      </c>
      <c r="B2336" t="s">
        <v>4833</v>
      </c>
      <c r="C2336" t="str">
        <f>IFERROR(VLOOKUP(Table1[[#This Row],[Ticker]],[1]!Table1[[Symbol]:[Industry]],2,FALSE),"-")</f>
        <v>-</v>
      </c>
      <c r="D2336" t="s">
        <v>607</v>
      </c>
      <c r="E2336">
        <v>204.391062648</v>
      </c>
      <c r="F2336">
        <v>126.32</v>
      </c>
      <c r="G2336">
        <v>3.0157463867013599</v>
      </c>
      <c r="H2336">
        <v>1.25835460434135</v>
      </c>
      <c r="I2336">
        <v>-3.2592063964193199</v>
      </c>
      <c r="J2336">
        <v>4.5774759449062303</v>
      </c>
      <c r="K2336">
        <v>121.841354956522</v>
      </c>
      <c r="L2336">
        <v>113.928258643815</v>
      </c>
      <c r="M2336">
        <v>51.040459366432103</v>
      </c>
      <c r="N2336">
        <v>2.9308823986168102</v>
      </c>
      <c r="O2336">
        <v>28.237808739708601</v>
      </c>
      <c r="P2336">
        <v>47.742690058479504</v>
      </c>
      <c r="Q2336">
        <v>7.5580494613909005E-2</v>
      </c>
    </row>
    <row r="2337" spans="1:17" hidden="1" x14ac:dyDescent="0.3">
      <c r="A2337" t="s">
        <v>4834</v>
      </c>
      <c r="B2337" t="s">
        <v>4835</v>
      </c>
      <c r="C2337" t="str">
        <f>IFERROR(VLOOKUP(Table1[[#This Row],[Ticker]],[1]!Table1[[Symbol]:[Industry]],2,FALSE),"-")</f>
        <v>-</v>
      </c>
      <c r="D2337" t="s">
        <v>64</v>
      </c>
      <c r="E2337">
        <v>204.3217985</v>
      </c>
      <c r="F2337">
        <v>35.29</v>
      </c>
      <c r="G2337">
        <v>-49.6455748916826</v>
      </c>
      <c r="H2337">
        <v>-8.82255217697581</v>
      </c>
      <c r="I2337">
        <v>-54.398020933244197</v>
      </c>
      <c r="J2337">
        <v>-1.94927132998613</v>
      </c>
      <c r="K2337">
        <v>38.4356822686321</v>
      </c>
      <c r="L2337">
        <v>45.7279983199995</v>
      </c>
      <c r="M2337">
        <v>49.7993602374464</v>
      </c>
      <c r="N2337">
        <v>0.17663177800933</v>
      </c>
      <c r="O2337">
        <v>92.689147067157805</v>
      </c>
      <c r="P2337">
        <v>17.633333333333301</v>
      </c>
      <c r="Q2337">
        <v>-3.1315778520910002E-3</v>
      </c>
    </row>
    <row r="2338" spans="1:17" hidden="1" x14ac:dyDescent="0.3">
      <c r="A2338" t="s">
        <v>4836</v>
      </c>
      <c r="B2338" t="s">
        <v>4837</v>
      </c>
      <c r="C2338" t="str">
        <f>IFERROR(VLOOKUP(Table1[[#This Row],[Ticker]],[1]!Table1[[Symbol]:[Industry]],2,FALSE),"-")</f>
        <v>-</v>
      </c>
      <c r="E2338">
        <v>204.09950000000001</v>
      </c>
      <c r="F2338">
        <v>95.77</v>
      </c>
      <c r="G2338">
        <v>191.95988627479699</v>
      </c>
      <c r="H2338">
        <v>-9.6369472886578293</v>
      </c>
      <c r="I2338">
        <v>-8.8347647500170901</v>
      </c>
      <c r="J2338">
        <v>-10.389930903327899</v>
      </c>
      <c r="K2338">
        <v>103.89955526166</v>
      </c>
      <c r="L2338">
        <v>95.712269112109198</v>
      </c>
      <c r="M2338">
        <v>48.155171429483403</v>
      </c>
      <c r="N2338">
        <v>0.64944339757090097</v>
      </c>
      <c r="O2338">
        <v>44.690404093139797</v>
      </c>
      <c r="P2338">
        <v>221.915966386554</v>
      </c>
    </row>
    <row r="2339" spans="1:17" hidden="1" x14ac:dyDescent="0.3">
      <c r="A2339" t="s">
        <v>4838</v>
      </c>
      <c r="B2339" t="s">
        <v>4839</v>
      </c>
      <c r="C2339" t="str">
        <f>IFERROR(VLOOKUP(Table1[[#This Row],[Ticker]],[1]!Table1[[Symbol]:[Industry]],2,FALSE),"-")</f>
        <v>-</v>
      </c>
      <c r="D2339" t="s">
        <v>61</v>
      </c>
      <c r="E2339">
        <v>203.693274</v>
      </c>
      <c r="F2339">
        <v>349.5</v>
      </c>
      <c r="G2339">
        <v>93.437035533726998</v>
      </c>
      <c r="H2339">
        <v>-6.7298806897762802</v>
      </c>
      <c r="I2339">
        <v>26.3352433694402</v>
      </c>
      <c r="J2339">
        <v>-11.622763108504801</v>
      </c>
      <c r="K2339">
        <v>345.54169006324298</v>
      </c>
      <c r="L2339">
        <v>278.09844070591203</v>
      </c>
      <c r="M2339">
        <v>40.964369192285098</v>
      </c>
      <c r="N2339">
        <v>0.54483087432524102</v>
      </c>
      <c r="O2339">
        <v>15.736766809728101</v>
      </c>
      <c r="P2339">
        <v>127.5390625</v>
      </c>
      <c r="Q2339">
        <v>6.8826230949226005E-2</v>
      </c>
    </row>
    <row r="2340" spans="1:17" hidden="1" x14ac:dyDescent="0.3">
      <c r="A2340" t="s">
        <v>4840</v>
      </c>
      <c r="B2340" t="s">
        <v>4841</v>
      </c>
      <c r="C2340" t="str">
        <f>IFERROR(VLOOKUP(Table1[[#This Row],[Ticker]],[1]!Table1[[Symbol]:[Industry]],2,FALSE),"-")</f>
        <v>-</v>
      </c>
      <c r="E2340">
        <v>203.61600000000001</v>
      </c>
      <c r="F2340">
        <v>201.6</v>
      </c>
      <c r="G2340">
        <v>1082.94787200561</v>
      </c>
      <c r="H2340">
        <v>24.077784815450102</v>
      </c>
      <c r="I2340">
        <v>669.17042910609405</v>
      </c>
      <c r="J2340">
        <v>-3.9023373931394798</v>
      </c>
      <c r="K2340">
        <v>153.065255385201</v>
      </c>
      <c r="L2340">
        <v>69.475296229328507</v>
      </c>
      <c r="M2340">
        <v>74.029908803948402</v>
      </c>
      <c r="N2340">
        <v>3.0998555519314102</v>
      </c>
      <c r="O2340">
        <v>4.2162698412698303</v>
      </c>
      <c r="P2340">
        <v>1108.6330935251799</v>
      </c>
    </row>
    <row r="2341" spans="1:17" hidden="1" x14ac:dyDescent="0.3">
      <c r="A2341" t="s">
        <v>4842</v>
      </c>
      <c r="B2341" t="s">
        <v>4843</v>
      </c>
      <c r="C2341" t="str">
        <f>IFERROR(VLOOKUP(Table1[[#This Row],[Ticker]],[1]!Table1[[Symbol]:[Industry]],2,FALSE),"-")</f>
        <v>-</v>
      </c>
      <c r="E2341">
        <v>203.45981850000001</v>
      </c>
      <c r="F2341">
        <v>455.8</v>
      </c>
      <c r="G2341">
        <v>-21.621294578925198</v>
      </c>
      <c r="H2341">
        <v>-8.7153254337116</v>
      </c>
      <c r="I2341">
        <v>-3.2054213127509201</v>
      </c>
      <c r="J2341">
        <v>-0.33816021887501901</v>
      </c>
      <c r="K2341">
        <v>469.48957598262501</v>
      </c>
      <c r="L2341">
        <v>458.54095973474801</v>
      </c>
      <c r="M2341">
        <v>53.241876331325997</v>
      </c>
      <c r="N2341">
        <v>0.28202322829223198</v>
      </c>
      <c r="O2341">
        <v>41.509433962264097</v>
      </c>
      <c r="P2341">
        <v>29.857549857549799</v>
      </c>
      <c r="Q2341">
        <v>0.15234250548363501</v>
      </c>
    </row>
    <row r="2342" spans="1:17" hidden="1" x14ac:dyDescent="0.3">
      <c r="A2342" t="s">
        <v>4844</v>
      </c>
      <c r="B2342" t="s">
        <v>4845</v>
      </c>
      <c r="C2342" t="str">
        <f>IFERROR(VLOOKUP(Table1[[#This Row],[Ticker]],[1]!Table1[[Symbol]:[Industry]],2,FALSE),"-")</f>
        <v>-</v>
      </c>
      <c r="D2342" t="s">
        <v>230</v>
      </c>
      <c r="E2342">
        <v>203.39696875000001</v>
      </c>
      <c r="F2342">
        <v>3043.4</v>
      </c>
      <c r="G2342">
        <v>163.61135642720299</v>
      </c>
      <c r="H2342">
        <v>31.2035608686652</v>
      </c>
      <c r="I2342">
        <v>57.292042510594499</v>
      </c>
      <c r="J2342">
        <v>51.257408298153599</v>
      </c>
      <c r="K2342">
        <v>2047.72221080127</v>
      </c>
      <c r="L2342">
        <v>1785.59896035669</v>
      </c>
      <c r="M2342">
        <v>92.088095802820305</v>
      </c>
      <c r="N2342">
        <v>3.09745675697022</v>
      </c>
      <c r="O2342">
        <v>9.9280410067687406</v>
      </c>
      <c r="P2342">
        <v>244.19814521601401</v>
      </c>
      <c r="Q2342">
        <v>0.120200650343466</v>
      </c>
    </row>
    <row r="2343" spans="1:17" hidden="1" x14ac:dyDescent="0.3">
      <c r="A2343" t="s">
        <v>4846</v>
      </c>
      <c r="B2343" t="s">
        <v>4847</v>
      </c>
      <c r="C2343" t="str">
        <f>IFERROR(VLOOKUP(Table1[[#This Row],[Ticker]],[1]!Table1[[Symbol]:[Industry]],2,FALSE),"-")</f>
        <v>-</v>
      </c>
      <c r="D2343" t="s">
        <v>1474</v>
      </c>
      <c r="E2343">
        <v>202.7386621</v>
      </c>
      <c r="F2343">
        <v>188.75</v>
      </c>
      <c r="G2343">
        <v>-0.39481328856554398</v>
      </c>
      <c r="H2343">
        <v>-4.3219441818397799</v>
      </c>
      <c r="I2343">
        <v>4.4446604132652903</v>
      </c>
      <c r="J2343">
        <v>-6.9238635240248998</v>
      </c>
      <c r="K2343">
        <v>183.50366061893499</v>
      </c>
      <c r="L2343">
        <v>175.71482566165901</v>
      </c>
      <c r="M2343">
        <v>48.019254970774597</v>
      </c>
      <c r="N2343">
        <v>1.3401752093894601</v>
      </c>
      <c r="O2343">
        <v>34.569536423841001</v>
      </c>
      <c r="P2343">
        <v>37.7737226277372</v>
      </c>
      <c r="Q2343">
        <v>1.7698139210014001E-2</v>
      </c>
    </row>
    <row r="2344" spans="1:17" hidden="1" x14ac:dyDescent="0.3">
      <c r="A2344" t="s">
        <v>4848</v>
      </c>
      <c r="B2344" t="s">
        <v>4849</v>
      </c>
      <c r="C2344" t="str">
        <f>IFERROR(VLOOKUP(Table1[[#This Row],[Ticker]],[1]!Table1[[Symbol]:[Industry]],2,FALSE),"-")</f>
        <v>-</v>
      </c>
      <c r="E2344">
        <v>202.71303</v>
      </c>
      <c r="F2344">
        <v>309.7</v>
      </c>
      <c r="G2344">
        <v>241.475418670121</v>
      </c>
      <c r="H2344">
        <v>2.9112825335664998</v>
      </c>
      <c r="I2344">
        <v>90.179045828566501</v>
      </c>
      <c r="J2344">
        <v>3.1985832577279201</v>
      </c>
      <c r="K2344">
        <v>282.19471236998902</v>
      </c>
      <c r="L2344">
        <v>208.77783556646301</v>
      </c>
      <c r="M2344">
        <v>66.109789358404598</v>
      </c>
      <c r="N2344">
        <v>0.83967749277220505</v>
      </c>
      <c r="O2344">
        <v>9.7998062641265697</v>
      </c>
      <c r="P2344">
        <v>282.34567901234499</v>
      </c>
      <c r="Q2344">
        <v>0.123999104861488</v>
      </c>
    </row>
    <row r="2345" spans="1:17" hidden="1" x14ac:dyDescent="0.3">
      <c r="A2345" t="s">
        <v>4850</v>
      </c>
      <c r="B2345" t="s">
        <v>4851</v>
      </c>
      <c r="C2345" t="str">
        <f>IFERROR(VLOOKUP(Table1[[#This Row],[Ticker]],[1]!Table1[[Symbol]:[Industry]],2,FALSE),"-")</f>
        <v>-</v>
      </c>
      <c r="D2345" t="s">
        <v>607</v>
      </c>
      <c r="E2345">
        <v>202.45562254999999</v>
      </c>
      <c r="F2345">
        <v>87.16</v>
      </c>
      <c r="G2345">
        <v>-31.048956590140001</v>
      </c>
      <c r="H2345">
        <v>-5.6533618063608602</v>
      </c>
      <c r="I2345">
        <v>-21.876636931522899</v>
      </c>
      <c r="J2345">
        <v>-0.77935126695159096</v>
      </c>
      <c r="K2345">
        <v>90.415564675663603</v>
      </c>
      <c r="L2345">
        <v>94.614033591398297</v>
      </c>
      <c r="M2345">
        <v>54.067643937324</v>
      </c>
      <c r="N2345">
        <v>0.60982723042074904</v>
      </c>
      <c r="O2345">
        <v>40.546122074346002</v>
      </c>
      <c r="P2345">
        <v>10.9611712285168</v>
      </c>
      <c r="Q2345">
        <v>0.14363726686292599</v>
      </c>
    </row>
    <row r="2346" spans="1:17" hidden="1" x14ac:dyDescent="0.3">
      <c r="A2346" t="s">
        <v>4852</v>
      </c>
      <c r="B2346" t="s">
        <v>4853</v>
      </c>
      <c r="C2346" t="str">
        <f>IFERROR(VLOOKUP(Table1[[#This Row],[Ticker]],[1]!Table1[[Symbol]:[Industry]],2,FALSE),"-")</f>
        <v>-</v>
      </c>
      <c r="D2346" t="s">
        <v>302</v>
      </c>
      <c r="E2346">
        <v>202.29302225000001</v>
      </c>
      <c r="F2346">
        <v>113.65</v>
      </c>
      <c r="G2346">
        <v>-25.6852215195645</v>
      </c>
      <c r="I2346">
        <v>-11.3173757719539</v>
      </c>
      <c r="M2346">
        <v>0</v>
      </c>
      <c r="O2346">
        <v>0</v>
      </c>
      <c r="P2346">
        <v>0</v>
      </c>
    </row>
    <row r="2347" spans="1:17" hidden="1" x14ac:dyDescent="0.3">
      <c r="A2347" t="s">
        <v>4854</v>
      </c>
      <c r="B2347" t="s">
        <v>4855</v>
      </c>
      <c r="C2347" t="str">
        <f>IFERROR(VLOOKUP(Table1[[#This Row],[Ticker]],[1]!Table1[[Symbol]:[Industry]],2,FALSE),"-")</f>
        <v>-</v>
      </c>
      <c r="D2347" t="s">
        <v>1491</v>
      </c>
      <c r="E2347">
        <v>201.79268175000001</v>
      </c>
      <c r="F2347">
        <v>114.82</v>
      </c>
      <c r="G2347">
        <v>8.70259336034173</v>
      </c>
      <c r="H2347">
        <v>3.7034064114719598</v>
      </c>
      <c r="I2347">
        <v>-0.48725994183812299</v>
      </c>
      <c r="J2347">
        <v>1.3727702237627299</v>
      </c>
      <c r="K2347">
        <v>105.831557384699</v>
      </c>
      <c r="L2347">
        <v>103.848603637685</v>
      </c>
      <c r="M2347">
        <v>64.072249874394103</v>
      </c>
      <c r="N2347">
        <v>2.0100597527160899</v>
      </c>
      <c r="O2347">
        <v>20.884863264239701</v>
      </c>
      <c r="P2347">
        <v>38.587809293904598</v>
      </c>
      <c r="Q2347">
        <v>-1.9671668604299999E-2</v>
      </c>
    </row>
    <row r="2348" spans="1:17" hidden="1" x14ac:dyDescent="0.3">
      <c r="A2348" t="s">
        <v>4856</v>
      </c>
      <c r="B2348" t="s">
        <v>4857</v>
      </c>
      <c r="C2348" t="str">
        <f>IFERROR(VLOOKUP(Table1[[#This Row],[Ticker]],[1]!Table1[[Symbol]:[Industry]],2,FALSE),"-")</f>
        <v>-</v>
      </c>
      <c r="D2348" t="s">
        <v>1671</v>
      </c>
      <c r="E2348">
        <v>201.77744494500001</v>
      </c>
      <c r="F2348">
        <v>426</v>
      </c>
      <c r="G2348">
        <v>-31.238929534196998</v>
      </c>
      <c r="H2348">
        <v>9.9159196058828805</v>
      </c>
      <c r="I2348">
        <v>-8.3690915766905398</v>
      </c>
      <c r="J2348">
        <v>7.1160064477916398</v>
      </c>
      <c r="K2348">
        <v>393.48424835107198</v>
      </c>
      <c r="L2348">
        <v>411.29842606579899</v>
      </c>
      <c r="M2348">
        <v>81.924418065107503</v>
      </c>
      <c r="N2348">
        <v>3.7003594643422502</v>
      </c>
      <c r="O2348">
        <v>29.107981220657202</v>
      </c>
      <c r="P2348">
        <v>18.3333333333333</v>
      </c>
      <c r="Q2348">
        <v>-0.17296084899094</v>
      </c>
    </row>
    <row r="2349" spans="1:17" hidden="1" x14ac:dyDescent="0.3">
      <c r="A2349" t="s">
        <v>4858</v>
      </c>
      <c r="B2349" t="s">
        <v>4859</v>
      </c>
      <c r="C2349" t="str">
        <f>IFERROR(VLOOKUP(Table1[[#This Row],[Ticker]],[1]!Table1[[Symbol]:[Industry]],2,FALSE),"-")</f>
        <v>-</v>
      </c>
      <c r="D2349" t="s">
        <v>544</v>
      </c>
      <c r="E2349">
        <v>201.47825555999901</v>
      </c>
      <c r="F2349">
        <v>47.53</v>
      </c>
      <c r="G2349">
        <v>19.5097431718692</v>
      </c>
      <c r="H2349">
        <v>61.7277634204994</v>
      </c>
      <c r="I2349">
        <v>46.066730188310899</v>
      </c>
      <c r="J2349">
        <v>8.9032190914698095</v>
      </c>
      <c r="K2349">
        <v>35.547259679331198</v>
      </c>
      <c r="L2349">
        <v>32.506627003797902</v>
      </c>
      <c r="M2349">
        <v>75.275027368284597</v>
      </c>
      <c r="N2349">
        <v>3.4693354795589499</v>
      </c>
      <c r="O2349">
        <v>8.3526193982747596</v>
      </c>
      <c r="P2349">
        <v>93.211382113821102</v>
      </c>
      <c r="Q2349">
        <v>-1.3778952682895E-2</v>
      </c>
    </row>
    <row r="2350" spans="1:17" hidden="1" x14ac:dyDescent="0.3">
      <c r="A2350" t="s">
        <v>4860</v>
      </c>
      <c r="B2350" t="s">
        <v>4861</v>
      </c>
      <c r="C2350" t="str">
        <f>IFERROR(VLOOKUP(Table1[[#This Row],[Ticker]],[1]!Table1[[Symbol]:[Industry]],2,FALSE),"-")</f>
        <v>-</v>
      </c>
      <c r="E2350">
        <v>201.39245874</v>
      </c>
      <c r="F2350">
        <v>485</v>
      </c>
      <c r="G2350">
        <v>-17.2689926160214</v>
      </c>
      <c r="H2350">
        <v>-9.3976820290620093</v>
      </c>
      <c r="I2350">
        <v>-28.834382574675001</v>
      </c>
      <c r="J2350">
        <v>0.151317038423009</v>
      </c>
      <c r="K2350">
        <v>504.40270761416798</v>
      </c>
      <c r="L2350">
        <v>499.80207255810899</v>
      </c>
      <c r="M2350">
        <v>53.606569670634201</v>
      </c>
      <c r="N2350">
        <v>0.754322320593104</v>
      </c>
      <c r="O2350">
        <v>42.886597938144298</v>
      </c>
      <c r="P2350">
        <v>25.810635538261899</v>
      </c>
    </row>
    <row r="2351" spans="1:17" hidden="1" x14ac:dyDescent="0.3">
      <c r="A2351" t="s">
        <v>4862</v>
      </c>
      <c r="B2351" t="s">
        <v>4863</v>
      </c>
      <c r="C2351" t="str">
        <f>IFERROR(VLOOKUP(Table1[[#This Row],[Ticker]],[1]!Table1[[Symbol]:[Industry]],2,FALSE),"-")</f>
        <v>-</v>
      </c>
      <c r="D2351" t="s">
        <v>278</v>
      </c>
      <c r="E2351">
        <v>201.27810557500001</v>
      </c>
      <c r="F2351">
        <v>152.15</v>
      </c>
      <c r="G2351">
        <v>-42.370243545996203</v>
      </c>
      <c r="H2351">
        <v>-11.352627222045101</v>
      </c>
      <c r="I2351">
        <v>-33.946412130967403</v>
      </c>
      <c r="J2351">
        <v>-2.8005258102728599</v>
      </c>
      <c r="K2351">
        <v>158.37178325852301</v>
      </c>
      <c r="L2351">
        <v>173.65501125156101</v>
      </c>
      <c r="M2351">
        <v>46.828193170609701</v>
      </c>
      <c r="N2351">
        <v>0.76879340634659299</v>
      </c>
      <c r="O2351">
        <v>74.827472888596702</v>
      </c>
      <c r="P2351">
        <v>8.6785714285714199</v>
      </c>
      <c r="Q2351">
        <v>-1.9023214143725001E-2</v>
      </c>
    </row>
    <row r="2352" spans="1:17" hidden="1" x14ac:dyDescent="0.3">
      <c r="A2352" t="s">
        <v>4864</v>
      </c>
      <c r="B2352" t="s">
        <v>4865</v>
      </c>
      <c r="C2352" t="str">
        <f>IFERROR(VLOOKUP(Table1[[#This Row],[Ticker]],[1]!Table1[[Symbol]:[Industry]],2,FALSE),"-")</f>
        <v>-</v>
      </c>
      <c r="D2352" t="s">
        <v>388</v>
      </c>
      <c r="E2352">
        <v>201.25214</v>
      </c>
      <c r="F2352">
        <v>3.64</v>
      </c>
      <c r="G2352">
        <v>-93.790948391811199</v>
      </c>
      <c r="H2352">
        <v>-14.5766339365295</v>
      </c>
      <c r="I2352">
        <v>-51.840251588947403</v>
      </c>
      <c r="J2352">
        <v>3.3432557103285099</v>
      </c>
      <c r="K2352">
        <v>3.7529422786225801</v>
      </c>
      <c r="L2352">
        <v>5.4920133727757801</v>
      </c>
      <c r="M2352">
        <v>58.629279955118299</v>
      </c>
      <c r="N2352">
        <v>1.67265463701297</v>
      </c>
      <c r="O2352">
        <v>240.65934065933999</v>
      </c>
      <c r="P2352">
        <v>13.3956386292835</v>
      </c>
      <c r="Q2352">
        <v>6.1189601196448E-2</v>
      </c>
    </row>
    <row r="2353" spans="1:17" hidden="1" x14ac:dyDescent="0.3">
      <c r="A2353" t="s">
        <v>4866</v>
      </c>
      <c r="B2353" t="s">
        <v>4867</v>
      </c>
      <c r="C2353" t="str">
        <f>IFERROR(VLOOKUP(Table1[[#This Row],[Ticker]],[1]!Table1[[Symbol]:[Industry]],2,FALSE),"-")</f>
        <v>-</v>
      </c>
      <c r="D2353" t="s">
        <v>1009</v>
      </c>
      <c r="E2353">
        <v>201.120598336</v>
      </c>
      <c r="F2353">
        <v>5.58</v>
      </c>
      <c r="G2353">
        <v>25.1255892912462</v>
      </c>
      <c r="H2353">
        <v>-17.122906561542301</v>
      </c>
      <c r="I2353">
        <v>-0.82232626700345401</v>
      </c>
      <c r="J2353">
        <v>-7.2913282629521499</v>
      </c>
      <c r="K2353">
        <v>6.2951274684871601</v>
      </c>
      <c r="L2353">
        <v>5.9919313085885797</v>
      </c>
      <c r="M2353">
        <v>37.855079923250102</v>
      </c>
      <c r="N2353">
        <v>1.52110347800214</v>
      </c>
      <c r="O2353">
        <v>65.770609318996407</v>
      </c>
      <c r="Q2353">
        <v>-0.13579419451615901</v>
      </c>
    </row>
    <row r="2354" spans="1:17" hidden="1" x14ac:dyDescent="0.3">
      <c r="A2354" t="s">
        <v>4868</v>
      </c>
      <c r="B2354" t="s">
        <v>4869</v>
      </c>
      <c r="C2354" t="str">
        <f>IFERROR(VLOOKUP(Table1[[#This Row],[Ticker]],[1]!Table1[[Symbol]:[Industry]],2,FALSE),"-")</f>
        <v>-</v>
      </c>
      <c r="E2354">
        <v>200.9683182</v>
      </c>
      <c r="F2354">
        <v>8.9700000000000006</v>
      </c>
      <c r="G2354">
        <v>-19.0264819238451</v>
      </c>
      <c r="H2354">
        <v>-12.3677572182582</v>
      </c>
      <c r="I2354">
        <v>-17.390674201273299</v>
      </c>
      <c r="J2354">
        <v>-4.6661459586254503</v>
      </c>
      <c r="K2354">
        <v>9.5087454152273398</v>
      </c>
      <c r="L2354">
        <v>9.7750950070018003</v>
      </c>
      <c r="M2354">
        <v>35.695338142917301</v>
      </c>
      <c r="N2354">
        <v>1.18887388614375</v>
      </c>
      <c r="O2354">
        <v>54.960981047937501</v>
      </c>
      <c r="P2354">
        <v>18.0263157894736</v>
      </c>
      <c r="Q2354">
        <v>1.0934582162682E-2</v>
      </c>
    </row>
    <row r="2355" spans="1:17" hidden="1" x14ac:dyDescent="0.3">
      <c r="A2355" t="s">
        <v>4870</v>
      </c>
      <c r="B2355" t="s">
        <v>4871</v>
      </c>
      <c r="C2355" t="str">
        <f>IFERROR(VLOOKUP(Table1[[#This Row],[Ticker]],[1]!Table1[[Symbol]:[Industry]],2,FALSE),"-")</f>
        <v>-</v>
      </c>
      <c r="D2355" t="s">
        <v>607</v>
      </c>
      <c r="E2355">
        <v>200.8625514</v>
      </c>
      <c r="F2355">
        <v>60.07</v>
      </c>
      <c r="G2355">
        <v>-81.296249835510906</v>
      </c>
      <c r="H2355">
        <v>-18.5478160390985</v>
      </c>
      <c r="I2355">
        <v>-38.637399970380997</v>
      </c>
      <c r="J2355">
        <v>-6.0865045897359504</v>
      </c>
      <c r="K2355">
        <v>68.068277637717003</v>
      </c>
      <c r="L2355">
        <v>101.527054366778</v>
      </c>
      <c r="M2355">
        <v>28.405050113853701</v>
      </c>
      <c r="N2355">
        <v>2.04010439259633</v>
      </c>
      <c r="O2355">
        <v>127.817546196104</v>
      </c>
      <c r="P2355">
        <v>1.6412859560067601</v>
      </c>
      <c r="Q2355">
        <v>0.184067011637012</v>
      </c>
    </row>
    <row r="2356" spans="1:17" hidden="1" x14ac:dyDescent="0.3">
      <c r="A2356" t="s">
        <v>4872</v>
      </c>
      <c r="B2356" t="s">
        <v>4873</v>
      </c>
      <c r="C2356" t="str">
        <f>IFERROR(VLOOKUP(Table1[[#This Row],[Ticker]],[1]!Table1[[Symbol]:[Industry]],2,FALSE),"-")</f>
        <v>-</v>
      </c>
      <c r="D2356" t="s">
        <v>385</v>
      </c>
      <c r="E2356">
        <v>200.32995990000001</v>
      </c>
      <c r="F2356">
        <v>131</v>
      </c>
      <c r="G2356">
        <v>-38.987670229028403</v>
      </c>
      <c r="H2356">
        <v>-17.009802142893601</v>
      </c>
      <c r="I2356">
        <v>-24.619824481417801</v>
      </c>
      <c r="J2356">
        <v>-4.6344565151713102</v>
      </c>
      <c r="K2356">
        <v>104.947630066942</v>
      </c>
      <c r="L2356">
        <v>83.768679405452303</v>
      </c>
      <c r="M2356">
        <v>34.7023586019588</v>
      </c>
      <c r="N2356">
        <v>0.94117647058823495</v>
      </c>
      <c r="O2356">
        <v>15.3435114503816</v>
      </c>
      <c r="P2356">
        <v>10.641891891891801</v>
      </c>
    </row>
    <row r="2357" spans="1:17" hidden="1" x14ac:dyDescent="0.3">
      <c r="A2357" t="s">
        <v>4874</v>
      </c>
      <c r="B2357" t="s">
        <v>4875</v>
      </c>
      <c r="C2357" t="str">
        <f>IFERROR(VLOOKUP(Table1[[#This Row],[Ticker]],[1]!Table1[[Symbol]:[Industry]],2,FALSE),"-")</f>
        <v>-</v>
      </c>
      <c r="D2357" t="s">
        <v>385</v>
      </c>
      <c r="E2357">
        <v>200.2448</v>
      </c>
      <c r="F2357">
        <v>13.25</v>
      </c>
      <c r="G2357">
        <v>-6.1316500909930998</v>
      </c>
      <c r="H2357">
        <v>35.966586284110001</v>
      </c>
      <c r="I2357">
        <v>20.5234202479465</v>
      </c>
      <c r="J2357">
        <v>2.6422319379877299</v>
      </c>
      <c r="K2357">
        <v>10.577210907449</v>
      </c>
      <c r="L2357">
        <v>10.9004120781265</v>
      </c>
      <c r="M2357">
        <v>74.805131480574801</v>
      </c>
      <c r="N2357">
        <v>2.93228967314543</v>
      </c>
      <c r="O2357">
        <v>37.735849056603698</v>
      </c>
      <c r="P2357">
        <v>87.943262411347504</v>
      </c>
      <c r="Q2357">
        <v>4.5177810701228997E-2</v>
      </c>
    </row>
    <row r="2358" spans="1:17" hidden="1" x14ac:dyDescent="0.3">
      <c r="A2358" t="s">
        <v>4876</v>
      </c>
      <c r="B2358" t="s">
        <v>4877</v>
      </c>
      <c r="C2358" t="str">
        <f>IFERROR(VLOOKUP(Table1[[#This Row],[Ticker]],[1]!Table1[[Symbol]:[Industry]],2,FALSE),"-")</f>
        <v>-</v>
      </c>
      <c r="D2358" t="s">
        <v>21</v>
      </c>
      <c r="E2358">
        <v>200.17366042999899</v>
      </c>
      <c r="F2358">
        <v>0.96</v>
      </c>
      <c r="G2358">
        <v>83.010430654348497</v>
      </c>
      <c r="H2358">
        <v>3.9448445849489802</v>
      </c>
      <c r="I2358">
        <v>2.96833851376033</v>
      </c>
      <c r="J2358">
        <v>-1.6714935522083501</v>
      </c>
      <c r="K2358">
        <v>1.00568104684158</v>
      </c>
      <c r="L2358">
        <v>0.86712711076619098</v>
      </c>
      <c r="M2358">
        <v>62.724375851481597</v>
      </c>
      <c r="N2358">
        <v>1.6317437538067601</v>
      </c>
      <c r="O2358">
        <v>78.125</v>
      </c>
      <c r="P2358">
        <v>306.77966101694898</v>
      </c>
    </row>
    <row r="2359" spans="1:17" hidden="1" x14ac:dyDescent="0.3">
      <c r="A2359" t="s">
        <v>4878</v>
      </c>
      <c r="B2359" t="s">
        <v>4879</v>
      </c>
      <c r="C2359" t="str">
        <f>IFERROR(VLOOKUP(Table1[[#This Row],[Ticker]],[1]!Table1[[Symbol]:[Industry]],2,FALSE),"-")</f>
        <v>-</v>
      </c>
      <c r="D2359" t="s">
        <v>278</v>
      </c>
      <c r="E2359">
        <v>200.03618055000001</v>
      </c>
      <c r="F2359">
        <v>466.75</v>
      </c>
      <c r="G2359">
        <v>-21.142825826428599</v>
      </c>
      <c r="H2359">
        <v>-2.5278920488418199</v>
      </c>
      <c r="I2359">
        <v>3.0821340319676098</v>
      </c>
      <c r="J2359">
        <v>-2.3138918391462502</v>
      </c>
      <c r="K2359">
        <v>447.74411402324199</v>
      </c>
      <c r="L2359">
        <v>430.46353310593003</v>
      </c>
      <c r="M2359">
        <v>47.167660477739098</v>
      </c>
      <c r="N2359">
        <v>1.1012701500620601</v>
      </c>
      <c r="O2359">
        <v>14.504552758436001</v>
      </c>
      <c r="P2359">
        <v>34.1235632183908</v>
      </c>
      <c r="Q2359">
        <v>-0.112895618396602</v>
      </c>
    </row>
    <row r="2360" spans="1:17" hidden="1" x14ac:dyDescent="0.3">
      <c r="A2360" t="s">
        <v>4880</v>
      </c>
      <c r="B2360" t="s">
        <v>4881</v>
      </c>
      <c r="C2360" t="str">
        <f>IFERROR(VLOOKUP(Table1[[#This Row],[Ticker]],[1]!Table1[[Symbol]:[Industry]],2,FALSE),"-")</f>
        <v>-</v>
      </c>
      <c r="D2360" t="s">
        <v>278</v>
      </c>
      <c r="E2360">
        <v>199.94743046900001</v>
      </c>
      <c r="F2360">
        <v>190.6</v>
      </c>
      <c r="G2360">
        <v>-12.636585695128</v>
      </c>
      <c r="H2360">
        <v>5.5499512429968103</v>
      </c>
      <c r="I2360">
        <v>-26.4553989242246</v>
      </c>
      <c r="J2360">
        <v>-0.95059268923213502</v>
      </c>
      <c r="K2360">
        <v>180.35829643899601</v>
      </c>
      <c r="L2360">
        <v>183.10340803430401</v>
      </c>
      <c r="M2360">
        <v>57.061632294553199</v>
      </c>
      <c r="N2360">
        <v>1.1918598217381</v>
      </c>
      <c r="O2360">
        <v>52.151101783840502</v>
      </c>
      <c r="P2360">
        <v>41.868254558987701</v>
      </c>
      <c r="Q2360">
        <v>3.3098724057064002E-2</v>
      </c>
    </row>
    <row r="2361" spans="1:17" hidden="1" x14ac:dyDescent="0.3">
      <c r="A2361" t="s">
        <v>4882</v>
      </c>
      <c r="B2361" t="s">
        <v>4883</v>
      </c>
      <c r="C2361" t="str">
        <f>IFERROR(VLOOKUP(Table1[[#This Row],[Ticker]],[1]!Table1[[Symbol]:[Industry]],2,FALSE),"-")</f>
        <v>-</v>
      </c>
      <c r="D2361" t="s">
        <v>881</v>
      </c>
      <c r="E2361">
        <v>198.94797500000001</v>
      </c>
      <c r="F2361">
        <v>99.5</v>
      </c>
      <c r="G2361">
        <v>-1.62038361432763</v>
      </c>
      <c r="H2361">
        <v>-13.5584521183477</v>
      </c>
      <c r="I2361">
        <v>-11.267099251089199</v>
      </c>
      <c r="J2361">
        <v>-8.6288395237723297</v>
      </c>
      <c r="K2361">
        <v>106.58268024729701</v>
      </c>
      <c r="L2361">
        <v>95.987257715619293</v>
      </c>
      <c r="M2361">
        <v>27.096803154568601</v>
      </c>
      <c r="N2361">
        <v>9.2273362477226895E-2</v>
      </c>
      <c r="O2361">
        <v>49.145728643216003</v>
      </c>
      <c r="P2361">
        <v>55.46875</v>
      </c>
      <c r="Q2361">
        <v>9.2132747951962995E-2</v>
      </c>
    </row>
    <row r="2362" spans="1:17" hidden="1" x14ac:dyDescent="0.3">
      <c r="A2362" t="s">
        <v>4884</v>
      </c>
      <c r="B2362" t="s">
        <v>4885</v>
      </c>
      <c r="C2362" t="str">
        <f>IFERROR(VLOOKUP(Table1[[#This Row],[Ticker]],[1]!Table1[[Symbol]:[Industry]],2,FALSE),"-")</f>
        <v>-</v>
      </c>
      <c r="E2362">
        <v>198.65520000000001</v>
      </c>
      <c r="F2362">
        <v>235.3</v>
      </c>
      <c r="G2362">
        <v>-7.7403593641760597</v>
      </c>
      <c r="H2362">
        <v>-14.313771441268599</v>
      </c>
      <c r="I2362">
        <v>6.6274863834345101</v>
      </c>
      <c r="J2362">
        <v>-0.73691411295601605</v>
      </c>
      <c r="K2362">
        <v>237.28223549113301</v>
      </c>
      <c r="M2362">
        <v>36.541930495922401</v>
      </c>
      <c r="N2362">
        <v>0.806210183259363</v>
      </c>
      <c r="O2362">
        <v>37.271568210794698</v>
      </c>
      <c r="P2362">
        <v>79.618320610686993</v>
      </c>
    </row>
    <row r="2363" spans="1:17" hidden="1" x14ac:dyDescent="0.3">
      <c r="A2363" t="s">
        <v>4886</v>
      </c>
      <c r="B2363" t="s">
        <v>4887</v>
      </c>
      <c r="C2363" t="str">
        <f>IFERROR(VLOOKUP(Table1[[#This Row],[Ticker]],[1]!Table1[[Symbol]:[Industry]],2,FALSE),"-")</f>
        <v>-</v>
      </c>
      <c r="D2363" t="s">
        <v>140</v>
      </c>
      <c r="E2363">
        <v>198.55989491400001</v>
      </c>
      <c r="F2363">
        <v>1.83</v>
      </c>
      <c r="G2363">
        <v>-67.589983424326405</v>
      </c>
      <c r="H2363">
        <v>-0.57357816876788204</v>
      </c>
      <c r="I2363">
        <v>-19.817375771953898</v>
      </c>
      <c r="J2363">
        <v>-8.85098073169552</v>
      </c>
      <c r="K2363">
        <v>1.80978542438443</v>
      </c>
      <c r="L2363">
        <v>2.1416751881165599</v>
      </c>
      <c r="M2363">
        <v>52.771185424500402</v>
      </c>
      <c r="N2363">
        <v>1.74848072317741</v>
      </c>
      <c r="O2363">
        <v>74.863387978142001</v>
      </c>
      <c r="P2363">
        <v>16.560509554140101</v>
      </c>
      <c r="Q2363">
        <v>-0.15773541315064801</v>
      </c>
    </row>
    <row r="2364" spans="1:17" hidden="1" x14ac:dyDescent="0.3">
      <c r="A2364" t="s">
        <v>4888</v>
      </c>
      <c r="B2364" t="s">
        <v>4889</v>
      </c>
      <c r="C2364" t="str">
        <f>IFERROR(VLOOKUP(Table1[[#This Row],[Ticker]],[1]!Table1[[Symbol]:[Industry]],2,FALSE),"-")</f>
        <v>-</v>
      </c>
      <c r="D2364" t="s">
        <v>385</v>
      </c>
      <c r="E2364">
        <v>198.50691065699999</v>
      </c>
      <c r="F2364">
        <v>119.99</v>
      </c>
      <c r="G2364">
        <v>-46.010586725407798</v>
      </c>
      <c r="H2364">
        <v>19.722053987287101</v>
      </c>
      <c r="I2364">
        <v>-19.581901765837699</v>
      </c>
      <c r="J2364">
        <v>2.4303332407551101</v>
      </c>
      <c r="K2364">
        <v>107.78776236164499</v>
      </c>
      <c r="L2364">
        <v>115.09094087509</v>
      </c>
      <c r="M2364">
        <v>64.451221892666894</v>
      </c>
      <c r="N2364">
        <v>2.78889990123723</v>
      </c>
      <c r="O2364">
        <v>32.344362030169101</v>
      </c>
      <c r="P2364">
        <v>36.120249574588698</v>
      </c>
      <c r="Q2364">
        <v>7.3015103545120003E-2</v>
      </c>
    </row>
    <row r="2365" spans="1:17" hidden="1" x14ac:dyDescent="0.3">
      <c r="A2365" t="s">
        <v>4890</v>
      </c>
      <c r="B2365" t="s">
        <v>4891</v>
      </c>
      <c r="C2365" t="str">
        <f>IFERROR(VLOOKUP(Table1[[#This Row],[Ticker]],[1]!Table1[[Symbol]:[Industry]],2,FALSE),"-")</f>
        <v>-</v>
      </c>
      <c r="D2365" t="s">
        <v>1671</v>
      </c>
      <c r="E2365">
        <v>197.67439999999999</v>
      </c>
      <c r="F2365">
        <v>272.25</v>
      </c>
      <c r="G2365">
        <v>-55.154133436662903</v>
      </c>
      <c r="H2365">
        <v>-7.4191664040620102</v>
      </c>
      <c r="I2365">
        <v>-44.045322399085101</v>
      </c>
      <c r="J2365">
        <v>0.97800046803083296</v>
      </c>
      <c r="K2365">
        <v>292.515565561362</v>
      </c>
      <c r="L2365">
        <v>341.966954434505</v>
      </c>
      <c r="M2365">
        <v>49.110535558483697</v>
      </c>
      <c r="N2365">
        <v>1.4909090909090901</v>
      </c>
      <c r="O2365">
        <v>89.898989898989896</v>
      </c>
      <c r="P2365">
        <v>4.7115384615384599</v>
      </c>
    </row>
    <row r="2366" spans="1:17" hidden="1" x14ac:dyDescent="0.3">
      <c r="A2366" t="s">
        <v>4892</v>
      </c>
      <c r="B2366" t="s">
        <v>4893</v>
      </c>
      <c r="C2366" t="str">
        <f>IFERROR(VLOOKUP(Table1[[#This Row],[Ticker]],[1]!Table1[[Symbol]:[Industry]],2,FALSE),"-")</f>
        <v>-</v>
      </c>
      <c r="D2366" t="s">
        <v>124</v>
      </c>
      <c r="E2366">
        <v>196.83515704000001</v>
      </c>
      <c r="F2366">
        <v>465.65</v>
      </c>
      <c r="G2366">
        <v>2.76995089422855</v>
      </c>
      <c r="H2366">
        <v>-5.9461016073670701</v>
      </c>
      <c r="I2366">
        <v>-14.124722881116901</v>
      </c>
      <c r="J2366">
        <v>-3.1651376200049599</v>
      </c>
      <c r="K2366">
        <v>456.15922649131198</v>
      </c>
      <c r="L2366">
        <v>449.31735854379502</v>
      </c>
      <c r="M2366">
        <v>57.436472692887101</v>
      </c>
      <c r="N2366">
        <v>1.22793069105646</v>
      </c>
      <c r="O2366">
        <v>27.531407709653099</v>
      </c>
      <c r="P2366">
        <v>33.309476095047202</v>
      </c>
      <c r="Q2366">
        <v>7.6231130097256003E-2</v>
      </c>
    </row>
    <row r="2367" spans="1:17" hidden="1" x14ac:dyDescent="0.3">
      <c r="A2367" t="s">
        <v>4894</v>
      </c>
      <c r="B2367" t="s">
        <v>4895</v>
      </c>
      <c r="C2367" t="str">
        <f>IFERROR(VLOOKUP(Table1[[#This Row],[Ticker]],[1]!Table1[[Symbol]:[Industry]],2,FALSE),"-")</f>
        <v>-</v>
      </c>
      <c r="D2367" t="s">
        <v>988</v>
      </c>
      <c r="E2367">
        <v>196.74375000000001</v>
      </c>
      <c r="F2367">
        <v>382.2</v>
      </c>
      <c r="G2367">
        <v>168.314778480435</v>
      </c>
      <c r="H2367">
        <v>35.446327892515903</v>
      </c>
      <c r="I2367">
        <v>163.745596520237</v>
      </c>
      <c r="J2367">
        <v>6.5439266037257999</v>
      </c>
      <c r="K2367">
        <v>300.80105032316601</v>
      </c>
      <c r="L2367">
        <v>244.92436993263701</v>
      </c>
      <c r="M2367">
        <v>93.402057983980995</v>
      </c>
      <c r="N2367">
        <v>3.3788519793719098</v>
      </c>
      <c r="O2367">
        <v>0.28780743066458803</v>
      </c>
      <c r="P2367">
        <v>232.203389830508</v>
      </c>
      <c r="Q2367">
        <v>0.10478190739634199</v>
      </c>
    </row>
    <row r="2368" spans="1:17" hidden="1" x14ac:dyDescent="0.3">
      <c r="A2368" t="s">
        <v>4896</v>
      </c>
      <c r="B2368" t="s">
        <v>3478</v>
      </c>
      <c r="C2368" t="str">
        <f>IFERROR(VLOOKUP(Table1[[#This Row],[Ticker]],[1]!Table1[[Symbol]:[Industry]],2,FALSE),"-")</f>
        <v>-</v>
      </c>
      <c r="D2368" t="s">
        <v>1491</v>
      </c>
      <c r="E2368">
        <v>196.09995000000001</v>
      </c>
      <c r="F2368">
        <v>126.64</v>
      </c>
      <c r="G2368">
        <v>6.3690016295491096</v>
      </c>
      <c r="H2368">
        <v>4.1165478816522798</v>
      </c>
      <c r="I2368">
        <v>2.1593267370066198</v>
      </c>
      <c r="J2368">
        <v>-7.2101885446210998</v>
      </c>
      <c r="K2368">
        <v>115.41390929775601</v>
      </c>
      <c r="L2368">
        <v>112.304927096782</v>
      </c>
      <c r="M2368">
        <v>60.4152661284405</v>
      </c>
      <c r="N2368">
        <v>3.32723065963093</v>
      </c>
      <c r="O2368">
        <v>8.1411876184459704</v>
      </c>
      <c r="P2368">
        <v>36.098871574422297</v>
      </c>
      <c r="Q2368">
        <v>1.8901835536403001E-2</v>
      </c>
    </row>
    <row r="2369" spans="1:17" hidden="1" x14ac:dyDescent="0.3">
      <c r="A2369" t="s">
        <v>4897</v>
      </c>
      <c r="B2369" t="s">
        <v>4898</v>
      </c>
      <c r="C2369" t="str">
        <f>IFERROR(VLOOKUP(Table1[[#This Row],[Ticker]],[1]!Table1[[Symbol]:[Industry]],2,FALSE),"-")</f>
        <v>-</v>
      </c>
      <c r="E2369">
        <v>195.68228199999999</v>
      </c>
      <c r="F2369">
        <v>17.78</v>
      </c>
      <c r="G2369">
        <v>59.699872937566397</v>
      </c>
      <c r="H2369">
        <v>-16.337095696991199</v>
      </c>
      <c r="I2369">
        <v>-19.145265870450501</v>
      </c>
      <c r="J2369">
        <v>-5.3712254556935903</v>
      </c>
      <c r="K2369">
        <v>19.9006720762806</v>
      </c>
      <c r="L2369">
        <v>18.128122673481901</v>
      </c>
      <c r="M2369">
        <v>39.145275798058599</v>
      </c>
      <c r="N2369">
        <v>1.39238430997632</v>
      </c>
      <c r="O2369">
        <v>78.430821147356497</v>
      </c>
      <c r="P2369">
        <v>90.160427807486599</v>
      </c>
      <c r="Q2369">
        <v>0.10692412528454399</v>
      </c>
    </row>
    <row r="2370" spans="1:17" hidden="1" x14ac:dyDescent="0.3">
      <c r="A2370" t="s">
        <v>4899</v>
      </c>
      <c r="B2370" t="s">
        <v>4900</v>
      </c>
      <c r="C2370" t="str">
        <f>IFERROR(VLOOKUP(Table1[[#This Row],[Ticker]],[1]!Table1[[Symbol]:[Industry]],2,FALSE),"-")</f>
        <v>-</v>
      </c>
      <c r="D2370" t="s">
        <v>971</v>
      </c>
      <c r="E2370">
        <v>194.959</v>
      </c>
      <c r="F2370">
        <v>622.85</v>
      </c>
      <c r="G2370">
        <v>119.531313913506</v>
      </c>
      <c r="H2370">
        <v>-7.0441664040619996</v>
      </c>
      <c r="I2370">
        <v>72.522647840796907</v>
      </c>
      <c r="J2370">
        <v>-10.991392796540801</v>
      </c>
      <c r="K2370">
        <v>610.66914431316195</v>
      </c>
      <c r="L2370">
        <v>477.40519316552297</v>
      </c>
      <c r="M2370">
        <v>39.8956216307107</v>
      </c>
      <c r="N2370">
        <v>0.16903433672201101</v>
      </c>
      <c r="O2370">
        <v>17.909609055149701</v>
      </c>
      <c r="P2370">
        <v>187.42501153668599</v>
      </c>
      <c r="Q2370">
        <v>8.2525202594426E-2</v>
      </c>
    </row>
    <row r="2371" spans="1:17" hidden="1" x14ac:dyDescent="0.3">
      <c r="A2371" t="s">
        <v>4901</v>
      </c>
      <c r="B2371" t="s">
        <v>4902</v>
      </c>
      <c r="C2371" t="str">
        <f>IFERROR(VLOOKUP(Table1[[#This Row],[Ticker]],[1]!Table1[[Symbol]:[Industry]],2,FALSE),"-")</f>
        <v>-</v>
      </c>
      <c r="D2371" t="s">
        <v>124</v>
      </c>
      <c r="E2371">
        <v>194.88766000000001</v>
      </c>
      <c r="F2371">
        <v>532.15</v>
      </c>
      <c r="G2371">
        <v>78.399150484270507</v>
      </c>
      <c r="H2371">
        <v>15.5697040468421</v>
      </c>
      <c r="I2371">
        <v>15.114080630992101</v>
      </c>
      <c r="J2371">
        <v>-17.4419338037806</v>
      </c>
      <c r="K2371">
        <v>488.321528395619</v>
      </c>
      <c r="L2371">
        <v>426.841148406152</v>
      </c>
      <c r="M2371">
        <v>44.919215239845002</v>
      </c>
      <c r="N2371">
        <v>3.4513759621673201</v>
      </c>
      <c r="O2371">
        <v>36.671990979986802</v>
      </c>
      <c r="Q2371">
        <v>7.9476112153735998E-2</v>
      </c>
    </row>
    <row r="2372" spans="1:17" hidden="1" x14ac:dyDescent="0.3">
      <c r="A2372" t="s">
        <v>4903</v>
      </c>
      <c r="B2372" t="s">
        <v>4904</v>
      </c>
      <c r="C2372" t="str">
        <f>IFERROR(VLOOKUP(Table1[[#This Row],[Ticker]],[1]!Table1[[Symbol]:[Industry]],2,FALSE),"-")</f>
        <v>-</v>
      </c>
      <c r="D2372" t="s">
        <v>148</v>
      </c>
      <c r="E2372">
        <v>194.78478250000001</v>
      </c>
      <c r="F2372">
        <v>210.1</v>
      </c>
      <c r="G2372">
        <v>56.140827809730098</v>
      </c>
      <c r="H2372">
        <v>-15.4857248456204</v>
      </c>
      <c r="I2372">
        <v>24.713702246822301</v>
      </c>
      <c r="J2372">
        <v>-0.95720783792263797</v>
      </c>
      <c r="K2372">
        <v>218.588862051212</v>
      </c>
      <c r="L2372">
        <v>186.22302852265901</v>
      </c>
      <c r="M2372">
        <v>45.049463817881303</v>
      </c>
      <c r="N2372">
        <v>0.39871441629238902</v>
      </c>
      <c r="O2372">
        <v>39.933365064255099</v>
      </c>
      <c r="P2372">
        <v>92.399267399267302</v>
      </c>
      <c r="Q2372">
        <v>0.11386390553772401</v>
      </c>
    </row>
    <row r="2373" spans="1:17" hidden="1" x14ac:dyDescent="0.3">
      <c r="A2373" t="s">
        <v>4905</v>
      </c>
      <c r="B2373" t="s">
        <v>4906</v>
      </c>
      <c r="C2373" t="str">
        <f>IFERROR(VLOOKUP(Table1[[#This Row],[Ticker]],[1]!Table1[[Symbol]:[Industry]],2,FALSE),"-")</f>
        <v>-</v>
      </c>
      <c r="D2373" t="s">
        <v>46</v>
      </c>
      <c r="E2373">
        <v>194.28786733199999</v>
      </c>
      <c r="F2373">
        <v>128.38999999999999</v>
      </c>
      <c r="G2373">
        <v>133.68851585417201</v>
      </c>
      <c r="H2373">
        <v>11.5591313650941</v>
      </c>
      <c r="I2373">
        <v>102.844425729297</v>
      </c>
      <c r="J2373">
        <v>9.7352119871502403</v>
      </c>
      <c r="K2373">
        <v>107.511128449384</v>
      </c>
      <c r="L2373">
        <v>89.232426829293999</v>
      </c>
      <c r="M2373">
        <v>90.991349193060898</v>
      </c>
      <c r="N2373">
        <v>1.69047180015212</v>
      </c>
      <c r="O2373">
        <v>10.3279071578783</v>
      </c>
      <c r="P2373">
        <v>166.36929460580899</v>
      </c>
      <c r="Q2373">
        <v>4.2650587235103003E-2</v>
      </c>
    </row>
    <row r="2374" spans="1:17" hidden="1" x14ac:dyDescent="0.3">
      <c r="A2374" t="s">
        <v>4907</v>
      </c>
      <c r="B2374" t="s">
        <v>4908</v>
      </c>
      <c r="C2374" t="str">
        <f>IFERROR(VLOOKUP(Table1[[#This Row],[Ticker]],[1]!Table1[[Symbol]:[Industry]],2,FALSE),"-")</f>
        <v>-</v>
      </c>
      <c r="E2374">
        <v>193.77852212400001</v>
      </c>
      <c r="F2374">
        <v>83</v>
      </c>
      <c r="G2374">
        <v>-3.7160811815777599</v>
      </c>
      <c r="H2374">
        <v>16.032756672861002</v>
      </c>
      <c r="I2374">
        <v>-6.5193959739741603</v>
      </c>
      <c r="J2374">
        <v>-8.6482377382548599</v>
      </c>
      <c r="K2374">
        <v>73.750997762515993</v>
      </c>
      <c r="L2374">
        <v>73.663622479921401</v>
      </c>
      <c r="M2374">
        <v>67.536533906136597</v>
      </c>
      <c r="N2374">
        <v>3.16026783673842</v>
      </c>
      <c r="O2374">
        <v>10.722891566265</v>
      </c>
      <c r="P2374">
        <v>42.611683848797199</v>
      </c>
    </row>
    <row r="2375" spans="1:17" hidden="1" x14ac:dyDescent="0.3">
      <c r="A2375" t="s">
        <v>4909</v>
      </c>
      <c r="B2375" t="s">
        <v>4910</v>
      </c>
      <c r="C2375" t="str">
        <f>IFERROR(VLOOKUP(Table1[[#This Row],[Ticker]],[1]!Table1[[Symbol]:[Industry]],2,FALSE),"-")</f>
        <v>-</v>
      </c>
      <c r="D2375" t="s">
        <v>533</v>
      </c>
      <c r="E2375">
        <v>193.51254</v>
      </c>
      <c r="F2375">
        <v>80.13</v>
      </c>
      <c r="G2375">
        <v>-36.885132719475699</v>
      </c>
      <c r="H2375">
        <v>-11.7493480598094</v>
      </c>
      <c r="I2375">
        <v>-20.8567751849139</v>
      </c>
      <c r="J2375">
        <v>-4.3123600484965303</v>
      </c>
      <c r="K2375">
        <v>85.717603791516893</v>
      </c>
      <c r="L2375">
        <v>93.0682042081107</v>
      </c>
      <c r="M2375">
        <v>37.414014220566102</v>
      </c>
      <c r="N2375">
        <v>0.98029781954283202</v>
      </c>
      <c r="O2375">
        <v>49.132659428428802</v>
      </c>
      <c r="P2375">
        <v>17.838235294117599</v>
      </c>
      <c r="Q2375">
        <v>2.0555838897597999E-2</v>
      </c>
    </row>
    <row r="2376" spans="1:17" hidden="1" x14ac:dyDescent="0.3">
      <c r="A2376" t="s">
        <v>4911</v>
      </c>
      <c r="B2376" t="s">
        <v>4912</v>
      </c>
      <c r="C2376" t="str">
        <f>IFERROR(VLOOKUP(Table1[[#This Row],[Ticker]],[1]!Table1[[Symbol]:[Industry]],2,FALSE),"-")</f>
        <v>-</v>
      </c>
      <c r="D2376" t="s">
        <v>218</v>
      </c>
      <c r="E2376">
        <v>193.3694739</v>
      </c>
      <c r="F2376">
        <v>141.44999999999999</v>
      </c>
      <c r="G2376">
        <v>-40.933873406922203</v>
      </c>
      <c r="H2376">
        <v>-0.50141547469396797</v>
      </c>
      <c r="I2376">
        <v>-25.642027498180401</v>
      </c>
      <c r="J2376">
        <v>3.07996843609574</v>
      </c>
      <c r="K2376">
        <v>140.352902104827</v>
      </c>
      <c r="L2376">
        <v>150.003787950591</v>
      </c>
      <c r="M2376">
        <v>64.341276816816702</v>
      </c>
      <c r="N2376">
        <v>2.2316228556131001</v>
      </c>
      <c r="O2376">
        <v>44.927536231883998</v>
      </c>
      <c r="P2376">
        <v>19.872881355932101</v>
      </c>
      <c r="Q2376">
        <v>0.106695895585701</v>
      </c>
    </row>
    <row r="2377" spans="1:17" hidden="1" x14ac:dyDescent="0.3">
      <c r="A2377" t="s">
        <v>4913</v>
      </c>
      <c r="B2377" t="s">
        <v>4914</v>
      </c>
      <c r="C2377" t="str">
        <f>IFERROR(VLOOKUP(Table1[[#This Row],[Ticker]],[1]!Table1[[Symbol]:[Industry]],2,FALSE),"-")</f>
        <v>-</v>
      </c>
      <c r="D2377" t="s">
        <v>1125</v>
      </c>
      <c r="E2377">
        <v>193.31312</v>
      </c>
      <c r="F2377">
        <v>15.81</v>
      </c>
      <c r="G2377">
        <v>-10.9370200807156</v>
      </c>
      <c r="H2377">
        <v>-8.8219441818397808</v>
      </c>
      <c r="I2377">
        <v>-32.405471604247403</v>
      </c>
      <c r="J2377">
        <v>12.0785064477916</v>
      </c>
      <c r="K2377">
        <v>15.719780290660999</v>
      </c>
      <c r="L2377">
        <v>16.481845020238701</v>
      </c>
      <c r="M2377">
        <v>63.928496673321597</v>
      </c>
      <c r="N2377">
        <v>0.421851643142932</v>
      </c>
      <c r="O2377">
        <v>40.354206198608402</v>
      </c>
      <c r="P2377">
        <v>53.495145631067899</v>
      </c>
      <c r="Q2377">
        <v>0.10371198360908999</v>
      </c>
    </row>
    <row r="2378" spans="1:17" hidden="1" x14ac:dyDescent="0.3">
      <c r="A2378" t="s">
        <v>4915</v>
      </c>
      <c r="B2378" t="s">
        <v>4916</v>
      </c>
      <c r="C2378" t="str">
        <f>IFERROR(VLOOKUP(Table1[[#This Row],[Ticker]],[1]!Table1[[Symbol]:[Industry]],2,FALSE),"-")</f>
        <v>-</v>
      </c>
      <c r="D2378" t="s">
        <v>396</v>
      </c>
      <c r="E2378">
        <v>192.82937225000001</v>
      </c>
      <c r="F2378">
        <v>167.9</v>
      </c>
      <c r="G2378">
        <v>114.00071709571</v>
      </c>
      <c r="H2378">
        <v>-25.1417273796717</v>
      </c>
      <c r="I2378">
        <v>-9.1573514336515398</v>
      </c>
      <c r="J2378">
        <v>19.731254097827701</v>
      </c>
      <c r="K2378">
        <v>180.11034208806899</v>
      </c>
      <c r="L2378">
        <v>157.570088029706</v>
      </c>
      <c r="M2378">
        <v>54.253643644861498</v>
      </c>
      <c r="N2378">
        <v>1.05571847507331</v>
      </c>
      <c r="O2378">
        <v>34.008338296605103</v>
      </c>
      <c r="P2378">
        <v>150.597014925373</v>
      </c>
    </row>
    <row r="2379" spans="1:17" hidden="1" x14ac:dyDescent="0.3">
      <c r="A2379" t="s">
        <v>4917</v>
      </c>
      <c r="B2379" t="s">
        <v>4918</v>
      </c>
      <c r="C2379" t="str">
        <f>IFERROR(VLOOKUP(Table1[[#This Row],[Ticker]],[1]!Table1[[Symbol]:[Industry]],2,FALSE),"-")</f>
        <v>-</v>
      </c>
      <c r="D2379" t="s">
        <v>396</v>
      </c>
      <c r="E2379">
        <v>192.058672</v>
      </c>
      <c r="F2379">
        <v>199.45</v>
      </c>
      <c r="G2379">
        <v>-52.250022697767697</v>
      </c>
      <c r="H2379">
        <v>-12.3862470038745</v>
      </c>
      <c r="I2379">
        <v>-32.154843523491898</v>
      </c>
      <c r="J2379">
        <v>-5.4810173617321603</v>
      </c>
      <c r="K2379">
        <v>218.00149273049999</v>
      </c>
      <c r="L2379">
        <v>231.73892637230401</v>
      </c>
      <c r="M2379">
        <v>36.231891571890699</v>
      </c>
      <c r="N2379">
        <v>1.0344141569223699</v>
      </c>
      <c r="O2379">
        <v>83.003258962145907</v>
      </c>
      <c r="P2379">
        <v>3.3419689119170899</v>
      </c>
      <c r="Q2379">
        <v>0.13295115283912701</v>
      </c>
    </row>
    <row r="2380" spans="1:17" hidden="1" x14ac:dyDescent="0.3">
      <c r="A2380" t="s">
        <v>4919</v>
      </c>
      <c r="B2380" t="s">
        <v>4920</v>
      </c>
      <c r="C2380" t="str">
        <f>IFERROR(VLOOKUP(Table1[[#This Row],[Ticker]],[1]!Table1[[Symbol]:[Industry]],2,FALSE),"-")</f>
        <v>-</v>
      </c>
      <c r="D2380" t="s">
        <v>278</v>
      </c>
      <c r="E2380">
        <v>191.96806649999999</v>
      </c>
      <c r="F2380">
        <v>81.55</v>
      </c>
      <c r="G2380">
        <v>-50.140988078156397</v>
      </c>
      <c r="H2380">
        <v>-6.7312752901696404</v>
      </c>
      <c r="I2380">
        <v>-25.924705614885799</v>
      </c>
      <c r="J2380">
        <v>0.30051662590870998</v>
      </c>
      <c r="K2380">
        <v>79.398155225557105</v>
      </c>
      <c r="L2380">
        <v>87.029174904891207</v>
      </c>
      <c r="M2380">
        <v>59.039535896989896</v>
      </c>
      <c r="N2380">
        <v>1.05805038335158</v>
      </c>
      <c r="O2380">
        <v>44.635193133047203</v>
      </c>
      <c r="P2380">
        <v>21.6256524981357</v>
      </c>
    </row>
    <row r="2381" spans="1:17" hidden="1" x14ac:dyDescent="0.3">
      <c r="A2381" t="s">
        <v>4921</v>
      </c>
      <c r="B2381" t="s">
        <v>4922</v>
      </c>
      <c r="C2381" t="str">
        <f>IFERROR(VLOOKUP(Table1[[#This Row],[Ticker]],[1]!Table1[[Symbol]:[Industry]],2,FALSE),"-")</f>
        <v>-</v>
      </c>
      <c r="D2381" t="s">
        <v>544</v>
      </c>
      <c r="E2381">
        <v>191.828</v>
      </c>
      <c r="F2381">
        <v>87.65</v>
      </c>
      <c r="G2381">
        <v>589.24136901877102</v>
      </c>
      <c r="H2381">
        <v>-8.5593179192135196</v>
      </c>
      <c r="I2381">
        <v>188.85385710475799</v>
      </c>
      <c r="J2381">
        <v>-2.2179416396400402</v>
      </c>
      <c r="K2381">
        <v>85.785828609263604</v>
      </c>
      <c r="L2381">
        <v>56.277786914437698</v>
      </c>
      <c r="M2381">
        <v>48.761445963271903</v>
      </c>
      <c r="N2381">
        <v>0.24097575428373899</v>
      </c>
      <c r="O2381">
        <v>22.418710781517301</v>
      </c>
      <c r="P2381">
        <v>696.81818181818096</v>
      </c>
    </row>
    <row r="2382" spans="1:17" hidden="1" x14ac:dyDescent="0.3">
      <c r="A2382" t="s">
        <v>4923</v>
      </c>
      <c r="B2382" t="s">
        <v>4924</v>
      </c>
      <c r="C2382" t="str">
        <f>IFERROR(VLOOKUP(Table1[[#This Row],[Ticker]],[1]!Table1[[Symbol]:[Industry]],2,FALSE),"-")</f>
        <v>-</v>
      </c>
      <c r="D2382" t="s">
        <v>61</v>
      </c>
      <c r="E2382">
        <v>191.43920025</v>
      </c>
      <c r="F2382">
        <v>172.85</v>
      </c>
      <c r="G2382">
        <v>11.864185595059899</v>
      </c>
      <c r="H2382">
        <v>-10.586011591151401</v>
      </c>
      <c r="I2382">
        <v>-9.4911607498626402</v>
      </c>
      <c r="J2382">
        <v>3.33472535326427</v>
      </c>
      <c r="K2382">
        <v>164.505783070012</v>
      </c>
      <c r="L2382">
        <v>165.46950656538701</v>
      </c>
      <c r="M2382">
        <v>59.9236833681761</v>
      </c>
      <c r="N2382">
        <v>1.19439419177929</v>
      </c>
      <c r="O2382">
        <v>26.583743129881402</v>
      </c>
      <c r="P2382">
        <v>45.374264087468397</v>
      </c>
      <c r="Q2382">
        <v>-7.7785476863026004E-2</v>
      </c>
    </row>
    <row r="2383" spans="1:17" hidden="1" x14ac:dyDescent="0.3">
      <c r="A2383" t="s">
        <v>4925</v>
      </c>
      <c r="B2383" t="s">
        <v>4926</v>
      </c>
      <c r="C2383" t="str">
        <f>IFERROR(VLOOKUP(Table1[[#This Row],[Ticker]],[1]!Table1[[Symbol]:[Industry]],2,FALSE),"-")</f>
        <v>-</v>
      </c>
      <c r="D2383" t="s">
        <v>46</v>
      </c>
      <c r="E2383">
        <v>191.43388428</v>
      </c>
      <c r="F2383">
        <v>619.25</v>
      </c>
      <c r="G2383">
        <v>-72.3898228686745</v>
      </c>
      <c r="H2383">
        <v>-17.624144239303899</v>
      </c>
      <c r="I2383">
        <v>-70.779485998799899</v>
      </c>
      <c r="J2383">
        <v>-3.9089733583472901</v>
      </c>
      <c r="K2383">
        <v>1035.9616196648401</v>
      </c>
      <c r="L2383">
        <v>1402.2931601702001</v>
      </c>
      <c r="M2383">
        <v>36.156144759987299</v>
      </c>
      <c r="N2383">
        <v>0.75066788217904901</v>
      </c>
      <c r="O2383">
        <v>283.026241421073</v>
      </c>
      <c r="Q2383">
        <v>2.2529987969033001E-2</v>
      </c>
    </row>
    <row r="2384" spans="1:17" hidden="1" x14ac:dyDescent="0.3">
      <c r="A2384" t="s">
        <v>4927</v>
      </c>
      <c r="B2384" t="s">
        <v>4928</v>
      </c>
      <c r="C2384" t="str">
        <f>IFERROR(VLOOKUP(Table1[[#This Row],[Ticker]],[1]!Table1[[Symbol]:[Industry]],2,FALSE),"-")</f>
        <v>-</v>
      </c>
      <c r="D2384" t="s">
        <v>119</v>
      </c>
      <c r="E2384">
        <v>191.40646559999999</v>
      </c>
      <c r="F2384">
        <v>0.96</v>
      </c>
      <c r="G2384">
        <v>-19.0185548528978</v>
      </c>
      <c r="H2384">
        <v>-27.044166404062</v>
      </c>
      <c r="I2384">
        <v>-4.65070910528729</v>
      </c>
      <c r="J2384">
        <v>-1.6714935522083501</v>
      </c>
      <c r="K2384">
        <v>1.0302974277366901</v>
      </c>
      <c r="L2384">
        <v>1.00479742284308</v>
      </c>
      <c r="M2384">
        <v>5.4221455835977803</v>
      </c>
      <c r="N2384">
        <v>0.57503822998601095</v>
      </c>
      <c r="O2384">
        <v>30.2083333333333</v>
      </c>
      <c r="P2384">
        <v>74.545454545454504</v>
      </c>
      <c r="Q2384">
        <v>-9.7100029040460001E-2</v>
      </c>
    </row>
    <row r="2385" spans="1:17" hidden="1" x14ac:dyDescent="0.3">
      <c r="A2385" t="s">
        <v>4929</v>
      </c>
      <c r="B2385" t="s">
        <v>4930</v>
      </c>
      <c r="C2385" t="str">
        <f>IFERROR(VLOOKUP(Table1[[#This Row],[Ticker]],[1]!Table1[[Symbol]:[Industry]],2,FALSE),"-")</f>
        <v>-</v>
      </c>
      <c r="D2385" t="s">
        <v>278</v>
      </c>
      <c r="E2385">
        <v>191.14914854899999</v>
      </c>
      <c r="F2385">
        <v>140.44999999999999</v>
      </c>
      <c r="G2385">
        <v>-48.4845006752278</v>
      </c>
      <c r="H2385">
        <v>-12.4822328693188</v>
      </c>
      <c r="I2385">
        <v>-31.933927986369099</v>
      </c>
      <c r="J2385">
        <v>-3.1405386728799098</v>
      </c>
      <c r="K2385">
        <v>147.57971265462601</v>
      </c>
      <c r="L2385">
        <v>164.56797064046401</v>
      </c>
      <c r="M2385">
        <v>42.513791168044399</v>
      </c>
      <c r="N2385">
        <v>0.74384900395602704</v>
      </c>
      <c r="O2385">
        <v>51.455476609829802</v>
      </c>
      <c r="P2385">
        <v>10.590551181102301</v>
      </c>
      <c r="Q2385">
        <v>-7.7095145487774006E-2</v>
      </c>
    </row>
    <row r="2386" spans="1:17" hidden="1" x14ac:dyDescent="0.3">
      <c r="A2386" t="s">
        <v>4931</v>
      </c>
      <c r="B2386" t="s">
        <v>4932</v>
      </c>
      <c r="C2386" t="str">
        <f>IFERROR(VLOOKUP(Table1[[#This Row],[Ticker]],[1]!Table1[[Symbol]:[Industry]],2,FALSE),"-")</f>
        <v>-</v>
      </c>
      <c r="D2386" t="s">
        <v>486</v>
      </c>
      <c r="E2386">
        <v>191.07952299199999</v>
      </c>
      <c r="F2386">
        <v>7.95</v>
      </c>
      <c r="G2386">
        <v>61.649954463613703</v>
      </c>
      <c r="H2386">
        <v>3.7167719448134799</v>
      </c>
      <c r="I2386">
        <v>24.172880412088801</v>
      </c>
      <c r="J2386">
        <v>-2.5432245609256499</v>
      </c>
      <c r="K2386">
        <v>7.5437607996324001</v>
      </c>
      <c r="L2386">
        <v>6.9731557455275697</v>
      </c>
      <c r="M2386">
        <v>59.052634986397798</v>
      </c>
      <c r="N2386">
        <v>0.99832475384159403</v>
      </c>
      <c r="O2386">
        <v>42.462831830328</v>
      </c>
      <c r="P2386">
        <v>107.76001033227401</v>
      </c>
      <c r="Q2386">
        <v>7.5322379268894998E-2</v>
      </c>
    </row>
    <row r="2387" spans="1:17" hidden="1" x14ac:dyDescent="0.3">
      <c r="A2387" t="s">
        <v>4933</v>
      </c>
      <c r="B2387" t="s">
        <v>4934</v>
      </c>
      <c r="C2387" t="str">
        <f>IFERROR(VLOOKUP(Table1[[#This Row],[Ticker]],[1]!Table1[[Symbol]:[Industry]],2,FALSE),"-")</f>
        <v>-</v>
      </c>
      <c r="D2387" t="s">
        <v>385</v>
      </c>
      <c r="E2387">
        <v>190.04094407100001</v>
      </c>
      <c r="F2387">
        <v>63.68</v>
      </c>
      <c r="G2387">
        <v>-35.037534686824301</v>
      </c>
      <c r="H2387">
        <v>-7.2731740376497998</v>
      </c>
      <c r="I2387">
        <v>-32.893730451756902</v>
      </c>
      <c r="J2387">
        <v>0.19912219214081001</v>
      </c>
      <c r="K2387">
        <v>65.591213778920306</v>
      </c>
      <c r="L2387">
        <v>71.227378483240798</v>
      </c>
      <c r="M2387">
        <v>51.299128556762199</v>
      </c>
      <c r="N2387">
        <v>1.6425436794100701</v>
      </c>
      <c r="O2387">
        <v>60.882537688442198</v>
      </c>
      <c r="P2387">
        <v>7.65849535080305</v>
      </c>
      <c r="Q2387">
        <v>-6.6981765922260003E-2</v>
      </c>
    </row>
    <row r="2388" spans="1:17" hidden="1" x14ac:dyDescent="0.3">
      <c r="A2388" t="s">
        <v>4935</v>
      </c>
      <c r="B2388" t="s">
        <v>4936</v>
      </c>
      <c r="C2388" t="str">
        <f>IFERROR(VLOOKUP(Table1[[#This Row],[Ticker]],[1]!Table1[[Symbol]:[Industry]],2,FALSE),"-")</f>
        <v>-</v>
      </c>
      <c r="D2388" t="s">
        <v>230</v>
      </c>
      <c r="E2388">
        <v>189.86099999999999</v>
      </c>
      <c r="F2388">
        <v>81.36</v>
      </c>
      <c r="G2388">
        <v>-75.893299854937794</v>
      </c>
      <c r="H2388">
        <v>-32.108401795690597</v>
      </c>
      <c r="I2388">
        <v>-49.4231194007101</v>
      </c>
      <c r="J2388">
        <v>-17.522200923764501</v>
      </c>
      <c r="K2388">
        <v>112.74022654733901</v>
      </c>
      <c r="L2388">
        <v>125.410849776135</v>
      </c>
      <c r="M2388">
        <v>11.221372201952001</v>
      </c>
      <c r="N2388">
        <v>3.1614049830161601</v>
      </c>
      <c r="O2388">
        <v>110.791543756145</v>
      </c>
      <c r="P2388">
        <v>0</v>
      </c>
      <c r="Q2388">
        <v>0.16523107737973</v>
      </c>
    </row>
    <row r="2389" spans="1:17" hidden="1" x14ac:dyDescent="0.3">
      <c r="A2389" t="s">
        <v>4937</v>
      </c>
      <c r="B2389" t="s">
        <v>4938</v>
      </c>
      <c r="C2389" t="str">
        <f>IFERROR(VLOOKUP(Table1[[#This Row],[Ticker]],[1]!Table1[[Symbol]:[Industry]],2,FALSE),"-")</f>
        <v>-</v>
      </c>
      <c r="D2389" t="s">
        <v>343</v>
      </c>
      <c r="E2389">
        <v>189.83906279999999</v>
      </c>
      <c r="F2389">
        <v>38.61</v>
      </c>
      <c r="G2389">
        <v>56.047799557718797</v>
      </c>
      <c r="H2389">
        <v>-9.2494895979783607</v>
      </c>
      <c r="I2389">
        <v>1.2482218956845299</v>
      </c>
      <c r="J2389">
        <v>-4.6880848040937204</v>
      </c>
      <c r="K2389">
        <v>38.478688345306601</v>
      </c>
      <c r="L2389">
        <v>34.0514092858214</v>
      </c>
      <c r="M2389">
        <v>50.962378058799402</v>
      </c>
      <c r="N2389">
        <v>0.54591108112667897</v>
      </c>
      <c r="O2389">
        <v>21.4711214711214</v>
      </c>
      <c r="P2389">
        <v>96.989795918367307</v>
      </c>
      <c r="Q2389">
        <v>9.0972631899290002E-2</v>
      </c>
    </row>
    <row r="2390" spans="1:17" hidden="1" x14ac:dyDescent="0.3">
      <c r="A2390" t="s">
        <v>4939</v>
      </c>
      <c r="B2390" t="s">
        <v>4940</v>
      </c>
      <c r="C2390" t="str">
        <f>IFERROR(VLOOKUP(Table1[[#This Row],[Ticker]],[1]!Table1[[Symbol]:[Industry]],2,FALSE),"-")</f>
        <v>-</v>
      </c>
      <c r="D2390" t="s">
        <v>278</v>
      </c>
      <c r="E2390">
        <v>189.70920000000001</v>
      </c>
      <c r="F2390">
        <v>15119.3</v>
      </c>
      <c r="G2390">
        <v>-3.4191511162780901</v>
      </c>
      <c r="H2390">
        <v>14.157354508485501</v>
      </c>
      <c r="I2390">
        <v>0.67743904286085499</v>
      </c>
      <c r="J2390">
        <v>19.025212241051701</v>
      </c>
      <c r="K2390">
        <v>13487.082087439399</v>
      </c>
      <c r="L2390">
        <v>13152.7579408805</v>
      </c>
      <c r="M2390">
        <v>86.702902851143193</v>
      </c>
      <c r="N2390">
        <v>3.52730151875044</v>
      </c>
      <c r="O2390">
        <v>15.4153962154332</v>
      </c>
      <c r="P2390">
        <v>49.528745067399797</v>
      </c>
      <c r="Q2390">
        <v>-2.4720979594853001E-2</v>
      </c>
    </row>
    <row r="2391" spans="1:17" hidden="1" x14ac:dyDescent="0.3">
      <c r="A2391" t="s">
        <v>4941</v>
      </c>
      <c r="B2391" t="s">
        <v>4942</v>
      </c>
      <c r="C2391" t="str">
        <f>IFERROR(VLOOKUP(Table1[[#This Row],[Ticker]],[1]!Table1[[Symbol]:[Industry]],2,FALSE),"-")</f>
        <v>-</v>
      </c>
      <c r="D2391" t="s">
        <v>391</v>
      </c>
      <c r="E2391">
        <v>189.29661999999999</v>
      </c>
      <c r="F2391">
        <v>319</v>
      </c>
      <c r="G2391">
        <v>720.46862463428101</v>
      </c>
      <c r="H2391">
        <v>-13.0805300404256</v>
      </c>
      <c r="I2391">
        <v>56.577361070151298</v>
      </c>
      <c r="J2391">
        <v>-0.95431238600940904</v>
      </c>
      <c r="K2391">
        <v>314.14798563436801</v>
      </c>
      <c r="L2391">
        <v>169.76839457953599</v>
      </c>
      <c r="M2391">
        <v>42.238176702178897</v>
      </c>
      <c r="N2391">
        <v>1.04599406528189</v>
      </c>
      <c r="O2391">
        <v>21.9435736677116</v>
      </c>
      <c r="P2391">
        <v>746.15384615384596</v>
      </c>
    </row>
    <row r="2392" spans="1:17" hidden="1" x14ac:dyDescent="0.3">
      <c r="A2392" t="s">
        <v>4943</v>
      </c>
      <c r="B2392" t="s">
        <v>4944</v>
      </c>
      <c r="C2392" t="str">
        <f>IFERROR(VLOOKUP(Table1[[#This Row],[Ticker]],[1]!Table1[[Symbol]:[Industry]],2,FALSE),"-")</f>
        <v>-</v>
      </c>
      <c r="D2392" t="s">
        <v>130</v>
      </c>
      <c r="E2392">
        <v>189.26091</v>
      </c>
      <c r="F2392">
        <v>175</v>
      </c>
      <c r="G2392">
        <v>-19.8171029472717</v>
      </c>
      <c r="H2392">
        <v>-3.9200874179140599</v>
      </c>
      <c r="I2392">
        <v>-6.90210130894679</v>
      </c>
      <c r="J2392">
        <v>-1.6429057877715401</v>
      </c>
      <c r="K2392">
        <v>159.21482755788099</v>
      </c>
      <c r="L2392">
        <v>152.370058056955</v>
      </c>
      <c r="M2392">
        <v>71.029612562952394</v>
      </c>
      <c r="N2392">
        <v>2.1867629217362601</v>
      </c>
      <c r="O2392">
        <v>14.4285714285714</v>
      </c>
      <c r="P2392">
        <v>45.8333333333333</v>
      </c>
      <c r="Q2392">
        <v>0.106726972952842</v>
      </c>
    </row>
    <row r="2393" spans="1:17" hidden="1" x14ac:dyDescent="0.3">
      <c r="A2393" t="s">
        <v>4945</v>
      </c>
      <c r="B2393" t="s">
        <v>4946</v>
      </c>
      <c r="C2393" t="str">
        <f>IFERROR(VLOOKUP(Table1[[#This Row],[Ticker]],[1]!Table1[[Symbol]:[Industry]],2,FALSE),"-")</f>
        <v>-</v>
      </c>
      <c r="D2393" t="s">
        <v>302</v>
      </c>
      <c r="E2393">
        <v>189.05279451800001</v>
      </c>
      <c r="F2393">
        <v>42.9</v>
      </c>
      <c r="G2393">
        <v>230.036171515261</v>
      </c>
      <c r="H2393">
        <v>22.7214104003796</v>
      </c>
      <c r="I2393">
        <v>188.054571192456</v>
      </c>
      <c r="J2393">
        <v>-9.3722394934106301</v>
      </c>
      <c r="K2393">
        <v>30.856785454501999</v>
      </c>
      <c r="L2393">
        <v>19.929138173545098</v>
      </c>
      <c r="M2393">
        <v>57.163297770797399</v>
      </c>
      <c r="N2393">
        <v>0.79160628011682799</v>
      </c>
      <c r="O2393">
        <v>8.3916083916083899</v>
      </c>
      <c r="P2393">
        <v>329</v>
      </c>
      <c r="Q2393">
        <v>9.0983526503604001E-2</v>
      </c>
    </row>
    <row r="2394" spans="1:17" hidden="1" x14ac:dyDescent="0.3">
      <c r="A2394" t="s">
        <v>4947</v>
      </c>
      <c r="B2394" t="s">
        <v>4948</v>
      </c>
      <c r="C2394" t="str">
        <f>IFERROR(VLOOKUP(Table1[[#This Row],[Ticker]],[1]!Table1[[Symbol]:[Industry]],2,FALSE),"-")</f>
        <v>-</v>
      </c>
      <c r="D2394" t="s">
        <v>278</v>
      </c>
      <c r="E2394">
        <v>188.99604735</v>
      </c>
      <c r="F2394">
        <v>20.52</v>
      </c>
      <c r="G2394">
        <v>184.75350767862</v>
      </c>
      <c r="H2394">
        <v>52.547670330631803</v>
      </c>
      <c r="I2394">
        <v>95.537462937723404</v>
      </c>
      <c r="J2394">
        <v>19.757077876362999</v>
      </c>
      <c r="K2394">
        <v>13.422382114194001</v>
      </c>
      <c r="L2394">
        <v>10.727181690875801</v>
      </c>
      <c r="M2394">
        <v>92.677187693814602</v>
      </c>
      <c r="N2394">
        <v>2.11694857328524</v>
      </c>
      <c r="O2394">
        <v>0</v>
      </c>
      <c r="P2394">
        <v>280</v>
      </c>
    </row>
    <row r="2395" spans="1:17" hidden="1" x14ac:dyDescent="0.3">
      <c r="A2395" t="s">
        <v>4949</v>
      </c>
      <c r="B2395" t="s">
        <v>4950</v>
      </c>
      <c r="C2395" t="str">
        <f>IFERROR(VLOOKUP(Table1[[#This Row],[Ticker]],[1]!Table1[[Symbol]:[Industry]],2,FALSE),"-")</f>
        <v>-</v>
      </c>
      <c r="D2395" t="s">
        <v>1150</v>
      </c>
      <c r="E2395">
        <v>188.856117904</v>
      </c>
      <c r="F2395">
        <v>140.49</v>
      </c>
      <c r="G2395">
        <v>-63.175766569620102</v>
      </c>
      <c r="H2395">
        <v>-10.4059702988348</v>
      </c>
      <c r="I2395">
        <v>-56.244855191789298</v>
      </c>
      <c r="J2395">
        <v>-3.7621823718691201</v>
      </c>
      <c r="K2395">
        <v>154.04163724042201</v>
      </c>
      <c r="L2395">
        <v>176.64013789929999</v>
      </c>
      <c r="M2395">
        <v>40.724091682942998</v>
      </c>
      <c r="N2395">
        <v>0.75725813829966604</v>
      </c>
      <c r="O2395">
        <v>113.573919851946</v>
      </c>
      <c r="P2395">
        <v>11.9442231075697</v>
      </c>
      <c r="Q2395">
        <v>0.1310513873709</v>
      </c>
    </row>
    <row r="2396" spans="1:17" hidden="1" x14ac:dyDescent="0.3">
      <c r="A2396" t="s">
        <v>4951</v>
      </c>
      <c r="B2396" t="s">
        <v>4952</v>
      </c>
      <c r="C2396" t="str">
        <f>IFERROR(VLOOKUP(Table1[[#This Row],[Ticker]],[1]!Table1[[Symbol]:[Industry]],2,FALSE),"-")</f>
        <v>-</v>
      </c>
      <c r="D2396" t="s">
        <v>61</v>
      </c>
      <c r="E2396">
        <v>188.767419168</v>
      </c>
      <c r="F2396">
        <v>121.59</v>
      </c>
      <c r="G2396">
        <v>10.7028884075246</v>
      </c>
      <c r="H2396">
        <v>-6.2083707096761902</v>
      </c>
      <c r="I2396">
        <v>5.4837769657982101</v>
      </c>
      <c r="J2396">
        <v>-1.9386946210126299</v>
      </c>
      <c r="K2396">
        <v>111.51988515114201</v>
      </c>
      <c r="L2396">
        <v>104.78913257032799</v>
      </c>
      <c r="M2396">
        <v>60.8915712019271</v>
      </c>
      <c r="N2396">
        <v>0.91662978233734604</v>
      </c>
      <c r="O2396">
        <v>8.9316555637799002</v>
      </c>
      <c r="P2396">
        <v>49.741379310344797</v>
      </c>
      <c r="Q2396">
        <v>-1.0946656303845E-2</v>
      </c>
    </row>
    <row r="2397" spans="1:17" hidden="1" x14ac:dyDescent="0.3">
      <c r="A2397" t="s">
        <v>4953</v>
      </c>
      <c r="B2397" t="s">
        <v>4954</v>
      </c>
      <c r="C2397" t="str">
        <f>IFERROR(VLOOKUP(Table1[[#This Row],[Ticker]],[1]!Table1[[Symbol]:[Industry]],2,FALSE),"-")</f>
        <v>-</v>
      </c>
      <c r="D2397" t="s">
        <v>988</v>
      </c>
      <c r="E2397">
        <v>188.54045180999901</v>
      </c>
      <c r="F2397">
        <v>188.7</v>
      </c>
      <c r="G2397">
        <v>121.37831291716699</v>
      </c>
      <c r="H2397">
        <v>9.2493659342464394</v>
      </c>
      <c r="I2397">
        <v>83.439565088815897</v>
      </c>
      <c r="J2397">
        <v>18.238734084854801</v>
      </c>
      <c r="K2397">
        <v>146.237719267687</v>
      </c>
      <c r="L2397">
        <v>116.831906965852</v>
      </c>
      <c r="M2397">
        <v>80.275764478342296</v>
      </c>
      <c r="N2397">
        <v>1.5466573448607499</v>
      </c>
      <c r="O2397">
        <v>4.0805511393746796</v>
      </c>
      <c r="P2397">
        <v>158.49315068493101</v>
      </c>
      <c r="Q2397">
        <v>6.6604263449200002E-3</v>
      </c>
    </row>
    <row r="2398" spans="1:17" hidden="1" x14ac:dyDescent="0.3">
      <c r="A2398" t="s">
        <v>4955</v>
      </c>
      <c r="B2398" t="s">
        <v>4956</v>
      </c>
      <c r="C2398" t="str">
        <f>IFERROR(VLOOKUP(Table1[[#This Row],[Ticker]],[1]!Table1[[Symbol]:[Industry]],2,FALSE),"-")</f>
        <v>-</v>
      </c>
      <c r="D2398" t="s">
        <v>49</v>
      </c>
      <c r="E2398">
        <v>187.52232995999901</v>
      </c>
      <c r="F2398">
        <v>1.55</v>
      </c>
      <c r="G2398">
        <v>-32.433590133284099</v>
      </c>
      <c r="H2398">
        <v>-4.9752008868206197</v>
      </c>
      <c r="I2398">
        <v>-33.748973300638802</v>
      </c>
      <c r="J2398">
        <v>1.1062842255694201</v>
      </c>
      <c r="K2398">
        <v>1.4893539898720101</v>
      </c>
      <c r="L2398">
        <v>1.7193384284101301</v>
      </c>
      <c r="M2398">
        <v>70.1270029665896</v>
      </c>
      <c r="N2398">
        <v>1.81139786026037</v>
      </c>
      <c r="O2398">
        <v>91.612903225806406</v>
      </c>
      <c r="P2398">
        <v>19.230769230769202</v>
      </c>
      <c r="Q2398">
        <v>6.1557313922136002E-2</v>
      </c>
    </row>
    <row r="2399" spans="1:17" hidden="1" x14ac:dyDescent="0.3">
      <c r="A2399" t="s">
        <v>4957</v>
      </c>
      <c r="B2399" t="s">
        <v>4958</v>
      </c>
      <c r="C2399" t="str">
        <f>IFERROR(VLOOKUP(Table1[[#This Row],[Ticker]],[1]!Table1[[Symbol]:[Industry]],2,FALSE),"-")</f>
        <v>-</v>
      </c>
      <c r="D2399" t="s">
        <v>61</v>
      </c>
      <c r="E2399">
        <v>187.45279854</v>
      </c>
      <c r="F2399">
        <v>83.2</v>
      </c>
      <c r="G2399">
        <v>-43.6743787398701</v>
      </c>
      <c r="H2399">
        <v>-9.6772851869759897</v>
      </c>
      <c r="I2399">
        <v>-24.560337190097801</v>
      </c>
      <c r="J2399">
        <v>3.3259824700026601</v>
      </c>
      <c r="K2399">
        <v>88.592739347994296</v>
      </c>
      <c r="L2399">
        <v>91.965493125650397</v>
      </c>
      <c r="M2399">
        <v>55.319869035355097</v>
      </c>
      <c r="N2399">
        <v>0.899905906037331</v>
      </c>
      <c r="O2399">
        <v>43.028846153846096</v>
      </c>
      <c r="P2399">
        <v>13.583617747440201</v>
      </c>
      <c r="Q2399">
        <v>-7.4376770857762994E-2</v>
      </c>
    </row>
    <row r="2400" spans="1:17" hidden="1" x14ac:dyDescent="0.3">
      <c r="A2400" t="s">
        <v>4959</v>
      </c>
      <c r="B2400" t="s">
        <v>4960</v>
      </c>
      <c r="C2400" t="str">
        <f>IFERROR(VLOOKUP(Table1[[#This Row],[Ticker]],[1]!Table1[[Symbol]:[Industry]],2,FALSE),"-")</f>
        <v>-</v>
      </c>
      <c r="D2400" t="s">
        <v>881</v>
      </c>
      <c r="E2400">
        <v>187.44006959999999</v>
      </c>
      <c r="F2400">
        <v>31.27</v>
      </c>
      <c r="G2400">
        <v>-0.43269626703928998</v>
      </c>
      <c r="H2400">
        <v>-9.7108330707286701</v>
      </c>
      <c r="I2400">
        <v>-14.6857317670095</v>
      </c>
      <c r="J2400">
        <v>-4.5001125205943797</v>
      </c>
      <c r="K2400">
        <v>29.811817487809599</v>
      </c>
      <c r="L2400">
        <v>30.756440372992401</v>
      </c>
      <c r="M2400">
        <v>52.832493704373</v>
      </c>
      <c r="N2400">
        <v>0.92344934350310204</v>
      </c>
      <c r="O2400">
        <v>29.5171090502078</v>
      </c>
      <c r="P2400">
        <v>43.7701149425287</v>
      </c>
      <c r="Q2400">
        <v>-6.5311973427539999E-2</v>
      </c>
    </row>
    <row r="2401" spans="1:17" hidden="1" x14ac:dyDescent="0.3">
      <c r="A2401" t="s">
        <v>4961</v>
      </c>
      <c r="B2401" t="s">
        <v>4962</v>
      </c>
      <c r="C2401" t="str">
        <f>IFERROR(VLOOKUP(Table1[[#This Row],[Ticker]],[1]!Table1[[Symbol]:[Industry]],2,FALSE),"-")</f>
        <v>-</v>
      </c>
      <c r="D2401" t="s">
        <v>1125</v>
      </c>
      <c r="E2401">
        <v>187.41618852599899</v>
      </c>
      <c r="F2401">
        <v>20.010000000000002</v>
      </c>
      <c r="G2401">
        <v>-20.144324421939199</v>
      </c>
      <c r="H2401">
        <v>-7.6039628417210299</v>
      </c>
      <c r="I2401">
        <v>-28.801911854428099</v>
      </c>
      <c r="J2401">
        <v>-4.3607365800967903</v>
      </c>
      <c r="K2401">
        <v>20.300761263880599</v>
      </c>
      <c r="L2401">
        <v>21.622798391425999</v>
      </c>
      <c r="M2401">
        <v>39.665989897898399</v>
      </c>
      <c r="N2401">
        <v>0.94148055619106297</v>
      </c>
      <c r="O2401">
        <v>46.926536731634101</v>
      </c>
      <c r="P2401">
        <v>17.705882352941099</v>
      </c>
      <c r="Q2401">
        <v>-1.2993503612387E-2</v>
      </c>
    </row>
    <row r="2402" spans="1:17" hidden="1" x14ac:dyDescent="0.3">
      <c r="A2402" t="s">
        <v>4963</v>
      </c>
      <c r="B2402" t="s">
        <v>4964</v>
      </c>
      <c r="C2402" t="str">
        <f>IFERROR(VLOOKUP(Table1[[#This Row],[Ticker]],[1]!Table1[[Symbol]:[Industry]],2,FALSE),"-")</f>
        <v>-</v>
      </c>
      <c r="D2402" t="s">
        <v>64</v>
      </c>
      <c r="E2402">
        <v>186.64800288000001</v>
      </c>
      <c r="F2402">
        <v>135</v>
      </c>
      <c r="G2402">
        <v>-55.041579447350998</v>
      </c>
      <c r="H2402">
        <v>6.0211602291038098</v>
      </c>
      <c r="I2402">
        <v>-23.541042872083999</v>
      </c>
      <c r="J2402">
        <v>0.60123372051891999</v>
      </c>
      <c r="K2402">
        <v>127.551539546642</v>
      </c>
      <c r="L2402">
        <v>139.33965139932801</v>
      </c>
      <c r="M2402">
        <v>62.283521458981902</v>
      </c>
      <c r="N2402">
        <v>1.05820240365694</v>
      </c>
      <c r="O2402">
        <v>48.148148148148103</v>
      </c>
      <c r="P2402">
        <v>21.184919210053799</v>
      </c>
      <c r="Q2402">
        <v>1.1406010293319999E-3</v>
      </c>
    </row>
    <row r="2403" spans="1:17" hidden="1" x14ac:dyDescent="0.3">
      <c r="A2403" t="s">
        <v>4965</v>
      </c>
      <c r="B2403" t="s">
        <v>4966</v>
      </c>
      <c r="C2403" t="str">
        <f>IFERROR(VLOOKUP(Table1[[#This Row],[Ticker]],[1]!Table1[[Symbol]:[Industry]],2,FALSE),"-")</f>
        <v>-</v>
      </c>
      <c r="D2403" t="s">
        <v>327</v>
      </c>
      <c r="E2403">
        <v>186.589248</v>
      </c>
      <c r="F2403">
        <v>87.46</v>
      </c>
      <c r="G2403">
        <v>26.816958079389199</v>
      </c>
      <c r="H2403">
        <v>-2.29386189736285</v>
      </c>
      <c r="I2403">
        <v>14.8875304329522</v>
      </c>
      <c r="J2403">
        <v>-3.30708774184578</v>
      </c>
      <c r="K2403">
        <v>65.2054879718781</v>
      </c>
      <c r="L2403">
        <v>58.685062252281703</v>
      </c>
      <c r="M2403">
        <v>79.303083719151701</v>
      </c>
      <c r="N2403">
        <v>1.2127996745379499</v>
      </c>
      <c r="O2403">
        <v>1.07477704093301</v>
      </c>
      <c r="P2403">
        <v>93.495575221238894</v>
      </c>
      <c r="Q2403">
        <v>7.8198501063729997E-2</v>
      </c>
    </row>
    <row r="2404" spans="1:17" hidden="1" x14ac:dyDescent="0.3">
      <c r="A2404" t="s">
        <v>4967</v>
      </c>
      <c r="B2404" t="s">
        <v>4968</v>
      </c>
      <c r="C2404" t="str">
        <f>IFERROR(VLOOKUP(Table1[[#This Row],[Ticker]],[1]!Table1[[Symbol]:[Industry]],2,FALSE),"-")</f>
        <v>-</v>
      </c>
      <c r="D2404" t="s">
        <v>385</v>
      </c>
      <c r="E2404">
        <v>186.588945</v>
      </c>
      <c r="F2404">
        <v>26.52</v>
      </c>
      <c r="G2404">
        <v>-69.936459795462895</v>
      </c>
      <c r="H2404">
        <v>-9.5550834346296902</v>
      </c>
      <c r="I2404">
        <v>-49.520801147696702</v>
      </c>
      <c r="J2404">
        <v>-2.6692762573081201</v>
      </c>
      <c r="K2404">
        <v>28.352958079763301</v>
      </c>
      <c r="L2404">
        <v>35.899194325741597</v>
      </c>
      <c r="M2404">
        <v>47.978011196047397</v>
      </c>
      <c r="N2404">
        <v>0.91582783310258098</v>
      </c>
      <c r="O2404">
        <v>120.588235294117</v>
      </c>
      <c r="P2404">
        <v>23.119777158774301</v>
      </c>
      <c r="Q2404">
        <v>0.11287891870022899</v>
      </c>
    </row>
    <row r="2405" spans="1:17" hidden="1" x14ac:dyDescent="0.3">
      <c r="A2405" t="s">
        <v>4969</v>
      </c>
      <c r="B2405" t="s">
        <v>4970</v>
      </c>
      <c r="C2405" t="str">
        <f>IFERROR(VLOOKUP(Table1[[#This Row],[Ticker]],[1]!Table1[[Symbol]:[Industry]],2,FALSE),"-")</f>
        <v>-</v>
      </c>
      <c r="D2405" t="s">
        <v>544</v>
      </c>
      <c r="E2405">
        <v>186.58120843499901</v>
      </c>
      <c r="F2405">
        <v>150.85</v>
      </c>
      <c r="G2405">
        <v>68.489535761988805</v>
      </c>
      <c r="H2405">
        <v>-0.117759477655083</v>
      </c>
      <c r="I2405">
        <v>-41.023806340453397</v>
      </c>
      <c r="J2405">
        <v>-6.9750079292051597</v>
      </c>
      <c r="K2405">
        <v>147.96042134911201</v>
      </c>
      <c r="L2405">
        <v>153.22262086756501</v>
      </c>
      <c r="M2405">
        <v>47.243142239922399</v>
      </c>
      <c r="N2405">
        <v>0.83957051885276301</v>
      </c>
      <c r="O2405">
        <v>78.322837255551804</v>
      </c>
      <c r="P2405">
        <v>103.851351351351</v>
      </c>
      <c r="Q2405">
        <v>2.0990599531962001E-2</v>
      </c>
    </row>
    <row r="2406" spans="1:17" hidden="1" x14ac:dyDescent="0.3">
      <c r="A2406" t="s">
        <v>4971</v>
      </c>
      <c r="B2406" t="s">
        <v>4972</v>
      </c>
      <c r="C2406" t="str">
        <f>IFERROR(VLOOKUP(Table1[[#This Row],[Ticker]],[1]!Table1[[Symbol]:[Industry]],2,FALSE),"-")</f>
        <v>-</v>
      </c>
      <c r="D2406" t="s">
        <v>1150</v>
      </c>
      <c r="E2406">
        <v>186.57509415999999</v>
      </c>
      <c r="F2406">
        <v>14.89</v>
      </c>
      <c r="G2406">
        <v>-22.2824437417867</v>
      </c>
      <c r="H2406">
        <v>-16.537837290137901</v>
      </c>
      <c r="I2406">
        <v>-60.757104125094799</v>
      </c>
      <c r="J2406">
        <v>-9.65090153161632</v>
      </c>
      <c r="K2406">
        <v>17.0296459495599</v>
      </c>
      <c r="L2406">
        <v>21.522874364948699</v>
      </c>
      <c r="M2406">
        <v>25.8200731324904</v>
      </c>
      <c r="N2406">
        <v>0.33676973637338398</v>
      </c>
      <c r="O2406">
        <v>155.20483546003999</v>
      </c>
      <c r="P2406">
        <v>4.1258741258741196</v>
      </c>
      <c r="Q2406">
        <v>-3.9772932478629999E-3</v>
      </c>
    </row>
    <row r="2407" spans="1:17" hidden="1" x14ac:dyDescent="0.3">
      <c r="A2407" t="s">
        <v>4973</v>
      </c>
      <c r="B2407" t="s">
        <v>4974</v>
      </c>
      <c r="C2407" t="str">
        <f>IFERROR(VLOOKUP(Table1[[#This Row],[Ticker]],[1]!Table1[[Symbol]:[Industry]],2,FALSE),"-")</f>
        <v>-</v>
      </c>
      <c r="D2407" t="s">
        <v>119</v>
      </c>
      <c r="E2407">
        <v>186.15622999999999</v>
      </c>
      <c r="F2407">
        <v>261.64999999999998</v>
      </c>
      <c r="G2407">
        <v>119.880240704743</v>
      </c>
      <c r="H2407">
        <v>-12.3956323171669</v>
      </c>
      <c r="I2407">
        <v>24.8168593997421</v>
      </c>
      <c r="J2407">
        <v>-2.9790441967755701</v>
      </c>
      <c r="K2407">
        <v>286.58602286101899</v>
      </c>
      <c r="L2407">
        <v>231.129152302634</v>
      </c>
      <c r="M2407">
        <v>38.961090125076197</v>
      </c>
      <c r="N2407">
        <v>0.88921706047256699</v>
      </c>
      <c r="O2407">
        <v>59.736288935601003</v>
      </c>
      <c r="P2407">
        <v>157.783251231527</v>
      </c>
    </row>
    <row r="2408" spans="1:17" hidden="1" x14ac:dyDescent="0.3">
      <c r="A2408" t="s">
        <v>4975</v>
      </c>
      <c r="B2408" t="s">
        <v>4976</v>
      </c>
      <c r="C2408" t="str">
        <f>IFERROR(VLOOKUP(Table1[[#This Row],[Ticker]],[1]!Table1[[Symbol]:[Industry]],2,FALSE),"-")</f>
        <v>-</v>
      </c>
      <c r="D2408" t="s">
        <v>230</v>
      </c>
      <c r="E2408">
        <v>186.04967009999999</v>
      </c>
      <c r="F2408">
        <v>392</v>
      </c>
      <c r="G2408">
        <v>21.710905571994001</v>
      </c>
      <c r="H2408">
        <v>0.51749958865938595</v>
      </c>
      <c r="I2408">
        <v>-13.671342642049799</v>
      </c>
      <c r="J2408">
        <v>0.63619875548395399</v>
      </c>
      <c r="K2408">
        <v>392.64067564860801</v>
      </c>
      <c r="L2408">
        <v>390.397371940992</v>
      </c>
      <c r="M2408">
        <v>61.537820966664597</v>
      </c>
      <c r="N2408">
        <v>1.05684763359706</v>
      </c>
      <c r="O2408">
        <v>55.459183673469298</v>
      </c>
      <c r="P2408">
        <v>56.455797246058602</v>
      </c>
      <c r="Q2408">
        <v>0.117153005352387</v>
      </c>
    </row>
    <row r="2409" spans="1:17" hidden="1" x14ac:dyDescent="0.3">
      <c r="A2409" t="s">
        <v>4977</v>
      </c>
      <c r="B2409" t="s">
        <v>4978</v>
      </c>
      <c r="C2409" t="str">
        <f>IFERROR(VLOOKUP(Table1[[#This Row],[Ticker]],[1]!Table1[[Symbol]:[Industry]],2,FALSE),"-")</f>
        <v>-</v>
      </c>
      <c r="D2409" t="s">
        <v>1554</v>
      </c>
      <c r="E2409">
        <v>185.75729999999999</v>
      </c>
      <c r="F2409">
        <v>174.9</v>
      </c>
      <c r="G2409">
        <v>-42.399507233850201</v>
      </c>
      <c r="H2409">
        <v>8.2424577997596398</v>
      </c>
      <c r="I2409">
        <v>-28.031661486239599</v>
      </c>
      <c r="J2409">
        <v>-4.2549165877304196</v>
      </c>
      <c r="K2409">
        <v>161.54728178312601</v>
      </c>
      <c r="M2409">
        <v>69.663923366871003</v>
      </c>
      <c r="N2409">
        <v>1.42490267058261</v>
      </c>
      <c r="O2409">
        <v>20.068610634648302</v>
      </c>
      <c r="P2409">
        <v>50.775862068965502</v>
      </c>
    </row>
    <row r="2410" spans="1:17" hidden="1" x14ac:dyDescent="0.3">
      <c r="A2410" t="s">
        <v>4979</v>
      </c>
      <c r="B2410" t="s">
        <v>4980</v>
      </c>
      <c r="C2410" t="str">
        <f>IFERROR(VLOOKUP(Table1[[#This Row],[Ticker]],[1]!Table1[[Symbol]:[Industry]],2,FALSE),"-")</f>
        <v>-</v>
      </c>
      <c r="D2410" t="s">
        <v>486</v>
      </c>
      <c r="E2410">
        <v>185.658025608</v>
      </c>
      <c r="F2410">
        <v>62.45</v>
      </c>
      <c r="G2410">
        <v>-35.439556779680103</v>
      </c>
      <c r="H2410">
        <v>0.55247225140017098</v>
      </c>
      <c r="I2410">
        <v>-22.357261811839901</v>
      </c>
      <c r="J2410">
        <v>3.2965339932908999</v>
      </c>
      <c r="K2410">
        <v>60.7542737585052</v>
      </c>
      <c r="L2410">
        <v>63.519755216574303</v>
      </c>
      <c r="M2410">
        <v>67.941365037486307</v>
      </c>
      <c r="N2410">
        <v>1.4283604511349799</v>
      </c>
      <c r="O2410">
        <v>29.143314651721301</v>
      </c>
      <c r="P2410">
        <v>19.407265774378502</v>
      </c>
      <c r="Q2410">
        <v>1.8436228922807E-2</v>
      </c>
    </row>
    <row r="2411" spans="1:17" hidden="1" x14ac:dyDescent="0.3">
      <c r="A2411" t="s">
        <v>4981</v>
      </c>
      <c r="B2411" t="s">
        <v>4982</v>
      </c>
      <c r="C2411" t="str">
        <f>IFERROR(VLOOKUP(Table1[[#This Row],[Ticker]],[1]!Table1[[Symbol]:[Industry]],2,FALSE),"-")</f>
        <v>-</v>
      </c>
      <c r="D2411" t="s">
        <v>64</v>
      </c>
      <c r="E2411">
        <v>185.62992</v>
      </c>
      <c r="F2411">
        <v>80.8</v>
      </c>
      <c r="G2411">
        <v>229.47961364527001</v>
      </c>
      <c r="H2411">
        <v>-7.0441664040619996</v>
      </c>
      <c r="I2411">
        <v>-6.32777078234896</v>
      </c>
      <c r="J2411">
        <v>-1.6714935522083501</v>
      </c>
      <c r="K2411">
        <v>80.503524816349397</v>
      </c>
      <c r="L2411">
        <v>70.431231202585295</v>
      </c>
      <c r="M2411">
        <v>99.999999971025503</v>
      </c>
      <c r="O2411">
        <v>0</v>
      </c>
      <c r="P2411">
        <v>255.16483516483501</v>
      </c>
    </row>
    <row r="2412" spans="1:17" hidden="1" x14ac:dyDescent="0.3">
      <c r="A2412" t="s">
        <v>4983</v>
      </c>
      <c r="B2412" t="s">
        <v>4984</v>
      </c>
      <c r="C2412" t="str">
        <f>IFERROR(VLOOKUP(Table1[[#This Row],[Ticker]],[1]!Table1[[Symbol]:[Industry]],2,FALSE),"-")</f>
        <v>-</v>
      </c>
      <c r="D2412" t="s">
        <v>302</v>
      </c>
      <c r="E2412">
        <v>185.55991165</v>
      </c>
      <c r="F2412">
        <v>33.119999999999997</v>
      </c>
      <c r="G2412">
        <v>56.794117323410603</v>
      </c>
      <c r="H2412">
        <v>-13.016388626284201</v>
      </c>
      <c r="I2412">
        <v>-33.185740952421</v>
      </c>
      <c r="J2412">
        <v>-4.9572078379226303</v>
      </c>
      <c r="K2412">
        <v>35.744000792559099</v>
      </c>
      <c r="L2412">
        <v>33.760353845736503</v>
      </c>
      <c r="M2412">
        <v>41.3332200981827</v>
      </c>
      <c r="N2412">
        <v>1.5206440046724199</v>
      </c>
      <c r="O2412">
        <v>44.172705314009598</v>
      </c>
      <c r="P2412">
        <v>94.708994708994595</v>
      </c>
      <c r="Q2412">
        <v>0.107947406656334</v>
      </c>
    </row>
    <row r="2413" spans="1:17" hidden="1" x14ac:dyDescent="0.3">
      <c r="A2413" t="s">
        <v>4985</v>
      </c>
      <c r="B2413" t="s">
        <v>4986</v>
      </c>
      <c r="C2413" t="str">
        <f>IFERROR(VLOOKUP(Table1[[#This Row],[Ticker]],[1]!Table1[[Symbol]:[Industry]],2,FALSE),"-")</f>
        <v>-</v>
      </c>
      <c r="E2413">
        <v>185.47499999999999</v>
      </c>
      <c r="F2413">
        <v>123.65</v>
      </c>
      <c r="G2413">
        <v>187.51133369826701</v>
      </c>
      <c r="H2413">
        <v>24.4983867874273</v>
      </c>
      <c r="I2413">
        <v>201.87917944587701</v>
      </c>
      <c r="J2413">
        <v>0.32471200747159501</v>
      </c>
      <c r="K2413">
        <v>104.119051717096</v>
      </c>
      <c r="L2413">
        <v>71.170727870183498</v>
      </c>
      <c r="M2413">
        <v>100</v>
      </c>
      <c r="N2413">
        <v>7.5544174135723396E-2</v>
      </c>
      <c r="O2413">
        <v>0</v>
      </c>
      <c r="P2413">
        <v>213.19655521783099</v>
      </c>
    </row>
    <row r="2414" spans="1:17" hidden="1" x14ac:dyDescent="0.3">
      <c r="A2414" t="s">
        <v>4987</v>
      </c>
      <c r="B2414" t="s">
        <v>4988</v>
      </c>
      <c r="C2414" t="str">
        <f>IFERROR(VLOOKUP(Table1[[#This Row],[Ticker]],[1]!Table1[[Symbol]:[Industry]],2,FALSE),"-")</f>
        <v>-</v>
      </c>
      <c r="D2414" t="s">
        <v>193</v>
      </c>
      <c r="E2414">
        <v>184.92498000000001</v>
      </c>
      <c r="F2414">
        <v>107.1</v>
      </c>
      <c r="G2414">
        <v>21.0271072475587</v>
      </c>
      <c r="H2414">
        <v>-7.8940247610025196</v>
      </c>
      <c r="I2414">
        <v>-31.511116457497899</v>
      </c>
      <c r="J2414">
        <v>-2.6148897786234402</v>
      </c>
      <c r="K2414">
        <v>107.131856872404</v>
      </c>
      <c r="L2414">
        <v>109.70857258813599</v>
      </c>
      <c r="M2414">
        <v>39.594490399504402</v>
      </c>
      <c r="N2414">
        <v>1.1935648621041799</v>
      </c>
      <c r="O2414">
        <v>55.742296918767501</v>
      </c>
      <c r="P2414">
        <v>52.564102564102498</v>
      </c>
      <c r="Q2414">
        <v>5.3157971569400997E-2</v>
      </c>
    </row>
    <row r="2415" spans="1:17" hidden="1" x14ac:dyDescent="0.3">
      <c r="A2415" t="s">
        <v>4989</v>
      </c>
      <c r="B2415" t="s">
        <v>4990</v>
      </c>
      <c r="C2415" t="str">
        <f>IFERROR(VLOOKUP(Table1[[#This Row],[Ticker]],[1]!Table1[[Symbol]:[Industry]],2,FALSE),"-")</f>
        <v>-</v>
      </c>
      <c r="D2415" t="s">
        <v>272</v>
      </c>
      <c r="E2415">
        <v>184.79942399999999</v>
      </c>
      <c r="F2415">
        <v>122</v>
      </c>
      <c r="G2415">
        <v>-33.9558982112938</v>
      </c>
      <c r="H2415">
        <v>-12.687052337153499</v>
      </c>
      <c r="I2415">
        <v>-17.830785733639701</v>
      </c>
      <c r="J2415">
        <v>-8.0314935522083495</v>
      </c>
      <c r="K2415">
        <v>125.916988232267</v>
      </c>
      <c r="M2415">
        <v>44.601638098328102</v>
      </c>
      <c r="N2415">
        <v>0.74074074074074003</v>
      </c>
      <c r="O2415">
        <v>35.983606557377001</v>
      </c>
      <c r="P2415">
        <v>9.9099099099099206</v>
      </c>
    </row>
    <row r="2416" spans="1:17" hidden="1" x14ac:dyDescent="0.3">
      <c r="A2416" t="s">
        <v>4991</v>
      </c>
      <c r="B2416" t="s">
        <v>4992</v>
      </c>
      <c r="C2416" t="str">
        <f>IFERROR(VLOOKUP(Table1[[#This Row],[Ticker]],[1]!Table1[[Symbol]:[Industry]],2,FALSE),"-")</f>
        <v>-</v>
      </c>
      <c r="D2416" t="s">
        <v>278</v>
      </c>
      <c r="E2416">
        <v>184.79896919999999</v>
      </c>
      <c r="F2416">
        <v>204.58</v>
      </c>
      <c r="G2416">
        <v>-16.6049762516359</v>
      </c>
      <c r="H2416">
        <v>5.3707444549331402</v>
      </c>
      <c r="I2416">
        <v>-23.871340294287702</v>
      </c>
      <c r="J2416">
        <v>-1.6330320137468</v>
      </c>
      <c r="K2416">
        <v>194.16647184514801</v>
      </c>
      <c r="L2416">
        <v>197.931388745135</v>
      </c>
      <c r="M2416">
        <v>72.035642281005494</v>
      </c>
      <c r="N2416">
        <v>2.0016455344990902</v>
      </c>
      <c r="O2416">
        <v>28.776028937334999</v>
      </c>
      <c r="P2416">
        <v>25.7792806640024</v>
      </c>
      <c r="Q2416">
        <v>-2.2210315043787999E-2</v>
      </c>
    </row>
    <row r="2417" spans="1:17" hidden="1" x14ac:dyDescent="0.3">
      <c r="A2417" t="s">
        <v>4993</v>
      </c>
      <c r="B2417" t="s">
        <v>4994</v>
      </c>
      <c r="C2417" t="str">
        <f>IFERROR(VLOOKUP(Table1[[#This Row],[Ticker]],[1]!Table1[[Symbol]:[Industry]],2,FALSE),"-")</f>
        <v>-</v>
      </c>
      <c r="E2417">
        <v>184.64004544599999</v>
      </c>
      <c r="F2417">
        <v>12.24</v>
      </c>
      <c r="G2417">
        <v>67.532444095577404</v>
      </c>
      <c r="H2417">
        <v>5.9238701256183601</v>
      </c>
      <c r="I2417">
        <v>-12.047302779253201</v>
      </c>
      <c r="J2417">
        <v>-9.2891186455616097</v>
      </c>
      <c r="K2417">
        <v>11.7380470690289</v>
      </c>
      <c r="L2417">
        <v>11.5021720785131</v>
      </c>
      <c r="M2417">
        <v>49.987928405914097</v>
      </c>
      <c r="N2417">
        <v>1.2961973867868799</v>
      </c>
      <c r="O2417">
        <v>43.0555555555555</v>
      </c>
      <c r="P2417">
        <v>112.869565217391</v>
      </c>
      <c r="Q2417">
        <v>8.0715666932142993E-2</v>
      </c>
    </row>
    <row r="2418" spans="1:17" hidden="1" x14ac:dyDescent="0.3">
      <c r="A2418" t="s">
        <v>4995</v>
      </c>
      <c r="B2418" t="s">
        <v>4996</v>
      </c>
      <c r="C2418" t="str">
        <f>IFERROR(VLOOKUP(Table1[[#This Row],[Ticker]],[1]!Table1[[Symbol]:[Industry]],2,FALSE),"-")</f>
        <v>-</v>
      </c>
      <c r="D2418" t="s">
        <v>607</v>
      </c>
      <c r="E2418">
        <v>184.22135202300001</v>
      </c>
      <c r="F2418">
        <v>240.35</v>
      </c>
      <c r="G2418">
        <v>5.1531018337288703</v>
      </c>
      <c r="H2418">
        <v>7.5815083201811202</v>
      </c>
      <c r="I2418">
        <v>-29.842799500767502</v>
      </c>
      <c r="J2418">
        <v>1.0283676698783599</v>
      </c>
      <c r="K2418">
        <v>221.451886232416</v>
      </c>
      <c r="L2418">
        <v>225.15548051687</v>
      </c>
      <c r="M2418">
        <v>81.941548479694006</v>
      </c>
      <c r="N2418">
        <v>1.3609656964264201</v>
      </c>
      <c r="O2418">
        <v>45.204909506969003</v>
      </c>
      <c r="P2418">
        <v>40.596665691722698</v>
      </c>
      <c r="Q2418">
        <v>-2.9492382931307001E-2</v>
      </c>
    </row>
    <row r="2419" spans="1:17" hidden="1" x14ac:dyDescent="0.3">
      <c r="A2419" t="s">
        <v>4997</v>
      </c>
      <c r="B2419" t="s">
        <v>4998</v>
      </c>
      <c r="C2419" t="str">
        <f>IFERROR(VLOOKUP(Table1[[#This Row],[Ticker]],[1]!Table1[[Symbol]:[Industry]],2,FALSE),"-")</f>
        <v>-</v>
      </c>
      <c r="E2419">
        <v>184.19911350000001</v>
      </c>
      <c r="F2419">
        <v>244.4</v>
      </c>
      <c r="G2419">
        <v>141.857197746992</v>
      </c>
      <c r="H2419">
        <v>8.35834639258759</v>
      </c>
      <c r="I2419">
        <v>-21.612842830129701</v>
      </c>
      <c r="J2419">
        <v>-9.4781850020224798</v>
      </c>
      <c r="K2419">
        <v>237.49150947478901</v>
      </c>
      <c r="M2419">
        <v>52.800898321082997</v>
      </c>
      <c r="N2419">
        <v>1.3386363636363601</v>
      </c>
      <c r="O2419">
        <v>44.701309328968897</v>
      </c>
      <c r="P2419">
        <v>183.85598141695701</v>
      </c>
    </row>
    <row r="2420" spans="1:17" hidden="1" x14ac:dyDescent="0.3">
      <c r="A2420" t="s">
        <v>4999</v>
      </c>
      <c r="B2420" t="s">
        <v>5000</v>
      </c>
      <c r="C2420" t="str">
        <f>IFERROR(VLOOKUP(Table1[[#This Row],[Ticker]],[1]!Table1[[Symbol]:[Industry]],2,FALSE),"-")</f>
        <v>-</v>
      </c>
      <c r="D2420" t="s">
        <v>169</v>
      </c>
      <c r="E2420">
        <v>184.15068049999999</v>
      </c>
      <c r="F2420">
        <v>27.77</v>
      </c>
      <c r="G2420">
        <v>0.22386938952636001</v>
      </c>
      <c r="H2420">
        <v>-5.41667996644897</v>
      </c>
      <c r="I2420">
        <v>-3.2629010637827398</v>
      </c>
      <c r="J2420">
        <v>-4.4060037633540698</v>
      </c>
      <c r="K2420">
        <v>27.460814268042402</v>
      </c>
      <c r="L2420">
        <v>27.223880562486102</v>
      </c>
      <c r="M2420">
        <v>50.588364652117697</v>
      </c>
      <c r="N2420">
        <v>1.31539038437348</v>
      </c>
      <c r="O2420">
        <v>65.646380986676206</v>
      </c>
      <c r="P2420">
        <v>27.385321100917398</v>
      </c>
      <c r="Q2420">
        <v>3.0974032503165001E-2</v>
      </c>
    </row>
    <row r="2421" spans="1:17" hidden="1" x14ac:dyDescent="0.3">
      <c r="A2421" t="s">
        <v>5001</v>
      </c>
      <c r="B2421" t="s">
        <v>5002</v>
      </c>
      <c r="C2421" t="str">
        <f>IFERROR(VLOOKUP(Table1[[#This Row],[Ticker]],[1]!Table1[[Symbol]:[Industry]],2,FALSE),"-")</f>
        <v>-</v>
      </c>
      <c r="D2421" t="s">
        <v>80</v>
      </c>
      <c r="E2421">
        <v>183.93072493</v>
      </c>
      <c r="F2421">
        <v>233.85</v>
      </c>
      <c r="G2421">
        <v>1842.7491219147701</v>
      </c>
      <c r="H2421">
        <v>29.810503843625199</v>
      </c>
      <c r="I2421">
        <v>163.50927835896599</v>
      </c>
      <c r="J2421">
        <v>7.5189826382678397</v>
      </c>
      <c r="K2421">
        <v>192.41915740844399</v>
      </c>
      <c r="M2421">
        <v>93.787613294922593</v>
      </c>
      <c r="N2421">
        <v>1.48346598918276</v>
      </c>
      <c r="O2421">
        <v>0.49176822749625798</v>
      </c>
      <c r="P2421">
        <v>1965.81272084805</v>
      </c>
    </row>
    <row r="2422" spans="1:17" hidden="1" x14ac:dyDescent="0.3">
      <c r="A2422" t="s">
        <v>5003</v>
      </c>
      <c r="B2422" t="s">
        <v>5004</v>
      </c>
      <c r="C2422" t="str">
        <f>IFERROR(VLOOKUP(Table1[[#This Row],[Ticker]],[1]!Table1[[Symbol]:[Industry]],2,FALSE),"-")</f>
        <v>-</v>
      </c>
      <c r="D2422" t="s">
        <v>61</v>
      </c>
      <c r="E2422">
        <v>183.76843</v>
      </c>
      <c r="F2422">
        <v>46.3</v>
      </c>
      <c r="G2422">
        <v>-5.3366967285972704</v>
      </c>
      <c r="H2422">
        <v>-11.3893064370109</v>
      </c>
      <c r="I2422">
        <v>-19.141385327996101</v>
      </c>
      <c r="J2422">
        <v>5.8686036052720797E-2</v>
      </c>
      <c r="K2422">
        <v>51.176240062432598</v>
      </c>
      <c r="L2422">
        <v>53.1682049664063</v>
      </c>
      <c r="M2422">
        <v>40.140368275822603</v>
      </c>
      <c r="N2422">
        <v>0.96468968734376404</v>
      </c>
      <c r="O2422">
        <v>59.611231101511898</v>
      </c>
      <c r="P2422">
        <v>38.805057915573101</v>
      </c>
      <c r="Q2422">
        <v>0.135894201544006</v>
      </c>
    </row>
    <row r="2423" spans="1:17" hidden="1" x14ac:dyDescent="0.3">
      <c r="A2423" t="s">
        <v>5005</v>
      </c>
      <c r="B2423" t="s">
        <v>5006</v>
      </c>
      <c r="C2423" t="str">
        <f>IFERROR(VLOOKUP(Table1[[#This Row],[Ticker]],[1]!Table1[[Symbol]:[Industry]],2,FALSE),"-")</f>
        <v>-</v>
      </c>
      <c r="D2423" t="s">
        <v>1299</v>
      </c>
      <c r="E2423">
        <v>183.70820789999999</v>
      </c>
      <c r="F2423">
        <v>121.96</v>
      </c>
      <c r="G2423">
        <v>-18.646429172715301</v>
      </c>
      <c r="H2423">
        <v>-5.8441664040620003</v>
      </c>
      <c r="I2423">
        <v>-7.4951232819565101</v>
      </c>
      <c r="J2423">
        <v>-0.14827678044518899</v>
      </c>
      <c r="K2423">
        <v>121.17503816232001</v>
      </c>
      <c r="L2423">
        <v>118.49058851916899</v>
      </c>
      <c r="M2423">
        <v>62.4894939835931</v>
      </c>
      <c r="N2423">
        <v>0.22140809684882901</v>
      </c>
      <c r="O2423">
        <v>3.1075762545096799</v>
      </c>
      <c r="P2423">
        <v>10.4710144927536</v>
      </c>
    </row>
    <row r="2424" spans="1:17" hidden="1" x14ac:dyDescent="0.3">
      <c r="A2424" t="s">
        <v>5007</v>
      </c>
      <c r="B2424" t="s">
        <v>5008</v>
      </c>
      <c r="C2424" t="str">
        <f>IFERROR(VLOOKUP(Table1[[#This Row],[Ticker]],[1]!Table1[[Symbol]:[Industry]],2,FALSE),"-")</f>
        <v>-</v>
      </c>
      <c r="D2424" t="s">
        <v>64</v>
      </c>
      <c r="E2424">
        <v>183.47382812500001</v>
      </c>
      <c r="F2424">
        <v>151.5</v>
      </c>
      <c r="G2424">
        <v>41.164998744752602</v>
      </c>
      <c r="H2424">
        <v>-2.5431196490026902</v>
      </c>
      <c r="I2424">
        <v>4.8190749754588502</v>
      </c>
      <c r="J2424">
        <v>-9.2332219472700796</v>
      </c>
      <c r="K2424">
        <v>145.667941069053</v>
      </c>
      <c r="L2424">
        <v>130.932221823942</v>
      </c>
      <c r="M2424">
        <v>46.559930011332298</v>
      </c>
      <c r="N2424">
        <v>2.4358636540454102</v>
      </c>
      <c r="O2424">
        <v>9.2409240924092408</v>
      </c>
      <c r="P2424">
        <v>77.796033329421405</v>
      </c>
      <c r="Q2424">
        <v>6.7501998571041999E-2</v>
      </c>
    </row>
    <row r="2425" spans="1:17" hidden="1" x14ac:dyDescent="0.3">
      <c r="A2425" t="s">
        <v>5009</v>
      </c>
      <c r="B2425" t="s">
        <v>5010</v>
      </c>
      <c r="C2425" t="str">
        <f>IFERROR(VLOOKUP(Table1[[#This Row],[Ticker]],[1]!Table1[[Symbol]:[Industry]],2,FALSE),"-")</f>
        <v>-</v>
      </c>
      <c r="D2425" t="s">
        <v>5011</v>
      </c>
      <c r="E2425">
        <v>182.75400780999999</v>
      </c>
      <c r="F2425">
        <v>76.650000000000006</v>
      </c>
      <c r="G2425">
        <v>-52.6852215195645</v>
      </c>
      <c r="H2425">
        <v>-14.3382840511208</v>
      </c>
      <c r="I2425">
        <v>-51.223295019307898</v>
      </c>
      <c r="J2425">
        <v>-1.9877490866801999</v>
      </c>
      <c r="K2425">
        <v>85.933270915262696</v>
      </c>
      <c r="M2425">
        <v>39.209307712602801</v>
      </c>
      <c r="N2425">
        <v>0.78247486148163303</v>
      </c>
      <c r="O2425">
        <v>98.303979125896902</v>
      </c>
      <c r="P2425">
        <v>8.33922261484099</v>
      </c>
    </row>
    <row r="2426" spans="1:17" hidden="1" x14ac:dyDescent="0.3">
      <c r="A2426" t="s">
        <v>5012</v>
      </c>
      <c r="B2426" t="s">
        <v>5013</v>
      </c>
      <c r="C2426" t="str">
        <f>IFERROR(VLOOKUP(Table1[[#This Row],[Ticker]],[1]!Table1[[Symbol]:[Industry]],2,FALSE),"-")</f>
        <v>-</v>
      </c>
      <c r="D2426" t="s">
        <v>676</v>
      </c>
      <c r="E2426">
        <v>182.66249999999999</v>
      </c>
      <c r="F2426">
        <v>102.2</v>
      </c>
      <c r="G2426">
        <v>-32.776130610473601</v>
      </c>
      <c r="H2426">
        <v>-6.71460924649248</v>
      </c>
      <c r="I2426">
        <v>-4.3688617493503497</v>
      </c>
      <c r="J2426">
        <v>-1.65095967130486</v>
      </c>
      <c r="K2426">
        <v>87.804007890030903</v>
      </c>
      <c r="L2426">
        <v>91.300103624867404</v>
      </c>
      <c r="M2426">
        <v>59.7786223989524</v>
      </c>
      <c r="N2426">
        <v>1.38956623093868</v>
      </c>
      <c r="O2426">
        <v>22.2602739726027</v>
      </c>
      <c r="P2426">
        <v>48.979591836734699</v>
      </c>
      <c r="Q2426">
        <v>-7.2746333793849996E-2</v>
      </c>
    </row>
    <row r="2427" spans="1:17" hidden="1" x14ac:dyDescent="0.3">
      <c r="A2427" t="s">
        <v>5014</v>
      </c>
      <c r="B2427" t="s">
        <v>5015</v>
      </c>
      <c r="C2427" t="str">
        <f>IFERROR(VLOOKUP(Table1[[#This Row],[Ticker]],[1]!Table1[[Symbol]:[Industry]],2,FALSE),"-")</f>
        <v>-</v>
      </c>
      <c r="D2427" t="s">
        <v>166</v>
      </c>
      <c r="E2427">
        <v>182.62582245999999</v>
      </c>
      <c r="F2427">
        <v>157.59</v>
      </c>
      <c r="G2427">
        <v>35.4497478055888</v>
      </c>
      <c r="H2427">
        <v>7.4277276167041997</v>
      </c>
      <c r="I2427">
        <v>26.858862719935502</v>
      </c>
      <c r="J2427">
        <v>-5.4803869874330804</v>
      </c>
      <c r="K2427">
        <v>153.59586328942399</v>
      </c>
      <c r="L2427">
        <v>138.59402826061901</v>
      </c>
      <c r="M2427">
        <v>50.767694664984198</v>
      </c>
      <c r="N2427">
        <v>3.81903489032549</v>
      </c>
      <c r="O2427">
        <v>33.637921187892601</v>
      </c>
      <c r="Q2427">
        <v>8.4880264820998003E-2</v>
      </c>
    </row>
    <row r="2428" spans="1:17" hidden="1" x14ac:dyDescent="0.3">
      <c r="A2428" t="s">
        <v>5016</v>
      </c>
      <c r="B2428" t="s">
        <v>5017</v>
      </c>
      <c r="C2428" t="str">
        <f>IFERROR(VLOOKUP(Table1[[#This Row],[Ticker]],[1]!Table1[[Symbol]:[Industry]],2,FALSE),"-")</f>
        <v>-</v>
      </c>
      <c r="E2428">
        <v>182.53420779999999</v>
      </c>
      <c r="F2428">
        <v>20.6</v>
      </c>
      <c r="G2428">
        <v>24.789577603883199</v>
      </c>
      <c r="H2428">
        <v>-5.3526241155047902</v>
      </c>
      <c r="I2428">
        <v>3.2543706129181298</v>
      </c>
      <c r="J2428">
        <v>-7.4779451651115698</v>
      </c>
      <c r="K2428">
        <v>22.4750257352893</v>
      </c>
      <c r="L2428">
        <v>21.164289557124999</v>
      </c>
      <c r="M2428">
        <v>30.312756087745001</v>
      </c>
      <c r="N2428">
        <v>0.60222260668502603</v>
      </c>
      <c r="O2428">
        <v>49.4660194174757</v>
      </c>
      <c r="P2428">
        <v>67.343623070674198</v>
      </c>
      <c r="Q2428">
        <v>1.6432661770793E-2</v>
      </c>
    </row>
    <row r="2429" spans="1:17" hidden="1" x14ac:dyDescent="0.3">
      <c r="A2429" t="s">
        <v>5018</v>
      </c>
      <c r="B2429" t="s">
        <v>5019</v>
      </c>
      <c r="C2429" t="str">
        <f>IFERROR(VLOOKUP(Table1[[#This Row],[Ticker]],[1]!Table1[[Symbol]:[Industry]],2,FALSE),"-")</f>
        <v>-</v>
      </c>
      <c r="D2429" t="s">
        <v>21</v>
      </c>
      <c r="E2429">
        <v>182.334989221</v>
      </c>
      <c r="F2429">
        <v>121.63</v>
      </c>
      <c r="G2429">
        <v>9.8356698453379607</v>
      </c>
      <c r="H2429">
        <v>-5.4294123057013497</v>
      </c>
      <c r="I2429">
        <v>-7.58176809604777</v>
      </c>
      <c r="J2429">
        <v>4.5581551195996903</v>
      </c>
      <c r="K2429">
        <v>124.701688505346</v>
      </c>
      <c r="L2429">
        <v>119.48834766620899</v>
      </c>
      <c r="M2429">
        <v>71.261437798784598</v>
      </c>
      <c r="N2429">
        <v>0.78293068278752298</v>
      </c>
      <c r="O2429">
        <v>28.093398010359302</v>
      </c>
      <c r="P2429">
        <v>65.934515688949503</v>
      </c>
      <c r="Q2429">
        <v>-0.12816342900111799</v>
      </c>
    </row>
    <row r="2430" spans="1:17" hidden="1" x14ac:dyDescent="0.3">
      <c r="A2430" t="s">
        <v>5020</v>
      </c>
      <c r="B2430" t="s">
        <v>5021</v>
      </c>
      <c r="C2430" t="str">
        <f>IFERROR(VLOOKUP(Table1[[#This Row],[Ticker]],[1]!Table1[[Symbol]:[Industry]],2,FALSE),"-")</f>
        <v>-</v>
      </c>
      <c r="D2430" t="s">
        <v>61</v>
      </c>
      <c r="E2430">
        <v>182.29624999999999</v>
      </c>
      <c r="F2430">
        <v>179.1</v>
      </c>
      <c r="G2430">
        <v>-24.698472153903399</v>
      </c>
      <c r="H2430">
        <v>-7.68662450462066</v>
      </c>
      <c r="I2430">
        <v>-17.0045795634231</v>
      </c>
      <c r="J2430">
        <v>-1.2763481951663</v>
      </c>
      <c r="K2430">
        <v>184.63274097039599</v>
      </c>
      <c r="L2430">
        <v>182.08244279107899</v>
      </c>
      <c r="M2430">
        <v>45.496185166219497</v>
      </c>
      <c r="N2430">
        <v>0.384583186108228</v>
      </c>
      <c r="O2430">
        <v>28.4198771635957</v>
      </c>
      <c r="P2430">
        <v>20.524899057873402</v>
      </c>
      <c r="Q2430">
        <v>-4.1929074715542997E-2</v>
      </c>
    </row>
    <row r="2431" spans="1:17" hidden="1" x14ac:dyDescent="0.3">
      <c r="A2431" t="s">
        <v>5022</v>
      </c>
      <c r="B2431" t="s">
        <v>5023</v>
      </c>
      <c r="C2431" t="str">
        <f>IFERROR(VLOOKUP(Table1[[#This Row],[Ticker]],[1]!Table1[[Symbol]:[Industry]],2,FALSE),"-")</f>
        <v>-</v>
      </c>
      <c r="D2431" t="s">
        <v>302</v>
      </c>
      <c r="E2431">
        <v>182.07506520000001</v>
      </c>
      <c r="F2431">
        <v>129.9</v>
      </c>
      <c r="G2431">
        <v>67.762284064947707</v>
      </c>
      <c r="H2431">
        <v>30.897461860146802</v>
      </c>
      <c r="I2431">
        <v>59.581190206206799</v>
      </c>
      <c r="J2431">
        <v>-2.4084132279636901</v>
      </c>
      <c r="K2431">
        <v>112.576899056218</v>
      </c>
      <c r="L2431">
        <v>90.130423800519097</v>
      </c>
      <c r="M2431">
        <v>48.175303981886699</v>
      </c>
      <c r="N2431">
        <v>0.636686410281875</v>
      </c>
      <c r="O2431">
        <v>17.0130869899922</v>
      </c>
      <c r="P2431">
        <v>111.219512195121</v>
      </c>
      <c r="Q2431">
        <v>0.16839163339172</v>
      </c>
    </row>
    <row r="2432" spans="1:17" hidden="1" x14ac:dyDescent="0.3">
      <c r="A2432" t="s">
        <v>5024</v>
      </c>
      <c r="B2432" t="s">
        <v>5025</v>
      </c>
      <c r="C2432" t="str">
        <f>IFERROR(VLOOKUP(Table1[[#This Row],[Ticker]],[1]!Table1[[Symbol]:[Industry]],2,FALSE),"-")</f>
        <v>-</v>
      </c>
      <c r="D2432" t="s">
        <v>49</v>
      </c>
      <c r="E2432">
        <v>181.74952250000001</v>
      </c>
      <c r="F2432">
        <v>111.09</v>
      </c>
      <c r="G2432">
        <v>25.2522784804354</v>
      </c>
      <c r="H2432">
        <v>-12.8281092371851</v>
      </c>
      <c r="I2432">
        <v>-18.316120016407702</v>
      </c>
      <c r="J2432">
        <v>-6.6163620848631499</v>
      </c>
      <c r="K2432">
        <v>115.748063720942</v>
      </c>
      <c r="L2432">
        <v>109.70596940203799</v>
      </c>
      <c r="M2432">
        <v>40.6376385758021</v>
      </c>
      <c r="N2432">
        <v>0.337608028241005</v>
      </c>
      <c r="O2432">
        <v>33.045278602934502</v>
      </c>
      <c r="P2432">
        <v>56.906779661016898</v>
      </c>
      <c r="Q2432">
        <v>-5.3816247734439996E-3</v>
      </c>
    </row>
    <row r="2433" spans="1:17" hidden="1" x14ac:dyDescent="0.3">
      <c r="A2433" t="s">
        <v>5026</v>
      </c>
      <c r="B2433" t="s">
        <v>5027</v>
      </c>
      <c r="C2433" t="str">
        <f>IFERROR(VLOOKUP(Table1[[#This Row],[Ticker]],[1]!Table1[[Symbol]:[Industry]],2,FALSE),"-")</f>
        <v>-</v>
      </c>
      <c r="D2433" t="s">
        <v>388</v>
      </c>
      <c r="E2433">
        <v>181.456878493</v>
      </c>
      <c r="F2433">
        <v>179.83</v>
      </c>
      <c r="G2433">
        <v>32.895025394015697</v>
      </c>
      <c r="H2433">
        <v>13.0816614105075</v>
      </c>
      <c r="I2433">
        <v>31.802401386820399</v>
      </c>
      <c r="J2433">
        <v>3.3603535815496</v>
      </c>
      <c r="K2433">
        <v>154.94943977319099</v>
      </c>
      <c r="L2433">
        <v>136.049979643364</v>
      </c>
      <c r="M2433">
        <v>74.852776964243105</v>
      </c>
      <c r="N2433">
        <v>0.63261909600182598</v>
      </c>
      <c r="O2433">
        <v>5.0992604126119003</v>
      </c>
      <c r="P2433">
        <v>69.172154280338603</v>
      </c>
      <c r="Q2433">
        <v>6.3514781065466E-2</v>
      </c>
    </row>
    <row r="2434" spans="1:17" hidden="1" x14ac:dyDescent="0.3">
      <c r="A2434" t="s">
        <v>5028</v>
      </c>
      <c r="B2434" t="s">
        <v>5029</v>
      </c>
      <c r="C2434" t="str">
        <f>IFERROR(VLOOKUP(Table1[[#This Row],[Ticker]],[1]!Table1[[Symbol]:[Industry]],2,FALSE),"-")</f>
        <v>-</v>
      </c>
      <c r="D2434" t="s">
        <v>380</v>
      </c>
      <c r="E2434">
        <v>181.12301030399999</v>
      </c>
      <c r="F2434">
        <v>13.36</v>
      </c>
      <c r="G2434">
        <v>204.19132169031101</v>
      </c>
      <c r="H2434">
        <v>49.152152614342903</v>
      </c>
      <c r="I2434">
        <v>65.636266612151999</v>
      </c>
      <c r="J2434">
        <v>39.147090518588101</v>
      </c>
      <c r="K2434">
        <v>8.7476002901836392</v>
      </c>
      <c r="L2434">
        <v>7.3320315864371697</v>
      </c>
      <c r="M2434">
        <v>94.4728695570723</v>
      </c>
      <c r="N2434">
        <v>2.5464356902352598</v>
      </c>
      <c r="O2434">
        <v>0</v>
      </c>
      <c r="P2434">
        <v>256.26666666666603</v>
      </c>
      <c r="Q2434">
        <v>0.171497407755133</v>
      </c>
    </row>
    <row r="2435" spans="1:17" hidden="1" x14ac:dyDescent="0.3">
      <c r="A2435" t="s">
        <v>5030</v>
      </c>
      <c r="B2435" t="s">
        <v>5031</v>
      </c>
      <c r="C2435" t="str">
        <f>IFERROR(VLOOKUP(Table1[[#This Row],[Ticker]],[1]!Table1[[Symbol]:[Industry]],2,FALSE),"-")</f>
        <v>-</v>
      </c>
      <c r="D2435" t="s">
        <v>1150</v>
      </c>
      <c r="E2435">
        <v>180.625484</v>
      </c>
      <c r="F2435">
        <v>106</v>
      </c>
      <c r="G2435">
        <v>196.50322832845899</v>
      </c>
      <c r="H2435">
        <v>-9.7964599820436504</v>
      </c>
      <c r="I2435">
        <v>33.6894641733264</v>
      </c>
      <c r="J2435">
        <v>-10.094819686117599</v>
      </c>
      <c r="K2435">
        <v>106.99103978918799</v>
      </c>
      <c r="L2435">
        <v>84.093913012496699</v>
      </c>
      <c r="M2435">
        <v>43.498127839884397</v>
      </c>
      <c r="N2435">
        <v>1.0820874471085999</v>
      </c>
      <c r="O2435">
        <v>21.698113207547099</v>
      </c>
      <c r="P2435">
        <v>265.51724137931001</v>
      </c>
    </row>
    <row r="2436" spans="1:17" hidden="1" x14ac:dyDescent="0.3">
      <c r="A2436" t="s">
        <v>5032</v>
      </c>
      <c r="B2436" t="s">
        <v>5033</v>
      </c>
      <c r="C2436" t="str">
        <f>IFERROR(VLOOKUP(Table1[[#This Row],[Ticker]],[1]!Table1[[Symbol]:[Industry]],2,FALSE),"-")</f>
        <v>-</v>
      </c>
      <c r="D2436" t="s">
        <v>140</v>
      </c>
      <c r="E2436">
        <v>180.4</v>
      </c>
      <c r="F2436">
        <v>43.1</v>
      </c>
      <c r="G2436">
        <v>42.6741534804354</v>
      </c>
      <c r="H2436">
        <v>1.33021783239119</v>
      </c>
      <c r="I2436">
        <v>-2.7531440339186899</v>
      </c>
      <c r="J2436">
        <v>2.5445178168110698</v>
      </c>
      <c r="K2436">
        <v>39.738941472118803</v>
      </c>
      <c r="L2436">
        <v>37.011263589031003</v>
      </c>
      <c r="M2436">
        <v>85.307858542819602</v>
      </c>
      <c r="N2436">
        <v>1.66442510332793</v>
      </c>
      <c r="O2436">
        <v>5.3364269141531198</v>
      </c>
      <c r="P2436">
        <v>72.745490981963897</v>
      </c>
      <c r="Q2436">
        <v>1.1978197589629E-2</v>
      </c>
    </row>
    <row r="2437" spans="1:17" hidden="1" x14ac:dyDescent="0.3">
      <c r="A2437" t="s">
        <v>5034</v>
      </c>
      <c r="B2437" t="s">
        <v>5035</v>
      </c>
      <c r="C2437" t="str">
        <f>IFERROR(VLOOKUP(Table1[[#This Row],[Ticker]],[1]!Table1[[Symbol]:[Industry]],2,FALSE),"-")</f>
        <v>-</v>
      </c>
      <c r="D2437" t="s">
        <v>140</v>
      </c>
      <c r="E2437">
        <v>180.37762574999999</v>
      </c>
      <c r="F2437">
        <v>96.03</v>
      </c>
      <c r="G2437">
        <v>15.5353667157295</v>
      </c>
      <c r="H2437">
        <v>-3.6762907563936098</v>
      </c>
      <c r="I2437">
        <v>-0.96343414933845894</v>
      </c>
      <c r="J2437">
        <v>1.04636343359953E-2</v>
      </c>
      <c r="K2437">
        <v>96.690695800815604</v>
      </c>
      <c r="L2437">
        <v>91.678257181484895</v>
      </c>
      <c r="M2437">
        <v>56.779973938024</v>
      </c>
      <c r="N2437">
        <v>1.96728543060456</v>
      </c>
      <c r="O2437">
        <v>30.1155888784754</v>
      </c>
      <c r="P2437">
        <v>53.157894736842003</v>
      </c>
      <c r="Q2437">
        <v>4.2226823288602E-2</v>
      </c>
    </row>
    <row r="2438" spans="1:17" hidden="1" x14ac:dyDescent="0.3">
      <c r="A2438" t="s">
        <v>5036</v>
      </c>
      <c r="B2438" t="s">
        <v>5037</v>
      </c>
      <c r="C2438" t="str">
        <f>IFERROR(VLOOKUP(Table1[[#This Row],[Ticker]],[1]!Table1[[Symbol]:[Industry]],2,FALSE),"-")</f>
        <v>-</v>
      </c>
      <c r="D2438" t="s">
        <v>124</v>
      </c>
      <c r="E2438">
        <v>179.36470370000001</v>
      </c>
      <c r="F2438">
        <v>22.16</v>
      </c>
      <c r="G2438">
        <v>10.6840092496662</v>
      </c>
      <c r="H2438">
        <v>3.7694818899012401</v>
      </c>
      <c r="I2438">
        <v>-20.4977036408064</v>
      </c>
      <c r="J2438">
        <v>-9.4075075382223297</v>
      </c>
      <c r="K2438">
        <v>20.535032642700099</v>
      </c>
      <c r="L2438">
        <v>20.116171700566799</v>
      </c>
      <c r="M2438">
        <v>55.899113488501101</v>
      </c>
      <c r="N2438">
        <v>1.94231176642479</v>
      </c>
      <c r="O2438">
        <v>37.4097472924187</v>
      </c>
      <c r="P2438">
        <v>60.579710144927503</v>
      </c>
      <c r="Q2438">
        <v>7.7034434553563999E-2</v>
      </c>
    </row>
    <row r="2439" spans="1:17" hidden="1" x14ac:dyDescent="0.3">
      <c r="A2439" t="s">
        <v>5038</v>
      </c>
      <c r="B2439" t="s">
        <v>5039</v>
      </c>
      <c r="C2439" t="str">
        <f>IFERROR(VLOOKUP(Table1[[#This Row],[Ticker]],[1]!Table1[[Symbol]:[Industry]],2,FALSE),"-")</f>
        <v>-</v>
      </c>
      <c r="D2439" t="s">
        <v>80</v>
      </c>
      <c r="E2439">
        <v>178.89979415400001</v>
      </c>
      <c r="F2439">
        <v>230.63</v>
      </c>
      <c r="G2439">
        <v>-18.2155104291637</v>
      </c>
      <c r="H2439">
        <v>-4.3075592612048599</v>
      </c>
      <c r="I2439">
        <v>-21.157094302055601</v>
      </c>
      <c r="J2439">
        <v>-0.737283025892565</v>
      </c>
      <c r="K2439">
        <v>219.89999237536401</v>
      </c>
      <c r="L2439">
        <v>220.73695387926099</v>
      </c>
      <c r="M2439">
        <v>62.999081254138602</v>
      </c>
      <c r="N2439">
        <v>1.8242582264849301</v>
      </c>
      <c r="O2439">
        <v>20.626111087022501</v>
      </c>
      <c r="P2439">
        <v>24.328840970350299</v>
      </c>
      <c r="Q2439">
        <v>-6.4788122275144994E-2</v>
      </c>
    </row>
    <row r="2440" spans="1:17" hidden="1" x14ac:dyDescent="0.3">
      <c r="A2440" t="s">
        <v>5040</v>
      </c>
      <c r="B2440" t="s">
        <v>5041</v>
      </c>
      <c r="C2440" t="str">
        <f>IFERROR(VLOOKUP(Table1[[#This Row],[Ticker]],[1]!Table1[[Symbol]:[Industry]],2,FALSE),"-")</f>
        <v>-</v>
      </c>
      <c r="D2440" t="s">
        <v>1491</v>
      </c>
      <c r="E2440">
        <v>178.82254918499899</v>
      </c>
      <c r="F2440">
        <v>169.45</v>
      </c>
      <c r="G2440">
        <v>38.855841282367798</v>
      </c>
      <c r="H2440">
        <v>-0.169166404062006</v>
      </c>
      <c r="I2440">
        <v>-35.939261892950398</v>
      </c>
      <c r="J2440">
        <v>-4.51240264311744</v>
      </c>
      <c r="K2440">
        <v>169.116465344006</v>
      </c>
      <c r="L2440">
        <v>164.942786217997</v>
      </c>
      <c r="M2440">
        <v>58.556704574205597</v>
      </c>
      <c r="N2440">
        <v>1.53496540636059</v>
      </c>
      <c r="O2440">
        <v>46.857480082620199</v>
      </c>
      <c r="P2440">
        <v>69.111776447105697</v>
      </c>
      <c r="Q2440">
        <v>4.8338066833191001E-2</v>
      </c>
    </row>
    <row r="2441" spans="1:17" hidden="1" x14ac:dyDescent="0.3">
      <c r="A2441" t="s">
        <v>5042</v>
      </c>
      <c r="B2441" t="s">
        <v>5043</v>
      </c>
      <c r="C2441" t="str">
        <f>IFERROR(VLOOKUP(Table1[[#This Row],[Ticker]],[1]!Table1[[Symbol]:[Industry]],2,FALSE),"-")</f>
        <v>-</v>
      </c>
      <c r="D2441" t="s">
        <v>388</v>
      </c>
      <c r="E2441">
        <v>178.61563392299999</v>
      </c>
      <c r="F2441">
        <v>22.22</v>
      </c>
      <c r="G2441">
        <v>69.227059182189805</v>
      </c>
      <c r="H2441">
        <v>-11.279974264324</v>
      </c>
      <c r="I2441">
        <v>24.170429106094801</v>
      </c>
      <c r="J2441">
        <v>1.2862529266648799</v>
      </c>
      <c r="K2441">
        <v>21.4295999661108</v>
      </c>
      <c r="L2441">
        <v>18.6686190802527</v>
      </c>
      <c r="M2441">
        <v>59.231616878054197</v>
      </c>
      <c r="N2441">
        <v>0.83561204746338702</v>
      </c>
      <c r="O2441">
        <v>28.2628262826282</v>
      </c>
      <c r="P2441">
        <v>122.2</v>
      </c>
      <c r="Q2441">
        <v>3.5837742749376997E-2</v>
      </c>
    </row>
    <row r="2442" spans="1:17" hidden="1" x14ac:dyDescent="0.3">
      <c r="A2442" t="s">
        <v>5044</v>
      </c>
      <c r="B2442" t="s">
        <v>5045</v>
      </c>
      <c r="C2442" t="str">
        <f>IFERROR(VLOOKUP(Table1[[#This Row],[Ticker]],[1]!Table1[[Symbol]:[Industry]],2,FALSE),"-")</f>
        <v>-</v>
      </c>
      <c r="D2442" t="s">
        <v>1491</v>
      </c>
      <c r="E2442">
        <v>178.57566611499999</v>
      </c>
      <c r="F2442">
        <v>1920</v>
      </c>
      <c r="G2442">
        <v>-54.405150239493203</v>
      </c>
      <c r="H2442">
        <v>-17.4145367744323</v>
      </c>
      <c r="I2442">
        <v>-28.3226493951924</v>
      </c>
      <c r="J2442">
        <v>-2.3894422701570699</v>
      </c>
      <c r="K2442">
        <v>2032.8595384361399</v>
      </c>
      <c r="L2442">
        <v>2179.3147450615002</v>
      </c>
      <c r="M2442">
        <v>47.134339788062199</v>
      </c>
      <c r="N2442">
        <v>1.9669680080357601</v>
      </c>
      <c r="O2442">
        <v>43.7473958333333</v>
      </c>
      <c r="P2442">
        <v>2.6737967914438601</v>
      </c>
      <c r="Q2442">
        <v>2.4354491782417002E-2</v>
      </c>
    </row>
    <row r="2443" spans="1:17" hidden="1" x14ac:dyDescent="0.3">
      <c r="A2443" t="s">
        <v>5046</v>
      </c>
      <c r="B2443" t="s">
        <v>5047</v>
      </c>
      <c r="C2443" t="str">
        <f>IFERROR(VLOOKUP(Table1[[#This Row],[Ticker]],[1]!Table1[[Symbol]:[Industry]],2,FALSE),"-")</f>
        <v>-</v>
      </c>
      <c r="D2443" t="s">
        <v>322</v>
      </c>
      <c r="E2443">
        <v>178.3827</v>
      </c>
      <c r="F2443">
        <v>257</v>
      </c>
      <c r="G2443">
        <v>-35.032664200340498</v>
      </c>
      <c r="H2443">
        <v>-4.3382608144906003</v>
      </c>
      <c r="I2443">
        <v>-20.6648184527299</v>
      </c>
      <c r="J2443">
        <v>2.4951731144583098</v>
      </c>
      <c r="K2443">
        <v>268.01637162953</v>
      </c>
      <c r="M2443">
        <v>42.900558947857398</v>
      </c>
      <c r="N2443">
        <v>0.55295735900962795</v>
      </c>
      <c r="O2443">
        <v>22.568093385213999</v>
      </c>
      <c r="P2443">
        <v>27.860696517412901</v>
      </c>
    </row>
    <row r="2444" spans="1:17" hidden="1" x14ac:dyDescent="0.3">
      <c r="A2444" t="s">
        <v>5048</v>
      </c>
      <c r="B2444" t="s">
        <v>5049</v>
      </c>
      <c r="C2444" t="str">
        <f>IFERROR(VLOOKUP(Table1[[#This Row],[Ticker]],[1]!Table1[[Symbol]:[Industry]],2,FALSE),"-")</f>
        <v>-</v>
      </c>
      <c r="D2444" t="s">
        <v>61</v>
      </c>
      <c r="E2444">
        <v>178.067182788</v>
      </c>
      <c r="F2444">
        <v>48.73</v>
      </c>
      <c r="G2444">
        <v>-20.5957239996163</v>
      </c>
      <c r="H2444">
        <v>-16.625111962801199</v>
      </c>
      <c r="I2444">
        <v>-20.504852477134701</v>
      </c>
      <c r="J2444">
        <v>-9.0292917173459593</v>
      </c>
      <c r="K2444">
        <v>53.647021653780101</v>
      </c>
      <c r="L2444">
        <v>49.656092693197799</v>
      </c>
      <c r="M2444">
        <v>42.7417348856346</v>
      </c>
      <c r="N2444">
        <v>1.36814151018259</v>
      </c>
      <c r="O2444">
        <v>62.589780422737498</v>
      </c>
      <c r="P2444">
        <v>53.2871972318339</v>
      </c>
      <c r="Q2444">
        <v>0.11198152304065601</v>
      </c>
    </row>
    <row r="2445" spans="1:17" hidden="1" x14ac:dyDescent="0.3">
      <c r="A2445" t="s">
        <v>5050</v>
      </c>
      <c r="B2445" t="s">
        <v>5051</v>
      </c>
      <c r="C2445" t="str">
        <f>IFERROR(VLOOKUP(Table1[[#This Row],[Ticker]],[1]!Table1[[Symbol]:[Industry]],2,FALSE),"-")</f>
        <v>-</v>
      </c>
      <c r="E2445">
        <v>177.72300000000001</v>
      </c>
      <c r="F2445">
        <v>145.80000000000001</v>
      </c>
      <c r="G2445">
        <v>-24.925028015763498</v>
      </c>
      <c r="H2445">
        <v>3.1480715357276199</v>
      </c>
      <c r="I2445">
        <v>-10.5571822681529</v>
      </c>
      <c r="J2445">
        <v>8.5207443875812796</v>
      </c>
      <c r="M2445">
        <v>100</v>
      </c>
      <c r="O2445">
        <v>9.3278463648833903</v>
      </c>
      <c r="P2445">
        <v>11.340206185567</v>
      </c>
    </row>
    <row r="2446" spans="1:17" hidden="1" x14ac:dyDescent="0.3">
      <c r="A2446" t="s">
        <v>5052</v>
      </c>
      <c r="B2446" t="s">
        <v>5053</v>
      </c>
      <c r="C2446" t="str">
        <f>IFERROR(VLOOKUP(Table1[[#This Row],[Ticker]],[1]!Table1[[Symbol]:[Industry]],2,FALSE),"-")</f>
        <v>-</v>
      </c>
      <c r="D2446" t="s">
        <v>1125</v>
      </c>
      <c r="E2446">
        <v>177.53252673</v>
      </c>
      <c r="F2446">
        <v>9.01</v>
      </c>
      <c r="G2446">
        <v>76.786688592795002</v>
      </c>
      <c r="H2446">
        <v>-0.25845211834771697</v>
      </c>
      <c r="I2446">
        <v>-29.408284862862999</v>
      </c>
      <c r="J2446">
        <v>-2.2258172772637699</v>
      </c>
      <c r="K2446">
        <v>8.9244803775904504</v>
      </c>
      <c r="L2446">
        <v>8.4772740598145901</v>
      </c>
      <c r="M2446">
        <v>50.639989425563201</v>
      </c>
      <c r="N2446">
        <v>1.1825461182089501</v>
      </c>
      <c r="O2446">
        <v>70.921198668146502</v>
      </c>
      <c r="P2446">
        <v>107.126436781609</v>
      </c>
      <c r="Q2446">
        <v>6.9974800108004998E-2</v>
      </c>
    </row>
    <row r="2447" spans="1:17" hidden="1" x14ac:dyDescent="0.3">
      <c r="A2447" t="s">
        <v>5054</v>
      </c>
      <c r="B2447" t="s">
        <v>5055</v>
      </c>
      <c r="C2447" t="str">
        <f>IFERROR(VLOOKUP(Table1[[#This Row],[Ticker]],[1]!Table1[[Symbol]:[Industry]],2,FALSE),"-")</f>
        <v>-</v>
      </c>
      <c r="D2447" t="s">
        <v>61</v>
      </c>
      <c r="E2447">
        <v>177.45642040000001</v>
      </c>
      <c r="F2447">
        <v>87</v>
      </c>
      <c r="G2447">
        <v>-1.57680497177566</v>
      </c>
      <c r="H2447">
        <v>-5.4908852481318302</v>
      </c>
      <c r="I2447">
        <v>-33.009544988875597</v>
      </c>
      <c r="J2447">
        <v>-8.7348544337510496</v>
      </c>
      <c r="K2447">
        <v>87.924508707498902</v>
      </c>
      <c r="L2447">
        <v>88.116740309756494</v>
      </c>
      <c r="M2447">
        <v>40.463532064728</v>
      </c>
      <c r="N2447">
        <v>1.0567416679848101</v>
      </c>
      <c r="O2447">
        <v>32.183908045976999</v>
      </c>
      <c r="P2447">
        <v>27.753303964757698</v>
      </c>
      <c r="Q2447">
        <v>4.2408624630966001E-2</v>
      </c>
    </row>
    <row r="2448" spans="1:17" hidden="1" x14ac:dyDescent="0.3">
      <c r="A2448" t="s">
        <v>5056</v>
      </c>
      <c r="B2448" t="s">
        <v>5057</v>
      </c>
      <c r="C2448" t="str">
        <f>IFERROR(VLOOKUP(Table1[[#This Row],[Ticker]],[1]!Table1[[Symbol]:[Industry]],2,FALSE),"-")</f>
        <v>-</v>
      </c>
      <c r="D2448" t="s">
        <v>140</v>
      </c>
      <c r="E2448">
        <v>177.33199999999999</v>
      </c>
      <c r="F2448">
        <v>210.3</v>
      </c>
      <c r="G2448">
        <v>115.401560550824</v>
      </c>
      <c r="H2448">
        <v>50.240349232856303</v>
      </c>
      <c r="I2448">
        <v>225.16262422804601</v>
      </c>
      <c r="J2448">
        <v>6.5131864058189199</v>
      </c>
      <c r="K2448">
        <v>159.49752854669799</v>
      </c>
      <c r="L2448">
        <v>112.31315749644401</v>
      </c>
      <c r="M2448">
        <v>94.015109338777506</v>
      </c>
      <c r="N2448">
        <v>0.52335559283101696</v>
      </c>
      <c r="O2448">
        <v>0</v>
      </c>
      <c r="P2448">
        <v>351.772287862513</v>
      </c>
      <c r="Q2448">
        <v>0.135044825643198</v>
      </c>
    </row>
    <row r="2449" spans="1:17" hidden="1" x14ac:dyDescent="0.3">
      <c r="A2449" t="s">
        <v>5058</v>
      </c>
      <c r="B2449" t="s">
        <v>5059</v>
      </c>
      <c r="C2449" t="str">
        <f>IFERROR(VLOOKUP(Table1[[#This Row],[Ticker]],[1]!Table1[[Symbol]:[Industry]],2,FALSE),"-")</f>
        <v>-</v>
      </c>
      <c r="D2449" t="s">
        <v>1166</v>
      </c>
      <c r="E2449">
        <v>176.39647929</v>
      </c>
      <c r="F2449">
        <v>160.5</v>
      </c>
      <c r="G2449">
        <v>120.55595675598001</v>
      </c>
      <c r="H2449">
        <v>1.7913384819314799</v>
      </c>
      <c r="I2449">
        <v>34.459190985539202</v>
      </c>
      <c r="J2449">
        <v>10.9707314793972</v>
      </c>
      <c r="K2449">
        <v>125.27263075302299</v>
      </c>
      <c r="L2449">
        <v>111.80489909793</v>
      </c>
      <c r="M2449">
        <v>64.403493373148905</v>
      </c>
      <c r="N2449">
        <v>1.2686283159756</v>
      </c>
      <c r="O2449">
        <v>2.5046728971962602</v>
      </c>
      <c r="P2449">
        <v>171.98779867818999</v>
      </c>
      <c r="Q2449">
        <v>8.7287382283705001E-2</v>
      </c>
    </row>
    <row r="2450" spans="1:17" hidden="1" x14ac:dyDescent="0.3">
      <c r="A2450" t="s">
        <v>5060</v>
      </c>
      <c r="B2450" t="s">
        <v>5061</v>
      </c>
      <c r="C2450" t="str">
        <f>IFERROR(VLOOKUP(Table1[[#This Row],[Ticker]],[1]!Table1[[Symbol]:[Industry]],2,FALSE),"-")</f>
        <v>-</v>
      </c>
      <c r="E2450">
        <v>176.14652123599899</v>
      </c>
      <c r="F2450">
        <v>2.36</v>
      </c>
      <c r="G2450">
        <v>-30.523931196983899</v>
      </c>
      <c r="H2450">
        <v>-12.0861832107847</v>
      </c>
      <c r="I2450">
        <v>12.8931505438355</v>
      </c>
      <c r="J2450">
        <v>-3.4106239869909598</v>
      </c>
      <c r="K2450">
        <v>2.3818880565264302</v>
      </c>
      <c r="L2450">
        <v>2.2925593466439298</v>
      </c>
      <c r="M2450">
        <v>41.248792620466702</v>
      </c>
      <c r="N2450">
        <v>0.91139459671212597</v>
      </c>
      <c r="O2450">
        <v>44.915254237288103</v>
      </c>
      <c r="P2450">
        <v>52.258064516128997</v>
      </c>
      <c r="Q2450">
        <v>-7.5261591399698999E-2</v>
      </c>
    </row>
    <row r="2451" spans="1:17" hidden="1" x14ac:dyDescent="0.3">
      <c r="A2451" t="s">
        <v>5062</v>
      </c>
      <c r="B2451" t="s">
        <v>5063</v>
      </c>
      <c r="C2451" t="str">
        <f>IFERROR(VLOOKUP(Table1[[#This Row],[Ticker]],[1]!Table1[[Symbol]:[Industry]],2,FALSE),"-")</f>
        <v>-</v>
      </c>
      <c r="D2451" t="s">
        <v>140</v>
      </c>
      <c r="E2451">
        <v>176.01332615999999</v>
      </c>
      <c r="F2451">
        <v>43.85</v>
      </c>
      <c r="G2451">
        <v>44.4738782088017</v>
      </c>
      <c r="H2451">
        <v>56.555564959268999</v>
      </c>
      <c r="I2451">
        <v>39.577324847454101</v>
      </c>
      <c r="J2451">
        <v>49.211132647853503</v>
      </c>
      <c r="K2451">
        <v>32.256801326548498</v>
      </c>
      <c r="L2451">
        <v>30.098771530278501</v>
      </c>
      <c r="M2451">
        <v>95.429334873867006</v>
      </c>
      <c r="N2451">
        <v>3.48085449525857</v>
      </c>
      <c r="O2451">
        <v>16.282782212086602</v>
      </c>
      <c r="P2451">
        <v>85.021097046413502</v>
      </c>
      <c r="Q2451">
        <v>0.102418040470973</v>
      </c>
    </row>
    <row r="2452" spans="1:17" hidden="1" x14ac:dyDescent="0.3">
      <c r="A2452" t="s">
        <v>5064</v>
      </c>
      <c r="B2452" t="s">
        <v>5065</v>
      </c>
      <c r="C2452" t="str">
        <f>IFERROR(VLOOKUP(Table1[[#This Row],[Ticker]],[1]!Table1[[Symbol]:[Industry]],2,FALSE),"-")</f>
        <v>-</v>
      </c>
      <c r="D2452" t="s">
        <v>124</v>
      </c>
      <c r="E2452">
        <v>175.55368792499999</v>
      </c>
      <c r="F2452">
        <v>4.63</v>
      </c>
      <c r="G2452">
        <v>141.94483628390299</v>
      </c>
      <c r="H2452">
        <v>22.661715948879099</v>
      </c>
      <c r="I2452">
        <v>-20.3547038662565</v>
      </c>
      <c r="J2452">
        <v>21.857918212497498</v>
      </c>
      <c r="K2452">
        <v>3.6764746260389001</v>
      </c>
      <c r="L2452">
        <v>3.2575880906296901</v>
      </c>
      <c r="M2452">
        <v>88.692641059920405</v>
      </c>
      <c r="N2452">
        <v>1.32427957599072</v>
      </c>
      <c r="O2452">
        <v>14.254859611231</v>
      </c>
      <c r="P2452">
        <v>180.60606060606</v>
      </c>
      <c r="Q2452">
        <v>6.7586971606165003E-2</v>
      </c>
    </row>
    <row r="2453" spans="1:17" hidden="1" x14ac:dyDescent="0.3">
      <c r="A2453" t="s">
        <v>5066</v>
      </c>
      <c r="B2453" t="s">
        <v>5067</v>
      </c>
      <c r="C2453" t="str">
        <f>IFERROR(VLOOKUP(Table1[[#This Row],[Ticker]],[1]!Table1[[Symbol]:[Industry]],2,FALSE),"-")</f>
        <v>-</v>
      </c>
      <c r="D2453" t="s">
        <v>607</v>
      </c>
      <c r="E2453">
        <v>175.51284411399999</v>
      </c>
      <c r="F2453">
        <v>12.81</v>
      </c>
      <c r="G2453">
        <v>-37.096009901307198</v>
      </c>
      <c r="H2453">
        <v>-9.5253694115807992</v>
      </c>
      <c r="I2453">
        <v>-9.8921976246855401</v>
      </c>
      <c r="J2453">
        <v>-6.7227380617251802</v>
      </c>
      <c r="K2453">
        <v>13.2189058117601</v>
      </c>
      <c r="L2453">
        <v>13.3541043139883</v>
      </c>
      <c r="M2453">
        <v>45.4267486191385</v>
      </c>
      <c r="N2453">
        <v>1.54544657751051</v>
      </c>
      <c r="O2453">
        <v>51.4441842310694</v>
      </c>
      <c r="P2453">
        <v>22.583732057416199</v>
      </c>
      <c r="Q2453">
        <v>-3.1797280953264999E-2</v>
      </c>
    </row>
    <row r="2454" spans="1:17" hidden="1" x14ac:dyDescent="0.3">
      <c r="A2454" t="s">
        <v>5068</v>
      </c>
      <c r="B2454" t="s">
        <v>5069</v>
      </c>
      <c r="C2454" t="str">
        <f>IFERROR(VLOOKUP(Table1[[#This Row],[Ticker]],[1]!Table1[[Symbol]:[Industry]],2,FALSE),"-")</f>
        <v>-</v>
      </c>
      <c r="D2454" t="s">
        <v>61</v>
      </c>
      <c r="E2454">
        <v>175.43220104599999</v>
      </c>
      <c r="F2454">
        <v>154.97999999999999</v>
      </c>
      <c r="G2454">
        <v>-1.94869457345676</v>
      </c>
      <c r="H2454">
        <v>-3.0679444753962302</v>
      </c>
      <c r="I2454">
        <v>-28.946926662201101</v>
      </c>
      <c r="J2454">
        <v>-8.0749658157198603</v>
      </c>
      <c r="K2454">
        <v>153.95355055064101</v>
      </c>
      <c r="L2454">
        <v>151.331199339752</v>
      </c>
      <c r="M2454">
        <v>55.1156567421978</v>
      </c>
      <c r="N2454">
        <v>1.1804194497316001</v>
      </c>
      <c r="O2454">
        <v>31.371789908375199</v>
      </c>
      <c r="P2454">
        <v>34.941227688288997</v>
      </c>
      <c r="Q2454">
        <v>0.112874127348057</v>
      </c>
    </row>
    <row r="2455" spans="1:17" hidden="1" x14ac:dyDescent="0.3">
      <c r="A2455" t="s">
        <v>5070</v>
      </c>
      <c r="B2455" t="s">
        <v>5071</v>
      </c>
      <c r="C2455" t="str">
        <f>IFERROR(VLOOKUP(Table1[[#This Row],[Ticker]],[1]!Table1[[Symbol]:[Industry]],2,FALSE),"-")</f>
        <v>-</v>
      </c>
      <c r="E2455">
        <v>175.25129687500001</v>
      </c>
      <c r="F2455">
        <v>963.25</v>
      </c>
      <c r="G2455">
        <v>174.11247533695499</v>
      </c>
      <c r="H2455">
        <v>-7.0856644847757702</v>
      </c>
      <c r="I2455">
        <v>50.1121533046339</v>
      </c>
      <c r="J2455">
        <v>-1.71299163292211</v>
      </c>
      <c r="K2455">
        <v>948.90289856271397</v>
      </c>
      <c r="L2455">
        <v>611.19435266699202</v>
      </c>
      <c r="M2455">
        <v>53.411526926197901</v>
      </c>
      <c r="N2455">
        <v>2.4180770413089299</v>
      </c>
      <c r="O2455">
        <v>6.7479885803267595E-2</v>
      </c>
      <c r="P2455">
        <v>199.79769685651999</v>
      </c>
    </row>
    <row r="2456" spans="1:17" hidden="1" x14ac:dyDescent="0.3">
      <c r="A2456" t="s">
        <v>5072</v>
      </c>
      <c r="B2456" t="s">
        <v>5073</v>
      </c>
      <c r="C2456" t="str">
        <f>IFERROR(VLOOKUP(Table1[[#This Row],[Ticker]],[1]!Table1[[Symbol]:[Industry]],2,FALSE),"-")</f>
        <v>-</v>
      </c>
      <c r="D2456" t="s">
        <v>140</v>
      </c>
      <c r="E2456">
        <v>174.9739572</v>
      </c>
      <c r="F2456">
        <v>101.75</v>
      </c>
      <c r="G2456">
        <v>-12.880343470784</v>
      </c>
      <c r="H2456">
        <v>9.4366698328718002</v>
      </c>
      <c r="I2456">
        <v>2.2428920851888998</v>
      </c>
      <c r="J2456">
        <v>-2.3351227122717302</v>
      </c>
      <c r="K2456">
        <v>94.633128609444299</v>
      </c>
      <c r="L2456">
        <v>93.062474121463794</v>
      </c>
      <c r="M2456">
        <v>57.608925100139501</v>
      </c>
      <c r="N2456">
        <v>1.3685074865709299</v>
      </c>
      <c r="O2456">
        <v>49.3857493857493</v>
      </c>
      <c r="P2456">
        <v>44.943019943019898</v>
      </c>
      <c r="Q2456">
        <v>5.2831898509734999E-2</v>
      </c>
    </row>
    <row r="2457" spans="1:17" hidden="1" x14ac:dyDescent="0.3">
      <c r="A2457" t="s">
        <v>5074</v>
      </c>
      <c r="B2457" t="s">
        <v>5075</v>
      </c>
      <c r="C2457" t="str">
        <f>IFERROR(VLOOKUP(Table1[[#This Row],[Ticker]],[1]!Table1[[Symbol]:[Industry]],2,FALSE),"-")</f>
        <v>-</v>
      </c>
      <c r="D2457" t="s">
        <v>124</v>
      </c>
      <c r="E2457">
        <v>174.82914719999999</v>
      </c>
      <c r="F2457">
        <v>104.47</v>
      </c>
      <c r="G2457">
        <v>15.7772023125275</v>
      </c>
      <c r="H2457">
        <v>-10.1589205024226</v>
      </c>
      <c r="I2457">
        <v>7.3311194012430896</v>
      </c>
      <c r="J2457">
        <v>-0.51135661801284205</v>
      </c>
      <c r="K2457">
        <v>106.373772734307</v>
      </c>
      <c r="L2457">
        <v>98.715911202364794</v>
      </c>
      <c r="M2457">
        <v>60.276740603304802</v>
      </c>
      <c r="N2457">
        <v>1.0640942929552799</v>
      </c>
      <c r="O2457">
        <v>38.269359624772598</v>
      </c>
      <c r="P2457">
        <v>63.489827856025002</v>
      </c>
      <c r="Q2457">
        <v>4.7112578634950003E-3</v>
      </c>
    </row>
    <row r="2458" spans="1:17" hidden="1" x14ac:dyDescent="0.3">
      <c r="A2458" t="s">
        <v>5076</v>
      </c>
      <c r="B2458" t="s">
        <v>5077</v>
      </c>
      <c r="C2458" t="str">
        <f>IFERROR(VLOOKUP(Table1[[#This Row],[Ticker]],[1]!Table1[[Symbol]:[Industry]],2,FALSE),"-")</f>
        <v>-</v>
      </c>
      <c r="D2458" t="s">
        <v>322</v>
      </c>
      <c r="E2458">
        <v>174.16785179999999</v>
      </c>
      <c r="F2458">
        <v>187</v>
      </c>
      <c r="G2458">
        <v>29.37282159818</v>
      </c>
      <c r="H2458">
        <v>-3.7108330707286701</v>
      </c>
      <c r="I2458">
        <v>15.980105507828201</v>
      </c>
      <c r="J2458">
        <v>-3.7767567101030899</v>
      </c>
      <c r="K2458">
        <v>166.585963947225</v>
      </c>
      <c r="L2458">
        <v>145.392244837665</v>
      </c>
      <c r="M2458">
        <v>64.021462467694704</v>
      </c>
      <c r="N2458">
        <v>0.38642814862591401</v>
      </c>
      <c r="O2458">
        <v>16.550802139037401</v>
      </c>
      <c r="P2458">
        <v>66.815343443354095</v>
      </c>
      <c r="Q2458">
        <v>7.3534029197778003E-2</v>
      </c>
    </row>
    <row r="2459" spans="1:17" hidden="1" x14ac:dyDescent="0.3">
      <c r="A2459" t="s">
        <v>5078</v>
      </c>
      <c r="B2459" t="s">
        <v>5079</v>
      </c>
      <c r="C2459" t="str">
        <f>IFERROR(VLOOKUP(Table1[[#This Row],[Ticker]],[1]!Table1[[Symbol]:[Industry]],2,FALSE),"-")</f>
        <v>-</v>
      </c>
      <c r="D2459" t="s">
        <v>193</v>
      </c>
      <c r="E2459">
        <v>174.16499205</v>
      </c>
      <c r="F2459">
        <v>13.67</v>
      </c>
      <c r="G2459">
        <v>76.833296998953898</v>
      </c>
      <c r="H2459">
        <v>12.405374880341601</v>
      </c>
      <c r="I2459">
        <v>89.712035992751893</v>
      </c>
      <c r="J2459">
        <v>6.7381650656101302</v>
      </c>
      <c r="K2459">
        <v>10.9905217749643</v>
      </c>
      <c r="L2459">
        <v>9.2955306813562402</v>
      </c>
      <c r="M2459">
        <v>74.869582177225496</v>
      </c>
      <c r="N2459">
        <v>1.0349205435159701</v>
      </c>
      <c r="O2459">
        <v>2.0482809070958301</v>
      </c>
      <c r="P2459">
        <v>122.27642276422699</v>
      </c>
      <c r="Q2459">
        <v>-4.9243858789096998E-2</v>
      </c>
    </row>
    <row r="2460" spans="1:17" hidden="1" x14ac:dyDescent="0.3">
      <c r="A2460" t="s">
        <v>5080</v>
      </c>
      <c r="B2460" t="s">
        <v>5081</v>
      </c>
      <c r="C2460" t="str">
        <f>IFERROR(VLOOKUP(Table1[[#This Row],[Ticker]],[1]!Table1[[Symbol]:[Industry]],2,FALSE),"-")</f>
        <v>-</v>
      </c>
      <c r="D2460" t="s">
        <v>92</v>
      </c>
      <c r="E2460">
        <v>174.06407949999999</v>
      </c>
      <c r="F2460">
        <v>108.4</v>
      </c>
      <c r="G2460">
        <v>207.853240018897</v>
      </c>
      <c r="H2460">
        <v>9.7497267257089693</v>
      </c>
      <c r="I2460">
        <v>15.912671176402799</v>
      </c>
      <c r="J2460">
        <v>11.6618397811249</v>
      </c>
      <c r="K2460">
        <v>61.466197253657903</v>
      </c>
      <c r="M2460">
        <v>99.999516288763402</v>
      </c>
      <c r="N2460">
        <v>0.96923076923076901</v>
      </c>
      <c r="O2460">
        <v>0</v>
      </c>
      <c r="P2460">
        <v>233.53846153846101</v>
      </c>
    </row>
    <row r="2461" spans="1:17" hidden="1" x14ac:dyDescent="0.3">
      <c r="A2461" t="s">
        <v>5082</v>
      </c>
      <c r="B2461" t="s">
        <v>5083</v>
      </c>
      <c r="C2461" t="str">
        <f>IFERROR(VLOOKUP(Table1[[#This Row],[Ticker]],[1]!Table1[[Symbol]:[Industry]],2,FALSE),"-")</f>
        <v>-</v>
      </c>
      <c r="D2461" t="s">
        <v>1930</v>
      </c>
      <c r="E2461">
        <v>174.0578529</v>
      </c>
      <c r="F2461">
        <v>39.85</v>
      </c>
      <c r="G2461">
        <v>31.0406167447352</v>
      </c>
      <c r="H2461">
        <v>-0.105390893857932</v>
      </c>
      <c r="I2461">
        <v>9.6234436514147799</v>
      </c>
      <c r="J2461">
        <v>-0.64321591724691696</v>
      </c>
      <c r="K2461">
        <v>38.904648425954697</v>
      </c>
      <c r="L2461">
        <v>34.663653044686399</v>
      </c>
      <c r="M2461">
        <v>56.208741421889002</v>
      </c>
      <c r="N2461">
        <v>1.4649429750629299</v>
      </c>
      <c r="O2461">
        <v>47.051442910915902</v>
      </c>
      <c r="P2461">
        <v>136.49851632047401</v>
      </c>
      <c r="Q2461">
        <v>0.115310405394582</v>
      </c>
    </row>
    <row r="2462" spans="1:17" hidden="1" x14ac:dyDescent="0.3">
      <c r="A2462" t="s">
        <v>5084</v>
      </c>
      <c r="B2462" t="s">
        <v>5085</v>
      </c>
      <c r="C2462" t="str">
        <f>IFERROR(VLOOKUP(Table1[[#This Row],[Ticker]],[1]!Table1[[Symbol]:[Industry]],2,FALSE),"-")</f>
        <v>-</v>
      </c>
      <c r="D2462" t="s">
        <v>46</v>
      </c>
      <c r="E2462">
        <v>174.00945339</v>
      </c>
      <c r="F2462">
        <v>106.1</v>
      </c>
      <c r="G2462">
        <v>90.6687752177927</v>
      </c>
      <c r="H2462">
        <v>5.6860611148978997</v>
      </c>
      <c r="I2462">
        <v>-13.439146989666099</v>
      </c>
      <c r="J2462">
        <v>-5.6666956190103397</v>
      </c>
      <c r="K2462">
        <v>103.089934350999</v>
      </c>
      <c r="L2462">
        <v>96.470836205545993</v>
      </c>
      <c r="M2462">
        <v>48.420361918855498</v>
      </c>
      <c r="N2462">
        <v>0.95402843402843396</v>
      </c>
      <c r="O2462">
        <v>49.717247879359</v>
      </c>
      <c r="P2462">
        <v>119.89637305699399</v>
      </c>
      <c r="Q2462">
        <v>5.4356175427047002E-2</v>
      </c>
    </row>
    <row r="2463" spans="1:17" hidden="1" x14ac:dyDescent="0.3">
      <c r="A2463" t="s">
        <v>5086</v>
      </c>
      <c r="B2463" t="s">
        <v>5087</v>
      </c>
      <c r="C2463" t="str">
        <f>IFERROR(VLOOKUP(Table1[[#This Row],[Ticker]],[1]!Table1[[Symbol]:[Industry]],2,FALSE),"-")</f>
        <v>-</v>
      </c>
      <c r="D2463" t="s">
        <v>46</v>
      </c>
      <c r="E2463">
        <v>173.98271149999999</v>
      </c>
      <c r="F2463">
        <v>16.05</v>
      </c>
      <c r="G2463">
        <v>-77.988341876176705</v>
      </c>
      <c r="H2463">
        <v>-27.1915865514821</v>
      </c>
      <c r="I2463">
        <v>-49.940702731800897</v>
      </c>
      <c r="J2463">
        <v>-6.3635756636452996</v>
      </c>
      <c r="K2463">
        <v>19.769688430790499</v>
      </c>
      <c r="L2463">
        <v>23.1059939519618</v>
      </c>
      <c r="M2463">
        <v>32.880886197041598</v>
      </c>
      <c r="N2463">
        <v>0.30327352848599298</v>
      </c>
      <c r="O2463">
        <v>128.971962616822</v>
      </c>
      <c r="P2463">
        <v>1.26182965299685</v>
      </c>
      <c r="Q2463">
        <v>0.25088890747109799</v>
      </c>
    </row>
    <row r="2464" spans="1:17" hidden="1" x14ac:dyDescent="0.3">
      <c r="A2464" t="s">
        <v>5088</v>
      </c>
      <c r="B2464" t="s">
        <v>5089</v>
      </c>
      <c r="C2464" t="str">
        <f>IFERROR(VLOOKUP(Table1[[#This Row],[Ticker]],[1]!Table1[[Symbol]:[Industry]],2,FALSE),"-")</f>
        <v>-</v>
      </c>
      <c r="E2464">
        <v>173.95632000000001</v>
      </c>
      <c r="F2464">
        <v>181.3</v>
      </c>
      <c r="G2464">
        <v>-13.041543358644899</v>
      </c>
      <c r="H2464">
        <v>-4.3561567393081599</v>
      </c>
      <c r="I2464">
        <v>-34.168439601741099</v>
      </c>
      <c r="J2464">
        <v>5.5840269525234998</v>
      </c>
      <c r="K2464">
        <v>170.98863644329401</v>
      </c>
      <c r="L2464">
        <v>177.54302613879199</v>
      </c>
      <c r="M2464">
        <v>62.234309276554697</v>
      </c>
      <c r="N2464">
        <v>1.59347852685672</v>
      </c>
      <c r="O2464">
        <v>48.3177054605625</v>
      </c>
      <c r="P2464">
        <v>29.5</v>
      </c>
    </row>
    <row r="2465" spans="1:17" hidden="1" x14ac:dyDescent="0.3">
      <c r="A2465" t="s">
        <v>5090</v>
      </c>
      <c r="B2465" t="s">
        <v>5091</v>
      </c>
      <c r="C2465" t="str">
        <f>IFERROR(VLOOKUP(Table1[[#This Row],[Ticker]],[1]!Table1[[Symbol]:[Industry]],2,FALSE),"-")</f>
        <v>-</v>
      </c>
      <c r="D2465" t="s">
        <v>92</v>
      </c>
      <c r="E2465">
        <v>173.91090644499999</v>
      </c>
      <c r="F2465">
        <v>177.95</v>
      </c>
      <c r="G2465">
        <v>-21.285104183102199</v>
      </c>
      <c r="H2465">
        <v>-2.7971784522547698</v>
      </c>
      <c r="I2465">
        <v>-24.491320636554999</v>
      </c>
      <c r="J2465">
        <v>-20.5796472541764</v>
      </c>
      <c r="K2465">
        <v>181.08163593615799</v>
      </c>
      <c r="L2465">
        <v>186.03227776774699</v>
      </c>
      <c r="M2465">
        <v>46.104872416592798</v>
      </c>
      <c r="N2465">
        <v>0.98023301519450601</v>
      </c>
      <c r="O2465">
        <v>51.166057881427299</v>
      </c>
      <c r="P2465">
        <v>23.5763888888888</v>
      </c>
      <c r="Q2465">
        <v>7.2467433236993006E-2</v>
      </c>
    </row>
    <row r="2466" spans="1:17" hidden="1" x14ac:dyDescent="0.3">
      <c r="A2466" t="s">
        <v>5092</v>
      </c>
      <c r="B2466" t="s">
        <v>5093</v>
      </c>
      <c r="C2466" t="str">
        <f>IFERROR(VLOOKUP(Table1[[#This Row],[Ticker]],[1]!Table1[[Symbol]:[Industry]],2,FALSE),"-")</f>
        <v>-</v>
      </c>
      <c r="D2466" t="s">
        <v>46</v>
      </c>
      <c r="E2466">
        <v>173.68817279999999</v>
      </c>
      <c r="F2466">
        <v>561.9</v>
      </c>
      <c r="G2466">
        <v>33.764267697234501</v>
      </c>
      <c r="H2466">
        <v>13.8397157449847</v>
      </c>
      <c r="I2466">
        <v>1.0963483452812</v>
      </c>
      <c r="J2466">
        <v>-10.939786235135101</v>
      </c>
      <c r="K2466">
        <v>512.95955380455996</v>
      </c>
      <c r="L2466">
        <v>459.66673620671497</v>
      </c>
      <c r="M2466">
        <v>54.247500386847399</v>
      </c>
      <c r="N2466">
        <v>0.81446625375889603</v>
      </c>
      <c r="O2466">
        <v>13.8814735718099</v>
      </c>
      <c r="P2466">
        <v>93.758620689655103</v>
      </c>
      <c r="Q2466">
        <v>0.23690324563642601</v>
      </c>
    </row>
    <row r="2467" spans="1:17" hidden="1" x14ac:dyDescent="0.3">
      <c r="A2467" t="s">
        <v>5094</v>
      </c>
      <c r="B2467" t="s">
        <v>5095</v>
      </c>
      <c r="C2467" t="str">
        <f>IFERROR(VLOOKUP(Table1[[#This Row],[Ticker]],[1]!Table1[[Symbol]:[Industry]],2,FALSE),"-")</f>
        <v>-</v>
      </c>
      <c r="D2467" t="s">
        <v>207</v>
      </c>
      <c r="E2467">
        <v>173.471925</v>
      </c>
      <c r="F2467">
        <v>167</v>
      </c>
      <c r="G2467">
        <v>-61.181552149151202</v>
      </c>
      <c r="H2467">
        <v>-8.7713849865515794</v>
      </c>
      <c r="I2467">
        <v>-35.408284862862999</v>
      </c>
      <c r="J2467">
        <v>2.7588861946270899</v>
      </c>
      <c r="K2467">
        <v>170.450156841476</v>
      </c>
      <c r="L2467">
        <v>207.015979082645</v>
      </c>
      <c r="M2467">
        <v>62.346264577349601</v>
      </c>
      <c r="N2467">
        <v>0.97764530551415796</v>
      </c>
      <c r="O2467">
        <v>125.71856287425101</v>
      </c>
      <c r="P2467">
        <v>16.742397763019898</v>
      </c>
      <c r="Q2467">
        <v>4.2688156313399998E-2</v>
      </c>
    </row>
    <row r="2468" spans="1:17" hidden="1" x14ac:dyDescent="0.3">
      <c r="A2468" t="s">
        <v>5096</v>
      </c>
      <c r="B2468" t="s">
        <v>5097</v>
      </c>
      <c r="C2468" t="str">
        <f>IFERROR(VLOOKUP(Table1[[#This Row],[Ticker]],[1]!Table1[[Symbol]:[Industry]],2,FALSE),"-")</f>
        <v>-</v>
      </c>
      <c r="D2468" t="s">
        <v>607</v>
      </c>
      <c r="E2468">
        <v>172.536145</v>
      </c>
      <c r="F2468">
        <v>411</v>
      </c>
      <c r="G2468">
        <v>-83.358514340658303</v>
      </c>
      <c r="H2468">
        <v>-2.6284143059341698</v>
      </c>
      <c r="I2468">
        <v>-19.5763043433825</v>
      </c>
      <c r="J2468">
        <v>1.33449294632686</v>
      </c>
      <c r="K2468">
        <v>399.87773008827099</v>
      </c>
      <c r="L2468">
        <v>462.91118780864201</v>
      </c>
      <c r="M2468">
        <v>54.658873608569102</v>
      </c>
      <c r="N2468">
        <v>1.1391519906576999</v>
      </c>
      <c r="O2468">
        <v>161.15571776155701</v>
      </c>
      <c r="P2468">
        <v>27.402355858648399</v>
      </c>
      <c r="Q2468">
        <v>3.6364271706703997E-2</v>
      </c>
    </row>
    <row r="2469" spans="1:17" hidden="1" x14ac:dyDescent="0.3">
      <c r="A2469" t="s">
        <v>5098</v>
      </c>
      <c r="B2469" t="s">
        <v>5099</v>
      </c>
      <c r="C2469" t="str">
        <f>IFERROR(VLOOKUP(Table1[[#This Row],[Ticker]],[1]!Table1[[Symbol]:[Industry]],2,FALSE),"-")</f>
        <v>-</v>
      </c>
      <c r="D2469" t="s">
        <v>544</v>
      </c>
      <c r="E2469">
        <v>171.92</v>
      </c>
      <c r="F2469">
        <v>48.18</v>
      </c>
      <c r="G2469">
        <v>67.808754384049905</v>
      </c>
      <c r="H2469">
        <v>-3.8508890931376398</v>
      </c>
      <c r="I2469">
        <v>29.149096531253001</v>
      </c>
      <c r="J2469">
        <v>-0.24675681877866501</v>
      </c>
      <c r="K2469">
        <v>49.647619453903502</v>
      </c>
      <c r="L2469">
        <v>43.291515879171101</v>
      </c>
      <c r="M2469">
        <v>60.350282938194297</v>
      </c>
      <c r="N2469">
        <v>0.68981000531289605</v>
      </c>
      <c r="O2469">
        <v>40.6185139061851</v>
      </c>
      <c r="Q2469">
        <v>9.5403679855272996E-2</v>
      </c>
    </row>
    <row r="2470" spans="1:17" hidden="1" x14ac:dyDescent="0.3">
      <c r="A2470" t="s">
        <v>5100</v>
      </c>
      <c r="B2470" t="s">
        <v>5101</v>
      </c>
      <c r="C2470" t="str">
        <f>IFERROR(VLOOKUP(Table1[[#This Row],[Ticker]],[1]!Table1[[Symbol]:[Industry]],2,FALSE),"-")</f>
        <v>-</v>
      </c>
      <c r="D2470" t="s">
        <v>396</v>
      </c>
      <c r="E2470">
        <v>171.69762924</v>
      </c>
      <c r="F2470">
        <v>185.85</v>
      </c>
      <c r="G2470">
        <v>16.130879205349501</v>
      </c>
      <c r="H2470">
        <v>-8.2246490903159408</v>
      </c>
      <c r="I2470">
        <v>-17.001212361652001</v>
      </c>
      <c r="J2470">
        <v>-5.0817499624647597</v>
      </c>
      <c r="K2470">
        <v>191.74148843366399</v>
      </c>
      <c r="L2470">
        <v>188.50804265721101</v>
      </c>
      <c r="M2470">
        <v>50.317151886142902</v>
      </c>
      <c r="N2470">
        <v>0.84681620253660606</v>
      </c>
      <c r="O2470">
        <v>60.882432068872703</v>
      </c>
      <c r="P2470">
        <v>52.273658336747197</v>
      </c>
      <c r="Q2470">
        <v>8.4266644463690005E-2</v>
      </c>
    </row>
    <row r="2471" spans="1:17" hidden="1" x14ac:dyDescent="0.3">
      <c r="A2471" t="s">
        <v>5102</v>
      </c>
      <c r="B2471" t="s">
        <v>5103</v>
      </c>
      <c r="C2471" t="str">
        <f>IFERROR(VLOOKUP(Table1[[#This Row],[Ticker]],[1]!Table1[[Symbol]:[Industry]],2,FALSE),"-")</f>
        <v>-</v>
      </c>
      <c r="D2471" t="s">
        <v>275</v>
      </c>
      <c r="E2471">
        <v>171.61840925999999</v>
      </c>
      <c r="F2471">
        <v>72.33</v>
      </c>
      <c r="G2471">
        <v>269.12918896078401</v>
      </c>
      <c r="H2471">
        <v>-1.13142243161655</v>
      </c>
      <c r="I2471">
        <v>22.354773553494201</v>
      </c>
      <c r="J2471">
        <v>-9.3984252851415899</v>
      </c>
      <c r="K2471">
        <v>70.022042871869701</v>
      </c>
      <c r="L2471">
        <v>55.970926372463502</v>
      </c>
      <c r="M2471">
        <v>42.080572629046898</v>
      </c>
      <c r="N2471">
        <v>0.63916898760678698</v>
      </c>
      <c r="O2471">
        <v>27.872252177519599</v>
      </c>
      <c r="P2471">
        <v>344.56054087277198</v>
      </c>
      <c r="Q2471">
        <v>0.119674157600884</v>
      </c>
    </row>
    <row r="2472" spans="1:17" hidden="1" x14ac:dyDescent="0.3">
      <c r="A2472" t="s">
        <v>5104</v>
      </c>
      <c r="B2472" t="s">
        <v>5105</v>
      </c>
      <c r="C2472" t="str">
        <f>IFERROR(VLOOKUP(Table1[[#This Row],[Ticker]],[1]!Table1[[Symbol]:[Industry]],2,FALSE),"-")</f>
        <v>-</v>
      </c>
      <c r="E2472">
        <v>171.5823216</v>
      </c>
      <c r="F2472">
        <v>23.43</v>
      </c>
      <c r="G2472">
        <v>181.392104823816</v>
      </c>
      <c r="H2472">
        <v>26.768783236225701</v>
      </c>
      <c r="I2472">
        <v>167.94364925784299</v>
      </c>
      <c r="J2472">
        <v>19.764850299804699</v>
      </c>
      <c r="K2472">
        <v>14.281025558609199</v>
      </c>
      <c r="L2472">
        <v>10.3531094114916</v>
      </c>
      <c r="M2472">
        <v>99.999999337705603</v>
      </c>
      <c r="N2472">
        <v>1.0933600998144399</v>
      </c>
      <c r="O2472">
        <v>0</v>
      </c>
      <c r="P2472">
        <v>251.27436281858999</v>
      </c>
      <c r="Q2472">
        <v>0.134626002166567</v>
      </c>
    </row>
    <row r="2473" spans="1:17" hidden="1" x14ac:dyDescent="0.3">
      <c r="A2473" t="s">
        <v>5106</v>
      </c>
      <c r="B2473" t="s">
        <v>5107</v>
      </c>
      <c r="C2473" t="str">
        <f>IFERROR(VLOOKUP(Table1[[#This Row],[Ticker]],[1]!Table1[[Symbol]:[Industry]],2,FALSE),"-")</f>
        <v>-</v>
      </c>
      <c r="D2473" t="s">
        <v>475</v>
      </c>
      <c r="E2473">
        <v>170.74070393599999</v>
      </c>
      <c r="F2473">
        <v>3.57</v>
      </c>
      <c r="G2473">
        <v>-0.42206362482771098</v>
      </c>
      <c r="H2473">
        <v>-2.5665544637635</v>
      </c>
      <c r="I2473">
        <v>-34.543182223566802</v>
      </c>
      <c r="J2473">
        <v>-9.5662303943136102</v>
      </c>
      <c r="K2473">
        <v>3.65073941356669</v>
      </c>
      <c r="L2473">
        <v>3.4321167186153199</v>
      </c>
      <c r="M2473">
        <v>32.227112875873999</v>
      </c>
      <c r="N2473">
        <v>1.5252356697907601</v>
      </c>
      <c r="O2473">
        <v>62.464985994397701</v>
      </c>
      <c r="P2473">
        <v>110</v>
      </c>
      <c r="Q2473">
        <v>-2.97970325807E-3</v>
      </c>
    </row>
    <row r="2474" spans="1:17" hidden="1" x14ac:dyDescent="0.3">
      <c r="A2474" t="s">
        <v>5108</v>
      </c>
      <c r="B2474" t="s">
        <v>5109</v>
      </c>
      <c r="C2474" t="str">
        <f>IFERROR(VLOOKUP(Table1[[#This Row],[Ticker]],[1]!Table1[[Symbol]:[Industry]],2,FALSE),"-")</f>
        <v>-</v>
      </c>
      <c r="D2474" t="s">
        <v>380</v>
      </c>
      <c r="E2474">
        <v>170.10037907999899</v>
      </c>
      <c r="F2474">
        <v>9.25</v>
      </c>
      <c r="G2474">
        <v>81.730508817514107</v>
      </c>
      <c r="H2474">
        <v>4.0415478816522796</v>
      </c>
      <c r="I2474">
        <v>-24.053224828557699</v>
      </c>
      <c r="J2474">
        <v>4.6742394893671397</v>
      </c>
      <c r="K2474">
        <v>8.8284755147009193</v>
      </c>
      <c r="L2474">
        <v>8.1299655538837499</v>
      </c>
      <c r="M2474">
        <v>76.784234648499407</v>
      </c>
      <c r="N2474">
        <v>1.5610169618737399</v>
      </c>
      <c r="O2474">
        <v>75.135135135135101</v>
      </c>
      <c r="P2474">
        <v>115.116279069767</v>
      </c>
      <c r="Q2474">
        <v>0.14031129719402599</v>
      </c>
    </row>
    <row r="2475" spans="1:17" hidden="1" x14ac:dyDescent="0.3">
      <c r="A2475" t="s">
        <v>5110</v>
      </c>
      <c r="B2475" t="s">
        <v>5111</v>
      </c>
      <c r="C2475" t="str">
        <f>IFERROR(VLOOKUP(Table1[[#This Row],[Ticker]],[1]!Table1[[Symbol]:[Industry]],2,FALSE),"-")</f>
        <v>-</v>
      </c>
      <c r="D2475" t="s">
        <v>290</v>
      </c>
      <c r="E2475">
        <v>169.64599049</v>
      </c>
      <c r="F2475">
        <v>2.2999999999999998</v>
      </c>
      <c r="G2475">
        <v>-25.6852215195645</v>
      </c>
      <c r="K2475">
        <v>2.2860694928582501</v>
      </c>
      <c r="L2475">
        <v>2.4904968111465999</v>
      </c>
      <c r="M2475">
        <v>41.368652020141496</v>
      </c>
      <c r="N2475">
        <v>1</v>
      </c>
      <c r="O2475">
        <v>19.565217391304301</v>
      </c>
      <c r="P2475">
        <v>9.5238095238095095</v>
      </c>
      <c r="Q2475">
        <v>-6.0412528129999996E-4</v>
      </c>
    </row>
    <row r="2476" spans="1:17" hidden="1" x14ac:dyDescent="0.3">
      <c r="A2476" t="s">
        <v>5112</v>
      </c>
      <c r="B2476" t="s">
        <v>5113</v>
      </c>
      <c r="C2476" t="str">
        <f>IFERROR(VLOOKUP(Table1[[#This Row],[Ticker]],[1]!Table1[[Symbol]:[Industry]],2,FALSE),"-")</f>
        <v>-</v>
      </c>
      <c r="D2476" t="s">
        <v>1514</v>
      </c>
      <c r="E2476">
        <v>169.54079999999999</v>
      </c>
      <c r="F2476">
        <v>92.62</v>
      </c>
      <c r="G2476">
        <v>5.9707841662919003</v>
      </c>
      <c r="H2476">
        <v>21.3557808324503</v>
      </c>
      <c r="I2476">
        <v>22.914508286017</v>
      </c>
      <c r="J2476">
        <v>-4.0385948561200804</v>
      </c>
      <c r="K2476">
        <v>92.738651519696106</v>
      </c>
      <c r="L2476">
        <v>90.697374660051693</v>
      </c>
      <c r="M2476">
        <v>62.186715510669103</v>
      </c>
      <c r="N2476">
        <v>4.9637998751630397</v>
      </c>
      <c r="O2476">
        <v>71.021377672208999</v>
      </c>
      <c r="P2476">
        <v>91.087270476583399</v>
      </c>
      <c r="Q2476">
        <v>2.3461756539561E-2</v>
      </c>
    </row>
    <row r="2477" spans="1:17" hidden="1" x14ac:dyDescent="0.3">
      <c r="A2477" t="s">
        <v>5114</v>
      </c>
      <c r="B2477" t="s">
        <v>5115</v>
      </c>
      <c r="C2477" t="str">
        <f>IFERROR(VLOOKUP(Table1[[#This Row],[Ticker]],[1]!Table1[[Symbol]:[Industry]],2,FALSE),"-")</f>
        <v>-</v>
      </c>
      <c r="D2477" t="s">
        <v>46</v>
      </c>
      <c r="E2477">
        <v>169.16071199999999</v>
      </c>
      <c r="F2477">
        <v>14.79</v>
      </c>
      <c r="G2477">
        <v>21.5091461603933</v>
      </c>
      <c r="H2477">
        <v>-0.42651934523847501</v>
      </c>
      <c r="I2477">
        <v>-72.067444653576302</v>
      </c>
      <c r="J2477">
        <v>-5.9619225951126396</v>
      </c>
      <c r="K2477">
        <v>18.191658952018098</v>
      </c>
      <c r="L2477">
        <v>23.492135921651599</v>
      </c>
      <c r="M2477">
        <v>42.621818758760597</v>
      </c>
      <c r="N2477">
        <v>0.16820979244538301</v>
      </c>
      <c r="O2477">
        <v>210.67661225993999</v>
      </c>
      <c r="P2477">
        <v>81.293957330323707</v>
      </c>
    </row>
    <row r="2478" spans="1:17" hidden="1" x14ac:dyDescent="0.3">
      <c r="A2478" t="s">
        <v>5116</v>
      </c>
      <c r="B2478" t="s">
        <v>5117</v>
      </c>
      <c r="C2478" t="str">
        <f>IFERROR(VLOOKUP(Table1[[#This Row],[Ticker]],[1]!Table1[[Symbol]:[Industry]],2,FALSE),"-")</f>
        <v>-</v>
      </c>
      <c r="D2478" t="s">
        <v>193</v>
      </c>
      <c r="E2478">
        <v>169.043833522</v>
      </c>
      <c r="F2478">
        <v>109.7</v>
      </c>
      <c r="G2478">
        <v>-36.2437213157325</v>
      </c>
      <c r="H2478">
        <v>-6.9084811937499202</v>
      </c>
      <c r="I2478">
        <v>-19.287174429672</v>
      </c>
      <c r="J2478">
        <v>-3.1839490682225899</v>
      </c>
      <c r="K2478">
        <v>110.864183274691</v>
      </c>
      <c r="L2478">
        <v>115.067498592777</v>
      </c>
      <c r="M2478">
        <v>45.961030101460402</v>
      </c>
      <c r="N2478">
        <v>0.73568984401080995</v>
      </c>
      <c r="O2478">
        <v>24.293527803099298</v>
      </c>
      <c r="P2478">
        <v>13.678756476683899</v>
      </c>
      <c r="Q2478">
        <v>3.9239828561347001E-2</v>
      </c>
    </row>
    <row r="2479" spans="1:17" hidden="1" x14ac:dyDescent="0.3">
      <c r="A2479" t="s">
        <v>5118</v>
      </c>
      <c r="B2479" t="s">
        <v>5119</v>
      </c>
      <c r="C2479" t="str">
        <f>IFERROR(VLOOKUP(Table1[[#This Row],[Ticker]],[1]!Table1[[Symbol]:[Industry]],2,FALSE),"-")</f>
        <v>-</v>
      </c>
      <c r="E2479">
        <v>168.55567622999999</v>
      </c>
      <c r="F2479">
        <v>157.5</v>
      </c>
      <c r="G2479">
        <v>-74.878769906661304</v>
      </c>
      <c r="H2479">
        <v>-2.8638920735590601</v>
      </c>
      <c r="I2479">
        <v>-28.5315676247791</v>
      </c>
      <c r="J2479">
        <v>-1.9839935522083501</v>
      </c>
      <c r="K2479">
        <v>170.783717623195</v>
      </c>
      <c r="L2479">
        <v>201.89369721665901</v>
      </c>
      <c r="M2479">
        <v>37.908537122146598</v>
      </c>
      <c r="N2479">
        <v>2.1713374829660701</v>
      </c>
      <c r="O2479">
        <v>121.587301587301</v>
      </c>
      <c r="P2479">
        <v>6.9972826086956497</v>
      </c>
      <c r="Q2479">
        <v>0.10149686426773</v>
      </c>
    </row>
    <row r="2480" spans="1:17" hidden="1" x14ac:dyDescent="0.3">
      <c r="A2480" t="s">
        <v>5120</v>
      </c>
      <c r="B2480" t="s">
        <v>5121</v>
      </c>
      <c r="C2480" t="str">
        <f>IFERROR(VLOOKUP(Table1[[#This Row],[Ticker]],[1]!Table1[[Symbol]:[Industry]],2,FALSE),"-")</f>
        <v>-</v>
      </c>
      <c r="D2480" t="s">
        <v>607</v>
      </c>
      <c r="E2480">
        <v>167.82365576699999</v>
      </c>
      <c r="F2480">
        <v>56.99</v>
      </c>
      <c r="G2480">
        <v>66.459080570792807</v>
      </c>
      <c r="H2480">
        <v>-9.6591348440980802</v>
      </c>
      <c r="I2480">
        <v>-5.1512058762758501</v>
      </c>
      <c r="J2480">
        <v>-3.4896753703901702</v>
      </c>
      <c r="K2480">
        <v>55.251042697413801</v>
      </c>
      <c r="L2480">
        <v>49.705335392659798</v>
      </c>
      <c r="M2480">
        <v>44.480921614924597</v>
      </c>
      <c r="N2480">
        <v>1.4463941725464</v>
      </c>
      <c r="O2480">
        <v>23.705913318125901</v>
      </c>
      <c r="P2480">
        <v>102.09219858156</v>
      </c>
      <c r="Q2480">
        <v>0.10120937567591599</v>
      </c>
    </row>
    <row r="2481" spans="1:17" hidden="1" x14ac:dyDescent="0.3">
      <c r="A2481" t="s">
        <v>5122</v>
      </c>
      <c r="B2481" t="s">
        <v>5123</v>
      </c>
      <c r="C2481" t="str">
        <f>IFERROR(VLOOKUP(Table1[[#This Row],[Ticker]],[1]!Table1[[Symbol]:[Industry]],2,FALSE),"-")</f>
        <v>-</v>
      </c>
      <c r="D2481" t="s">
        <v>107</v>
      </c>
      <c r="E2481">
        <v>167.80156425000001</v>
      </c>
      <c r="F2481">
        <v>241</v>
      </c>
      <c r="G2481">
        <v>57.236979618955303</v>
      </c>
      <c r="H2481">
        <v>3.06819314649979</v>
      </c>
      <c r="I2481">
        <v>15.8594052306845</v>
      </c>
      <c r="J2481">
        <v>5.4089260282112201</v>
      </c>
      <c r="K2481">
        <v>213.00084762508999</v>
      </c>
      <c r="L2481">
        <v>189.97075804885699</v>
      </c>
      <c r="M2481">
        <v>72.761263618824898</v>
      </c>
      <c r="N2481">
        <v>1.1217795089867399</v>
      </c>
      <c r="O2481">
        <v>3.1950207468879501</v>
      </c>
      <c r="P2481">
        <v>92.568917299240894</v>
      </c>
      <c r="Q2481">
        <v>4.9399748710630001E-3</v>
      </c>
    </row>
    <row r="2482" spans="1:17" hidden="1" x14ac:dyDescent="0.3">
      <c r="A2482" t="s">
        <v>5124</v>
      </c>
      <c r="B2482" t="s">
        <v>5125</v>
      </c>
      <c r="C2482" t="str">
        <f>IFERROR(VLOOKUP(Table1[[#This Row],[Ticker]],[1]!Table1[[Symbol]:[Industry]],2,FALSE),"-")</f>
        <v>-</v>
      </c>
      <c r="D2482" t="s">
        <v>327</v>
      </c>
      <c r="E2482">
        <v>167.7899664</v>
      </c>
      <c r="F2482">
        <v>71.849999999999994</v>
      </c>
      <c r="G2482">
        <v>-59.888518222861201</v>
      </c>
      <c r="H2482">
        <v>-4.0441664040620102</v>
      </c>
      <c r="I2482">
        <v>-38.814853067614898</v>
      </c>
      <c r="J2482">
        <v>1.2549875327309701</v>
      </c>
      <c r="K2482">
        <v>75.637862312964103</v>
      </c>
      <c r="L2482">
        <v>93.636328271778396</v>
      </c>
      <c r="M2482">
        <v>55.561233142885797</v>
      </c>
      <c r="N2482">
        <v>0.76545791870467195</v>
      </c>
      <c r="O2482">
        <v>112.94363256784899</v>
      </c>
      <c r="P2482">
        <v>14.047619047618999</v>
      </c>
    </row>
    <row r="2483" spans="1:17" hidden="1" x14ac:dyDescent="0.3">
      <c r="A2483" t="s">
        <v>5126</v>
      </c>
      <c r="B2483" t="s">
        <v>5127</v>
      </c>
      <c r="C2483" t="str">
        <f>IFERROR(VLOOKUP(Table1[[#This Row],[Ticker]],[1]!Table1[[Symbol]:[Industry]],2,FALSE),"-")</f>
        <v>-</v>
      </c>
      <c r="D2483" t="s">
        <v>607</v>
      </c>
      <c r="E2483">
        <v>167.51752332000001</v>
      </c>
      <c r="F2483">
        <v>85.4</v>
      </c>
      <c r="G2483">
        <v>19.183311135227601</v>
      </c>
      <c r="H2483">
        <v>19.131470989705701</v>
      </c>
      <c r="I2483">
        <v>4.4792343975375699</v>
      </c>
      <c r="J2483">
        <v>23.810968766428001</v>
      </c>
      <c r="K2483">
        <v>72.754023424452299</v>
      </c>
      <c r="L2483">
        <v>70.395704046076801</v>
      </c>
      <c r="M2483">
        <v>80.884732423898697</v>
      </c>
      <c r="N2483">
        <v>3.6025813581244401</v>
      </c>
      <c r="O2483">
        <v>4.8360655737704699</v>
      </c>
      <c r="P2483">
        <v>54.290876242095699</v>
      </c>
      <c r="Q2483">
        <v>7.8960768320999997E-4</v>
      </c>
    </row>
    <row r="2484" spans="1:17" hidden="1" x14ac:dyDescent="0.3">
      <c r="A2484" t="s">
        <v>5128</v>
      </c>
      <c r="B2484" t="s">
        <v>5129</v>
      </c>
      <c r="C2484" t="str">
        <f>IFERROR(VLOOKUP(Table1[[#This Row],[Ticker]],[1]!Table1[[Symbol]:[Industry]],2,FALSE),"-")</f>
        <v>-</v>
      </c>
      <c r="D2484" t="s">
        <v>124</v>
      </c>
      <c r="E2484">
        <v>166.47745437200001</v>
      </c>
      <c r="F2484">
        <v>3.94</v>
      </c>
      <c r="G2484">
        <v>1.41155267398383</v>
      </c>
      <c r="H2484">
        <v>-20.739818577975001</v>
      </c>
      <c r="I2484">
        <v>-20.742663128275701</v>
      </c>
      <c r="J2484">
        <v>-4.1284960092108101</v>
      </c>
      <c r="K2484">
        <v>3.9661015311598802</v>
      </c>
      <c r="L2484">
        <v>3.6456318620389401</v>
      </c>
      <c r="M2484">
        <v>32.365455371372398</v>
      </c>
      <c r="N2484">
        <v>0.45315266967900902</v>
      </c>
      <c r="O2484">
        <v>39.5939086294416</v>
      </c>
      <c r="P2484">
        <v>54.509803921568597</v>
      </c>
      <c r="Q2484">
        <v>5.9067217175624E-2</v>
      </c>
    </row>
    <row r="2485" spans="1:17" hidden="1" x14ac:dyDescent="0.3">
      <c r="A2485" t="s">
        <v>5130</v>
      </c>
      <c r="B2485" t="s">
        <v>5131</v>
      </c>
      <c r="C2485" t="str">
        <f>IFERROR(VLOOKUP(Table1[[#This Row],[Ticker]],[1]!Table1[[Symbol]:[Industry]],2,FALSE),"-")</f>
        <v>-</v>
      </c>
      <c r="D2485" t="s">
        <v>124</v>
      </c>
      <c r="E2485">
        <v>166.47623999999999</v>
      </c>
      <c r="F2485">
        <v>46.8</v>
      </c>
      <c r="G2485">
        <v>-17.964548553443301</v>
      </c>
      <c r="H2485">
        <v>-7.3417854516810497</v>
      </c>
      <c r="I2485">
        <v>-23.726134896041501</v>
      </c>
      <c r="J2485">
        <v>-5.8594404367844497</v>
      </c>
      <c r="K2485">
        <v>48.400227158425203</v>
      </c>
      <c r="L2485">
        <v>50.214375435075702</v>
      </c>
      <c r="M2485">
        <v>47.088686317596</v>
      </c>
      <c r="N2485">
        <v>0.64274608556496005</v>
      </c>
      <c r="O2485">
        <v>40.598290598290603</v>
      </c>
      <c r="P2485">
        <v>13.4270479883664</v>
      </c>
      <c r="Q2485">
        <v>-3.4035236757799001E-2</v>
      </c>
    </row>
    <row r="2486" spans="1:17" hidden="1" x14ac:dyDescent="0.3">
      <c r="A2486" t="s">
        <v>5132</v>
      </c>
      <c r="B2486" t="s">
        <v>5133</v>
      </c>
      <c r="C2486" t="str">
        <f>IFERROR(VLOOKUP(Table1[[#This Row],[Ticker]],[1]!Table1[[Symbol]:[Industry]],2,FALSE),"-")</f>
        <v>-</v>
      </c>
      <c r="D2486" t="s">
        <v>169</v>
      </c>
      <c r="E2486">
        <v>166.32</v>
      </c>
      <c r="F2486">
        <v>20.79</v>
      </c>
      <c r="G2486">
        <v>84.314778480435393</v>
      </c>
      <c r="H2486">
        <v>0.120782049546244</v>
      </c>
      <c r="I2486">
        <v>-4.9746647745115</v>
      </c>
      <c r="J2486">
        <v>-10.0048268855416</v>
      </c>
      <c r="K2486">
        <v>20.262005748990902</v>
      </c>
      <c r="L2486">
        <v>19.102926240430101</v>
      </c>
      <c r="M2486">
        <v>49.3659762047944</v>
      </c>
      <c r="N2486">
        <v>1.6060467206056801</v>
      </c>
      <c r="O2486">
        <v>50.553150553150502</v>
      </c>
      <c r="P2486">
        <v>118.84210526315699</v>
      </c>
      <c r="Q2486">
        <v>6.5469868039043005E-2</v>
      </c>
    </row>
    <row r="2487" spans="1:17" hidden="1" x14ac:dyDescent="0.3">
      <c r="A2487" t="s">
        <v>5134</v>
      </c>
      <c r="B2487" t="s">
        <v>5135</v>
      </c>
      <c r="C2487" t="str">
        <f>IFERROR(VLOOKUP(Table1[[#This Row],[Ticker]],[1]!Table1[[Symbol]:[Industry]],2,FALSE),"-")</f>
        <v>-</v>
      </c>
      <c r="D2487" t="s">
        <v>184</v>
      </c>
      <c r="E2487">
        <v>166.27953220199899</v>
      </c>
      <c r="F2487">
        <v>22.05</v>
      </c>
      <c r="G2487">
        <v>-23.950406116626802</v>
      </c>
      <c r="H2487">
        <v>-2.5417967358155602</v>
      </c>
      <c r="I2487">
        <v>-26.6724621443148</v>
      </c>
      <c r="J2487">
        <v>0.55381938242308104</v>
      </c>
      <c r="K2487">
        <v>20.360748682899001</v>
      </c>
      <c r="L2487">
        <v>21.662076998014399</v>
      </c>
      <c r="M2487">
        <v>47.218578376028503</v>
      </c>
      <c r="N2487">
        <v>1.19003369884662</v>
      </c>
      <c r="O2487">
        <v>79.138321995464807</v>
      </c>
      <c r="P2487">
        <v>41.800643086816699</v>
      </c>
      <c r="Q2487">
        <v>-2.1518537015979E-2</v>
      </c>
    </row>
    <row r="2488" spans="1:17" hidden="1" x14ac:dyDescent="0.3">
      <c r="A2488" t="s">
        <v>5136</v>
      </c>
      <c r="B2488" t="s">
        <v>5137</v>
      </c>
      <c r="C2488" t="str">
        <f>IFERROR(VLOOKUP(Table1[[#This Row],[Ticker]],[1]!Table1[[Symbol]:[Industry]],2,FALSE),"-")</f>
        <v>-</v>
      </c>
      <c r="E2488">
        <v>166.26</v>
      </c>
      <c r="F2488">
        <v>15.98</v>
      </c>
      <c r="G2488">
        <v>159.51913329035801</v>
      </c>
      <c r="H2488">
        <v>1.2614814364695499</v>
      </c>
      <c r="I2488">
        <v>140.613887037442</v>
      </c>
      <c r="J2488">
        <v>-2.8237070149129999</v>
      </c>
      <c r="K2488">
        <v>15.6528911525567</v>
      </c>
      <c r="L2488">
        <v>12.561693677366501</v>
      </c>
      <c r="M2488">
        <v>62.7492107128406</v>
      </c>
      <c r="N2488">
        <v>2.2754422390387599</v>
      </c>
      <c r="O2488">
        <v>39.111389236545598</v>
      </c>
      <c r="P2488">
        <v>343.27323162274598</v>
      </c>
    </row>
    <row r="2489" spans="1:17" hidden="1" x14ac:dyDescent="0.3">
      <c r="A2489" t="s">
        <v>5138</v>
      </c>
      <c r="B2489" t="s">
        <v>5139</v>
      </c>
      <c r="C2489" t="str">
        <f>IFERROR(VLOOKUP(Table1[[#This Row],[Ticker]],[1]!Table1[[Symbol]:[Industry]],2,FALSE),"-")</f>
        <v>-</v>
      </c>
      <c r="D2489" t="s">
        <v>3820</v>
      </c>
      <c r="E2489">
        <v>165.96858058399999</v>
      </c>
      <c r="F2489">
        <v>59.62</v>
      </c>
      <c r="G2489">
        <v>34.411448727481599</v>
      </c>
      <c r="H2489">
        <v>7.2225002626046599</v>
      </c>
      <c r="I2489">
        <v>-1.9630104014477301</v>
      </c>
      <c r="J2489">
        <v>-4.1267781050538703</v>
      </c>
      <c r="K2489">
        <v>55.734230873693903</v>
      </c>
      <c r="L2489">
        <v>51.888138273010497</v>
      </c>
      <c r="M2489">
        <v>54.744969514514501</v>
      </c>
      <c r="N2489">
        <v>1.9179904699383701</v>
      </c>
      <c r="O2489">
        <v>24.035558537403499</v>
      </c>
      <c r="P2489">
        <v>61.922868006518101</v>
      </c>
      <c r="Q2489">
        <v>8.7198979318686004E-2</v>
      </c>
    </row>
    <row r="2490" spans="1:17" hidden="1" x14ac:dyDescent="0.3">
      <c r="A2490" t="s">
        <v>5140</v>
      </c>
      <c r="B2490" t="s">
        <v>5141</v>
      </c>
      <c r="C2490" t="str">
        <f>IFERROR(VLOOKUP(Table1[[#This Row],[Ticker]],[1]!Table1[[Symbol]:[Industry]],2,FALSE),"-")</f>
        <v>-</v>
      </c>
      <c r="D2490" t="s">
        <v>533</v>
      </c>
      <c r="E2490">
        <v>165.76687136999999</v>
      </c>
      <c r="F2490">
        <v>113.1</v>
      </c>
      <c r="G2490">
        <v>9.7638802768426292</v>
      </c>
      <c r="H2490">
        <v>-0.61195909263211001</v>
      </c>
      <c r="I2490">
        <v>-30.154835405968999</v>
      </c>
      <c r="J2490">
        <v>-11.1203124498461</v>
      </c>
      <c r="K2490">
        <v>116.331124228194</v>
      </c>
      <c r="L2490">
        <v>116.661798070077</v>
      </c>
      <c r="M2490">
        <v>53.919741082946302</v>
      </c>
      <c r="N2490">
        <v>1.1181784845151099</v>
      </c>
      <c r="O2490">
        <v>60.035366931918603</v>
      </c>
      <c r="P2490">
        <v>39.629629629629598</v>
      </c>
    </row>
    <row r="2491" spans="1:17" hidden="1" x14ac:dyDescent="0.3">
      <c r="A2491" t="s">
        <v>5142</v>
      </c>
      <c r="B2491" t="s">
        <v>5143</v>
      </c>
      <c r="C2491" t="str">
        <f>IFERROR(VLOOKUP(Table1[[#This Row],[Ticker]],[1]!Table1[[Symbol]:[Industry]],2,FALSE),"-")</f>
        <v>-</v>
      </c>
      <c r="D2491" t="s">
        <v>5144</v>
      </c>
      <c r="E2491">
        <v>165.4838172</v>
      </c>
      <c r="F2491">
        <v>69.900000000000006</v>
      </c>
      <c r="G2491">
        <v>22.251286416943401</v>
      </c>
      <c r="H2491">
        <v>11.6827708653106</v>
      </c>
      <c r="I2491">
        <v>36.619132164553903</v>
      </c>
      <c r="J2491">
        <v>-15.7569408152257</v>
      </c>
      <c r="K2491">
        <v>57.1766786559972</v>
      </c>
      <c r="M2491">
        <v>48.740844582482403</v>
      </c>
      <c r="O2491">
        <v>17.882689556509199</v>
      </c>
      <c r="P2491">
        <v>76.962025316455694</v>
      </c>
    </row>
    <row r="2492" spans="1:17" hidden="1" x14ac:dyDescent="0.3">
      <c r="A2492" t="s">
        <v>5145</v>
      </c>
      <c r="B2492" t="s">
        <v>5146</v>
      </c>
      <c r="C2492" t="str">
        <f>IFERROR(VLOOKUP(Table1[[#This Row],[Ticker]],[1]!Table1[[Symbol]:[Industry]],2,FALSE),"-")</f>
        <v>-</v>
      </c>
      <c r="D2492" t="s">
        <v>124</v>
      </c>
      <c r="E2492">
        <v>165.32313339999999</v>
      </c>
      <c r="F2492">
        <v>66.5</v>
      </c>
      <c r="G2492">
        <v>-20.795631614201699</v>
      </c>
      <c r="H2492">
        <v>-6.4567948915803504</v>
      </c>
      <c r="I2492">
        <v>-7.1670233835436203</v>
      </c>
      <c r="J2492">
        <v>-8.4742146406437193</v>
      </c>
      <c r="K2492">
        <v>73.673557505384593</v>
      </c>
      <c r="L2492">
        <v>74.976975912160597</v>
      </c>
      <c r="M2492">
        <v>41.357694361264102</v>
      </c>
      <c r="N2492">
        <v>0.66239953799509099</v>
      </c>
      <c r="O2492">
        <v>72.406015037593903</v>
      </c>
      <c r="P2492">
        <v>20.909090909090899</v>
      </c>
    </row>
    <row r="2493" spans="1:17" hidden="1" x14ac:dyDescent="0.3">
      <c r="A2493" t="s">
        <v>5147</v>
      </c>
      <c r="B2493" t="s">
        <v>5148</v>
      </c>
      <c r="C2493" t="str">
        <f>IFERROR(VLOOKUP(Table1[[#This Row],[Ticker]],[1]!Table1[[Symbol]:[Industry]],2,FALSE),"-")</f>
        <v>-</v>
      </c>
      <c r="D2493" t="s">
        <v>61</v>
      </c>
      <c r="E2493">
        <v>165.136111384</v>
      </c>
      <c r="F2493">
        <v>103.94</v>
      </c>
      <c r="G2493">
        <v>-30.2369456574955</v>
      </c>
      <c r="H2493">
        <v>-7.5401129944291903</v>
      </c>
      <c r="I2493">
        <v>-5.7945331323600398</v>
      </c>
      <c r="J2493">
        <v>-3.3397310639896798</v>
      </c>
      <c r="K2493">
        <v>104.406988993037</v>
      </c>
      <c r="L2493">
        <v>105.44425237172599</v>
      </c>
      <c r="M2493">
        <v>43.805098129928098</v>
      </c>
      <c r="N2493">
        <v>0.840309353683376</v>
      </c>
      <c r="O2493">
        <v>27.429286126611501</v>
      </c>
      <c r="P2493">
        <v>14.4713656387665</v>
      </c>
      <c r="Q2493">
        <v>-0.10563008031106</v>
      </c>
    </row>
    <row r="2494" spans="1:17" hidden="1" x14ac:dyDescent="0.3">
      <c r="A2494" t="s">
        <v>5149</v>
      </c>
      <c r="B2494" t="s">
        <v>5150</v>
      </c>
      <c r="C2494" t="str">
        <f>IFERROR(VLOOKUP(Table1[[#This Row],[Ticker]],[1]!Table1[[Symbol]:[Industry]],2,FALSE),"-")</f>
        <v>-</v>
      </c>
      <c r="D2494" t="s">
        <v>607</v>
      </c>
      <c r="E2494">
        <v>165.12433200000001</v>
      </c>
      <c r="F2494">
        <v>497.9</v>
      </c>
      <c r="G2494">
        <v>10.725737384545001</v>
      </c>
      <c r="H2494">
        <v>18.523466446179501</v>
      </c>
      <c r="I2494">
        <v>7.3715396034929999</v>
      </c>
      <c r="J2494">
        <v>14.095124864449</v>
      </c>
      <c r="K2494">
        <v>439.02191974147399</v>
      </c>
      <c r="L2494">
        <v>416.46221096342998</v>
      </c>
      <c r="M2494">
        <v>61.832548544549503</v>
      </c>
      <c r="N2494">
        <v>4.0849215008039197</v>
      </c>
      <c r="O2494">
        <v>13.0749146414942</v>
      </c>
      <c r="P2494">
        <v>40.0168728908886</v>
      </c>
      <c r="Q2494">
        <v>-1.7799038082524001E-2</v>
      </c>
    </row>
    <row r="2495" spans="1:17" hidden="1" x14ac:dyDescent="0.3">
      <c r="A2495" t="s">
        <v>5151</v>
      </c>
      <c r="B2495" t="s">
        <v>5152</v>
      </c>
      <c r="C2495" t="str">
        <f>IFERROR(VLOOKUP(Table1[[#This Row],[Ticker]],[1]!Table1[[Symbol]:[Industry]],2,FALSE),"-")</f>
        <v>-</v>
      </c>
      <c r="D2495" t="s">
        <v>388</v>
      </c>
      <c r="E2495">
        <v>165.07148000000001</v>
      </c>
      <c r="F2495">
        <v>112.85</v>
      </c>
      <c r="G2495">
        <v>17.090588197034599</v>
      </c>
      <c r="H2495">
        <v>-10.158353255272999</v>
      </c>
      <c r="I2495">
        <v>17.448028153194301</v>
      </c>
      <c r="J2495">
        <v>-1.2230630589348099</v>
      </c>
      <c r="K2495">
        <v>106.192050775966</v>
      </c>
      <c r="L2495">
        <v>96.752858432815103</v>
      </c>
      <c r="M2495">
        <v>51.6593680300304</v>
      </c>
      <c r="N2495">
        <v>0.54153871649742902</v>
      </c>
      <c r="O2495">
        <v>16.969428444838201</v>
      </c>
      <c r="P2495">
        <v>65.955882352941103</v>
      </c>
      <c r="Q2495">
        <v>0.105736392455537</v>
      </c>
    </row>
    <row r="2496" spans="1:17" hidden="1" x14ac:dyDescent="0.3">
      <c r="A2496" t="s">
        <v>5153</v>
      </c>
      <c r="B2496" t="s">
        <v>5154</v>
      </c>
      <c r="C2496" t="str">
        <f>IFERROR(VLOOKUP(Table1[[#This Row],[Ticker]],[1]!Table1[[Symbol]:[Industry]],2,FALSE),"-")</f>
        <v>-</v>
      </c>
      <c r="E2496">
        <v>164.97499999999999</v>
      </c>
      <c r="F2496">
        <v>339.8</v>
      </c>
      <c r="G2496">
        <v>-10.4987808415984</v>
      </c>
      <c r="H2496">
        <v>6.3407133210239</v>
      </c>
      <c r="I2496">
        <v>-31.147504355179102</v>
      </c>
      <c r="J2496">
        <v>-0.148416629131433</v>
      </c>
      <c r="K2496">
        <v>316.75035522200801</v>
      </c>
      <c r="L2496">
        <v>327.59166367427798</v>
      </c>
      <c r="M2496">
        <v>65.857936395986002</v>
      </c>
      <c r="N2496">
        <v>1.33076873874944</v>
      </c>
      <c r="O2496">
        <v>69.217186580341306</v>
      </c>
      <c r="P2496">
        <v>29.103343465045501</v>
      </c>
      <c r="Q2496">
        <v>7.0568072654837E-2</v>
      </c>
    </row>
    <row r="2497" spans="1:17" hidden="1" x14ac:dyDescent="0.3">
      <c r="A2497" t="s">
        <v>5155</v>
      </c>
      <c r="B2497" t="s">
        <v>5156</v>
      </c>
      <c r="C2497" t="str">
        <f>IFERROR(VLOOKUP(Table1[[#This Row],[Ticker]],[1]!Table1[[Symbol]:[Industry]],2,FALSE),"-")</f>
        <v>-</v>
      </c>
      <c r="D2497" t="s">
        <v>607</v>
      </c>
      <c r="E2497">
        <v>164.7</v>
      </c>
      <c r="F2497">
        <v>82.07</v>
      </c>
      <c r="G2497">
        <v>-31.890935805278801</v>
      </c>
      <c r="H2497">
        <v>-12.274051461533199</v>
      </c>
      <c r="I2497">
        <v>-12.556846289402801</v>
      </c>
      <c r="J2497">
        <v>-5.45256485574434</v>
      </c>
      <c r="K2497">
        <v>84.940458393361894</v>
      </c>
      <c r="L2497">
        <v>88.7746823994176</v>
      </c>
      <c r="M2497">
        <v>41.069974675529103</v>
      </c>
      <c r="N2497">
        <v>0.96065439400527097</v>
      </c>
      <c r="O2497">
        <v>33.788229560131597</v>
      </c>
      <c r="P2497">
        <v>13.828016643550599</v>
      </c>
      <c r="Q2497">
        <v>0.127789020572534</v>
      </c>
    </row>
    <row r="2498" spans="1:17" hidden="1" x14ac:dyDescent="0.3">
      <c r="A2498" t="s">
        <v>5157</v>
      </c>
      <c r="B2498" t="s">
        <v>5158</v>
      </c>
      <c r="C2498" t="str">
        <f>IFERROR(VLOOKUP(Table1[[#This Row],[Ticker]],[1]!Table1[[Symbol]:[Industry]],2,FALSE),"-")</f>
        <v>-</v>
      </c>
      <c r="D2498" t="s">
        <v>607</v>
      </c>
      <c r="E2498">
        <v>164.67</v>
      </c>
      <c r="F2498">
        <v>65</v>
      </c>
      <c r="G2498">
        <v>-49.394141707357903</v>
      </c>
      <c r="H2498">
        <v>-1.78100850932516</v>
      </c>
      <c r="I2498">
        <v>-19.896841313444799</v>
      </c>
      <c r="J2498">
        <v>-0.133032013746814</v>
      </c>
      <c r="K2498">
        <v>65.507260425776295</v>
      </c>
      <c r="L2498">
        <v>75.842340829688993</v>
      </c>
      <c r="M2498">
        <v>61.0212522245576</v>
      </c>
      <c r="N2498">
        <v>1.03938406870002</v>
      </c>
      <c r="O2498">
        <v>63.076923076923002</v>
      </c>
      <c r="P2498">
        <v>26.213592233009699</v>
      </c>
    </row>
    <row r="2499" spans="1:17" hidden="1" x14ac:dyDescent="0.3">
      <c r="A2499" t="s">
        <v>5159</v>
      </c>
      <c r="B2499" t="s">
        <v>5160</v>
      </c>
      <c r="C2499" t="str">
        <f>IFERROR(VLOOKUP(Table1[[#This Row],[Ticker]],[1]!Table1[[Symbol]:[Industry]],2,FALSE),"-")</f>
        <v>-</v>
      </c>
      <c r="D2499" t="s">
        <v>607</v>
      </c>
      <c r="E2499">
        <v>164.56546</v>
      </c>
      <c r="F2499">
        <v>84.31</v>
      </c>
      <c r="G2499">
        <v>40.8694999344062</v>
      </c>
      <c r="H2499">
        <v>-3.294166404062</v>
      </c>
      <c r="I2499">
        <v>4.74815286240728</v>
      </c>
      <c r="J2499">
        <v>-1.42994765848854</v>
      </c>
      <c r="K2499">
        <v>79.909589898223302</v>
      </c>
      <c r="L2499">
        <v>75.745783626998104</v>
      </c>
      <c r="M2499">
        <v>59.6085476284536</v>
      </c>
      <c r="N2499">
        <v>1.11121814693243</v>
      </c>
      <c r="O2499">
        <v>25.133436128573099</v>
      </c>
      <c r="P2499">
        <v>72.272170004086604</v>
      </c>
      <c r="Q2499">
        <v>2.7934369570993E-2</v>
      </c>
    </row>
    <row r="2500" spans="1:17" hidden="1" x14ac:dyDescent="0.3">
      <c r="A2500" t="s">
        <v>5161</v>
      </c>
      <c r="B2500" t="s">
        <v>5162</v>
      </c>
      <c r="C2500" t="str">
        <f>IFERROR(VLOOKUP(Table1[[#This Row],[Ticker]],[1]!Table1[[Symbol]:[Industry]],2,FALSE),"-")</f>
        <v>-</v>
      </c>
      <c r="D2500" t="s">
        <v>124</v>
      </c>
      <c r="E2500">
        <v>164.01410759999999</v>
      </c>
      <c r="F2500">
        <v>70.099999999999994</v>
      </c>
      <c r="G2500">
        <v>-27.091691280464602</v>
      </c>
      <c r="H2500">
        <v>-14.4515738114694</v>
      </c>
      <c r="I2500">
        <v>-35.163111784990299</v>
      </c>
      <c r="J2500">
        <v>-2.3807134103643799</v>
      </c>
      <c r="K2500">
        <v>74.032030058544194</v>
      </c>
      <c r="L2500">
        <v>83.512348622418997</v>
      </c>
      <c r="M2500">
        <v>45.024350949479597</v>
      </c>
      <c r="N2500">
        <v>1.7880768469003701</v>
      </c>
      <c r="O2500">
        <v>79.743223965763207</v>
      </c>
      <c r="P2500">
        <v>5.4135338345864401</v>
      </c>
    </row>
    <row r="2501" spans="1:17" hidden="1" x14ac:dyDescent="0.3">
      <c r="A2501" t="s">
        <v>5163</v>
      </c>
      <c r="B2501" t="s">
        <v>5164</v>
      </c>
      <c r="C2501" t="str">
        <f>IFERROR(VLOOKUP(Table1[[#This Row],[Ticker]],[1]!Table1[[Symbol]:[Industry]],2,FALSE),"-")</f>
        <v>-</v>
      </c>
      <c r="D2501" t="s">
        <v>607</v>
      </c>
      <c r="E2501">
        <v>163.91014166799999</v>
      </c>
      <c r="F2501">
        <v>25.25</v>
      </c>
      <c r="G2501">
        <v>-27.984072094277099</v>
      </c>
      <c r="H2501">
        <v>0.921935290853242</v>
      </c>
      <c r="I2501">
        <v>-8.6750993491897308</v>
      </c>
      <c r="J2501">
        <v>-5.8459952445739001</v>
      </c>
      <c r="K2501">
        <v>24.233017325681001</v>
      </c>
      <c r="L2501">
        <v>23.924989588059201</v>
      </c>
      <c r="M2501">
        <v>59.488819096946997</v>
      </c>
      <c r="N2501">
        <v>1.4325800795371699</v>
      </c>
      <c r="O2501">
        <v>11.683168316831599</v>
      </c>
      <c r="P2501">
        <v>25</v>
      </c>
      <c r="Q2501">
        <v>2.9368114460537002E-2</v>
      </c>
    </row>
    <row r="2502" spans="1:17" hidden="1" x14ac:dyDescent="0.3">
      <c r="A2502" t="s">
        <v>5165</v>
      </c>
      <c r="B2502" t="s">
        <v>5166</v>
      </c>
      <c r="C2502" t="str">
        <f>IFERROR(VLOOKUP(Table1[[#This Row],[Ticker]],[1]!Table1[[Symbol]:[Industry]],2,FALSE),"-")</f>
        <v>-</v>
      </c>
      <c r="D2502" t="s">
        <v>808</v>
      </c>
      <c r="E2502">
        <v>163.902694795</v>
      </c>
      <c r="F2502">
        <v>146.05000000000001</v>
      </c>
      <c r="G2502">
        <v>-38.334743050664997</v>
      </c>
      <c r="H2502">
        <v>-7.4495718094674004</v>
      </c>
      <c r="I2502">
        <v>-20.9957925932279</v>
      </c>
      <c r="J2502">
        <v>-2.5190651921921998</v>
      </c>
      <c r="K2502">
        <v>147.323039687376</v>
      </c>
      <c r="L2502">
        <v>153.87043585002201</v>
      </c>
      <c r="M2502">
        <v>56.168721645686603</v>
      </c>
      <c r="N2502">
        <v>0.60093706610230602</v>
      </c>
      <c r="O2502">
        <v>51.934269085929401</v>
      </c>
      <c r="P2502">
        <v>23.614049936521301</v>
      </c>
      <c r="Q2502">
        <v>2.9552461234241E-2</v>
      </c>
    </row>
    <row r="2503" spans="1:17" hidden="1" x14ac:dyDescent="0.3">
      <c r="A2503" t="s">
        <v>5167</v>
      </c>
      <c r="B2503" t="s">
        <v>5168</v>
      </c>
      <c r="C2503" t="str">
        <f>IFERROR(VLOOKUP(Table1[[#This Row],[Ticker]],[1]!Table1[[Symbol]:[Industry]],2,FALSE),"-")</f>
        <v>-</v>
      </c>
      <c r="D2503" t="s">
        <v>230</v>
      </c>
      <c r="E2503">
        <v>163.52160000000001</v>
      </c>
      <c r="F2503">
        <v>190</v>
      </c>
      <c r="G2503">
        <v>-42.3518881862312</v>
      </c>
      <c r="H2503">
        <v>-10.5974658964477</v>
      </c>
      <c r="I2503">
        <v>-29.946926093153099</v>
      </c>
      <c r="J2503">
        <v>-4.7327180420042696</v>
      </c>
      <c r="K2503">
        <v>204.32115457628299</v>
      </c>
      <c r="L2503">
        <v>219.033155544278</v>
      </c>
      <c r="M2503">
        <v>41.746488608849504</v>
      </c>
      <c r="N2503">
        <v>0.54212598425196801</v>
      </c>
      <c r="O2503">
        <v>46.842105263157798</v>
      </c>
      <c r="P2503">
        <v>5.26315789473683</v>
      </c>
    </row>
    <row r="2504" spans="1:17" hidden="1" x14ac:dyDescent="0.3">
      <c r="A2504" t="s">
        <v>5169</v>
      </c>
      <c r="B2504" t="s">
        <v>5170</v>
      </c>
      <c r="C2504" t="str">
        <f>IFERROR(VLOOKUP(Table1[[#This Row],[Ticker]],[1]!Table1[[Symbol]:[Industry]],2,FALSE),"-")</f>
        <v>-</v>
      </c>
      <c r="D2504" t="s">
        <v>714</v>
      </c>
      <c r="E2504">
        <v>163.46488893</v>
      </c>
      <c r="F2504">
        <v>80.87</v>
      </c>
      <c r="G2504">
        <v>45.393002581915297</v>
      </c>
      <c r="H2504">
        <v>-11.1167234549689</v>
      </c>
      <c r="I2504">
        <v>15.5972507189437</v>
      </c>
      <c r="J2504">
        <v>-2.0724656056712898</v>
      </c>
      <c r="K2504">
        <v>80.847917212099603</v>
      </c>
      <c r="L2504">
        <v>70.8623410987325</v>
      </c>
      <c r="M2504">
        <v>88.374458321217901</v>
      </c>
      <c r="N2504">
        <v>0.59457383805145303</v>
      </c>
      <c r="O2504">
        <v>11.6606899962903</v>
      </c>
      <c r="P2504">
        <v>78.718232044198899</v>
      </c>
      <c r="Q2504">
        <v>2.2514289353509E-2</v>
      </c>
    </row>
    <row r="2505" spans="1:17" hidden="1" x14ac:dyDescent="0.3">
      <c r="A2505" t="s">
        <v>5171</v>
      </c>
      <c r="B2505" t="s">
        <v>5172</v>
      </c>
      <c r="C2505" t="str">
        <f>IFERROR(VLOOKUP(Table1[[#This Row],[Ticker]],[1]!Table1[[Symbol]:[Industry]],2,FALSE),"-")</f>
        <v>-</v>
      </c>
      <c r="D2505" t="s">
        <v>5173</v>
      </c>
      <c r="E2505">
        <v>162.78604999999999</v>
      </c>
      <c r="F2505">
        <v>87.5</v>
      </c>
      <c r="G2505">
        <v>-42.3518881862312</v>
      </c>
      <c r="H2505">
        <v>-10.5057048656004</v>
      </c>
      <c r="I2505">
        <v>-27.984042438620602</v>
      </c>
      <c r="J2505">
        <v>-1.4433132898010601</v>
      </c>
      <c r="K2505">
        <v>91.535774483800395</v>
      </c>
      <c r="M2505">
        <v>41.371705802243099</v>
      </c>
      <c r="N2505">
        <v>0.87186505628357303</v>
      </c>
      <c r="O2505">
        <v>47.314285714285703</v>
      </c>
      <c r="P2505">
        <v>12.179487179487101</v>
      </c>
    </row>
    <row r="2506" spans="1:17" hidden="1" x14ac:dyDescent="0.3">
      <c r="A2506" t="s">
        <v>5174</v>
      </c>
      <c r="B2506" t="s">
        <v>5175</v>
      </c>
      <c r="C2506" t="str">
        <f>IFERROR(VLOOKUP(Table1[[#This Row],[Ticker]],[1]!Table1[[Symbol]:[Industry]],2,FALSE),"-")</f>
        <v>-</v>
      </c>
      <c r="D2506" t="s">
        <v>607</v>
      </c>
      <c r="E2506">
        <v>162.74152319999999</v>
      </c>
      <c r="F2506">
        <v>156.56</v>
      </c>
      <c r="G2506">
        <v>-24.687795522138501</v>
      </c>
      <c r="H2506">
        <v>4.9701193102236996</v>
      </c>
      <c r="I2506">
        <v>-12.944771310753801</v>
      </c>
      <c r="J2506">
        <v>0.82523847393543304</v>
      </c>
      <c r="K2506">
        <v>151.582090001674</v>
      </c>
      <c r="L2506">
        <v>155.818447954394</v>
      </c>
      <c r="M2506">
        <v>64.660698671637604</v>
      </c>
      <c r="N2506">
        <v>0.80129803630636898</v>
      </c>
      <c r="O2506">
        <v>34.038068472151203</v>
      </c>
      <c r="P2506">
        <v>22.169332813109602</v>
      </c>
      <c r="Q2506">
        <v>3.1945377865948997E-2</v>
      </c>
    </row>
    <row r="2507" spans="1:17" hidden="1" x14ac:dyDescent="0.3">
      <c r="A2507" t="s">
        <v>5176</v>
      </c>
      <c r="B2507" t="s">
        <v>5177</v>
      </c>
      <c r="C2507" t="str">
        <f>IFERROR(VLOOKUP(Table1[[#This Row],[Ticker]],[1]!Table1[[Symbol]:[Industry]],2,FALSE),"-")</f>
        <v>-</v>
      </c>
      <c r="D2507" t="s">
        <v>230</v>
      </c>
      <c r="E2507">
        <v>162.6975712</v>
      </c>
      <c r="F2507">
        <v>272.2</v>
      </c>
      <c r="G2507">
        <v>-7.8740159385747797</v>
      </c>
      <c r="H2507">
        <v>-2.2159221292528501</v>
      </c>
      <c r="I2507">
        <v>-15.031560419990701</v>
      </c>
      <c r="J2507">
        <v>-0.38069510116649402</v>
      </c>
      <c r="K2507">
        <v>267.86368645202498</v>
      </c>
      <c r="L2507">
        <v>261.96526974488597</v>
      </c>
      <c r="M2507">
        <v>57.338082737291401</v>
      </c>
      <c r="N2507">
        <v>0.69293667169011897</v>
      </c>
      <c r="O2507">
        <v>29.684055841293102</v>
      </c>
      <c r="P2507">
        <v>32.780487804878</v>
      </c>
      <c r="Q2507">
        <v>4.2822929976851998E-2</v>
      </c>
    </row>
    <row r="2508" spans="1:17" hidden="1" x14ac:dyDescent="0.3">
      <c r="A2508" t="s">
        <v>5178</v>
      </c>
      <c r="B2508" t="s">
        <v>5179</v>
      </c>
      <c r="C2508" t="str">
        <f>IFERROR(VLOOKUP(Table1[[#This Row],[Ticker]],[1]!Table1[[Symbol]:[Industry]],2,FALSE),"-")</f>
        <v>-</v>
      </c>
      <c r="E2508">
        <v>162.468346</v>
      </c>
      <c r="F2508">
        <v>17.48</v>
      </c>
      <c r="G2508">
        <v>658.17128072258799</v>
      </c>
      <c r="H2508">
        <v>40.587185878452999</v>
      </c>
      <c r="I2508">
        <v>538.49675062209803</v>
      </c>
      <c r="J2508">
        <v>6.3991243544751297</v>
      </c>
      <c r="K2508">
        <v>11.751225486383801</v>
      </c>
      <c r="L2508">
        <v>5.8148493043311102</v>
      </c>
      <c r="M2508">
        <v>100</v>
      </c>
      <c r="N2508">
        <v>0.50604169746999905</v>
      </c>
      <c r="O2508">
        <v>0</v>
      </c>
      <c r="P2508">
        <v>683.85650224215203</v>
      </c>
      <c r="Q2508">
        <v>0.371686318171493</v>
      </c>
    </row>
    <row r="2509" spans="1:17" hidden="1" x14ac:dyDescent="0.3">
      <c r="A2509" t="s">
        <v>5180</v>
      </c>
      <c r="B2509" t="s">
        <v>5181</v>
      </c>
      <c r="C2509" t="str">
        <f>IFERROR(VLOOKUP(Table1[[#This Row],[Ticker]],[1]!Table1[[Symbol]:[Industry]],2,FALSE),"-")</f>
        <v>-</v>
      </c>
      <c r="D2509" t="s">
        <v>140</v>
      </c>
      <c r="E2509">
        <v>162.24</v>
      </c>
      <c r="F2509">
        <v>390</v>
      </c>
      <c r="G2509">
        <v>-20.2798161141591</v>
      </c>
      <c r="H2509">
        <v>-7.0441664040619996</v>
      </c>
      <c r="I2509">
        <v>-5.9119703665485499</v>
      </c>
      <c r="J2509">
        <v>-1.6714935522083501</v>
      </c>
      <c r="K2509">
        <v>389.66994571382497</v>
      </c>
      <c r="L2509">
        <v>386.56424782513199</v>
      </c>
      <c r="M2509">
        <v>100</v>
      </c>
      <c r="O2509">
        <v>0</v>
      </c>
      <c r="P2509">
        <v>5.4054054054053902</v>
      </c>
    </row>
    <row r="2510" spans="1:17" hidden="1" x14ac:dyDescent="0.3">
      <c r="A2510" t="s">
        <v>5182</v>
      </c>
      <c r="B2510" t="s">
        <v>5183</v>
      </c>
      <c r="C2510" t="str">
        <f>IFERROR(VLOOKUP(Table1[[#This Row],[Ticker]],[1]!Table1[[Symbol]:[Industry]],2,FALSE),"-")</f>
        <v>-</v>
      </c>
      <c r="D2510" t="s">
        <v>855</v>
      </c>
      <c r="E2510">
        <v>161.82300000000001</v>
      </c>
      <c r="F2510">
        <v>632.85</v>
      </c>
      <c r="G2510">
        <v>56.534761204305298</v>
      </c>
      <c r="H2510">
        <v>-15.525826705279799</v>
      </c>
      <c r="I2510">
        <v>7.9083212890860004</v>
      </c>
      <c r="J2510">
        <v>-3.9791858599006602</v>
      </c>
      <c r="K2510">
        <v>606.78677636507598</v>
      </c>
      <c r="L2510">
        <v>510.076741772275</v>
      </c>
      <c r="M2510">
        <v>46.811903855134503</v>
      </c>
      <c r="N2510">
        <v>0.52726991067876305</v>
      </c>
      <c r="O2510">
        <v>18.3534802875879</v>
      </c>
      <c r="P2510">
        <v>108.999339498018</v>
      </c>
      <c r="Q2510">
        <v>0.117316750015394</v>
      </c>
    </row>
    <row r="2511" spans="1:17" hidden="1" x14ac:dyDescent="0.3">
      <c r="A2511" t="s">
        <v>5184</v>
      </c>
      <c r="B2511" t="s">
        <v>5185</v>
      </c>
      <c r="C2511" t="str">
        <f>IFERROR(VLOOKUP(Table1[[#This Row],[Ticker]],[1]!Table1[[Symbol]:[Industry]],2,FALSE),"-")</f>
        <v>-</v>
      </c>
      <c r="D2511" t="s">
        <v>607</v>
      </c>
      <c r="E2511">
        <v>161.5810458</v>
      </c>
      <c r="F2511">
        <v>222.7</v>
      </c>
      <c r="G2511">
        <v>-33.6885218495975</v>
      </c>
      <c r="H2511">
        <v>-9.3938107239585307</v>
      </c>
      <c r="I2511">
        <v>-24.764713510002899</v>
      </c>
      <c r="J2511">
        <v>0.81719423059707696</v>
      </c>
      <c r="K2511">
        <v>221.93333179630901</v>
      </c>
      <c r="L2511">
        <v>237.12104239928999</v>
      </c>
      <c r="M2511">
        <v>62.770104924216803</v>
      </c>
      <c r="N2511">
        <v>1.52159858194447</v>
      </c>
      <c r="O2511">
        <v>43.691064211944301</v>
      </c>
      <c r="P2511">
        <v>10.247524752475201</v>
      </c>
      <c r="Q2511">
        <v>-2.084850913708E-3</v>
      </c>
    </row>
    <row r="2512" spans="1:17" hidden="1" x14ac:dyDescent="0.3">
      <c r="A2512" t="s">
        <v>5186</v>
      </c>
      <c r="B2512" t="s">
        <v>5187</v>
      </c>
      <c r="C2512" t="str">
        <f>IFERROR(VLOOKUP(Table1[[#This Row],[Ticker]],[1]!Table1[[Symbol]:[Industry]],2,FALSE),"-")</f>
        <v>-</v>
      </c>
      <c r="D2512" t="s">
        <v>86</v>
      </c>
      <c r="E2512">
        <v>161.05837146299999</v>
      </c>
      <c r="F2512">
        <v>2.97</v>
      </c>
      <c r="G2512">
        <v>-25.007255417869601</v>
      </c>
      <c r="H2512">
        <v>27.9558335959379</v>
      </c>
      <c r="I2512">
        <v>-28.817375771953898</v>
      </c>
      <c r="J2512">
        <v>-2.007064022007</v>
      </c>
      <c r="K2512">
        <v>2.6149225740461501</v>
      </c>
      <c r="L2512">
        <v>4.5926128771028996</v>
      </c>
      <c r="M2512">
        <v>41.932181385460197</v>
      </c>
      <c r="N2512">
        <v>0.90210936249291596</v>
      </c>
      <c r="O2512">
        <v>32.996632996632997</v>
      </c>
      <c r="P2512">
        <v>56.315789473684198</v>
      </c>
      <c r="Q2512">
        <v>-0.18453266061165499</v>
      </c>
    </row>
    <row r="2513" spans="1:17" hidden="1" x14ac:dyDescent="0.3">
      <c r="A2513" t="s">
        <v>5188</v>
      </c>
      <c r="B2513" t="s">
        <v>5189</v>
      </c>
      <c r="C2513" t="str">
        <f>IFERROR(VLOOKUP(Table1[[#This Row],[Ticker]],[1]!Table1[[Symbol]:[Industry]],2,FALSE),"-")</f>
        <v>-</v>
      </c>
      <c r="D2513" t="s">
        <v>130</v>
      </c>
      <c r="E2513">
        <v>160.76208600000001</v>
      </c>
      <c r="F2513">
        <v>376.3</v>
      </c>
      <c r="G2513">
        <v>512.32766420440896</v>
      </c>
      <c r="H2513">
        <v>-11.115906588259699</v>
      </c>
      <c r="I2513">
        <v>63.543219023585003</v>
      </c>
      <c r="J2513">
        <v>-4.18380882314431</v>
      </c>
      <c r="K2513">
        <v>402.42218971848598</v>
      </c>
      <c r="L2513">
        <v>302.56661571170002</v>
      </c>
      <c r="M2513">
        <v>47.679596768463597</v>
      </c>
      <c r="N2513">
        <v>1.26474181860404</v>
      </c>
      <c r="O2513">
        <v>28.939675790592599</v>
      </c>
      <c r="P2513">
        <v>538.01288572397402</v>
      </c>
      <c r="Q2513">
        <v>0.28457222005611998</v>
      </c>
    </row>
    <row r="2514" spans="1:17" hidden="1" x14ac:dyDescent="0.3">
      <c r="A2514" t="s">
        <v>5190</v>
      </c>
      <c r="B2514" t="s">
        <v>5191</v>
      </c>
      <c r="C2514" t="str">
        <f>IFERROR(VLOOKUP(Table1[[#This Row],[Ticker]],[1]!Table1[[Symbol]:[Industry]],2,FALSE),"-")</f>
        <v>-</v>
      </c>
      <c r="D2514" t="s">
        <v>607</v>
      </c>
      <c r="E2514">
        <v>160.66107199999999</v>
      </c>
      <c r="F2514">
        <v>302.7</v>
      </c>
      <c r="G2514">
        <v>-15.0088047005517</v>
      </c>
      <c r="H2514">
        <v>1.04511931022369</v>
      </c>
      <c r="I2514">
        <v>-9.0020132571660607</v>
      </c>
      <c r="J2514">
        <v>-3.7106584656247601</v>
      </c>
      <c r="K2514">
        <v>298.64137020589902</v>
      </c>
      <c r="L2514">
        <v>293.2899715332</v>
      </c>
      <c r="M2514">
        <v>58.850982464685799</v>
      </c>
      <c r="N2514">
        <v>0.70445832152702803</v>
      </c>
      <c r="O2514">
        <v>17.9385530227948</v>
      </c>
      <c r="P2514">
        <v>20.429679729460901</v>
      </c>
      <c r="Q2514">
        <v>4.7508282026495E-2</v>
      </c>
    </row>
    <row r="2515" spans="1:17" hidden="1" x14ac:dyDescent="0.3">
      <c r="A2515" t="s">
        <v>5192</v>
      </c>
      <c r="B2515" t="s">
        <v>5193</v>
      </c>
      <c r="C2515" t="str">
        <f>IFERROR(VLOOKUP(Table1[[#This Row],[Ticker]],[1]!Table1[[Symbol]:[Industry]],2,FALSE),"-")</f>
        <v>-</v>
      </c>
      <c r="D2515" t="s">
        <v>293</v>
      </c>
      <c r="E2515">
        <v>160.21759499999999</v>
      </c>
      <c r="F2515">
        <v>373.4</v>
      </c>
      <c r="G2515">
        <v>-20.3157224882886</v>
      </c>
      <c r="H2515">
        <v>-7.4023660614362496</v>
      </c>
      <c r="I2515">
        <v>-34.152672320827598</v>
      </c>
      <c r="J2515">
        <v>-1.5462979340549901</v>
      </c>
      <c r="K2515">
        <v>347.50551472565701</v>
      </c>
      <c r="L2515">
        <v>397.29504056477703</v>
      </c>
      <c r="M2515">
        <v>39.314039151406597</v>
      </c>
      <c r="N2515">
        <v>2.0626441218771401</v>
      </c>
      <c r="O2515">
        <v>91.483663631494295</v>
      </c>
      <c r="P2515">
        <v>28.7586206896551</v>
      </c>
      <c r="Q2515">
        <v>4.7248986671852997E-2</v>
      </c>
    </row>
    <row r="2516" spans="1:17" hidden="1" x14ac:dyDescent="0.3">
      <c r="A2516" t="s">
        <v>5194</v>
      </c>
      <c r="B2516" t="s">
        <v>5195</v>
      </c>
      <c r="C2516" t="str">
        <f>IFERROR(VLOOKUP(Table1[[#This Row],[Ticker]],[1]!Table1[[Symbol]:[Industry]],2,FALSE),"-")</f>
        <v>-</v>
      </c>
      <c r="D2516" t="s">
        <v>663</v>
      </c>
      <c r="E2516">
        <v>159.73074703</v>
      </c>
      <c r="F2516">
        <v>77.349999999999994</v>
      </c>
      <c r="G2516">
        <v>40.480192014270003</v>
      </c>
      <c r="H2516">
        <v>-5.9412252275914099</v>
      </c>
      <c r="I2516">
        <v>37.719233091244497</v>
      </c>
      <c r="J2516">
        <v>6.8811380267390101</v>
      </c>
      <c r="K2516">
        <v>76.893465620371998</v>
      </c>
      <c r="L2516">
        <v>63.830639915296402</v>
      </c>
      <c r="M2516">
        <v>51.173516221374101</v>
      </c>
      <c r="N2516">
        <v>0.64049586776859502</v>
      </c>
      <c r="O2516">
        <v>20.232708468002599</v>
      </c>
      <c r="P2516">
        <v>86.835748792270493</v>
      </c>
      <c r="Q2516">
        <v>0.15757406944657901</v>
      </c>
    </row>
    <row r="2517" spans="1:17" hidden="1" x14ac:dyDescent="0.3">
      <c r="A2517" t="s">
        <v>5196</v>
      </c>
      <c r="B2517" t="s">
        <v>5197</v>
      </c>
      <c r="C2517" t="str">
        <f>IFERROR(VLOOKUP(Table1[[#This Row],[Ticker]],[1]!Table1[[Symbol]:[Industry]],2,FALSE),"-")</f>
        <v>-</v>
      </c>
      <c r="D2517" t="s">
        <v>140</v>
      </c>
      <c r="E2517">
        <v>159.7184</v>
      </c>
      <c r="F2517">
        <v>61.86</v>
      </c>
      <c r="G2517">
        <v>9.6088961274942797</v>
      </c>
      <c r="H2517">
        <v>10.387026256488401</v>
      </c>
      <c r="I2517">
        <v>-6.2026773862275304</v>
      </c>
      <c r="J2517">
        <v>-3.4366508814485699</v>
      </c>
      <c r="K2517">
        <v>61.593599844288903</v>
      </c>
      <c r="L2517">
        <v>61.390413859844202</v>
      </c>
      <c r="M2517">
        <v>53.168938157421302</v>
      </c>
      <c r="N2517">
        <v>2.46110770708145</v>
      </c>
      <c r="O2517">
        <v>43.226640801810497</v>
      </c>
      <c r="P2517">
        <v>37.466666666666598</v>
      </c>
      <c r="Q2517">
        <v>7.8255505515008997E-2</v>
      </c>
    </row>
    <row r="2518" spans="1:17" hidden="1" x14ac:dyDescent="0.3">
      <c r="A2518" t="s">
        <v>5198</v>
      </c>
      <c r="B2518" t="s">
        <v>5199</v>
      </c>
      <c r="C2518" t="str">
        <f>IFERROR(VLOOKUP(Table1[[#This Row],[Ticker]],[1]!Table1[[Symbol]:[Industry]],2,FALSE),"-")</f>
        <v>-</v>
      </c>
      <c r="D2518" t="s">
        <v>388</v>
      </c>
      <c r="E2518">
        <v>159.71497520999901</v>
      </c>
      <c r="F2518">
        <v>133.35</v>
      </c>
      <c r="G2518">
        <v>135.785366715729</v>
      </c>
      <c r="H2518">
        <v>3.1624451661859201</v>
      </c>
      <c r="I2518">
        <v>84.067239612661396</v>
      </c>
      <c r="J2518">
        <v>3.3285064477916402</v>
      </c>
      <c r="K2518">
        <v>122.12924364828901</v>
      </c>
      <c r="L2518">
        <v>93.550074707372204</v>
      </c>
      <c r="M2518">
        <v>99.999999999999204</v>
      </c>
      <c r="N2518">
        <v>2.6818181818181799</v>
      </c>
      <c r="O2518">
        <v>0</v>
      </c>
      <c r="P2518">
        <v>166.7</v>
      </c>
    </row>
    <row r="2519" spans="1:17" hidden="1" x14ac:dyDescent="0.3">
      <c r="A2519" t="s">
        <v>5200</v>
      </c>
      <c r="B2519" t="s">
        <v>5201</v>
      </c>
      <c r="C2519" t="str">
        <f>IFERROR(VLOOKUP(Table1[[#This Row],[Ticker]],[1]!Table1[[Symbol]:[Industry]],2,FALSE),"-")</f>
        <v>-</v>
      </c>
      <c r="E2519">
        <v>159.69309999999999</v>
      </c>
      <c r="F2519">
        <v>67.83</v>
      </c>
      <c r="G2519">
        <v>237.27496683659899</v>
      </c>
      <c r="H2519">
        <v>2.4929773943237401</v>
      </c>
      <c r="I2519">
        <v>104.770550319157</v>
      </c>
      <c r="J2519">
        <v>-5.5732276562545904</v>
      </c>
      <c r="K2519">
        <v>64.523039369916106</v>
      </c>
      <c r="L2519">
        <v>47.377653046013101</v>
      </c>
      <c r="M2519">
        <v>39.3853309725055</v>
      </c>
      <c r="N2519">
        <v>0.28509649954330601</v>
      </c>
      <c r="O2519">
        <v>14.1825151113076</v>
      </c>
      <c r="P2519">
        <v>371.041666666666</v>
      </c>
      <c r="Q2519">
        <v>0.24967573498461201</v>
      </c>
    </row>
    <row r="2520" spans="1:17" hidden="1" x14ac:dyDescent="0.3">
      <c r="A2520" t="s">
        <v>5202</v>
      </c>
      <c r="B2520" t="s">
        <v>5203</v>
      </c>
      <c r="C2520" t="str">
        <f>IFERROR(VLOOKUP(Table1[[#This Row],[Ticker]],[1]!Table1[[Symbol]:[Industry]],2,FALSE),"-")</f>
        <v>-</v>
      </c>
      <c r="D2520" t="s">
        <v>1125</v>
      </c>
      <c r="E2520">
        <v>159.51926760000001</v>
      </c>
      <c r="F2520">
        <v>70.27</v>
      </c>
      <c r="G2520">
        <v>12.2343074303863</v>
      </c>
      <c r="H2520">
        <v>5.5070237159376298E-2</v>
      </c>
      <c r="I2520">
        <v>-23.314871075648298</v>
      </c>
      <c r="J2520">
        <v>-0.444942325657114</v>
      </c>
      <c r="K2520">
        <v>70.229698169803996</v>
      </c>
      <c r="L2520">
        <v>71.571615926010296</v>
      </c>
      <c r="M2520">
        <v>55.3186156887325</v>
      </c>
      <c r="N2520">
        <v>2.0550088635691601</v>
      </c>
      <c r="O2520">
        <v>40.956311370428303</v>
      </c>
      <c r="P2520">
        <v>44.588477366255098</v>
      </c>
      <c r="Q2520">
        <v>5.0791103426131003E-2</v>
      </c>
    </row>
    <row r="2521" spans="1:17" hidden="1" x14ac:dyDescent="0.3">
      <c r="A2521" t="s">
        <v>5204</v>
      </c>
      <c r="B2521" t="s">
        <v>5205</v>
      </c>
      <c r="C2521" t="str">
        <f>IFERROR(VLOOKUP(Table1[[#This Row],[Ticker]],[1]!Table1[[Symbol]:[Industry]],2,FALSE),"-")</f>
        <v>-</v>
      </c>
      <c r="D2521" t="s">
        <v>278</v>
      </c>
      <c r="E2521">
        <v>158.71360396</v>
      </c>
      <c r="F2521">
        <v>175.95</v>
      </c>
      <c r="G2521">
        <v>42.930015662994101</v>
      </c>
      <c r="H2521">
        <v>-8.2139238933630097</v>
      </c>
      <c r="I2521">
        <v>27.608798724690299</v>
      </c>
      <c r="J2521">
        <v>-0.97381913360370798</v>
      </c>
      <c r="K2521">
        <v>172.82647177739301</v>
      </c>
      <c r="L2521">
        <v>156.60368737823001</v>
      </c>
      <c r="M2521">
        <v>62.921533178588803</v>
      </c>
      <c r="N2521">
        <v>1.10748303973969</v>
      </c>
      <c r="O2521">
        <v>28.076157999431601</v>
      </c>
      <c r="P2521">
        <v>85.1130983692793</v>
      </c>
      <c r="Q2521">
        <v>4.5304640329756E-2</v>
      </c>
    </row>
    <row r="2522" spans="1:17" hidden="1" x14ac:dyDescent="0.3">
      <c r="A2522" t="s">
        <v>5206</v>
      </c>
      <c r="B2522" t="s">
        <v>5207</v>
      </c>
      <c r="C2522" t="str">
        <f>IFERROR(VLOOKUP(Table1[[#This Row],[Ticker]],[1]!Table1[[Symbol]:[Industry]],2,FALSE),"-")</f>
        <v>-</v>
      </c>
      <c r="D2522" t="s">
        <v>607</v>
      </c>
      <c r="E2522">
        <v>158.683474125</v>
      </c>
      <c r="F2522">
        <v>121.8</v>
      </c>
      <c r="G2522">
        <v>56.1058232565548</v>
      </c>
      <c r="H2522">
        <v>1.8397621673665601</v>
      </c>
      <c r="I2522">
        <v>85.134237131271803</v>
      </c>
      <c r="J2522">
        <v>4.2338473075397998</v>
      </c>
      <c r="K2522">
        <v>110.758052984404</v>
      </c>
      <c r="L2522">
        <v>86.565824130567506</v>
      </c>
      <c r="M2522">
        <v>91.360254414011095</v>
      </c>
      <c r="N2522">
        <v>2.0250408274360301</v>
      </c>
      <c r="O2522">
        <v>4.6798029556650302</v>
      </c>
      <c r="P2522">
        <v>215.544041450777</v>
      </c>
    </row>
    <row r="2523" spans="1:17" hidden="1" x14ac:dyDescent="0.3">
      <c r="A2523" t="s">
        <v>5208</v>
      </c>
      <c r="B2523" t="s">
        <v>5209</v>
      </c>
      <c r="C2523" t="str">
        <f>IFERROR(VLOOKUP(Table1[[#This Row],[Ticker]],[1]!Table1[[Symbol]:[Industry]],2,FALSE),"-")</f>
        <v>-</v>
      </c>
      <c r="D2523" t="s">
        <v>1930</v>
      </c>
      <c r="E2523">
        <v>158.58574950899899</v>
      </c>
      <c r="F2523">
        <v>63.1</v>
      </c>
      <c r="G2523">
        <v>27.100631193613701</v>
      </c>
      <c r="H2523">
        <v>28.108626009004301</v>
      </c>
      <c r="I2523">
        <v>-3.6749329196850899</v>
      </c>
      <c r="J2523">
        <v>-4.2982776396666003</v>
      </c>
      <c r="K2523">
        <v>53.599442486028003</v>
      </c>
      <c r="L2523">
        <v>47.026934791368397</v>
      </c>
      <c r="M2523">
        <v>64.542753075145797</v>
      </c>
      <c r="N2523">
        <v>1.76219466171248</v>
      </c>
      <c r="O2523">
        <v>11.553090332805001</v>
      </c>
      <c r="P2523">
        <v>91.212121212121204</v>
      </c>
      <c r="Q2523">
        <v>0.118618741285572</v>
      </c>
    </row>
    <row r="2524" spans="1:17" hidden="1" x14ac:dyDescent="0.3">
      <c r="A2524" t="s">
        <v>5210</v>
      </c>
      <c r="B2524" t="s">
        <v>5211</v>
      </c>
      <c r="C2524" t="str">
        <f>IFERROR(VLOOKUP(Table1[[#This Row],[Ticker]],[1]!Table1[[Symbol]:[Industry]],2,FALSE),"-")</f>
        <v>-</v>
      </c>
      <c r="D2524" t="s">
        <v>396</v>
      </c>
      <c r="E2524">
        <v>158.44371921999999</v>
      </c>
      <c r="F2524">
        <v>44.2</v>
      </c>
      <c r="G2524">
        <v>-5.5765258673906102</v>
      </c>
      <c r="H2524">
        <v>-4.9175236322579403</v>
      </c>
      <c r="I2524">
        <v>-16.058755082298699</v>
      </c>
      <c r="J2524">
        <v>-4.9308869428828599</v>
      </c>
      <c r="K2524">
        <v>41.798465452154197</v>
      </c>
      <c r="L2524">
        <v>41.9167778979253</v>
      </c>
      <c r="M2524">
        <v>50.406632796382901</v>
      </c>
      <c r="N2524">
        <v>1.2013801071275501</v>
      </c>
      <c r="O2524">
        <v>39.705882352941103</v>
      </c>
      <c r="P2524">
        <v>39.432176656151398</v>
      </c>
      <c r="Q2524">
        <v>0.14762182468874299</v>
      </c>
    </row>
    <row r="2525" spans="1:17" hidden="1" x14ac:dyDescent="0.3">
      <c r="A2525" t="s">
        <v>5212</v>
      </c>
      <c r="B2525" t="s">
        <v>5213</v>
      </c>
      <c r="C2525" t="str">
        <f>IFERROR(VLOOKUP(Table1[[#This Row],[Ticker]],[1]!Table1[[Symbol]:[Industry]],2,FALSE),"-")</f>
        <v>-</v>
      </c>
      <c r="D2525" t="s">
        <v>61</v>
      </c>
      <c r="E2525">
        <v>158.36250416999999</v>
      </c>
      <c r="F2525">
        <v>74.02</v>
      </c>
      <c r="G2525">
        <v>-20.841028885003599</v>
      </c>
      <c r="H2525">
        <v>10.381892748615799</v>
      </c>
      <c r="I2525">
        <v>-18.3858001285139</v>
      </c>
      <c r="J2525">
        <v>1.72096140274659</v>
      </c>
      <c r="K2525">
        <v>70.199182933418101</v>
      </c>
      <c r="L2525">
        <v>72.934436564058004</v>
      </c>
      <c r="M2525">
        <v>63.921175439922102</v>
      </c>
      <c r="N2525">
        <v>1.11134184542434</v>
      </c>
      <c r="O2525">
        <v>26.9251553634153</v>
      </c>
      <c r="P2525">
        <v>22.651201325600599</v>
      </c>
      <c r="Q2525">
        <v>-5.5885809647487003E-2</v>
      </c>
    </row>
    <row r="2526" spans="1:17" hidden="1" x14ac:dyDescent="0.3">
      <c r="A2526" t="s">
        <v>5214</v>
      </c>
      <c r="B2526" t="s">
        <v>5215</v>
      </c>
      <c r="C2526" t="str">
        <f>IFERROR(VLOOKUP(Table1[[#This Row],[Ticker]],[1]!Table1[[Symbol]:[Industry]],2,FALSE),"-")</f>
        <v>-</v>
      </c>
      <c r="D2526" t="s">
        <v>43</v>
      </c>
      <c r="E2526">
        <v>158.25800000000001</v>
      </c>
      <c r="F2526">
        <v>129</v>
      </c>
      <c r="G2526">
        <v>36.453253502346001</v>
      </c>
      <c r="H2526">
        <v>-14.5827358290269</v>
      </c>
      <c r="I2526">
        <v>28.081802961566598</v>
      </c>
      <c r="J2526">
        <v>-6.64446652518133</v>
      </c>
      <c r="K2526">
        <v>130.094008343794</v>
      </c>
      <c r="L2526">
        <v>111.670958994968</v>
      </c>
      <c r="M2526">
        <v>36.582278463371402</v>
      </c>
      <c r="N2526">
        <v>0.46806490034790199</v>
      </c>
      <c r="O2526">
        <v>30.077519379844901</v>
      </c>
      <c r="P2526">
        <v>74.324324324324294</v>
      </c>
      <c r="Q2526">
        <v>6.1941702719630003E-2</v>
      </c>
    </row>
    <row r="2527" spans="1:17" hidden="1" x14ac:dyDescent="0.3">
      <c r="A2527" t="s">
        <v>5216</v>
      </c>
      <c r="B2527" t="s">
        <v>5217</v>
      </c>
      <c r="C2527" t="str">
        <f>IFERROR(VLOOKUP(Table1[[#This Row],[Ticker]],[1]!Table1[[Symbol]:[Industry]],2,FALSE),"-")</f>
        <v>-</v>
      </c>
      <c r="D2527" t="s">
        <v>971</v>
      </c>
      <c r="E2527">
        <v>158.11500000000001</v>
      </c>
      <c r="F2527">
        <v>126.25</v>
      </c>
      <c r="G2527">
        <v>17.862248633931699</v>
      </c>
      <c r="H2527">
        <v>-4.5007671307474997</v>
      </c>
      <c r="I2527">
        <v>5.8519977779300296</v>
      </c>
      <c r="J2527">
        <v>-5.3133751910550897</v>
      </c>
      <c r="K2527">
        <v>124.425518875587</v>
      </c>
      <c r="L2527">
        <v>113.577311184324</v>
      </c>
      <c r="M2527">
        <v>45.262431659569899</v>
      </c>
      <c r="N2527">
        <v>0.48956743718728402</v>
      </c>
      <c r="O2527">
        <v>21.9801980198019</v>
      </c>
      <c r="P2527">
        <v>48.529411764705799</v>
      </c>
      <c r="Q2527">
        <v>-1.9143690573E-3</v>
      </c>
    </row>
    <row r="2528" spans="1:17" hidden="1" x14ac:dyDescent="0.3">
      <c r="A2528" t="s">
        <v>5218</v>
      </c>
      <c r="B2528" t="s">
        <v>5219</v>
      </c>
      <c r="C2528" t="str">
        <f>IFERROR(VLOOKUP(Table1[[#This Row],[Ticker]],[1]!Table1[[Symbol]:[Industry]],2,FALSE),"-")</f>
        <v>-</v>
      </c>
      <c r="D2528" t="s">
        <v>1125</v>
      </c>
      <c r="E2528">
        <v>158.10366858</v>
      </c>
      <c r="F2528">
        <v>84.45</v>
      </c>
      <c r="G2528">
        <v>-77.108862589452301</v>
      </c>
      <c r="H2528">
        <v>-20.087644664931499</v>
      </c>
      <c r="I2528">
        <v>-62.741016841841699</v>
      </c>
      <c r="J2528">
        <v>-2.3143924417466302</v>
      </c>
      <c r="K2528">
        <v>94.535755595713198</v>
      </c>
      <c r="M2528">
        <v>38.040743699060798</v>
      </c>
      <c r="N2528">
        <v>0.727932855526216</v>
      </c>
      <c r="O2528">
        <v>116.69626998223799</v>
      </c>
      <c r="P2528">
        <v>0.53571428571428303</v>
      </c>
    </row>
    <row r="2529" spans="1:17" hidden="1" x14ac:dyDescent="0.3">
      <c r="A2529" t="s">
        <v>5220</v>
      </c>
      <c r="B2529" t="s">
        <v>5221</v>
      </c>
      <c r="C2529" t="str">
        <f>IFERROR(VLOOKUP(Table1[[#This Row],[Ticker]],[1]!Table1[[Symbol]:[Industry]],2,FALSE),"-")</f>
        <v>-</v>
      </c>
      <c r="D2529" t="s">
        <v>92</v>
      </c>
      <c r="E2529">
        <v>157.76611199999999</v>
      </c>
      <c r="F2529">
        <v>38.65</v>
      </c>
      <c r="G2529">
        <v>23.542577708234599</v>
      </c>
      <c r="H2529">
        <v>-11.0392942968756</v>
      </c>
      <c r="I2529">
        <v>-6.1473077447430704</v>
      </c>
      <c r="J2529">
        <v>-0.955930045947187</v>
      </c>
      <c r="K2529">
        <v>39.758391474843002</v>
      </c>
      <c r="L2529">
        <v>37.591850230926603</v>
      </c>
      <c r="M2529">
        <v>49.952352265617598</v>
      </c>
      <c r="N2529">
        <v>0.54102447625801198</v>
      </c>
      <c r="O2529">
        <v>22.8978007761966</v>
      </c>
      <c r="P2529">
        <v>62.736842105263101</v>
      </c>
      <c r="Q2529">
        <v>9.0709628565827996E-2</v>
      </c>
    </row>
    <row r="2530" spans="1:17" hidden="1" x14ac:dyDescent="0.3">
      <c r="A2530" t="s">
        <v>5222</v>
      </c>
      <c r="B2530" t="s">
        <v>5223</v>
      </c>
      <c r="C2530" t="str">
        <f>IFERROR(VLOOKUP(Table1[[#This Row],[Ticker]],[1]!Table1[[Symbol]:[Industry]],2,FALSE),"-")</f>
        <v>-</v>
      </c>
      <c r="D2530" t="s">
        <v>140</v>
      </c>
      <c r="E2530">
        <v>157.5</v>
      </c>
      <c r="F2530">
        <v>183.5</v>
      </c>
      <c r="G2530">
        <v>9.2908726326973294</v>
      </c>
      <c r="H2530">
        <v>-21.2598526785718</v>
      </c>
      <c r="I2530">
        <v>19.800880748231801</v>
      </c>
      <c r="J2530">
        <v>-2.7734997686536702</v>
      </c>
      <c r="K2530">
        <v>179.71107926877099</v>
      </c>
      <c r="L2530">
        <v>167.10851139153601</v>
      </c>
      <c r="M2530">
        <v>43.896969459006201</v>
      </c>
      <c r="N2530">
        <v>0.71771046416128004</v>
      </c>
      <c r="O2530">
        <v>49.809264305177003</v>
      </c>
      <c r="P2530">
        <v>55.574395930479</v>
      </c>
      <c r="Q2530">
        <v>8.4973112627361999E-2</v>
      </c>
    </row>
    <row r="2531" spans="1:17" hidden="1" x14ac:dyDescent="0.3">
      <c r="A2531" t="s">
        <v>5224</v>
      </c>
      <c r="B2531" t="s">
        <v>5225</v>
      </c>
      <c r="C2531" t="str">
        <f>IFERROR(VLOOKUP(Table1[[#This Row],[Ticker]],[1]!Table1[[Symbol]:[Industry]],2,FALSE),"-")</f>
        <v>-</v>
      </c>
      <c r="D2531" t="s">
        <v>388</v>
      </c>
      <c r="E2531">
        <v>157.34923957500001</v>
      </c>
      <c r="F2531">
        <v>157.44999999999999</v>
      </c>
      <c r="G2531">
        <v>345.50325387059098</v>
      </c>
      <c r="H2531">
        <v>-3.3049208713022402</v>
      </c>
      <c r="I2531">
        <v>89.768192554993604</v>
      </c>
      <c r="J2531">
        <v>8.7936227268614093</v>
      </c>
      <c r="K2531">
        <v>147.51909092325499</v>
      </c>
      <c r="L2531">
        <v>112.91151303057801</v>
      </c>
      <c r="M2531">
        <v>64.111021987763493</v>
      </c>
      <c r="N2531">
        <v>2.22936009680287</v>
      </c>
      <c r="O2531">
        <v>20.641473483645601</v>
      </c>
      <c r="P2531">
        <v>501.41329258976299</v>
      </c>
    </row>
    <row r="2532" spans="1:17" hidden="1" x14ac:dyDescent="0.3">
      <c r="A2532" t="s">
        <v>5226</v>
      </c>
      <c r="B2532" t="s">
        <v>5227</v>
      </c>
      <c r="C2532" t="str">
        <f>IFERROR(VLOOKUP(Table1[[#This Row],[Ticker]],[1]!Table1[[Symbol]:[Industry]],2,FALSE),"-")</f>
        <v>-</v>
      </c>
      <c r="D2532" t="s">
        <v>607</v>
      </c>
      <c r="E2532">
        <v>156.9836158</v>
      </c>
      <c r="F2532">
        <v>100.44</v>
      </c>
      <c r="G2532">
        <v>100.022643648974</v>
      </c>
      <c r="H2532">
        <v>-15.044166404062</v>
      </c>
      <c r="I2532">
        <v>-29.592396113695202</v>
      </c>
      <c r="J2532">
        <v>-4.2701461027377103</v>
      </c>
      <c r="K2532">
        <v>103.682792195796</v>
      </c>
      <c r="L2532">
        <v>93.386044251539403</v>
      </c>
      <c r="M2532">
        <v>51.145542915704603</v>
      </c>
      <c r="N2532">
        <v>0.43689582969813201</v>
      </c>
      <c r="O2532">
        <v>43.418956590999599</v>
      </c>
      <c r="P2532">
        <v>137.44680851063799</v>
      </c>
      <c r="Q2532">
        <v>0.180986704794591</v>
      </c>
    </row>
    <row r="2533" spans="1:17" hidden="1" x14ac:dyDescent="0.3">
      <c r="A2533" t="s">
        <v>5228</v>
      </c>
      <c r="B2533" t="s">
        <v>5229</v>
      </c>
      <c r="C2533" t="str">
        <f>IFERROR(VLOOKUP(Table1[[#This Row],[Ticker]],[1]!Table1[[Symbol]:[Industry]],2,FALSE),"-")</f>
        <v>-</v>
      </c>
      <c r="E2533">
        <v>156.83007499999999</v>
      </c>
      <c r="F2533">
        <v>78.81</v>
      </c>
      <c r="G2533">
        <v>43.398666058208399</v>
      </c>
      <c r="H2533">
        <v>-15.5963136433258</v>
      </c>
      <c r="I2533">
        <v>11.9388018946084</v>
      </c>
      <c r="J2533">
        <v>-4.76601962164015</v>
      </c>
      <c r="K2533">
        <v>78.974890523484206</v>
      </c>
      <c r="L2533">
        <v>74.138244273716495</v>
      </c>
      <c r="M2533">
        <v>41.247062067474801</v>
      </c>
      <c r="N2533">
        <v>0.78400546821599404</v>
      </c>
      <c r="O2533">
        <v>43.319375713741898</v>
      </c>
      <c r="P2533">
        <v>70.954446854663701</v>
      </c>
    </row>
    <row r="2534" spans="1:17" hidden="1" x14ac:dyDescent="0.3">
      <c r="A2534" t="s">
        <v>5230</v>
      </c>
      <c r="B2534" t="s">
        <v>5231</v>
      </c>
      <c r="C2534" t="str">
        <f>IFERROR(VLOOKUP(Table1[[#This Row],[Ticker]],[1]!Table1[[Symbol]:[Industry]],2,FALSE),"-")</f>
        <v>-</v>
      </c>
      <c r="D2534" t="s">
        <v>140</v>
      </c>
      <c r="E2534">
        <v>156.82270435000001</v>
      </c>
      <c r="F2534">
        <v>600.75</v>
      </c>
      <c r="G2534">
        <v>19.792439214180401</v>
      </c>
      <c r="H2534">
        <v>-4.86661196520103</v>
      </c>
      <c r="I2534">
        <v>7.8908790152273101</v>
      </c>
      <c r="J2534">
        <v>0.62600770554781704</v>
      </c>
      <c r="K2534">
        <v>596.75153871633302</v>
      </c>
      <c r="L2534">
        <v>547.76771453124104</v>
      </c>
      <c r="M2534">
        <v>60.793160673171599</v>
      </c>
      <c r="N2534">
        <v>1.69374293953267</v>
      </c>
      <c r="O2534">
        <v>33.166874739908401</v>
      </c>
      <c r="P2534">
        <v>71.691911974849901</v>
      </c>
      <c r="Q2534">
        <v>5.4105260348646003E-2</v>
      </c>
    </row>
    <row r="2535" spans="1:17" hidden="1" x14ac:dyDescent="0.3">
      <c r="A2535" t="s">
        <v>5232</v>
      </c>
      <c r="B2535" t="s">
        <v>5233</v>
      </c>
      <c r="C2535" t="str">
        <f>IFERROR(VLOOKUP(Table1[[#This Row],[Ticker]],[1]!Table1[[Symbol]:[Industry]],2,FALSE),"-")</f>
        <v>-</v>
      </c>
      <c r="E2535">
        <v>156.70076499999999</v>
      </c>
      <c r="F2535">
        <v>49.98</v>
      </c>
      <c r="G2535">
        <v>5.8410942699091297</v>
      </c>
      <c r="H2535">
        <v>-6.8839099938055996</v>
      </c>
      <c r="I2535">
        <v>117.214860167689</v>
      </c>
      <c r="J2535">
        <v>-5.5176473983621896</v>
      </c>
      <c r="K2535">
        <v>46.127919281121301</v>
      </c>
      <c r="L2535">
        <v>37.202266777904498</v>
      </c>
      <c r="M2535">
        <v>54.308539647190997</v>
      </c>
      <c r="N2535">
        <v>0.94314996219149805</v>
      </c>
      <c r="O2535">
        <v>10.4041616646658</v>
      </c>
      <c r="P2535">
        <v>223.07692307692301</v>
      </c>
    </row>
    <row r="2536" spans="1:17" hidden="1" x14ac:dyDescent="0.3">
      <c r="A2536" t="s">
        <v>5234</v>
      </c>
      <c r="B2536" t="s">
        <v>5235</v>
      </c>
      <c r="C2536" t="str">
        <f>IFERROR(VLOOKUP(Table1[[#This Row],[Ticker]],[1]!Table1[[Symbol]:[Industry]],2,FALSE),"-")</f>
        <v>-</v>
      </c>
      <c r="D2536" t="s">
        <v>46</v>
      </c>
      <c r="E2536">
        <v>156.44663170000001</v>
      </c>
      <c r="F2536">
        <v>73.36</v>
      </c>
      <c r="G2536">
        <v>-13.256102745618101</v>
      </c>
      <c r="H2536">
        <v>-21.956974582053501</v>
      </c>
      <c r="I2536">
        <v>-33.974202340219598</v>
      </c>
      <c r="J2536">
        <v>-12.7672462538921</v>
      </c>
      <c r="K2536">
        <v>82.525781011631693</v>
      </c>
      <c r="L2536">
        <v>86.399983982417098</v>
      </c>
      <c r="M2536">
        <v>28.7685372700162</v>
      </c>
      <c r="N2536">
        <v>0.44716116375750298</v>
      </c>
      <c r="O2536">
        <v>109.78735005452501</v>
      </c>
      <c r="P2536">
        <v>27.9163034001743</v>
      </c>
      <c r="Q2536">
        <v>2.3359461483885999E-2</v>
      </c>
    </row>
    <row r="2537" spans="1:17" hidden="1" x14ac:dyDescent="0.3">
      <c r="A2537" t="s">
        <v>5236</v>
      </c>
      <c r="B2537" t="s">
        <v>5237</v>
      </c>
      <c r="C2537" t="str">
        <f>IFERROR(VLOOKUP(Table1[[#This Row],[Ticker]],[1]!Table1[[Symbol]:[Industry]],2,FALSE),"-")</f>
        <v>-</v>
      </c>
      <c r="E2537">
        <v>156</v>
      </c>
      <c r="F2537">
        <v>248.6</v>
      </c>
      <c r="G2537">
        <v>1105.0078477873601</v>
      </c>
      <c r="H2537">
        <v>9.5268522473009796</v>
      </c>
      <c r="I2537">
        <v>435.05625060167199</v>
      </c>
      <c r="J2537">
        <v>-1.79441918220221</v>
      </c>
      <c r="K2537">
        <v>202.167142580806</v>
      </c>
      <c r="L2537">
        <v>116.094268876916</v>
      </c>
      <c r="M2537">
        <v>59.133891791810797</v>
      </c>
      <c r="N2537">
        <v>1.3819787637939001</v>
      </c>
      <c r="O2537">
        <v>2.4336283185840601</v>
      </c>
      <c r="P2537">
        <v>1328.7356321839</v>
      </c>
      <c r="Q2537">
        <v>0.19624580063197</v>
      </c>
    </row>
    <row r="2538" spans="1:17" hidden="1" x14ac:dyDescent="0.3">
      <c r="A2538" t="s">
        <v>5238</v>
      </c>
      <c r="B2538" t="s">
        <v>5239</v>
      </c>
      <c r="C2538" t="str">
        <f>IFERROR(VLOOKUP(Table1[[#This Row],[Ticker]],[1]!Table1[[Symbol]:[Industry]],2,FALSE),"-")</f>
        <v>-</v>
      </c>
      <c r="D2538" t="s">
        <v>327</v>
      </c>
      <c r="E2538">
        <v>155.19505000000001</v>
      </c>
      <c r="F2538">
        <v>115.85</v>
      </c>
      <c r="G2538">
        <v>67.738049981278607</v>
      </c>
      <c r="H2538">
        <v>-13.492764534903101</v>
      </c>
      <c r="I2538">
        <v>84.045187465820007</v>
      </c>
      <c r="J2538">
        <v>-20.289379731070099</v>
      </c>
      <c r="K2538">
        <v>93.8442078449268</v>
      </c>
      <c r="M2538">
        <v>49.124180334136</v>
      </c>
      <c r="O2538">
        <v>6.6033664220975297</v>
      </c>
      <c r="P2538">
        <v>105.95555555555499</v>
      </c>
    </row>
    <row r="2539" spans="1:17" hidden="1" x14ac:dyDescent="0.3">
      <c r="A2539" t="s">
        <v>5240</v>
      </c>
      <c r="B2539" t="s">
        <v>5241</v>
      </c>
      <c r="C2539" t="str">
        <f>IFERROR(VLOOKUP(Table1[[#This Row],[Ticker]],[1]!Table1[[Symbol]:[Industry]],2,FALSE),"-")</f>
        <v>-</v>
      </c>
      <c r="D2539" t="s">
        <v>607</v>
      </c>
      <c r="E2539">
        <v>155.04750000000001</v>
      </c>
      <c r="F2539">
        <v>233.25</v>
      </c>
      <c r="G2539">
        <v>-8.6212315572056895</v>
      </c>
      <c r="H2539">
        <v>17.826722424423899</v>
      </c>
      <c r="I2539">
        <v>30.389793122335199</v>
      </c>
      <c r="J2539">
        <v>12.09769911743</v>
      </c>
      <c r="K2539">
        <v>186.77335302564899</v>
      </c>
      <c r="L2539">
        <v>178.57818220693599</v>
      </c>
      <c r="M2539">
        <v>83.449445901437201</v>
      </c>
      <c r="N2539">
        <v>3.57611208396307</v>
      </c>
      <c r="O2539">
        <v>7.0953912111468398</v>
      </c>
      <c r="P2539">
        <v>57.548125633231997</v>
      </c>
      <c r="Q2539">
        <v>9.3052123202740002E-3</v>
      </c>
    </row>
    <row r="2540" spans="1:17" hidden="1" x14ac:dyDescent="0.3">
      <c r="A2540" t="s">
        <v>5242</v>
      </c>
      <c r="B2540" t="s">
        <v>5243</v>
      </c>
      <c r="C2540" t="str">
        <f>IFERROR(VLOOKUP(Table1[[#This Row],[Ticker]],[1]!Table1[[Symbol]:[Industry]],2,FALSE),"-")</f>
        <v>-</v>
      </c>
      <c r="E2540">
        <v>154.91870856</v>
      </c>
      <c r="F2540">
        <v>174.6</v>
      </c>
      <c r="G2540">
        <v>82.419665250399603</v>
      </c>
      <c r="H2540">
        <v>-7.0134821450868499</v>
      </c>
      <c r="I2540">
        <v>-34.788776166431198</v>
      </c>
      <c r="J2540">
        <v>-10.6100410382418</v>
      </c>
      <c r="K2540">
        <v>179.977023142159</v>
      </c>
      <c r="L2540">
        <v>182.531425882902</v>
      </c>
      <c r="M2540">
        <v>44.537974684204002</v>
      </c>
      <c r="N2540">
        <v>1.5909465637412801</v>
      </c>
      <c r="O2540">
        <v>97.021764032073307</v>
      </c>
      <c r="P2540">
        <v>162.083458420894</v>
      </c>
    </row>
    <row r="2541" spans="1:17" hidden="1" x14ac:dyDescent="0.3">
      <c r="A2541" t="s">
        <v>5244</v>
      </c>
      <c r="B2541" t="s">
        <v>5245</v>
      </c>
      <c r="C2541" t="str">
        <f>IFERROR(VLOOKUP(Table1[[#This Row],[Ticker]],[1]!Table1[[Symbol]:[Industry]],2,FALSE),"-")</f>
        <v>-</v>
      </c>
      <c r="D2541" t="s">
        <v>278</v>
      </c>
      <c r="E2541">
        <v>153.837300648</v>
      </c>
      <c r="F2541">
        <v>145.1</v>
      </c>
      <c r="G2541">
        <v>-1.08238768530091</v>
      </c>
      <c r="H2541">
        <v>24.673357571526399</v>
      </c>
      <c r="I2541">
        <v>-5.4436070743983302</v>
      </c>
      <c r="J2541">
        <v>11.922491410197599</v>
      </c>
      <c r="K2541">
        <v>123.52538521815001</v>
      </c>
      <c r="L2541">
        <v>120.41831686657</v>
      </c>
      <c r="M2541">
        <v>76.176540377125903</v>
      </c>
      <c r="N2541">
        <v>3.6928653362091501</v>
      </c>
      <c r="O2541">
        <v>13.714679531357699</v>
      </c>
      <c r="P2541">
        <v>51.857666143380399</v>
      </c>
      <c r="Q2541">
        <v>6.5292702155336002E-2</v>
      </c>
    </row>
    <row r="2542" spans="1:17" hidden="1" x14ac:dyDescent="0.3">
      <c r="A2542" t="s">
        <v>5246</v>
      </c>
      <c r="B2542" t="s">
        <v>5247</v>
      </c>
      <c r="C2542" t="str">
        <f>IFERROR(VLOOKUP(Table1[[#This Row],[Ticker]],[1]!Table1[[Symbol]:[Industry]],2,FALSE),"-")</f>
        <v>-</v>
      </c>
      <c r="D2542" t="s">
        <v>230</v>
      </c>
      <c r="E2542">
        <v>153.67320000000001</v>
      </c>
      <c r="F2542">
        <v>139.6</v>
      </c>
      <c r="G2542">
        <v>-16.131580172657699</v>
      </c>
      <c r="H2542">
        <v>-15.3524747123703</v>
      </c>
      <c r="I2542">
        <v>-13.3524634912522</v>
      </c>
      <c r="J2542">
        <v>-3.7035791137056702</v>
      </c>
      <c r="K2542">
        <v>137.49292400546199</v>
      </c>
      <c r="L2542">
        <v>130.155107369934</v>
      </c>
      <c r="M2542">
        <v>39.157515259640597</v>
      </c>
      <c r="N2542">
        <v>0.51734355585590197</v>
      </c>
      <c r="O2542">
        <v>18.1590257879656</v>
      </c>
      <c r="P2542">
        <v>49.946294307196503</v>
      </c>
      <c r="Q2542">
        <v>6.6176886214227001E-2</v>
      </c>
    </row>
    <row r="2543" spans="1:17" hidden="1" x14ac:dyDescent="0.3">
      <c r="A2543" t="s">
        <v>5248</v>
      </c>
      <c r="B2543" t="s">
        <v>5249</v>
      </c>
      <c r="C2543" t="str">
        <f>IFERROR(VLOOKUP(Table1[[#This Row],[Ticker]],[1]!Table1[[Symbol]:[Industry]],2,FALSE),"-")</f>
        <v>-</v>
      </c>
      <c r="D2543" t="s">
        <v>385</v>
      </c>
      <c r="E2543">
        <v>153.58490398800001</v>
      </c>
      <c r="F2543">
        <v>23.47</v>
      </c>
      <c r="G2543">
        <v>44.387242248551303</v>
      </c>
      <c r="H2543">
        <v>3.5604847587286899</v>
      </c>
      <c r="I2543">
        <v>-1.1295823447239099</v>
      </c>
      <c r="J2543">
        <v>4.48922073350594</v>
      </c>
      <c r="K2543">
        <v>21.994031936460502</v>
      </c>
      <c r="L2543">
        <v>20.235335222395001</v>
      </c>
      <c r="M2543">
        <v>64.081090302625299</v>
      </c>
      <c r="N2543">
        <v>1.5567200396909699</v>
      </c>
      <c r="O2543">
        <v>25.6923732424371</v>
      </c>
      <c r="P2543">
        <v>79.160305343511396</v>
      </c>
      <c r="Q2543">
        <v>2.9499630614875001E-2</v>
      </c>
    </row>
    <row r="2544" spans="1:17" hidden="1" x14ac:dyDescent="0.3">
      <c r="A2544" t="s">
        <v>5250</v>
      </c>
      <c r="B2544" t="s">
        <v>5251</v>
      </c>
      <c r="C2544" t="str">
        <f>IFERROR(VLOOKUP(Table1[[#This Row],[Ticker]],[1]!Table1[[Symbol]:[Industry]],2,FALSE),"-")</f>
        <v>-</v>
      </c>
      <c r="D2544" t="s">
        <v>388</v>
      </c>
      <c r="E2544">
        <v>153.34</v>
      </c>
      <c r="F2544">
        <v>1.96</v>
      </c>
      <c r="G2544">
        <v>53.865972163589802</v>
      </c>
      <c r="H2544">
        <v>19.722640646320102</v>
      </c>
      <c r="I2544">
        <v>34.158408891039699</v>
      </c>
      <c r="J2544">
        <v>-13.878066322161301</v>
      </c>
      <c r="K2544">
        <v>1.5425661668359301</v>
      </c>
      <c r="L2544">
        <v>1.30706723392837</v>
      </c>
      <c r="M2544">
        <v>52.960680525180301</v>
      </c>
      <c r="N2544">
        <v>3.7137763545954301</v>
      </c>
      <c r="O2544">
        <v>11.2244897959183</v>
      </c>
      <c r="P2544">
        <v>99.301824988301306</v>
      </c>
      <c r="Q2544">
        <v>-4.9958987536279998E-3</v>
      </c>
    </row>
    <row r="2545" spans="1:17" hidden="1" x14ac:dyDescent="0.3">
      <c r="A2545" t="s">
        <v>5252</v>
      </c>
      <c r="B2545" t="s">
        <v>5253</v>
      </c>
      <c r="C2545" t="str">
        <f>IFERROR(VLOOKUP(Table1[[#This Row],[Ticker]],[1]!Table1[[Symbol]:[Industry]],2,FALSE),"-")</f>
        <v>-</v>
      </c>
      <c r="D2545" t="s">
        <v>607</v>
      </c>
      <c r="E2545">
        <v>153.2602545</v>
      </c>
      <c r="F2545">
        <v>2111.6</v>
      </c>
      <c r="G2545">
        <v>136.31614332937099</v>
      </c>
      <c r="H2545">
        <v>93.155601307900795</v>
      </c>
      <c r="I2545">
        <v>170.60518764593601</v>
      </c>
      <c r="J2545">
        <v>4.2107148558606404</v>
      </c>
      <c r="K2545">
        <v>1387.29902301325</v>
      </c>
      <c r="L2545">
        <v>1025.8330950827301</v>
      </c>
      <c r="M2545">
        <v>83.295554521194305</v>
      </c>
      <c r="N2545">
        <v>1.52878854013729</v>
      </c>
      <c r="O2545">
        <v>6.2440803182420801</v>
      </c>
      <c r="P2545">
        <v>205.210667052106</v>
      </c>
      <c r="Q2545">
        <v>0.120458090939183</v>
      </c>
    </row>
    <row r="2546" spans="1:17" hidden="1" x14ac:dyDescent="0.3">
      <c r="A2546" t="s">
        <v>5254</v>
      </c>
      <c r="B2546" t="s">
        <v>5255</v>
      </c>
      <c r="C2546" t="str">
        <f>IFERROR(VLOOKUP(Table1[[#This Row],[Ticker]],[1]!Table1[[Symbol]:[Industry]],2,FALSE),"-")</f>
        <v>-</v>
      </c>
      <c r="D2546" t="s">
        <v>21</v>
      </c>
      <c r="E2546">
        <v>153.2385625</v>
      </c>
      <c r="F2546">
        <v>207.85</v>
      </c>
      <c r="G2546">
        <v>156.91165135603001</v>
      </c>
      <c r="H2546">
        <v>-45.309241211376502</v>
      </c>
      <c r="I2546">
        <v>-22.851744786637902</v>
      </c>
      <c r="J2546">
        <v>-10.8937157744305</v>
      </c>
      <c r="K2546">
        <v>293.16588849338899</v>
      </c>
      <c r="L2546">
        <v>251.31278724498199</v>
      </c>
      <c r="M2546">
        <v>13.111854110940399</v>
      </c>
      <c r="N2546">
        <v>1.7585788717211599</v>
      </c>
      <c r="O2546">
        <v>145.85037286504601</v>
      </c>
      <c r="P2546">
        <v>196.716630977872</v>
      </c>
      <c r="Q2546">
        <v>0.17008851176251299</v>
      </c>
    </row>
    <row r="2547" spans="1:17" hidden="1" x14ac:dyDescent="0.3">
      <c r="A2547" t="s">
        <v>5256</v>
      </c>
      <c r="B2547" t="s">
        <v>5257</v>
      </c>
      <c r="C2547" t="str">
        <f>IFERROR(VLOOKUP(Table1[[#This Row],[Ticker]],[1]!Table1[[Symbol]:[Industry]],2,FALSE),"-")</f>
        <v>-</v>
      </c>
      <c r="D2547" t="s">
        <v>140</v>
      </c>
      <c r="E2547">
        <v>153.09379200000001</v>
      </c>
      <c r="F2547">
        <v>3.59</v>
      </c>
      <c r="G2547">
        <v>-6.3409592244825603</v>
      </c>
      <c r="H2547">
        <v>-11.419166404062</v>
      </c>
      <c r="I2547">
        <v>-23.542314647259499</v>
      </c>
      <c r="J2547">
        <v>-0.34699024095007303</v>
      </c>
      <c r="K2547">
        <v>3.2298887214252199</v>
      </c>
      <c r="L2547">
        <v>3.6901254804247499</v>
      </c>
      <c r="M2547">
        <v>42.377039828039202</v>
      </c>
      <c r="N2547">
        <v>1.3567544893265899</v>
      </c>
      <c r="O2547">
        <v>35.654596100278503</v>
      </c>
      <c r="P2547">
        <v>28.673835125448001</v>
      </c>
      <c r="Q2547">
        <v>0.134409201157318</v>
      </c>
    </row>
    <row r="2548" spans="1:17" hidden="1" x14ac:dyDescent="0.3">
      <c r="A2548" t="s">
        <v>5258</v>
      </c>
      <c r="B2548" t="s">
        <v>5259</v>
      </c>
      <c r="C2548" t="str">
        <f>IFERROR(VLOOKUP(Table1[[#This Row],[Ticker]],[1]!Table1[[Symbol]:[Industry]],2,FALSE),"-")</f>
        <v>-</v>
      </c>
      <c r="D2548" t="s">
        <v>252</v>
      </c>
      <c r="E2548">
        <v>152.82806683499999</v>
      </c>
      <c r="F2548">
        <v>469</v>
      </c>
      <c r="G2548">
        <v>44.458076140511601</v>
      </c>
      <c r="H2548">
        <v>51.380095470135601</v>
      </c>
      <c r="I2548">
        <v>41.950598084255198</v>
      </c>
      <c r="J2548">
        <v>-6.4457991077639001</v>
      </c>
      <c r="K2548">
        <v>363.34680703149701</v>
      </c>
      <c r="L2548">
        <v>324.10355948437302</v>
      </c>
      <c r="M2548">
        <v>70.908129089602099</v>
      </c>
      <c r="N2548">
        <v>4.2810435512713303</v>
      </c>
      <c r="O2548">
        <v>11.9402985074626</v>
      </c>
      <c r="P2548">
        <v>95.132099022259197</v>
      </c>
      <c r="Q2548">
        <v>3.4407427978642997E-2</v>
      </c>
    </row>
    <row r="2549" spans="1:17" hidden="1" x14ac:dyDescent="0.3">
      <c r="A2549" t="s">
        <v>5260</v>
      </c>
      <c r="B2549" t="s">
        <v>5261</v>
      </c>
      <c r="C2549" t="str">
        <f>IFERROR(VLOOKUP(Table1[[#This Row],[Ticker]],[1]!Table1[[Symbol]:[Industry]],2,FALSE),"-")</f>
        <v>-</v>
      </c>
      <c r="D2549" t="s">
        <v>64</v>
      </c>
      <c r="E2549">
        <v>152.73922949999999</v>
      </c>
      <c r="F2549">
        <v>82.6</v>
      </c>
      <c r="G2549">
        <v>147.13620101802599</v>
      </c>
      <c r="H2549">
        <v>4.5964054135009498</v>
      </c>
      <c r="I2549">
        <v>85.114048455111401</v>
      </c>
      <c r="J2549">
        <v>7.6618397811249803</v>
      </c>
      <c r="K2549">
        <v>73.345553857337094</v>
      </c>
      <c r="L2549">
        <v>52.945542385667899</v>
      </c>
      <c r="M2549">
        <v>63.312550326613596</v>
      </c>
      <c r="N2549">
        <v>0.57300703955449706</v>
      </c>
      <c r="O2549">
        <v>9.7820823244552297</v>
      </c>
      <c r="P2549">
        <v>244.34803623755101</v>
      </c>
      <c r="Q2549">
        <v>0.19618927607603001</v>
      </c>
    </row>
    <row r="2550" spans="1:17" hidden="1" x14ac:dyDescent="0.3">
      <c r="A2550" t="s">
        <v>5262</v>
      </c>
      <c r="B2550" t="s">
        <v>5263</v>
      </c>
      <c r="C2550" t="str">
        <f>IFERROR(VLOOKUP(Table1[[#This Row],[Ticker]],[1]!Table1[[Symbol]:[Industry]],2,FALSE),"-")</f>
        <v>-</v>
      </c>
      <c r="D2550" t="s">
        <v>154</v>
      </c>
      <c r="E2550">
        <v>152.08127999999999</v>
      </c>
      <c r="F2550">
        <v>148.5</v>
      </c>
      <c r="G2550">
        <v>-4.6583266540388699</v>
      </c>
      <c r="H2550">
        <v>1.1841508679913599</v>
      </c>
      <c r="I2550">
        <v>5.6117580863137597</v>
      </c>
      <c r="J2550">
        <v>2.6142207335059302</v>
      </c>
      <c r="K2550">
        <v>142.374459523073</v>
      </c>
      <c r="L2550">
        <v>138.79653007164799</v>
      </c>
      <c r="M2550">
        <v>52.960580032164998</v>
      </c>
      <c r="N2550">
        <v>1.0576496674057601</v>
      </c>
      <c r="O2550">
        <v>26.599326599326599</v>
      </c>
      <c r="P2550">
        <v>47.540983606557297</v>
      </c>
      <c r="Q2550">
        <v>7.0799649048796001E-2</v>
      </c>
    </row>
    <row r="2551" spans="1:17" hidden="1" x14ac:dyDescent="0.3">
      <c r="A2551" t="s">
        <v>5264</v>
      </c>
      <c r="B2551" t="s">
        <v>5265</v>
      </c>
      <c r="C2551" t="str">
        <f>IFERROR(VLOOKUP(Table1[[#This Row],[Ticker]],[1]!Table1[[Symbol]:[Industry]],2,FALSE),"-")</f>
        <v>-</v>
      </c>
      <c r="D2551" t="s">
        <v>2441</v>
      </c>
      <c r="E2551">
        <v>152.02963500000001</v>
      </c>
      <c r="F2551">
        <v>38.85</v>
      </c>
      <c r="G2551">
        <v>19.007515910603001</v>
      </c>
      <c r="H2551">
        <v>-12.789887675455599</v>
      </c>
      <c r="I2551">
        <v>-24.791763299793502</v>
      </c>
      <c r="J2551">
        <v>-5.6326295761246499</v>
      </c>
      <c r="K2551">
        <v>39.983250446630201</v>
      </c>
      <c r="L2551">
        <v>39.734203830205402</v>
      </c>
      <c r="M2551">
        <v>42.628325665566898</v>
      </c>
      <c r="N2551">
        <v>0.78215322288249001</v>
      </c>
      <c r="O2551">
        <v>51.608751608751597</v>
      </c>
      <c r="P2551">
        <v>48.282442748091597</v>
      </c>
      <c r="Q2551">
        <v>9.1538817127742006E-2</v>
      </c>
    </row>
    <row r="2552" spans="1:17" hidden="1" x14ac:dyDescent="0.3">
      <c r="A2552" t="s">
        <v>5266</v>
      </c>
      <c r="B2552" t="s">
        <v>5267</v>
      </c>
      <c r="C2552" t="str">
        <f>IFERROR(VLOOKUP(Table1[[#This Row],[Ticker]],[1]!Table1[[Symbol]:[Industry]],2,FALSE),"-")</f>
        <v>-</v>
      </c>
      <c r="E2552">
        <v>151.86114000000001</v>
      </c>
      <c r="F2552">
        <v>190.6</v>
      </c>
      <c r="G2552">
        <v>-30.14637440177</v>
      </c>
      <c r="H2552">
        <v>23.905200684545498</v>
      </c>
      <c r="I2552">
        <v>-15.7785286541594</v>
      </c>
      <c r="J2552">
        <v>34.000637595332599</v>
      </c>
      <c r="K2552">
        <v>161.70162980805401</v>
      </c>
      <c r="M2552">
        <v>89.020797267009002</v>
      </c>
      <c r="N2552">
        <v>3.4073569482288799</v>
      </c>
      <c r="O2552">
        <v>9.9160545645330593</v>
      </c>
      <c r="P2552">
        <v>36.142857142857103</v>
      </c>
    </row>
    <row r="2553" spans="1:17" hidden="1" x14ac:dyDescent="0.3">
      <c r="A2553" t="s">
        <v>5268</v>
      </c>
      <c r="B2553" t="s">
        <v>5269</v>
      </c>
      <c r="C2553" t="str">
        <f>IFERROR(VLOOKUP(Table1[[#This Row],[Ticker]],[1]!Table1[[Symbol]:[Industry]],2,FALSE),"-")</f>
        <v>-</v>
      </c>
      <c r="D2553" t="s">
        <v>27</v>
      </c>
      <c r="E2553">
        <v>151.840546464</v>
      </c>
      <c r="F2553">
        <v>2.54</v>
      </c>
      <c r="G2553">
        <v>200.89705696144799</v>
      </c>
      <c r="H2553">
        <v>23.482149385411599</v>
      </c>
      <c r="I2553">
        <v>88.682624228045995</v>
      </c>
      <c r="J2553">
        <v>-12.7826046633194</v>
      </c>
      <c r="K2553">
        <v>2.0946012467253601</v>
      </c>
      <c r="L2553">
        <v>1.70943934660331</v>
      </c>
      <c r="M2553">
        <v>62.097409910567997</v>
      </c>
      <c r="N2553">
        <v>2.5703892228415799</v>
      </c>
      <c r="O2553">
        <v>11.417322834645599</v>
      </c>
      <c r="P2553">
        <v>238.666666666666</v>
      </c>
      <c r="Q2553">
        <v>0.13488480875703299</v>
      </c>
    </row>
    <row r="2554" spans="1:17" hidden="1" x14ac:dyDescent="0.3">
      <c r="A2554" t="s">
        <v>5270</v>
      </c>
      <c r="B2554" t="s">
        <v>5271</v>
      </c>
      <c r="C2554" t="str">
        <f>IFERROR(VLOOKUP(Table1[[#This Row],[Ticker]],[1]!Table1[[Symbol]:[Industry]],2,FALSE),"-")</f>
        <v>-</v>
      </c>
      <c r="D2554" t="s">
        <v>218</v>
      </c>
      <c r="E2554">
        <v>151.7688</v>
      </c>
      <c r="F2554">
        <v>149.65</v>
      </c>
      <c r="G2554">
        <v>64.346524512181503</v>
      </c>
      <c r="H2554">
        <v>-1.14558068484847</v>
      </c>
      <c r="I2554">
        <v>-42.147049911080302</v>
      </c>
      <c r="J2554">
        <v>1.3486406759795599</v>
      </c>
      <c r="K2554">
        <v>153.598675092999</v>
      </c>
      <c r="M2554">
        <v>54.108670911251401</v>
      </c>
      <c r="N2554">
        <v>0.36033280313226401</v>
      </c>
      <c r="O2554">
        <v>86.000668225860295</v>
      </c>
      <c r="P2554">
        <v>130.230769230769</v>
      </c>
    </row>
    <row r="2555" spans="1:17" hidden="1" x14ac:dyDescent="0.3">
      <c r="A2555" t="s">
        <v>5272</v>
      </c>
      <c r="B2555" t="s">
        <v>5273</v>
      </c>
      <c r="C2555" t="str">
        <f>IFERROR(VLOOKUP(Table1[[#This Row],[Ticker]],[1]!Table1[[Symbol]:[Industry]],2,FALSE),"-")</f>
        <v>-</v>
      </c>
      <c r="D2555" t="s">
        <v>371</v>
      </c>
      <c r="E2555">
        <v>151.60319999999999</v>
      </c>
      <c r="F2555">
        <v>90.96</v>
      </c>
      <c r="G2555">
        <v>35.021492261354098</v>
      </c>
      <c r="H2555">
        <v>-9.9597123965310796</v>
      </c>
      <c r="I2555">
        <v>-17.058308414441001</v>
      </c>
      <c r="J2555">
        <v>-8.6405657171568109</v>
      </c>
      <c r="K2555">
        <v>89.006752256134405</v>
      </c>
      <c r="L2555">
        <v>79.924419037980698</v>
      </c>
      <c r="M2555">
        <v>32.175504266917201</v>
      </c>
      <c r="N2555">
        <v>0.81958367739910998</v>
      </c>
      <c r="O2555">
        <v>29.727352682497798</v>
      </c>
      <c r="P2555">
        <v>66.7461044912923</v>
      </c>
      <c r="Q2555">
        <v>0.122650544421608</v>
      </c>
    </row>
    <row r="2556" spans="1:17" hidden="1" x14ac:dyDescent="0.3">
      <c r="A2556" t="s">
        <v>5274</v>
      </c>
      <c r="B2556" t="s">
        <v>5275</v>
      </c>
      <c r="C2556" t="str">
        <f>IFERROR(VLOOKUP(Table1[[#This Row],[Ticker]],[1]!Table1[[Symbol]:[Industry]],2,FALSE),"-")</f>
        <v>-</v>
      </c>
      <c r="D2556" t="s">
        <v>1150</v>
      </c>
      <c r="E2556">
        <v>151.44704100000001</v>
      </c>
      <c r="F2556">
        <v>118.24</v>
      </c>
      <c r="G2556">
        <v>-20.113792948135899</v>
      </c>
      <c r="H2556">
        <v>-14.0203568802524</v>
      </c>
      <c r="I2556">
        <v>-35.522503977082103</v>
      </c>
      <c r="J2556">
        <v>-2.26516669273926</v>
      </c>
      <c r="K2556">
        <v>122.001275645384</v>
      </c>
      <c r="L2556">
        <v>119.37360959076899</v>
      </c>
      <c r="M2556">
        <v>41.010666652088403</v>
      </c>
      <c r="N2556">
        <v>0.56636175269544897</v>
      </c>
      <c r="O2556">
        <v>41.534167794316602</v>
      </c>
      <c r="P2556">
        <v>30.435741864313201</v>
      </c>
      <c r="Q2556">
        <v>-6.5265978057095997E-2</v>
      </c>
    </row>
    <row r="2557" spans="1:17" hidden="1" x14ac:dyDescent="0.3">
      <c r="A2557" t="s">
        <v>5276</v>
      </c>
      <c r="B2557" t="s">
        <v>5277</v>
      </c>
      <c r="C2557" t="str">
        <f>IFERROR(VLOOKUP(Table1[[#This Row],[Ticker]],[1]!Table1[[Symbol]:[Industry]],2,FALSE),"-")</f>
        <v>-</v>
      </c>
      <c r="D2557" t="s">
        <v>607</v>
      </c>
      <c r="E2557">
        <v>151.31257049999999</v>
      </c>
      <c r="F2557">
        <v>51.89</v>
      </c>
      <c r="G2557">
        <v>59.702416922736198</v>
      </c>
      <c r="H2557">
        <v>31.091652504060502</v>
      </c>
      <c r="I2557">
        <v>-16.437141725510301</v>
      </c>
      <c r="J2557">
        <v>16.4834039420968</v>
      </c>
      <c r="K2557">
        <v>44.076639495101098</v>
      </c>
      <c r="L2557">
        <v>43.729163084040401</v>
      </c>
      <c r="M2557">
        <v>73.835023635591298</v>
      </c>
      <c r="N2557">
        <v>3.4829644513182898</v>
      </c>
      <c r="O2557">
        <v>11.293120061668899</v>
      </c>
      <c r="P2557">
        <v>92.684738210174501</v>
      </c>
      <c r="Q2557">
        <v>4.2404209897358998E-2</v>
      </c>
    </row>
    <row r="2558" spans="1:17" hidden="1" x14ac:dyDescent="0.3">
      <c r="A2558" t="s">
        <v>5278</v>
      </c>
      <c r="B2558" t="s">
        <v>5279</v>
      </c>
      <c r="C2558" t="str">
        <f>IFERROR(VLOOKUP(Table1[[#This Row],[Ticker]],[1]!Table1[[Symbol]:[Industry]],2,FALSE),"-")</f>
        <v>-</v>
      </c>
      <c r="D2558" t="s">
        <v>302</v>
      </c>
      <c r="E2558">
        <v>151.06811999999999</v>
      </c>
      <c r="F2558">
        <v>127.5</v>
      </c>
      <c r="G2558">
        <v>34.961881565461702</v>
      </c>
      <c r="H2558">
        <v>-1.5812806659469101</v>
      </c>
      <c r="I2558">
        <v>-4.9343970485496902</v>
      </c>
      <c r="J2558">
        <v>2.0610741262165799</v>
      </c>
      <c r="K2558">
        <v>124.498143400123</v>
      </c>
      <c r="L2558">
        <v>116.885376720617</v>
      </c>
      <c r="M2558">
        <v>58.4340726556742</v>
      </c>
      <c r="N2558">
        <v>1.2092637430561199</v>
      </c>
      <c r="O2558">
        <v>28.5490196078431</v>
      </c>
      <c r="P2558">
        <v>65.584415584415595</v>
      </c>
      <c r="Q2558">
        <v>8.809977323663E-2</v>
      </c>
    </row>
    <row r="2559" spans="1:17" hidden="1" x14ac:dyDescent="0.3">
      <c r="A2559" t="s">
        <v>5280</v>
      </c>
      <c r="B2559" t="s">
        <v>5281</v>
      </c>
      <c r="C2559" t="str">
        <f>IFERROR(VLOOKUP(Table1[[#This Row],[Ticker]],[1]!Table1[[Symbol]:[Industry]],2,FALSE),"-")</f>
        <v>-</v>
      </c>
      <c r="D2559" t="s">
        <v>21</v>
      </c>
      <c r="E2559">
        <v>150.97746620000001</v>
      </c>
      <c r="F2559">
        <v>0.4</v>
      </c>
      <c r="G2559">
        <v>-25.6852215195645</v>
      </c>
      <c r="H2559">
        <v>-7.0441664040619996</v>
      </c>
      <c r="I2559">
        <v>-31.317375771953898</v>
      </c>
      <c r="J2559">
        <v>0.89260901189421304</v>
      </c>
      <c r="K2559">
        <v>0.49873312468040298</v>
      </c>
      <c r="L2559">
        <v>0.52400865632191196</v>
      </c>
      <c r="M2559">
        <v>84.788138969605299</v>
      </c>
      <c r="N2559">
        <v>1.4630566925408099</v>
      </c>
      <c r="O2559">
        <v>137.49999999999901</v>
      </c>
      <c r="P2559">
        <v>14.285714285714301</v>
      </c>
      <c r="Q2559">
        <v>8.1858260267046998E-2</v>
      </c>
    </row>
    <row r="2560" spans="1:17" hidden="1" x14ac:dyDescent="0.3">
      <c r="A2560" t="s">
        <v>5282</v>
      </c>
      <c r="B2560" t="s">
        <v>5283</v>
      </c>
      <c r="C2560" t="str">
        <f>IFERROR(VLOOKUP(Table1[[#This Row],[Ticker]],[1]!Table1[[Symbol]:[Industry]],2,FALSE),"-")</f>
        <v>-</v>
      </c>
      <c r="D2560" t="s">
        <v>21</v>
      </c>
      <c r="E2560">
        <v>150.91722145999901</v>
      </c>
      <c r="F2560">
        <v>32.65</v>
      </c>
      <c r="G2560">
        <v>-102.264658111301</v>
      </c>
      <c r="H2560">
        <v>71.691465779845998</v>
      </c>
      <c r="I2560">
        <v>-81.390702994685398</v>
      </c>
      <c r="J2560">
        <v>19.340179599542601</v>
      </c>
      <c r="K2560">
        <v>31.419005234734598</v>
      </c>
      <c r="L2560">
        <v>93.288233602343396</v>
      </c>
      <c r="M2560">
        <v>91.101119368969293</v>
      </c>
      <c r="N2560">
        <v>1.2594207304263501</v>
      </c>
      <c r="O2560">
        <v>634.915773353752</v>
      </c>
      <c r="P2560">
        <v>136.59420289855001</v>
      </c>
    </row>
    <row r="2561" spans="1:17" hidden="1" x14ac:dyDescent="0.3">
      <c r="A2561" t="s">
        <v>5284</v>
      </c>
      <c r="B2561" t="s">
        <v>5285</v>
      </c>
      <c r="C2561" t="str">
        <f>IFERROR(VLOOKUP(Table1[[#This Row],[Ticker]],[1]!Table1[[Symbol]:[Industry]],2,FALSE),"-")</f>
        <v>-</v>
      </c>
      <c r="D2561" t="s">
        <v>21</v>
      </c>
      <c r="E2561">
        <v>150.657079815</v>
      </c>
      <c r="F2561">
        <v>181.45</v>
      </c>
      <c r="G2561">
        <v>133.159286326369</v>
      </c>
      <c r="H2561">
        <v>28.524461046918301</v>
      </c>
      <c r="I2561">
        <v>147.52713207398</v>
      </c>
      <c r="J2561">
        <v>-15.073297159422699</v>
      </c>
      <c r="K2561">
        <v>125.174575705488</v>
      </c>
      <c r="M2561">
        <v>58.829652970816703</v>
      </c>
      <c r="N2561">
        <v>0.88612263715998096</v>
      </c>
      <c r="O2561">
        <v>10.0027555800495</v>
      </c>
      <c r="P2561">
        <v>192.66129032257999</v>
      </c>
    </row>
    <row r="2562" spans="1:17" hidden="1" x14ac:dyDescent="0.3">
      <c r="A2562" t="s">
        <v>5286</v>
      </c>
      <c r="B2562" t="s">
        <v>5287</v>
      </c>
      <c r="C2562" t="str">
        <f>IFERROR(VLOOKUP(Table1[[#This Row],[Ticker]],[1]!Table1[[Symbol]:[Industry]],2,FALSE),"-")</f>
        <v>-</v>
      </c>
      <c r="D2562" t="s">
        <v>61</v>
      </c>
      <c r="E2562">
        <v>150.28</v>
      </c>
      <c r="F2562">
        <v>132</v>
      </c>
      <c r="G2562">
        <v>-14.760851771665299</v>
      </c>
      <c r="H2562">
        <v>16.592197232301601</v>
      </c>
      <c r="I2562">
        <v>-4.7798455056101297</v>
      </c>
      <c r="J2562">
        <v>11.6618397811249</v>
      </c>
      <c r="K2562">
        <v>125.16065963983399</v>
      </c>
      <c r="L2562">
        <v>123.83418403110799</v>
      </c>
      <c r="M2562">
        <v>58.588134715283502</v>
      </c>
      <c r="N2562">
        <v>1.4504504504504501</v>
      </c>
      <c r="O2562">
        <v>30.909090909090899</v>
      </c>
      <c r="P2562">
        <v>51.549942594718701</v>
      </c>
    </row>
    <row r="2563" spans="1:17" hidden="1" x14ac:dyDescent="0.3">
      <c r="A2563" t="s">
        <v>5288</v>
      </c>
      <c r="B2563" t="s">
        <v>5289</v>
      </c>
      <c r="C2563" t="str">
        <f>IFERROR(VLOOKUP(Table1[[#This Row],[Ticker]],[1]!Table1[[Symbol]:[Industry]],2,FALSE),"-")</f>
        <v>-</v>
      </c>
      <c r="D2563" t="s">
        <v>230</v>
      </c>
      <c r="E2563">
        <v>150.2656485</v>
      </c>
      <c r="F2563">
        <v>455.3</v>
      </c>
      <c r="G2563">
        <v>69.3040718423198</v>
      </c>
      <c r="H2563">
        <v>-5.3088084864915004</v>
      </c>
      <c r="I2563">
        <v>42.656246142148099</v>
      </c>
      <c r="J2563">
        <v>-1.87364271701311</v>
      </c>
      <c r="K2563">
        <v>432.98419071911297</v>
      </c>
      <c r="L2563">
        <v>357.32287585765999</v>
      </c>
      <c r="M2563">
        <v>57.247963278340798</v>
      </c>
      <c r="N2563">
        <v>0.37194842149976198</v>
      </c>
      <c r="O2563">
        <v>16.406764770480901</v>
      </c>
      <c r="P2563">
        <v>119.31599229287001</v>
      </c>
      <c r="Q2563">
        <v>8.7814105099629003E-2</v>
      </c>
    </row>
    <row r="2564" spans="1:17" hidden="1" x14ac:dyDescent="0.3">
      <c r="A2564" t="s">
        <v>5290</v>
      </c>
      <c r="B2564" t="s">
        <v>5291</v>
      </c>
      <c r="C2564" t="str">
        <f>IFERROR(VLOOKUP(Table1[[#This Row],[Ticker]],[1]!Table1[[Symbol]:[Industry]],2,FALSE),"-")</f>
        <v>-</v>
      </c>
      <c r="E2564">
        <v>150.21564799999999</v>
      </c>
      <c r="F2564">
        <v>145.4</v>
      </c>
      <c r="G2564">
        <v>-50.348433954797699</v>
      </c>
      <c r="H2564">
        <v>-16.169166404062</v>
      </c>
      <c r="I2564">
        <v>-15.0259850434771</v>
      </c>
      <c r="J2564">
        <v>-1.6714935522083501</v>
      </c>
      <c r="K2564">
        <v>153.54430882807301</v>
      </c>
      <c r="L2564">
        <v>159.07187510039199</v>
      </c>
      <c r="M2564">
        <v>18.438411420697701</v>
      </c>
      <c r="N2564">
        <v>0.99326599326599296</v>
      </c>
      <c r="O2564">
        <v>60.591471801925699</v>
      </c>
      <c r="P2564">
        <v>38.081671415004699</v>
      </c>
    </row>
    <row r="2565" spans="1:17" hidden="1" x14ac:dyDescent="0.3">
      <c r="A2565" t="s">
        <v>5292</v>
      </c>
      <c r="B2565" t="s">
        <v>5293</v>
      </c>
      <c r="C2565" t="str">
        <f>IFERROR(VLOOKUP(Table1[[#This Row],[Ticker]],[1]!Table1[[Symbol]:[Industry]],2,FALSE),"-")</f>
        <v>-</v>
      </c>
      <c r="D2565" t="s">
        <v>21</v>
      </c>
      <c r="E2565">
        <v>149.05607040000001</v>
      </c>
      <c r="F2565">
        <v>114.9</v>
      </c>
      <c r="G2565">
        <v>7.1471484226319903</v>
      </c>
      <c r="H2565">
        <v>1.0936986031184599</v>
      </c>
      <c r="I2565">
        <v>-5.0269039865700398</v>
      </c>
      <c r="J2565">
        <v>-0.91324199110218995</v>
      </c>
      <c r="K2565">
        <v>106.36369002478899</v>
      </c>
      <c r="L2565">
        <v>105.234942388417</v>
      </c>
      <c r="M2565">
        <v>53.152497966566898</v>
      </c>
      <c r="N2565">
        <v>2.3341677096370401</v>
      </c>
      <c r="O2565">
        <v>30.504786771105199</v>
      </c>
      <c r="P2565">
        <v>36.785714285714199</v>
      </c>
      <c r="Q2565">
        <v>4.8392830230081001E-2</v>
      </c>
    </row>
    <row r="2566" spans="1:17" hidden="1" x14ac:dyDescent="0.3">
      <c r="A2566" t="s">
        <v>5294</v>
      </c>
      <c r="B2566" t="s">
        <v>5295</v>
      </c>
      <c r="C2566" t="str">
        <f>IFERROR(VLOOKUP(Table1[[#This Row],[Ticker]],[1]!Table1[[Symbol]:[Industry]],2,FALSE),"-")</f>
        <v>-</v>
      </c>
      <c r="E2566">
        <v>149.01347999999999</v>
      </c>
      <c r="F2566">
        <v>150</v>
      </c>
      <c r="G2566">
        <v>-28.942235386059199</v>
      </c>
      <c r="H2566">
        <v>14.502794921904799</v>
      </c>
      <c r="I2566">
        <v>-23.930250808365201</v>
      </c>
      <c r="J2566">
        <v>-2.9535448342596302</v>
      </c>
      <c r="K2566">
        <v>141.853973729741</v>
      </c>
      <c r="L2566">
        <v>150.61757430354299</v>
      </c>
      <c r="M2566">
        <v>59.413711024849597</v>
      </c>
      <c r="N2566">
        <v>1.5280045032367</v>
      </c>
      <c r="O2566">
        <v>24.6666666666666</v>
      </c>
      <c r="P2566">
        <v>31.521262604120999</v>
      </c>
    </row>
    <row r="2567" spans="1:17" hidden="1" x14ac:dyDescent="0.3">
      <c r="A2567" t="s">
        <v>5296</v>
      </c>
      <c r="B2567" t="s">
        <v>5297</v>
      </c>
      <c r="C2567" t="str">
        <f>IFERROR(VLOOKUP(Table1[[#This Row],[Ticker]],[1]!Table1[[Symbol]:[Industry]],2,FALSE),"-")</f>
        <v>-</v>
      </c>
      <c r="D2567" t="s">
        <v>607</v>
      </c>
      <c r="E2567">
        <v>148.91040000000001</v>
      </c>
      <c r="F2567">
        <v>4.4800000000000004</v>
      </c>
      <c r="G2567">
        <v>688.86023302589001</v>
      </c>
      <c r="H2567">
        <v>14.036914677019</v>
      </c>
      <c r="I2567">
        <v>152.212035992751</v>
      </c>
      <c r="J2567">
        <v>8.1324280164190998</v>
      </c>
      <c r="K2567">
        <v>3.5277708102587702</v>
      </c>
      <c r="L2567">
        <v>2.3003185783614302</v>
      </c>
      <c r="M2567">
        <v>82.189056506887795</v>
      </c>
      <c r="N2567">
        <v>0.91657830681965202</v>
      </c>
      <c r="O2567">
        <v>0</v>
      </c>
      <c r="P2567">
        <v>1020</v>
      </c>
      <c r="Q2567">
        <v>0.143779096454692</v>
      </c>
    </row>
    <row r="2568" spans="1:17" hidden="1" x14ac:dyDescent="0.3">
      <c r="A2568" t="s">
        <v>5298</v>
      </c>
      <c r="B2568" t="s">
        <v>5299</v>
      </c>
      <c r="C2568" t="str">
        <f>IFERROR(VLOOKUP(Table1[[#This Row],[Ticker]],[1]!Table1[[Symbol]:[Industry]],2,FALSE),"-")</f>
        <v>-</v>
      </c>
      <c r="E2568">
        <v>148.8033442</v>
      </c>
      <c r="F2568">
        <v>54.85</v>
      </c>
      <c r="G2568">
        <v>413.11635018966899</v>
      </c>
      <c r="H2568">
        <v>41.5604204983972</v>
      </c>
      <c r="I2568">
        <v>199.44749674929199</v>
      </c>
      <c r="J2568">
        <v>9.7203871437319904</v>
      </c>
      <c r="K2568">
        <v>38.140104995634303</v>
      </c>
      <c r="L2568">
        <v>26.063649802829801</v>
      </c>
      <c r="M2568">
        <v>94.955725698708093</v>
      </c>
      <c r="N2568">
        <v>1.85298307960748</v>
      </c>
      <c r="O2568">
        <v>0</v>
      </c>
      <c r="P2568">
        <v>465.46391752577301</v>
      </c>
      <c r="Q2568">
        <v>0.13525303809561501</v>
      </c>
    </row>
    <row r="2569" spans="1:17" hidden="1" x14ac:dyDescent="0.3">
      <c r="A2569" t="s">
        <v>5300</v>
      </c>
      <c r="B2569" t="s">
        <v>5301</v>
      </c>
      <c r="C2569" t="str">
        <f>IFERROR(VLOOKUP(Table1[[#This Row],[Ticker]],[1]!Table1[[Symbol]:[Industry]],2,FALSE),"-")</f>
        <v>-</v>
      </c>
      <c r="D2569" t="s">
        <v>971</v>
      </c>
      <c r="E2569">
        <v>148.662352</v>
      </c>
      <c r="F2569">
        <v>299.25</v>
      </c>
      <c r="G2569">
        <v>98.136768009231204</v>
      </c>
      <c r="H2569">
        <v>4.8194801534621101</v>
      </c>
      <c r="I2569">
        <v>-13.9211186523445</v>
      </c>
      <c r="J2569">
        <v>17.062141296637101</v>
      </c>
      <c r="K2569">
        <v>218.546114165646</v>
      </c>
      <c r="L2569">
        <v>208.31142505151399</v>
      </c>
      <c r="M2569">
        <v>76.395394736741395</v>
      </c>
      <c r="N2569">
        <v>1.7107225441035101</v>
      </c>
      <c r="O2569">
        <v>8.5881370091896301</v>
      </c>
      <c r="P2569">
        <v>130.192307692307</v>
      </c>
    </row>
    <row r="2570" spans="1:17" hidden="1" x14ac:dyDescent="0.3">
      <c r="A2570" t="s">
        <v>5302</v>
      </c>
      <c r="B2570" t="s">
        <v>5303</v>
      </c>
      <c r="C2570" t="str">
        <f>IFERROR(VLOOKUP(Table1[[#This Row],[Ticker]],[1]!Table1[[Symbol]:[Industry]],2,FALSE),"-")</f>
        <v>-</v>
      </c>
      <c r="D2570" t="s">
        <v>931</v>
      </c>
      <c r="E2570">
        <v>148.523901298</v>
      </c>
      <c r="F2570">
        <v>83.46</v>
      </c>
      <c r="G2570">
        <v>28.1580964527856</v>
      </c>
      <c r="H2570">
        <v>-10.105142013818099</v>
      </c>
      <c r="I2570">
        <v>26.178505611900999</v>
      </c>
      <c r="J2570">
        <v>-0.59061867937010903</v>
      </c>
      <c r="K2570">
        <v>81.192356625756005</v>
      </c>
      <c r="L2570">
        <v>73.177149994580503</v>
      </c>
      <c r="M2570">
        <v>52.0406130887445</v>
      </c>
      <c r="N2570">
        <v>0.110245171942597</v>
      </c>
      <c r="O2570">
        <v>39.228372873232701</v>
      </c>
      <c r="P2570">
        <v>57.471698113207502</v>
      </c>
      <c r="Q2570">
        <v>7.6637453659304994E-2</v>
      </c>
    </row>
    <row r="2571" spans="1:17" hidden="1" x14ac:dyDescent="0.3">
      <c r="A2571" t="s">
        <v>5304</v>
      </c>
      <c r="B2571" t="s">
        <v>5305</v>
      </c>
      <c r="C2571" t="str">
        <f>IFERROR(VLOOKUP(Table1[[#This Row],[Ticker]],[1]!Table1[[Symbol]:[Industry]],2,FALSE),"-")</f>
        <v>-</v>
      </c>
      <c r="E2571">
        <v>148.47450000000001</v>
      </c>
      <c r="F2571">
        <v>157.5</v>
      </c>
      <c r="G2571">
        <v>167.93893955426</v>
      </c>
      <c r="H2571">
        <v>-4.4800638399594401</v>
      </c>
      <c r="I2571">
        <v>10.8703666640429</v>
      </c>
      <c r="J2571">
        <v>5.7398920546659697</v>
      </c>
      <c r="K2571">
        <v>156.37430171939701</v>
      </c>
      <c r="L2571">
        <v>127.685388880169</v>
      </c>
      <c r="M2571">
        <v>50.456476071555997</v>
      </c>
      <c r="N2571">
        <v>0.89621326019916203</v>
      </c>
      <c r="O2571">
        <v>48</v>
      </c>
      <c r="P2571">
        <v>193.62416107382501</v>
      </c>
      <c r="Q2571">
        <v>0.20589371162292699</v>
      </c>
    </row>
    <row r="2572" spans="1:17" hidden="1" x14ac:dyDescent="0.3">
      <c r="A2572" t="s">
        <v>5306</v>
      </c>
      <c r="B2572" t="s">
        <v>5307</v>
      </c>
      <c r="C2572" t="str">
        <f>IFERROR(VLOOKUP(Table1[[#This Row],[Ticker]],[1]!Table1[[Symbol]:[Industry]],2,FALSE),"-")</f>
        <v>-</v>
      </c>
      <c r="D2572" t="s">
        <v>230</v>
      </c>
      <c r="E2572">
        <v>148.25073317499999</v>
      </c>
      <c r="F2572">
        <v>29.1</v>
      </c>
      <c r="G2572">
        <v>173.69749452981799</v>
      </c>
      <c r="H2572">
        <v>1.92269519437854</v>
      </c>
      <c r="I2572">
        <v>76.424559711916999</v>
      </c>
      <c r="J2572">
        <v>-0.95077283148763403</v>
      </c>
      <c r="K2572">
        <v>24.315545755214</v>
      </c>
      <c r="L2572">
        <v>19.493559213037301</v>
      </c>
      <c r="M2572">
        <v>69.709304414683999</v>
      </c>
      <c r="N2572">
        <v>0.90019329501175704</v>
      </c>
      <c r="O2572">
        <v>1.340206185567</v>
      </c>
      <c r="P2572">
        <v>219.780219780219</v>
      </c>
      <c r="Q2572">
        <v>7.2917900991584003E-2</v>
      </c>
    </row>
    <row r="2573" spans="1:17" hidden="1" x14ac:dyDescent="0.3">
      <c r="A2573" t="s">
        <v>5308</v>
      </c>
      <c r="B2573" t="s">
        <v>5309</v>
      </c>
      <c r="C2573" t="str">
        <f>IFERROR(VLOOKUP(Table1[[#This Row],[Ticker]],[1]!Table1[[Symbol]:[Industry]],2,FALSE),"-")</f>
        <v>-</v>
      </c>
      <c r="D2573" t="s">
        <v>1009</v>
      </c>
      <c r="E2573">
        <v>148.224409208</v>
      </c>
      <c r="F2573">
        <v>7.75</v>
      </c>
      <c r="G2573">
        <v>-61.369868822469101</v>
      </c>
      <c r="H2573">
        <v>-12.5319712821107</v>
      </c>
      <c r="I2573">
        <v>-58.596287336579799</v>
      </c>
      <c r="J2573">
        <v>-11.555214482440901</v>
      </c>
      <c r="K2573">
        <v>8.8794352586129506</v>
      </c>
      <c r="L2573">
        <v>11.586306162619699</v>
      </c>
      <c r="M2573">
        <v>33.829065474918799</v>
      </c>
      <c r="N2573">
        <v>0.21223318420627199</v>
      </c>
      <c r="O2573">
        <v>187.09677419354799</v>
      </c>
      <c r="P2573">
        <v>4.7297297297297103</v>
      </c>
      <c r="Q2573">
        <v>-5.4713181289939003E-2</v>
      </c>
    </row>
    <row r="2574" spans="1:17" hidden="1" x14ac:dyDescent="0.3">
      <c r="A2574" t="s">
        <v>5310</v>
      </c>
      <c r="B2574" t="s">
        <v>5311</v>
      </c>
      <c r="C2574" t="str">
        <f>IFERROR(VLOOKUP(Table1[[#This Row],[Ticker]],[1]!Table1[[Symbol]:[Industry]],2,FALSE),"-")</f>
        <v>-</v>
      </c>
      <c r="E2574">
        <v>147.73712338499999</v>
      </c>
      <c r="F2574">
        <v>87.5</v>
      </c>
      <c r="G2574">
        <v>-41.184980090303299</v>
      </c>
      <c r="H2574">
        <v>-22.425118785014298</v>
      </c>
      <c r="I2574">
        <v>-26.8171343426927</v>
      </c>
      <c r="J2574">
        <v>-17.052445933160701</v>
      </c>
      <c r="M2574">
        <v>0</v>
      </c>
      <c r="O2574">
        <v>24.571428571428498</v>
      </c>
      <c r="P2574">
        <v>3.6729857819905098</v>
      </c>
    </row>
    <row r="2575" spans="1:17" hidden="1" x14ac:dyDescent="0.3">
      <c r="A2575" t="s">
        <v>5312</v>
      </c>
      <c r="B2575" t="s">
        <v>5313</v>
      </c>
      <c r="C2575" t="str">
        <f>IFERROR(VLOOKUP(Table1[[#This Row],[Ticker]],[1]!Table1[[Symbol]:[Industry]],2,FALSE),"-")</f>
        <v>-</v>
      </c>
      <c r="D2575" t="s">
        <v>808</v>
      </c>
      <c r="E2575">
        <v>147.2705</v>
      </c>
      <c r="F2575">
        <v>171</v>
      </c>
      <c r="G2575">
        <v>21.032925198582099</v>
      </c>
      <c r="H2575">
        <v>-4.3414637013592996</v>
      </c>
      <c r="I2575">
        <v>83.111276871593503</v>
      </c>
      <c r="J2575">
        <v>-5.6040778218712699</v>
      </c>
      <c r="K2575">
        <v>151.41822434823601</v>
      </c>
      <c r="M2575">
        <v>44.316592234445899</v>
      </c>
      <c r="N2575">
        <v>0.81030395984383696</v>
      </c>
      <c r="O2575">
        <v>9.9122807017543799</v>
      </c>
      <c r="P2575">
        <v>119.230769230769</v>
      </c>
    </row>
    <row r="2576" spans="1:17" hidden="1" x14ac:dyDescent="0.3">
      <c r="A2576" t="s">
        <v>5314</v>
      </c>
      <c r="B2576" t="s">
        <v>5315</v>
      </c>
      <c r="C2576" t="str">
        <f>IFERROR(VLOOKUP(Table1[[#This Row],[Ticker]],[1]!Table1[[Symbol]:[Industry]],2,FALSE),"-")</f>
        <v>-</v>
      </c>
      <c r="D2576" t="s">
        <v>104</v>
      </c>
      <c r="E2576">
        <v>146.35884116400001</v>
      </c>
      <c r="F2576">
        <v>81.150000000000006</v>
      </c>
      <c r="G2576">
        <v>-7.3044775370699897</v>
      </c>
      <c r="H2576">
        <v>-2.7032875758329702</v>
      </c>
      <c r="I2576">
        <v>-7.1453603675893804</v>
      </c>
      <c r="J2576">
        <v>0.492782849356179</v>
      </c>
      <c r="K2576">
        <v>76.381709317556499</v>
      </c>
      <c r="L2576">
        <v>77.513280762739299</v>
      </c>
      <c r="M2576">
        <v>64.404770368480499</v>
      </c>
      <c r="N2576">
        <v>1.39886180452983</v>
      </c>
      <c r="O2576">
        <v>23.8447319778188</v>
      </c>
      <c r="P2576">
        <v>23.234624145785801</v>
      </c>
      <c r="Q2576">
        <v>5.7622316377166999E-2</v>
      </c>
    </row>
    <row r="2577" spans="1:17" hidden="1" x14ac:dyDescent="0.3">
      <c r="A2577" t="s">
        <v>5316</v>
      </c>
      <c r="B2577" t="s">
        <v>5317</v>
      </c>
      <c r="C2577" t="str">
        <f>IFERROR(VLOOKUP(Table1[[#This Row],[Ticker]],[1]!Table1[[Symbol]:[Industry]],2,FALSE),"-")</f>
        <v>-</v>
      </c>
      <c r="D2577" t="s">
        <v>388</v>
      </c>
      <c r="E2577">
        <v>146.18470782</v>
      </c>
      <c r="F2577">
        <v>211.65</v>
      </c>
      <c r="G2577">
        <v>150.98144514710199</v>
      </c>
      <c r="H2577">
        <v>-15.815718128199901</v>
      </c>
      <c r="I2577">
        <v>86.486362545803004</v>
      </c>
      <c r="J2577">
        <v>-7.5211376803222301</v>
      </c>
      <c r="K2577">
        <v>221.61412883141199</v>
      </c>
      <c r="L2577">
        <v>163.46028263104699</v>
      </c>
      <c r="M2577">
        <v>19.224982647844499</v>
      </c>
      <c r="N2577">
        <v>0.24554933710768501</v>
      </c>
      <c r="O2577">
        <v>31.467044649184899</v>
      </c>
      <c r="P2577">
        <v>218.12716067939201</v>
      </c>
      <c r="Q2577">
        <v>0.107593089806929</v>
      </c>
    </row>
    <row r="2578" spans="1:17" hidden="1" x14ac:dyDescent="0.3">
      <c r="A2578" t="s">
        <v>5318</v>
      </c>
      <c r="B2578" t="s">
        <v>5319</v>
      </c>
      <c r="C2578" t="str">
        <f>IFERROR(VLOOKUP(Table1[[#This Row],[Ticker]],[1]!Table1[[Symbol]:[Industry]],2,FALSE),"-")</f>
        <v>-</v>
      </c>
      <c r="D2578" t="s">
        <v>21</v>
      </c>
      <c r="E2578">
        <v>146.14504581599999</v>
      </c>
      <c r="F2578">
        <v>42.96</v>
      </c>
      <c r="G2578">
        <v>29.1255892912462</v>
      </c>
      <c r="H2578">
        <v>11.8348896431356</v>
      </c>
      <c r="I2578">
        <v>8.6156225530041599</v>
      </c>
      <c r="J2578">
        <v>6.0537136116515802</v>
      </c>
      <c r="K2578">
        <v>36.969961642767203</v>
      </c>
      <c r="L2578">
        <v>35.150357110050798</v>
      </c>
      <c r="M2578">
        <v>71.692677950323599</v>
      </c>
      <c r="N2578">
        <v>1.5447617901035999</v>
      </c>
      <c r="O2578">
        <v>25.5819366852886</v>
      </c>
      <c r="P2578">
        <v>106.043165467625</v>
      </c>
      <c r="Q2578">
        <v>4.2868386285453003E-2</v>
      </c>
    </row>
    <row r="2579" spans="1:17" hidden="1" x14ac:dyDescent="0.3">
      <c r="A2579" t="s">
        <v>5320</v>
      </c>
      <c r="B2579" t="s">
        <v>5321</v>
      </c>
      <c r="C2579" t="str">
        <f>IFERROR(VLOOKUP(Table1[[#This Row],[Ticker]],[1]!Table1[[Symbol]:[Industry]],2,FALSE),"-")</f>
        <v>-</v>
      </c>
      <c r="E2579">
        <v>145.80502107000001</v>
      </c>
      <c r="F2579">
        <v>39.979999999999997</v>
      </c>
      <c r="G2579">
        <v>293.83209222649998</v>
      </c>
      <c r="H2579">
        <v>-10.357346573348501</v>
      </c>
      <c r="I2579">
        <v>-11.1419811340186</v>
      </c>
      <c r="J2579">
        <v>-20.046340428484299</v>
      </c>
      <c r="K2579">
        <v>39.911738853680099</v>
      </c>
      <c r="L2579">
        <v>31.3690195237835</v>
      </c>
      <c r="M2579">
        <v>30.162846240158999</v>
      </c>
      <c r="N2579">
        <v>0.67018392568108098</v>
      </c>
      <c r="O2579">
        <v>43.271635817908901</v>
      </c>
      <c r="P2579">
        <v>360.59907834101301</v>
      </c>
      <c r="Q2579">
        <v>0.13463650585706199</v>
      </c>
    </row>
    <row r="2580" spans="1:17" hidden="1" x14ac:dyDescent="0.3">
      <c r="A2580" t="s">
        <v>5322</v>
      </c>
      <c r="B2580" t="s">
        <v>5323</v>
      </c>
      <c r="C2580" t="str">
        <f>IFERROR(VLOOKUP(Table1[[#This Row],[Ticker]],[1]!Table1[[Symbol]:[Industry]],2,FALSE),"-")</f>
        <v>-</v>
      </c>
      <c r="D2580" t="s">
        <v>850</v>
      </c>
      <c r="E2580">
        <v>145.548</v>
      </c>
      <c r="F2580">
        <v>122.25</v>
      </c>
      <c r="G2580">
        <v>71.651340223776799</v>
      </c>
      <c r="H2580">
        <v>33.419064632417403</v>
      </c>
      <c r="I2580">
        <v>42.456209133706402</v>
      </c>
      <c r="J2580">
        <v>-3.0617374546473699</v>
      </c>
      <c r="K2580">
        <v>98.573906172874501</v>
      </c>
      <c r="L2580">
        <v>83.045726603969101</v>
      </c>
      <c r="M2580">
        <v>64.760057946932605</v>
      </c>
      <c r="N2580">
        <v>0.34949571326335899</v>
      </c>
      <c r="O2580">
        <v>12.425357873210601</v>
      </c>
      <c r="Q2580">
        <v>3.7753768630275998E-2</v>
      </c>
    </row>
    <row r="2581" spans="1:17" hidden="1" x14ac:dyDescent="0.3">
      <c r="A2581" t="s">
        <v>5324</v>
      </c>
      <c r="B2581" t="s">
        <v>5325</v>
      </c>
      <c r="C2581" t="str">
        <f>IFERROR(VLOOKUP(Table1[[#This Row],[Ticker]],[1]!Table1[[Symbol]:[Industry]],2,FALSE),"-")</f>
        <v>-</v>
      </c>
      <c r="D2581" t="s">
        <v>302</v>
      </c>
      <c r="E2581">
        <v>145.50342499999999</v>
      </c>
      <c r="F2581">
        <v>64.599999999999994</v>
      </c>
      <c r="G2581">
        <v>-20.129665964009</v>
      </c>
      <c r="M2581">
        <v>99.999992872253003</v>
      </c>
      <c r="N2581">
        <v>1</v>
      </c>
      <c r="O2581">
        <v>0</v>
      </c>
      <c r="P2581">
        <v>5.5555555555555296</v>
      </c>
    </row>
    <row r="2582" spans="1:17" hidden="1" x14ac:dyDescent="0.3">
      <c r="A2582" t="s">
        <v>5326</v>
      </c>
      <c r="B2582" t="s">
        <v>5327</v>
      </c>
      <c r="C2582" t="str">
        <f>IFERROR(VLOOKUP(Table1[[#This Row],[Ticker]],[1]!Table1[[Symbol]:[Industry]],2,FALSE),"-")</f>
        <v>-</v>
      </c>
      <c r="D2582" t="s">
        <v>21</v>
      </c>
      <c r="E2582">
        <v>145.31915000000001</v>
      </c>
      <c r="F2582">
        <v>99.71</v>
      </c>
      <c r="G2582">
        <v>58.018482184139103</v>
      </c>
      <c r="H2582">
        <v>1.3908247334627599</v>
      </c>
      <c r="I2582">
        <v>-2.9487201910388499</v>
      </c>
      <c r="J2582">
        <v>-4.2932163986502898</v>
      </c>
      <c r="K2582">
        <v>96.828408157707003</v>
      </c>
      <c r="L2582">
        <v>86.654888452741503</v>
      </c>
      <c r="M2582">
        <v>44.086952632393803</v>
      </c>
      <c r="N2582">
        <v>2.8350337823270499</v>
      </c>
      <c r="O2582">
        <v>30.267776552000701</v>
      </c>
      <c r="P2582">
        <v>121.135506764249</v>
      </c>
      <c r="Q2582">
        <v>6.0731240088879999E-2</v>
      </c>
    </row>
    <row r="2583" spans="1:17" hidden="1" x14ac:dyDescent="0.3">
      <c r="A2583" t="s">
        <v>5328</v>
      </c>
      <c r="B2583" t="s">
        <v>5329</v>
      </c>
      <c r="C2583" t="str">
        <f>IFERROR(VLOOKUP(Table1[[#This Row],[Ticker]],[1]!Table1[[Symbol]:[Industry]],2,FALSE),"-")</f>
        <v>-</v>
      </c>
      <c r="D2583" t="s">
        <v>697</v>
      </c>
      <c r="E2583">
        <v>145.29651507</v>
      </c>
      <c r="F2583">
        <v>57.69</v>
      </c>
      <c r="G2583">
        <v>71.208976432653799</v>
      </c>
      <c r="H2583">
        <v>44.333244064257499</v>
      </c>
      <c r="I2583">
        <v>44.812529505447898</v>
      </c>
      <c r="J2583">
        <v>18.832892412703899</v>
      </c>
      <c r="K2583">
        <v>40.441905771246503</v>
      </c>
      <c r="L2583">
        <v>35.946631753468203</v>
      </c>
      <c r="M2583">
        <v>96.962476105349893</v>
      </c>
      <c r="N2583">
        <v>3.4031579280447999</v>
      </c>
      <c r="O2583">
        <v>0</v>
      </c>
      <c r="Q2583">
        <v>0.25417608524470597</v>
      </c>
    </row>
    <row r="2584" spans="1:17" hidden="1" x14ac:dyDescent="0.3">
      <c r="A2584" t="s">
        <v>5330</v>
      </c>
      <c r="B2584" t="s">
        <v>5331</v>
      </c>
      <c r="C2584" t="str">
        <f>IFERROR(VLOOKUP(Table1[[#This Row],[Ticker]],[1]!Table1[[Symbol]:[Industry]],2,FALSE),"-")</f>
        <v>-</v>
      </c>
      <c r="D2584" t="s">
        <v>676</v>
      </c>
      <c r="E2584">
        <v>145.00659853799999</v>
      </c>
      <c r="F2584">
        <v>3.34</v>
      </c>
      <c r="G2584">
        <v>22.759222924879801</v>
      </c>
      <c r="H2584">
        <v>2.2415478816522798</v>
      </c>
      <c r="I2584">
        <v>3.8550380211494901</v>
      </c>
      <c r="J2584">
        <v>-6.0464935522083501</v>
      </c>
      <c r="K2584">
        <v>3.0267302343333702</v>
      </c>
      <c r="L2584">
        <v>2.9568635375192098</v>
      </c>
      <c r="M2584">
        <v>52.879719297581097</v>
      </c>
      <c r="N2584">
        <v>1.40397419942827</v>
      </c>
      <c r="O2584">
        <v>25.748502994011901</v>
      </c>
      <c r="P2584">
        <v>62.9268292682926</v>
      </c>
      <c r="Q2584">
        <v>2.3070932432442001E-2</v>
      </c>
    </row>
    <row r="2585" spans="1:17" hidden="1" x14ac:dyDescent="0.3">
      <c r="A2585" t="s">
        <v>5332</v>
      </c>
      <c r="B2585" t="s">
        <v>5333</v>
      </c>
      <c r="C2585" t="str">
        <f>IFERROR(VLOOKUP(Table1[[#This Row],[Ticker]],[1]!Table1[[Symbol]:[Industry]],2,FALSE),"-")</f>
        <v>-</v>
      </c>
      <c r="D2585" t="s">
        <v>988</v>
      </c>
      <c r="E2585">
        <v>144.76388137000001</v>
      </c>
      <c r="F2585">
        <v>22.09</v>
      </c>
      <c r="G2585">
        <v>141.14112578582399</v>
      </c>
      <c r="H2585">
        <v>9.8321438684746898</v>
      </c>
      <c r="I2585">
        <v>-3.35061135357663</v>
      </c>
      <c r="J2585">
        <v>-12.2927360371782</v>
      </c>
      <c r="K2585">
        <v>20.899374471033799</v>
      </c>
      <c r="L2585">
        <v>19.504818470983899</v>
      </c>
      <c r="M2585">
        <v>47.473953238157897</v>
      </c>
      <c r="N2585">
        <v>1.83606342316497</v>
      </c>
      <c r="O2585">
        <v>33.137166138524201</v>
      </c>
      <c r="P2585">
        <v>164.550898203592</v>
      </c>
      <c r="Q2585">
        <v>0.134658886181964</v>
      </c>
    </row>
    <row r="2586" spans="1:17" hidden="1" x14ac:dyDescent="0.3">
      <c r="A2586" t="s">
        <v>5334</v>
      </c>
      <c r="B2586" t="s">
        <v>5335</v>
      </c>
      <c r="C2586" t="str">
        <f>IFERROR(VLOOKUP(Table1[[#This Row],[Ticker]],[1]!Table1[[Symbol]:[Industry]],2,FALSE),"-")</f>
        <v>-</v>
      </c>
      <c r="D2586" t="s">
        <v>230</v>
      </c>
      <c r="E2586">
        <v>144.70731000000001</v>
      </c>
      <c r="F2586">
        <v>132.85</v>
      </c>
      <c r="G2586">
        <v>-10.163482389129699</v>
      </c>
      <c r="H2586">
        <v>-9.8908817325291594</v>
      </c>
      <c r="I2586">
        <v>-42.961317114891898</v>
      </c>
      <c r="J2586">
        <v>-2.3060586884532102</v>
      </c>
      <c r="K2586">
        <v>138.83400200810999</v>
      </c>
      <c r="L2586">
        <v>152.676194716933</v>
      </c>
      <c r="M2586">
        <v>53.690322207525398</v>
      </c>
      <c r="N2586">
        <v>1.1542720062293601</v>
      </c>
      <c r="O2586">
        <v>81.821603312006005</v>
      </c>
      <c r="P2586">
        <v>19.4157303370786</v>
      </c>
      <c r="Q2586">
        <v>0.106258833654421</v>
      </c>
    </row>
    <row r="2587" spans="1:17" hidden="1" x14ac:dyDescent="0.3">
      <c r="A2587" t="s">
        <v>5336</v>
      </c>
      <c r="B2587" t="s">
        <v>5337</v>
      </c>
      <c r="C2587" t="str">
        <f>IFERROR(VLOOKUP(Table1[[#This Row],[Ticker]],[1]!Table1[[Symbol]:[Industry]],2,FALSE),"-")</f>
        <v>-</v>
      </c>
      <c r="D2587" t="s">
        <v>486</v>
      </c>
      <c r="E2587">
        <v>144.57704300999899</v>
      </c>
      <c r="F2587">
        <v>49.45</v>
      </c>
      <c r="G2587">
        <v>5.3081559638791704</v>
      </c>
      <c r="H2587">
        <v>1.7141484518138099</v>
      </c>
      <c r="I2587">
        <v>-17.927385214824501</v>
      </c>
      <c r="J2587">
        <v>-1.9763716009888499</v>
      </c>
      <c r="K2587">
        <v>46.052674850680198</v>
      </c>
      <c r="L2587">
        <v>46.6158889059597</v>
      </c>
      <c r="M2587">
        <v>59.450978124292803</v>
      </c>
      <c r="N2587">
        <v>1.48956229166191</v>
      </c>
      <c r="O2587">
        <v>35.490394337714797</v>
      </c>
      <c r="P2587">
        <v>33.468286099864997</v>
      </c>
      <c r="Q2587">
        <v>-4.8158125159270003E-2</v>
      </c>
    </row>
    <row r="2588" spans="1:17" hidden="1" x14ac:dyDescent="0.3">
      <c r="A2588" t="s">
        <v>5338</v>
      </c>
      <c r="B2588" t="s">
        <v>5339</v>
      </c>
      <c r="C2588" t="str">
        <f>IFERROR(VLOOKUP(Table1[[#This Row],[Ticker]],[1]!Table1[[Symbol]:[Industry]],2,FALSE),"-")</f>
        <v>-</v>
      </c>
      <c r="E2588">
        <v>144.41416000000001</v>
      </c>
      <c r="F2588">
        <v>174.2</v>
      </c>
      <c r="G2588">
        <v>12.920761930467201</v>
      </c>
      <c r="H2588">
        <v>-1.55636152601322</v>
      </c>
      <c r="I2588">
        <v>27.288607678077799</v>
      </c>
      <c r="J2588">
        <v>-4.4258499321971101</v>
      </c>
      <c r="K2588">
        <v>173.85032338793599</v>
      </c>
      <c r="M2588">
        <v>53.900584924727902</v>
      </c>
      <c r="N2588">
        <v>0.85652259719755197</v>
      </c>
      <c r="O2588">
        <v>49.196326061997702</v>
      </c>
      <c r="P2588">
        <v>45.530492898913899</v>
      </c>
    </row>
    <row r="2589" spans="1:17" hidden="1" x14ac:dyDescent="0.3">
      <c r="A2589" t="s">
        <v>5340</v>
      </c>
      <c r="B2589" t="s">
        <v>5341</v>
      </c>
      <c r="C2589" t="str">
        <f>IFERROR(VLOOKUP(Table1[[#This Row],[Ticker]],[1]!Table1[[Symbol]:[Industry]],2,FALSE),"-")</f>
        <v>-</v>
      </c>
      <c r="D2589" t="s">
        <v>80</v>
      </c>
      <c r="E2589">
        <v>144.30591999999999</v>
      </c>
      <c r="F2589">
        <v>63.47</v>
      </c>
      <c r="G2589">
        <v>51.605281273731499</v>
      </c>
      <c r="H2589">
        <v>19.035214041242899</v>
      </c>
      <c r="I2589">
        <v>7.8751124909568402</v>
      </c>
      <c r="J2589">
        <v>-0.92891929478260404</v>
      </c>
      <c r="K2589">
        <v>57.698634653955999</v>
      </c>
      <c r="L2589">
        <v>51.922652605163499</v>
      </c>
      <c r="M2589">
        <v>65.149394539055706</v>
      </c>
      <c r="N2589">
        <v>3.35961499054542</v>
      </c>
      <c r="O2589">
        <v>21.317157712305001</v>
      </c>
      <c r="P2589">
        <v>103.429487179487</v>
      </c>
      <c r="Q2589">
        <v>8.7047813599054003E-2</v>
      </c>
    </row>
    <row r="2590" spans="1:17" hidden="1" x14ac:dyDescent="0.3">
      <c r="A2590" t="s">
        <v>5342</v>
      </c>
      <c r="B2590" t="s">
        <v>5343</v>
      </c>
      <c r="C2590" t="str">
        <f>IFERROR(VLOOKUP(Table1[[#This Row],[Ticker]],[1]!Table1[[Symbol]:[Industry]],2,FALSE),"-")</f>
        <v>-</v>
      </c>
      <c r="D2590" t="s">
        <v>388</v>
      </c>
      <c r="E2590">
        <v>143.83539279999999</v>
      </c>
      <c r="F2590">
        <v>107.2</v>
      </c>
      <c r="G2590">
        <v>9.15754577603294</v>
      </c>
      <c r="H2590">
        <v>8.3924240325284192</v>
      </c>
      <c r="I2590">
        <v>4.5745161199379396</v>
      </c>
      <c r="J2590">
        <v>-2.07508099615454</v>
      </c>
      <c r="K2590">
        <v>102.62758380753201</v>
      </c>
      <c r="L2590">
        <v>94.899417105213999</v>
      </c>
      <c r="M2590">
        <v>63.0656144771513</v>
      </c>
      <c r="N2590">
        <v>1.8006142795043001</v>
      </c>
      <c r="O2590">
        <v>21.268656716417901</v>
      </c>
      <c r="P2590">
        <v>46.849315068493098</v>
      </c>
      <c r="Q2590">
        <v>0.103600480467927</v>
      </c>
    </row>
    <row r="2591" spans="1:17" hidden="1" x14ac:dyDescent="0.3">
      <c r="A2591" t="s">
        <v>5344</v>
      </c>
      <c r="B2591" t="s">
        <v>5345</v>
      </c>
      <c r="C2591" t="str">
        <f>IFERROR(VLOOKUP(Table1[[#This Row],[Ticker]],[1]!Table1[[Symbol]:[Industry]],2,FALSE),"-")</f>
        <v>-</v>
      </c>
      <c r="D2591" t="s">
        <v>124</v>
      </c>
      <c r="E2591">
        <v>143.78741238199899</v>
      </c>
      <c r="F2591">
        <v>16.73</v>
      </c>
      <c r="G2591">
        <v>61.0335284804354</v>
      </c>
      <c r="H2591">
        <v>4.9697224848268702</v>
      </c>
      <c r="I2591">
        <v>46.960769923410197</v>
      </c>
      <c r="J2591">
        <v>9.5698857581364596</v>
      </c>
      <c r="K2591">
        <v>14.6782229057479</v>
      </c>
      <c r="L2591">
        <v>13.5799406882526</v>
      </c>
      <c r="M2591">
        <v>82.375210507711103</v>
      </c>
      <c r="N2591">
        <v>1.40158194868033</v>
      </c>
      <c r="O2591">
        <v>34.130304841601898</v>
      </c>
      <c r="P2591">
        <v>108.863920099875</v>
      </c>
      <c r="Q2591">
        <v>4.9523994955266E-2</v>
      </c>
    </row>
    <row r="2592" spans="1:17" hidden="1" x14ac:dyDescent="0.3">
      <c r="A2592" t="s">
        <v>5346</v>
      </c>
      <c r="B2592" t="s">
        <v>5347</v>
      </c>
      <c r="C2592" t="str">
        <f>IFERROR(VLOOKUP(Table1[[#This Row],[Ticker]],[1]!Table1[[Symbol]:[Industry]],2,FALSE),"-")</f>
        <v>-</v>
      </c>
      <c r="D2592" t="s">
        <v>385</v>
      </c>
      <c r="E2592">
        <v>143.59437367500001</v>
      </c>
      <c r="F2592">
        <v>5.21</v>
      </c>
      <c r="G2592">
        <v>-16.1018881862312</v>
      </c>
      <c r="H2592">
        <v>-16.210833070728601</v>
      </c>
      <c r="I2592">
        <v>-47.780790406100202</v>
      </c>
      <c r="J2592">
        <v>0.19766532629632899</v>
      </c>
      <c r="K2592">
        <v>6.0038361447237198</v>
      </c>
      <c r="L2592">
        <v>6.5372445980708704</v>
      </c>
      <c r="M2592">
        <v>44.325885485852801</v>
      </c>
      <c r="N2592">
        <v>1.43091190843069</v>
      </c>
      <c r="O2592">
        <v>87.140115163147797</v>
      </c>
      <c r="P2592">
        <v>51.014492753623102</v>
      </c>
      <c r="Q2592">
        <v>-7.2468792512920002E-2</v>
      </c>
    </row>
    <row r="2593" spans="1:17" hidden="1" x14ac:dyDescent="0.3">
      <c r="A2593" t="s">
        <v>5348</v>
      </c>
      <c r="B2593" t="s">
        <v>5349</v>
      </c>
      <c r="C2593" t="str">
        <f>IFERROR(VLOOKUP(Table1[[#This Row],[Ticker]],[1]!Table1[[Symbol]:[Industry]],2,FALSE),"-")</f>
        <v>-</v>
      </c>
      <c r="D2593" t="s">
        <v>388</v>
      </c>
      <c r="E2593">
        <v>143.581581</v>
      </c>
      <c r="F2593">
        <v>215.45</v>
      </c>
      <c r="G2593">
        <v>89.786325635150902</v>
      </c>
      <c r="H2593">
        <v>-11.9294875049794</v>
      </c>
      <c r="I2593">
        <v>41.701090137136902</v>
      </c>
      <c r="J2593">
        <v>-1.9839935522083501</v>
      </c>
      <c r="K2593">
        <v>195.980829625963</v>
      </c>
      <c r="L2593">
        <v>165.50101946925</v>
      </c>
      <c r="M2593">
        <v>56.402145540657699</v>
      </c>
      <c r="N2593">
        <v>1.6456929324848</v>
      </c>
      <c r="O2593">
        <v>10.9306103504293</v>
      </c>
      <c r="P2593">
        <v>148.50057670126799</v>
      </c>
      <c r="Q2593">
        <v>0.13077126333877101</v>
      </c>
    </row>
    <row r="2594" spans="1:17" hidden="1" x14ac:dyDescent="0.3">
      <c r="A2594" t="s">
        <v>5350</v>
      </c>
      <c r="B2594" t="s">
        <v>5351</v>
      </c>
      <c r="C2594" t="str">
        <f>IFERROR(VLOOKUP(Table1[[#This Row],[Ticker]],[1]!Table1[[Symbol]:[Industry]],2,FALSE),"-")</f>
        <v>-</v>
      </c>
      <c r="D2594" t="s">
        <v>1327</v>
      </c>
      <c r="E2594">
        <v>143.40960000000001</v>
      </c>
      <c r="F2594">
        <v>326.5</v>
      </c>
      <c r="G2594">
        <v>130.59421333129799</v>
      </c>
      <c r="H2594">
        <v>-3.2197149934036999</v>
      </c>
      <c r="I2594">
        <v>-29.6821713714038</v>
      </c>
      <c r="J2594">
        <v>-3.1000649807797802</v>
      </c>
      <c r="K2594">
        <v>338.113080953441</v>
      </c>
      <c r="L2594">
        <v>295.81699219304897</v>
      </c>
      <c r="M2594">
        <v>55.687716769775697</v>
      </c>
      <c r="N2594">
        <v>1.8728272827282699</v>
      </c>
      <c r="O2594">
        <v>65.788667687595705</v>
      </c>
      <c r="P2594">
        <v>352.21606648199401</v>
      </c>
    </row>
    <row r="2595" spans="1:17" hidden="1" x14ac:dyDescent="0.3">
      <c r="A2595" t="s">
        <v>5352</v>
      </c>
      <c r="B2595" t="s">
        <v>5353</v>
      </c>
      <c r="C2595" t="str">
        <f>IFERROR(VLOOKUP(Table1[[#This Row],[Ticker]],[1]!Table1[[Symbol]:[Industry]],2,FALSE),"-")</f>
        <v>-</v>
      </c>
      <c r="D2595" t="s">
        <v>1930</v>
      </c>
      <c r="E2595">
        <v>143.37</v>
      </c>
      <c r="F2595">
        <v>15.57</v>
      </c>
      <c r="G2595">
        <v>133.814778480435</v>
      </c>
      <c r="H2595">
        <v>12.4495044820139</v>
      </c>
      <c r="I2595">
        <v>20.631776770418899</v>
      </c>
      <c r="J2595">
        <v>12.7065355269515</v>
      </c>
      <c r="K2595">
        <v>11.7248337417949</v>
      </c>
      <c r="L2595">
        <v>10.140589007198599</v>
      </c>
      <c r="M2595">
        <v>78.594600436318103</v>
      </c>
      <c r="N2595">
        <v>1.4169726155127</v>
      </c>
      <c r="O2595">
        <v>0</v>
      </c>
      <c r="P2595">
        <v>173.157894736842</v>
      </c>
      <c r="Q2595">
        <v>-1.1588298443891001E-2</v>
      </c>
    </row>
    <row r="2596" spans="1:17" hidden="1" x14ac:dyDescent="0.3">
      <c r="A2596" t="s">
        <v>5354</v>
      </c>
      <c r="B2596" t="s">
        <v>5355</v>
      </c>
      <c r="C2596" t="str">
        <f>IFERROR(VLOOKUP(Table1[[#This Row],[Ticker]],[1]!Table1[[Symbol]:[Industry]],2,FALSE),"-")</f>
        <v>-</v>
      </c>
      <c r="D2596" t="s">
        <v>193</v>
      </c>
      <c r="E2596">
        <v>143.20082127999899</v>
      </c>
      <c r="F2596">
        <v>195.5</v>
      </c>
      <c r="G2596">
        <v>23.267159432816399</v>
      </c>
      <c r="H2596">
        <v>23.670119310223701</v>
      </c>
      <c r="I2596">
        <v>-0.332419768547771</v>
      </c>
      <c r="J2596">
        <v>0.56314331930002604</v>
      </c>
      <c r="K2596">
        <v>153.121231394955</v>
      </c>
      <c r="L2596">
        <v>142.851313794258</v>
      </c>
      <c r="M2596">
        <v>62.9797544281111</v>
      </c>
      <c r="N2596">
        <v>2.4828246896305499</v>
      </c>
      <c r="O2596">
        <v>8.4143222506393798</v>
      </c>
      <c r="P2596">
        <v>91.6666666666666</v>
      </c>
      <c r="Q2596">
        <v>4.0142691040106003E-2</v>
      </c>
    </row>
    <row r="2597" spans="1:17" hidden="1" x14ac:dyDescent="0.3">
      <c r="A2597" t="s">
        <v>5356</v>
      </c>
      <c r="B2597" t="s">
        <v>5357</v>
      </c>
      <c r="C2597" t="str">
        <f>IFERROR(VLOOKUP(Table1[[#This Row],[Ticker]],[1]!Table1[[Symbol]:[Industry]],2,FALSE),"-")</f>
        <v>-</v>
      </c>
      <c r="D2597" t="s">
        <v>714</v>
      </c>
      <c r="E2597">
        <v>142.89995898000001</v>
      </c>
      <c r="F2597">
        <v>85.57</v>
      </c>
      <c r="G2597">
        <v>-2.84571534672504</v>
      </c>
      <c r="H2597">
        <v>-2.8570347734136798</v>
      </c>
      <c r="I2597">
        <v>-0.187505642083834</v>
      </c>
      <c r="J2597">
        <v>-0.41851025865226998</v>
      </c>
      <c r="K2597">
        <v>81.623583101854905</v>
      </c>
      <c r="L2597">
        <v>76.963415464712497</v>
      </c>
      <c r="M2597">
        <v>66.033807332126898</v>
      </c>
      <c r="N2597">
        <v>0.67672088428667099</v>
      </c>
      <c r="O2597">
        <v>4.0084141638424704</v>
      </c>
      <c r="P2597">
        <v>47.280550774526603</v>
      </c>
      <c r="Q2597">
        <v>1.9804733760708002E-2</v>
      </c>
    </row>
    <row r="2598" spans="1:17" hidden="1" x14ac:dyDescent="0.3">
      <c r="A2598" t="s">
        <v>5358</v>
      </c>
      <c r="B2598" t="s">
        <v>4466</v>
      </c>
      <c r="C2598" t="str">
        <f>IFERROR(VLOOKUP(Table1[[#This Row],[Ticker]],[1]!Table1[[Symbol]:[Industry]],2,FALSE),"-")</f>
        <v>-</v>
      </c>
      <c r="D2598" t="s">
        <v>396</v>
      </c>
      <c r="E2598">
        <v>142.70671200000001</v>
      </c>
      <c r="F2598">
        <v>11.27</v>
      </c>
      <c r="G2598">
        <v>40.784497830509302</v>
      </c>
      <c r="H2598">
        <v>3.8381865371144701</v>
      </c>
      <c r="I2598">
        <v>16.750806046227801</v>
      </c>
      <c r="J2598">
        <v>-3.4944102188750099</v>
      </c>
      <c r="K2598">
        <v>10.9659324070353</v>
      </c>
      <c r="L2598">
        <v>10.051709155108799</v>
      </c>
      <c r="M2598">
        <v>50.305175621636899</v>
      </c>
      <c r="N2598">
        <v>1.1439790404622401</v>
      </c>
      <c r="O2598">
        <v>46.495119787045198</v>
      </c>
      <c r="P2598">
        <v>73.384615384615302</v>
      </c>
      <c r="Q2598">
        <v>-4.5046008318379996E-3</v>
      </c>
    </row>
    <row r="2599" spans="1:17" hidden="1" x14ac:dyDescent="0.3">
      <c r="A2599" t="s">
        <v>5359</v>
      </c>
      <c r="B2599" t="s">
        <v>5360</v>
      </c>
      <c r="C2599" t="str">
        <f>IFERROR(VLOOKUP(Table1[[#This Row],[Ticker]],[1]!Table1[[Symbol]:[Industry]],2,FALSE),"-")</f>
        <v>-</v>
      </c>
      <c r="D2599" t="s">
        <v>388</v>
      </c>
      <c r="E2599">
        <v>142.29412594999999</v>
      </c>
      <c r="F2599">
        <v>143.79</v>
      </c>
      <c r="G2599">
        <v>4.79572221909243</v>
      </c>
      <c r="H2599">
        <v>-0.48985928795713801</v>
      </c>
      <c r="I2599">
        <v>10.745442564209</v>
      </c>
      <c r="J2599">
        <v>0.65927401847002198</v>
      </c>
      <c r="K2599">
        <v>134.63583764880201</v>
      </c>
      <c r="L2599">
        <v>124.808369500547</v>
      </c>
      <c r="M2599">
        <v>63.443177693440099</v>
      </c>
      <c r="N2599">
        <v>0.63220583420487197</v>
      </c>
      <c r="O2599">
        <v>15.1679532651783</v>
      </c>
      <c r="P2599">
        <v>46.574923547400601</v>
      </c>
      <c r="Q2599">
        <v>4.8805494890566001E-2</v>
      </c>
    </row>
    <row r="2600" spans="1:17" hidden="1" x14ac:dyDescent="0.3">
      <c r="A2600" t="s">
        <v>5361</v>
      </c>
      <c r="B2600" t="s">
        <v>5362</v>
      </c>
      <c r="C2600" t="str">
        <f>IFERROR(VLOOKUP(Table1[[#This Row],[Ticker]],[1]!Table1[[Symbol]:[Industry]],2,FALSE),"-")</f>
        <v>-</v>
      </c>
      <c r="D2600" t="s">
        <v>140</v>
      </c>
      <c r="E2600">
        <v>142.29400790399899</v>
      </c>
      <c r="F2600">
        <v>9.2899999999999991</v>
      </c>
      <c r="G2600">
        <v>-23.033287817907102</v>
      </c>
      <c r="H2600">
        <v>-7.15286205623591</v>
      </c>
      <c r="I2600">
        <v>-24.087328823597101</v>
      </c>
      <c r="J2600">
        <v>-0.682482563197365</v>
      </c>
      <c r="K2600">
        <v>9.7876884859905697</v>
      </c>
      <c r="L2600">
        <v>11.058478686094</v>
      </c>
      <c r="M2600">
        <v>46.5994476715994</v>
      </c>
      <c r="N2600">
        <v>0.70180666882079101</v>
      </c>
      <c r="O2600">
        <v>62.002152852529598</v>
      </c>
      <c r="P2600">
        <v>16.124999999999901</v>
      </c>
      <c r="Q2600">
        <v>2.6385780225457001E-2</v>
      </c>
    </row>
    <row r="2601" spans="1:17" hidden="1" x14ac:dyDescent="0.3">
      <c r="A2601" t="s">
        <v>5363</v>
      </c>
      <c r="B2601" t="s">
        <v>5364</v>
      </c>
      <c r="C2601" t="str">
        <f>IFERROR(VLOOKUP(Table1[[#This Row],[Ticker]],[1]!Table1[[Symbol]:[Industry]],2,FALSE),"-")</f>
        <v>-</v>
      </c>
      <c r="D2601" t="s">
        <v>396</v>
      </c>
      <c r="E2601">
        <v>142.251548872</v>
      </c>
      <c r="F2601">
        <v>24.56</v>
      </c>
      <c r="G2601">
        <v>-22.249947116548199</v>
      </c>
      <c r="H2601">
        <v>-9.1158795514723696</v>
      </c>
      <c r="I2601">
        <v>13.988746677025601</v>
      </c>
      <c r="J2601">
        <v>-9.0914558874249298</v>
      </c>
      <c r="K2601">
        <v>24.825789962104501</v>
      </c>
      <c r="L2601">
        <v>23.872102124081401</v>
      </c>
      <c r="M2601">
        <v>46.705297467994498</v>
      </c>
      <c r="N2601">
        <v>1.2308731207085399</v>
      </c>
      <c r="O2601">
        <v>21.905537459283401</v>
      </c>
      <c r="P2601">
        <v>39.863325740318899</v>
      </c>
      <c r="Q2601">
        <v>1.0458426190775E-2</v>
      </c>
    </row>
    <row r="2602" spans="1:17" hidden="1" x14ac:dyDescent="0.3">
      <c r="A2602" t="s">
        <v>5365</v>
      </c>
      <c r="B2602" t="s">
        <v>5366</v>
      </c>
      <c r="C2602" t="str">
        <f>IFERROR(VLOOKUP(Table1[[#This Row],[Ticker]],[1]!Table1[[Symbol]:[Industry]],2,FALSE),"-")</f>
        <v>-</v>
      </c>
      <c r="D2602" t="s">
        <v>64</v>
      </c>
      <c r="E2602">
        <v>142.23661575</v>
      </c>
      <c r="F2602">
        <v>51.06</v>
      </c>
      <c r="G2602">
        <v>37.445768895770897</v>
      </c>
      <c r="H2602">
        <v>-0.49530985520546</v>
      </c>
      <c r="I2602">
        <v>-11.003033925195499</v>
      </c>
      <c r="J2602">
        <v>0.13621403619052699</v>
      </c>
      <c r="K2602">
        <v>50.759293013023303</v>
      </c>
      <c r="L2602">
        <v>47.706529190354601</v>
      </c>
      <c r="M2602">
        <v>50.3662386593207</v>
      </c>
      <c r="N2602">
        <v>1.2772989650814599</v>
      </c>
      <c r="O2602">
        <v>27.888758323540898</v>
      </c>
      <c r="P2602">
        <v>70.2</v>
      </c>
      <c r="Q2602">
        <v>5.9176644451539001E-2</v>
      </c>
    </row>
    <row r="2603" spans="1:17" hidden="1" x14ac:dyDescent="0.3">
      <c r="A2603" t="s">
        <v>5367</v>
      </c>
      <c r="B2603" t="s">
        <v>5368</v>
      </c>
      <c r="C2603" t="str">
        <f>IFERROR(VLOOKUP(Table1[[#This Row],[Ticker]],[1]!Table1[[Symbol]:[Industry]],2,FALSE),"-")</f>
        <v>-</v>
      </c>
      <c r="D2603" t="s">
        <v>302</v>
      </c>
      <c r="E2603">
        <v>141.98846585000001</v>
      </c>
      <c r="F2603">
        <v>125.8</v>
      </c>
      <c r="G2603">
        <v>86.456431094263394</v>
      </c>
      <c r="H2603">
        <v>5.95583359593798</v>
      </c>
      <c r="I2603">
        <v>-16.730909606540401</v>
      </c>
      <c r="J2603">
        <v>1.8743231808593599</v>
      </c>
      <c r="K2603">
        <v>121.533201135832</v>
      </c>
      <c r="L2603">
        <v>108.017744725065</v>
      </c>
      <c r="M2603">
        <v>56.914807260054197</v>
      </c>
      <c r="N2603">
        <v>1.03941989488028</v>
      </c>
      <c r="O2603">
        <v>18.839427662957</v>
      </c>
      <c r="P2603">
        <v>134.920634920634</v>
      </c>
      <c r="Q2603">
        <v>0.18112376965961199</v>
      </c>
    </row>
    <row r="2604" spans="1:17" hidden="1" x14ac:dyDescent="0.3">
      <c r="A2604" t="s">
        <v>5369</v>
      </c>
      <c r="B2604" t="s">
        <v>5370</v>
      </c>
      <c r="C2604" t="str">
        <f>IFERROR(VLOOKUP(Table1[[#This Row],[Ticker]],[1]!Table1[[Symbol]:[Industry]],2,FALSE),"-")</f>
        <v>-</v>
      </c>
      <c r="E2604">
        <v>141.98400000000001</v>
      </c>
      <c r="F2604">
        <v>134.80000000000001</v>
      </c>
      <c r="G2604">
        <v>-64.328826435358707</v>
      </c>
      <c r="H2604">
        <v>-2.76401076203866</v>
      </c>
      <c r="I2604">
        <v>-32.831204010672998</v>
      </c>
      <c r="J2604">
        <v>-1.7460647677191601</v>
      </c>
      <c r="K2604">
        <v>137.80048836367899</v>
      </c>
      <c r="L2604">
        <v>164.80215114012799</v>
      </c>
      <c r="M2604">
        <v>53.121735269989998</v>
      </c>
      <c r="N2604">
        <v>1.0322866548493199</v>
      </c>
      <c r="O2604">
        <v>92.878338278931693</v>
      </c>
      <c r="P2604">
        <v>17.2173913043478</v>
      </c>
    </row>
    <row r="2605" spans="1:17" hidden="1" x14ac:dyDescent="0.3">
      <c r="A2605" t="s">
        <v>5371</v>
      </c>
      <c r="B2605" t="s">
        <v>5372</v>
      </c>
      <c r="C2605" t="str">
        <f>IFERROR(VLOOKUP(Table1[[#This Row],[Ticker]],[1]!Table1[[Symbol]:[Industry]],2,FALSE),"-")</f>
        <v>-</v>
      </c>
      <c r="D2605" t="s">
        <v>46</v>
      </c>
      <c r="E2605">
        <v>141.77010000000001</v>
      </c>
      <c r="F2605">
        <v>80</v>
      </c>
      <c r="G2605">
        <v>-64.709611763466896</v>
      </c>
      <c r="H2605">
        <v>119.741547881652</v>
      </c>
      <c r="I2605">
        <v>-18.885255610197699</v>
      </c>
      <c r="J2605">
        <v>25.434428049126002</v>
      </c>
      <c r="K2605">
        <v>46.298873468994799</v>
      </c>
      <c r="L2605">
        <v>100.404052905638</v>
      </c>
      <c r="M2605">
        <v>92.364835318688307</v>
      </c>
      <c r="N2605">
        <v>2.5889553714529998</v>
      </c>
      <c r="O2605">
        <v>78.3125</v>
      </c>
      <c r="P2605">
        <v>196.29629629629599</v>
      </c>
    </row>
    <row r="2606" spans="1:17" hidden="1" x14ac:dyDescent="0.3">
      <c r="A2606" t="s">
        <v>5373</v>
      </c>
      <c r="B2606" t="s">
        <v>5374</v>
      </c>
      <c r="C2606" t="str">
        <f>IFERROR(VLOOKUP(Table1[[#This Row],[Ticker]],[1]!Table1[[Symbol]:[Industry]],2,FALSE),"-")</f>
        <v>-</v>
      </c>
      <c r="D2606" t="s">
        <v>971</v>
      </c>
      <c r="E2606">
        <v>141.69997749999999</v>
      </c>
      <c r="F2606">
        <v>69.099999999999994</v>
      </c>
      <c r="G2606">
        <v>112.837388076569</v>
      </c>
      <c r="H2606">
        <v>-7.4727378326334302</v>
      </c>
      <c r="I2606">
        <v>35.360611916434898</v>
      </c>
      <c r="J2606">
        <v>-2.10006498077977</v>
      </c>
      <c r="K2606">
        <v>66.511934528702994</v>
      </c>
      <c r="L2606">
        <v>55.577251554928303</v>
      </c>
      <c r="M2606">
        <v>49.314873556046102</v>
      </c>
      <c r="N2606">
        <v>0.59471264357695897</v>
      </c>
      <c r="O2606">
        <v>21.562952243125899</v>
      </c>
      <c r="P2606">
        <v>169.81647793830501</v>
      </c>
      <c r="Q2606">
        <v>5.1427002788840999E-2</v>
      </c>
    </row>
    <row r="2607" spans="1:17" hidden="1" x14ac:dyDescent="0.3">
      <c r="A2607" t="s">
        <v>5375</v>
      </c>
      <c r="B2607" t="s">
        <v>5376</v>
      </c>
      <c r="C2607" t="str">
        <f>IFERROR(VLOOKUP(Table1[[#This Row],[Ticker]],[1]!Table1[[Symbol]:[Industry]],2,FALSE),"-")</f>
        <v>-</v>
      </c>
      <c r="D2607" t="s">
        <v>140</v>
      </c>
      <c r="E2607">
        <v>141.06515580300001</v>
      </c>
      <c r="F2607">
        <v>71.39</v>
      </c>
      <c r="G2607">
        <v>101.52674538049899</v>
      </c>
      <c r="H2607">
        <v>-4.3671125796993904</v>
      </c>
      <c r="I2607">
        <v>44.284193539292701</v>
      </c>
      <c r="J2607">
        <v>-2.37012368919466</v>
      </c>
      <c r="K2607">
        <v>70.415916074932198</v>
      </c>
      <c r="L2607">
        <v>59.198957132020197</v>
      </c>
      <c r="M2607">
        <v>51.716780318343197</v>
      </c>
      <c r="N2607">
        <v>0.74855904185049105</v>
      </c>
      <c r="O2607">
        <v>15.072138955035699</v>
      </c>
      <c r="P2607">
        <v>144.48630136986301</v>
      </c>
      <c r="Q2607">
        <v>0.14122003012234199</v>
      </c>
    </row>
    <row r="2608" spans="1:17" hidden="1" x14ac:dyDescent="0.3">
      <c r="A2608" t="s">
        <v>5377</v>
      </c>
      <c r="B2608" t="s">
        <v>5378</v>
      </c>
      <c r="C2608" t="str">
        <f>IFERROR(VLOOKUP(Table1[[#This Row],[Ticker]],[1]!Table1[[Symbol]:[Industry]],2,FALSE),"-")</f>
        <v>-</v>
      </c>
      <c r="D2608" t="s">
        <v>714</v>
      </c>
      <c r="E2608">
        <v>141.05316456</v>
      </c>
      <c r="F2608">
        <v>74.430000000000007</v>
      </c>
      <c r="G2608">
        <v>38.442813800523702</v>
      </c>
      <c r="H2608">
        <v>-4.7586867270399704</v>
      </c>
      <c r="I2608">
        <v>23.715280251268101</v>
      </c>
      <c r="J2608">
        <v>-1.5375171320583001</v>
      </c>
      <c r="K2608">
        <v>70.631190636334097</v>
      </c>
      <c r="L2608">
        <v>60.665708496797798</v>
      </c>
      <c r="M2608">
        <v>44.340069516080298</v>
      </c>
      <c r="N2608">
        <v>0.97319210189900796</v>
      </c>
      <c r="O2608">
        <v>4.05750369474673</v>
      </c>
      <c r="P2608">
        <v>70.125714285714295</v>
      </c>
      <c r="Q2608">
        <v>1.5864695888099999E-4</v>
      </c>
    </row>
    <row r="2609" spans="1:17" hidden="1" x14ac:dyDescent="0.3">
      <c r="A2609" t="s">
        <v>5379</v>
      </c>
      <c r="B2609" t="s">
        <v>5380</v>
      </c>
      <c r="C2609" t="str">
        <f>IFERROR(VLOOKUP(Table1[[#This Row],[Ticker]],[1]!Table1[[Symbol]:[Industry]],2,FALSE),"-")</f>
        <v>-</v>
      </c>
      <c r="D2609" t="s">
        <v>151</v>
      </c>
      <c r="E2609">
        <v>140.87354391599999</v>
      </c>
      <c r="F2609">
        <v>36.9</v>
      </c>
      <c r="G2609">
        <v>-88.185221519564493</v>
      </c>
      <c r="H2609">
        <v>1.69146577984605</v>
      </c>
      <c r="I2609">
        <v>-73.817375771953905</v>
      </c>
      <c r="J2609">
        <v>-0.46796319649826201</v>
      </c>
      <c r="K2609">
        <v>38.169884518642696</v>
      </c>
      <c r="M2609">
        <v>51.147905277950699</v>
      </c>
      <c r="N2609">
        <v>1.46271288510112</v>
      </c>
      <c r="O2609">
        <v>194.57994579945799</v>
      </c>
      <c r="P2609">
        <v>19.611021069692001</v>
      </c>
    </row>
    <row r="2610" spans="1:17" hidden="1" x14ac:dyDescent="0.3">
      <c r="A2610" t="s">
        <v>5381</v>
      </c>
      <c r="B2610" t="s">
        <v>5382</v>
      </c>
      <c r="C2610" t="str">
        <f>IFERROR(VLOOKUP(Table1[[#This Row],[Ticker]],[1]!Table1[[Symbol]:[Industry]],2,FALSE),"-")</f>
        <v>-</v>
      </c>
      <c r="D2610" t="s">
        <v>124</v>
      </c>
      <c r="E2610">
        <v>140.59178829999999</v>
      </c>
      <c r="F2610">
        <v>9.85</v>
      </c>
      <c r="G2610">
        <v>-53.194515199861897</v>
      </c>
      <c r="H2610">
        <v>-1.5006881431924199</v>
      </c>
      <c r="I2610">
        <v>-12.322400897582</v>
      </c>
      <c r="J2610">
        <v>2.73710859832928</v>
      </c>
      <c r="K2610">
        <v>9.2712713860872995</v>
      </c>
      <c r="L2610">
        <v>10.9872996786586</v>
      </c>
      <c r="M2610">
        <v>58.4290569258348</v>
      </c>
      <c r="N2610">
        <v>1.10740249384615</v>
      </c>
      <c r="O2610">
        <v>36.548223350253799</v>
      </c>
      <c r="P2610">
        <v>36.8055555555555</v>
      </c>
    </row>
    <row r="2611" spans="1:17" hidden="1" x14ac:dyDescent="0.3">
      <c r="A2611" t="s">
        <v>5383</v>
      </c>
      <c r="B2611" t="s">
        <v>5384</v>
      </c>
      <c r="C2611" t="str">
        <f>IFERROR(VLOOKUP(Table1[[#This Row],[Ticker]],[1]!Table1[[Symbol]:[Industry]],2,FALSE),"-")</f>
        <v>-</v>
      </c>
      <c r="D2611" t="s">
        <v>544</v>
      </c>
      <c r="E2611">
        <v>140.54130478499999</v>
      </c>
      <c r="F2611">
        <v>90.52</v>
      </c>
      <c r="G2611">
        <v>14.7188188844758</v>
      </c>
      <c r="H2611">
        <v>-6.5255278303180804</v>
      </c>
      <c r="I2611">
        <v>12.767613947031601</v>
      </c>
      <c r="J2611">
        <v>-7.5211039155319002</v>
      </c>
      <c r="K2611">
        <v>92.669352130164498</v>
      </c>
      <c r="L2611">
        <v>81.105274515931697</v>
      </c>
      <c r="M2611">
        <v>42.227045673454697</v>
      </c>
      <c r="N2611">
        <v>0.30826630617706402</v>
      </c>
      <c r="O2611">
        <v>21.188687582854602</v>
      </c>
      <c r="P2611">
        <v>49.496284062758001</v>
      </c>
      <c r="Q2611">
        <v>1.8533237492190002E-2</v>
      </c>
    </row>
    <row r="2612" spans="1:17" hidden="1" x14ac:dyDescent="0.3">
      <c r="A2612" t="s">
        <v>5385</v>
      </c>
      <c r="B2612" t="s">
        <v>5386</v>
      </c>
      <c r="C2612" t="str">
        <f>IFERROR(VLOOKUP(Table1[[#This Row],[Ticker]],[1]!Table1[[Symbol]:[Industry]],2,FALSE),"-")</f>
        <v>-</v>
      </c>
      <c r="D2612" t="s">
        <v>924</v>
      </c>
      <c r="E2612">
        <v>140.39634240499899</v>
      </c>
      <c r="F2612">
        <v>134.19999999999999</v>
      </c>
      <c r="G2612">
        <v>272.65256417351901</v>
      </c>
      <c r="H2612">
        <v>34.523766272274997</v>
      </c>
      <c r="I2612">
        <v>210.736859889193</v>
      </c>
      <c r="J2612">
        <v>19.835824448171799</v>
      </c>
      <c r="K2612">
        <v>91.844837899105201</v>
      </c>
      <c r="L2612">
        <v>67.986968009054493</v>
      </c>
      <c r="M2612">
        <v>95.199278369932301</v>
      </c>
      <c r="N2612">
        <v>2.5077053851795901</v>
      </c>
      <c r="O2612">
        <v>0</v>
      </c>
      <c r="P2612">
        <v>328.75399361022301</v>
      </c>
      <c r="Q2612">
        <v>9.9362117245935994E-2</v>
      </c>
    </row>
    <row r="2613" spans="1:17" hidden="1" x14ac:dyDescent="0.3">
      <c r="A2613" t="s">
        <v>5387</v>
      </c>
      <c r="B2613" t="s">
        <v>5388</v>
      </c>
      <c r="C2613" t="str">
        <f>IFERROR(VLOOKUP(Table1[[#This Row],[Ticker]],[1]!Table1[[Symbol]:[Industry]],2,FALSE),"-")</f>
        <v>-</v>
      </c>
      <c r="D2613" t="s">
        <v>124</v>
      </c>
      <c r="E2613">
        <v>140.15968002</v>
      </c>
      <c r="F2613">
        <v>486.5</v>
      </c>
      <c r="G2613">
        <v>-5.8133476745479102</v>
      </c>
      <c r="H2613">
        <v>-11.852048177461</v>
      </c>
      <c r="I2613">
        <v>-31.524034784583101</v>
      </c>
      <c r="J2613">
        <v>-7.2145573903156803</v>
      </c>
      <c r="K2613">
        <v>465.66923345907003</v>
      </c>
      <c r="L2613">
        <v>472.02090244200002</v>
      </c>
      <c r="M2613">
        <v>49.550622799584502</v>
      </c>
      <c r="N2613">
        <v>0.80716959181803805</v>
      </c>
      <c r="O2613">
        <v>38.869475847893099</v>
      </c>
      <c r="P2613">
        <v>36.6764995083579</v>
      </c>
      <c r="Q2613">
        <v>8.9909405004328993E-2</v>
      </c>
    </row>
    <row r="2614" spans="1:17" hidden="1" x14ac:dyDescent="0.3">
      <c r="A2614" t="s">
        <v>5389</v>
      </c>
      <c r="B2614" t="s">
        <v>5390</v>
      </c>
      <c r="C2614" t="str">
        <f>IFERROR(VLOOKUP(Table1[[#This Row],[Ticker]],[1]!Table1[[Symbol]:[Industry]],2,FALSE),"-")</f>
        <v>-</v>
      </c>
      <c r="D2614" t="s">
        <v>193</v>
      </c>
      <c r="E2614">
        <v>140.07246000000001</v>
      </c>
      <c r="F2614">
        <v>225.4</v>
      </c>
      <c r="G2614">
        <v>49.928335161385903</v>
      </c>
      <c r="H2614">
        <v>-18.691225227591399</v>
      </c>
      <c r="I2614">
        <v>-13.3173757719539</v>
      </c>
      <c r="J2614">
        <v>-3.6083814738623099</v>
      </c>
      <c r="K2614">
        <v>236.99295960179501</v>
      </c>
      <c r="L2614">
        <v>215.36950404581299</v>
      </c>
      <c r="M2614">
        <v>44.300107385931497</v>
      </c>
      <c r="N2614">
        <v>1.0381182470975101</v>
      </c>
      <c r="O2614">
        <v>27.7728482697426</v>
      </c>
      <c r="P2614">
        <v>84.754098360655703</v>
      </c>
      <c r="Q2614">
        <v>2.8943994901132E-2</v>
      </c>
    </row>
    <row r="2615" spans="1:17" hidden="1" x14ac:dyDescent="0.3">
      <c r="A2615" t="s">
        <v>5391</v>
      </c>
      <c r="B2615" t="s">
        <v>5392</v>
      </c>
      <c r="C2615" t="str">
        <f>IFERROR(VLOOKUP(Table1[[#This Row],[Ticker]],[1]!Table1[[Symbol]:[Industry]],2,FALSE),"-")</f>
        <v>-</v>
      </c>
      <c r="D2615" t="s">
        <v>21</v>
      </c>
      <c r="E2615">
        <v>140.03333758399901</v>
      </c>
      <c r="F2615">
        <v>8.49</v>
      </c>
      <c r="G2615">
        <v>21.220018532686499</v>
      </c>
      <c r="H2615">
        <v>9.6225002626046603</v>
      </c>
      <c r="I2615">
        <v>84.410970766505201</v>
      </c>
      <c r="J2615">
        <v>-2.50482688554168</v>
      </c>
      <c r="K2615">
        <v>7.1255147522162599</v>
      </c>
      <c r="L2615">
        <v>5.9859993993038803</v>
      </c>
      <c r="M2615">
        <v>64.533786694780105</v>
      </c>
      <c r="N2615">
        <v>0.56006861050804901</v>
      </c>
      <c r="O2615">
        <v>6.0070671378091802</v>
      </c>
      <c r="P2615">
        <v>126.4</v>
      </c>
      <c r="Q2615">
        <v>-2.4416497206344E-2</v>
      </c>
    </row>
    <row r="2616" spans="1:17" hidden="1" x14ac:dyDescent="0.3">
      <c r="A2616" t="s">
        <v>5393</v>
      </c>
      <c r="B2616" t="s">
        <v>5394</v>
      </c>
      <c r="C2616" t="str">
        <f>IFERROR(VLOOKUP(Table1[[#This Row],[Ticker]],[1]!Table1[[Symbol]:[Industry]],2,FALSE),"-")</f>
        <v>-</v>
      </c>
      <c r="D2616" t="s">
        <v>124</v>
      </c>
      <c r="E2616">
        <v>139.798560485</v>
      </c>
      <c r="F2616">
        <v>206.9</v>
      </c>
      <c r="G2616">
        <v>351.15275958207098</v>
      </c>
      <c r="H2616">
        <v>-2.0765079305820602</v>
      </c>
      <c r="I2616">
        <v>216.47096389851501</v>
      </c>
      <c r="J2616">
        <v>-1.72076677221327</v>
      </c>
      <c r="K2616">
        <v>183.124482510006</v>
      </c>
      <c r="L2616">
        <v>126.32906271926301</v>
      </c>
      <c r="M2616">
        <v>66.398153185236097</v>
      </c>
      <c r="N2616">
        <v>1.0301733861009901</v>
      </c>
      <c r="O2616">
        <v>0</v>
      </c>
      <c r="P2616">
        <v>392.38457877201301</v>
      </c>
      <c r="Q2616">
        <v>0.122769003987243</v>
      </c>
    </row>
    <row r="2617" spans="1:17" hidden="1" x14ac:dyDescent="0.3">
      <c r="A2617" t="s">
        <v>5395</v>
      </c>
      <c r="B2617" t="s">
        <v>5396</v>
      </c>
      <c r="C2617" t="str">
        <f>IFERROR(VLOOKUP(Table1[[#This Row],[Ticker]],[1]!Table1[[Symbol]:[Industry]],2,FALSE),"-")</f>
        <v>-</v>
      </c>
      <c r="D2617" t="s">
        <v>21</v>
      </c>
      <c r="E2617">
        <v>139.56841080000001</v>
      </c>
      <c r="F2617">
        <v>107.84</v>
      </c>
      <c r="G2617">
        <v>72.766508899379005</v>
      </c>
      <c r="H2617">
        <v>-0.92171742447017202</v>
      </c>
      <c r="I2617">
        <v>6.9931014633724198</v>
      </c>
      <c r="J2617">
        <v>-2.8926604450170301</v>
      </c>
      <c r="K2617">
        <v>110.52461551638299</v>
      </c>
      <c r="L2617">
        <v>94.330834334367594</v>
      </c>
      <c r="M2617">
        <v>41.078781000545497</v>
      </c>
      <c r="N2617">
        <v>0.13229812366797999</v>
      </c>
      <c r="O2617">
        <v>36.313056379821901</v>
      </c>
      <c r="P2617">
        <v>110.21442495126701</v>
      </c>
      <c r="Q2617">
        <v>9.2113134312431996E-2</v>
      </c>
    </row>
    <row r="2618" spans="1:17" hidden="1" x14ac:dyDescent="0.3">
      <c r="A2618" t="s">
        <v>5397</v>
      </c>
      <c r="B2618" t="s">
        <v>5398</v>
      </c>
      <c r="C2618" t="str">
        <f>IFERROR(VLOOKUP(Table1[[#This Row],[Ticker]],[1]!Table1[[Symbol]:[Industry]],2,FALSE),"-")</f>
        <v>-</v>
      </c>
      <c r="D2618" t="s">
        <v>924</v>
      </c>
      <c r="E2618">
        <v>139.25024999999999</v>
      </c>
      <c r="F2618">
        <v>139</v>
      </c>
      <c r="G2618">
        <v>-18.762144596487602</v>
      </c>
      <c r="H2618">
        <v>-7.0798806897763003</v>
      </c>
      <c r="I2618">
        <v>-15.686140821833501</v>
      </c>
      <c r="J2618">
        <v>-1.7072078379226401</v>
      </c>
      <c r="K2618">
        <v>139.97375490972601</v>
      </c>
      <c r="L2618">
        <v>136.890693678811</v>
      </c>
      <c r="M2618">
        <v>56.2232242760115</v>
      </c>
      <c r="N2618">
        <v>6.3600431189363996E-2</v>
      </c>
      <c r="O2618">
        <v>10.539568345323699</v>
      </c>
      <c r="P2618">
        <v>12.459546925566301</v>
      </c>
    </row>
    <row r="2619" spans="1:17" hidden="1" x14ac:dyDescent="0.3">
      <c r="A2619" t="s">
        <v>5399</v>
      </c>
      <c r="B2619" t="s">
        <v>5400</v>
      </c>
      <c r="C2619" t="str">
        <f>IFERROR(VLOOKUP(Table1[[#This Row],[Ticker]],[1]!Table1[[Symbol]:[Industry]],2,FALSE),"-")</f>
        <v>-</v>
      </c>
      <c r="D2619" t="s">
        <v>124</v>
      </c>
      <c r="E2619">
        <v>139.22971676</v>
      </c>
      <c r="F2619">
        <v>7.42</v>
      </c>
      <c r="G2619">
        <v>-10.8245404050134</v>
      </c>
      <c r="H2619">
        <v>-13.597246351637301</v>
      </c>
      <c r="I2619">
        <v>-17.7486494163423</v>
      </c>
      <c r="J2619">
        <v>-3.4621271610237701</v>
      </c>
      <c r="K2619">
        <v>7.5436581032615297</v>
      </c>
      <c r="L2619">
        <v>7.9755454251540501</v>
      </c>
      <c r="M2619">
        <v>37.341748106382397</v>
      </c>
      <c r="N2619">
        <v>1.2227059369004301</v>
      </c>
      <c r="O2619">
        <v>65.094339622641499</v>
      </c>
      <c r="P2619">
        <v>19.677419354838701</v>
      </c>
      <c r="Q2619">
        <v>3.7299221435215003E-2</v>
      </c>
    </row>
    <row r="2620" spans="1:17" hidden="1" x14ac:dyDescent="0.3">
      <c r="A2620" t="s">
        <v>5401</v>
      </c>
      <c r="B2620" t="s">
        <v>5402</v>
      </c>
      <c r="C2620" t="str">
        <f>IFERROR(VLOOKUP(Table1[[#This Row],[Ticker]],[1]!Table1[[Symbol]:[Industry]],2,FALSE),"-")</f>
        <v>-</v>
      </c>
      <c r="D2620" t="s">
        <v>544</v>
      </c>
      <c r="E2620">
        <v>139.17801625000001</v>
      </c>
      <c r="F2620">
        <v>65.900000000000006</v>
      </c>
      <c r="G2620">
        <v>216.29713447420801</v>
      </c>
      <c r="H2620">
        <v>-11.2531649526832</v>
      </c>
      <c r="I2620">
        <v>-24.834436139408002</v>
      </c>
      <c r="J2620">
        <v>-0.11740830832467</v>
      </c>
      <c r="K2620">
        <v>68.775132730749405</v>
      </c>
      <c r="L2620">
        <v>62.763547655294502</v>
      </c>
      <c r="M2620">
        <v>52.710914041018299</v>
      </c>
      <c r="N2620">
        <v>3.1289502548900501</v>
      </c>
      <c r="O2620">
        <v>46.555386949924099</v>
      </c>
      <c r="P2620">
        <v>295.55822328931498</v>
      </c>
      <c r="Q2620">
        <v>0.15955095601178201</v>
      </c>
    </row>
    <row r="2621" spans="1:17" hidden="1" x14ac:dyDescent="0.3">
      <c r="A2621" t="s">
        <v>5403</v>
      </c>
      <c r="B2621" t="s">
        <v>5404</v>
      </c>
      <c r="C2621" t="str">
        <f>IFERROR(VLOOKUP(Table1[[#This Row],[Ticker]],[1]!Table1[[Symbol]:[Industry]],2,FALSE),"-")</f>
        <v>-</v>
      </c>
      <c r="D2621" t="s">
        <v>607</v>
      </c>
      <c r="E2621">
        <v>139.09743832500001</v>
      </c>
      <c r="F2621">
        <v>153.65</v>
      </c>
      <c r="G2621">
        <v>71.175765027520598</v>
      </c>
      <c r="H2621">
        <v>27.136868078696601</v>
      </c>
      <c r="I2621">
        <v>34.807208155768301</v>
      </c>
      <c r="J2621">
        <v>13.199355156278701</v>
      </c>
      <c r="K2621">
        <v>134.91060191034001</v>
      </c>
      <c r="L2621">
        <v>115.773500765542</v>
      </c>
      <c r="M2621">
        <v>80.060075693484293</v>
      </c>
      <c r="N2621">
        <v>1.16416897105313</v>
      </c>
      <c r="O2621">
        <v>9.1441588024731395</v>
      </c>
      <c r="P2621">
        <v>104.73017988007901</v>
      </c>
      <c r="Q2621">
        <v>0.116693999097264</v>
      </c>
    </row>
    <row r="2622" spans="1:17" hidden="1" x14ac:dyDescent="0.3">
      <c r="A2622" t="s">
        <v>5405</v>
      </c>
      <c r="B2622" t="s">
        <v>5406</v>
      </c>
      <c r="C2622" t="str">
        <f>IFERROR(VLOOKUP(Table1[[#This Row],[Ticker]],[1]!Table1[[Symbol]:[Industry]],2,FALSE),"-")</f>
        <v>-</v>
      </c>
      <c r="D2622" t="s">
        <v>808</v>
      </c>
      <c r="E2622">
        <v>138.65561693999999</v>
      </c>
      <c r="F2622">
        <v>73.8</v>
      </c>
      <c r="G2622">
        <v>1806.2519512552999</v>
      </c>
      <c r="H2622">
        <v>-4.6962173234396598</v>
      </c>
      <c r="I2622">
        <v>340.05877101703601</v>
      </c>
      <c r="J2622">
        <v>5.4967528932892797</v>
      </c>
      <c r="K2622">
        <v>66.059155312758193</v>
      </c>
      <c r="L2622">
        <v>41.3774027317613</v>
      </c>
      <c r="M2622">
        <v>67.290498590266495</v>
      </c>
      <c r="N2622">
        <v>0.74264948114820195</v>
      </c>
      <c r="O2622">
        <v>11.1517615176151</v>
      </c>
      <c r="P2622">
        <v>1927.4725274725199</v>
      </c>
      <c r="Q2622">
        <v>0.36912409736253698</v>
      </c>
    </row>
    <row r="2623" spans="1:17" hidden="1" x14ac:dyDescent="0.3">
      <c r="A2623" t="s">
        <v>5407</v>
      </c>
      <c r="B2623" t="s">
        <v>5408</v>
      </c>
      <c r="C2623" t="str">
        <f>IFERROR(VLOOKUP(Table1[[#This Row],[Ticker]],[1]!Table1[[Symbol]:[Industry]],2,FALSE),"-")</f>
        <v>-</v>
      </c>
      <c r="D2623" t="s">
        <v>207</v>
      </c>
      <c r="E2623">
        <v>138.58722966600001</v>
      </c>
      <c r="F2623">
        <v>58.51</v>
      </c>
      <c r="G2623">
        <v>-11.494317752240701</v>
      </c>
      <c r="H2623">
        <v>-11.3368493308912</v>
      </c>
      <c r="I2623">
        <v>-36.419782325973401</v>
      </c>
      <c r="J2623">
        <v>-2.3967423294051802</v>
      </c>
      <c r="K2623">
        <v>61.002287964851597</v>
      </c>
      <c r="L2623">
        <v>66.221488586224098</v>
      </c>
      <c r="M2623">
        <v>49.378543117883098</v>
      </c>
      <c r="N2623">
        <v>0.93710924230723003</v>
      </c>
      <c r="O2623">
        <v>63.049051444197502</v>
      </c>
      <c r="P2623">
        <v>14.7254901960784</v>
      </c>
      <c r="Q2623">
        <v>-8.4392984326280007E-3</v>
      </c>
    </row>
    <row r="2624" spans="1:17" hidden="1" x14ac:dyDescent="0.3">
      <c r="A2624" t="s">
        <v>5409</v>
      </c>
      <c r="B2624" t="s">
        <v>5410</v>
      </c>
      <c r="C2624" t="str">
        <f>IFERROR(VLOOKUP(Table1[[#This Row],[Ticker]],[1]!Table1[[Symbol]:[Industry]],2,FALSE),"-")</f>
        <v>-</v>
      </c>
      <c r="E2624">
        <v>138.51874330000001</v>
      </c>
      <c r="F2624">
        <v>200.45</v>
      </c>
      <c r="G2624">
        <v>69.399936631287005</v>
      </c>
      <c r="H2624">
        <v>14.011734217056</v>
      </c>
      <c r="I2624">
        <v>2.3486293315334201</v>
      </c>
      <c r="J2624">
        <v>7.2416106668472597</v>
      </c>
      <c r="K2624">
        <v>167.85579928918199</v>
      </c>
      <c r="L2624">
        <v>157.416149167561</v>
      </c>
      <c r="M2624">
        <v>68.916937605928496</v>
      </c>
      <c r="N2624">
        <v>3.3673555428355599</v>
      </c>
      <c r="O2624">
        <v>9.7530556248440892</v>
      </c>
      <c r="P2624">
        <v>103.502538071066</v>
      </c>
      <c r="Q2624">
        <v>0.21149788012337301</v>
      </c>
    </row>
    <row r="2625" spans="1:17" hidden="1" x14ac:dyDescent="0.3">
      <c r="A2625" t="s">
        <v>5411</v>
      </c>
      <c r="B2625" t="s">
        <v>5412</v>
      </c>
      <c r="C2625" t="str">
        <f>IFERROR(VLOOKUP(Table1[[#This Row],[Ticker]],[1]!Table1[[Symbol]:[Industry]],2,FALSE),"-")</f>
        <v>-</v>
      </c>
      <c r="E2625">
        <v>138.339</v>
      </c>
      <c r="F2625">
        <v>73.849999999999994</v>
      </c>
      <c r="G2625">
        <v>8.5875057531627199</v>
      </c>
      <c r="H2625">
        <v>5.6648119241113797</v>
      </c>
      <c r="I2625">
        <v>-17.4919406302947</v>
      </c>
      <c r="J2625">
        <v>2.2685492743441098</v>
      </c>
      <c r="K2625">
        <v>69.652461573124995</v>
      </c>
      <c r="L2625">
        <v>69.021967818225306</v>
      </c>
      <c r="M2625">
        <v>67.916608333599697</v>
      </c>
      <c r="N2625">
        <v>1.62313168748627</v>
      </c>
      <c r="O2625">
        <v>20.176032498307301</v>
      </c>
      <c r="P2625">
        <v>44.492271571121101</v>
      </c>
      <c r="Q2625">
        <v>-9.4906063402215995E-2</v>
      </c>
    </row>
    <row r="2626" spans="1:17" hidden="1" x14ac:dyDescent="0.3">
      <c r="A2626" t="s">
        <v>5413</v>
      </c>
      <c r="B2626" t="s">
        <v>5414</v>
      </c>
      <c r="C2626" t="str">
        <f>IFERROR(VLOOKUP(Table1[[#This Row],[Ticker]],[1]!Table1[[Symbol]:[Industry]],2,FALSE),"-")</f>
        <v>-</v>
      </c>
      <c r="E2626">
        <v>138.31156090799999</v>
      </c>
      <c r="F2626">
        <v>3.31</v>
      </c>
      <c r="G2626">
        <v>45.8173691540105</v>
      </c>
      <c r="H2626">
        <v>-10.995534185217</v>
      </c>
      <c r="I2626">
        <v>3.2154962003643801</v>
      </c>
      <c r="J2626">
        <v>6.9195717398878598</v>
      </c>
      <c r="K2626">
        <v>3.1980616262675001</v>
      </c>
      <c r="L2626">
        <v>3.10683042495728</v>
      </c>
      <c r="M2626">
        <v>71.462694879320694</v>
      </c>
      <c r="N2626">
        <v>1.1520034114015301</v>
      </c>
      <c r="O2626">
        <v>87.009063444108705</v>
      </c>
      <c r="P2626">
        <v>150.75757575757501</v>
      </c>
      <c r="Q2626">
        <v>0.17805458157804599</v>
      </c>
    </row>
    <row r="2627" spans="1:17" hidden="1" x14ac:dyDescent="0.3">
      <c r="A2627" t="s">
        <v>5415</v>
      </c>
      <c r="B2627" t="s">
        <v>5416</v>
      </c>
      <c r="C2627" t="str">
        <f>IFERROR(VLOOKUP(Table1[[#This Row],[Ticker]],[1]!Table1[[Symbol]:[Industry]],2,FALSE),"-")</f>
        <v>-</v>
      </c>
      <c r="E2627">
        <v>138.17599999999999</v>
      </c>
      <c r="F2627">
        <v>197.8</v>
      </c>
      <c r="G2627">
        <v>-9.7919932262950399E-2</v>
      </c>
      <c r="H2627">
        <v>59.526081529822299</v>
      </c>
      <c r="I2627">
        <v>14.2699258153476</v>
      </c>
      <c r="J2627">
        <v>9.4671885542156993</v>
      </c>
      <c r="O2627">
        <v>28.412537917087899</v>
      </c>
      <c r="P2627">
        <v>39.344839732300102</v>
      </c>
    </row>
    <row r="2628" spans="1:17" hidden="1" x14ac:dyDescent="0.3">
      <c r="A2628" t="s">
        <v>5417</v>
      </c>
      <c r="B2628" t="s">
        <v>5418</v>
      </c>
      <c r="C2628" t="str">
        <f>IFERROR(VLOOKUP(Table1[[#This Row],[Ticker]],[1]!Table1[[Symbol]:[Industry]],2,FALSE),"-")</f>
        <v>-</v>
      </c>
      <c r="D2628" t="s">
        <v>1491</v>
      </c>
      <c r="E2628">
        <v>138.03892629800001</v>
      </c>
      <c r="F2628">
        <v>71.97</v>
      </c>
      <c r="G2628">
        <v>-18.9839613268291</v>
      </c>
      <c r="H2628">
        <v>6.0170580857338898</v>
      </c>
      <c r="I2628">
        <v>-19.8107006289151</v>
      </c>
      <c r="J2628">
        <v>-5.2204422598553402</v>
      </c>
      <c r="K2628">
        <v>68.3388018038127</v>
      </c>
      <c r="L2628">
        <v>67.303779174235999</v>
      </c>
      <c r="M2628">
        <v>56.048399268591503</v>
      </c>
      <c r="N2628">
        <v>1.2766641018378799</v>
      </c>
      <c r="O2628">
        <v>36.167847714325397</v>
      </c>
      <c r="P2628">
        <v>40.566406249999901</v>
      </c>
      <c r="Q2628">
        <v>7.2004884344753994E-2</v>
      </c>
    </row>
    <row r="2629" spans="1:17" hidden="1" x14ac:dyDescent="0.3">
      <c r="A2629" t="s">
        <v>5419</v>
      </c>
      <c r="B2629" t="s">
        <v>5420</v>
      </c>
      <c r="C2629" t="str">
        <f>IFERROR(VLOOKUP(Table1[[#This Row],[Ticker]],[1]!Table1[[Symbol]:[Industry]],2,FALSE),"-")</f>
        <v>-</v>
      </c>
      <c r="D2629" t="s">
        <v>140</v>
      </c>
      <c r="E2629">
        <v>137.86199999999999</v>
      </c>
      <c r="F2629">
        <v>158</v>
      </c>
      <c r="G2629">
        <v>55.092810517048697</v>
      </c>
      <c r="H2629">
        <v>2.5712182113225999</v>
      </c>
      <c r="I2629">
        <v>69.460656264659207</v>
      </c>
      <c r="J2629">
        <v>7.5619559251435602</v>
      </c>
      <c r="K2629">
        <v>134.827046660588</v>
      </c>
      <c r="M2629">
        <v>71.920221172626995</v>
      </c>
      <c r="N2629">
        <v>0.91235955056179696</v>
      </c>
      <c r="O2629">
        <v>6.6772151898734302</v>
      </c>
      <c r="P2629">
        <v>86.540731995277397</v>
      </c>
    </row>
    <row r="2630" spans="1:17" hidden="1" x14ac:dyDescent="0.3">
      <c r="A2630" t="s">
        <v>5421</v>
      </c>
      <c r="B2630" t="s">
        <v>5422</v>
      </c>
      <c r="C2630" t="str">
        <f>IFERROR(VLOOKUP(Table1[[#This Row],[Ticker]],[1]!Table1[[Symbol]:[Industry]],2,FALSE),"-")</f>
        <v>-</v>
      </c>
      <c r="D2630" t="s">
        <v>388</v>
      </c>
      <c r="E2630">
        <v>137.70840039999999</v>
      </c>
      <c r="F2630">
        <v>164.5</v>
      </c>
      <c r="G2630">
        <v>15.293803524138699</v>
      </c>
      <c r="H2630">
        <v>-9.9229102249401606</v>
      </c>
      <c r="I2630">
        <v>-1.7967366241510101</v>
      </c>
      <c r="J2630">
        <v>-4.5784702963943902</v>
      </c>
      <c r="K2630">
        <v>167.909588365037</v>
      </c>
      <c r="L2630">
        <v>153.88624785529501</v>
      </c>
      <c r="M2630">
        <v>47.244533923265102</v>
      </c>
      <c r="N2630">
        <v>0.91421984015691804</v>
      </c>
      <c r="O2630">
        <v>31.1854103343465</v>
      </c>
      <c r="P2630">
        <v>66.416544779849801</v>
      </c>
      <c r="Q2630">
        <v>7.7019060859167002E-2</v>
      </c>
    </row>
    <row r="2631" spans="1:17" hidden="1" x14ac:dyDescent="0.3">
      <c r="A2631" t="s">
        <v>5423</v>
      </c>
      <c r="B2631" t="s">
        <v>5424</v>
      </c>
      <c r="C2631" t="str">
        <f>IFERROR(VLOOKUP(Table1[[#This Row],[Ticker]],[1]!Table1[[Symbol]:[Industry]],2,FALSE),"-")</f>
        <v>-</v>
      </c>
      <c r="D2631" t="s">
        <v>5425</v>
      </c>
      <c r="E2631">
        <v>137.304651275</v>
      </c>
      <c r="F2631">
        <v>99.75</v>
      </c>
      <c r="G2631">
        <v>153.33575750141401</v>
      </c>
      <c r="H2631">
        <v>4.1598469738644104</v>
      </c>
      <c r="I2631">
        <v>46.390134109468903</v>
      </c>
      <c r="J2631">
        <v>8.7080571836553098</v>
      </c>
      <c r="K2631">
        <v>96.235215104257307</v>
      </c>
      <c r="L2631">
        <v>80.658394307929598</v>
      </c>
      <c r="M2631">
        <v>60.3765427127287</v>
      </c>
      <c r="N2631">
        <v>0.57961758935097896</v>
      </c>
      <c r="O2631">
        <v>27.869674185463602</v>
      </c>
      <c r="P2631">
        <v>183.78378378378301</v>
      </c>
      <c r="Q2631">
        <v>0.10365208281348701</v>
      </c>
    </row>
    <row r="2632" spans="1:17" hidden="1" x14ac:dyDescent="0.3">
      <c r="A2632" t="s">
        <v>5426</v>
      </c>
      <c r="B2632" t="s">
        <v>5427</v>
      </c>
      <c r="C2632" t="str">
        <f>IFERROR(VLOOKUP(Table1[[#This Row],[Ticker]],[1]!Table1[[Symbol]:[Industry]],2,FALSE),"-")</f>
        <v>-</v>
      </c>
      <c r="D2632" t="s">
        <v>140</v>
      </c>
      <c r="E2632">
        <v>137.09430952</v>
      </c>
      <c r="F2632">
        <v>10.01</v>
      </c>
      <c r="G2632">
        <v>34.474778480435397</v>
      </c>
      <c r="H2632">
        <v>9.7558335959380003</v>
      </c>
      <c r="I2632">
        <v>15.3914849875397</v>
      </c>
      <c r="J2632">
        <v>2.7207434242983002</v>
      </c>
      <c r="K2632">
        <v>9.3469979588789496</v>
      </c>
      <c r="L2632">
        <v>8.6120525214343697</v>
      </c>
      <c r="M2632">
        <v>69.953848028599694</v>
      </c>
      <c r="N2632">
        <v>1.0000896812720499</v>
      </c>
      <c r="O2632">
        <v>17.382617382617301</v>
      </c>
      <c r="P2632">
        <v>96.274509803921504</v>
      </c>
      <c r="Q2632">
        <v>3.3608167866754003E-2</v>
      </c>
    </row>
    <row r="2633" spans="1:17" hidden="1" x14ac:dyDescent="0.3">
      <c r="A2633" t="s">
        <v>5428</v>
      </c>
      <c r="B2633" t="s">
        <v>5429</v>
      </c>
      <c r="C2633" t="str">
        <f>IFERROR(VLOOKUP(Table1[[#This Row],[Ticker]],[1]!Table1[[Symbol]:[Industry]],2,FALSE),"-")</f>
        <v>-</v>
      </c>
      <c r="D2633" t="s">
        <v>278</v>
      </c>
      <c r="E2633">
        <v>136.93691999999999</v>
      </c>
      <c r="F2633">
        <v>35.39</v>
      </c>
      <c r="G2633">
        <v>54.927023378394601</v>
      </c>
      <c r="H2633">
        <v>15.574015414119801</v>
      </c>
      <c r="I2633">
        <v>16.675390954989901</v>
      </c>
      <c r="J2633">
        <v>-9.8664295718108495</v>
      </c>
      <c r="K2633">
        <v>27.616030257023201</v>
      </c>
      <c r="L2633">
        <v>22.837934159691599</v>
      </c>
      <c r="M2633">
        <v>62.730432664124798</v>
      </c>
      <c r="N2633">
        <v>3.3436063267074601</v>
      </c>
      <c r="O2633">
        <v>3.9276631816897298</v>
      </c>
      <c r="P2633">
        <v>140.74829931972701</v>
      </c>
      <c r="Q2633">
        <v>0.118976579557536</v>
      </c>
    </row>
    <row r="2634" spans="1:17" hidden="1" x14ac:dyDescent="0.3">
      <c r="A2634" t="s">
        <v>5430</v>
      </c>
      <c r="B2634" t="s">
        <v>5431</v>
      </c>
      <c r="C2634" t="str">
        <f>IFERROR(VLOOKUP(Table1[[#This Row],[Ticker]],[1]!Table1[[Symbol]:[Industry]],2,FALSE),"-")</f>
        <v>-</v>
      </c>
      <c r="D2634" t="s">
        <v>507</v>
      </c>
      <c r="E2634">
        <v>136.83586500000001</v>
      </c>
      <c r="F2634">
        <v>14.45</v>
      </c>
      <c r="G2634">
        <v>-30.523931196983899</v>
      </c>
      <c r="H2634">
        <v>-4.7136579294857297</v>
      </c>
      <c r="I2634">
        <v>-58.848239969484801</v>
      </c>
      <c r="J2634">
        <v>2.5731107643383999</v>
      </c>
      <c r="K2634">
        <v>14.606517516691399</v>
      </c>
      <c r="L2634">
        <v>16.877292863684101</v>
      </c>
      <c r="M2634">
        <v>58.836422288795099</v>
      </c>
      <c r="N2634">
        <v>1.14128437346494</v>
      </c>
      <c r="O2634">
        <v>106.505190311418</v>
      </c>
      <c r="P2634">
        <v>25.761531766753599</v>
      </c>
      <c r="Q2634">
        <v>-3.2558564783247999E-2</v>
      </c>
    </row>
    <row r="2635" spans="1:17" hidden="1" x14ac:dyDescent="0.3">
      <c r="A2635" t="s">
        <v>5432</v>
      </c>
      <c r="B2635" t="s">
        <v>5433</v>
      </c>
      <c r="C2635" t="str">
        <f>IFERROR(VLOOKUP(Table1[[#This Row],[Ticker]],[1]!Table1[[Symbol]:[Industry]],2,FALSE),"-")</f>
        <v>-</v>
      </c>
      <c r="E2635">
        <v>136.25555</v>
      </c>
      <c r="F2635">
        <v>115.45</v>
      </c>
      <c r="G2635">
        <v>5.7319668697354098</v>
      </c>
      <c r="H2635">
        <v>-13.4642344312728</v>
      </c>
      <c r="I2635">
        <v>12.822409174282599</v>
      </c>
      <c r="J2635">
        <v>7.8309940099807003</v>
      </c>
      <c r="K2635">
        <v>118.302906991309</v>
      </c>
      <c r="L2635">
        <v>113.694715490942</v>
      </c>
      <c r="M2635">
        <v>57.581497620162096</v>
      </c>
      <c r="N2635">
        <v>0.83814411560212998</v>
      </c>
      <c r="O2635">
        <v>47.726288436552601</v>
      </c>
      <c r="P2635">
        <v>61.525008744316203</v>
      </c>
      <c r="Q2635">
        <v>0.13284042247859101</v>
      </c>
    </row>
    <row r="2636" spans="1:17" hidden="1" x14ac:dyDescent="0.3">
      <c r="A2636" t="s">
        <v>5434</v>
      </c>
      <c r="B2636" t="s">
        <v>5435</v>
      </c>
      <c r="C2636" t="str">
        <f>IFERROR(VLOOKUP(Table1[[#This Row],[Ticker]],[1]!Table1[[Symbol]:[Industry]],2,FALSE),"-")</f>
        <v>-</v>
      </c>
      <c r="D2636" t="s">
        <v>663</v>
      </c>
      <c r="E2636">
        <v>136.20494249999999</v>
      </c>
      <c r="F2636">
        <v>69.55</v>
      </c>
      <c r="G2636">
        <v>-51.194331916134701</v>
      </c>
      <c r="H2636">
        <v>-6.8960182559138596</v>
      </c>
      <c r="I2636">
        <v>-28.960951852474899</v>
      </c>
      <c r="J2636">
        <v>-1.6714935522083501</v>
      </c>
      <c r="K2636">
        <v>69.029718025673702</v>
      </c>
      <c r="M2636">
        <v>43.714287502978301</v>
      </c>
      <c r="N2636">
        <v>0.92358303606817205</v>
      </c>
      <c r="O2636">
        <v>64.2703091301222</v>
      </c>
      <c r="P2636">
        <v>17.881355932203299</v>
      </c>
    </row>
    <row r="2637" spans="1:17" hidden="1" x14ac:dyDescent="0.3">
      <c r="A2637" t="s">
        <v>5436</v>
      </c>
      <c r="B2637" t="s">
        <v>5437</v>
      </c>
      <c r="C2637" t="str">
        <f>IFERROR(VLOOKUP(Table1[[#This Row],[Ticker]],[1]!Table1[[Symbol]:[Industry]],2,FALSE),"-")</f>
        <v>-</v>
      </c>
      <c r="E2637">
        <v>136.06119720000001</v>
      </c>
      <c r="F2637">
        <v>80.540000000000006</v>
      </c>
      <c r="G2637">
        <v>-64.927266024766894</v>
      </c>
      <c r="H2637">
        <v>2.7710411088128799</v>
      </c>
      <c r="I2637">
        <v>-50.149304077566399</v>
      </c>
      <c r="J2637">
        <v>-0.55573344063234498</v>
      </c>
      <c r="K2637">
        <v>73.097897390821501</v>
      </c>
      <c r="M2637">
        <v>65.482232223038395</v>
      </c>
      <c r="N2637">
        <v>1.01746494711318</v>
      </c>
      <c r="O2637">
        <v>80.233424385398493</v>
      </c>
      <c r="P2637">
        <v>52.393566698202399</v>
      </c>
    </row>
    <row r="2638" spans="1:17" hidden="1" x14ac:dyDescent="0.3">
      <c r="A2638" t="s">
        <v>5438</v>
      </c>
      <c r="B2638" t="s">
        <v>5439</v>
      </c>
      <c r="C2638" t="str">
        <f>IFERROR(VLOOKUP(Table1[[#This Row],[Ticker]],[1]!Table1[[Symbol]:[Industry]],2,FALSE),"-")</f>
        <v>-</v>
      </c>
      <c r="E2638">
        <v>135.19162</v>
      </c>
      <c r="F2638">
        <v>71.5</v>
      </c>
      <c r="G2638">
        <v>-1.8756977100407299</v>
      </c>
      <c r="H2638">
        <v>-3.7574430366120901</v>
      </c>
      <c r="I2638">
        <v>-6.2321317978210997</v>
      </c>
      <c r="J2638">
        <v>-2.84390734531179</v>
      </c>
      <c r="K2638">
        <v>75.280884680425899</v>
      </c>
      <c r="M2638">
        <v>48.443616680877497</v>
      </c>
      <c r="N2638">
        <v>0.57795971304664995</v>
      </c>
      <c r="O2638">
        <v>101.048951048951</v>
      </c>
      <c r="P2638">
        <v>30</v>
      </c>
    </row>
    <row r="2639" spans="1:17" hidden="1" x14ac:dyDescent="0.3">
      <c r="A2639" t="s">
        <v>5440</v>
      </c>
      <c r="B2639" t="s">
        <v>5441</v>
      </c>
      <c r="C2639" t="str">
        <f>IFERROR(VLOOKUP(Table1[[#This Row],[Ticker]],[1]!Table1[[Symbol]:[Industry]],2,FALSE),"-")</f>
        <v>-</v>
      </c>
      <c r="D2639" t="s">
        <v>385</v>
      </c>
      <c r="E2639">
        <v>135</v>
      </c>
      <c r="F2639">
        <v>758</v>
      </c>
      <c r="G2639">
        <v>-11.356413073109</v>
      </c>
      <c r="H2639">
        <v>-4.2974029271115297</v>
      </c>
      <c r="I2639">
        <v>3.14955264846283</v>
      </c>
      <c r="J2639">
        <v>6.7883762959478302</v>
      </c>
      <c r="K2639">
        <v>704.01814998071097</v>
      </c>
      <c r="L2639">
        <v>684.78992145811799</v>
      </c>
      <c r="M2639">
        <v>61.938558606349602</v>
      </c>
      <c r="N2639">
        <v>1.3339238132098701</v>
      </c>
      <c r="O2639">
        <v>9.4986807387862804</v>
      </c>
      <c r="P2639">
        <v>31.826086956521699</v>
      </c>
      <c r="Q2639">
        <v>5.3408794782283997E-2</v>
      </c>
    </row>
    <row r="2640" spans="1:17" hidden="1" x14ac:dyDescent="0.3">
      <c r="A2640" t="s">
        <v>5442</v>
      </c>
      <c r="B2640" t="s">
        <v>5443</v>
      </c>
      <c r="C2640" t="str">
        <f>IFERROR(VLOOKUP(Table1[[#This Row],[Ticker]],[1]!Table1[[Symbol]:[Industry]],2,FALSE),"-")</f>
        <v>-</v>
      </c>
      <c r="D2640" t="s">
        <v>140</v>
      </c>
      <c r="E2640">
        <v>134.858925</v>
      </c>
      <c r="F2640">
        <v>42.15</v>
      </c>
      <c r="K2640">
        <v>41.094271927697299</v>
      </c>
      <c r="L2640">
        <v>39.061986140059297</v>
      </c>
      <c r="M2640">
        <v>77.450142708280893</v>
      </c>
      <c r="N2640">
        <v>1</v>
      </c>
      <c r="Q2640">
        <v>5.6226245136147997E-2</v>
      </c>
    </row>
    <row r="2641" spans="1:17" hidden="1" x14ac:dyDescent="0.3">
      <c r="A2641" t="s">
        <v>5444</v>
      </c>
      <c r="B2641" t="s">
        <v>5445</v>
      </c>
      <c r="C2641" t="str">
        <f>IFERROR(VLOOKUP(Table1[[#This Row],[Ticker]],[1]!Table1[[Symbol]:[Industry]],2,FALSE),"-")</f>
        <v>-</v>
      </c>
      <c r="D2641" t="s">
        <v>230</v>
      </c>
      <c r="E2641">
        <v>134.7826728</v>
      </c>
      <c r="F2641">
        <v>375.2</v>
      </c>
      <c r="G2641">
        <v>-14.4819020174898</v>
      </c>
      <c r="H2641">
        <v>-5.0769532893079097</v>
      </c>
      <c r="I2641">
        <v>-16.557936448806998</v>
      </c>
      <c r="J2641">
        <v>-3.9623693212880702</v>
      </c>
      <c r="K2641">
        <v>368.16732817999798</v>
      </c>
      <c r="L2641">
        <v>352.88229939383001</v>
      </c>
      <c r="M2641">
        <v>47.392975330155103</v>
      </c>
      <c r="N2641">
        <v>0.67909927829513805</v>
      </c>
      <c r="O2641">
        <v>18.576759061833599</v>
      </c>
      <c r="P2641">
        <v>33.285968028419099</v>
      </c>
      <c r="Q2641">
        <v>1.6272804496359999E-3</v>
      </c>
    </row>
    <row r="2642" spans="1:17" hidden="1" x14ac:dyDescent="0.3">
      <c r="A2642" t="s">
        <v>5446</v>
      </c>
      <c r="B2642" t="s">
        <v>5447</v>
      </c>
      <c r="C2642" t="str">
        <f>IFERROR(VLOOKUP(Table1[[#This Row],[Ticker]],[1]!Table1[[Symbol]:[Industry]],2,FALSE),"-")</f>
        <v>-</v>
      </c>
      <c r="D2642" t="s">
        <v>881</v>
      </c>
      <c r="E2642">
        <v>134.71954782</v>
      </c>
      <c r="F2642">
        <v>156.44999999999999</v>
      </c>
      <c r="G2642">
        <v>19.310144560138799</v>
      </c>
      <c r="H2642">
        <v>-14.2738566436879</v>
      </c>
      <c r="I2642">
        <v>-21.014345468923601</v>
      </c>
      <c r="J2642">
        <v>-1.1522104162448299</v>
      </c>
      <c r="K2642">
        <v>163.40892669893401</v>
      </c>
      <c r="L2642">
        <v>154.506768795178</v>
      </c>
      <c r="M2642">
        <v>45.089259016866301</v>
      </c>
      <c r="N2642">
        <v>1.6743848046429901</v>
      </c>
      <c r="O2642">
        <v>24.5765420262064</v>
      </c>
      <c r="P2642">
        <v>56.137724550898099</v>
      </c>
      <c r="Q2642">
        <v>7.8420287721856996E-2</v>
      </c>
    </row>
    <row r="2643" spans="1:17" hidden="1" x14ac:dyDescent="0.3">
      <c r="A2643" t="s">
        <v>5448</v>
      </c>
      <c r="B2643" t="s">
        <v>5449</v>
      </c>
      <c r="C2643" t="str">
        <f>IFERROR(VLOOKUP(Table1[[#This Row],[Ticker]],[1]!Table1[[Symbol]:[Industry]],2,FALSE),"-")</f>
        <v>-</v>
      </c>
      <c r="D2643" t="s">
        <v>676</v>
      </c>
      <c r="E2643">
        <v>134.47915499999999</v>
      </c>
      <c r="F2643">
        <v>264</v>
      </c>
      <c r="G2643">
        <v>20.737407432182501</v>
      </c>
      <c r="H2643">
        <v>-10.9213593865181</v>
      </c>
      <c r="I2643">
        <v>5.4967835200814399</v>
      </c>
      <c r="J2643">
        <v>-7.4820488212473801</v>
      </c>
      <c r="K2643">
        <v>258.37497321425298</v>
      </c>
      <c r="L2643">
        <v>230.77523882790501</v>
      </c>
      <c r="M2643">
        <v>40.774297030692502</v>
      </c>
      <c r="N2643">
        <v>0.64585217315205201</v>
      </c>
      <c r="O2643">
        <v>18.939393939393899</v>
      </c>
      <c r="P2643">
        <v>50.814053127677703</v>
      </c>
      <c r="Q2643">
        <v>7.0469873860637994E-2</v>
      </c>
    </row>
    <row r="2644" spans="1:17" hidden="1" x14ac:dyDescent="0.3">
      <c r="A2644" t="s">
        <v>5450</v>
      </c>
      <c r="B2644" t="s">
        <v>5451</v>
      </c>
      <c r="C2644" t="str">
        <f>IFERROR(VLOOKUP(Table1[[#This Row],[Ticker]],[1]!Table1[[Symbol]:[Industry]],2,FALSE),"-")</f>
        <v>-</v>
      </c>
      <c r="D2644" t="s">
        <v>988</v>
      </c>
      <c r="E2644">
        <v>133.70274577999999</v>
      </c>
      <c r="F2644">
        <v>32.65</v>
      </c>
      <c r="G2644">
        <v>7.7850043531253803</v>
      </c>
      <c r="H2644">
        <v>2.01307265317705</v>
      </c>
      <c r="I2644">
        <v>-0.82668203252925898</v>
      </c>
      <c r="J2644">
        <v>-5.8430911853444298</v>
      </c>
      <c r="K2644">
        <v>30.463671803516199</v>
      </c>
      <c r="L2644">
        <v>28.982464838118698</v>
      </c>
      <c r="M2644">
        <v>48.103059447627402</v>
      </c>
      <c r="N2644">
        <v>2.3471214842778201</v>
      </c>
      <c r="O2644">
        <v>17.917304747319999</v>
      </c>
      <c r="P2644">
        <v>40.430107526881699</v>
      </c>
      <c r="Q2644">
        <v>-1.1944967762213999E-2</v>
      </c>
    </row>
    <row r="2645" spans="1:17" hidden="1" x14ac:dyDescent="0.3">
      <c r="A2645" t="s">
        <v>5452</v>
      </c>
      <c r="B2645" t="s">
        <v>5453</v>
      </c>
      <c r="C2645" t="str">
        <f>IFERROR(VLOOKUP(Table1[[#This Row],[Ticker]],[1]!Table1[[Symbol]:[Industry]],2,FALSE),"-")</f>
        <v>-</v>
      </c>
      <c r="D2645" t="s">
        <v>46</v>
      </c>
      <c r="E2645">
        <v>133.6531832</v>
      </c>
      <c r="F2645">
        <v>1.34</v>
      </c>
      <c r="G2645">
        <v>3.7833775142518902</v>
      </c>
      <c r="H2645">
        <v>16.4340944655032</v>
      </c>
      <c r="I2645">
        <v>0.34929089471272101</v>
      </c>
      <c r="J2645">
        <v>1.22705717242933</v>
      </c>
      <c r="K2645">
        <v>1.23434922999597</v>
      </c>
      <c r="L2645">
        <v>1.18210248435674</v>
      </c>
      <c r="M2645">
        <v>65.793084611282197</v>
      </c>
      <c r="N2645">
        <v>3.0740790301199601</v>
      </c>
      <c r="O2645">
        <v>17.910447761194</v>
      </c>
      <c r="P2645">
        <v>48.066298342541401</v>
      </c>
      <c r="Q2645">
        <v>0.16831413247699101</v>
      </c>
    </row>
    <row r="2646" spans="1:17" hidden="1" x14ac:dyDescent="0.3">
      <c r="A2646" t="s">
        <v>5454</v>
      </c>
      <c r="B2646" t="s">
        <v>5455</v>
      </c>
      <c r="C2646" t="str">
        <f>IFERROR(VLOOKUP(Table1[[#This Row],[Ticker]],[1]!Table1[[Symbol]:[Industry]],2,FALSE),"-")</f>
        <v>-</v>
      </c>
      <c r="D2646" t="s">
        <v>396</v>
      </c>
      <c r="E2646">
        <v>133.57522499999999</v>
      </c>
      <c r="F2646">
        <v>58.16</v>
      </c>
      <c r="G2646">
        <v>-27.108950333123801</v>
      </c>
      <c r="H2646">
        <v>11.6926757012011</v>
      </c>
      <c r="I2646">
        <v>-4.8946859274891796</v>
      </c>
      <c r="J2646">
        <v>4.3435440417765996</v>
      </c>
      <c r="K2646">
        <v>50.766502023591102</v>
      </c>
      <c r="L2646">
        <v>52.141317978968601</v>
      </c>
      <c r="M2646">
        <v>69.919875986986796</v>
      </c>
      <c r="N2646">
        <v>2.2745866557311101</v>
      </c>
      <c r="O2646">
        <v>21.131361760660202</v>
      </c>
      <c r="P2646">
        <v>38.476190476190403</v>
      </c>
      <c r="Q2646">
        <v>5.6984700969594002E-2</v>
      </c>
    </row>
    <row r="2647" spans="1:17" hidden="1" x14ac:dyDescent="0.3">
      <c r="A2647" t="s">
        <v>5456</v>
      </c>
      <c r="B2647" t="s">
        <v>5457</v>
      </c>
      <c r="C2647" t="str">
        <f>IFERROR(VLOOKUP(Table1[[#This Row],[Ticker]],[1]!Table1[[Symbol]:[Industry]],2,FALSE),"-")</f>
        <v>-</v>
      </c>
      <c r="D2647" t="s">
        <v>140</v>
      </c>
      <c r="E2647">
        <v>133.22153359999999</v>
      </c>
      <c r="F2647">
        <v>36.86</v>
      </c>
      <c r="G2647">
        <v>-16.861692107799801</v>
      </c>
      <c r="H2647">
        <v>-7.0441664040619996</v>
      </c>
      <c r="I2647">
        <v>-24.485809223072899</v>
      </c>
      <c r="J2647">
        <v>-5.4477173284321303</v>
      </c>
      <c r="K2647">
        <v>34.6029214604741</v>
      </c>
      <c r="L2647">
        <v>34.931314062612302</v>
      </c>
      <c r="M2647">
        <v>50.577033931188801</v>
      </c>
      <c r="N2647">
        <v>1.70055781237082</v>
      </c>
      <c r="O2647">
        <v>40.531741725447603</v>
      </c>
      <c r="Q2647">
        <v>3.4811517731695003E-2</v>
      </c>
    </row>
    <row r="2648" spans="1:17" hidden="1" x14ac:dyDescent="0.3">
      <c r="A2648" t="s">
        <v>5458</v>
      </c>
      <c r="B2648" t="s">
        <v>5459</v>
      </c>
      <c r="C2648" t="str">
        <f>IFERROR(VLOOKUP(Table1[[#This Row],[Ticker]],[1]!Table1[[Symbol]:[Industry]],2,FALSE),"-")</f>
        <v>-</v>
      </c>
      <c r="D2648" t="s">
        <v>5144</v>
      </c>
      <c r="E2648">
        <v>133.10368124999999</v>
      </c>
      <c r="F2648">
        <v>221.7</v>
      </c>
      <c r="G2648">
        <v>85.961556523394805</v>
      </c>
      <c r="H2648">
        <v>41.250147977208798</v>
      </c>
      <c r="I2648">
        <v>23.046260591682401</v>
      </c>
      <c r="J2648">
        <v>26.109486274880901</v>
      </c>
      <c r="K2648">
        <v>152.12218966451201</v>
      </c>
      <c r="L2648">
        <v>135.68946949530601</v>
      </c>
      <c r="M2648">
        <v>90.383710332708105</v>
      </c>
      <c r="N2648">
        <v>1.5995397008055201</v>
      </c>
      <c r="O2648">
        <v>0</v>
      </c>
      <c r="P2648">
        <v>115.242718446601</v>
      </c>
    </row>
    <row r="2649" spans="1:17" hidden="1" x14ac:dyDescent="0.3">
      <c r="A2649" t="s">
        <v>5460</v>
      </c>
      <c r="B2649" t="s">
        <v>5461</v>
      </c>
      <c r="C2649" t="str">
        <f>IFERROR(VLOOKUP(Table1[[#This Row],[Ticker]],[1]!Table1[[Symbol]:[Industry]],2,FALSE),"-")</f>
        <v>-</v>
      </c>
      <c r="D2649" t="s">
        <v>1455</v>
      </c>
      <c r="E2649">
        <v>132.77751000000001</v>
      </c>
      <c r="F2649">
        <v>327.25</v>
      </c>
      <c r="G2649">
        <v>49.334667104142603</v>
      </c>
      <c r="H2649">
        <v>-10.494529600187899</v>
      </c>
      <c r="I2649">
        <v>30.533512827959299</v>
      </c>
      <c r="J2649">
        <v>-2.29454651170991</v>
      </c>
      <c r="K2649">
        <v>318.11507950817202</v>
      </c>
      <c r="L2649">
        <v>273.02364891340699</v>
      </c>
      <c r="M2649">
        <v>46.519178728437602</v>
      </c>
      <c r="N2649">
        <v>0.42410389610389598</v>
      </c>
      <c r="O2649">
        <v>18.624904507257401</v>
      </c>
      <c r="P2649">
        <v>95.840813883901802</v>
      </c>
      <c r="Q2649">
        <v>3.9848668889470001E-2</v>
      </c>
    </row>
    <row r="2650" spans="1:17" hidden="1" x14ac:dyDescent="0.3">
      <c r="A2650" t="s">
        <v>5462</v>
      </c>
      <c r="B2650" t="s">
        <v>5463</v>
      </c>
      <c r="C2650" t="str">
        <f>IFERROR(VLOOKUP(Table1[[#This Row],[Ticker]],[1]!Table1[[Symbol]:[Industry]],2,FALSE),"-")</f>
        <v>-</v>
      </c>
      <c r="D2650" t="s">
        <v>931</v>
      </c>
      <c r="E2650">
        <v>132.43614839400001</v>
      </c>
      <c r="F2650">
        <v>8.16</v>
      </c>
      <c r="G2650">
        <v>-30.2466250283364</v>
      </c>
      <c r="H2650">
        <v>-17.0994150228465</v>
      </c>
      <c r="I2650">
        <v>-44.705130873994698</v>
      </c>
      <c r="J2650">
        <v>-6.7996986804134698</v>
      </c>
      <c r="K2650">
        <v>8.8194939349341599</v>
      </c>
      <c r="L2650">
        <v>9.8439012537952895</v>
      </c>
      <c r="M2650">
        <v>25.204797486575799</v>
      </c>
      <c r="N2650">
        <v>1.05324076982741</v>
      </c>
      <c r="O2650">
        <v>94.240196078431296</v>
      </c>
      <c r="P2650">
        <v>3.29113924050632</v>
      </c>
      <c r="Q2650">
        <v>-3.2769944960571999E-2</v>
      </c>
    </row>
    <row r="2651" spans="1:17" hidden="1" x14ac:dyDescent="0.3">
      <c r="A2651" t="s">
        <v>5464</v>
      </c>
      <c r="B2651" t="s">
        <v>5465</v>
      </c>
      <c r="C2651" t="str">
        <f>IFERROR(VLOOKUP(Table1[[#This Row],[Ticker]],[1]!Table1[[Symbol]:[Industry]],2,FALSE),"-")</f>
        <v>-</v>
      </c>
      <c r="D2651" t="s">
        <v>396</v>
      </c>
      <c r="E2651">
        <v>132.12617</v>
      </c>
      <c r="F2651">
        <v>77.37</v>
      </c>
      <c r="G2651">
        <v>-43.924680464930702</v>
      </c>
      <c r="H2651">
        <v>-4.5403411154265898</v>
      </c>
      <c r="I2651">
        <v>-43.745323370207203</v>
      </c>
      <c r="J2651">
        <v>5.3427382224068003</v>
      </c>
      <c r="K2651">
        <v>73.904473211159896</v>
      </c>
      <c r="L2651">
        <v>92.9030236793607</v>
      </c>
      <c r="M2651">
        <v>77.5272966149616</v>
      </c>
      <c r="N2651">
        <v>1.27695365226923</v>
      </c>
      <c r="O2651">
        <v>117.78467106113401</v>
      </c>
      <c r="P2651">
        <v>31.559258629484699</v>
      </c>
      <c r="Q2651">
        <v>0.23498326616696899</v>
      </c>
    </row>
    <row r="2652" spans="1:17" hidden="1" x14ac:dyDescent="0.3">
      <c r="A2652" t="s">
        <v>5466</v>
      </c>
      <c r="B2652" t="s">
        <v>5467</v>
      </c>
      <c r="C2652" t="str">
        <f>IFERROR(VLOOKUP(Table1[[#This Row],[Ticker]],[1]!Table1[[Symbol]:[Industry]],2,FALSE),"-")</f>
        <v>-</v>
      </c>
      <c r="D2652" t="s">
        <v>61</v>
      </c>
      <c r="E2652">
        <v>131.99549561500001</v>
      </c>
      <c r="F2652">
        <v>47</v>
      </c>
      <c r="G2652">
        <v>12.9578463270431</v>
      </c>
      <c r="H2652">
        <v>-8.5101349904494406</v>
      </c>
      <c r="I2652">
        <v>-29.077655736958299</v>
      </c>
      <c r="J2652">
        <v>-2.6188619732609899</v>
      </c>
      <c r="K2652">
        <v>47.7821919734128</v>
      </c>
      <c r="L2652">
        <v>46.6890046675286</v>
      </c>
      <c r="M2652">
        <v>51.186379882650698</v>
      </c>
      <c r="N2652">
        <v>1.1419913561447299</v>
      </c>
      <c r="O2652">
        <v>44.680851063829799</v>
      </c>
      <c r="P2652">
        <v>56.928213689482398</v>
      </c>
      <c r="Q2652">
        <v>5.7106335380650002E-3</v>
      </c>
    </row>
    <row r="2653" spans="1:17" hidden="1" x14ac:dyDescent="0.3">
      <c r="A2653" t="s">
        <v>5468</v>
      </c>
      <c r="B2653" t="s">
        <v>5469</v>
      </c>
      <c r="C2653" t="str">
        <f>IFERROR(VLOOKUP(Table1[[#This Row],[Ticker]],[1]!Table1[[Symbol]:[Industry]],2,FALSE),"-")</f>
        <v>-</v>
      </c>
      <c r="E2653">
        <v>131.64039313999999</v>
      </c>
      <c r="F2653">
        <v>125</v>
      </c>
      <c r="G2653">
        <v>1693.8198730946999</v>
      </c>
      <c r="H2653">
        <v>-19.167454075294799</v>
      </c>
      <c r="I2653">
        <v>243.19198327512399</v>
      </c>
      <c r="J2653">
        <v>-5.8537190936571903</v>
      </c>
      <c r="K2653">
        <v>138.43788210532401</v>
      </c>
      <c r="M2653">
        <v>21.730476579679799</v>
      </c>
      <c r="N2653">
        <v>0.39412166780587798</v>
      </c>
      <c r="O2653">
        <v>52.8</v>
      </c>
      <c r="P2653">
        <v>1719.5050946142601</v>
      </c>
    </row>
    <row r="2654" spans="1:17" hidden="1" x14ac:dyDescent="0.3">
      <c r="A2654" t="s">
        <v>5470</v>
      </c>
      <c r="B2654" t="s">
        <v>5471</v>
      </c>
      <c r="C2654" t="str">
        <f>IFERROR(VLOOKUP(Table1[[#This Row],[Ticker]],[1]!Table1[[Symbol]:[Industry]],2,FALSE),"-")</f>
        <v>-</v>
      </c>
      <c r="D2654" t="s">
        <v>64</v>
      </c>
      <c r="E2654">
        <v>131.426406144</v>
      </c>
      <c r="F2654">
        <v>96.79</v>
      </c>
      <c r="G2654">
        <v>29.800722255535799</v>
      </c>
      <c r="H2654">
        <v>-5.4967979830093698</v>
      </c>
      <c r="I2654">
        <v>28.856411338835301</v>
      </c>
      <c r="J2654">
        <v>-0.38001938169175897</v>
      </c>
      <c r="K2654">
        <v>95.887680214744194</v>
      </c>
      <c r="L2654">
        <v>86.376618929765399</v>
      </c>
      <c r="M2654">
        <v>52.460109639705202</v>
      </c>
      <c r="N2654">
        <v>0.10259724429066</v>
      </c>
      <c r="O2654">
        <v>38.340737679512301</v>
      </c>
      <c r="P2654">
        <v>63.358649789029499</v>
      </c>
      <c r="Q2654">
        <v>-4.6688666668070001E-3</v>
      </c>
    </row>
    <row r="2655" spans="1:17" hidden="1" x14ac:dyDescent="0.3">
      <c r="A2655" t="s">
        <v>5472</v>
      </c>
      <c r="B2655" t="s">
        <v>5473</v>
      </c>
      <c r="C2655" t="str">
        <f>IFERROR(VLOOKUP(Table1[[#This Row],[Ticker]],[1]!Table1[[Symbol]:[Industry]],2,FALSE),"-")</f>
        <v>-</v>
      </c>
      <c r="D2655" t="s">
        <v>124</v>
      </c>
      <c r="E2655">
        <v>131.40495000000001</v>
      </c>
      <c r="F2655">
        <v>280</v>
      </c>
      <c r="G2655">
        <v>189.31084102965301</v>
      </c>
      <c r="H2655">
        <v>-3.1811926431290498</v>
      </c>
      <c r="I2655">
        <v>-8.6027756252188201</v>
      </c>
      <c r="J2655">
        <v>-2.3683576637066102</v>
      </c>
      <c r="K2655">
        <v>294.18691045983002</v>
      </c>
      <c r="L2655">
        <v>254.36009471034001</v>
      </c>
      <c r="M2655">
        <v>43.593594220466699</v>
      </c>
      <c r="N2655">
        <v>0.70804589757702396</v>
      </c>
      <c r="O2655">
        <v>40.196428571428498</v>
      </c>
      <c r="P2655">
        <v>250</v>
      </c>
      <c r="Q2655">
        <v>0.189290881857934</v>
      </c>
    </row>
    <row r="2656" spans="1:17" hidden="1" x14ac:dyDescent="0.3">
      <c r="A2656" t="s">
        <v>5474</v>
      </c>
      <c r="B2656" t="s">
        <v>5475</v>
      </c>
      <c r="C2656" t="str">
        <f>IFERROR(VLOOKUP(Table1[[#This Row],[Ticker]],[1]!Table1[[Symbol]:[Industry]],2,FALSE),"-")</f>
        <v>-</v>
      </c>
      <c r="D2656" t="s">
        <v>607</v>
      </c>
      <c r="E2656">
        <v>131.02877899999999</v>
      </c>
      <c r="F2656">
        <v>211.85</v>
      </c>
      <c r="G2656">
        <v>184.26357145775799</v>
      </c>
      <c r="H2656">
        <v>-7.9658253902371197</v>
      </c>
      <c r="I2656">
        <v>157.52780189302001</v>
      </c>
      <c r="J2656">
        <v>-7.3732479381732601</v>
      </c>
      <c r="K2656">
        <v>231.86408556899599</v>
      </c>
      <c r="L2656">
        <v>169.32358721387399</v>
      </c>
      <c r="M2656">
        <v>41.114468834129603</v>
      </c>
      <c r="N2656">
        <v>1.64096916299559</v>
      </c>
      <c r="O2656">
        <v>32.641019589331997</v>
      </c>
      <c r="P2656">
        <v>225.923076923076</v>
      </c>
    </row>
    <row r="2657" spans="1:17" hidden="1" x14ac:dyDescent="0.3">
      <c r="A2657" t="s">
        <v>5476</v>
      </c>
      <c r="B2657" t="s">
        <v>5477</v>
      </c>
      <c r="C2657" t="str">
        <f>IFERROR(VLOOKUP(Table1[[#This Row],[Ticker]],[1]!Table1[[Symbol]:[Industry]],2,FALSE),"-")</f>
        <v>-</v>
      </c>
      <c r="E2657">
        <v>130.98088079999999</v>
      </c>
      <c r="F2657">
        <v>95.08</v>
      </c>
      <c r="G2657">
        <v>450.20817642107698</v>
      </c>
      <c r="H2657">
        <v>-16.455931109944299</v>
      </c>
      <c r="I2657">
        <v>-38.459138224061199</v>
      </c>
      <c r="J2657">
        <v>-8.38303201374681</v>
      </c>
      <c r="K2657">
        <v>115.67201058874799</v>
      </c>
      <c r="L2657">
        <v>113.737797671077</v>
      </c>
      <c r="M2657">
        <v>11.782664254543</v>
      </c>
      <c r="N2657">
        <v>0.20242068137513</v>
      </c>
      <c r="O2657">
        <v>167.09087084560301</v>
      </c>
      <c r="P2657">
        <v>475.89339794064199</v>
      </c>
    </row>
    <row r="2658" spans="1:17" hidden="1" x14ac:dyDescent="0.3">
      <c r="A2658" t="s">
        <v>5478</v>
      </c>
      <c r="B2658" t="s">
        <v>5479</v>
      </c>
      <c r="C2658" t="str">
        <f>IFERROR(VLOOKUP(Table1[[#This Row],[Ticker]],[1]!Table1[[Symbol]:[Industry]],2,FALSE),"-")</f>
        <v>-</v>
      </c>
      <c r="D2658" t="s">
        <v>607</v>
      </c>
      <c r="E2658">
        <v>130.65128999999999</v>
      </c>
      <c r="F2658">
        <v>66.67</v>
      </c>
      <c r="G2658">
        <v>-11.4851530029492</v>
      </c>
      <c r="H2658">
        <v>36.175807767268097</v>
      </c>
      <c r="I2658">
        <v>-14.413306004512</v>
      </c>
      <c r="J2658">
        <v>11.1272859019364</v>
      </c>
      <c r="K2658">
        <v>54.001021654872602</v>
      </c>
      <c r="L2658">
        <v>54.917799007408298</v>
      </c>
      <c r="M2658">
        <v>92.819095717829697</v>
      </c>
      <c r="N2658">
        <v>2.8897807983194599</v>
      </c>
      <c r="O2658">
        <v>13.9943002849857</v>
      </c>
      <c r="P2658">
        <v>70.948717948717899</v>
      </c>
      <c r="Q2658">
        <v>8.1651449265900997E-2</v>
      </c>
    </row>
    <row r="2659" spans="1:17" hidden="1" x14ac:dyDescent="0.3">
      <c r="A2659" t="s">
        <v>5480</v>
      </c>
      <c r="B2659" t="s">
        <v>5481</v>
      </c>
      <c r="C2659" t="str">
        <f>IFERROR(VLOOKUP(Table1[[#This Row],[Ticker]],[1]!Table1[[Symbol]:[Industry]],2,FALSE),"-")</f>
        <v>-</v>
      </c>
      <c r="E2659">
        <v>130.625</v>
      </c>
      <c r="F2659">
        <v>49.64</v>
      </c>
      <c r="G2659">
        <v>107.914778480435</v>
      </c>
      <c r="H2659">
        <v>-12.044166404062</v>
      </c>
      <c r="I2659">
        <v>58.392025937447698</v>
      </c>
      <c r="J2659">
        <v>-3.1423591000114799</v>
      </c>
      <c r="K2659">
        <v>55.702892560202699</v>
      </c>
      <c r="L2659">
        <v>48.054665860522</v>
      </c>
      <c r="M2659">
        <v>53.383526106662899</v>
      </c>
      <c r="N2659">
        <v>1.85641825985173</v>
      </c>
      <c r="O2659">
        <v>86.986301369863</v>
      </c>
      <c r="P2659">
        <v>188.85656095432</v>
      </c>
      <c r="Q2659">
        <v>0.20176596334678601</v>
      </c>
    </row>
    <row r="2660" spans="1:17" hidden="1" x14ac:dyDescent="0.3">
      <c r="A2660" t="s">
        <v>5482</v>
      </c>
      <c r="B2660" t="s">
        <v>5483</v>
      </c>
      <c r="C2660" t="str">
        <f>IFERROR(VLOOKUP(Table1[[#This Row],[Ticker]],[1]!Table1[[Symbol]:[Industry]],2,FALSE),"-")</f>
        <v>-</v>
      </c>
      <c r="D2660" t="s">
        <v>388</v>
      </c>
      <c r="E2660">
        <v>130.21440000000001</v>
      </c>
      <c r="F2660">
        <v>332.35</v>
      </c>
      <c r="G2660">
        <v>100.557120209502</v>
      </c>
      <c r="H2660">
        <v>9.9070320784349803</v>
      </c>
      <c r="I2660">
        <v>46.9068565536828</v>
      </c>
      <c r="J2660">
        <v>14.062294843696</v>
      </c>
      <c r="K2660">
        <v>301.88457204463998</v>
      </c>
      <c r="L2660">
        <v>251.221454461566</v>
      </c>
      <c r="M2660">
        <v>74.732506645065598</v>
      </c>
      <c r="N2660">
        <v>0.76110727364324604</v>
      </c>
      <c r="O2660">
        <v>14.036407401835399</v>
      </c>
      <c r="P2660">
        <v>160.56448451587599</v>
      </c>
      <c r="Q2660">
        <v>0.130808706484181</v>
      </c>
    </row>
    <row r="2661" spans="1:17" hidden="1" x14ac:dyDescent="0.3">
      <c r="A2661" t="s">
        <v>5484</v>
      </c>
      <c r="B2661" t="s">
        <v>5485</v>
      </c>
      <c r="C2661" t="str">
        <f>IFERROR(VLOOKUP(Table1[[#This Row],[Ticker]],[1]!Table1[[Symbol]:[Industry]],2,FALSE),"-")</f>
        <v>-</v>
      </c>
      <c r="D2661" t="s">
        <v>385</v>
      </c>
      <c r="E2661">
        <v>130.16514545999999</v>
      </c>
      <c r="F2661">
        <v>61.14</v>
      </c>
      <c r="G2661">
        <v>-9.0058322065874297</v>
      </c>
      <c r="H2661">
        <v>5.0066502928526901</v>
      </c>
      <c r="I2661">
        <v>-13.0215558362626</v>
      </c>
      <c r="J2661">
        <v>6.34110266892531</v>
      </c>
      <c r="K2661">
        <v>56.530592868678802</v>
      </c>
      <c r="L2661">
        <v>58.7433463911958</v>
      </c>
      <c r="M2661">
        <v>69.272596343367297</v>
      </c>
      <c r="N2661">
        <v>1.3983594291913299</v>
      </c>
      <c r="O2661">
        <v>29.8658815832515</v>
      </c>
      <c r="P2661">
        <v>35.866666666666603</v>
      </c>
      <c r="Q2661">
        <v>-7.9553425080269996E-2</v>
      </c>
    </row>
    <row r="2662" spans="1:17" hidden="1" x14ac:dyDescent="0.3">
      <c r="A2662" t="s">
        <v>5486</v>
      </c>
      <c r="B2662" t="s">
        <v>5487</v>
      </c>
      <c r="C2662" t="str">
        <f>IFERROR(VLOOKUP(Table1[[#This Row],[Ticker]],[1]!Table1[[Symbol]:[Industry]],2,FALSE),"-")</f>
        <v>-</v>
      </c>
      <c r="D2662" t="s">
        <v>1625</v>
      </c>
      <c r="E2662">
        <v>130.02585719999999</v>
      </c>
      <c r="F2662">
        <v>60.45</v>
      </c>
      <c r="G2662">
        <v>-3.1431578666150002</v>
      </c>
      <c r="H2662">
        <v>-8.8584848087694201</v>
      </c>
      <c r="I2662">
        <v>1.29439770047526</v>
      </c>
      <c r="J2662">
        <v>-2.5133555528686302</v>
      </c>
      <c r="K2662">
        <v>60.1053358652809</v>
      </c>
      <c r="L2662">
        <v>55.926671140984404</v>
      </c>
      <c r="M2662">
        <v>57.650387217952897</v>
      </c>
      <c r="N2662">
        <v>0.78320250307960104</v>
      </c>
      <c r="O2662">
        <v>5.3598014888337397</v>
      </c>
      <c r="P2662">
        <v>26.226769680517801</v>
      </c>
      <c r="Q2662">
        <v>-2.9836431339762999E-2</v>
      </c>
    </row>
    <row r="2663" spans="1:17" hidden="1" x14ac:dyDescent="0.3">
      <c r="A2663" t="s">
        <v>5488</v>
      </c>
      <c r="B2663" t="s">
        <v>5489</v>
      </c>
      <c r="C2663" t="str">
        <f>IFERROR(VLOOKUP(Table1[[#This Row],[Ticker]],[1]!Table1[[Symbol]:[Industry]],2,FALSE),"-")</f>
        <v>-</v>
      </c>
      <c r="D2663" t="s">
        <v>177</v>
      </c>
      <c r="E2663">
        <v>129.87</v>
      </c>
      <c r="F2663">
        <v>9.8800000000000008</v>
      </c>
      <c r="G2663">
        <v>14.855319020975999</v>
      </c>
      <c r="H2663">
        <v>-10.029241030927601</v>
      </c>
      <c r="I2663">
        <v>-23.651004875769299</v>
      </c>
      <c r="J2663">
        <v>-1.5688241476909</v>
      </c>
      <c r="K2663">
        <v>9.7255567632836506</v>
      </c>
      <c r="L2663">
        <v>9.6719172398398907</v>
      </c>
      <c r="M2663">
        <v>46.245264604927897</v>
      </c>
      <c r="N2663">
        <v>1.31144307360523</v>
      </c>
      <c r="O2663">
        <v>44.230769230769198</v>
      </c>
      <c r="P2663">
        <v>55.1020408163265</v>
      </c>
      <c r="Q2663">
        <v>0.12664841662988799</v>
      </c>
    </row>
    <row r="2664" spans="1:17" hidden="1" x14ac:dyDescent="0.3">
      <c r="A2664" t="s">
        <v>5490</v>
      </c>
      <c r="B2664" t="s">
        <v>5491</v>
      </c>
      <c r="C2664" t="str">
        <f>IFERROR(VLOOKUP(Table1[[#This Row],[Ticker]],[1]!Table1[[Symbol]:[Industry]],2,FALSE),"-")</f>
        <v>-</v>
      </c>
      <c r="E2664">
        <v>129.84430875000001</v>
      </c>
      <c r="F2664">
        <v>245.55</v>
      </c>
      <c r="G2664">
        <v>117.323457361824</v>
      </c>
      <c r="H2664">
        <v>38.009234382896899</v>
      </c>
      <c r="I2664">
        <v>75.483689271788904</v>
      </c>
      <c r="J2664">
        <v>40.114220733505903</v>
      </c>
      <c r="K2664">
        <v>173.94867832832699</v>
      </c>
      <c r="L2664">
        <v>145.811493301491</v>
      </c>
      <c r="M2664">
        <v>92.715517452711794</v>
      </c>
      <c r="N2664">
        <v>2.9559342052770998</v>
      </c>
      <c r="O2664">
        <v>7.7784565261657299</v>
      </c>
      <c r="P2664">
        <v>138.16682832201701</v>
      </c>
      <c r="Q2664">
        <v>0.150995427294666</v>
      </c>
    </row>
    <row r="2665" spans="1:17" hidden="1" x14ac:dyDescent="0.3">
      <c r="A2665" t="s">
        <v>5492</v>
      </c>
      <c r="B2665" t="s">
        <v>5493</v>
      </c>
      <c r="C2665" t="str">
        <f>IFERROR(VLOOKUP(Table1[[#This Row],[Ticker]],[1]!Table1[[Symbol]:[Industry]],2,FALSE),"-")</f>
        <v>-</v>
      </c>
      <c r="E2665">
        <v>129.73376082999999</v>
      </c>
      <c r="F2665">
        <v>130</v>
      </c>
      <c r="G2665">
        <v>-31.809184464963899</v>
      </c>
      <c r="H2665">
        <v>-12.232136328874001</v>
      </c>
      <c r="I2665">
        <v>-15.3764163623598</v>
      </c>
      <c r="J2665">
        <v>-4.8204950883066502</v>
      </c>
      <c r="K2665">
        <v>132.16230388052401</v>
      </c>
      <c r="L2665">
        <v>136.96088450763901</v>
      </c>
      <c r="M2665">
        <v>45.5065244956876</v>
      </c>
      <c r="N2665">
        <v>1.4591301783377999</v>
      </c>
      <c r="O2665">
        <v>28.115384615384599</v>
      </c>
      <c r="P2665">
        <v>13.043478260869501</v>
      </c>
      <c r="Q2665">
        <v>0.12912621446101899</v>
      </c>
    </row>
    <row r="2666" spans="1:17" hidden="1" x14ac:dyDescent="0.3">
      <c r="A2666" t="s">
        <v>5494</v>
      </c>
      <c r="B2666" t="s">
        <v>5495</v>
      </c>
      <c r="C2666" t="str">
        <f>IFERROR(VLOOKUP(Table1[[#This Row],[Ticker]],[1]!Table1[[Symbol]:[Industry]],2,FALSE),"-")</f>
        <v>-</v>
      </c>
      <c r="D2666" t="s">
        <v>49</v>
      </c>
      <c r="E2666">
        <v>129.55881973999999</v>
      </c>
      <c r="F2666">
        <v>116.1</v>
      </c>
      <c r="G2666">
        <v>-83.467039701382703</v>
      </c>
      <c r="H2666">
        <v>-37.3144366743322</v>
      </c>
      <c r="I2666">
        <v>-52.472976380164802</v>
      </c>
      <c r="J2666">
        <v>-11.636596305213301</v>
      </c>
      <c r="K2666">
        <v>196.996369110122</v>
      </c>
      <c r="L2666">
        <v>159.302892198731</v>
      </c>
      <c r="M2666">
        <v>0.11969880298062199</v>
      </c>
      <c r="N2666">
        <v>1.40425531914893</v>
      </c>
      <c r="O2666">
        <v>141.17140396210101</v>
      </c>
      <c r="P2666">
        <v>4.9728752260397702</v>
      </c>
    </row>
    <row r="2667" spans="1:17" hidden="1" x14ac:dyDescent="0.3">
      <c r="A2667" t="s">
        <v>5496</v>
      </c>
      <c r="B2667" t="s">
        <v>5497</v>
      </c>
      <c r="C2667" t="str">
        <f>IFERROR(VLOOKUP(Table1[[#This Row],[Ticker]],[1]!Table1[[Symbol]:[Industry]],2,FALSE),"-")</f>
        <v>-</v>
      </c>
      <c r="E2667">
        <v>129.52816799999999</v>
      </c>
      <c r="F2667">
        <v>91.31</v>
      </c>
      <c r="G2667">
        <v>-21.031926390624701</v>
      </c>
      <c r="H2667">
        <v>-7.7565247418925596</v>
      </c>
      <c r="I2667">
        <v>-27.315535845551</v>
      </c>
      <c r="J2667">
        <v>-1.6823631174257401</v>
      </c>
      <c r="K2667">
        <v>95.749603532995096</v>
      </c>
      <c r="L2667">
        <v>97.566105991512202</v>
      </c>
      <c r="M2667">
        <v>38.132886216932</v>
      </c>
      <c r="N2667">
        <v>1.0075179273652499</v>
      </c>
      <c r="O2667">
        <v>51.900120468732801</v>
      </c>
      <c r="P2667">
        <v>14.495297805642601</v>
      </c>
    </row>
    <row r="2668" spans="1:17" hidden="1" x14ac:dyDescent="0.3">
      <c r="A2668" t="s">
        <v>5498</v>
      </c>
      <c r="B2668" t="s">
        <v>5499</v>
      </c>
      <c r="C2668" t="str">
        <f>IFERROR(VLOOKUP(Table1[[#This Row],[Ticker]],[1]!Table1[[Symbol]:[Industry]],2,FALSE),"-")</f>
        <v>-</v>
      </c>
      <c r="D2668" t="s">
        <v>64</v>
      </c>
      <c r="E2668">
        <v>129.13790399999999</v>
      </c>
      <c r="F2668">
        <v>1440</v>
      </c>
      <c r="G2668">
        <v>-10.485221519564501</v>
      </c>
      <c r="H2668">
        <v>-13.2300356506172</v>
      </c>
      <c r="I2668">
        <v>0.87584588757078097</v>
      </c>
      <c r="J2668">
        <v>-5.6714935522083501</v>
      </c>
      <c r="K2668">
        <v>1441.3773262663699</v>
      </c>
      <c r="L2668">
        <v>1357.55258716452</v>
      </c>
      <c r="M2668">
        <v>47.304365101078801</v>
      </c>
      <c r="N2668">
        <v>1.0398119122256999</v>
      </c>
      <c r="O2668">
        <v>12.843749999999901</v>
      </c>
      <c r="P2668">
        <v>37.799043062200901</v>
      </c>
      <c r="Q2668">
        <v>3.1938497712624997E-2</v>
      </c>
    </row>
    <row r="2669" spans="1:17" hidden="1" x14ac:dyDescent="0.3">
      <c r="A2669" t="s">
        <v>5500</v>
      </c>
      <c r="B2669" t="s">
        <v>5501</v>
      </c>
      <c r="C2669" t="str">
        <f>IFERROR(VLOOKUP(Table1[[#This Row],[Ticker]],[1]!Table1[[Symbol]:[Industry]],2,FALSE),"-")</f>
        <v>-</v>
      </c>
      <c r="D2669" t="s">
        <v>714</v>
      </c>
      <c r="E2669">
        <v>128.966509</v>
      </c>
      <c r="F2669">
        <v>88.19</v>
      </c>
      <c r="G2669">
        <v>-2.8068928091693901</v>
      </c>
      <c r="H2669">
        <v>-2.7308591401681799</v>
      </c>
      <c r="I2669">
        <v>-0.30601182259346799</v>
      </c>
      <c r="J2669">
        <v>0.72469116339011397</v>
      </c>
      <c r="K2669">
        <v>84.049235703456603</v>
      </c>
      <c r="L2669">
        <v>79.0847742034546</v>
      </c>
      <c r="M2669">
        <v>61.719228691607398</v>
      </c>
      <c r="N2669">
        <v>0.76830818952035396</v>
      </c>
      <c r="O2669">
        <v>1.56480326567638</v>
      </c>
      <c r="P2669">
        <v>26.973792741560601</v>
      </c>
      <c r="Q2669">
        <v>1.0011050249949E-2</v>
      </c>
    </row>
    <row r="2670" spans="1:17" hidden="1" x14ac:dyDescent="0.3">
      <c r="A2670" t="s">
        <v>5502</v>
      </c>
      <c r="B2670" t="s">
        <v>5503</v>
      </c>
      <c r="C2670" t="str">
        <f>IFERROR(VLOOKUP(Table1[[#This Row],[Ticker]],[1]!Table1[[Symbol]:[Industry]],2,FALSE),"-")</f>
        <v>-</v>
      </c>
      <c r="D2670" t="s">
        <v>607</v>
      </c>
      <c r="E2670">
        <v>128.84290225000001</v>
      </c>
      <c r="F2670">
        <v>43.96</v>
      </c>
      <c r="G2670">
        <v>19.784300720962602</v>
      </c>
      <c r="H2670">
        <v>-1.6260274170184299</v>
      </c>
      <c r="I2670">
        <v>17.5975802397762</v>
      </c>
      <c r="J2670">
        <v>11.820771220807099</v>
      </c>
      <c r="K2670">
        <v>39.454063483656498</v>
      </c>
      <c r="L2670">
        <v>36.437198724748001</v>
      </c>
      <c r="M2670">
        <v>65.063850990989593</v>
      </c>
      <c r="N2670">
        <v>1.8167553847701901</v>
      </c>
      <c r="O2670">
        <v>11.191992720655101</v>
      </c>
      <c r="P2670">
        <v>62.513863216266103</v>
      </c>
      <c r="Q2670">
        <v>-2.8967267515813001E-2</v>
      </c>
    </row>
    <row r="2671" spans="1:17" hidden="1" x14ac:dyDescent="0.3">
      <c r="A2671" t="s">
        <v>5504</v>
      </c>
      <c r="B2671" t="s">
        <v>5505</v>
      </c>
      <c r="C2671" t="str">
        <f>IFERROR(VLOOKUP(Table1[[#This Row],[Ticker]],[1]!Table1[[Symbol]:[Industry]],2,FALSE),"-")</f>
        <v>-</v>
      </c>
      <c r="D2671" t="s">
        <v>46</v>
      </c>
      <c r="E2671">
        <v>128.83976000000001</v>
      </c>
      <c r="F2671">
        <v>138.65</v>
      </c>
      <c r="G2671">
        <v>121.24265025247399</v>
      </c>
      <c r="H2671">
        <v>-23.098453064108298</v>
      </c>
      <c r="I2671">
        <v>98.758381803803601</v>
      </c>
      <c r="J2671">
        <v>-17.081767067885401</v>
      </c>
      <c r="K2671">
        <v>129.46279999705399</v>
      </c>
      <c r="L2671">
        <v>91.353927614901494</v>
      </c>
      <c r="M2671">
        <v>15.676810820312101</v>
      </c>
      <c r="N2671">
        <v>0.46153846153846101</v>
      </c>
      <c r="O2671">
        <v>16.4803461954561</v>
      </c>
      <c r="P2671">
        <v>184.994861253854</v>
      </c>
      <c r="Q2671">
        <v>0.102594502827265</v>
      </c>
    </row>
    <row r="2672" spans="1:17" hidden="1" x14ac:dyDescent="0.3">
      <c r="A2672" t="s">
        <v>5506</v>
      </c>
      <c r="B2672" t="s">
        <v>5507</v>
      </c>
      <c r="C2672" t="str">
        <f>IFERROR(VLOOKUP(Table1[[#This Row],[Ticker]],[1]!Table1[[Symbol]:[Industry]],2,FALSE),"-")</f>
        <v>-</v>
      </c>
      <c r="D2672" t="s">
        <v>21</v>
      </c>
      <c r="E2672">
        <v>128.62543149000001</v>
      </c>
      <c r="F2672">
        <v>101.26</v>
      </c>
      <c r="G2672">
        <v>-57.6341462507473</v>
      </c>
      <c r="H2672">
        <v>-18.3073242987988</v>
      </c>
      <c r="I2672">
        <v>-57.5985428807072</v>
      </c>
      <c r="J2672">
        <v>-10.3636137796657</v>
      </c>
      <c r="K2672">
        <v>119.89121815886701</v>
      </c>
      <c r="L2672">
        <v>143.01141472262</v>
      </c>
      <c r="M2672">
        <v>25.413616442754201</v>
      </c>
      <c r="N2672">
        <v>0.649900564132734</v>
      </c>
      <c r="O2672">
        <v>127.13806043847499</v>
      </c>
      <c r="P2672">
        <v>1.71772978402813</v>
      </c>
      <c r="Q2672">
        <v>1.2403396912450001E-3</v>
      </c>
    </row>
    <row r="2673" spans="1:17" hidden="1" x14ac:dyDescent="0.3">
      <c r="A2673" t="s">
        <v>5508</v>
      </c>
      <c r="B2673" t="s">
        <v>5509</v>
      </c>
      <c r="C2673" t="str">
        <f>IFERROR(VLOOKUP(Table1[[#This Row],[Ticker]],[1]!Table1[[Symbol]:[Industry]],2,FALSE),"-")</f>
        <v>-</v>
      </c>
      <c r="D2673" t="s">
        <v>388</v>
      </c>
      <c r="E2673">
        <v>128.43935999999999</v>
      </c>
      <c r="F2673">
        <v>1.26</v>
      </c>
      <c r="G2673">
        <v>197.391701557358</v>
      </c>
      <c r="H2673">
        <v>61.969918102980202</v>
      </c>
      <c r="I2673">
        <v>73.976741875104807</v>
      </c>
      <c r="J2673">
        <v>30.196638315923501</v>
      </c>
      <c r="K2673">
        <v>0.82527965875693698</v>
      </c>
      <c r="L2673">
        <v>0.69914855975136003</v>
      </c>
      <c r="M2673">
        <v>96.728178403863694</v>
      </c>
      <c r="N2673">
        <v>2.3158868027774102</v>
      </c>
      <c r="O2673">
        <v>0</v>
      </c>
      <c r="P2673">
        <v>231.57894736842101</v>
      </c>
      <c r="Q2673">
        <v>0.117753923323522</v>
      </c>
    </row>
    <row r="2674" spans="1:17" hidden="1" x14ac:dyDescent="0.3">
      <c r="A2674" t="s">
        <v>5510</v>
      </c>
      <c r="B2674" t="s">
        <v>5511</v>
      </c>
      <c r="C2674" t="str">
        <f>IFERROR(VLOOKUP(Table1[[#This Row],[Ticker]],[1]!Table1[[Symbol]:[Industry]],2,FALSE),"-")</f>
        <v>-</v>
      </c>
      <c r="D2674" t="s">
        <v>124</v>
      </c>
      <c r="E2674">
        <v>128.39433750000001</v>
      </c>
      <c r="F2674">
        <v>390.9</v>
      </c>
      <c r="G2674">
        <v>102.911269708505</v>
      </c>
      <c r="H2674">
        <v>4.6897648365956899</v>
      </c>
      <c r="I2674">
        <v>2.9808698420811202</v>
      </c>
      <c r="J2674">
        <v>-5.0827870009743403</v>
      </c>
      <c r="K2674">
        <v>349.389192979504</v>
      </c>
      <c r="L2674">
        <v>297.26743116370398</v>
      </c>
      <c r="M2674">
        <v>47.4768118808094</v>
      </c>
      <c r="N2674">
        <v>0.88175697012861598</v>
      </c>
      <c r="O2674">
        <v>10.8723458685085</v>
      </c>
      <c r="P2674">
        <v>142.04334365324999</v>
      </c>
      <c r="Q2674">
        <v>0.111410380206155</v>
      </c>
    </row>
    <row r="2675" spans="1:17" hidden="1" x14ac:dyDescent="0.3">
      <c r="A2675" t="s">
        <v>5512</v>
      </c>
      <c r="B2675" t="s">
        <v>5513</v>
      </c>
      <c r="C2675" t="str">
        <f>IFERROR(VLOOKUP(Table1[[#This Row],[Ticker]],[1]!Table1[[Symbol]:[Industry]],2,FALSE),"-")</f>
        <v>-</v>
      </c>
      <c r="D2675" t="s">
        <v>230</v>
      </c>
      <c r="E2675">
        <v>128.04152479999999</v>
      </c>
      <c r="F2675">
        <v>117</v>
      </c>
      <c r="G2675">
        <v>54.176423368982697</v>
      </c>
      <c r="H2675">
        <v>2.5053831454875302</v>
      </c>
      <c r="I2675">
        <v>53.703780786579102</v>
      </c>
      <c r="J2675">
        <v>15.2515833708685</v>
      </c>
      <c r="K2675">
        <v>103.664395457156</v>
      </c>
      <c r="M2675">
        <v>72.857171797206504</v>
      </c>
      <c r="N2675">
        <v>0.448005813014694</v>
      </c>
      <c r="O2675">
        <v>14.5299145299145</v>
      </c>
      <c r="P2675">
        <v>112.72727272727199</v>
      </c>
    </row>
    <row r="2676" spans="1:17" hidden="1" x14ac:dyDescent="0.3">
      <c r="A2676" t="s">
        <v>5514</v>
      </c>
      <c r="B2676" t="s">
        <v>5515</v>
      </c>
      <c r="C2676" t="str">
        <f>IFERROR(VLOOKUP(Table1[[#This Row],[Ticker]],[1]!Table1[[Symbol]:[Industry]],2,FALSE),"-")</f>
        <v>-</v>
      </c>
      <c r="E2676">
        <v>127.97125</v>
      </c>
      <c r="F2676">
        <v>128.35</v>
      </c>
      <c r="G2676">
        <v>196.39758901995799</v>
      </c>
      <c r="H2676">
        <v>21.349498754309</v>
      </c>
      <c r="I2676">
        <v>27.845586387863801</v>
      </c>
      <c r="J2676">
        <v>-15.5383441903594</v>
      </c>
      <c r="K2676">
        <v>113.380445344978</v>
      </c>
      <c r="L2676">
        <v>95.880675435784596</v>
      </c>
      <c r="M2676">
        <v>49.8308753014865</v>
      </c>
      <c r="N2676">
        <v>2.6479091263894201</v>
      </c>
      <c r="O2676">
        <v>23.022984028048299</v>
      </c>
      <c r="P2676">
        <v>242.266666666666</v>
      </c>
      <c r="Q2676">
        <v>0.14196627402387699</v>
      </c>
    </row>
    <row r="2677" spans="1:17" hidden="1" x14ac:dyDescent="0.3">
      <c r="A2677" t="s">
        <v>5516</v>
      </c>
      <c r="B2677" t="s">
        <v>5517</v>
      </c>
      <c r="C2677" t="str">
        <f>IFERROR(VLOOKUP(Table1[[#This Row],[Ticker]],[1]!Table1[[Symbol]:[Industry]],2,FALSE),"-")</f>
        <v>-</v>
      </c>
      <c r="D2677" t="s">
        <v>1632</v>
      </c>
      <c r="E2677">
        <v>127.91058639000001</v>
      </c>
      <c r="F2677">
        <v>7.81</v>
      </c>
      <c r="G2677">
        <v>-76.810221519564493</v>
      </c>
      <c r="H2677">
        <v>-6.9167778690301498</v>
      </c>
      <c r="I2677">
        <v>-42.808603842129401</v>
      </c>
      <c r="J2677">
        <v>-2.8035690239064599</v>
      </c>
      <c r="K2677">
        <v>7.90136627145207</v>
      </c>
      <c r="L2677">
        <v>9.6292517073822097</v>
      </c>
      <c r="M2677">
        <v>53.788521486894901</v>
      </c>
      <c r="N2677">
        <v>1.0036391330113099</v>
      </c>
      <c r="O2677">
        <v>111.907810499359</v>
      </c>
      <c r="P2677">
        <v>12.374100719424399</v>
      </c>
      <c r="Q2677">
        <v>6.9330924575499997E-2</v>
      </c>
    </row>
    <row r="2678" spans="1:17" hidden="1" x14ac:dyDescent="0.3">
      <c r="A2678" t="s">
        <v>5518</v>
      </c>
      <c r="B2678" t="s">
        <v>5519</v>
      </c>
      <c r="C2678" t="str">
        <f>IFERROR(VLOOKUP(Table1[[#This Row],[Ticker]],[1]!Table1[[Symbol]:[Industry]],2,FALSE),"-")</f>
        <v>-</v>
      </c>
      <c r="E2678">
        <v>127.501362</v>
      </c>
      <c r="F2678">
        <v>141.65</v>
      </c>
      <c r="G2678">
        <v>227.99767485996099</v>
      </c>
      <c r="H2678">
        <v>26.321218211322599</v>
      </c>
      <c r="I2678">
        <v>51.498716182069003</v>
      </c>
      <c r="J2678">
        <v>-5.6188619732609899</v>
      </c>
      <c r="K2678">
        <v>114.66139034305</v>
      </c>
      <c r="L2678">
        <v>88.103908931896598</v>
      </c>
      <c r="M2678">
        <v>60.872167569022501</v>
      </c>
      <c r="N2678">
        <v>1.4763748836025301</v>
      </c>
      <c r="O2678">
        <v>8.4715848923402692</v>
      </c>
      <c r="P2678">
        <v>292.926490984743</v>
      </c>
      <c r="Q2678">
        <v>0.16385804390042899</v>
      </c>
    </row>
    <row r="2679" spans="1:17" hidden="1" x14ac:dyDescent="0.3">
      <c r="A2679" t="s">
        <v>5520</v>
      </c>
      <c r="B2679" t="s">
        <v>5521</v>
      </c>
      <c r="C2679" t="str">
        <f>IFERROR(VLOOKUP(Table1[[#This Row],[Ticker]],[1]!Table1[[Symbol]:[Industry]],2,FALSE),"-")</f>
        <v>-</v>
      </c>
      <c r="D2679" t="s">
        <v>1125</v>
      </c>
      <c r="E2679">
        <v>127.465295814</v>
      </c>
      <c r="F2679">
        <v>22.5</v>
      </c>
      <c r="G2679">
        <v>25.220211076008798</v>
      </c>
      <c r="H2679">
        <v>-10.199293485569401</v>
      </c>
      <c r="I2679">
        <v>-8.8583593785113308</v>
      </c>
      <c r="J2679">
        <v>-5.4171381515114803</v>
      </c>
      <c r="K2679">
        <v>23.362511301487299</v>
      </c>
      <c r="L2679">
        <v>23.057017176368198</v>
      </c>
      <c r="M2679">
        <v>41.429797016607402</v>
      </c>
      <c r="N2679">
        <v>0.59317352175979499</v>
      </c>
      <c r="O2679">
        <v>57.688888888888798</v>
      </c>
      <c r="P2679">
        <v>59.010600706713703</v>
      </c>
      <c r="Q2679">
        <v>3.7520953880192998E-2</v>
      </c>
    </row>
    <row r="2680" spans="1:17" hidden="1" x14ac:dyDescent="0.3">
      <c r="A2680" t="s">
        <v>5522</v>
      </c>
      <c r="B2680" t="s">
        <v>5523</v>
      </c>
      <c r="C2680" t="str">
        <f>IFERROR(VLOOKUP(Table1[[#This Row],[Ticker]],[1]!Table1[[Symbol]:[Industry]],2,FALSE),"-")</f>
        <v>-</v>
      </c>
      <c r="D2680" t="s">
        <v>21</v>
      </c>
      <c r="E2680">
        <v>127.40544</v>
      </c>
      <c r="F2680">
        <v>162.85</v>
      </c>
      <c r="G2680">
        <v>16.3676152062908</v>
      </c>
      <c r="H2680">
        <v>17.093764630420701</v>
      </c>
      <c r="I2680">
        <v>29.739358745153002</v>
      </c>
      <c r="J2680">
        <v>22.9498824754852</v>
      </c>
      <c r="K2680">
        <v>119.376494036088</v>
      </c>
      <c r="M2680">
        <v>86.192665542190099</v>
      </c>
      <c r="N2680">
        <v>1.3855704235066899</v>
      </c>
      <c r="O2680">
        <v>6.1099171016272704</v>
      </c>
      <c r="P2680">
        <v>67.025641025640994</v>
      </c>
    </row>
    <row r="2681" spans="1:17" hidden="1" x14ac:dyDescent="0.3">
      <c r="A2681" t="s">
        <v>5524</v>
      </c>
      <c r="B2681" t="s">
        <v>5525</v>
      </c>
      <c r="C2681" t="str">
        <f>IFERROR(VLOOKUP(Table1[[#This Row],[Ticker]],[1]!Table1[[Symbol]:[Industry]],2,FALSE),"-")</f>
        <v>-</v>
      </c>
      <c r="D2681" t="s">
        <v>230</v>
      </c>
      <c r="E2681">
        <v>127.288</v>
      </c>
      <c r="F2681">
        <v>111.9</v>
      </c>
      <c r="G2681">
        <v>85.446853952133495</v>
      </c>
      <c r="H2681">
        <v>19.2336113737157</v>
      </c>
      <c r="I2681">
        <v>17.3772763269534</v>
      </c>
      <c r="J2681">
        <v>24.6062842255694</v>
      </c>
      <c r="K2681">
        <v>87.330187347642607</v>
      </c>
      <c r="L2681">
        <v>77.265288019261604</v>
      </c>
      <c r="M2681">
        <v>79.3188605154279</v>
      </c>
      <c r="N2681">
        <v>2.9320572080990801</v>
      </c>
      <c r="O2681">
        <v>13.4941912421805</v>
      </c>
      <c r="P2681">
        <v>127.43902439024301</v>
      </c>
      <c r="Q2681">
        <v>8.5546532113097998E-2</v>
      </c>
    </row>
    <row r="2682" spans="1:17" hidden="1" x14ac:dyDescent="0.3">
      <c r="A2682" t="s">
        <v>5526</v>
      </c>
      <c r="B2682" t="s">
        <v>5527</v>
      </c>
      <c r="C2682" t="str">
        <f>IFERROR(VLOOKUP(Table1[[#This Row],[Ticker]],[1]!Table1[[Symbol]:[Industry]],2,FALSE),"-")</f>
        <v>-</v>
      </c>
      <c r="D2682" t="s">
        <v>21</v>
      </c>
      <c r="E2682">
        <v>127.17357500999999</v>
      </c>
      <c r="F2682">
        <v>206.95</v>
      </c>
      <c r="G2682">
        <v>14.8423564180853</v>
      </c>
      <c r="H2682">
        <v>-10.7550097775559</v>
      </c>
      <c r="I2682">
        <v>-7.84237577195396</v>
      </c>
      <c r="J2682">
        <v>-3.9458882697431901</v>
      </c>
      <c r="K2682">
        <v>203.08400255682699</v>
      </c>
      <c r="L2682">
        <v>187.218581595514</v>
      </c>
      <c r="M2682">
        <v>45.542300287241801</v>
      </c>
      <c r="N2682">
        <v>0.80175028696068895</v>
      </c>
      <c r="O2682">
        <v>25.634211162116401</v>
      </c>
      <c r="P2682">
        <v>68.526058631921799</v>
      </c>
      <c r="Q2682">
        <v>-3.3423496511987998E-2</v>
      </c>
    </row>
    <row r="2683" spans="1:17" hidden="1" x14ac:dyDescent="0.3">
      <c r="A2683" t="s">
        <v>5528</v>
      </c>
      <c r="B2683" t="s">
        <v>5529</v>
      </c>
      <c r="C2683" t="str">
        <f>IFERROR(VLOOKUP(Table1[[#This Row],[Ticker]],[1]!Table1[[Symbol]:[Industry]],2,FALSE),"-")</f>
        <v>-</v>
      </c>
      <c r="D2683" t="s">
        <v>5530</v>
      </c>
      <c r="E2683">
        <v>126.8682345</v>
      </c>
      <c r="F2683">
        <v>51.9</v>
      </c>
      <c r="G2683">
        <v>-37.419915397115503</v>
      </c>
      <c r="H2683">
        <v>-24.168560588230001</v>
      </c>
      <c r="I2683">
        <v>-23.052069649504901</v>
      </c>
      <c r="J2683">
        <v>-4.0501805170037803</v>
      </c>
      <c r="K2683">
        <v>54.677023907576803</v>
      </c>
      <c r="M2683">
        <v>25.377128061015402</v>
      </c>
      <c r="N2683">
        <v>0.68818522301668295</v>
      </c>
      <c r="O2683">
        <v>44.219653179190701</v>
      </c>
      <c r="P2683">
        <v>14.696132596685</v>
      </c>
    </row>
    <row r="2684" spans="1:17" hidden="1" x14ac:dyDescent="0.3">
      <c r="A2684" t="s">
        <v>5531</v>
      </c>
      <c r="B2684" t="s">
        <v>5532</v>
      </c>
      <c r="C2684" t="str">
        <f>IFERROR(VLOOKUP(Table1[[#This Row],[Ticker]],[1]!Table1[[Symbol]:[Industry]],2,FALSE),"-")</f>
        <v>-</v>
      </c>
      <c r="D2684" t="s">
        <v>607</v>
      </c>
      <c r="E2684">
        <v>126.49129008</v>
      </c>
      <c r="F2684">
        <v>58.26</v>
      </c>
      <c r="G2684">
        <v>-7.7261204869668498</v>
      </c>
      <c r="H2684">
        <v>-11.5339623224293</v>
      </c>
      <c r="I2684">
        <v>0.33459816442013002</v>
      </c>
      <c r="J2684">
        <v>-4.39846395460276</v>
      </c>
      <c r="K2684">
        <v>60.352042182252802</v>
      </c>
      <c r="L2684">
        <v>59.073143716207703</v>
      </c>
      <c r="M2684">
        <v>47.098957209284997</v>
      </c>
      <c r="N2684">
        <v>0.53686045863146203</v>
      </c>
      <c r="O2684">
        <v>57.878475798146198</v>
      </c>
      <c r="P2684">
        <v>23.9574468085106</v>
      </c>
      <c r="Q2684">
        <v>4.1501200143167001E-2</v>
      </c>
    </row>
    <row r="2685" spans="1:17" hidden="1" x14ac:dyDescent="0.3">
      <c r="A2685" t="s">
        <v>5533</v>
      </c>
      <c r="B2685" t="s">
        <v>5534</v>
      </c>
      <c r="C2685" t="str">
        <f>IFERROR(VLOOKUP(Table1[[#This Row],[Ticker]],[1]!Table1[[Symbol]:[Industry]],2,FALSE),"-")</f>
        <v>-</v>
      </c>
      <c r="E2685">
        <v>125.9150427</v>
      </c>
      <c r="F2685">
        <v>65.5</v>
      </c>
      <c r="G2685">
        <v>-62.546605749369803</v>
      </c>
      <c r="H2685">
        <v>-10.089620949516499</v>
      </c>
      <c r="I2685">
        <v>-33.994745622030599</v>
      </c>
      <c r="J2685">
        <v>4.2722150570631703</v>
      </c>
      <c r="K2685">
        <v>67.287071028939906</v>
      </c>
      <c r="L2685">
        <v>87.547330780311796</v>
      </c>
      <c r="M2685">
        <v>56.050473333984598</v>
      </c>
      <c r="N2685">
        <v>2.1452303302078999</v>
      </c>
      <c r="O2685">
        <v>122.519083969465</v>
      </c>
      <c r="P2685">
        <v>18.018018018018001</v>
      </c>
    </row>
    <row r="2686" spans="1:17" hidden="1" x14ac:dyDescent="0.3">
      <c r="A2686" t="s">
        <v>5535</v>
      </c>
      <c r="B2686" t="s">
        <v>5536</v>
      </c>
      <c r="C2686" t="str">
        <f>IFERROR(VLOOKUP(Table1[[#This Row],[Ticker]],[1]!Table1[[Symbol]:[Industry]],2,FALSE),"-")</f>
        <v>-</v>
      </c>
      <c r="D2686" t="s">
        <v>46</v>
      </c>
      <c r="E2686">
        <v>125.65971838999999</v>
      </c>
      <c r="F2686">
        <v>6.01</v>
      </c>
      <c r="G2686">
        <v>34.581445147102102</v>
      </c>
      <c r="H2686">
        <v>-4.30912366901926</v>
      </c>
      <c r="I2686">
        <v>-32.2384284035329</v>
      </c>
      <c r="J2686">
        <v>-5.5114935522083499</v>
      </c>
      <c r="K2686">
        <v>5.82220398205774</v>
      </c>
      <c r="L2686">
        <v>4.4580223391903404</v>
      </c>
      <c r="M2686">
        <v>93.982482546672998</v>
      </c>
      <c r="N2686">
        <v>0.93587981781128504</v>
      </c>
      <c r="O2686">
        <v>60.565723793677201</v>
      </c>
      <c r="P2686">
        <v>74.202898550724598</v>
      </c>
      <c r="Q2686">
        <v>3.4892996232484999E-2</v>
      </c>
    </row>
    <row r="2687" spans="1:17" hidden="1" x14ac:dyDescent="0.3">
      <c r="A2687" t="s">
        <v>5537</v>
      </c>
      <c r="B2687" t="s">
        <v>5538</v>
      </c>
      <c r="C2687" t="str">
        <f>IFERROR(VLOOKUP(Table1[[#This Row],[Ticker]],[1]!Table1[[Symbol]:[Industry]],2,FALSE),"-")</f>
        <v>-</v>
      </c>
      <c r="D2687" t="s">
        <v>230</v>
      </c>
      <c r="E2687">
        <v>125.63679999999999</v>
      </c>
      <c r="F2687">
        <v>128.15</v>
      </c>
      <c r="G2687">
        <v>-36.163740555540699</v>
      </c>
      <c r="H2687">
        <v>-7.9820327581065502</v>
      </c>
      <c r="I2687">
        <v>-29.693171950297899</v>
      </c>
      <c r="J2687">
        <v>-1.2356773873906</v>
      </c>
      <c r="K2687">
        <v>131.34134879241299</v>
      </c>
      <c r="L2687">
        <v>141.34217757310799</v>
      </c>
      <c r="M2687">
        <v>52.082776200547897</v>
      </c>
      <c r="N2687">
        <v>1.2820067071236501</v>
      </c>
      <c r="O2687">
        <v>51.385095591104097</v>
      </c>
      <c r="P2687">
        <v>16.5</v>
      </c>
      <c r="Q2687">
        <v>6.5153106824634002E-2</v>
      </c>
    </row>
    <row r="2688" spans="1:17" hidden="1" x14ac:dyDescent="0.3">
      <c r="A2688" t="s">
        <v>5539</v>
      </c>
      <c r="B2688" t="s">
        <v>5540</v>
      </c>
      <c r="C2688" t="str">
        <f>IFERROR(VLOOKUP(Table1[[#This Row],[Ticker]],[1]!Table1[[Symbol]:[Industry]],2,FALSE),"-")</f>
        <v>-</v>
      </c>
      <c r="D2688" t="s">
        <v>293</v>
      </c>
      <c r="E2688">
        <v>125.49023237999999</v>
      </c>
      <c r="F2688">
        <v>39.43</v>
      </c>
      <c r="G2688">
        <v>-22.465326231606401</v>
      </c>
      <c r="H2688">
        <v>-12.315288724364599</v>
      </c>
      <c r="I2688">
        <v>-39.886216351664103</v>
      </c>
      <c r="J2688">
        <v>0.81145324178892797</v>
      </c>
      <c r="K2688">
        <v>40.4042007374834</v>
      </c>
      <c r="L2688">
        <v>44.854957343673199</v>
      </c>
      <c r="M2688">
        <v>49.367660706128298</v>
      </c>
      <c r="N2688">
        <v>1.0768420570122399</v>
      </c>
      <c r="O2688">
        <v>84.884605630230794</v>
      </c>
      <c r="P2688">
        <v>14.1244573082489</v>
      </c>
      <c r="Q2688">
        <v>-4.8198820402254997E-2</v>
      </c>
    </row>
    <row r="2689" spans="1:17" hidden="1" x14ac:dyDescent="0.3">
      <c r="A2689" t="s">
        <v>5541</v>
      </c>
      <c r="B2689" t="s">
        <v>5542</v>
      </c>
      <c r="C2689" t="str">
        <f>IFERROR(VLOOKUP(Table1[[#This Row],[Ticker]],[1]!Table1[[Symbol]:[Industry]],2,FALSE),"-")</f>
        <v>-</v>
      </c>
      <c r="D2689" t="s">
        <v>61</v>
      </c>
      <c r="E2689">
        <v>125.35154</v>
      </c>
      <c r="F2689">
        <v>28.52</v>
      </c>
      <c r="G2689">
        <v>1.08782812582553</v>
      </c>
      <c r="H2689">
        <v>-15.322207478311601</v>
      </c>
      <c r="I2689">
        <v>-28.3862911543325</v>
      </c>
      <c r="J2689">
        <v>-6.1152065212669298</v>
      </c>
      <c r="K2689">
        <v>30.065417607262901</v>
      </c>
      <c r="L2689">
        <v>29.507559929379902</v>
      </c>
      <c r="M2689">
        <v>36.563632015165503</v>
      </c>
      <c r="N2689">
        <v>0.91748951277619795</v>
      </c>
      <c r="O2689">
        <v>53.892005610098103</v>
      </c>
      <c r="P2689">
        <v>39.121951219512098</v>
      </c>
      <c r="Q2689">
        <v>-4.5671616924619997E-2</v>
      </c>
    </row>
    <row r="2690" spans="1:17" hidden="1" x14ac:dyDescent="0.3">
      <c r="A2690" t="s">
        <v>5543</v>
      </c>
      <c r="B2690" t="s">
        <v>5544</v>
      </c>
      <c r="C2690" t="str">
        <f>IFERROR(VLOOKUP(Table1[[#This Row],[Ticker]],[1]!Table1[[Symbol]:[Industry]],2,FALSE),"-")</f>
        <v>-</v>
      </c>
      <c r="E2690">
        <v>124.848</v>
      </c>
      <c r="F2690">
        <v>208.1</v>
      </c>
      <c r="G2690">
        <v>46.4698430906897</v>
      </c>
      <c r="H2690">
        <v>48.289166929271303</v>
      </c>
      <c r="I2690">
        <v>62.171577958767102</v>
      </c>
      <c r="J2690">
        <v>26.597154947654001</v>
      </c>
      <c r="K2690">
        <v>158.75727401490499</v>
      </c>
      <c r="M2690">
        <v>92.736582116621406</v>
      </c>
      <c r="N2690">
        <v>1.6692237233798899</v>
      </c>
      <c r="O2690">
        <v>12.950504565112899</v>
      </c>
      <c r="P2690">
        <v>84.485815602836794</v>
      </c>
    </row>
    <row r="2691" spans="1:17" hidden="1" x14ac:dyDescent="0.3">
      <c r="A2691" t="s">
        <v>5545</v>
      </c>
      <c r="B2691" t="s">
        <v>5546</v>
      </c>
      <c r="C2691" t="str">
        <f>IFERROR(VLOOKUP(Table1[[#This Row],[Ticker]],[1]!Table1[[Symbol]:[Industry]],2,FALSE),"-")</f>
        <v>-</v>
      </c>
      <c r="E2691">
        <v>124.07742</v>
      </c>
      <c r="F2691">
        <v>73.19</v>
      </c>
      <c r="G2691">
        <v>-32.745538979881999</v>
      </c>
      <c r="H2691">
        <v>-9.8441664040619994</v>
      </c>
      <c r="I2691">
        <v>-18.377693232271401</v>
      </c>
      <c r="J2691">
        <v>-13.5002308526437</v>
      </c>
      <c r="O2691">
        <v>12.966252220248601</v>
      </c>
      <c r="P2691">
        <v>1.6527777777777599</v>
      </c>
    </row>
    <row r="2692" spans="1:17" hidden="1" x14ac:dyDescent="0.3">
      <c r="A2692" t="s">
        <v>5547</v>
      </c>
      <c r="B2692" t="s">
        <v>5548</v>
      </c>
      <c r="C2692" t="str">
        <f>IFERROR(VLOOKUP(Table1[[#This Row],[Ticker]],[1]!Table1[[Symbol]:[Industry]],2,FALSE),"-")</f>
        <v>-</v>
      </c>
      <c r="D2692" t="s">
        <v>607</v>
      </c>
      <c r="E2692">
        <v>123.995991</v>
      </c>
      <c r="F2692">
        <v>3.71</v>
      </c>
      <c r="G2692">
        <v>310.78536671572903</v>
      </c>
      <c r="H2692">
        <v>5.3800760201804199</v>
      </c>
      <c r="I2692">
        <v>61.240763762929703</v>
      </c>
      <c r="J2692">
        <v>-7.7474429192969598</v>
      </c>
      <c r="K2692">
        <v>3.6184326881939999</v>
      </c>
      <c r="L2692">
        <v>2.8079678337844598</v>
      </c>
      <c r="M2692">
        <v>34.465711151686598</v>
      </c>
      <c r="N2692">
        <v>0.69893871385778406</v>
      </c>
      <c r="O2692">
        <v>21.024258760107799</v>
      </c>
      <c r="P2692">
        <v>394.666666666666</v>
      </c>
    </row>
    <row r="2693" spans="1:17" hidden="1" x14ac:dyDescent="0.3">
      <c r="A2693" t="s">
        <v>5549</v>
      </c>
      <c r="B2693" t="s">
        <v>5550</v>
      </c>
      <c r="C2693" t="str">
        <f>IFERROR(VLOOKUP(Table1[[#This Row],[Ticker]],[1]!Table1[[Symbol]:[Industry]],2,FALSE),"-")</f>
        <v>-</v>
      </c>
      <c r="D2693" t="s">
        <v>193</v>
      </c>
      <c r="E2693">
        <v>123.80114162</v>
      </c>
      <c r="F2693">
        <v>156</v>
      </c>
      <c r="G2693">
        <v>157.179692351695</v>
      </c>
      <c r="H2693">
        <v>-3.12808248797809</v>
      </c>
      <c r="I2693">
        <v>29.5404120384297</v>
      </c>
      <c r="J2693">
        <v>-0.58305817805869697</v>
      </c>
      <c r="K2693">
        <v>132.74177429991499</v>
      </c>
      <c r="L2693">
        <v>106.333509718586</v>
      </c>
      <c r="M2693">
        <v>58.413634435619798</v>
      </c>
      <c r="N2693">
        <v>0.59090043867228603</v>
      </c>
      <c r="O2693">
        <v>2.0192307692307598</v>
      </c>
      <c r="P2693">
        <v>194.062205466541</v>
      </c>
      <c r="Q2693">
        <v>0.21859068344440999</v>
      </c>
    </row>
    <row r="2694" spans="1:17" hidden="1" x14ac:dyDescent="0.3">
      <c r="A2694" t="s">
        <v>5551</v>
      </c>
      <c r="B2694" t="s">
        <v>5552</v>
      </c>
      <c r="C2694" t="str">
        <f>IFERROR(VLOOKUP(Table1[[#This Row],[Ticker]],[1]!Table1[[Symbol]:[Industry]],2,FALSE),"-")</f>
        <v>-</v>
      </c>
      <c r="D2694" t="s">
        <v>278</v>
      </c>
      <c r="E2694">
        <v>123.397545095</v>
      </c>
      <c r="F2694">
        <v>58.07</v>
      </c>
      <c r="G2694">
        <v>-14.779950320175599</v>
      </c>
      <c r="H2694">
        <v>0.58157724115162901</v>
      </c>
      <c r="I2694">
        <v>-15.1272150961215</v>
      </c>
      <c r="J2694">
        <v>-5.8140754404549702</v>
      </c>
      <c r="K2694">
        <v>53.924324206110903</v>
      </c>
      <c r="L2694">
        <v>55.842139948925002</v>
      </c>
      <c r="M2694">
        <v>59.2707285874611</v>
      </c>
      <c r="N2694">
        <v>1.4437396512902001</v>
      </c>
      <c r="O2694">
        <v>23.643878078181402</v>
      </c>
      <c r="P2694">
        <v>30.114272910598199</v>
      </c>
      <c r="Q2694">
        <v>-1.3021412183228999E-2</v>
      </c>
    </row>
    <row r="2695" spans="1:17" hidden="1" x14ac:dyDescent="0.3">
      <c r="A2695" t="s">
        <v>5553</v>
      </c>
      <c r="B2695" t="s">
        <v>5554</v>
      </c>
      <c r="C2695" t="str">
        <f>IFERROR(VLOOKUP(Table1[[#This Row],[Ticker]],[1]!Table1[[Symbol]:[Industry]],2,FALSE),"-")</f>
        <v>-</v>
      </c>
      <c r="D2695" t="s">
        <v>607</v>
      </c>
      <c r="E2695">
        <v>123.3036</v>
      </c>
      <c r="F2695">
        <v>52.07</v>
      </c>
      <c r="G2695">
        <v>-7.3365976663535299</v>
      </c>
      <c r="H2695">
        <v>-2.2520871961412099</v>
      </c>
      <c r="I2695">
        <v>-9.3193346358129094</v>
      </c>
      <c r="J2695">
        <v>3.8519361586590501</v>
      </c>
      <c r="K2695">
        <v>50.274957866525</v>
      </c>
      <c r="L2695">
        <v>50.634740206236899</v>
      </c>
      <c r="M2695">
        <v>72.974157164487906</v>
      </c>
      <c r="N2695">
        <v>1.58899841381492</v>
      </c>
      <c r="O2695">
        <v>31.745726906087899</v>
      </c>
      <c r="P2695">
        <v>26.6909975669099</v>
      </c>
      <c r="Q2695">
        <v>-1.0791405019705999E-2</v>
      </c>
    </row>
    <row r="2696" spans="1:17" hidden="1" x14ac:dyDescent="0.3">
      <c r="A2696" t="s">
        <v>5555</v>
      </c>
      <c r="B2696" t="s">
        <v>5556</v>
      </c>
      <c r="C2696" t="str">
        <f>IFERROR(VLOOKUP(Table1[[#This Row],[Ticker]],[1]!Table1[[Symbol]:[Industry]],2,FALSE),"-")</f>
        <v>-</v>
      </c>
      <c r="D2696" t="s">
        <v>971</v>
      </c>
      <c r="E2696">
        <v>123.27180250000001</v>
      </c>
      <c r="F2696">
        <v>241.6</v>
      </c>
      <c r="G2696">
        <v>-4.6676863256895</v>
      </c>
      <c r="H2696">
        <v>-2.8092227990396501</v>
      </c>
      <c r="I2696">
        <v>-31.594557755124999</v>
      </c>
      <c r="J2696">
        <v>-6.5462265100642396</v>
      </c>
      <c r="K2696">
        <v>252.17450034598801</v>
      </c>
      <c r="L2696">
        <v>251.249985707213</v>
      </c>
      <c r="M2696">
        <v>52.1192326289612</v>
      </c>
      <c r="N2696">
        <v>0.56583762853412101</v>
      </c>
      <c r="O2696">
        <v>45.860927152317799</v>
      </c>
      <c r="P2696">
        <v>30.2425876010781</v>
      </c>
      <c r="Q2696">
        <v>4.4273514090505998E-2</v>
      </c>
    </row>
    <row r="2697" spans="1:17" hidden="1" x14ac:dyDescent="0.3">
      <c r="A2697" t="s">
        <v>5557</v>
      </c>
      <c r="B2697" t="s">
        <v>5558</v>
      </c>
      <c r="C2697" t="str">
        <f>IFERROR(VLOOKUP(Table1[[#This Row],[Ticker]],[1]!Table1[[Symbol]:[Industry]],2,FALSE),"-")</f>
        <v>-</v>
      </c>
      <c r="E2697">
        <v>123.1327629</v>
      </c>
      <c r="F2697">
        <v>116.6</v>
      </c>
      <c r="G2697">
        <v>177.960611813768</v>
      </c>
      <c r="H2697">
        <v>27.7909984311028</v>
      </c>
      <c r="I2697">
        <v>144.946360491782</v>
      </c>
      <c r="J2697">
        <v>6.9125772442518203</v>
      </c>
      <c r="K2697">
        <v>90.787967642602595</v>
      </c>
      <c r="L2697">
        <v>62.7958361667528</v>
      </c>
      <c r="M2697">
        <v>77.443237789488705</v>
      </c>
      <c r="N2697">
        <v>1.17082533589251</v>
      </c>
      <c r="O2697">
        <v>5.2315608919382504</v>
      </c>
      <c r="P2697">
        <v>695.90443686006802</v>
      </c>
    </row>
    <row r="2698" spans="1:17" hidden="1" x14ac:dyDescent="0.3">
      <c r="A2698" t="s">
        <v>5559</v>
      </c>
      <c r="B2698" t="s">
        <v>5560</v>
      </c>
      <c r="C2698" t="str">
        <f>IFERROR(VLOOKUP(Table1[[#This Row],[Ticker]],[1]!Table1[[Symbol]:[Industry]],2,FALSE),"-")</f>
        <v>-</v>
      </c>
      <c r="E2698">
        <v>123.0204732</v>
      </c>
      <c r="F2698">
        <v>177.55</v>
      </c>
      <c r="G2698">
        <v>50.281081751000301</v>
      </c>
      <c r="H2698">
        <v>-14.337219371855401</v>
      </c>
      <c r="I2698">
        <v>17.155851434992499</v>
      </c>
      <c r="J2698">
        <v>-6.5075591259788403</v>
      </c>
      <c r="K2698">
        <v>177.22666799496099</v>
      </c>
      <c r="L2698">
        <v>156.46937725302999</v>
      </c>
      <c r="M2698">
        <v>40.903644642457202</v>
      </c>
      <c r="N2698">
        <v>0.72321025594927002</v>
      </c>
      <c r="O2698">
        <v>54.885947620388599</v>
      </c>
      <c r="P2698">
        <v>82.102564102564102</v>
      </c>
      <c r="Q2698">
        <v>0.103316820675684</v>
      </c>
    </row>
    <row r="2699" spans="1:17" hidden="1" x14ac:dyDescent="0.3">
      <c r="A2699" t="s">
        <v>5561</v>
      </c>
      <c r="B2699" t="s">
        <v>5562</v>
      </c>
      <c r="C2699" t="str">
        <f>IFERROR(VLOOKUP(Table1[[#This Row],[Ticker]],[1]!Table1[[Symbol]:[Industry]],2,FALSE),"-")</f>
        <v>-</v>
      </c>
      <c r="E2699">
        <v>123.0197</v>
      </c>
      <c r="F2699">
        <v>81.5</v>
      </c>
      <c r="G2699">
        <v>-28.661411995755</v>
      </c>
      <c r="H2699">
        <v>-13.940718128199901</v>
      </c>
      <c r="I2699">
        <v>-27.296757215252899</v>
      </c>
      <c r="J2699">
        <v>-4.08113210642522</v>
      </c>
      <c r="K2699">
        <v>91.800100436578404</v>
      </c>
      <c r="L2699">
        <v>97.827531505724906</v>
      </c>
      <c r="M2699">
        <v>41.674247696459197</v>
      </c>
      <c r="N2699">
        <v>1.03929046563192</v>
      </c>
      <c r="O2699">
        <v>80.368098159509202</v>
      </c>
      <c r="P2699">
        <v>11.4911080711354</v>
      </c>
      <c r="Q2699">
        <v>7.9116750417305995E-2</v>
      </c>
    </row>
    <row r="2700" spans="1:17" hidden="1" x14ac:dyDescent="0.3">
      <c r="A2700" t="s">
        <v>5563</v>
      </c>
      <c r="B2700" t="s">
        <v>5564</v>
      </c>
      <c r="C2700" t="str">
        <f>IFERROR(VLOOKUP(Table1[[#This Row],[Ticker]],[1]!Table1[[Symbol]:[Industry]],2,FALSE),"-")</f>
        <v>-</v>
      </c>
      <c r="D2700" t="s">
        <v>124</v>
      </c>
      <c r="E2700">
        <v>122.80462064</v>
      </c>
      <c r="F2700">
        <v>137.6</v>
      </c>
      <c r="G2700">
        <v>32.119238171687599</v>
      </c>
      <c r="H2700">
        <v>9.0073357418607198</v>
      </c>
      <c r="I2700">
        <v>-24.448688903267001</v>
      </c>
      <c r="J2700">
        <v>-2.2597288463259999</v>
      </c>
      <c r="K2700">
        <v>125.616206584772</v>
      </c>
      <c r="L2700">
        <v>120.212121879948</v>
      </c>
      <c r="M2700">
        <v>66.283982974266806</v>
      </c>
      <c r="N2700">
        <v>1.1442512153231701</v>
      </c>
      <c r="O2700">
        <v>41.533430232558104</v>
      </c>
      <c r="P2700">
        <v>58.160919540229798</v>
      </c>
      <c r="Q2700">
        <v>6.5177957579129003E-2</v>
      </c>
    </row>
    <row r="2701" spans="1:17" hidden="1" x14ac:dyDescent="0.3">
      <c r="A2701" t="s">
        <v>5565</v>
      </c>
      <c r="B2701" t="s">
        <v>5566</v>
      </c>
      <c r="C2701" t="str">
        <f>IFERROR(VLOOKUP(Table1[[#This Row],[Ticker]],[1]!Table1[[Symbol]:[Industry]],2,FALSE),"-")</f>
        <v>-</v>
      </c>
      <c r="D2701" t="s">
        <v>124</v>
      </c>
      <c r="E2701">
        <v>122.48737998</v>
      </c>
      <c r="F2701">
        <v>62.93</v>
      </c>
      <c r="G2701">
        <v>11.8666910487414</v>
      </c>
      <c r="H2701">
        <v>-3.4093255330402399</v>
      </c>
      <c r="I2701">
        <v>-11.5077009107326</v>
      </c>
      <c r="J2701">
        <v>-5.8381602188750197</v>
      </c>
      <c r="K2701">
        <v>62.520441231628098</v>
      </c>
      <c r="L2701">
        <v>62.016062577902098</v>
      </c>
      <c r="M2701">
        <v>45.542878663253703</v>
      </c>
      <c r="N2701">
        <v>2.03062514422952</v>
      </c>
      <c r="O2701">
        <v>49.769585253456199</v>
      </c>
      <c r="P2701">
        <v>46.178861788617802</v>
      </c>
      <c r="Q2701">
        <v>0.11342428108031501</v>
      </c>
    </row>
    <row r="2702" spans="1:17" hidden="1" x14ac:dyDescent="0.3">
      <c r="A2702" t="s">
        <v>5567</v>
      </c>
      <c r="B2702" t="s">
        <v>5568</v>
      </c>
      <c r="C2702" t="str">
        <f>IFERROR(VLOOKUP(Table1[[#This Row],[Ticker]],[1]!Table1[[Symbol]:[Industry]],2,FALSE),"-")</f>
        <v>-</v>
      </c>
      <c r="D2702" t="s">
        <v>544</v>
      </c>
      <c r="E2702">
        <v>122.477033889</v>
      </c>
      <c r="F2702">
        <v>173.61</v>
      </c>
      <c r="G2702">
        <v>56.105354396665803</v>
      </c>
      <c r="H2702">
        <v>-4.14911923425068</v>
      </c>
      <c r="I2702">
        <v>29.030239426105801</v>
      </c>
      <c r="J2702">
        <v>-0.21219122662696199</v>
      </c>
      <c r="K2702">
        <v>170.68100774005899</v>
      </c>
      <c r="L2702">
        <v>150.72713561659501</v>
      </c>
      <c r="M2702">
        <v>60.0497945065134</v>
      </c>
      <c r="N2702">
        <v>0.35716856657113799</v>
      </c>
      <c r="O2702">
        <v>26.720811013190399</v>
      </c>
      <c r="P2702">
        <v>92.472283813747197</v>
      </c>
      <c r="Q2702">
        <v>7.3311410118308995E-2</v>
      </c>
    </row>
    <row r="2703" spans="1:17" hidden="1" x14ac:dyDescent="0.3">
      <c r="A2703" t="s">
        <v>5569</v>
      </c>
      <c r="B2703" t="s">
        <v>5570</v>
      </c>
      <c r="C2703" t="str">
        <f>IFERROR(VLOOKUP(Table1[[#This Row],[Ticker]],[1]!Table1[[Symbol]:[Industry]],2,FALSE),"-")</f>
        <v>-</v>
      </c>
      <c r="D2703" t="s">
        <v>1554</v>
      </c>
      <c r="E2703">
        <v>122.35392920699999</v>
      </c>
      <c r="F2703">
        <v>83</v>
      </c>
      <c r="G2703">
        <v>23.999178841120699</v>
      </c>
      <c r="H2703">
        <v>-7.6274997373953299</v>
      </c>
      <c r="I2703">
        <v>12.5632212429714</v>
      </c>
      <c r="J2703">
        <v>-5.6829878050819103</v>
      </c>
      <c r="K2703">
        <v>92.065340956630394</v>
      </c>
      <c r="L2703">
        <v>85.392669663653194</v>
      </c>
      <c r="M2703">
        <v>36.234728284354503</v>
      </c>
      <c r="N2703">
        <v>0.95678617157490398</v>
      </c>
      <c r="O2703">
        <v>79.216867469879503</v>
      </c>
      <c r="P2703">
        <v>61.165048543689302</v>
      </c>
      <c r="Q2703">
        <v>5.7236363513522001E-2</v>
      </c>
    </row>
    <row r="2704" spans="1:17" hidden="1" x14ac:dyDescent="0.3">
      <c r="A2704" t="s">
        <v>5571</v>
      </c>
      <c r="B2704" t="s">
        <v>5572</v>
      </c>
      <c r="C2704" t="str">
        <f>IFERROR(VLOOKUP(Table1[[#This Row],[Ticker]],[1]!Table1[[Symbol]:[Industry]],2,FALSE),"-")</f>
        <v>-</v>
      </c>
      <c r="D2704" t="s">
        <v>533</v>
      </c>
      <c r="E2704">
        <v>122.294809</v>
      </c>
      <c r="F2704">
        <v>13.21</v>
      </c>
      <c r="G2704">
        <v>-24.8455268630759</v>
      </c>
      <c r="H2704">
        <v>22.585463225567601</v>
      </c>
      <c r="I2704">
        <v>19.734211529633299</v>
      </c>
      <c r="J2704">
        <v>-4.22980807440549</v>
      </c>
      <c r="K2704">
        <v>11.2097249420101</v>
      </c>
      <c r="L2704">
        <v>10.9075347971332</v>
      </c>
      <c r="M2704">
        <v>57.167471950290597</v>
      </c>
      <c r="N2704">
        <v>3.6475949613268099</v>
      </c>
      <c r="O2704">
        <v>22.2558667676002</v>
      </c>
      <c r="P2704">
        <v>54.6838407494145</v>
      </c>
      <c r="Q2704">
        <v>-6.2754865893518003E-2</v>
      </c>
    </row>
    <row r="2705" spans="1:17" hidden="1" x14ac:dyDescent="0.3">
      <c r="A2705" t="s">
        <v>5573</v>
      </c>
      <c r="B2705" t="s">
        <v>5574</v>
      </c>
      <c r="C2705" t="str">
        <f>IFERROR(VLOOKUP(Table1[[#This Row],[Ticker]],[1]!Table1[[Symbol]:[Industry]],2,FALSE),"-")</f>
        <v>-</v>
      </c>
      <c r="D2705" t="s">
        <v>119</v>
      </c>
      <c r="E2705">
        <v>122.25615000000001</v>
      </c>
      <c r="F2705">
        <v>7.76</v>
      </c>
      <c r="G2705">
        <v>-68.626397990152697</v>
      </c>
      <c r="H2705">
        <v>-11.3815158016523</v>
      </c>
      <c r="I2705">
        <v>-41.407465862043999</v>
      </c>
      <c r="J2705">
        <v>-2.9152746467356998</v>
      </c>
      <c r="K2705">
        <v>8.3433078849783797</v>
      </c>
      <c r="L2705">
        <v>10.334292942577299</v>
      </c>
      <c r="M2705">
        <v>48.874164996844598</v>
      </c>
      <c r="N2705">
        <v>0.39171773350881101</v>
      </c>
      <c r="O2705">
        <v>90.077319587628807</v>
      </c>
      <c r="P2705">
        <v>7.0344827586206797</v>
      </c>
      <c r="Q2705">
        <v>-6.2223956064779998E-2</v>
      </c>
    </row>
    <row r="2706" spans="1:17" hidden="1" x14ac:dyDescent="0.3">
      <c r="A2706" t="s">
        <v>5575</v>
      </c>
      <c r="B2706" t="s">
        <v>5576</v>
      </c>
      <c r="C2706" t="str">
        <f>IFERROR(VLOOKUP(Table1[[#This Row],[Ticker]],[1]!Table1[[Symbol]:[Industry]],2,FALSE),"-")</f>
        <v>-</v>
      </c>
      <c r="D2706" t="s">
        <v>607</v>
      </c>
      <c r="E2706">
        <v>122.24661794799999</v>
      </c>
      <c r="F2706">
        <v>1.56</v>
      </c>
      <c r="G2706">
        <v>-109.728798340662</v>
      </c>
      <c r="H2706">
        <v>-15.9330552929509</v>
      </c>
      <c r="I2706">
        <v>19.998642733840502</v>
      </c>
      <c r="J2706">
        <v>-6.3226563429060301</v>
      </c>
      <c r="K2706">
        <v>1.59738435547809</v>
      </c>
      <c r="L2706">
        <v>2.7549019311204299</v>
      </c>
      <c r="M2706">
        <v>36.853434523842701</v>
      </c>
      <c r="N2706">
        <v>0.95602436833220605</v>
      </c>
      <c r="O2706">
        <v>584.19548285320002</v>
      </c>
      <c r="P2706">
        <v>50.704960835509098</v>
      </c>
      <c r="Q2706">
        <v>8.8026320607519998E-2</v>
      </c>
    </row>
    <row r="2707" spans="1:17" hidden="1" x14ac:dyDescent="0.3">
      <c r="A2707" t="s">
        <v>5577</v>
      </c>
      <c r="B2707" t="s">
        <v>5578</v>
      </c>
      <c r="C2707" t="str">
        <f>IFERROR(VLOOKUP(Table1[[#This Row],[Ticker]],[1]!Table1[[Symbol]:[Industry]],2,FALSE),"-")</f>
        <v>-</v>
      </c>
      <c r="D2707" t="s">
        <v>388</v>
      </c>
      <c r="E2707">
        <v>121.990844352</v>
      </c>
      <c r="F2707">
        <v>24.94</v>
      </c>
      <c r="G2707">
        <v>132.760374335357</v>
      </c>
      <c r="H2707">
        <v>-1.9125874566935901</v>
      </c>
      <c r="I2707">
        <v>92.274460962739894</v>
      </c>
      <c r="J2707">
        <v>0.19845969896035801</v>
      </c>
      <c r="K2707">
        <v>19.586551454213801</v>
      </c>
      <c r="L2707">
        <v>14.230544793573699</v>
      </c>
      <c r="M2707">
        <v>88.700482422225207</v>
      </c>
      <c r="N2707">
        <v>0.124115564977245</v>
      </c>
      <c r="O2707">
        <v>8.0192461908579205E-2</v>
      </c>
      <c r="P2707">
        <v>202.30303030303</v>
      </c>
      <c r="Q2707">
        <v>0.13048346874273201</v>
      </c>
    </row>
    <row r="2708" spans="1:17" hidden="1" x14ac:dyDescent="0.3">
      <c r="A2708" t="s">
        <v>5579</v>
      </c>
      <c r="B2708" t="s">
        <v>5580</v>
      </c>
      <c r="C2708" t="str">
        <f>IFERROR(VLOOKUP(Table1[[#This Row],[Ticker]],[1]!Table1[[Symbol]:[Industry]],2,FALSE),"-")</f>
        <v>-</v>
      </c>
      <c r="D2708" t="s">
        <v>193</v>
      </c>
      <c r="E2708">
        <v>121.911717485</v>
      </c>
      <c r="F2708">
        <v>515</v>
      </c>
      <c r="G2708">
        <v>-5.0763222221406501</v>
      </c>
      <c r="H2708">
        <v>-5.9699476540619996</v>
      </c>
      <c r="I2708">
        <v>-22.324806219508801</v>
      </c>
      <c r="J2708">
        <v>-2.5335625177255898</v>
      </c>
      <c r="K2708">
        <v>514.61761295430802</v>
      </c>
      <c r="L2708">
        <v>492.76589886714498</v>
      </c>
      <c r="M2708">
        <v>45.8241176461352</v>
      </c>
      <c r="N2708">
        <v>0.84381665067230205</v>
      </c>
      <c r="O2708">
        <v>35.320388349514502</v>
      </c>
      <c r="P2708">
        <v>35.5263157894736</v>
      </c>
      <c r="Q2708">
        <v>7.6228362241454004E-2</v>
      </c>
    </row>
    <row r="2709" spans="1:17" hidden="1" x14ac:dyDescent="0.3">
      <c r="A2709" t="s">
        <v>5581</v>
      </c>
      <c r="B2709" t="s">
        <v>5582</v>
      </c>
      <c r="C2709" t="str">
        <f>IFERROR(VLOOKUP(Table1[[#This Row],[Ticker]],[1]!Table1[[Symbol]:[Industry]],2,FALSE),"-")</f>
        <v>-</v>
      </c>
      <c r="D2709" t="s">
        <v>61</v>
      </c>
      <c r="E2709">
        <v>121.53375</v>
      </c>
      <c r="F2709">
        <v>191.1</v>
      </c>
      <c r="G2709">
        <v>108.850860954662</v>
      </c>
      <c r="H2709">
        <v>-2.8218254099412099</v>
      </c>
      <c r="I2709">
        <v>23.118079732794499</v>
      </c>
      <c r="J2709">
        <v>-2.5105477093403099</v>
      </c>
      <c r="K2709">
        <v>204.09781233871701</v>
      </c>
      <c r="L2709">
        <v>164.89989443801699</v>
      </c>
      <c r="M2709">
        <v>37.540804657597</v>
      </c>
      <c r="N2709">
        <v>0.10308537389411</v>
      </c>
      <c r="O2709">
        <v>60.753532182103598</v>
      </c>
      <c r="P2709">
        <v>154.392971246006</v>
      </c>
      <c r="Q2709">
        <v>9.1805531463889992E-3</v>
      </c>
    </row>
    <row r="2710" spans="1:17" hidden="1" x14ac:dyDescent="0.3">
      <c r="A2710" t="s">
        <v>5583</v>
      </c>
      <c r="B2710" t="s">
        <v>5584</v>
      </c>
      <c r="C2710" t="str">
        <f>IFERROR(VLOOKUP(Table1[[#This Row],[Ticker]],[1]!Table1[[Symbol]:[Industry]],2,FALSE),"-")</f>
        <v>-</v>
      </c>
      <c r="D2710" t="s">
        <v>218</v>
      </c>
      <c r="E2710">
        <v>121.508478</v>
      </c>
      <c r="F2710">
        <v>8.09</v>
      </c>
      <c r="G2710">
        <v>-25.0648741250236</v>
      </c>
      <c r="H2710">
        <v>-11.366596310604001</v>
      </c>
      <c r="I2710">
        <v>-17.138097541453298</v>
      </c>
      <c r="J2710">
        <v>-2.75845007394748</v>
      </c>
      <c r="K2710">
        <v>8.1784206588105501</v>
      </c>
      <c r="L2710">
        <v>8.3785492371042007</v>
      </c>
      <c r="M2710">
        <v>51.642570492164303</v>
      </c>
      <c r="N2710">
        <v>0.68096487213385504</v>
      </c>
      <c r="O2710">
        <v>60.692212608158201</v>
      </c>
      <c r="P2710">
        <v>28.821656050955401</v>
      </c>
    </row>
    <row r="2711" spans="1:17" hidden="1" x14ac:dyDescent="0.3">
      <c r="A2711" t="s">
        <v>5585</v>
      </c>
      <c r="B2711" t="s">
        <v>5586</v>
      </c>
      <c r="C2711" t="str">
        <f>IFERROR(VLOOKUP(Table1[[#This Row],[Ticker]],[1]!Table1[[Symbol]:[Industry]],2,FALSE),"-")</f>
        <v>-</v>
      </c>
      <c r="D2711" t="s">
        <v>526</v>
      </c>
      <c r="E2711">
        <v>121.15848149999999</v>
      </c>
      <c r="F2711">
        <v>43.54</v>
      </c>
      <c r="G2711">
        <v>56.490510698008599</v>
      </c>
      <c r="H2711">
        <v>32.638373278477602</v>
      </c>
      <c r="I2711">
        <v>-2.4673757719539502</v>
      </c>
      <c r="J2711">
        <v>-9.0789009596157602</v>
      </c>
      <c r="K2711">
        <v>38.156260120881001</v>
      </c>
      <c r="L2711">
        <v>33.739080533832499</v>
      </c>
      <c r="M2711">
        <v>46.949573832001001</v>
      </c>
      <c r="N2711">
        <v>1.1673594584156599</v>
      </c>
      <c r="O2711">
        <v>20.372071658245201</v>
      </c>
      <c r="P2711">
        <v>101.01569713758001</v>
      </c>
      <c r="Q2711">
        <v>-8.7097206852730005E-3</v>
      </c>
    </row>
    <row r="2712" spans="1:17" hidden="1" x14ac:dyDescent="0.3">
      <c r="A2712" t="s">
        <v>5587</v>
      </c>
      <c r="B2712" t="s">
        <v>5588</v>
      </c>
      <c r="C2712" t="str">
        <f>IFERROR(VLOOKUP(Table1[[#This Row],[Ticker]],[1]!Table1[[Symbol]:[Industry]],2,FALSE),"-")</f>
        <v>-</v>
      </c>
      <c r="E2712">
        <v>121.11147047999999</v>
      </c>
      <c r="F2712">
        <v>230.75</v>
      </c>
      <c r="G2712">
        <v>215.71143479054001</v>
      </c>
      <c r="H2712">
        <v>-2.0623647662094098</v>
      </c>
      <c r="I2712">
        <v>143.542354733899</v>
      </c>
      <c r="J2712">
        <v>-1.6714935522083501</v>
      </c>
      <c r="K2712">
        <v>216.59088207111901</v>
      </c>
      <c r="L2712">
        <v>156.60419951393001</v>
      </c>
      <c r="M2712">
        <v>100</v>
      </c>
      <c r="N2712">
        <v>0</v>
      </c>
      <c r="O2712">
        <v>0</v>
      </c>
      <c r="P2712">
        <v>241.39665631010499</v>
      </c>
    </row>
    <row r="2713" spans="1:17" hidden="1" x14ac:dyDescent="0.3">
      <c r="A2713" t="s">
        <v>5589</v>
      </c>
      <c r="B2713" t="s">
        <v>5590</v>
      </c>
      <c r="C2713" t="str">
        <f>IFERROR(VLOOKUP(Table1[[#This Row],[Ticker]],[1]!Table1[[Symbol]:[Industry]],2,FALSE),"-")</f>
        <v>-</v>
      </c>
      <c r="D2713" t="s">
        <v>1514</v>
      </c>
      <c r="E2713">
        <v>120.88173846799999</v>
      </c>
      <c r="F2713">
        <v>27.38</v>
      </c>
      <c r="G2713">
        <v>34.431737544762903</v>
      </c>
      <c r="H2713">
        <v>29.654398189239402</v>
      </c>
      <c r="I2713">
        <v>17.227225167013099</v>
      </c>
      <c r="J2713">
        <v>10.4116763183291</v>
      </c>
      <c r="K2713">
        <v>23.621466990290202</v>
      </c>
      <c r="L2713">
        <v>22.160106561901401</v>
      </c>
      <c r="M2713">
        <v>84.209509584844596</v>
      </c>
      <c r="N2713">
        <v>2.0055948900615199</v>
      </c>
      <c r="O2713">
        <v>26.552227903579201</v>
      </c>
      <c r="P2713">
        <v>81.926910299003296</v>
      </c>
      <c r="Q2713">
        <v>6.9919100656687994E-2</v>
      </c>
    </row>
    <row r="2714" spans="1:17" hidden="1" x14ac:dyDescent="0.3">
      <c r="A2714" t="s">
        <v>5591</v>
      </c>
      <c r="B2714" t="s">
        <v>5592</v>
      </c>
      <c r="C2714" t="str">
        <f>IFERROR(VLOOKUP(Table1[[#This Row],[Ticker]],[1]!Table1[[Symbol]:[Industry]],2,FALSE),"-")</f>
        <v>-</v>
      </c>
      <c r="D2714" t="s">
        <v>322</v>
      </c>
      <c r="E2714">
        <v>120.8</v>
      </c>
      <c r="F2714">
        <v>315</v>
      </c>
      <c r="G2714">
        <v>98.993808437639402</v>
      </c>
      <c r="H2714">
        <v>50.556240306665003</v>
      </c>
      <c r="I2714">
        <v>107.508605471533</v>
      </c>
      <c r="J2714">
        <v>-3.6942495572652301</v>
      </c>
      <c r="K2714">
        <v>236.45172916423999</v>
      </c>
      <c r="M2714">
        <v>50.493037295615999</v>
      </c>
      <c r="N2714">
        <v>1.4127934457223801</v>
      </c>
      <c r="O2714">
        <v>18.968253968253901</v>
      </c>
      <c r="P2714">
        <v>142.30769230769201</v>
      </c>
    </row>
    <row r="2715" spans="1:17" hidden="1" x14ac:dyDescent="0.3">
      <c r="A2715" t="s">
        <v>5593</v>
      </c>
      <c r="B2715" t="s">
        <v>5594</v>
      </c>
      <c r="C2715" t="str">
        <f>IFERROR(VLOOKUP(Table1[[#This Row],[Ticker]],[1]!Table1[[Symbol]:[Industry]],2,FALSE),"-")</f>
        <v>-</v>
      </c>
      <c r="E2715">
        <v>120.77</v>
      </c>
      <c r="F2715">
        <v>18.95</v>
      </c>
      <c r="G2715">
        <v>28.379819130841899</v>
      </c>
      <c r="H2715">
        <v>25.009849232043099</v>
      </c>
      <c r="I2715">
        <v>4.6556964434683099</v>
      </c>
      <c r="J2715">
        <v>6.5405041181468899</v>
      </c>
      <c r="K2715">
        <v>15.5090720601849</v>
      </c>
      <c r="L2715">
        <v>17.460408726774101</v>
      </c>
      <c r="M2715">
        <v>95.559194895771597</v>
      </c>
      <c r="N2715">
        <v>2.1902823170224801</v>
      </c>
      <c r="O2715">
        <v>4.3799472295514601</v>
      </c>
      <c r="P2715">
        <v>86.332350049164106</v>
      </c>
      <c r="Q2715">
        <v>6.0718948284015001E-2</v>
      </c>
    </row>
    <row r="2716" spans="1:17" hidden="1" x14ac:dyDescent="0.3">
      <c r="A2716" t="s">
        <v>5595</v>
      </c>
      <c r="B2716" t="s">
        <v>5596</v>
      </c>
      <c r="C2716" t="str">
        <f>IFERROR(VLOOKUP(Table1[[#This Row],[Ticker]],[1]!Table1[[Symbol]:[Industry]],2,FALSE),"-")</f>
        <v>-</v>
      </c>
      <c r="E2716">
        <v>120.52800000000001</v>
      </c>
      <c r="F2716">
        <v>190.55</v>
      </c>
      <c r="G2716">
        <v>264.22678993940798</v>
      </c>
      <c r="H2716">
        <v>97.587412543306399</v>
      </c>
      <c r="I2716">
        <v>191.76835669185999</v>
      </c>
      <c r="J2716">
        <v>-9.4163682674703093</v>
      </c>
      <c r="K2716">
        <v>130.84074746858099</v>
      </c>
      <c r="L2716">
        <v>86.146618758619496</v>
      </c>
      <c r="M2716">
        <v>70.488617348778504</v>
      </c>
      <c r="N2716">
        <v>2.4093537482397398</v>
      </c>
      <c r="O2716">
        <v>10.5851482550511</v>
      </c>
      <c r="P2716">
        <v>449.13544668587798</v>
      </c>
      <c r="Q2716">
        <v>0.17815209868283499</v>
      </c>
    </row>
    <row r="2717" spans="1:17" hidden="1" x14ac:dyDescent="0.3">
      <c r="A2717" t="s">
        <v>5597</v>
      </c>
      <c r="B2717" t="s">
        <v>5598</v>
      </c>
      <c r="C2717" t="str">
        <f>IFERROR(VLOOKUP(Table1[[#This Row],[Ticker]],[1]!Table1[[Symbol]:[Industry]],2,FALSE),"-")</f>
        <v>-</v>
      </c>
      <c r="D2717" t="s">
        <v>272</v>
      </c>
      <c r="E2717">
        <v>120.20278740000001</v>
      </c>
      <c r="F2717">
        <v>58.43</v>
      </c>
      <c r="G2717">
        <v>-53.549419050428703</v>
      </c>
      <c r="H2717">
        <v>-5.7295301201005602</v>
      </c>
      <c r="I2717">
        <v>-41.173318148904698</v>
      </c>
      <c r="J2717">
        <v>-7.91642461465766</v>
      </c>
      <c r="K2717">
        <v>60.325375101367598</v>
      </c>
      <c r="L2717">
        <v>69.245771113386596</v>
      </c>
      <c r="M2717">
        <v>41.940064324129303</v>
      </c>
      <c r="N2717">
        <v>1.89059834873611</v>
      </c>
      <c r="O2717">
        <v>89.970905356837207</v>
      </c>
      <c r="P2717">
        <v>20.474226804123699</v>
      </c>
      <c r="Q2717">
        <v>4.6999603881600002E-3</v>
      </c>
    </row>
    <row r="2718" spans="1:17" hidden="1" x14ac:dyDescent="0.3">
      <c r="A2718" t="s">
        <v>5599</v>
      </c>
      <c r="B2718" t="s">
        <v>5600</v>
      </c>
      <c r="C2718" t="str">
        <f>IFERROR(VLOOKUP(Table1[[#This Row],[Ticker]],[1]!Table1[[Symbol]:[Industry]],2,FALSE),"-")</f>
        <v>-</v>
      </c>
      <c r="D2718" t="s">
        <v>388</v>
      </c>
      <c r="E2718">
        <v>120.17627</v>
      </c>
      <c r="F2718">
        <v>104.04</v>
      </c>
      <c r="G2718">
        <v>139.047602907916</v>
      </c>
      <c r="H2718">
        <v>-8.0150401904697706</v>
      </c>
      <c r="I2718">
        <v>57.606150774563297</v>
      </c>
      <c r="J2718">
        <v>-2.9299640265549098</v>
      </c>
      <c r="K2718">
        <v>99.586124423242197</v>
      </c>
      <c r="L2718">
        <v>77.483979638787503</v>
      </c>
      <c r="M2718">
        <v>33.396074588980397</v>
      </c>
      <c r="N2718">
        <v>0.33332754929199099</v>
      </c>
      <c r="O2718">
        <v>40.763168012302899</v>
      </c>
      <c r="P2718">
        <v>179.60225745767201</v>
      </c>
      <c r="Q2718">
        <v>0.12542581772274</v>
      </c>
    </row>
    <row r="2719" spans="1:17" hidden="1" x14ac:dyDescent="0.3">
      <c r="A2719" t="s">
        <v>5601</v>
      </c>
      <c r="B2719" t="s">
        <v>5602</v>
      </c>
      <c r="C2719" t="str">
        <f>IFERROR(VLOOKUP(Table1[[#This Row],[Ticker]],[1]!Table1[[Symbol]:[Industry]],2,FALSE),"-")</f>
        <v>-</v>
      </c>
      <c r="D2719" t="s">
        <v>388</v>
      </c>
      <c r="E2719">
        <v>120.115289217</v>
      </c>
      <c r="F2719">
        <v>5.4</v>
      </c>
      <c r="G2719">
        <v>26.9908348184636</v>
      </c>
      <c r="H2719">
        <v>-17.863838535209499</v>
      </c>
      <c r="I2719">
        <v>5.8192836640547103</v>
      </c>
      <c r="J2719">
        <v>-4.18045412568505</v>
      </c>
      <c r="K2719">
        <v>5.4597799327900303</v>
      </c>
      <c r="L2719">
        <v>5.2678990735985396</v>
      </c>
      <c r="M2719">
        <v>44.057606938929297</v>
      </c>
      <c r="N2719">
        <v>0.91983493704929697</v>
      </c>
      <c r="O2719">
        <v>75.5555555555555</v>
      </c>
      <c r="P2719">
        <v>68.75</v>
      </c>
      <c r="Q2719">
        <v>8.0178711269539002E-2</v>
      </c>
    </row>
    <row r="2720" spans="1:17" hidden="1" x14ac:dyDescent="0.3">
      <c r="A2720" t="s">
        <v>5603</v>
      </c>
      <c r="B2720" t="s">
        <v>5604</v>
      </c>
      <c r="C2720" t="str">
        <f>IFERROR(VLOOKUP(Table1[[#This Row],[Ticker]],[1]!Table1[[Symbol]:[Industry]],2,FALSE),"-")</f>
        <v>-</v>
      </c>
      <c r="E2720">
        <v>120.1116475</v>
      </c>
      <c r="F2720">
        <v>32.229999999999997</v>
      </c>
      <c r="G2720">
        <v>-55.360106965778797</v>
      </c>
      <c r="H2720">
        <v>-15.6928150527106</v>
      </c>
      <c r="I2720">
        <v>-11.0685421794189</v>
      </c>
      <c r="J2720">
        <v>-6.3259364295003202</v>
      </c>
      <c r="K2720">
        <v>35.0853067967832</v>
      </c>
      <c r="L2720">
        <v>34.197344683688101</v>
      </c>
      <c r="M2720">
        <v>37.381820028866699</v>
      </c>
      <c r="N2720">
        <v>0.74941128603606</v>
      </c>
      <c r="O2720">
        <v>62.178094942599998</v>
      </c>
      <c r="P2720">
        <v>28.816946442845701</v>
      </c>
      <c r="Q2720">
        <v>9.2150812791382999E-2</v>
      </c>
    </row>
    <row r="2721" spans="1:17" hidden="1" x14ac:dyDescent="0.3">
      <c r="A2721" t="s">
        <v>5605</v>
      </c>
      <c r="B2721" t="s">
        <v>5606</v>
      </c>
      <c r="C2721" t="str">
        <f>IFERROR(VLOOKUP(Table1[[#This Row],[Ticker]],[1]!Table1[[Symbol]:[Industry]],2,FALSE),"-")</f>
        <v>-</v>
      </c>
      <c r="D2721" t="s">
        <v>64</v>
      </c>
      <c r="E2721">
        <v>119.6034552</v>
      </c>
      <c r="F2721">
        <v>2.2599999999999998</v>
      </c>
      <c r="G2721">
        <v>-28.084006025315801</v>
      </c>
      <c r="H2721">
        <v>-0.64022551736248101</v>
      </c>
      <c r="I2721">
        <v>-40.464610549141597</v>
      </c>
      <c r="J2721">
        <v>10.8285064477916</v>
      </c>
      <c r="K2721">
        <v>2.21171887949638</v>
      </c>
      <c r="L2721">
        <v>2.82169856204984</v>
      </c>
      <c r="M2721">
        <v>80.443419205942504</v>
      </c>
      <c r="N2721">
        <v>0.579806760279441</v>
      </c>
      <c r="O2721">
        <v>223.45132743362799</v>
      </c>
      <c r="P2721">
        <v>20.5253444003711</v>
      </c>
      <c r="Q2721">
        <v>-4.3152382736775997E-2</v>
      </c>
    </row>
    <row r="2722" spans="1:17" hidden="1" x14ac:dyDescent="0.3">
      <c r="A2722" t="s">
        <v>5607</v>
      </c>
      <c r="B2722" t="s">
        <v>5608</v>
      </c>
      <c r="C2722" t="str">
        <f>IFERROR(VLOOKUP(Table1[[#This Row],[Ticker]],[1]!Table1[[Symbol]:[Industry]],2,FALSE),"-")</f>
        <v>-</v>
      </c>
      <c r="E2722">
        <v>119.382474015</v>
      </c>
      <c r="F2722">
        <v>67.66</v>
      </c>
      <c r="G2722">
        <v>-72.0293928121894</v>
      </c>
      <c r="H2722">
        <v>-16.405414570484101</v>
      </c>
      <c r="I2722">
        <v>-45.371956668640102</v>
      </c>
      <c r="J2722">
        <v>-4.5992284850846703</v>
      </c>
      <c r="K2722">
        <v>73.8341466145352</v>
      </c>
      <c r="M2722">
        <v>32.4433903249151</v>
      </c>
      <c r="N2722">
        <v>1.1377520222141699</v>
      </c>
      <c r="O2722">
        <v>97.975169967484405</v>
      </c>
      <c r="P2722">
        <v>4.0923076923076804</v>
      </c>
    </row>
    <row r="2723" spans="1:17" hidden="1" x14ac:dyDescent="0.3">
      <c r="A2723" t="s">
        <v>5609</v>
      </c>
      <c r="B2723" t="s">
        <v>5610</v>
      </c>
      <c r="C2723" t="str">
        <f>IFERROR(VLOOKUP(Table1[[#This Row],[Ticker]],[1]!Table1[[Symbol]:[Industry]],2,FALSE),"-")</f>
        <v>-</v>
      </c>
      <c r="D2723" t="s">
        <v>544</v>
      </c>
      <c r="E2723">
        <v>119.231169442</v>
      </c>
      <c r="F2723">
        <v>132.62</v>
      </c>
      <c r="G2723">
        <v>109.874281144733</v>
      </c>
      <c r="H2723">
        <v>16.687036603456701</v>
      </c>
      <c r="I2723">
        <v>-16.419343571596102</v>
      </c>
      <c r="J2723">
        <v>-7.0613606021544504</v>
      </c>
      <c r="K2723">
        <v>112.33409615209101</v>
      </c>
      <c r="L2723">
        <v>97.479083284751695</v>
      </c>
      <c r="M2723">
        <v>65.864562320381296</v>
      </c>
      <c r="N2723">
        <v>4.3235393461501204</v>
      </c>
      <c r="O2723">
        <v>24.453325290303098</v>
      </c>
      <c r="P2723">
        <v>149.990574929312</v>
      </c>
      <c r="Q2723">
        <v>7.6249108009059999E-2</v>
      </c>
    </row>
    <row r="2724" spans="1:17" hidden="1" x14ac:dyDescent="0.3">
      <c r="A2724" t="s">
        <v>5611</v>
      </c>
      <c r="B2724" t="s">
        <v>5612</v>
      </c>
      <c r="C2724" t="str">
        <f>IFERROR(VLOOKUP(Table1[[#This Row],[Ticker]],[1]!Table1[[Symbol]:[Industry]],2,FALSE),"-")</f>
        <v>-</v>
      </c>
      <c r="D2724" t="s">
        <v>140</v>
      </c>
      <c r="E2724">
        <v>118.9505106</v>
      </c>
      <c r="F2724">
        <v>16.03</v>
      </c>
      <c r="G2724">
        <v>-20.7768445562137</v>
      </c>
      <c r="H2724">
        <v>-4.6839179568570399</v>
      </c>
      <c r="I2724">
        <v>-27.258644780868401</v>
      </c>
      <c r="J2724">
        <v>-7.4462219684461903</v>
      </c>
      <c r="K2724">
        <v>16.303271270942901</v>
      </c>
      <c r="L2724">
        <v>16.40763447054</v>
      </c>
      <c r="M2724">
        <v>50.773164771530197</v>
      </c>
      <c r="N2724">
        <v>1.7455595103282899</v>
      </c>
      <c r="O2724">
        <v>44.416718652526498</v>
      </c>
      <c r="P2724">
        <v>26.719367588932801</v>
      </c>
      <c r="Q2724">
        <v>-4.8668249795017E-2</v>
      </c>
    </row>
    <row r="2725" spans="1:17" hidden="1" x14ac:dyDescent="0.3">
      <c r="A2725" t="s">
        <v>5613</v>
      </c>
      <c r="B2725" t="s">
        <v>5614</v>
      </c>
      <c r="C2725" t="str">
        <f>IFERROR(VLOOKUP(Table1[[#This Row],[Ticker]],[1]!Table1[[Symbol]:[Industry]],2,FALSE),"-")</f>
        <v>-</v>
      </c>
      <c r="D2725" t="s">
        <v>533</v>
      </c>
      <c r="E2725">
        <v>118.9032</v>
      </c>
      <c r="F2725">
        <v>101.25</v>
      </c>
      <c r="G2725">
        <v>-6.1560045808373198</v>
      </c>
      <c r="H2725">
        <v>-8.57380311534307</v>
      </c>
      <c r="I2725">
        <v>-30.768449757634102</v>
      </c>
      <c r="J2725">
        <v>-2.15458533964796</v>
      </c>
      <c r="K2725">
        <v>104.764936902629</v>
      </c>
      <c r="L2725">
        <v>103.19968842826</v>
      </c>
      <c r="M2725">
        <v>49.5394171139639</v>
      </c>
      <c r="N2725">
        <v>0.44038738038536202</v>
      </c>
      <c r="O2725">
        <v>31.802469135802401</v>
      </c>
      <c r="P2725">
        <v>25</v>
      </c>
      <c r="Q2725">
        <v>-4.7677964716730997E-2</v>
      </c>
    </row>
    <row r="2726" spans="1:17" hidden="1" x14ac:dyDescent="0.3">
      <c r="A2726" t="s">
        <v>5615</v>
      </c>
      <c r="B2726" t="s">
        <v>5616</v>
      </c>
      <c r="C2726" t="str">
        <f>IFERROR(VLOOKUP(Table1[[#This Row],[Ticker]],[1]!Table1[[Symbol]:[Industry]],2,FALSE),"-")</f>
        <v>-</v>
      </c>
      <c r="D2726" t="s">
        <v>61</v>
      </c>
      <c r="E2726">
        <v>118.626</v>
      </c>
      <c r="F2726">
        <v>960</v>
      </c>
      <c r="G2726">
        <v>-6.2376664617071302</v>
      </c>
      <c r="H2726">
        <v>2.91690144910817</v>
      </c>
      <c r="I2726">
        <v>-31.9096252446368</v>
      </c>
      <c r="J2726">
        <v>5.6629255574550497</v>
      </c>
      <c r="K2726">
        <v>899.28248810450202</v>
      </c>
      <c r="L2726">
        <v>880.04985295972199</v>
      </c>
      <c r="M2726">
        <v>75.830269431893399</v>
      </c>
      <c r="N2726">
        <v>2.5231616442673301</v>
      </c>
      <c r="O2726">
        <v>35.7291666666666</v>
      </c>
      <c r="P2726">
        <v>35.401974612129699</v>
      </c>
      <c r="Q2726">
        <v>2.4484992603019E-2</v>
      </c>
    </row>
    <row r="2727" spans="1:17" hidden="1" x14ac:dyDescent="0.3">
      <c r="A2727" t="s">
        <v>5617</v>
      </c>
      <c r="B2727" t="s">
        <v>5618</v>
      </c>
      <c r="C2727" t="str">
        <f>IFERROR(VLOOKUP(Table1[[#This Row],[Ticker]],[1]!Table1[[Symbol]:[Industry]],2,FALSE),"-")</f>
        <v>-</v>
      </c>
      <c r="D2727" t="s">
        <v>388</v>
      </c>
      <c r="E2727">
        <v>118.537926</v>
      </c>
      <c r="F2727">
        <v>91.32</v>
      </c>
      <c r="G2727">
        <v>604.874778480435</v>
      </c>
      <c r="H2727">
        <v>-0.13711887420952301</v>
      </c>
      <c r="I2727">
        <v>619.242624228046</v>
      </c>
      <c r="J2727">
        <v>-10.1684875401843</v>
      </c>
      <c r="K2727">
        <v>77.908035974913403</v>
      </c>
      <c r="M2727">
        <v>36.905042045153102</v>
      </c>
      <c r="N2727">
        <v>0.93063649469223697</v>
      </c>
      <c r="O2727">
        <v>10.5781865965834</v>
      </c>
      <c r="P2727">
        <v>630.55999999999995</v>
      </c>
    </row>
    <row r="2728" spans="1:17" hidden="1" x14ac:dyDescent="0.3">
      <c r="A2728" t="s">
        <v>5619</v>
      </c>
      <c r="B2728" t="s">
        <v>5620</v>
      </c>
      <c r="C2728" t="str">
        <f>IFERROR(VLOOKUP(Table1[[#This Row],[Ticker]],[1]!Table1[[Symbol]:[Industry]],2,FALSE),"-")</f>
        <v>-</v>
      </c>
      <c r="D2728" t="s">
        <v>46</v>
      </c>
      <c r="E2728">
        <v>118.496767605</v>
      </c>
      <c r="F2728">
        <v>6.63</v>
      </c>
      <c r="G2728">
        <v>-11.202462898874799</v>
      </c>
      <c r="H2728">
        <v>-22.077723451041798</v>
      </c>
      <c r="I2728">
        <v>-40.027053191308703</v>
      </c>
      <c r="J2728">
        <v>-2.45519261176947</v>
      </c>
      <c r="K2728">
        <v>7.0433439922624803</v>
      </c>
      <c r="L2728">
        <v>7.6787914277623601</v>
      </c>
      <c r="M2728">
        <v>6.8873757606502197</v>
      </c>
      <c r="N2728">
        <v>1.88880664694912</v>
      </c>
      <c r="O2728">
        <v>54.600301659125101</v>
      </c>
      <c r="P2728">
        <v>27.499999999999901</v>
      </c>
      <c r="Q2728">
        <v>-9.1895388969075995E-2</v>
      </c>
    </row>
    <row r="2729" spans="1:17" hidden="1" x14ac:dyDescent="0.3">
      <c r="A2729" t="s">
        <v>5621</v>
      </c>
      <c r="B2729" t="s">
        <v>5622</v>
      </c>
      <c r="C2729" t="str">
        <f>IFERROR(VLOOKUP(Table1[[#This Row],[Ticker]],[1]!Table1[[Symbol]:[Industry]],2,FALSE),"-")</f>
        <v>-</v>
      </c>
      <c r="D2729" t="s">
        <v>971</v>
      </c>
      <c r="E2729">
        <v>118.47329999999999</v>
      </c>
      <c r="F2729">
        <v>197.73</v>
      </c>
      <c r="G2729">
        <v>68.072740263874906</v>
      </c>
      <c r="H2729">
        <v>-4.7621151220107301</v>
      </c>
      <c r="I2729">
        <v>-9.4996620747345908</v>
      </c>
      <c r="J2729">
        <v>-0.69437731081508702</v>
      </c>
      <c r="K2729">
        <v>196.668846981462</v>
      </c>
      <c r="L2729">
        <v>187.38111511300801</v>
      </c>
      <c r="M2729">
        <v>56.219633700371901</v>
      </c>
      <c r="N2729">
        <v>1.2004205429557699</v>
      </c>
      <c r="O2729">
        <v>32.251049410812698</v>
      </c>
      <c r="P2729">
        <v>101.765306122448</v>
      </c>
      <c r="Q2729">
        <v>0.121799599154868</v>
      </c>
    </row>
    <row r="2730" spans="1:17" hidden="1" x14ac:dyDescent="0.3">
      <c r="A2730" t="s">
        <v>5623</v>
      </c>
      <c r="B2730" t="s">
        <v>5624</v>
      </c>
      <c r="C2730" t="str">
        <f>IFERROR(VLOOKUP(Table1[[#This Row],[Ticker]],[1]!Table1[[Symbol]:[Industry]],2,FALSE),"-")</f>
        <v>-</v>
      </c>
      <c r="D2730" t="s">
        <v>293</v>
      </c>
      <c r="E2730">
        <v>118.33884999999999</v>
      </c>
      <c r="F2730">
        <v>51.62</v>
      </c>
      <c r="G2730">
        <v>-12.4031139454701</v>
      </c>
      <c r="H2730">
        <v>-5.8757146026988103</v>
      </c>
      <c r="I2730">
        <v>-14.885468430276299</v>
      </c>
      <c r="J2730">
        <v>-0.107466181729361</v>
      </c>
      <c r="K2730">
        <v>50.902356571830502</v>
      </c>
      <c r="L2730">
        <v>52.313172109614896</v>
      </c>
      <c r="M2730">
        <v>54.184875670173703</v>
      </c>
      <c r="N2730">
        <v>1.43307501157108</v>
      </c>
      <c r="O2730">
        <v>43.161565284773303</v>
      </c>
      <c r="P2730">
        <v>25.596107055960999</v>
      </c>
      <c r="Q2730">
        <v>1.3249590763067001E-2</v>
      </c>
    </row>
    <row r="2731" spans="1:17" hidden="1" x14ac:dyDescent="0.3">
      <c r="A2731" t="s">
        <v>5625</v>
      </c>
      <c r="B2731" t="s">
        <v>5626</v>
      </c>
      <c r="C2731" t="str">
        <f>IFERROR(VLOOKUP(Table1[[#This Row],[Ticker]],[1]!Table1[[Symbol]:[Industry]],2,FALSE),"-")</f>
        <v>-</v>
      </c>
      <c r="D2731" t="s">
        <v>61</v>
      </c>
      <c r="E2731">
        <v>118.3018448</v>
      </c>
      <c r="F2731">
        <v>103</v>
      </c>
      <c r="G2731">
        <v>39.8564049670956</v>
      </c>
      <c r="H2731">
        <v>-5.9150549656722102</v>
      </c>
      <c r="I2731">
        <v>7.0190212868695596</v>
      </c>
      <c r="J2731">
        <v>-2.1064863023291802</v>
      </c>
      <c r="K2731">
        <v>108.83997956290401</v>
      </c>
      <c r="L2731">
        <v>100.891351596249</v>
      </c>
      <c r="M2731">
        <v>41.110118186498902</v>
      </c>
      <c r="N2731">
        <v>0.30489905676305401</v>
      </c>
      <c r="O2731">
        <v>63.009708737864003</v>
      </c>
      <c r="P2731">
        <v>76.824034334763894</v>
      </c>
      <c r="Q2731">
        <v>0.109207612809482</v>
      </c>
    </row>
    <row r="2732" spans="1:17" hidden="1" x14ac:dyDescent="0.3">
      <c r="A2732" t="s">
        <v>5627</v>
      </c>
      <c r="B2732" t="s">
        <v>5628</v>
      </c>
      <c r="C2732" t="str">
        <f>IFERROR(VLOOKUP(Table1[[#This Row],[Ticker]],[1]!Table1[[Symbol]:[Industry]],2,FALSE),"-")</f>
        <v>-</v>
      </c>
      <c r="D2732" t="s">
        <v>61</v>
      </c>
      <c r="E2732">
        <v>118.214237815</v>
      </c>
      <c r="F2732">
        <v>185.9</v>
      </c>
      <c r="G2732">
        <v>78.600492766149699</v>
      </c>
      <c r="H2732">
        <v>113.954630226503</v>
      </c>
      <c r="I2732">
        <v>67.604664651530101</v>
      </c>
      <c r="J2732">
        <v>25.8632286700138</v>
      </c>
      <c r="K2732">
        <v>105.677077509057</v>
      </c>
      <c r="L2732">
        <v>97.003316931980507</v>
      </c>
      <c r="M2732">
        <v>88.217487864915199</v>
      </c>
      <c r="N2732">
        <v>4.7721009904937102</v>
      </c>
      <c r="O2732">
        <v>7.0467993544916601</v>
      </c>
      <c r="P2732">
        <v>149.530201342281</v>
      </c>
      <c r="Q2732">
        <v>4.1078827431020003E-3</v>
      </c>
    </row>
    <row r="2733" spans="1:17" hidden="1" x14ac:dyDescent="0.3">
      <c r="A2733" t="s">
        <v>5629</v>
      </c>
      <c r="B2733" t="s">
        <v>5630</v>
      </c>
      <c r="C2733" t="str">
        <f>IFERROR(VLOOKUP(Table1[[#This Row],[Ticker]],[1]!Table1[[Symbol]:[Industry]],2,FALSE),"-")</f>
        <v>-</v>
      </c>
      <c r="D2733" t="s">
        <v>388</v>
      </c>
      <c r="E2733">
        <v>118.09404600000001</v>
      </c>
      <c r="F2733">
        <v>120.85</v>
      </c>
      <c r="G2733">
        <v>-71.382817565396905</v>
      </c>
      <c r="H2733">
        <v>-21.1999160401609</v>
      </c>
      <c r="I2733">
        <v>0.219310891636261</v>
      </c>
      <c r="J2733">
        <v>-0.60037101579018604</v>
      </c>
      <c r="K2733">
        <v>127.878400804522</v>
      </c>
      <c r="L2733">
        <v>127.401725654069</v>
      </c>
      <c r="M2733">
        <v>35.848189548845099</v>
      </c>
      <c r="N2733">
        <v>0.756904776245508</v>
      </c>
      <c r="O2733">
        <v>94.455937112122399</v>
      </c>
      <c r="P2733">
        <v>31.644880174291899</v>
      </c>
      <c r="Q2733">
        <v>9.2572064650354002E-2</v>
      </c>
    </row>
    <row r="2734" spans="1:17" hidden="1" x14ac:dyDescent="0.3">
      <c r="A2734" t="s">
        <v>5631</v>
      </c>
      <c r="B2734" t="s">
        <v>5632</v>
      </c>
      <c r="C2734" t="str">
        <f>IFERROR(VLOOKUP(Table1[[#This Row],[Ticker]],[1]!Table1[[Symbol]:[Industry]],2,FALSE),"-")</f>
        <v>-</v>
      </c>
      <c r="D2734" t="s">
        <v>230</v>
      </c>
      <c r="E2734">
        <v>117.95149410000001</v>
      </c>
      <c r="F2734">
        <v>1452.55</v>
      </c>
      <c r="G2734">
        <v>78.870474861226796</v>
      </c>
      <c r="H2734">
        <v>7.1668513363674897</v>
      </c>
      <c r="I2734">
        <v>3.9643702597920698</v>
      </c>
      <c r="J2734">
        <v>1.0148731368446999</v>
      </c>
      <c r="K2734">
        <v>1413.5148547491599</v>
      </c>
      <c r="L2734">
        <v>1288.8127591221601</v>
      </c>
      <c r="M2734">
        <v>76.398580516019294</v>
      </c>
      <c r="N2734">
        <v>0.55636831369288098</v>
      </c>
      <c r="O2734">
        <v>29.8234139960758</v>
      </c>
      <c r="P2734">
        <v>111.97373221452</v>
      </c>
      <c r="Q2734">
        <v>5.6420519117766001E-2</v>
      </c>
    </row>
    <row r="2735" spans="1:17" hidden="1" x14ac:dyDescent="0.3">
      <c r="A2735" t="s">
        <v>5633</v>
      </c>
      <c r="B2735" t="s">
        <v>5634</v>
      </c>
      <c r="C2735" t="str">
        <f>IFERROR(VLOOKUP(Table1[[#This Row],[Ticker]],[1]!Table1[[Symbol]:[Industry]],2,FALSE),"-")</f>
        <v>-</v>
      </c>
      <c r="D2735" t="s">
        <v>388</v>
      </c>
      <c r="E2735">
        <v>117.59115</v>
      </c>
      <c r="F2735">
        <v>48.1</v>
      </c>
      <c r="G2735">
        <v>102.70984020883</v>
      </c>
      <c r="H2735">
        <v>-14.1082665722548</v>
      </c>
      <c r="I2735">
        <v>116.96928773065601</v>
      </c>
      <c r="J2735">
        <v>-2.4298252225336401</v>
      </c>
      <c r="K2735">
        <v>46.450079058743498</v>
      </c>
      <c r="L2735">
        <v>36.122309872501297</v>
      </c>
      <c r="M2735">
        <v>49.716406648977802</v>
      </c>
      <c r="N2735">
        <v>0.47456668909245803</v>
      </c>
      <c r="O2735">
        <v>12.785862785862699</v>
      </c>
      <c r="P2735">
        <v>184.61538461538399</v>
      </c>
      <c r="Q2735">
        <v>7.4450253026437999E-2</v>
      </c>
    </row>
    <row r="2736" spans="1:17" hidden="1" x14ac:dyDescent="0.3">
      <c r="A2736" t="s">
        <v>5635</v>
      </c>
      <c r="B2736" t="s">
        <v>5636</v>
      </c>
      <c r="C2736" t="str">
        <f>IFERROR(VLOOKUP(Table1[[#This Row],[Ticker]],[1]!Table1[[Symbol]:[Industry]],2,FALSE),"-")</f>
        <v>-</v>
      </c>
      <c r="D2736" t="s">
        <v>218</v>
      </c>
      <c r="E2736">
        <v>117.54182704</v>
      </c>
      <c r="F2736">
        <v>115.24</v>
      </c>
      <c r="G2736">
        <v>184.51886011308801</v>
      </c>
      <c r="H2736">
        <v>18.093448274837002</v>
      </c>
      <c r="I2736">
        <v>15.5989237875174</v>
      </c>
      <c r="J2736">
        <v>-5.8533117340265299</v>
      </c>
      <c r="K2736">
        <v>100.00766199181901</v>
      </c>
      <c r="L2736">
        <v>78.435963052230903</v>
      </c>
      <c r="M2736">
        <v>57.977843493146402</v>
      </c>
      <c r="N2736">
        <v>0.81483805896865702</v>
      </c>
      <c r="O2736">
        <v>8.5473793821589705</v>
      </c>
      <c r="P2736">
        <v>245.54722638680599</v>
      </c>
      <c r="Q2736">
        <v>0.13551841813604101</v>
      </c>
    </row>
    <row r="2737" spans="1:17" hidden="1" x14ac:dyDescent="0.3">
      <c r="A2737" t="s">
        <v>5637</v>
      </c>
      <c r="B2737" t="s">
        <v>5638</v>
      </c>
      <c r="C2737" t="str">
        <f>IFERROR(VLOOKUP(Table1[[#This Row],[Ticker]],[1]!Table1[[Symbol]:[Industry]],2,FALSE),"-")</f>
        <v>-</v>
      </c>
      <c r="D2737" t="s">
        <v>272</v>
      </c>
      <c r="E2737">
        <v>117.51082892999899</v>
      </c>
      <c r="F2737">
        <v>62.01</v>
      </c>
      <c r="G2737">
        <v>-24.444405193033901</v>
      </c>
      <c r="H2737">
        <v>-3.9700253552374001</v>
      </c>
      <c r="I2737">
        <v>-7.9673757719539502</v>
      </c>
      <c r="J2737">
        <v>-9.3977628678816405</v>
      </c>
      <c r="K2737">
        <v>66.806946032728305</v>
      </c>
      <c r="L2737">
        <v>63.167779932606301</v>
      </c>
      <c r="M2737">
        <v>32.418876805699398</v>
      </c>
      <c r="N2737">
        <v>0.49896305957110598</v>
      </c>
      <c r="O2737">
        <v>74.068698597000406</v>
      </c>
      <c r="P2737">
        <v>40.931818181818102</v>
      </c>
      <c r="Q2737">
        <v>-3.9019597823720001E-3</v>
      </c>
    </row>
    <row r="2738" spans="1:17" hidden="1" x14ac:dyDescent="0.3">
      <c r="A2738" t="s">
        <v>5639</v>
      </c>
      <c r="B2738" t="s">
        <v>5640</v>
      </c>
      <c r="C2738" t="str">
        <f>IFERROR(VLOOKUP(Table1[[#This Row],[Ticker]],[1]!Table1[[Symbol]:[Industry]],2,FALSE),"-")</f>
        <v>-</v>
      </c>
      <c r="D2738" t="s">
        <v>49</v>
      </c>
      <c r="E2738">
        <v>117.481799955</v>
      </c>
      <c r="F2738">
        <v>231.2</v>
      </c>
      <c r="G2738">
        <v>211.73450994570101</v>
      </c>
      <c r="H2738">
        <v>22.098690738795099</v>
      </c>
      <c r="I2738">
        <v>58.495330801678001</v>
      </c>
      <c r="J2738">
        <v>-0.77863640935121003</v>
      </c>
      <c r="K2738">
        <v>188.167784203427</v>
      </c>
      <c r="L2738">
        <v>154.133857823212</v>
      </c>
      <c r="M2738">
        <v>75.810194324087703</v>
      </c>
      <c r="N2738">
        <v>3.4252296889063101</v>
      </c>
      <c r="O2738">
        <v>3.78460207612456</v>
      </c>
      <c r="P2738">
        <v>285.01248959200598</v>
      </c>
      <c r="Q2738">
        <v>0.14200775828265899</v>
      </c>
    </row>
    <row r="2739" spans="1:17" hidden="1" x14ac:dyDescent="0.3">
      <c r="A2739" t="s">
        <v>5641</v>
      </c>
      <c r="B2739" t="s">
        <v>5642</v>
      </c>
      <c r="C2739" t="str">
        <f>IFERROR(VLOOKUP(Table1[[#This Row],[Ticker]],[1]!Table1[[Symbol]:[Industry]],2,FALSE),"-")</f>
        <v>-</v>
      </c>
      <c r="D2739" t="s">
        <v>124</v>
      </c>
      <c r="E2739">
        <v>116.85209445</v>
      </c>
      <c r="F2739">
        <v>192.5</v>
      </c>
      <c r="G2739">
        <v>145.93887894607599</v>
      </c>
      <c r="H2739">
        <v>-16.647359641911201</v>
      </c>
      <c r="I2739">
        <v>26.923198734329699</v>
      </c>
      <c r="J2739">
        <v>-1.6714935522083501</v>
      </c>
      <c r="K2739">
        <v>173.07148662234999</v>
      </c>
      <c r="L2739">
        <v>132.39135452731</v>
      </c>
      <c r="M2739">
        <v>98.523270937290405</v>
      </c>
      <c r="N2739">
        <v>0.109890109890109</v>
      </c>
      <c r="O2739">
        <v>11.662337662337601</v>
      </c>
      <c r="P2739">
        <v>214.28571428571399</v>
      </c>
      <c r="Q2739">
        <v>0.140437421773217</v>
      </c>
    </row>
    <row r="2740" spans="1:17" hidden="1" x14ac:dyDescent="0.3">
      <c r="A2740" t="s">
        <v>5643</v>
      </c>
      <c r="B2740" t="s">
        <v>5644</v>
      </c>
      <c r="C2740" t="str">
        <f>IFERROR(VLOOKUP(Table1[[#This Row],[Ticker]],[1]!Table1[[Symbol]:[Industry]],2,FALSE),"-")</f>
        <v>-</v>
      </c>
      <c r="D2740" t="s">
        <v>61</v>
      </c>
      <c r="E2740">
        <v>116.83315652100001</v>
      </c>
      <c r="F2740">
        <v>21.24</v>
      </c>
      <c r="G2740">
        <v>39.6272784804354</v>
      </c>
      <c r="H2740">
        <v>-10.1003461793429</v>
      </c>
      <c r="I2740">
        <v>5.7074176164757899</v>
      </c>
      <c r="J2740">
        <v>-4.5093313900461798</v>
      </c>
      <c r="K2740">
        <v>21.453783055397</v>
      </c>
      <c r="L2740">
        <v>19.008371371692299</v>
      </c>
      <c r="M2740">
        <v>52.042109970964901</v>
      </c>
      <c r="N2740">
        <v>0.19437530801891301</v>
      </c>
      <c r="O2740">
        <v>46.892655367231598</v>
      </c>
      <c r="P2740">
        <v>79.999999999999901</v>
      </c>
      <c r="Q2740">
        <v>0.12076719998513499</v>
      </c>
    </row>
    <row r="2741" spans="1:17" hidden="1" x14ac:dyDescent="0.3">
      <c r="A2741" t="s">
        <v>5645</v>
      </c>
      <c r="B2741" t="s">
        <v>5646</v>
      </c>
      <c r="C2741" t="str">
        <f>IFERROR(VLOOKUP(Table1[[#This Row],[Ticker]],[1]!Table1[[Symbol]:[Industry]],2,FALSE),"-")</f>
        <v>-</v>
      </c>
      <c r="D2741" t="s">
        <v>46</v>
      </c>
      <c r="E2741">
        <v>116.586</v>
      </c>
      <c r="F2741">
        <v>281.5</v>
      </c>
      <c r="G2741">
        <v>9.2752953505000697</v>
      </c>
      <c r="H2741">
        <v>20.5876981498776</v>
      </c>
      <c r="I2741">
        <v>23.403849401532501</v>
      </c>
      <c r="J2741">
        <v>-11.1821122041012</v>
      </c>
      <c r="K2741">
        <v>275.94367675833502</v>
      </c>
      <c r="M2741">
        <v>50.355188824553998</v>
      </c>
      <c r="O2741">
        <v>35.488454706927101</v>
      </c>
      <c r="P2741">
        <v>51.344086021505298</v>
      </c>
    </row>
    <row r="2742" spans="1:17" hidden="1" x14ac:dyDescent="0.3">
      <c r="A2742" t="s">
        <v>5647</v>
      </c>
      <c r="B2742" t="s">
        <v>5648</v>
      </c>
      <c r="C2742" t="str">
        <f>IFERROR(VLOOKUP(Table1[[#This Row],[Ticker]],[1]!Table1[[Symbol]:[Industry]],2,FALSE),"-")</f>
        <v>-</v>
      </c>
      <c r="D2742" t="s">
        <v>92</v>
      </c>
      <c r="E2742">
        <v>116.47099154999999</v>
      </c>
      <c r="F2742">
        <v>54.35</v>
      </c>
      <c r="G2742">
        <v>-26.379539078490101</v>
      </c>
      <c r="H2742">
        <v>-7.4962459700656199</v>
      </c>
      <c r="I2742">
        <v>6.8604889812532601</v>
      </c>
      <c r="J2742">
        <v>-8.17624898699097</v>
      </c>
      <c r="K2742">
        <v>61.872992254111203</v>
      </c>
      <c r="L2742">
        <v>60.906138067767699</v>
      </c>
      <c r="M2742">
        <v>33.377908436506402</v>
      </c>
      <c r="N2742">
        <v>1.34223413494167</v>
      </c>
      <c r="O2742">
        <v>88.518859245630097</v>
      </c>
      <c r="P2742">
        <v>30.023923444975999</v>
      </c>
      <c r="Q2742">
        <v>4.7418281400138998E-2</v>
      </c>
    </row>
    <row r="2743" spans="1:17" hidden="1" x14ac:dyDescent="0.3">
      <c r="A2743" t="s">
        <v>5649</v>
      </c>
      <c r="B2743" t="s">
        <v>5650</v>
      </c>
      <c r="C2743" t="str">
        <f>IFERROR(VLOOKUP(Table1[[#This Row],[Ticker]],[1]!Table1[[Symbol]:[Industry]],2,FALSE),"-")</f>
        <v>-</v>
      </c>
      <c r="D2743" t="s">
        <v>454</v>
      </c>
      <c r="E2743">
        <v>116.36695874999999</v>
      </c>
      <c r="F2743">
        <v>101.95</v>
      </c>
      <c r="G2743">
        <v>126.229777244952</v>
      </c>
      <c r="H2743">
        <v>30.981311302944299</v>
      </c>
      <c r="I2743">
        <v>-4.3394114487640199</v>
      </c>
      <c r="J2743">
        <v>7.7177038228547401</v>
      </c>
      <c r="K2743">
        <v>94.032757007767302</v>
      </c>
      <c r="L2743">
        <v>78.815531311877905</v>
      </c>
      <c r="M2743">
        <v>57.360689519988199</v>
      </c>
      <c r="N2743">
        <v>1.24357640331398</v>
      </c>
      <c r="O2743">
        <v>31.289847964688501</v>
      </c>
      <c r="P2743">
        <v>174.05913978494601</v>
      </c>
      <c r="Q2743">
        <v>4.0012613056310001E-2</v>
      </c>
    </row>
    <row r="2744" spans="1:17" hidden="1" x14ac:dyDescent="0.3">
      <c r="A2744" t="s">
        <v>5651</v>
      </c>
      <c r="B2744" t="s">
        <v>5652</v>
      </c>
      <c r="C2744" t="str">
        <f>IFERROR(VLOOKUP(Table1[[#This Row],[Ticker]],[1]!Table1[[Symbol]:[Industry]],2,FALSE),"-")</f>
        <v>-</v>
      </c>
      <c r="D2744" t="s">
        <v>322</v>
      </c>
      <c r="E2744">
        <v>116.257285</v>
      </c>
      <c r="F2744">
        <v>118.01</v>
      </c>
      <c r="G2744">
        <v>-31.465660641321001</v>
      </c>
      <c r="H2744">
        <v>-10.9196850762611</v>
      </c>
      <c r="I2744">
        <v>-12.065903946890799</v>
      </c>
      <c r="J2744">
        <v>-3.6682783901810998</v>
      </c>
      <c r="K2744">
        <v>121.073053339399</v>
      </c>
      <c r="L2744">
        <v>122.196676235976</v>
      </c>
      <c r="M2744">
        <v>39.733713789888</v>
      </c>
      <c r="N2744">
        <v>0.30629640171391598</v>
      </c>
      <c r="O2744">
        <v>44.775866451995498</v>
      </c>
      <c r="P2744">
        <v>25.542553191489301</v>
      </c>
      <c r="Q2744">
        <v>0.15341027022693801</v>
      </c>
    </row>
    <row r="2745" spans="1:17" hidden="1" x14ac:dyDescent="0.3">
      <c r="A2745" t="s">
        <v>5653</v>
      </c>
      <c r="B2745" t="s">
        <v>5654</v>
      </c>
      <c r="C2745" t="str">
        <f>IFERROR(VLOOKUP(Table1[[#This Row],[Ticker]],[1]!Table1[[Symbol]:[Industry]],2,FALSE),"-")</f>
        <v>-</v>
      </c>
      <c r="E2745">
        <v>116.227889375</v>
      </c>
      <c r="F2745">
        <v>102.5</v>
      </c>
      <c r="G2745">
        <v>0.85798835697866505</v>
      </c>
      <c r="H2745">
        <v>-11.8514010542285</v>
      </c>
      <c r="I2745">
        <v>-24.342407592064198</v>
      </c>
      <c r="J2745">
        <v>-6.4243271554086503</v>
      </c>
      <c r="K2745">
        <v>104.119373914341</v>
      </c>
      <c r="L2745">
        <v>98.948206465480098</v>
      </c>
      <c r="M2745">
        <v>55.628579933207597</v>
      </c>
      <c r="N2745">
        <v>1.02735483870967</v>
      </c>
      <c r="O2745">
        <v>41.804878048780402</v>
      </c>
      <c r="P2745">
        <v>43.658023826208797</v>
      </c>
    </row>
    <row r="2746" spans="1:17" hidden="1" x14ac:dyDescent="0.3">
      <c r="A2746" t="s">
        <v>5655</v>
      </c>
      <c r="B2746" t="s">
        <v>5656</v>
      </c>
      <c r="C2746" t="str">
        <f>IFERROR(VLOOKUP(Table1[[#This Row],[Ticker]],[1]!Table1[[Symbol]:[Industry]],2,FALSE),"-")</f>
        <v>-</v>
      </c>
      <c r="E2746">
        <v>116.13290778</v>
      </c>
      <c r="F2746">
        <v>49.62</v>
      </c>
      <c r="G2746">
        <v>111.164420485208</v>
      </c>
      <c r="H2746">
        <v>-5.4115133428375204</v>
      </c>
      <c r="I2746">
        <v>60.616096161517902</v>
      </c>
      <c r="J2746">
        <v>-4.9724644259947599</v>
      </c>
      <c r="K2746">
        <v>45.037444289885002</v>
      </c>
      <c r="L2746">
        <v>34.581916178256101</v>
      </c>
      <c r="M2746">
        <v>52.456983622799399</v>
      </c>
      <c r="N2746">
        <v>0.71236328221285905</v>
      </c>
      <c r="O2746">
        <v>9.5324465941152692</v>
      </c>
      <c r="P2746">
        <v>203.30073349633199</v>
      </c>
      <c r="Q2746">
        <v>9.7968892629161003E-2</v>
      </c>
    </row>
    <row r="2747" spans="1:17" hidden="1" x14ac:dyDescent="0.3">
      <c r="A2747" t="s">
        <v>5657</v>
      </c>
      <c r="B2747" t="s">
        <v>5658</v>
      </c>
      <c r="C2747" t="str">
        <f>IFERROR(VLOOKUP(Table1[[#This Row],[Ticker]],[1]!Table1[[Symbol]:[Industry]],2,FALSE),"-")</f>
        <v>-</v>
      </c>
      <c r="D2747" t="s">
        <v>971</v>
      </c>
      <c r="E2747">
        <v>115.441816875</v>
      </c>
      <c r="F2747">
        <v>40.25</v>
      </c>
      <c r="G2747">
        <v>-16.9014377357807</v>
      </c>
      <c r="H2747">
        <v>-9.4803064229834799</v>
      </c>
      <c r="I2747">
        <v>-5.31263518728184</v>
      </c>
      <c r="J2747">
        <v>-5.2929888793111504</v>
      </c>
      <c r="K2747">
        <v>41.757440770889403</v>
      </c>
      <c r="L2747">
        <v>41.201645485000903</v>
      </c>
      <c r="M2747">
        <v>40.974983280897902</v>
      </c>
      <c r="N2747">
        <v>1.18067148657117</v>
      </c>
      <c r="O2747">
        <v>39.726708074534102</v>
      </c>
      <c r="P2747">
        <v>23.088685015290501</v>
      </c>
      <c r="Q2747">
        <v>1.8454542569520001E-3</v>
      </c>
    </row>
    <row r="2748" spans="1:17" hidden="1" x14ac:dyDescent="0.3">
      <c r="A2748" t="s">
        <v>5659</v>
      </c>
      <c r="B2748" t="s">
        <v>5660</v>
      </c>
      <c r="C2748" t="str">
        <f>IFERROR(VLOOKUP(Table1[[#This Row],[Ticker]],[1]!Table1[[Symbol]:[Industry]],2,FALSE),"-")</f>
        <v>-</v>
      </c>
      <c r="D2748" t="s">
        <v>278</v>
      </c>
      <c r="E2748">
        <v>115.36499999999999</v>
      </c>
      <c r="F2748">
        <v>375.05</v>
      </c>
      <c r="G2748">
        <v>124.93288740125</v>
      </c>
      <c r="H2748">
        <v>-5.4742455597348298</v>
      </c>
      <c r="I2748">
        <v>5.8857492280460404</v>
      </c>
      <c r="J2748">
        <v>6.9487096080625301</v>
      </c>
      <c r="K2748">
        <v>360.44351748724</v>
      </c>
      <c r="L2748">
        <v>303.79801158805401</v>
      </c>
      <c r="M2748">
        <v>63.680462929396498</v>
      </c>
      <c r="N2748">
        <v>1.6345069370674099</v>
      </c>
      <c r="O2748">
        <v>12.6249833355552</v>
      </c>
      <c r="P2748">
        <v>190.73643410852699</v>
      </c>
      <c r="Q2748">
        <v>0.117197501805546</v>
      </c>
    </row>
    <row r="2749" spans="1:17" hidden="1" x14ac:dyDescent="0.3">
      <c r="A2749" t="s">
        <v>5661</v>
      </c>
      <c r="B2749" t="s">
        <v>5662</v>
      </c>
      <c r="C2749" t="str">
        <f>IFERROR(VLOOKUP(Table1[[#This Row],[Ticker]],[1]!Table1[[Symbol]:[Industry]],2,FALSE),"-")</f>
        <v>-</v>
      </c>
      <c r="E2749">
        <v>115.14639375</v>
      </c>
      <c r="F2749">
        <v>101.48</v>
      </c>
      <c r="G2749">
        <v>29.3644347065622</v>
      </c>
      <c r="H2749">
        <v>47.9927280457294</v>
      </c>
      <c r="I2749">
        <v>43.732280454172802</v>
      </c>
      <c r="J2749">
        <v>19.854974447288601</v>
      </c>
      <c r="O2749">
        <v>0</v>
      </c>
      <c r="P2749">
        <v>62.784728905999302</v>
      </c>
    </row>
    <row r="2750" spans="1:17" hidden="1" x14ac:dyDescent="0.3">
      <c r="A2750" t="s">
        <v>5663</v>
      </c>
      <c r="B2750" t="s">
        <v>5664</v>
      </c>
      <c r="C2750" t="str">
        <f>IFERROR(VLOOKUP(Table1[[#This Row],[Ticker]],[1]!Table1[[Symbol]:[Industry]],2,FALSE),"-")</f>
        <v>-</v>
      </c>
      <c r="D2750" t="s">
        <v>278</v>
      </c>
      <c r="E2750">
        <v>115.11228767999999</v>
      </c>
      <c r="F2750">
        <v>172.85</v>
      </c>
      <c r="G2750">
        <v>17.284174675637999</v>
      </c>
      <c r="H2750">
        <v>-6.4727378326334302</v>
      </c>
      <c r="I2750">
        <v>-6.7182834875364001</v>
      </c>
      <c r="J2750">
        <v>-2.0112444015854698</v>
      </c>
      <c r="K2750">
        <v>173.37314117931101</v>
      </c>
      <c r="L2750">
        <v>166.56500043724199</v>
      </c>
      <c r="M2750">
        <v>59.692805704101403</v>
      </c>
      <c r="N2750">
        <v>1.1640778376915299</v>
      </c>
      <c r="O2750">
        <v>35.9560312409603</v>
      </c>
      <c r="P2750">
        <v>46.483050847457598</v>
      </c>
      <c r="Q2750">
        <v>2.1959181988728E-2</v>
      </c>
    </row>
    <row r="2751" spans="1:17" hidden="1" x14ac:dyDescent="0.3">
      <c r="A2751" t="s">
        <v>5665</v>
      </c>
      <c r="B2751" t="s">
        <v>5666</v>
      </c>
      <c r="C2751" t="str">
        <f>IFERROR(VLOOKUP(Table1[[#This Row],[Ticker]],[1]!Table1[[Symbol]:[Industry]],2,FALSE),"-")</f>
        <v>-</v>
      </c>
      <c r="D2751" t="s">
        <v>230</v>
      </c>
      <c r="E2751">
        <v>115.07250000000001</v>
      </c>
      <c r="F2751">
        <v>113</v>
      </c>
      <c r="G2751">
        <v>39.278282130070401</v>
      </c>
      <c r="H2751">
        <v>10.5416816708599</v>
      </c>
      <c r="I2751">
        <v>-1.60863790787628</v>
      </c>
      <c r="J2751">
        <v>2.9581360774212699</v>
      </c>
      <c r="K2751">
        <v>106.36668506094</v>
      </c>
      <c r="M2751">
        <v>62.295303106021898</v>
      </c>
      <c r="N2751">
        <v>1.0351366424985999</v>
      </c>
      <c r="O2751">
        <v>35.442477876106203</v>
      </c>
      <c r="P2751">
        <v>73.846153846153797</v>
      </c>
    </row>
    <row r="2752" spans="1:17" hidden="1" x14ac:dyDescent="0.3">
      <c r="A2752" t="s">
        <v>5667</v>
      </c>
      <c r="B2752" t="s">
        <v>5668</v>
      </c>
      <c r="C2752" t="str">
        <f>IFERROR(VLOOKUP(Table1[[#This Row],[Ticker]],[1]!Table1[[Symbol]:[Industry]],2,FALSE),"-")</f>
        <v>-</v>
      </c>
      <c r="D2752" t="s">
        <v>811</v>
      </c>
      <c r="E2752">
        <v>114.69970499999999</v>
      </c>
      <c r="F2752">
        <v>60.7</v>
      </c>
      <c r="G2752">
        <v>-29.640917722096098</v>
      </c>
      <c r="H2752">
        <v>0.455833595937993</v>
      </c>
      <c r="I2752">
        <v>-16.695396036957799</v>
      </c>
      <c r="J2752">
        <v>10.992261906306901</v>
      </c>
      <c r="K2752">
        <v>57.550503244406997</v>
      </c>
      <c r="L2752">
        <v>59.6856514142168</v>
      </c>
      <c r="M2752">
        <v>71.954428522253593</v>
      </c>
      <c r="N2752">
        <v>3.0227887531764899</v>
      </c>
      <c r="O2752">
        <v>59.7199341021416</v>
      </c>
      <c r="P2752">
        <v>30.537634408602099</v>
      </c>
      <c r="Q2752">
        <v>7.2597541187866002E-2</v>
      </c>
    </row>
    <row r="2753" spans="1:17" hidden="1" x14ac:dyDescent="0.3">
      <c r="A2753" t="s">
        <v>5669</v>
      </c>
      <c r="B2753" t="s">
        <v>5670</v>
      </c>
      <c r="C2753" t="str">
        <f>IFERROR(VLOOKUP(Table1[[#This Row],[Ticker]],[1]!Table1[[Symbol]:[Industry]],2,FALSE),"-")</f>
        <v>-</v>
      </c>
      <c r="D2753" t="s">
        <v>49</v>
      </c>
      <c r="E2753">
        <v>114.652601605999</v>
      </c>
      <c r="F2753">
        <v>35.42</v>
      </c>
      <c r="G2753">
        <v>-13.2050690902218</v>
      </c>
      <c r="H2753">
        <v>-4.4727378326334399</v>
      </c>
      <c r="I2753">
        <v>-14.409031038711801</v>
      </c>
      <c r="J2753">
        <v>-3.44987932512216</v>
      </c>
      <c r="K2753">
        <v>36.489216785795399</v>
      </c>
      <c r="L2753">
        <v>35.782971963991201</v>
      </c>
      <c r="M2753">
        <v>55.563093506049498</v>
      </c>
      <c r="N2753">
        <v>0.90080565608134799</v>
      </c>
      <c r="O2753">
        <v>36.9282891022021</v>
      </c>
      <c r="P2753">
        <v>32.659176029962502</v>
      </c>
      <c r="Q2753">
        <v>8.1710443676950004E-2</v>
      </c>
    </row>
    <row r="2754" spans="1:17" hidden="1" x14ac:dyDescent="0.3">
      <c r="A2754" t="s">
        <v>5671</v>
      </c>
      <c r="B2754" t="s">
        <v>5672</v>
      </c>
      <c r="C2754" t="str">
        <f>IFERROR(VLOOKUP(Table1[[#This Row],[Ticker]],[1]!Table1[[Symbol]:[Industry]],2,FALSE),"-")</f>
        <v>-</v>
      </c>
      <c r="D2754" t="s">
        <v>127</v>
      </c>
      <c r="E2754">
        <v>114.60104</v>
      </c>
      <c r="F2754">
        <v>107.2</v>
      </c>
      <c r="G2754">
        <v>12.103981565268301</v>
      </c>
      <c r="H2754">
        <v>-14.435840150875899</v>
      </c>
      <c r="I2754">
        <v>-23.231919732512701</v>
      </c>
      <c r="J2754">
        <v>0.197665326296319</v>
      </c>
      <c r="K2754">
        <v>115.499923763894</v>
      </c>
      <c r="L2754">
        <v>115.30029934137499</v>
      </c>
      <c r="M2754">
        <v>56.379081556814498</v>
      </c>
      <c r="N2754">
        <v>1.37709472953025</v>
      </c>
      <c r="O2754">
        <v>90.904850746268593</v>
      </c>
      <c r="P2754">
        <v>91.428571428571402</v>
      </c>
      <c r="Q2754">
        <v>0.24881254475684</v>
      </c>
    </row>
    <row r="2755" spans="1:17" hidden="1" x14ac:dyDescent="0.3">
      <c r="A2755" t="s">
        <v>5673</v>
      </c>
      <c r="B2755" t="s">
        <v>5674</v>
      </c>
      <c r="C2755" t="str">
        <f>IFERROR(VLOOKUP(Table1[[#This Row],[Ticker]],[1]!Table1[[Symbol]:[Industry]],2,FALSE),"-")</f>
        <v>-</v>
      </c>
      <c r="D2755" t="s">
        <v>607</v>
      </c>
      <c r="E2755">
        <v>114.47042500000001</v>
      </c>
      <c r="F2755">
        <v>229</v>
      </c>
      <c r="G2755">
        <v>-12.932882770180001</v>
      </c>
      <c r="H2755">
        <v>-3.6243550833072802</v>
      </c>
      <c r="I2755">
        <v>-0.95592998882142499</v>
      </c>
      <c r="J2755">
        <v>-8.3736212117828206</v>
      </c>
      <c r="K2755">
        <v>214.536944631322</v>
      </c>
      <c r="L2755">
        <v>211.052683657465</v>
      </c>
      <c r="M2755">
        <v>55.829520894340803</v>
      </c>
      <c r="N2755">
        <v>1.7542101815098801</v>
      </c>
      <c r="O2755">
        <v>6.9650655021834096</v>
      </c>
      <c r="P2755">
        <v>23.650107991360599</v>
      </c>
      <c r="Q2755">
        <v>-5.5222424289065999E-2</v>
      </c>
    </row>
    <row r="2756" spans="1:17" hidden="1" x14ac:dyDescent="0.3">
      <c r="A2756" t="s">
        <v>5675</v>
      </c>
      <c r="B2756" t="s">
        <v>5676</v>
      </c>
      <c r="C2756" t="str">
        <f>IFERROR(VLOOKUP(Table1[[#This Row],[Ticker]],[1]!Table1[[Symbol]:[Industry]],2,FALSE),"-")</f>
        <v>-</v>
      </c>
      <c r="D2756" t="s">
        <v>544</v>
      </c>
      <c r="E2756">
        <v>114.434775</v>
      </c>
      <c r="F2756">
        <v>8.48</v>
      </c>
      <c r="G2756">
        <v>60.461964627621498</v>
      </c>
      <c r="H2756">
        <v>16.0011010856499</v>
      </c>
      <c r="I2756">
        <v>-11.6699022114369</v>
      </c>
      <c r="J2756">
        <v>39.588348967476698</v>
      </c>
      <c r="K2756">
        <v>6.6158256302670102</v>
      </c>
      <c r="L2756">
        <v>6.5670637824014699</v>
      </c>
      <c r="M2756">
        <v>81.095566603014703</v>
      </c>
      <c r="N2756">
        <v>2.62538401357881</v>
      </c>
      <c r="O2756">
        <v>35.259433962264097</v>
      </c>
      <c r="P2756">
        <v>106.32603406326</v>
      </c>
      <c r="Q2756">
        <v>1.1296599034509001E-2</v>
      </c>
    </row>
    <row r="2757" spans="1:17" hidden="1" x14ac:dyDescent="0.3">
      <c r="A2757" t="s">
        <v>5677</v>
      </c>
      <c r="B2757" t="s">
        <v>5678</v>
      </c>
      <c r="C2757" t="str">
        <f>IFERROR(VLOOKUP(Table1[[#This Row],[Ticker]],[1]!Table1[[Symbol]:[Industry]],2,FALSE),"-")</f>
        <v>-</v>
      </c>
      <c r="D2757" t="s">
        <v>544</v>
      </c>
      <c r="E2757">
        <v>114.4</v>
      </c>
      <c r="F2757">
        <v>140.15</v>
      </c>
      <c r="G2757">
        <v>250.55638921868999</v>
      </c>
      <c r="H2757">
        <v>20.634405024509402</v>
      </c>
      <c r="I2757">
        <v>112.922624228046</v>
      </c>
      <c r="J2757">
        <v>-4.2932163986502898</v>
      </c>
      <c r="K2757">
        <v>129.62058957950501</v>
      </c>
      <c r="L2757">
        <v>92.396869727702594</v>
      </c>
      <c r="M2757">
        <v>51.706787516664299</v>
      </c>
      <c r="N2757">
        <v>0.71183001915101596</v>
      </c>
      <c r="O2757">
        <v>16.196931858722699</v>
      </c>
      <c r="P2757">
        <v>379.14529914529902</v>
      </c>
      <c r="Q2757">
        <v>0.15451377285329701</v>
      </c>
    </row>
    <row r="2758" spans="1:17" hidden="1" x14ac:dyDescent="0.3">
      <c r="A2758" t="s">
        <v>5679</v>
      </c>
      <c r="B2758" t="s">
        <v>5680</v>
      </c>
      <c r="C2758" t="str">
        <f>IFERROR(VLOOKUP(Table1[[#This Row],[Ticker]],[1]!Table1[[Symbol]:[Industry]],2,FALSE),"-")</f>
        <v>-</v>
      </c>
      <c r="D2758" t="s">
        <v>61</v>
      </c>
      <c r="E2758">
        <v>114.18072368099899</v>
      </c>
      <c r="F2758">
        <v>22.83</v>
      </c>
      <c r="G2758">
        <v>-25.6852215195645</v>
      </c>
      <c r="H2758">
        <v>-1.04416640406201</v>
      </c>
      <c r="I2758">
        <v>-37.553240069207497</v>
      </c>
      <c r="J2758">
        <v>-2.2386837790844498</v>
      </c>
      <c r="K2758">
        <v>23.543168573461301</v>
      </c>
      <c r="L2758">
        <v>26.089623050496499</v>
      </c>
      <c r="M2758">
        <v>43.410213053578197</v>
      </c>
      <c r="N2758">
        <v>0.656662927214541</v>
      </c>
      <c r="O2758">
        <v>80.464301357862496</v>
      </c>
      <c r="P2758">
        <v>20.157894736842</v>
      </c>
      <c r="Q2758">
        <v>-0.112509943213755</v>
      </c>
    </row>
    <row r="2759" spans="1:17" hidden="1" x14ac:dyDescent="0.3">
      <c r="A2759" t="s">
        <v>5681</v>
      </c>
      <c r="B2759" t="s">
        <v>5682</v>
      </c>
      <c r="C2759" t="str">
        <f>IFERROR(VLOOKUP(Table1[[#This Row],[Ticker]],[1]!Table1[[Symbol]:[Industry]],2,FALSE),"-")</f>
        <v>-</v>
      </c>
      <c r="D2759" t="s">
        <v>607</v>
      </c>
      <c r="E2759">
        <v>114.129015</v>
      </c>
      <c r="F2759">
        <v>34</v>
      </c>
      <c r="G2759">
        <v>-3.82142223641041</v>
      </c>
      <c r="H2759">
        <v>-5.4265193452384803</v>
      </c>
      <c r="I2759">
        <v>44.2890315507004</v>
      </c>
      <c r="J2759">
        <v>-1.49753008453657</v>
      </c>
      <c r="K2759">
        <v>33.782417645780498</v>
      </c>
      <c r="L2759">
        <v>28.347308606979698</v>
      </c>
      <c r="M2759">
        <v>56.490257465275597</v>
      </c>
      <c r="N2759">
        <v>0.48649154025353097</v>
      </c>
      <c r="O2759">
        <v>24.117647058823501</v>
      </c>
      <c r="P2759">
        <v>86.813186813186803</v>
      </c>
      <c r="Q2759">
        <v>0.118741357142244</v>
      </c>
    </row>
    <row r="2760" spans="1:17" hidden="1" x14ac:dyDescent="0.3">
      <c r="A2760" t="s">
        <v>5683</v>
      </c>
      <c r="B2760" t="s">
        <v>5684</v>
      </c>
      <c r="C2760" t="str">
        <f>IFERROR(VLOOKUP(Table1[[#This Row],[Ticker]],[1]!Table1[[Symbol]:[Industry]],2,FALSE),"-")</f>
        <v>-</v>
      </c>
      <c r="D2760" t="s">
        <v>447</v>
      </c>
      <c r="E2760">
        <v>114.041236</v>
      </c>
      <c r="F2760">
        <v>223.25</v>
      </c>
      <c r="G2760">
        <v>154.07668324234001</v>
      </c>
      <c r="H2760">
        <v>20.9693205304701</v>
      </c>
      <c r="I2760">
        <v>99.196532761756501</v>
      </c>
      <c r="J2760">
        <v>-9.3513314448121907</v>
      </c>
      <c r="K2760">
        <v>182.68618606235799</v>
      </c>
      <c r="L2760">
        <v>143.24322343845901</v>
      </c>
      <c r="M2760">
        <v>55.945323122009597</v>
      </c>
      <c r="N2760">
        <v>2.2516412329898698</v>
      </c>
      <c r="O2760">
        <v>12.7211646136618</v>
      </c>
      <c r="P2760">
        <v>179.76190476190399</v>
      </c>
      <c r="Q2760">
        <v>0.13193143915706701</v>
      </c>
    </row>
    <row r="2761" spans="1:17" hidden="1" x14ac:dyDescent="0.3">
      <c r="A2761" t="s">
        <v>5685</v>
      </c>
      <c r="B2761" t="s">
        <v>5686</v>
      </c>
      <c r="C2761" t="str">
        <f>IFERROR(VLOOKUP(Table1[[#This Row],[Ticker]],[1]!Table1[[Symbol]:[Industry]],2,FALSE),"-")</f>
        <v>-</v>
      </c>
      <c r="D2761" t="s">
        <v>77</v>
      </c>
      <c r="E2761">
        <v>114.03758754499999</v>
      </c>
      <c r="F2761">
        <v>13.99</v>
      </c>
      <c r="G2761">
        <v>-24.455120217104302</v>
      </c>
      <c r="H2761">
        <v>-25.522427273627201</v>
      </c>
      <c r="I2761">
        <v>-43.895689024966003</v>
      </c>
      <c r="J2761">
        <v>-6.0339096595908996</v>
      </c>
      <c r="K2761">
        <v>16.2193820923844</v>
      </c>
      <c r="L2761">
        <v>17.758316921854298</v>
      </c>
      <c r="M2761">
        <v>39.923298538528996</v>
      </c>
      <c r="N2761">
        <v>4.6097252049014301</v>
      </c>
      <c r="O2761">
        <v>122.301644031451</v>
      </c>
      <c r="P2761">
        <v>14.0179299103504</v>
      </c>
      <c r="Q2761">
        <v>1.481204259617E-2</v>
      </c>
    </row>
    <row r="2762" spans="1:17" hidden="1" x14ac:dyDescent="0.3">
      <c r="A2762" t="s">
        <v>5687</v>
      </c>
      <c r="B2762" t="s">
        <v>5688</v>
      </c>
      <c r="C2762" t="str">
        <f>IFERROR(VLOOKUP(Table1[[#This Row],[Ticker]],[1]!Table1[[Symbol]:[Industry]],2,FALSE),"-")</f>
        <v>-</v>
      </c>
      <c r="D2762" t="s">
        <v>385</v>
      </c>
      <c r="E2762">
        <v>113.79644710999899</v>
      </c>
      <c r="M2762">
        <v>50</v>
      </c>
    </row>
    <row r="2763" spans="1:17" hidden="1" x14ac:dyDescent="0.3">
      <c r="A2763" t="s">
        <v>5689</v>
      </c>
      <c r="B2763" t="s">
        <v>5690</v>
      </c>
      <c r="C2763" t="str">
        <f>IFERROR(VLOOKUP(Table1[[#This Row],[Ticker]],[1]!Table1[[Symbol]:[Industry]],2,FALSE),"-")</f>
        <v>-</v>
      </c>
      <c r="D2763" t="s">
        <v>40</v>
      </c>
      <c r="E2763">
        <v>113.7093625</v>
      </c>
      <c r="F2763">
        <v>431.75</v>
      </c>
      <c r="G2763">
        <v>102.22969444682199</v>
      </c>
      <c r="H2763">
        <v>-10.647770007665599</v>
      </c>
      <c r="I2763">
        <v>10.904846450268201</v>
      </c>
      <c r="J2763">
        <v>-5.7288797884782499</v>
      </c>
      <c r="K2763">
        <v>426.75437092676401</v>
      </c>
      <c r="L2763">
        <v>379.19412050431299</v>
      </c>
      <c r="M2763">
        <v>38.313866940869701</v>
      </c>
      <c r="N2763">
        <v>0.90702869908919004</v>
      </c>
      <c r="O2763">
        <v>21.771858714533799</v>
      </c>
      <c r="P2763">
        <v>154.419563936358</v>
      </c>
      <c r="Q2763">
        <v>7.2691341191521999E-2</v>
      </c>
    </row>
    <row r="2764" spans="1:17" hidden="1" x14ac:dyDescent="0.3">
      <c r="A2764" t="s">
        <v>5691</v>
      </c>
      <c r="B2764" t="s">
        <v>5692</v>
      </c>
      <c r="C2764" t="str">
        <f>IFERROR(VLOOKUP(Table1[[#This Row],[Ticker]],[1]!Table1[[Symbol]:[Industry]],2,FALSE),"-")</f>
        <v>-</v>
      </c>
      <c r="D2764" t="s">
        <v>61</v>
      </c>
      <c r="E2764">
        <v>113.3958384</v>
      </c>
      <c r="F2764">
        <v>67.03</v>
      </c>
      <c r="G2764">
        <v>26.395768356700898</v>
      </c>
      <c r="H2764">
        <v>1.07065128406833</v>
      </c>
      <c r="I2764">
        <v>4.2515897452874203</v>
      </c>
      <c r="J2764">
        <v>3.9042640235492301</v>
      </c>
      <c r="K2764">
        <v>64.865765627159206</v>
      </c>
      <c r="L2764">
        <v>60.625174676934499</v>
      </c>
      <c r="M2764">
        <v>70.866695316765302</v>
      </c>
      <c r="N2764">
        <v>1.4924885781096799</v>
      </c>
      <c r="O2764">
        <v>17.857675667611499</v>
      </c>
      <c r="P2764">
        <v>52.340909090909001</v>
      </c>
      <c r="Q2764">
        <v>-2.0103744178636002E-2</v>
      </c>
    </row>
    <row r="2765" spans="1:17" hidden="1" x14ac:dyDescent="0.3">
      <c r="A2765" t="s">
        <v>5693</v>
      </c>
      <c r="B2765" t="s">
        <v>5694</v>
      </c>
      <c r="C2765" t="str">
        <f>IFERROR(VLOOKUP(Table1[[#This Row],[Ticker]],[1]!Table1[[Symbol]:[Industry]],2,FALSE),"-")</f>
        <v>-</v>
      </c>
      <c r="D2765" t="s">
        <v>607</v>
      </c>
      <c r="E2765">
        <v>112.85349795</v>
      </c>
      <c r="F2765">
        <v>121.3</v>
      </c>
      <c r="G2765">
        <v>127.233877729809</v>
      </c>
      <c r="H2765">
        <v>-1.00418341809857</v>
      </c>
      <c r="I2765">
        <v>49.047510531589097</v>
      </c>
      <c r="J2765">
        <v>5.5543128994045503</v>
      </c>
      <c r="K2765">
        <v>119.312298630291</v>
      </c>
      <c r="L2765">
        <v>102.380231686984</v>
      </c>
      <c r="M2765">
        <v>75.290186340779499</v>
      </c>
      <c r="N2765">
        <v>1.2327385706754499</v>
      </c>
      <c r="O2765">
        <v>31.821929101401398</v>
      </c>
      <c r="P2765">
        <v>175.05668934240299</v>
      </c>
      <c r="Q2765">
        <v>0.14468850478564299</v>
      </c>
    </row>
    <row r="2766" spans="1:17" hidden="1" x14ac:dyDescent="0.3">
      <c r="A2766" t="s">
        <v>5695</v>
      </c>
      <c r="B2766" t="s">
        <v>5696</v>
      </c>
      <c r="C2766" t="str">
        <f>IFERROR(VLOOKUP(Table1[[#This Row],[Ticker]],[1]!Table1[[Symbol]:[Industry]],2,FALSE),"-")</f>
        <v>-</v>
      </c>
      <c r="E2766">
        <v>112.63253864399999</v>
      </c>
      <c r="F2766">
        <v>63.37</v>
      </c>
      <c r="G2766">
        <v>119.839768794267</v>
      </c>
      <c r="H2766">
        <v>56.002835216683501</v>
      </c>
      <c r="I2766">
        <v>98.517061314138701</v>
      </c>
      <c r="J2766">
        <v>25.858614201858799</v>
      </c>
      <c r="K2766">
        <v>42.383363703563298</v>
      </c>
      <c r="L2766">
        <v>34.280760998328297</v>
      </c>
      <c r="M2766">
        <v>94.086867834213194</v>
      </c>
      <c r="N2766">
        <v>1.55592254727202</v>
      </c>
      <c r="O2766">
        <v>0</v>
      </c>
      <c r="P2766">
        <v>187.39229024943299</v>
      </c>
      <c r="Q2766">
        <v>0.116605308357905</v>
      </c>
    </row>
    <row r="2767" spans="1:17" hidden="1" x14ac:dyDescent="0.3">
      <c r="A2767" t="s">
        <v>5697</v>
      </c>
      <c r="B2767" t="s">
        <v>5698</v>
      </c>
      <c r="C2767" t="str">
        <f>IFERROR(VLOOKUP(Table1[[#This Row],[Ticker]],[1]!Table1[[Symbol]:[Industry]],2,FALSE),"-")</f>
        <v>-</v>
      </c>
      <c r="D2767" t="s">
        <v>98</v>
      </c>
      <c r="E2767">
        <v>112.24250000000001</v>
      </c>
      <c r="F2767">
        <v>23.76</v>
      </c>
      <c r="G2767">
        <v>13.4375854979792</v>
      </c>
      <c r="H2767">
        <v>1.1022866851828299</v>
      </c>
      <c r="I2767">
        <v>-21.9940675012772</v>
      </c>
      <c r="J2767">
        <v>0.66718119876609105</v>
      </c>
      <c r="K2767">
        <v>23.000626586711601</v>
      </c>
      <c r="L2767">
        <v>22.451281536521499</v>
      </c>
      <c r="M2767">
        <v>67.264010695297102</v>
      </c>
      <c r="N2767">
        <v>0.71924141426043597</v>
      </c>
      <c r="O2767">
        <v>54.882154882154801</v>
      </c>
      <c r="P2767">
        <v>52.307692307692299</v>
      </c>
      <c r="Q2767">
        <v>6.0677178011275E-2</v>
      </c>
    </row>
    <row r="2768" spans="1:17" hidden="1" x14ac:dyDescent="0.3">
      <c r="A2768" t="s">
        <v>5699</v>
      </c>
      <c r="B2768" t="s">
        <v>5700</v>
      </c>
      <c r="C2768" t="str">
        <f>IFERROR(VLOOKUP(Table1[[#This Row],[Ticker]],[1]!Table1[[Symbol]:[Industry]],2,FALSE),"-")</f>
        <v>-</v>
      </c>
      <c r="D2768" t="s">
        <v>1474</v>
      </c>
      <c r="E2768">
        <v>112.0975172</v>
      </c>
      <c r="F2768">
        <v>121.5</v>
      </c>
      <c r="G2768">
        <v>3.7766857793166499</v>
      </c>
      <c r="H2768">
        <v>4.3102460546449297</v>
      </c>
      <c r="I2768">
        <v>-6.8910758149277296</v>
      </c>
      <c r="J2768">
        <v>1.45787707716227</v>
      </c>
      <c r="K2768">
        <v>110.056139455113</v>
      </c>
      <c r="L2768">
        <v>108.274846301407</v>
      </c>
      <c r="M2768">
        <v>66.191608824356095</v>
      </c>
      <c r="N2768">
        <v>1.4131634095007599</v>
      </c>
      <c r="O2768">
        <v>14.1975308641975</v>
      </c>
      <c r="P2768">
        <v>31.493506493506398</v>
      </c>
      <c r="Q2768">
        <v>-1.2014883099546E-2</v>
      </c>
    </row>
    <row r="2769" spans="1:17" hidden="1" x14ac:dyDescent="0.3">
      <c r="A2769" t="s">
        <v>5701</v>
      </c>
      <c r="B2769" t="s">
        <v>5702</v>
      </c>
      <c r="C2769" t="str">
        <f>IFERROR(VLOOKUP(Table1[[#This Row],[Ticker]],[1]!Table1[[Symbol]:[Industry]],2,FALSE),"-")</f>
        <v>-</v>
      </c>
      <c r="D2769" t="s">
        <v>151</v>
      </c>
      <c r="E2769">
        <v>111.82696577</v>
      </c>
      <c r="F2769">
        <v>5.48</v>
      </c>
      <c r="G2769">
        <v>13.555284809549301</v>
      </c>
      <c r="H2769">
        <v>-9.2460012664473297</v>
      </c>
      <c r="I2769">
        <v>-57.0599500293796</v>
      </c>
      <c r="J2769">
        <v>-2.9677898485046499</v>
      </c>
      <c r="K2769">
        <v>5.6426620249575699</v>
      </c>
      <c r="L2769">
        <v>5.9265327771890401</v>
      </c>
      <c r="M2769">
        <v>36.924068540159503</v>
      </c>
      <c r="N2769">
        <v>1.61380442968417</v>
      </c>
      <c r="O2769">
        <v>91.605839416058302</v>
      </c>
      <c r="P2769">
        <v>52.2222222222222</v>
      </c>
      <c r="Q2769">
        <v>-0.116002642483219</v>
      </c>
    </row>
    <row r="2770" spans="1:17" hidden="1" x14ac:dyDescent="0.3">
      <c r="A2770" t="s">
        <v>5703</v>
      </c>
      <c r="B2770" t="s">
        <v>5704</v>
      </c>
      <c r="C2770" t="str">
        <f>IFERROR(VLOOKUP(Table1[[#This Row],[Ticker]],[1]!Table1[[Symbol]:[Industry]],2,FALSE),"-")</f>
        <v>-</v>
      </c>
      <c r="D2770" t="s">
        <v>544</v>
      </c>
      <c r="E2770">
        <v>111.790288</v>
      </c>
      <c r="F2770">
        <v>117</v>
      </c>
      <c r="G2770">
        <v>91.706082828261501</v>
      </c>
      <c r="H2770">
        <v>-5.9008066855044001</v>
      </c>
      <c r="I2770">
        <v>13.816314067618199</v>
      </c>
      <c r="J2770">
        <v>-4.2138664335642799</v>
      </c>
      <c r="K2770">
        <v>118.171007992613</v>
      </c>
      <c r="L2770">
        <v>106.697645871858</v>
      </c>
      <c r="M2770">
        <v>47.472361749969302</v>
      </c>
      <c r="N2770">
        <v>0.64374171927928003</v>
      </c>
      <c r="O2770">
        <v>27.2649572649572</v>
      </c>
      <c r="P2770">
        <v>124.00919012062</v>
      </c>
      <c r="Q2770">
        <v>6.5530980937857003E-2</v>
      </c>
    </row>
    <row r="2771" spans="1:17" hidden="1" x14ac:dyDescent="0.3">
      <c r="A2771" t="s">
        <v>5705</v>
      </c>
      <c r="B2771" t="s">
        <v>5706</v>
      </c>
      <c r="C2771" t="str">
        <f>IFERROR(VLOOKUP(Table1[[#This Row],[Ticker]],[1]!Table1[[Symbol]:[Industry]],2,FALSE),"-")</f>
        <v>-</v>
      </c>
      <c r="D2771" t="s">
        <v>607</v>
      </c>
      <c r="E2771">
        <v>111.5332353</v>
      </c>
      <c r="F2771">
        <v>55.11</v>
      </c>
      <c r="G2771">
        <v>72.267364687332005</v>
      </c>
      <c r="H2771">
        <v>7.5391669292713202</v>
      </c>
      <c r="I2771">
        <v>24.2879391886759</v>
      </c>
      <c r="J2771">
        <v>-10.506235803161401</v>
      </c>
      <c r="K2771">
        <v>50.260464525629402</v>
      </c>
      <c r="L2771">
        <v>39.838662908777103</v>
      </c>
      <c r="M2771">
        <v>45.167936924399598</v>
      </c>
      <c r="N2771">
        <v>0.48415450232794299</v>
      </c>
      <c r="O2771">
        <v>25.204137180185</v>
      </c>
      <c r="P2771">
        <v>139.71291866028699</v>
      </c>
      <c r="Q2771">
        <v>9.1840415156958996E-2</v>
      </c>
    </row>
    <row r="2772" spans="1:17" hidden="1" x14ac:dyDescent="0.3">
      <c r="A2772" t="s">
        <v>5707</v>
      </c>
      <c r="B2772" t="s">
        <v>5708</v>
      </c>
      <c r="C2772" t="str">
        <f>IFERROR(VLOOKUP(Table1[[#This Row],[Ticker]],[1]!Table1[[Symbol]:[Industry]],2,FALSE),"-")</f>
        <v>-</v>
      </c>
      <c r="D2772" t="s">
        <v>714</v>
      </c>
      <c r="E2772">
        <v>110.88097019999999</v>
      </c>
      <c r="F2772">
        <v>74.25</v>
      </c>
      <c r="G2772">
        <v>40.042998387329703</v>
      </c>
      <c r="H2772">
        <v>-4.0304677739250101</v>
      </c>
      <c r="I2772">
        <v>23.7071741462129</v>
      </c>
      <c r="J2772">
        <v>-0.71834547864141995</v>
      </c>
      <c r="K2772">
        <v>70.433928480451797</v>
      </c>
      <c r="L2772">
        <v>60.471812493111798</v>
      </c>
      <c r="M2772">
        <v>46.511713315869002</v>
      </c>
      <c r="N2772">
        <v>0.91513628360154398</v>
      </c>
      <c r="O2772">
        <v>7.7441077441077404</v>
      </c>
      <c r="P2772">
        <v>69.134396355353005</v>
      </c>
      <c r="Q2772">
        <v>1.7417697266181999E-2</v>
      </c>
    </row>
    <row r="2773" spans="1:17" hidden="1" x14ac:dyDescent="0.3">
      <c r="A2773" t="s">
        <v>5709</v>
      </c>
      <c r="B2773" t="s">
        <v>5710</v>
      </c>
      <c r="C2773" t="str">
        <f>IFERROR(VLOOKUP(Table1[[#This Row],[Ticker]],[1]!Table1[[Symbol]:[Industry]],2,FALSE),"-")</f>
        <v>-</v>
      </c>
      <c r="E2773">
        <v>110.72542</v>
      </c>
      <c r="F2773">
        <v>82.15</v>
      </c>
      <c r="G2773">
        <v>79.689778480435393</v>
      </c>
      <c r="H2773">
        <v>-3.0308330707286602</v>
      </c>
      <c r="I2773">
        <v>38.046260591682397</v>
      </c>
      <c r="J2773">
        <v>-5.9537021411654001</v>
      </c>
      <c r="K2773">
        <v>77.490580345779506</v>
      </c>
      <c r="L2773">
        <v>65.741721148952095</v>
      </c>
      <c r="M2773">
        <v>47.8178841563482</v>
      </c>
      <c r="N2773">
        <v>1.03398894226411</v>
      </c>
      <c r="O2773">
        <v>6.5124771758977298</v>
      </c>
      <c r="P2773">
        <v>110.641025641025</v>
      </c>
    </row>
    <row r="2774" spans="1:17" hidden="1" x14ac:dyDescent="0.3">
      <c r="A2774" t="s">
        <v>5711</v>
      </c>
      <c r="B2774" t="s">
        <v>5712</v>
      </c>
      <c r="C2774" t="str">
        <f>IFERROR(VLOOKUP(Table1[[#This Row],[Ticker]],[1]!Table1[[Symbol]:[Industry]],2,FALSE),"-")</f>
        <v>-</v>
      </c>
      <c r="D2774" t="s">
        <v>533</v>
      </c>
      <c r="E2774">
        <v>110.63964235</v>
      </c>
      <c r="F2774">
        <v>2892.2</v>
      </c>
      <c r="G2774">
        <v>80.635223622395699</v>
      </c>
      <c r="H2774">
        <v>-14.9911862716116</v>
      </c>
      <c r="I2774">
        <v>-17.016756274073199</v>
      </c>
      <c r="J2774">
        <v>-1.6714935522083501</v>
      </c>
      <c r="K2774">
        <v>2822.2687401104699</v>
      </c>
      <c r="L2774">
        <v>2534.1687985346598</v>
      </c>
      <c r="M2774">
        <v>35.639662398611399</v>
      </c>
      <c r="N2774">
        <v>1.13893454510296</v>
      </c>
      <c r="O2774">
        <v>15.483023304059101</v>
      </c>
      <c r="P2774">
        <v>115.972818578949</v>
      </c>
      <c r="Q2774">
        <v>0.121814467128484</v>
      </c>
    </row>
    <row r="2775" spans="1:17" hidden="1" x14ac:dyDescent="0.3">
      <c r="A2775" t="s">
        <v>5713</v>
      </c>
      <c r="B2775" t="s">
        <v>5714</v>
      </c>
      <c r="C2775" t="str">
        <f>IFERROR(VLOOKUP(Table1[[#This Row],[Ticker]],[1]!Table1[[Symbol]:[Industry]],2,FALSE),"-")</f>
        <v>-</v>
      </c>
      <c r="D2775" t="s">
        <v>61</v>
      </c>
      <c r="E2775">
        <v>110.48</v>
      </c>
      <c r="F2775">
        <v>135.25</v>
      </c>
      <c r="G2775">
        <v>6.8478505039533397</v>
      </c>
      <c r="H2775">
        <v>6.8527408124328302</v>
      </c>
      <c r="I2775">
        <v>-2.2007965061209598</v>
      </c>
      <c r="J2775">
        <v>-2.24744747589446</v>
      </c>
      <c r="K2775">
        <v>132.246718995436</v>
      </c>
      <c r="L2775">
        <v>129.045480293819</v>
      </c>
      <c r="M2775">
        <v>58.4666473888905</v>
      </c>
      <c r="N2775">
        <v>0.44131686390561797</v>
      </c>
      <c r="O2775">
        <v>19.556377079482399</v>
      </c>
      <c r="P2775">
        <v>33.910891089108901</v>
      </c>
      <c r="Q2775">
        <v>-0.13409601110710001</v>
      </c>
    </row>
    <row r="2776" spans="1:17" hidden="1" x14ac:dyDescent="0.3">
      <c r="A2776" t="s">
        <v>5715</v>
      </c>
      <c r="B2776" t="s">
        <v>5716</v>
      </c>
      <c r="C2776" t="str">
        <f>IFERROR(VLOOKUP(Table1[[#This Row],[Ticker]],[1]!Table1[[Symbol]:[Industry]],2,FALSE),"-")</f>
        <v>-</v>
      </c>
      <c r="E2776">
        <v>110.4636288</v>
      </c>
      <c r="F2776">
        <v>2.7</v>
      </c>
      <c r="G2776">
        <v>4.1938329059439896</v>
      </c>
      <c r="H2776">
        <v>-0.43259615612811497</v>
      </c>
      <c r="I2776">
        <v>5.5657411111629296</v>
      </c>
      <c r="J2776">
        <v>5.3824483565053303</v>
      </c>
      <c r="K2776">
        <v>2.5734374305419898</v>
      </c>
      <c r="L2776">
        <v>2.7444865464797199</v>
      </c>
      <c r="M2776">
        <v>69.339632699451698</v>
      </c>
      <c r="N2776">
        <v>1.0707958713980901</v>
      </c>
      <c r="O2776">
        <v>61.111111111111001</v>
      </c>
      <c r="P2776">
        <v>41.806722689075599</v>
      </c>
      <c r="Q2776">
        <v>3.2178775628502E-2</v>
      </c>
    </row>
    <row r="2777" spans="1:17" hidden="1" x14ac:dyDescent="0.3">
      <c r="A2777" t="s">
        <v>5717</v>
      </c>
      <c r="B2777" t="s">
        <v>5718</v>
      </c>
      <c r="C2777" t="str">
        <f>IFERROR(VLOOKUP(Table1[[#This Row],[Ticker]],[1]!Table1[[Symbol]:[Industry]],2,FALSE),"-")</f>
        <v>-</v>
      </c>
      <c r="D2777" t="s">
        <v>486</v>
      </c>
      <c r="E2777">
        <v>110.2765443</v>
      </c>
      <c r="F2777">
        <v>19</v>
      </c>
      <c r="G2777">
        <v>13.657844173866099</v>
      </c>
      <c r="H2777">
        <v>-3.32076214874286</v>
      </c>
      <c r="I2777">
        <v>-3.3628303174085001</v>
      </c>
      <c r="J2777">
        <v>0.42274728548797402</v>
      </c>
      <c r="K2777">
        <v>18.7018413951666</v>
      </c>
      <c r="L2777">
        <v>18.059662366573701</v>
      </c>
      <c r="M2777">
        <v>65.509754910502593</v>
      </c>
      <c r="N2777">
        <v>0.94912735162389705</v>
      </c>
      <c r="O2777">
        <v>26.052631578947299</v>
      </c>
      <c r="P2777">
        <v>58.3333333333333</v>
      </c>
      <c r="Q2777">
        <v>6.1530686298879998E-2</v>
      </c>
    </row>
    <row r="2778" spans="1:17" hidden="1" x14ac:dyDescent="0.3">
      <c r="A2778" t="s">
        <v>5719</v>
      </c>
      <c r="B2778" t="s">
        <v>5720</v>
      </c>
      <c r="C2778" t="str">
        <f>IFERROR(VLOOKUP(Table1[[#This Row],[Ticker]],[1]!Table1[[Symbol]:[Industry]],2,FALSE),"-")</f>
        <v>-</v>
      </c>
      <c r="E2778">
        <v>109.99540459799999</v>
      </c>
      <c r="F2778">
        <v>52.39</v>
      </c>
      <c r="G2778">
        <v>40.843704100270102</v>
      </c>
      <c r="H2778">
        <v>-3.6044135719301802</v>
      </c>
      <c r="I2778">
        <v>65.139343662198897</v>
      </c>
      <c r="J2778">
        <v>7.5024194912699</v>
      </c>
      <c r="K2778">
        <v>46.9317437048947</v>
      </c>
      <c r="L2778">
        <v>40.347754667900197</v>
      </c>
      <c r="M2778">
        <v>63.660742201039596</v>
      </c>
      <c r="N2778">
        <v>1.44061781145292</v>
      </c>
      <c r="O2778">
        <v>5.3636190112616999</v>
      </c>
      <c r="P2778">
        <v>124.84978540772499</v>
      </c>
      <c r="Q2778">
        <v>0.174533629806678</v>
      </c>
    </row>
    <row r="2779" spans="1:17" hidden="1" x14ac:dyDescent="0.3">
      <c r="A2779" t="s">
        <v>5721</v>
      </c>
      <c r="B2779" t="s">
        <v>5722</v>
      </c>
      <c r="C2779" t="str">
        <f>IFERROR(VLOOKUP(Table1[[#This Row],[Ticker]],[1]!Table1[[Symbol]:[Industry]],2,FALSE),"-")</f>
        <v>-</v>
      </c>
      <c r="D2779" t="s">
        <v>193</v>
      </c>
      <c r="E2779">
        <v>109.98376195</v>
      </c>
      <c r="F2779">
        <v>102.4</v>
      </c>
      <c r="G2779">
        <v>-15.0662304857522</v>
      </c>
      <c r="H2779">
        <v>-10.5919431306466</v>
      </c>
      <c r="I2779">
        <v>-44.169834788347302</v>
      </c>
      <c r="J2779">
        <v>1.72607237071254</v>
      </c>
      <c r="K2779">
        <v>109.096994435616</v>
      </c>
      <c r="L2779">
        <v>111.55149754723</v>
      </c>
      <c r="M2779">
        <v>49.683048783910202</v>
      </c>
      <c r="N2779">
        <v>2.95230863738312</v>
      </c>
      <c r="O2779">
        <v>65.722656249999901</v>
      </c>
      <c r="P2779">
        <v>27.585347620234199</v>
      </c>
      <c r="Q2779">
        <v>0.129604056509002</v>
      </c>
    </row>
    <row r="2780" spans="1:17" hidden="1" x14ac:dyDescent="0.3">
      <c r="A2780" t="s">
        <v>5723</v>
      </c>
      <c r="B2780" t="s">
        <v>5724</v>
      </c>
      <c r="C2780" t="str">
        <f>IFERROR(VLOOKUP(Table1[[#This Row],[Ticker]],[1]!Table1[[Symbol]:[Industry]],2,FALSE),"-")</f>
        <v>-</v>
      </c>
      <c r="D2780" t="s">
        <v>46</v>
      </c>
      <c r="E2780">
        <v>109.873615656</v>
      </c>
      <c r="F2780">
        <v>23.01</v>
      </c>
      <c r="G2780">
        <v>41.903999165067603</v>
      </c>
      <c r="H2780">
        <v>4.9719220826147099</v>
      </c>
      <c r="I2780">
        <v>88.943720833790195</v>
      </c>
      <c r="J2780">
        <v>3.2249282933660401</v>
      </c>
      <c r="K2780">
        <v>19.673356741986101</v>
      </c>
      <c r="L2780">
        <v>16.089179960305898</v>
      </c>
      <c r="M2780">
        <v>65.181267293885895</v>
      </c>
      <c r="N2780">
        <v>0.94528102255244595</v>
      </c>
      <c r="O2780">
        <v>6.8665797479356696</v>
      </c>
      <c r="P2780">
        <v>126.03143418467501</v>
      </c>
      <c r="Q2780">
        <v>0.10277906155801</v>
      </c>
    </row>
    <row r="2781" spans="1:17" hidden="1" x14ac:dyDescent="0.3">
      <c r="A2781" t="s">
        <v>5725</v>
      </c>
      <c r="B2781" t="s">
        <v>5726</v>
      </c>
      <c r="C2781" t="str">
        <f>IFERROR(VLOOKUP(Table1[[#This Row],[Ticker]],[1]!Table1[[Symbol]:[Industry]],2,FALSE),"-")</f>
        <v>-</v>
      </c>
      <c r="D2781" t="s">
        <v>1491</v>
      </c>
      <c r="E2781">
        <v>109.80707</v>
      </c>
      <c r="F2781">
        <v>4.55</v>
      </c>
      <c r="G2781">
        <v>224.314778480435</v>
      </c>
      <c r="H2781">
        <v>9.6225002626046496</v>
      </c>
      <c r="I2781">
        <v>202.47572767632099</v>
      </c>
      <c r="J2781">
        <v>0.118215620051156</v>
      </c>
      <c r="K2781">
        <v>3.6888417600324801</v>
      </c>
      <c r="L2781">
        <v>2.3320566542374501</v>
      </c>
      <c r="M2781">
        <v>51.176004584301303</v>
      </c>
      <c r="N2781">
        <v>3.09574787823651</v>
      </c>
      <c r="O2781">
        <v>4.8351648351648402</v>
      </c>
      <c r="P2781">
        <v>435.29411764705799</v>
      </c>
      <c r="Q2781">
        <v>4.6466516463175997E-2</v>
      </c>
    </row>
    <row r="2782" spans="1:17" hidden="1" x14ac:dyDescent="0.3">
      <c r="A2782" t="s">
        <v>5727</v>
      </c>
      <c r="B2782" t="s">
        <v>5728</v>
      </c>
      <c r="C2782" t="str">
        <f>IFERROR(VLOOKUP(Table1[[#This Row],[Ticker]],[1]!Table1[[Symbol]:[Industry]],2,FALSE),"-")</f>
        <v>-</v>
      </c>
      <c r="E2782">
        <v>109.7105904</v>
      </c>
      <c r="F2782">
        <v>83.62</v>
      </c>
      <c r="G2782">
        <v>-3.5244760332512</v>
      </c>
      <c r="H2782">
        <v>0.48091720797813903</v>
      </c>
      <c r="I2782">
        <v>-23.766333996223601</v>
      </c>
      <c r="J2782">
        <v>-0.97278255353349596</v>
      </c>
      <c r="K2782">
        <v>82.339005890398695</v>
      </c>
      <c r="L2782">
        <v>86.332993245704102</v>
      </c>
      <c r="M2782">
        <v>55.7458693904819</v>
      </c>
      <c r="N2782">
        <v>1.1951860860479999</v>
      </c>
      <c r="O2782">
        <v>54.269313561348902</v>
      </c>
      <c r="P2782">
        <v>26.486159431250901</v>
      </c>
      <c r="Q2782">
        <v>7.1976455437236006E-2</v>
      </c>
    </row>
    <row r="2783" spans="1:17" hidden="1" x14ac:dyDescent="0.3">
      <c r="A2783" t="s">
        <v>5729</v>
      </c>
      <c r="B2783" t="s">
        <v>5730</v>
      </c>
      <c r="C2783" t="str">
        <f>IFERROR(VLOOKUP(Table1[[#This Row],[Ticker]],[1]!Table1[[Symbol]:[Industry]],2,FALSE),"-")</f>
        <v>-</v>
      </c>
      <c r="E2783">
        <v>109.20717</v>
      </c>
      <c r="F2783">
        <v>57.9</v>
      </c>
      <c r="G2783">
        <v>1.8759152947117199</v>
      </c>
      <c r="H2783">
        <v>-14.341202486536201</v>
      </c>
      <c r="I2783">
        <v>-1.72055578331113</v>
      </c>
      <c r="J2783">
        <v>-8.6237975134047993</v>
      </c>
      <c r="K2783">
        <v>59.464624758109998</v>
      </c>
      <c r="L2783">
        <v>55.6697172987</v>
      </c>
      <c r="M2783">
        <v>38.860552653646501</v>
      </c>
      <c r="N2783">
        <v>0.77532172879441896</v>
      </c>
      <c r="O2783">
        <v>24.317789291882502</v>
      </c>
      <c r="P2783">
        <v>60.8333333333333</v>
      </c>
      <c r="Q2783">
        <v>0.14341714073007</v>
      </c>
    </row>
    <row r="2784" spans="1:17" hidden="1" x14ac:dyDescent="0.3">
      <c r="A2784" t="s">
        <v>5731</v>
      </c>
      <c r="B2784" t="s">
        <v>5732</v>
      </c>
      <c r="C2784" t="str">
        <f>IFERROR(VLOOKUP(Table1[[#This Row],[Ticker]],[1]!Table1[[Symbol]:[Industry]],2,FALSE),"-")</f>
        <v>-</v>
      </c>
      <c r="D2784" t="s">
        <v>64</v>
      </c>
      <c r="E2784">
        <v>109.1419976</v>
      </c>
      <c r="F2784">
        <v>422.25</v>
      </c>
      <c r="G2784">
        <v>-21.3873334128583</v>
      </c>
      <c r="H2784">
        <v>-6.0706087117543097</v>
      </c>
      <c r="I2784">
        <v>-27.178688913330799</v>
      </c>
      <c r="J2784">
        <v>3.3410064477916501</v>
      </c>
      <c r="K2784">
        <v>422.25111125457801</v>
      </c>
      <c r="L2784">
        <v>436.70458828791698</v>
      </c>
      <c r="M2784">
        <v>74.738625384747394</v>
      </c>
      <c r="N2784">
        <v>1.0354631026496299</v>
      </c>
      <c r="O2784">
        <v>62.581409117821103</v>
      </c>
      <c r="P2784">
        <v>20.299145299145199</v>
      </c>
      <c r="Q2784">
        <v>2.5906713097642999E-2</v>
      </c>
    </row>
    <row r="2785" spans="1:17" hidden="1" x14ac:dyDescent="0.3">
      <c r="A2785" t="s">
        <v>5733</v>
      </c>
      <c r="B2785" t="s">
        <v>5734</v>
      </c>
      <c r="C2785" t="str">
        <f>IFERROR(VLOOKUP(Table1[[#This Row],[Ticker]],[1]!Table1[[Symbol]:[Industry]],2,FALSE),"-")</f>
        <v>-</v>
      </c>
      <c r="D2785" t="s">
        <v>278</v>
      </c>
      <c r="E2785">
        <v>108.94451840699899</v>
      </c>
      <c r="F2785">
        <v>50.44</v>
      </c>
      <c r="G2785">
        <v>-35.031015912087902</v>
      </c>
      <c r="H2785">
        <v>24.997304837606698</v>
      </c>
      <c r="I2785">
        <v>-23.929988384566499</v>
      </c>
      <c r="J2785">
        <v>-13.2436542399253</v>
      </c>
      <c r="K2785">
        <v>47.808621122313902</v>
      </c>
      <c r="L2785">
        <v>50.516794972219103</v>
      </c>
      <c r="M2785">
        <v>53.754535518043902</v>
      </c>
      <c r="N2785">
        <v>2.4733479338452602</v>
      </c>
      <c r="O2785">
        <v>31.443298969072099</v>
      </c>
      <c r="P2785">
        <v>43.703703703703603</v>
      </c>
      <c r="Q2785">
        <v>9.2741953104730004E-3</v>
      </c>
    </row>
    <row r="2786" spans="1:17" hidden="1" x14ac:dyDescent="0.3">
      <c r="A2786" t="s">
        <v>5735</v>
      </c>
      <c r="B2786" t="s">
        <v>5736</v>
      </c>
      <c r="C2786" t="str">
        <f>IFERROR(VLOOKUP(Table1[[#This Row],[Ticker]],[1]!Table1[[Symbol]:[Industry]],2,FALSE),"-")</f>
        <v>-</v>
      </c>
      <c r="D2786" t="s">
        <v>61</v>
      </c>
      <c r="E2786">
        <v>108.89488</v>
      </c>
      <c r="F2786">
        <v>62.5</v>
      </c>
      <c r="G2786">
        <v>-66.2463247054894</v>
      </c>
      <c r="H2786">
        <v>-12.2680470010769</v>
      </c>
      <c r="I2786">
        <v>-51.878478957878798</v>
      </c>
      <c r="J2786">
        <v>-2.1417129879450201</v>
      </c>
      <c r="K2786">
        <v>66.306631674838101</v>
      </c>
      <c r="M2786">
        <v>47.891884470302102</v>
      </c>
      <c r="N2786">
        <v>0.56313131313131304</v>
      </c>
      <c r="O2786">
        <v>83.2</v>
      </c>
      <c r="P2786">
        <v>18.3712121212121</v>
      </c>
    </row>
    <row r="2787" spans="1:17" hidden="1" x14ac:dyDescent="0.3">
      <c r="A2787" t="s">
        <v>5737</v>
      </c>
      <c r="B2787" t="s">
        <v>5738</v>
      </c>
      <c r="C2787" t="str">
        <f>IFERROR(VLOOKUP(Table1[[#This Row],[Ticker]],[1]!Table1[[Symbol]:[Industry]],2,FALSE),"-")</f>
        <v>-</v>
      </c>
      <c r="D2787" t="s">
        <v>193</v>
      </c>
      <c r="E2787">
        <v>108.7653</v>
      </c>
      <c r="F2787">
        <v>71.77</v>
      </c>
      <c r="G2787">
        <v>172.858871658472</v>
      </c>
      <c r="H2787">
        <v>21.5808335959379</v>
      </c>
      <c r="I2787">
        <v>53.671129975172398</v>
      </c>
      <c r="J2787">
        <v>-11.633993552208301</v>
      </c>
      <c r="K2787">
        <v>64.933226072790603</v>
      </c>
      <c r="L2787">
        <v>52.473023212023001</v>
      </c>
      <c r="M2787">
        <v>47.419629723963197</v>
      </c>
      <c r="N2787">
        <v>1.07650447617696</v>
      </c>
      <c r="O2787">
        <v>16.190608889508098</v>
      </c>
      <c r="P2787">
        <v>215.88908450704201</v>
      </c>
      <c r="Q2787">
        <v>8.6491831776174005E-2</v>
      </c>
    </row>
    <row r="2788" spans="1:17" hidden="1" x14ac:dyDescent="0.3">
      <c r="A2788" t="s">
        <v>5739</v>
      </c>
      <c r="B2788" t="s">
        <v>5740</v>
      </c>
      <c r="C2788" t="str">
        <f>IFERROR(VLOOKUP(Table1[[#This Row],[Ticker]],[1]!Table1[[Symbol]:[Industry]],2,FALSE),"-")</f>
        <v>-</v>
      </c>
      <c r="D2788" t="s">
        <v>533</v>
      </c>
      <c r="E2788">
        <v>108.1417692</v>
      </c>
      <c r="F2788">
        <v>202.85</v>
      </c>
      <c r="G2788">
        <v>69.927121778410395</v>
      </c>
      <c r="H2788">
        <v>28.732272685630001</v>
      </c>
      <c r="I2788">
        <v>21.307665091073101</v>
      </c>
      <c r="J2788">
        <v>8.5730716651829404</v>
      </c>
      <c r="K2788">
        <v>149.02935770120101</v>
      </c>
      <c r="M2788">
        <v>98.697270297336502</v>
      </c>
      <c r="N2788">
        <v>0.6</v>
      </c>
      <c r="O2788">
        <v>0</v>
      </c>
      <c r="P2788">
        <v>138.64705882352899</v>
      </c>
    </row>
    <row r="2789" spans="1:17" hidden="1" x14ac:dyDescent="0.3">
      <c r="A2789" t="s">
        <v>5741</v>
      </c>
      <c r="B2789" t="s">
        <v>5742</v>
      </c>
      <c r="C2789" t="str">
        <f>IFERROR(VLOOKUP(Table1[[#This Row],[Ticker]],[1]!Table1[[Symbol]:[Industry]],2,FALSE),"-")</f>
        <v>-</v>
      </c>
      <c r="D2789" t="s">
        <v>607</v>
      </c>
      <c r="E2789">
        <v>108.0882</v>
      </c>
      <c r="F2789">
        <v>157.55000000000001</v>
      </c>
      <c r="G2789">
        <v>-30.832723024681901</v>
      </c>
      <c r="H2789">
        <v>-26.761409524486101</v>
      </c>
      <c r="I2789">
        <v>-67.327427426288693</v>
      </c>
      <c r="J2789">
        <v>-3.7650896113216499</v>
      </c>
      <c r="K2789">
        <v>185.917239714391</v>
      </c>
      <c r="L2789">
        <v>197.80608136310599</v>
      </c>
      <c r="M2789">
        <v>25.8048606869677</v>
      </c>
      <c r="N2789">
        <v>1.3680776678728801</v>
      </c>
      <c r="O2789">
        <v>139.28911456680399</v>
      </c>
      <c r="P2789">
        <v>0.99358974358973995</v>
      </c>
      <c r="Q2789">
        <v>2.5294911439939002E-2</v>
      </c>
    </row>
    <row r="2790" spans="1:17" hidden="1" x14ac:dyDescent="0.3">
      <c r="A2790" t="s">
        <v>5743</v>
      </c>
      <c r="B2790" t="s">
        <v>5744</v>
      </c>
      <c r="C2790" t="str">
        <f>IFERROR(VLOOKUP(Table1[[#This Row],[Ticker]],[1]!Table1[[Symbol]:[Industry]],2,FALSE),"-")</f>
        <v>-</v>
      </c>
      <c r="D2790" t="s">
        <v>971</v>
      </c>
      <c r="E2790">
        <v>108.04040000000001</v>
      </c>
      <c r="F2790">
        <v>165.1</v>
      </c>
      <c r="G2790">
        <v>-31.878403337746299</v>
      </c>
      <c r="H2790">
        <v>-8.7970399672803996</v>
      </c>
      <c r="I2790">
        <v>-21.098796536981201</v>
      </c>
      <c r="J2790">
        <v>-2.8564646504742499</v>
      </c>
      <c r="K2790">
        <v>176.53233845029899</v>
      </c>
      <c r="L2790">
        <v>181.457851071287</v>
      </c>
      <c r="M2790">
        <v>45.782029512854898</v>
      </c>
      <c r="N2790">
        <v>1.2336527208893999</v>
      </c>
      <c r="O2790">
        <v>40.5208964264082</v>
      </c>
      <c r="P2790">
        <v>14.6129816036098</v>
      </c>
      <c r="Q2790">
        <v>-9.2953395529123004E-2</v>
      </c>
    </row>
    <row r="2791" spans="1:17" hidden="1" x14ac:dyDescent="0.3">
      <c r="A2791" t="s">
        <v>5745</v>
      </c>
      <c r="B2791" t="s">
        <v>5746</v>
      </c>
      <c r="C2791" t="str">
        <f>IFERROR(VLOOKUP(Table1[[#This Row],[Ticker]],[1]!Table1[[Symbol]:[Industry]],2,FALSE),"-")</f>
        <v>-</v>
      </c>
      <c r="D2791" t="s">
        <v>385</v>
      </c>
      <c r="E2791">
        <v>108.01756437500001</v>
      </c>
      <c r="F2791">
        <v>29</v>
      </c>
      <c r="G2791">
        <v>79.988537345683596</v>
      </c>
      <c r="H2791">
        <v>-5.6877744067747802</v>
      </c>
      <c r="I2791">
        <v>76.263478044346101</v>
      </c>
      <c r="J2791">
        <v>-3.57500520301241</v>
      </c>
      <c r="K2791">
        <v>28.366824729187499</v>
      </c>
      <c r="L2791">
        <v>22.080423589374199</v>
      </c>
      <c r="M2791">
        <v>50.459687513665102</v>
      </c>
      <c r="N2791">
        <v>0.30565877283784598</v>
      </c>
      <c r="O2791">
        <v>25.8965517241379</v>
      </c>
      <c r="P2791">
        <v>120.86824067022</v>
      </c>
      <c r="Q2791">
        <v>0.115761325814255</v>
      </c>
    </row>
    <row r="2792" spans="1:17" hidden="1" x14ac:dyDescent="0.3">
      <c r="A2792" t="s">
        <v>5747</v>
      </c>
      <c r="B2792" t="s">
        <v>5748</v>
      </c>
      <c r="C2792" t="str">
        <f>IFERROR(VLOOKUP(Table1[[#This Row],[Ticker]],[1]!Table1[[Symbol]:[Industry]],2,FALSE),"-")</f>
        <v>-</v>
      </c>
      <c r="D2792" t="s">
        <v>278</v>
      </c>
      <c r="E2792">
        <v>107.9695665</v>
      </c>
      <c r="F2792">
        <v>340.9</v>
      </c>
      <c r="G2792">
        <v>-51.7372822570916</v>
      </c>
      <c r="H2792">
        <v>-12.852791740989201</v>
      </c>
      <c r="I2792">
        <v>-15.289206757869399</v>
      </c>
      <c r="J2792">
        <v>-3.10993664909173</v>
      </c>
      <c r="K2792">
        <v>353.490611816968</v>
      </c>
      <c r="L2792">
        <v>383.28481685558899</v>
      </c>
      <c r="M2792">
        <v>59.126882964039197</v>
      </c>
      <c r="N2792">
        <v>0.96327410814133896</v>
      </c>
      <c r="O2792">
        <v>56.5268407157524</v>
      </c>
      <c r="P2792">
        <v>6.5312499999999796</v>
      </c>
      <c r="Q2792">
        <v>2.3931486312721999E-2</v>
      </c>
    </row>
    <row r="2793" spans="1:17" hidden="1" x14ac:dyDescent="0.3">
      <c r="A2793" t="s">
        <v>5749</v>
      </c>
      <c r="B2793" t="s">
        <v>5750</v>
      </c>
      <c r="C2793" t="str">
        <f>IFERROR(VLOOKUP(Table1[[#This Row],[Ticker]],[1]!Table1[[Symbol]:[Industry]],2,FALSE),"-")</f>
        <v>-</v>
      </c>
      <c r="E2793">
        <v>107.927988</v>
      </c>
      <c r="F2793">
        <v>29.09</v>
      </c>
      <c r="G2793">
        <v>23.3414178246977</v>
      </c>
      <c r="H2793">
        <v>1.88376475405917</v>
      </c>
      <c r="I2793">
        <v>-19.550814257758301</v>
      </c>
      <c r="J2793">
        <v>0.27481517262385602</v>
      </c>
      <c r="K2793">
        <v>30.910514587072999</v>
      </c>
      <c r="L2793">
        <v>29.675075357302301</v>
      </c>
      <c r="M2793">
        <v>50.233210605053301</v>
      </c>
      <c r="N2793">
        <v>0.422991338694504</v>
      </c>
      <c r="O2793">
        <v>54.520453764180097</v>
      </c>
      <c r="P2793">
        <v>68.637681159420197</v>
      </c>
      <c r="Q2793">
        <v>0.19383224605792701</v>
      </c>
    </row>
    <row r="2794" spans="1:17" hidden="1" x14ac:dyDescent="0.3">
      <c r="A2794" t="s">
        <v>5751</v>
      </c>
      <c r="B2794" t="s">
        <v>5752</v>
      </c>
      <c r="C2794" t="str">
        <f>IFERROR(VLOOKUP(Table1[[#This Row],[Ticker]],[1]!Table1[[Symbol]:[Industry]],2,FALSE),"-")</f>
        <v>-</v>
      </c>
      <c r="D2794" t="s">
        <v>676</v>
      </c>
      <c r="E2794">
        <v>107.88885999999999</v>
      </c>
      <c r="F2794">
        <v>105</v>
      </c>
      <c r="G2794">
        <v>22.997871088761698</v>
      </c>
      <c r="H2794">
        <v>5.7089808318438502</v>
      </c>
      <c r="I2794">
        <v>14.491394896629799</v>
      </c>
      <c r="J2794">
        <v>-3.9948695597948798</v>
      </c>
      <c r="K2794">
        <v>101.126455915609</v>
      </c>
      <c r="L2794">
        <v>98.432488172423007</v>
      </c>
      <c r="M2794">
        <v>39.779195394749699</v>
      </c>
      <c r="N2794">
        <v>1.9465595299431</v>
      </c>
      <c r="O2794">
        <v>82.152380952380895</v>
      </c>
      <c r="P2794">
        <v>58.610271903323202</v>
      </c>
      <c r="Q2794">
        <v>4.9754317601296998E-2</v>
      </c>
    </row>
    <row r="2795" spans="1:17" hidden="1" x14ac:dyDescent="0.3">
      <c r="A2795" t="s">
        <v>5753</v>
      </c>
      <c r="B2795" t="s">
        <v>5754</v>
      </c>
      <c r="C2795" t="str">
        <f>IFERROR(VLOOKUP(Table1[[#This Row],[Ticker]],[1]!Table1[[Symbol]:[Industry]],2,FALSE),"-")</f>
        <v>-</v>
      </c>
      <c r="E2795">
        <v>107.807787</v>
      </c>
      <c r="F2795">
        <v>96.75</v>
      </c>
      <c r="G2795">
        <v>50.833661895870598</v>
      </c>
      <c r="H2795">
        <v>-7.5970413538006403</v>
      </c>
      <c r="I2795">
        <v>38.6128892210725</v>
      </c>
      <c r="J2795">
        <v>-0.78428164113349597</v>
      </c>
      <c r="K2795">
        <v>96.255882432658794</v>
      </c>
      <c r="L2795">
        <v>80.956113576951793</v>
      </c>
      <c r="M2795">
        <v>55.613014125209297</v>
      </c>
      <c r="N2795">
        <v>0.74489236283719396</v>
      </c>
      <c r="O2795">
        <v>25.581395348837201</v>
      </c>
      <c r="P2795">
        <v>107.70717045942401</v>
      </c>
      <c r="Q2795">
        <v>3.8515553778139998E-2</v>
      </c>
    </row>
    <row r="2796" spans="1:17" hidden="1" x14ac:dyDescent="0.3">
      <c r="A2796" t="s">
        <v>5755</v>
      </c>
      <c r="B2796" t="s">
        <v>5756</v>
      </c>
      <c r="C2796" t="str">
        <f>IFERROR(VLOOKUP(Table1[[#This Row],[Ticker]],[1]!Table1[[Symbol]:[Industry]],2,FALSE),"-")</f>
        <v>-</v>
      </c>
      <c r="D2796" t="s">
        <v>184</v>
      </c>
      <c r="E2796">
        <v>107.706486645</v>
      </c>
      <c r="F2796">
        <v>53.16</v>
      </c>
      <c r="G2796">
        <v>-64.264077672077505</v>
      </c>
      <c r="H2796">
        <v>27.2311959147785</v>
      </c>
      <c r="I2796">
        <v>-20.118199240816502</v>
      </c>
      <c r="J2796">
        <v>10.2021228696069</v>
      </c>
      <c r="K2796">
        <v>47.589795060413003</v>
      </c>
      <c r="L2796">
        <v>54.679743720811899</v>
      </c>
      <c r="M2796">
        <v>90.736364582279705</v>
      </c>
      <c r="N2796">
        <v>1.7703418273763201</v>
      </c>
      <c r="O2796">
        <v>70.974416854777999</v>
      </c>
      <c r="P2796">
        <v>34.582278481012601</v>
      </c>
      <c r="Q2796">
        <v>6.0016692289131E-2</v>
      </c>
    </row>
    <row r="2797" spans="1:17" hidden="1" x14ac:dyDescent="0.3">
      <c r="A2797" t="s">
        <v>5757</v>
      </c>
      <c r="B2797" t="s">
        <v>5758</v>
      </c>
      <c r="C2797" t="str">
        <f>IFERROR(VLOOKUP(Table1[[#This Row],[Ticker]],[1]!Table1[[Symbol]:[Industry]],2,FALSE),"-")</f>
        <v>-</v>
      </c>
      <c r="D2797" t="s">
        <v>252</v>
      </c>
      <c r="E2797">
        <v>107.7014978</v>
      </c>
      <c r="F2797">
        <v>943.15</v>
      </c>
      <c r="G2797">
        <v>-19.1146000506379</v>
      </c>
      <c r="H2797">
        <v>-5.3673954171157003</v>
      </c>
      <c r="I2797">
        <v>-8.3534019728273208</v>
      </c>
      <c r="J2797">
        <v>-7.5324290768606899</v>
      </c>
      <c r="K2797">
        <v>923.81365309019395</v>
      </c>
      <c r="L2797">
        <v>915.17388072890299</v>
      </c>
      <c r="M2797">
        <v>49.261715890697303</v>
      </c>
      <c r="N2797">
        <v>0.804332885285584</v>
      </c>
      <c r="O2797">
        <v>15.2520807930869</v>
      </c>
      <c r="P2797">
        <v>26.503923278116801</v>
      </c>
      <c r="Q2797">
        <v>-5.4571146537794997E-2</v>
      </c>
    </row>
    <row r="2798" spans="1:17" hidden="1" x14ac:dyDescent="0.3">
      <c r="A2798" t="s">
        <v>5759</v>
      </c>
      <c r="B2798" t="s">
        <v>5760</v>
      </c>
      <c r="C2798" t="str">
        <f>IFERROR(VLOOKUP(Table1[[#This Row],[Ticker]],[1]!Table1[[Symbol]:[Industry]],2,FALSE),"-")</f>
        <v>-</v>
      </c>
      <c r="D2798" t="s">
        <v>140</v>
      </c>
      <c r="E2798">
        <v>107.625</v>
      </c>
      <c r="F2798">
        <v>4520</v>
      </c>
      <c r="G2798">
        <v>-5.1518881862311998</v>
      </c>
      <c r="H2798">
        <v>0.87761850443636302</v>
      </c>
      <c r="I2798">
        <v>1.6826242280460399</v>
      </c>
      <c r="J2798">
        <v>4.8879123883856996</v>
      </c>
      <c r="K2798">
        <v>3968.3554861960001</v>
      </c>
      <c r="L2798">
        <v>3905.2207952650401</v>
      </c>
      <c r="M2798">
        <v>79.600622146933901</v>
      </c>
      <c r="N2798">
        <v>2.0627815415173898</v>
      </c>
      <c r="O2798">
        <v>5.5309734513286904E-3</v>
      </c>
      <c r="P2798">
        <v>38.015267175572497</v>
      </c>
      <c r="Q2798">
        <v>-5.9458941492485998E-2</v>
      </c>
    </row>
    <row r="2799" spans="1:17" hidden="1" x14ac:dyDescent="0.3">
      <c r="A2799" t="s">
        <v>5761</v>
      </c>
      <c r="B2799" t="s">
        <v>5762</v>
      </c>
      <c r="C2799" t="str">
        <f>IFERROR(VLOOKUP(Table1[[#This Row],[Ticker]],[1]!Table1[[Symbol]:[Industry]],2,FALSE),"-")</f>
        <v>-</v>
      </c>
      <c r="E2799">
        <v>107.46693</v>
      </c>
      <c r="F2799">
        <v>126</v>
      </c>
      <c r="G2799">
        <v>36.060606465031</v>
      </c>
      <c r="H2799">
        <v>-20.388818356523799</v>
      </c>
      <c r="I2799">
        <v>50.428452212641602</v>
      </c>
      <c r="J2799">
        <v>5.6004694574595604</v>
      </c>
      <c r="K2799">
        <v>131.40849627332</v>
      </c>
      <c r="M2799">
        <v>56.421914521533402</v>
      </c>
      <c r="N2799">
        <v>0.78473762010347303</v>
      </c>
      <c r="O2799">
        <v>31.746031746031701</v>
      </c>
      <c r="P2799">
        <v>72.366621067031403</v>
      </c>
    </row>
    <row r="2800" spans="1:17" hidden="1" x14ac:dyDescent="0.3">
      <c r="A2800" t="s">
        <v>5763</v>
      </c>
      <c r="B2800" t="s">
        <v>5764</v>
      </c>
      <c r="C2800" t="str">
        <f>IFERROR(VLOOKUP(Table1[[#This Row],[Ticker]],[1]!Table1[[Symbol]:[Industry]],2,FALSE),"-")</f>
        <v>-</v>
      </c>
      <c r="D2800" t="s">
        <v>140</v>
      </c>
      <c r="E2800">
        <v>107.378446776</v>
      </c>
      <c r="F2800">
        <v>16.190000000000001</v>
      </c>
      <c r="G2800">
        <v>279.064778480435</v>
      </c>
      <c r="H2800">
        <v>-4.5856946432646701</v>
      </c>
      <c r="I2800">
        <v>59.643553478309997</v>
      </c>
      <c r="J2800">
        <v>-2.5712364827996099</v>
      </c>
      <c r="K2800">
        <v>14.5024116246228</v>
      </c>
      <c r="L2800">
        <v>12.132116878704499</v>
      </c>
      <c r="M2800">
        <v>51.943860589958597</v>
      </c>
      <c r="N2800">
        <v>1.3156460939030099</v>
      </c>
      <c r="O2800">
        <v>40.333539221741702</v>
      </c>
      <c r="P2800">
        <v>361.25356125356097</v>
      </c>
      <c r="Q2800">
        <v>4.6061753378632997E-2</v>
      </c>
    </row>
    <row r="2801" spans="1:17" hidden="1" x14ac:dyDescent="0.3">
      <c r="A2801" t="s">
        <v>5765</v>
      </c>
      <c r="B2801" t="s">
        <v>5766</v>
      </c>
      <c r="C2801" t="str">
        <f>IFERROR(VLOOKUP(Table1[[#This Row],[Ticker]],[1]!Table1[[Symbol]:[Industry]],2,FALSE),"-")</f>
        <v>-</v>
      </c>
      <c r="D2801" t="s">
        <v>607</v>
      </c>
      <c r="E2801">
        <v>107.289</v>
      </c>
      <c r="F2801">
        <v>42</v>
      </c>
      <c r="G2801">
        <v>6.3179259137970298</v>
      </c>
      <c r="H2801">
        <v>23.830833595938</v>
      </c>
      <c r="I2801">
        <v>66.794979180104306</v>
      </c>
      <c r="J2801">
        <v>11.364943694755199</v>
      </c>
      <c r="K2801">
        <v>32.5454550801811</v>
      </c>
      <c r="L2801">
        <v>28.868841064299001</v>
      </c>
      <c r="M2801">
        <v>68.790977562382594</v>
      </c>
      <c r="N2801">
        <v>1.4304883482270501</v>
      </c>
      <c r="O2801">
        <v>9.2619047619047592</v>
      </c>
      <c r="P2801">
        <v>109.312016743467</v>
      </c>
      <c r="Q2801">
        <v>0.20371671818274101</v>
      </c>
    </row>
    <row r="2802" spans="1:17" hidden="1" x14ac:dyDescent="0.3">
      <c r="A2802" t="s">
        <v>5767</v>
      </c>
      <c r="B2802" t="s">
        <v>5768</v>
      </c>
      <c r="C2802" t="str">
        <f>IFERROR(VLOOKUP(Table1[[#This Row],[Ticker]],[1]!Table1[[Symbol]:[Industry]],2,FALSE),"-")</f>
        <v>-</v>
      </c>
      <c r="D2802" t="s">
        <v>385</v>
      </c>
      <c r="E2802">
        <v>107.2784475</v>
      </c>
      <c r="F2802">
        <v>45</v>
      </c>
      <c r="G2802">
        <v>-14.7138636566246</v>
      </c>
      <c r="H2802">
        <v>19.183042572095001</v>
      </c>
      <c r="I2802">
        <v>-23.082081654306801</v>
      </c>
      <c r="J2802">
        <v>14.4575387058561</v>
      </c>
      <c r="K2802">
        <v>43.998991303630802</v>
      </c>
      <c r="L2802">
        <v>46.0836158186099</v>
      </c>
      <c r="M2802">
        <v>63.310250666744402</v>
      </c>
      <c r="N2802">
        <v>1.5644171779141101</v>
      </c>
      <c r="O2802">
        <v>72.6666666666666</v>
      </c>
      <c r="P2802">
        <v>30.057803468208</v>
      </c>
      <c r="Q2802">
        <v>0.13132621887028301</v>
      </c>
    </row>
    <row r="2803" spans="1:17" hidden="1" x14ac:dyDescent="0.3">
      <c r="A2803" t="s">
        <v>5769</v>
      </c>
      <c r="B2803" t="s">
        <v>5770</v>
      </c>
      <c r="C2803" t="str">
        <f>IFERROR(VLOOKUP(Table1[[#This Row],[Ticker]],[1]!Table1[[Symbol]:[Industry]],2,FALSE),"-")</f>
        <v>-</v>
      </c>
      <c r="D2803" t="s">
        <v>1491</v>
      </c>
      <c r="E2803">
        <v>107.09</v>
      </c>
      <c r="F2803">
        <v>105.51</v>
      </c>
      <c r="G2803">
        <v>37.138852554509498</v>
      </c>
      <c r="H2803">
        <v>12.843788778010801</v>
      </c>
      <c r="I2803">
        <v>12.8120359927519</v>
      </c>
      <c r="J2803">
        <v>-7.2152788629428102</v>
      </c>
      <c r="K2803">
        <v>98.740133884007605</v>
      </c>
      <c r="L2803">
        <v>88.163549875747293</v>
      </c>
      <c r="M2803">
        <v>54.466807402282697</v>
      </c>
      <c r="N2803">
        <v>1.14347885623837</v>
      </c>
      <c r="O2803">
        <v>24.348402994976698</v>
      </c>
      <c r="P2803">
        <v>72.967213114754102</v>
      </c>
      <c r="Q2803">
        <v>1.5626090830324998E-2</v>
      </c>
    </row>
    <row r="2804" spans="1:17" hidden="1" x14ac:dyDescent="0.3">
      <c r="A2804" t="s">
        <v>5771</v>
      </c>
      <c r="B2804" t="s">
        <v>5772</v>
      </c>
      <c r="C2804" t="str">
        <f>IFERROR(VLOOKUP(Table1[[#This Row],[Ticker]],[1]!Table1[[Symbol]:[Industry]],2,FALSE),"-")</f>
        <v>-</v>
      </c>
      <c r="D2804" t="s">
        <v>607</v>
      </c>
      <c r="E2804">
        <v>107.02868125000001</v>
      </c>
      <c r="F2804">
        <v>33.76</v>
      </c>
      <c r="G2804">
        <v>3.97111689241772</v>
      </c>
      <c r="H2804">
        <v>2.7314746215790202</v>
      </c>
      <c r="I2804">
        <v>-15.839496708075799</v>
      </c>
      <c r="J2804">
        <v>3.9405940210263002</v>
      </c>
      <c r="K2804">
        <v>32.247185436115799</v>
      </c>
      <c r="L2804">
        <v>31.846283987905899</v>
      </c>
      <c r="M2804">
        <v>72.938654031633902</v>
      </c>
      <c r="N2804">
        <v>1.18785615755498</v>
      </c>
      <c r="O2804">
        <v>47.215639810426502</v>
      </c>
      <c r="P2804">
        <v>53.480690595184001</v>
      </c>
      <c r="Q2804">
        <v>6.7970361268913995E-2</v>
      </c>
    </row>
    <row r="2805" spans="1:17" hidden="1" x14ac:dyDescent="0.3">
      <c r="A2805" t="s">
        <v>5773</v>
      </c>
      <c r="B2805" t="s">
        <v>5774</v>
      </c>
      <c r="C2805" t="str">
        <f>IFERROR(VLOOKUP(Table1[[#This Row],[Ticker]],[1]!Table1[[Symbol]:[Industry]],2,FALSE),"-")</f>
        <v>-</v>
      </c>
      <c r="D2805" t="s">
        <v>380</v>
      </c>
      <c r="E2805">
        <v>106.65</v>
      </c>
      <c r="F2805">
        <v>182.45</v>
      </c>
      <c r="G2805">
        <v>10.1167881566542</v>
      </c>
      <c r="H2805">
        <v>11.5628322500429</v>
      </c>
      <c r="I2805">
        <v>8.7155189648881404</v>
      </c>
      <c r="J2805">
        <v>-14.848833453686099</v>
      </c>
      <c r="K2805">
        <v>167.603434244147</v>
      </c>
      <c r="L2805">
        <v>154.89361044441901</v>
      </c>
      <c r="M2805">
        <v>47.969249988726098</v>
      </c>
      <c r="N2805">
        <v>0.51081767848154702</v>
      </c>
      <c r="O2805">
        <v>27.678816114003801</v>
      </c>
      <c r="P2805">
        <v>48.9995916700694</v>
      </c>
      <c r="Q2805">
        <v>-5.0182495003624997E-2</v>
      </c>
    </row>
    <row r="2806" spans="1:17" hidden="1" x14ac:dyDescent="0.3">
      <c r="A2806" t="s">
        <v>5775</v>
      </c>
      <c r="B2806" t="s">
        <v>5776</v>
      </c>
      <c r="C2806" t="str">
        <f>IFERROR(VLOOKUP(Table1[[#This Row],[Ticker]],[1]!Table1[[Symbol]:[Industry]],2,FALSE),"-")</f>
        <v>-</v>
      </c>
      <c r="D2806" t="s">
        <v>663</v>
      </c>
      <c r="E2806">
        <v>106.600207896</v>
      </c>
      <c r="F2806">
        <v>103.19</v>
      </c>
      <c r="G2806">
        <v>25.9532795825662</v>
      </c>
      <c r="H2806">
        <v>-1.36674704922329</v>
      </c>
      <c r="I2806">
        <v>-30.193161935475899</v>
      </c>
      <c r="J2806">
        <v>8.7554727399264696</v>
      </c>
      <c r="K2806">
        <v>96.172290479057395</v>
      </c>
      <c r="L2806">
        <v>96.443194208213697</v>
      </c>
      <c r="M2806">
        <v>73.574573666631295</v>
      </c>
      <c r="N2806">
        <v>1.6655869906884</v>
      </c>
      <c r="O2806">
        <v>61.643570113382999</v>
      </c>
      <c r="P2806">
        <v>55.993953136810198</v>
      </c>
      <c r="Q2806">
        <v>3.6401776752505999E-2</v>
      </c>
    </row>
    <row r="2807" spans="1:17" hidden="1" x14ac:dyDescent="0.3">
      <c r="A2807" t="s">
        <v>5777</v>
      </c>
      <c r="B2807" t="s">
        <v>5778</v>
      </c>
      <c r="C2807" t="str">
        <f>IFERROR(VLOOKUP(Table1[[#This Row],[Ticker]],[1]!Table1[[Symbol]:[Industry]],2,FALSE),"-")</f>
        <v>-</v>
      </c>
      <c r="E2807">
        <v>106.48769009999999</v>
      </c>
      <c r="F2807">
        <v>1005</v>
      </c>
      <c r="G2807">
        <v>119.73602390168</v>
      </c>
      <c r="H2807">
        <v>20.073927473754001</v>
      </c>
      <c r="I2807">
        <v>98.582373601479603</v>
      </c>
      <c r="J2807">
        <v>-10.4404805990818</v>
      </c>
      <c r="K2807">
        <v>868.59122111461897</v>
      </c>
      <c r="L2807">
        <v>656.98903675747704</v>
      </c>
      <c r="M2807">
        <v>47.478010699399597</v>
      </c>
      <c r="N2807">
        <v>1.62492036901587</v>
      </c>
      <c r="O2807">
        <v>17.009950248756201</v>
      </c>
      <c r="P2807">
        <v>172.91242362525401</v>
      </c>
      <c r="Q2807">
        <v>0.104654491766222</v>
      </c>
    </row>
    <row r="2808" spans="1:17" hidden="1" x14ac:dyDescent="0.3">
      <c r="A2808" t="s">
        <v>5779</v>
      </c>
      <c r="B2808" t="s">
        <v>5780</v>
      </c>
      <c r="C2808" t="str">
        <f>IFERROR(VLOOKUP(Table1[[#This Row],[Ticker]],[1]!Table1[[Symbol]:[Industry]],2,FALSE),"-")</f>
        <v>-</v>
      </c>
      <c r="E2808">
        <v>106.407</v>
      </c>
      <c r="F2808">
        <v>76.94</v>
      </c>
      <c r="G2808">
        <v>-64.133221519564501</v>
      </c>
      <c r="H2808">
        <v>-2.2303366168279699</v>
      </c>
      <c r="I2808">
        <v>-23.063189031875901</v>
      </c>
      <c r="J2808">
        <v>-1.9876690928685199</v>
      </c>
      <c r="K2808">
        <v>79.696822229320901</v>
      </c>
      <c r="L2808">
        <v>84.629744354423494</v>
      </c>
      <c r="M2808">
        <v>49.318382872837901</v>
      </c>
      <c r="N2808">
        <v>1.4899782525004901</v>
      </c>
      <c r="O2808">
        <v>70.262542240707006</v>
      </c>
      <c r="P2808">
        <v>22.126984126984102</v>
      </c>
      <c r="Q2808">
        <v>-3.0345675654932999E-2</v>
      </c>
    </row>
    <row r="2809" spans="1:17" hidden="1" x14ac:dyDescent="0.3">
      <c r="A2809" t="s">
        <v>5781</v>
      </c>
      <c r="B2809" t="s">
        <v>5782</v>
      </c>
      <c r="C2809" t="str">
        <f>IFERROR(VLOOKUP(Table1[[#This Row],[Ticker]],[1]!Table1[[Symbol]:[Industry]],2,FALSE),"-")</f>
        <v>-</v>
      </c>
      <c r="D2809" t="s">
        <v>385</v>
      </c>
      <c r="E2809">
        <v>106.39314</v>
      </c>
      <c r="F2809">
        <v>10.64</v>
      </c>
      <c r="G2809">
        <v>103.525865900478</v>
      </c>
      <c r="H2809">
        <v>-20.323518630782601</v>
      </c>
      <c r="I2809">
        <v>40.033975579397399</v>
      </c>
      <c r="J2809">
        <v>-9.8977146318998592</v>
      </c>
      <c r="K2809">
        <v>10.629083184413901</v>
      </c>
      <c r="L2809">
        <v>8.2943307170481493</v>
      </c>
      <c r="M2809">
        <v>29.151288349608301</v>
      </c>
      <c r="N2809">
        <v>0.59789304203542204</v>
      </c>
      <c r="O2809">
        <v>17.857142857142801</v>
      </c>
      <c r="P2809">
        <v>150.94339622641499</v>
      </c>
      <c r="Q2809">
        <v>6.6729748855365006E-2</v>
      </c>
    </row>
    <row r="2810" spans="1:17" hidden="1" x14ac:dyDescent="0.3">
      <c r="A2810" t="s">
        <v>5783</v>
      </c>
      <c r="B2810" t="s">
        <v>5784</v>
      </c>
      <c r="C2810" t="str">
        <f>IFERROR(VLOOKUP(Table1[[#This Row],[Ticker]],[1]!Table1[[Symbol]:[Industry]],2,FALSE),"-")</f>
        <v>-</v>
      </c>
      <c r="D2810" t="s">
        <v>140</v>
      </c>
      <c r="E2810">
        <v>106.28321302499999</v>
      </c>
      <c r="F2810">
        <v>68.78</v>
      </c>
      <c r="G2810">
        <v>3.9416160228402801</v>
      </c>
      <c r="H2810">
        <v>-17.5704821935356</v>
      </c>
      <c r="I2810">
        <v>19.021832111313</v>
      </c>
      <c r="J2810">
        <v>-5.9642451356003203</v>
      </c>
      <c r="K2810">
        <v>69.205128617374996</v>
      </c>
      <c r="L2810">
        <v>62.3001221683297</v>
      </c>
      <c r="M2810">
        <v>37.8606854595456</v>
      </c>
      <c r="N2810">
        <v>0.91342686818086505</v>
      </c>
      <c r="O2810">
        <v>10.7444024425705</v>
      </c>
      <c r="P2810">
        <v>95.675675675675606</v>
      </c>
      <c r="Q2810">
        <v>0.121369542800255</v>
      </c>
    </row>
    <row r="2811" spans="1:17" hidden="1" x14ac:dyDescent="0.3">
      <c r="A2811" t="s">
        <v>5785</v>
      </c>
      <c r="B2811" t="s">
        <v>5786</v>
      </c>
      <c r="C2811" t="str">
        <f>IFERROR(VLOOKUP(Table1[[#This Row],[Ticker]],[1]!Table1[[Symbol]:[Industry]],2,FALSE),"-")</f>
        <v>-</v>
      </c>
      <c r="D2811" t="s">
        <v>971</v>
      </c>
      <c r="E2811">
        <v>106.11924513</v>
      </c>
      <c r="F2811">
        <v>136.55000000000001</v>
      </c>
      <c r="G2811">
        <v>-38.507365967544096</v>
      </c>
      <c r="H2811">
        <v>-7.0814937650175702</v>
      </c>
      <c r="I2811">
        <v>-19.4573017726266</v>
      </c>
      <c r="J2811">
        <v>-7.30926663184189</v>
      </c>
      <c r="K2811">
        <v>140.042057085414</v>
      </c>
      <c r="L2811">
        <v>149.20214983656601</v>
      </c>
      <c r="M2811">
        <v>44.345059956798103</v>
      </c>
      <c r="N2811">
        <v>0.88273151806604999</v>
      </c>
      <c r="O2811">
        <v>108.53167337971399</v>
      </c>
      <c r="P2811">
        <v>12.851239669421499</v>
      </c>
      <c r="Q2811">
        <v>1.1091132176490001E-3</v>
      </c>
    </row>
    <row r="2812" spans="1:17" hidden="1" x14ac:dyDescent="0.3">
      <c r="A2812" t="s">
        <v>5787</v>
      </c>
      <c r="B2812" t="s">
        <v>5788</v>
      </c>
      <c r="C2812" t="str">
        <f>IFERROR(VLOOKUP(Table1[[#This Row],[Ticker]],[1]!Table1[[Symbol]:[Industry]],2,FALSE),"-")</f>
        <v>-</v>
      </c>
      <c r="D2812" t="s">
        <v>714</v>
      </c>
      <c r="E2812">
        <v>105.953940543</v>
      </c>
      <c r="F2812">
        <v>89.31</v>
      </c>
      <c r="G2812">
        <v>8.5796646890880596E-2</v>
      </c>
      <c r="H2812">
        <v>-9.0585392263616598</v>
      </c>
      <c r="I2812">
        <v>6.5680518943607096</v>
      </c>
      <c r="J2812">
        <v>-2.27895986544008</v>
      </c>
      <c r="K2812">
        <v>88.013108246664302</v>
      </c>
      <c r="L2812">
        <v>79.937679401931803</v>
      </c>
      <c r="M2812">
        <v>58.050219930369003</v>
      </c>
      <c r="N2812">
        <v>0.89806422555472398</v>
      </c>
      <c r="O2812">
        <v>8.3417310491546299</v>
      </c>
      <c r="P2812">
        <v>31.318923687692902</v>
      </c>
    </row>
    <row r="2813" spans="1:17" hidden="1" x14ac:dyDescent="0.3">
      <c r="A2813" t="s">
        <v>5789</v>
      </c>
      <c r="B2813" t="s">
        <v>5790</v>
      </c>
      <c r="C2813" t="str">
        <f>IFERROR(VLOOKUP(Table1[[#This Row],[Ticker]],[1]!Table1[[Symbol]:[Industry]],2,FALSE),"-")</f>
        <v>-</v>
      </c>
      <c r="D2813" t="s">
        <v>380</v>
      </c>
      <c r="E2813">
        <v>105.8022</v>
      </c>
      <c r="F2813">
        <v>195.87</v>
      </c>
      <c r="G2813">
        <v>19.4036673693243</v>
      </c>
      <c r="H2813">
        <v>-5.8035357501462599</v>
      </c>
      <c r="I2813">
        <v>-12.1426922276501</v>
      </c>
      <c r="J2813">
        <v>-0.92560877854580703</v>
      </c>
      <c r="K2813">
        <v>195.228335154874</v>
      </c>
      <c r="L2813">
        <v>187.441357704437</v>
      </c>
      <c r="M2813">
        <v>49.6785488302544</v>
      </c>
      <c r="N2813">
        <v>1.28538344608387</v>
      </c>
      <c r="O2813">
        <v>28.605707867463099</v>
      </c>
      <c r="P2813">
        <v>46.0081997763697</v>
      </c>
      <c r="Q2813">
        <v>2.6776227035220999E-2</v>
      </c>
    </row>
    <row r="2814" spans="1:17" hidden="1" x14ac:dyDescent="0.3">
      <c r="A2814" t="s">
        <v>5791</v>
      </c>
      <c r="B2814" t="s">
        <v>5792</v>
      </c>
      <c r="C2814" t="str">
        <f>IFERROR(VLOOKUP(Table1[[#This Row],[Ticker]],[1]!Table1[[Symbol]:[Industry]],2,FALSE),"-")</f>
        <v>-</v>
      </c>
      <c r="D2814" t="s">
        <v>130</v>
      </c>
      <c r="E2814">
        <v>105.64812993</v>
      </c>
      <c r="F2814">
        <v>2</v>
      </c>
      <c r="G2814">
        <v>-30.447126281469298</v>
      </c>
      <c r="K2814">
        <v>2.1140989605141698</v>
      </c>
      <c r="L2814">
        <v>3.1857726977597598</v>
      </c>
      <c r="M2814">
        <v>71.039956020089093</v>
      </c>
      <c r="O2814">
        <v>10</v>
      </c>
      <c r="P2814">
        <v>8.1081081081080892</v>
      </c>
      <c r="Q2814">
        <v>-6.9211309357390005E-2</v>
      </c>
    </row>
    <row r="2815" spans="1:17" hidden="1" x14ac:dyDescent="0.3">
      <c r="A2815" t="s">
        <v>5793</v>
      </c>
      <c r="B2815" t="s">
        <v>5794</v>
      </c>
      <c r="C2815" t="str">
        <f>IFERROR(VLOOKUP(Table1[[#This Row],[Ticker]],[1]!Table1[[Symbol]:[Industry]],2,FALSE),"-")</f>
        <v>-</v>
      </c>
      <c r="D2815" t="s">
        <v>124</v>
      </c>
      <c r="E2815">
        <v>105.59748001</v>
      </c>
      <c r="F2815">
        <v>7.91</v>
      </c>
      <c r="G2815">
        <v>-1.2407770751200899</v>
      </c>
      <c r="H2815">
        <v>-8.6691664040620005</v>
      </c>
      <c r="I2815">
        <v>8.5311090765308997</v>
      </c>
      <c r="J2815">
        <v>-3.2964935522083501</v>
      </c>
      <c r="K2815">
        <v>8.3341990762707692</v>
      </c>
      <c r="L2815">
        <v>8.5684458398448999</v>
      </c>
      <c r="M2815">
        <v>45.137028283355697</v>
      </c>
      <c r="N2815">
        <v>1.0185007041476399</v>
      </c>
      <c r="O2815">
        <v>121.238938053097</v>
      </c>
      <c r="P2815">
        <v>36.379310344827601</v>
      </c>
      <c r="Q2815">
        <v>1.5287746541530001E-3</v>
      </c>
    </row>
    <row r="2816" spans="1:17" hidden="1" x14ac:dyDescent="0.3">
      <c r="A2816" t="s">
        <v>5795</v>
      </c>
      <c r="B2816" t="s">
        <v>5796</v>
      </c>
      <c r="C2816" t="str">
        <f>IFERROR(VLOOKUP(Table1[[#This Row],[Ticker]],[1]!Table1[[Symbol]:[Industry]],2,FALSE),"-")</f>
        <v>-</v>
      </c>
      <c r="D2816" t="s">
        <v>971</v>
      </c>
      <c r="E2816">
        <v>105.536374284</v>
      </c>
      <c r="F2816">
        <v>31</v>
      </c>
      <c r="G2816">
        <v>61.061766432242599</v>
      </c>
      <c r="H2816">
        <v>21.481345849855199</v>
      </c>
      <c r="I2816">
        <v>21.274583167310301</v>
      </c>
      <c r="J2816">
        <v>-1.04236489539803</v>
      </c>
      <c r="K2816">
        <v>26.872632541200101</v>
      </c>
      <c r="L2816">
        <v>23.3270380925293</v>
      </c>
      <c r="M2816">
        <v>52.5897776929068</v>
      </c>
      <c r="N2816">
        <v>2.0835133254407898</v>
      </c>
      <c r="O2816">
        <v>17.677419354838701</v>
      </c>
      <c r="P2816">
        <v>134.670704012112</v>
      </c>
      <c r="Q2816">
        <v>0.14784756459752099</v>
      </c>
    </row>
    <row r="2817" spans="1:17" hidden="1" x14ac:dyDescent="0.3">
      <c r="A2817" t="s">
        <v>5797</v>
      </c>
      <c r="B2817" t="s">
        <v>5798</v>
      </c>
      <c r="C2817" t="str">
        <f>IFERROR(VLOOKUP(Table1[[#This Row],[Ticker]],[1]!Table1[[Symbol]:[Industry]],2,FALSE),"-")</f>
        <v>-</v>
      </c>
      <c r="D2817" t="s">
        <v>507</v>
      </c>
      <c r="E2817">
        <v>105.4892179</v>
      </c>
      <c r="F2817">
        <v>105.25</v>
      </c>
      <c r="G2817">
        <v>28.1890474862834</v>
      </c>
      <c r="H2817">
        <v>-8.1794549565690993</v>
      </c>
      <c r="I2817">
        <v>2.58955063497244</v>
      </c>
      <c r="J2817">
        <v>-4.0991312739637102</v>
      </c>
      <c r="K2817">
        <v>100.931083214856</v>
      </c>
      <c r="L2817">
        <v>92.839491143927603</v>
      </c>
      <c r="M2817">
        <v>57.888712265845697</v>
      </c>
      <c r="N2817">
        <v>4.62908755157759</v>
      </c>
      <c r="O2817">
        <v>14.0142517814726</v>
      </c>
      <c r="P2817">
        <v>53.8742690058479</v>
      </c>
    </row>
    <row r="2818" spans="1:17" hidden="1" x14ac:dyDescent="0.3">
      <c r="A2818" t="s">
        <v>5799</v>
      </c>
      <c r="B2818" t="s">
        <v>5800</v>
      </c>
      <c r="C2818" t="str">
        <f>IFERROR(VLOOKUP(Table1[[#This Row],[Ticker]],[1]!Table1[[Symbol]:[Industry]],2,FALSE),"-")</f>
        <v>-</v>
      </c>
      <c r="E2818">
        <v>105.263854016</v>
      </c>
      <c r="F2818">
        <v>1.58</v>
      </c>
      <c r="G2818">
        <v>-42.527326782722398</v>
      </c>
      <c r="H2818">
        <v>-12.075612944942501</v>
      </c>
      <c r="I2818">
        <v>3.1753778512344599</v>
      </c>
      <c r="J2818">
        <v>6.1856493049345103</v>
      </c>
      <c r="K2818">
        <v>1.5679922646945099</v>
      </c>
      <c r="L2818">
        <v>1.68903106253223</v>
      </c>
      <c r="M2818">
        <v>64.549417697561395</v>
      </c>
      <c r="N2818">
        <v>0.99953481880011397</v>
      </c>
      <c r="O2818">
        <v>96.202531645569593</v>
      </c>
      <c r="P2818">
        <v>75.5555555555555</v>
      </c>
      <c r="Q2818">
        <v>-4.9849550190702002E-2</v>
      </c>
    </row>
    <row r="2819" spans="1:17" hidden="1" x14ac:dyDescent="0.3">
      <c r="A2819" t="s">
        <v>5801</v>
      </c>
      <c r="B2819" t="s">
        <v>5802</v>
      </c>
      <c r="C2819" t="str">
        <f>IFERROR(VLOOKUP(Table1[[#This Row],[Ticker]],[1]!Table1[[Symbol]:[Industry]],2,FALSE),"-")</f>
        <v>-</v>
      </c>
      <c r="E2819">
        <v>105.227324568</v>
      </c>
      <c r="F2819">
        <v>46.91</v>
      </c>
      <c r="G2819">
        <v>29.058580133328</v>
      </c>
      <c r="H2819">
        <v>-39.038078124001103</v>
      </c>
      <c r="I2819">
        <v>15.3380410353359</v>
      </c>
      <c r="J2819">
        <v>-8.1008129239361004</v>
      </c>
      <c r="K2819">
        <v>55.866222814318199</v>
      </c>
      <c r="L2819">
        <v>49.681312959114003</v>
      </c>
      <c r="M2819">
        <v>31.473209448225202</v>
      </c>
      <c r="N2819">
        <v>2.2087072330082602</v>
      </c>
      <c r="O2819">
        <v>59.880622468556801</v>
      </c>
      <c r="P2819">
        <v>94.445595854922203</v>
      </c>
      <c r="Q2819">
        <v>0.21552452624776799</v>
      </c>
    </row>
    <row r="2820" spans="1:17" hidden="1" x14ac:dyDescent="0.3">
      <c r="A2820" t="s">
        <v>5803</v>
      </c>
      <c r="B2820" t="s">
        <v>5804</v>
      </c>
      <c r="C2820" t="str">
        <f>IFERROR(VLOOKUP(Table1[[#This Row],[Ticker]],[1]!Table1[[Symbol]:[Industry]],2,FALSE),"-")</f>
        <v>-</v>
      </c>
      <c r="D2820" t="s">
        <v>388</v>
      </c>
      <c r="E2820">
        <v>105.15340787999899</v>
      </c>
      <c r="F2820">
        <v>95.35</v>
      </c>
      <c r="G2820">
        <v>37.000327021639997</v>
      </c>
      <c r="H2820">
        <v>-13.455022744726399</v>
      </c>
      <c r="I2820">
        <v>8.8464553559603498</v>
      </c>
      <c r="J2820">
        <v>-1.92087011081184</v>
      </c>
      <c r="K2820">
        <v>102.07954970166701</v>
      </c>
      <c r="L2820">
        <v>89.682815264812604</v>
      </c>
      <c r="M2820">
        <v>48.755523557624699</v>
      </c>
      <c r="N2820">
        <v>1.26863334651157</v>
      </c>
      <c r="O2820">
        <v>38.4373361300472</v>
      </c>
      <c r="P2820">
        <v>114.077233947013</v>
      </c>
      <c r="Q2820">
        <v>0.14268872386364401</v>
      </c>
    </row>
    <row r="2821" spans="1:17" hidden="1" x14ac:dyDescent="0.3">
      <c r="A2821" t="s">
        <v>5805</v>
      </c>
      <c r="B2821" t="s">
        <v>5806</v>
      </c>
      <c r="C2821" t="str">
        <f>IFERROR(VLOOKUP(Table1[[#This Row],[Ticker]],[1]!Table1[[Symbol]:[Industry]],2,FALSE),"-")</f>
        <v>-</v>
      </c>
      <c r="E2821">
        <v>105.0430238</v>
      </c>
      <c r="F2821">
        <v>40.869999999999997</v>
      </c>
      <c r="G2821">
        <v>115.439038835465</v>
      </c>
      <c r="H2821">
        <v>-12.0564734078659</v>
      </c>
      <c r="I2821">
        <v>51.901474068301603</v>
      </c>
      <c r="J2821">
        <v>-1.7891406110318699</v>
      </c>
      <c r="K2821">
        <v>39.789337120932998</v>
      </c>
      <c r="L2821">
        <v>32.109630424583898</v>
      </c>
      <c r="M2821">
        <v>48.5474267432893</v>
      </c>
      <c r="N2821">
        <v>0.52626848139681803</v>
      </c>
      <c r="O2821">
        <v>14.729630535845301</v>
      </c>
      <c r="P2821">
        <v>155.43749999999901</v>
      </c>
      <c r="Q2821">
        <v>5.6678637298365003E-2</v>
      </c>
    </row>
    <row r="2822" spans="1:17" hidden="1" x14ac:dyDescent="0.3">
      <c r="A2822" t="s">
        <v>5807</v>
      </c>
      <c r="B2822" t="s">
        <v>5808</v>
      </c>
      <c r="C2822" t="str">
        <f>IFERROR(VLOOKUP(Table1[[#This Row],[Ticker]],[1]!Table1[[Symbol]:[Industry]],2,FALSE),"-")</f>
        <v>-</v>
      </c>
      <c r="D2822" t="s">
        <v>607</v>
      </c>
      <c r="E2822">
        <v>104.95010592</v>
      </c>
      <c r="F2822">
        <v>9.86</v>
      </c>
      <c r="G2822">
        <v>6.84166020086555</v>
      </c>
      <c r="H2822">
        <v>-13.8319293103717</v>
      </c>
      <c r="I2822">
        <v>1.1113585495967799</v>
      </c>
      <c r="J2822">
        <v>-7.0112993774510697</v>
      </c>
      <c r="K2822">
        <v>10.0419671037447</v>
      </c>
      <c r="L2822">
        <v>9.5037453418404603</v>
      </c>
      <c r="M2822">
        <v>34.114491025346702</v>
      </c>
      <c r="N2822">
        <v>0.62869046264269801</v>
      </c>
      <c r="O2822">
        <v>29.8174442190669</v>
      </c>
      <c r="P2822">
        <v>44.999999999999901</v>
      </c>
      <c r="Q2822">
        <v>2.1832591933371E-2</v>
      </c>
    </row>
    <row r="2823" spans="1:17" hidden="1" x14ac:dyDescent="0.3">
      <c r="A2823" t="s">
        <v>5809</v>
      </c>
      <c r="B2823" t="s">
        <v>5810</v>
      </c>
      <c r="C2823" t="str">
        <f>IFERROR(VLOOKUP(Table1[[#This Row],[Ticker]],[1]!Table1[[Symbol]:[Industry]],2,FALSE),"-")</f>
        <v>-</v>
      </c>
      <c r="D2823" t="s">
        <v>607</v>
      </c>
      <c r="E2823">
        <v>104.7795</v>
      </c>
      <c r="F2823">
        <v>172.6</v>
      </c>
      <c r="G2823">
        <v>-18.480252575465101</v>
      </c>
      <c r="H2823">
        <v>8.8314473438921599</v>
      </c>
      <c r="I2823">
        <v>-3.4423757719539498</v>
      </c>
      <c r="J2823">
        <v>-1.3597905201879401</v>
      </c>
      <c r="K2823">
        <v>166.08490385993301</v>
      </c>
      <c r="L2823">
        <v>163.10248841467501</v>
      </c>
      <c r="M2823">
        <v>63.545368543005402</v>
      </c>
      <c r="N2823">
        <v>0.89721744776869095</v>
      </c>
      <c r="O2823">
        <v>24.275782155272299</v>
      </c>
      <c r="P2823">
        <v>29.288389513108601</v>
      </c>
      <c r="Q2823">
        <v>8.9821485398435E-2</v>
      </c>
    </row>
    <row r="2824" spans="1:17" hidden="1" x14ac:dyDescent="0.3">
      <c r="A2824" t="s">
        <v>5811</v>
      </c>
      <c r="B2824" t="s">
        <v>5812</v>
      </c>
      <c r="C2824" t="str">
        <f>IFERROR(VLOOKUP(Table1[[#This Row],[Ticker]],[1]!Table1[[Symbol]:[Industry]],2,FALSE),"-")</f>
        <v>-</v>
      </c>
      <c r="D2824" t="s">
        <v>1125</v>
      </c>
      <c r="E2824">
        <v>104.706693925</v>
      </c>
      <c r="F2824">
        <v>17.95</v>
      </c>
      <c r="G2824">
        <v>4.8602330258899897</v>
      </c>
      <c r="H2824">
        <v>-6.87933123922683</v>
      </c>
      <c r="I2824">
        <v>-9.0381734927516799</v>
      </c>
      <c r="J2824">
        <v>-1.50665838737318</v>
      </c>
      <c r="K2824">
        <v>18.7219346418443</v>
      </c>
      <c r="L2824">
        <v>18.084286639913099</v>
      </c>
      <c r="M2824">
        <v>46.1263140124722</v>
      </c>
      <c r="N2824">
        <v>0.41819320067667398</v>
      </c>
      <c r="O2824">
        <v>40.668523676880199</v>
      </c>
      <c r="P2824">
        <v>40.234374999999901</v>
      </c>
      <c r="Q2824">
        <v>1.2424115346982E-2</v>
      </c>
    </row>
    <row r="2825" spans="1:17" hidden="1" x14ac:dyDescent="0.3">
      <c r="A2825" t="s">
        <v>5813</v>
      </c>
      <c r="B2825" t="s">
        <v>5814</v>
      </c>
      <c r="C2825" t="str">
        <f>IFERROR(VLOOKUP(Table1[[#This Row],[Ticker]],[1]!Table1[[Symbol]:[Industry]],2,FALSE),"-")</f>
        <v>-</v>
      </c>
      <c r="E2825">
        <v>104.688712</v>
      </c>
      <c r="F2825">
        <v>63.56</v>
      </c>
      <c r="G2825">
        <v>-46.036098712546902</v>
      </c>
      <c r="H2825">
        <v>-11.674935634831201</v>
      </c>
      <c r="I2825">
        <v>-24.794097797546101</v>
      </c>
      <c r="J2825">
        <v>-3.2746681553829502</v>
      </c>
      <c r="K2825">
        <v>64.476232904070102</v>
      </c>
      <c r="M2825">
        <v>43.946655276185702</v>
      </c>
      <c r="N2825">
        <v>0.54447877703691605</v>
      </c>
      <c r="O2825">
        <v>52.485840151038303</v>
      </c>
      <c r="P2825">
        <v>37.427027027027002</v>
      </c>
    </row>
    <row r="2826" spans="1:17" hidden="1" x14ac:dyDescent="0.3">
      <c r="A2826" t="s">
        <v>5815</v>
      </c>
      <c r="B2826" t="s">
        <v>5816</v>
      </c>
      <c r="C2826" t="str">
        <f>IFERROR(VLOOKUP(Table1[[#This Row],[Ticker]],[1]!Table1[[Symbol]:[Industry]],2,FALSE),"-")</f>
        <v>-</v>
      </c>
      <c r="D2826" t="s">
        <v>607</v>
      </c>
      <c r="E2826">
        <v>104.53360000000001</v>
      </c>
      <c r="F2826">
        <v>0.9</v>
      </c>
      <c r="G2826">
        <v>14.9397784804354</v>
      </c>
      <c r="H2826">
        <v>17.198257838362199</v>
      </c>
      <c r="I2826">
        <v>-39.888804343382503</v>
      </c>
      <c r="J2826">
        <v>13.821464194270501</v>
      </c>
      <c r="K2826">
        <v>0.72509667073349005</v>
      </c>
      <c r="L2826">
        <v>0.81942707515270097</v>
      </c>
      <c r="M2826">
        <v>88.224313274730093</v>
      </c>
      <c r="N2826">
        <v>1.32740984246011</v>
      </c>
      <c r="O2826">
        <v>75.5555555555555</v>
      </c>
      <c r="P2826">
        <v>66.6666666666666</v>
      </c>
    </row>
    <row r="2827" spans="1:17" hidden="1" x14ac:dyDescent="0.3">
      <c r="A2827" t="s">
        <v>5817</v>
      </c>
      <c r="B2827" t="s">
        <v>5818</v>
      </c>
      <c r="C2827" t="str">
        <f>IFERROR(VLOOKUP(Table1[[#This Row],[Ticker]],[1]!Table1[[Symbol]:[Industry]],2,FALSE),"-")</f>
        <v>-</v>
      </c>
      <c r="D2827" t="s">
        <v>290</v>
      </c>
      <c r="E2827">
        <v>104.40348600599999</v>
      </c>
      <c r="F2827">
        <v>41.92</v>
      </c>
      <c r="G2827">
        <v>143.78231638438501</v>
      </c>
      <c r="H2827">
        <v>11.4558335959379</v>
      </c>
      <c r="I2827">
        <v>-4.4661898333514802</v>
      </c>
      <c r="J2827">
        <v>-2.8070671327413801</v>
      </c>
      <c r="K2827">
        <v>40.966640136354997</v>
      </c>
      <c r="L2827">
        <v>37.266917889549603</v>
      </c>
      <c r="M2827">
        <v>58.831080302342997</v>
      </c>
      <c r="N2827">
        <v>1.3510593539831599</v>
      </c>
      <c r="O2827">
        <v>37.8816793893129</v>
      </c>
      <c r="P2827">
        <v>241.33919884945601</v>
      </c>
      <c r="Q2827">
        <v>7.9985514461231005E-2</v>
      </c>
    </row>
    <row r="2828" spans="1:17" hidden="1" x14ac:dyDescent="0.3">
      <c r="A2828" t="s">
        <v>5819</v>
      </c>
      <c r="B2828" t="s">
        <v>5820</v>
      </c>
      <c r="C2828" t="str">
        <f>IFERROR(VLOOKUP(Table1[[#This Row],[Ticker]],[1]!Table1[[Symbol]:[Industry]],2,FALSE),"-")</f>
        <v>-</v>
      </c>
      <c r="D2828" t="s">
        <v>127</v>
      </c>
      <c r="E2828">
        <v>104.27927</v>
      </c>
      <c r="F2828">
        <v>95.27</v>
      </c>
      <c r="G2828">
        <v>36.118446958696303</v>
      </c>
      <c r="H2828">
        <v>10.330833595938</v>
      </c>
      <c r="I2828">
        <v>-1.43271602570252</v>
      </c>
      <c r="J2828">
        <v>2.6618397811249799</v>
      </c>
      <c r="K2828">
        <v>89.921934248115903</v>
      </c>
      <c r="L2828">
        <v>81.054335698653503</v>
      </c>
      <c r="M2828">
        <v>65.428647841006807</v>
      </c>
      <c r="N2828">
        <v>0.77242347529602795</v>
      </c>
      <c r="O2828">
        <v>33.3053427101921</v>
      </c>
      <c r="P2828">
        <v>83.529185128106306</v>
      </c>
      <c r="Q2828">
        <v>0.11706418140376799</v>
      </c>
    </row>
    <row r="2829" spans="1:17" hidden="1" x14ac:dyDescent="0.3">
      <c r="A2829" t="s">
        <v>5821</v>
      </c>
      <c r="B2829" t="s">
        <v>5822</v>
      </c>
      <c r="C2829" t="str">
        <f>IFERROR(VLOOKUP(Table1[[#This Row],[Ticker]],[1]!Table1[[Symbol]:[Industry]],2,FALSE),"-")</f>
        <v>-</v>
      </c>
      <c r="D2829" t="s">
        <v>971</v>
      </c>
      <c r="E2829">
        <v>104.19</v>
      </c>
      <c r="F2829">
        <v>68.790000000000006</v>
      </c>
      <c r="G2829">
        <v>2.39148672843397</v>
      </c>
      <c r="H2829">
        <v>-12.5236184588565</v>
      </c>
      <c r="I2829">
        <v>-16.408435374602899</v>
      </c>
      <c r="J2829">
        <v>-3.66012991584472</v>
      </c>
      <c r="K2829">
        <v>73.819217938644201</v>
      </c>
      <c r="L2829">
        <v>72.853056827080806</v>
      </c>
      <c r="M2829">
        <v>39.159165667877502</v>
      </c>
      <c r="N2829">
        <v>0.992848130685968</v>
      </c>
      <c r="O2829">
        <v>52.638464893152999</v>
      </c>
      <c r="P2829">
        <v>36.217821782178198</v>
      </c>
      <c r="Q2829">
        <v>-2.9534821625897999E-2</v>
      </c>
    </row>
    <row r="2830" spans="1:17" hidden="1" x14ac:dyDescent="0.3">
      <c r="A2830" t="s">
        <v>5823</v>
      </c>
      <c r="B2830" t="s">
        <v>5824</v>
      </c>
      <c r="C2830" t="str">
        <f>IFERROR(VLOOKUP(Table1[[#This Row],[Ticker]],[1]!Table1[[Symbol]:[Industry]],2,FALSE),"-")</f>
        <v>-</v>
      </c>
      <c r="D2830" t="s">
        <v>230</v>
      </c>
      <c r="E2830">
        <v>103.88862288</v>
      </c>
      <c r="F2830">
        <v>96.86</v>
      </c>
      <c r="G2830">
        <v>-5.7347571232797101</v>
      </c>
      <c r="H2830">
        <v>-7.8193602025116196</v>
      </c>
      <c r="I2830">
        <v>-26.053291264911699</v>
      </c>
      <c r="J2830">
        <v>-3.5119843497543601</v>
      </c>
      <c r="K2830">
        <v>98.253729818756</v>
      </c>
      <c r="L2830">
        <v>94.779997225117697</v>
      </c>
      <c r="M2830">
        <v>35.5138811537634</v>
      </c>
      <c r="N2830">
        <v>0.70176278081064003</v>
      </c>
      <c r="O2830">
        <v>37.053479248399697</v>
      </c>
      <c r="P2830">
        <v>26.946264744429801</v>
      </c>
      <c r="Q2830">
        <v>4.2419541142773999E-2</v>
      </c>
    </row>
    <row r="2831" spans="1:17" hidden="1" x14ac:dyDescent="0.3">
      <c r="A2831" t="s">
        <v>5825</v>
      </c>
      <c r="B2831" t="s">
        <v>5826</v>
      </c>
      <c r="C2831" t="str">
        <f>IFERROR(VLOOKUP(Table1[[#This Row],[Ticker]],[1]!Table1[[Symbol]:[Industry]],2,FALSE),"-")</f>
        <v>-</v>
      </c>
      <c r="E2831">
        <v>103.87081634</v>
      </c>
      <c r="F2831">
        <v>149</v>
      </c>
      <c r="G2831">
        <v>346.581022537487</v>
      </c>
      <c r="H2831">
        <v>41.397299734632199</v>
      </c>
      <c r="I2831">
        <v>250.333109664939</v>
      </c>
      <c r="J2831">
        <v>6.5606651685496997</v>
      </c>
      <c r="K2831">
        <v>109.899792447916</v>
      </c>
      <c r="L2831">
        <v>76.311740259655394</v>
      </c>
      <c r="M2831">
        <v>98.698885691308902</v>
      </c>
      <c r="N2831">
        <v>4.4564449949931397</v>
      </c>
      <c r="O2831">
        <v>0</v>
      </c>
      <c r="P2831">
        <v>428.36879432624102</v>
      </c>
      <c r="Q2831">
        <v>0.15475425762464101</v>
      </c>
    </row>
    <row r="2832" spans="1:17" hidden="1" x14ac:dyDescent="0.3">
      <c r="A2832" t="s">
        <v>5827</v>
      </c>
      <c r="B2832" t="s">
        <v>5828</v>
      </c>
      <c r="C2832" t="str">
        <f>IFERROR(VLOOKUP(Table1[[#This Row],[Ticker]],[1]!Table1[[Symbol]:[Industry]],2,FALSE),"-")</f>
        <v>-</v>
      </c>
      <c r="D2832" t="s">
        <v>80</v>
      </c>
      <c r="E2832">
        <v>103.843395</v>
      </c>
      <c r="F2832">
        <v>53.55</v>
      </c>
      <c r="G2832">
        <v>19.279586276861998</v>
      </c>
      <c r="H2832">
        <v>-5.0441664040619996</v>
      </c>
      <c r="I2832">
        <v>6.9467585036644</v>
      </c>
      <c r="J2832">
        <v>2.4101391008528701</v>
      </c>
      <c r="K2832">
        <v>52.942651853250602</v>
      </c>
      <c r="L2832">
        <v>50.645769189884199</v>
      </c>
      <c r="M2832">
        <v>51.909570589738699</v>
      </c>
      <c r="N2832">
        <v>0.39025946517473897</v>
      </c>
      <c r="O2832">
        <v>109.15032679738501</v>
      </c>
      <c r="P2832">
        <v>80.912162162162105</v>
      </c>
      <c r="Q2832">
        <v>5.3762440292524E-2</v>
      </c>
    </row>
    <row r="2833" spans="1:17" hidden="1" x14ac:dyDescent="0.3">
      <c r="A2833" t="s">
        <v>5829</v>
      </c>
      <c r="B2833" t="s">
        <v>5830</v>
      </c>
      <c r="C2833" t="str">
        <f>IFERROR(VLOOKUP(Table1[[#This Row],[Ticker]],[1]!Table1[[Symbol]:[Industry]],2,FALSE),"-")</f>
        <v>-</v>
      </c>
      <c r="D2833" t="s">
        <v>124</v>
      </c>
      <c r="E2833">
        <v>103.77</v>
      </c>
      <c r="F2833">
        <v>33.49</v>
      </c>
      <c r="G2833">
        <v>33.790968956625903</v>
      </c>
      <c r="H2833">
        <v>1.9007154857017801</v>
      </c>
      <c r="I2833">
        <v>-0.78932296667342405</v>
      </c>
      <c r="J2833">
        <v>1.5822377910752301</v>
      </c>
      <c r="K2833">
        <v>33.943756512005798</v>
      </c>
      <c r="L2833">
        <v>32.001710480395701</v>
      </c>
      <c r="M2833">
        <v>69.667270578295103</v>
      </c>
      <c r="N2833">
        <v>0.84547029405852703</v>
      </c>
      <c r="O2833">
        <v>86.772170797252898</v>
      </c>
      <c r="P2833">
        <v>74.882506527415103</v>
      </c>
      <c r="Q2833">
        <v>7.6509951595597994E-2</v>
      </c>
    </row>
    <row r="2834" spans="1:17" hidden="1" x14ac:dyDescent="0.3">
      <c r="A2834" t="s">
        <v>5831</v>
      </c>
      <c r="B2834" t="s">
        <v>5832</v>
      </c>
      <c r="C2834" t="str">
        <f>IFERROR(VLOOKUP(Table1[[#This Row],[Ticker]],[1]!Table1[[Symbol]:[Industry]],2,FALSE),"-")</f>
        <v>-</v>
      </c>
      <c r="D2834" t="s">
        <v>607</v>
      </c>
      <c r="E2834">
        <v>103.749996705999</v>
      </c>
      <c r="F2834">
        <v>4.46</v>
      </c>
      <c r="G2834">
        <v>-43.092628926971898</v>
      </c>
      <c r="H2834">
        <v>-10.087644664931499</v>
      </c>
      <c r="I2834">
        <v>1.59401663310933</v>
      </c>
      <c r="J2834">
        <v>-1.6714935522083501</v>
      </c>
      <c r="K2834">
        <v>4.36080054801874</v>
      </c>
      <c r="L2834">
        <v>4.6000352317392199</v>
      </c>
      <c r="M2834">
        <v>60.2909492938144</v>
      </c>
      <c r="N2834">
        <v>0.70936233988784503</v>
      </c>
      <c r="O2834">
        <v>26.6816143497757</v>
      </c>
      <c r="P2834">
        <v>82.040816326530603</v>
      </c>
      <c r="Q2834">
        <v>0.133474989097356</v>
      </c>
    </row>
    <row r="2835" spans="1:17" hidden="1" x14ac:dyDescent="0.3">
      <c r="A2835" t="s">
        <v>5833</v>
      </c>
      <c r="B2835" t="s">
        <v>5834</v>
      </c>
      <c r="C2835" t="str">
        <f>IFERROR(VLOOKUP(Table1[[#This Row],[Ticker]],[1]!Table1[[Symbol]:[Industry]],2,FALSE),"-")</f>
        <v>-</v>
      </c>
      <c r="D2835" t="s">
        <v>676</v>
      </c>
      <c r="E2835">
        <v>103.509</v>
      </c>
      <c r="F2835">
        <v>23.37</v>
      </c>
      <c r="G2835">
        <v>-36.144991634507001</v>
      </c>
      <c r="H2835">
        <v>-1.04416640406199</v>
      </c>
      <c r="I2835">
        <v>-42.072931327509501</v>
      </c>
      <c r="J2835">
        <v>5.7609388802240904</v>
      </c>
      <c r="K2835">
        <v>21.813943152412399</v>
      </c>
      <c r="L2835">
        <v>26.0035060974086</v>
      </c>
      <c r="M2835">
        <v>72.730656937238606</v>
      </c>
      <c r="N2835">
        <v>0.45544069072959598</v>
      </c>
      <c r="O2835">
        <v>75.010697475395702</v>
      </c>
      <c r="P2835">
        <v>23</v>
      </c>
      <c r="Q2835">
        <v>-0.13061291486992599</v>
      </c>
    </row>
    <row r="2836" spans="1:17" hidden="1" x14ac:dyDescent="0.3">
      <c r="A2836" t="s">
        <v>5835</v>
      </c>
      <c r="B2836" t="s">
        <v>2955</v>
      </c>
      <c r="C2836" t="str">
        <f>IFERROR(VLOOKUP(Table1[[#This Row],[Ticker]],[1]!Table1[[Symbol]:[Industry]],2,FALSE),"-")</f>
        <v>-</v>
      </c>
      <c r="D2836" t="s">
        <v>3820</v>
      </c>
      <c r="E2836">
        <v>103.155</v>
      </c>
      <c r="F2836">
        <v>802.65</v>
      </c>
      <c r="G2836">
        <v>16.919380061673699</v>
      </c>
      <c r="H2836">
        <v>-8.2755703295526892</v>
      </c>
      <c r="I2836">
        <v>-17.9859804231167</v>
      </c>
      <c r="J2836">
        <v>-2.7916437399430198</v>
      </c>
      <c r="K2836">
        <v>777.16716293153195</v>
      </c>
      <c r="L2836">
        <v>738.02655756208503</v>
      </c>
      <c r="M2836">
        <v>50.447384001134502</v>
      </c>
      <c r="N2836">
        <v>0.99909031838856399</v>
      </c>
      <c r="O2836">
        <v>48.975269420046097</v>
      </c>
      <c r="P2836">
        <v>57.074363992172202</v>
      </c>
      <c r="Q2836">
        <v>6.8750130103637994E-2</v>
      </c>
    </row>
    <row r="2837" spans="1:17" hidden="1" x14ac:dyDescent="0.3">
      <c r="A2837" t="s">
        <v>5836</v>
      </c>
      <c r="B2837" t="s">
        <v>5837</v>
      </c>
      <c r="C2837" t="str">
        <f>IFERROR(VLOOKUP(Table1[[#This Row],[Ticker]],[1]!Table1[[Symbol]:[Industry]],2,FALSE),"-")</f>
        <v>-</v>
      </c>
      <c r="D2837" t="s">
        <v>140</v>
      </c>
      <c r="E2837">
        <v>102.97408</v>
      </c>
      <c r="F2837">
        <v>25.09</v>
      </c>
      <c r="G2837">
        <v>99.337200005099106</v>
      </c>
      <c r="H2837">
        <v>-13.85159268728</v>
      </c>
      <c r="I2837">
        <v>63.039816722833997</v>
      </c>
      <c r="J2837">
        <v>-7.4499256464299197</v>
      </c>
      <c r="K2837">
        <v>24.554618660109501</v>
      </c>
      <c r="L2837">
        <v>18.4732990338413</v>
      </c>
      <c r="M2837">
        <v>27.335592377032398</v>
      </c>
      <c r="N2837">
        <v>0.42242323381334601</v>
      </c>
      <c r="O2837">
        <v>25.946592267835801</v>
      </c>
      <c r="P2837">
        <v>213.625</v>
      </c>
      <c r="Q2837">
        <v>5.0732001991489001E-2</v>
      </c>
    </row>
    <row r="2838" spans="1:17" hidden="1" x14ac:dyDescent="0.3">
      <c r="A2838" t="s">
        <v>5838</v>
      </c>
      <c r="B2838" t="s">
        <v>5839</v>
      </c>
      <c r="C2838" t="str">
        <f>IFERROR(VLOOKUP(Table1[[#This Row],[Ticker]],[1]!Table1[[Symbol]:[Industry]],2,FALSE),"-")</f>
        <v>-</v>
      </c>
      <c r="E2838">
        <v>102.84</v>
      </c>
      <c r="F2838">
        <v>179.95</v>
      </c>
      <c r="G2838">
        <v>170.28517321727699</v>
      </c>
      <c r="H2838">
        <v>-9.6578027676983602</v>
      </c>
      <c r="I2838">
        <v>178.924559711917</v>
      </c>
      <c r="J2838">
        <v>11.838440222626</v>
      </c>
      <c r="K2838">
        <v>153.72309185729199</v>
      </c>
      <c r="L2838">
        <v>108.81855321313699</v>
      </c>
      <c r="M2838">
        <v>64.793489947136194</v>
      </c>
      <c r="N2838">
        <v>1.68594906093563</v>
      </c>
      <c r="O2838">
        <v>3.7232564601278302</v>
      </c>
      <c r="P2838">
        <v>241.137440758293</v>
      </c>
      <c r="Q2838">
        <v>0.115474882912722</v>
      </c>
    </row>
    <row r="2839" spans="1:17" hidden="1" x14ac:dyDescent="0.3">
      <c r="A2839" t="s">
        <v>5840</v>
      </c>
      <c r="B2839" t="s">
        <v>5841</v>
      </c>
      <c r="C2839" t="str">
        <f>IFERROR(VLOOKUP(Table1[[#This Row],[Ticker]],[1]!Table1[[Symbol]:[Industry]],2,FALSE),"-")</f>
        <v>-</v>
      </c>
      <c r="D2839" t="s">
        <v>1554</v>
      </c>
      <c r="E2839">
        <v>102.66220800000001</v>
      </c>
      <c r="F2839">
        <v>991.4</v>
      </c>
      <c r="G2839">
        <v>-11.992560969105799</v>
      </c>
      <c r="H2839">
        <v>-2.8621987416887502</v>
      </c>
      <c r="I2839">
        <v>-16.799309226048699</v>
      </c>
      <c r="J2839">
        <v>-4.2894555379658197</v>
      </c>
      <c r="K2839">
        <v>951.43419930515802</v>
      </c>
      <c r="L2839">
        <v>945.29340947339006</v>
      </c>
      <c r="M2839">
        <v>47.060032877587602</v>
      </c>
      <c r="N2839">
        <v>0.59027247262541305</v>
      </c>
      <c r="O2839">
        <v>18.009885011095399</v>
      </c>
      <c r="P2839">
        <v>27.733041293564298</v>
      </c>
      <c r="Q2839">
        <v>4.5411900720297001E-2</v>
      </c>
    </row>
    <row r="2840" spans="1:17" hidden="1" x14ac:dyDescent="0.3">
      <c r="A2840" t="s">
        <v>5842</v>
      </c>
      <c r="B2840" t="s">
        <v>5843</v>
      </c>
      <c r="C2840" t="str">
        <f>IFERROR(VLOOKUP(Table1[[#This Row],[Ticker]],[1]!Table1[[Symbol]:[Industry]],2,FALSE),"-")</f>
        <v>-</v>
      </c>
      <c r="E2840">
        <v>102.4448816</v>
      </c>
      <c r="F2840">
        <v>12.81</v>
      </c>
      <c r="G2840">
        <v>-4.1890093983524199</v>
      </c>
      <c r="H2840">
        <v>3.08016752133764</v>
      </c>
      <c r="I2840">
        <v>-36.317375771953898</v>
      </c>
      <c r="J2840">
        <v>5.1329853452938003</v>
      </c>
      <c r="K2840">
        <v>11.4355502945455</v>
      </c>
      <c r="L2840">
        <v>11.875958932686601</v>
      </c>
      <c r="M2840">
        <v>75.562242196895198</v>
      </c>
      <c r="N2840">
        <v>1.31155690565123</v>
      </c>
      <c r="O2840">
        <v>54.098360655737601</v>
      </c>
      <c r="P2840">
        <v>35.412262156448101</v>
      </c>
      <c r="Q2840">
        <v>0.163135498662318</v>
      </c>
    </row>
    <row r="2841" spans="1:17" hidden="1" x14ac:dyDescent="0.3">
      <c r="A2841" t="s">
        <v>5844</v>
      </c>
      <c r="B2841" t="s">
        <v>5845</v>
      </c>
      <c r="C2841" t="str">
        <f>IFERROR(VLOOKUP(Table1[[#This Row],[Ticker]],[1]!Table1[[Symbol]:[Industry]],2,FALSE),"-")</f>
        <v>-</v>
      </c>
      <c r="D2841" t="s">
        <v>124</v>
      </c>
      <c r="E2841">
        <v>102.32204382</v>
      </c>
      <c r="F2841">
        <v>99.31</v>
      </c>
      <c r="G2841">
        <v>4.9501594453708497</v>
      </c>
      <c r="H2841">
        <v>-10.2286324234794</v>
      </c>
      <c r="I2841">
        <v>-7.9878575116272401</v>
      </c>
      <c r="J2841">
        <v>-0.58685087608063502</v>
      </c>
      <c r="K2841">
        <v>99.710040304269796</v>
      </c>
      <c r="L2841">
        <v>93.427208889554294</v>
      </c>
      <c r="M2841">
        <v>41.887237682172199</v>
      </c>
      <c r="N2841">
        <v>0.80414715318751495</v>
      </c>
      <c r="O2841">
        <v>19.313261504380201</v>
      </c>
      <c r="P2841">
        <v>43.8858301941466</v>
      </c>
      <c r="Q2841">
        <v>5.1207955850868001E-2</v>
      </c>
    </row>
    <row r="2842" spans="1:17" hidden="1" x14ac:dyDescent="0.3">
      <c r="A2842" t="s">
        <v>5846</v>
      </c>
      <c r="B2842" t="s">
        <v>5847</v>
      </c>
      <c r="C2842" t="str">
        <f>IFERROR(VLOOKUP(Table1[[#This Row],[Ticker]],[1]!Table1[[Symbol]:[Industry]],2,FALSE),"-")</f>
        <v>-</v>
      </c>
      <c r="D2842" t="s">
        <v>21</v>
      </c>
      <c r="E2842">
        <v>101.909221875</v>
      </c>
      <c r="F2842">
        <v>80.8</v>
      </c>
      <c r="G2842">
        <v>40.399053917228798</v>
      </c>
      <c r="H2842">
        <v>20.720539478290899</v>
      </c>
      <c r="I2842">
        <v>19.7450735386705</v>
      </c>
      <c r="J2842">
        <v>-2.9442208249356199</v>
      </c>
      <c r="K2842">
        <v>68.231252525654597</v>
      </c>
      <c r="L2842">
        <v>57.1888393847617</v>
      </c>
      <c r="M2842">
        <v>51.284552758393701</v>
      </c>
      <c r="N2842">
        <v>2.8038900446468298</v>
      </c>
      <c r="O2842">
        <v>26.8564356435643</v>
      </c>
      <c r="P2842">
        <v>103.78310214375701</v>
      </c>
      <c r="Q2842">
        <v>4.2274535128592999E-2</v>
      </c>
    </row>
    <row r="2843" spans="1:17" hidden="1" x14ac:dyDescent="0.3">
      <c r="A2843" t="s">
        <v>5848</v>
      </c>
      <c r="B2843" t="s">
        <v>5849</v>
      </c>
      <c r="C2843" t="str">
        <f>IFERROR(VLOOKUP(Table1[[#This Row],[Ticker]],[1]!Table1[[Symbol]:[Industry]],2,FALSE),"-")</f>
        <v>-</v>
      </c>
      <c r="D2843" t="s">
        <v>607</v>
      </c>
      <c r="E2843">
        <v>101.8325</v>
      </c>
      <c r="F2843">
        <v>7.83</v>
      </c>
      <c r="G2843">
        <v>-51.113792948135902</v>
      </c>
      <c r="H2843">
        <v>16.8019874420918</v>
      </c>
      <c r="I2843">
        <v>-28.896323140374999</v>
      </c>
      <c r="J2843">
        <v>2.0656198498535101</v>
      </c>
      <c r="K2843">
        <v>6.9673982857371097</v>
      </c>
      <c r="L2843">
        <v>9.0487308047791792</v>
      </c>
      <c r="M2843">
        <v>71.758077539317597</v>
      </c>
      <c r="N2843">
        <v>2.4296313750845502</v>
      </c>
      <c r="O2843">
        <v>39.208173690932298</v>
      </c>
      <c r="P2843">
        <v>35</v>
      </c>
      <c r="Q2843">
        <v>-0.18226278893772099</v>
      </c>
    </row>
    <row r="2844" spans="1:17" hidden="1" x14ac:dyDescent="0.3">
      <c r="A2844" t="s">
        <v>5850</v>
      </c>
      <c r="B2844" t="s">
        <v>5851</v>
      </c>
      <c r="C2844" t="str">
        <f>IFERROR(VLOOKUP(Table1[[#This Row],[Ticker]],[1]!Table1[[Symbol]:[Industry]],2,FALSE),"-")</f>
        <v>-</v>
      </c>
      <c r="D2844" t="s">
        <v>663</v>
      </c>
      <c r="E2844">
        <v>101.74725789199999</v>
      </c>
      <c r="F2844">
        <v>10.31</v>
      </c>
      <c r="G2844">
        <v>-47.873900764847498</v>
      </c>
      <c r="H2844">
        <v>-11.137189659875901</v>
      </c>
      <c r="I2844">
        <v>-19.2638043433825</v>
      </c>
      <c r="J2844">
        <v>-3.0112064708686201</v>
      </c>
      <c r="K2844">
        <v>10.675231943590999</v>
      </c>
      <c r="L2844">
        <v>11.7640555521313</v>
      </c>
      <c r="M2844">
        <v>32.3208347549104</v>
      </c>
      <c r="N2844">
        <v>1.90198625760854</v>
      </c>
      <c r="O2844">
        <v>51.794374393792403</v>
      </c>
      <c r="P2844">
        <v>53.8805970149253</v>
      </c>
      <c r="Q2844">
        <v>-0.12203374250858801</v>
      </c>
    </row>
    <row r="2845" spans="1:17" hidden="1" x14ac:dyDescent="0.3">
      <c r="A2845" t="s">
        <v>5852</v>
      </c>
      <c r="B2845" t="s">
        <v>5853</v>
      </c>
      <c r="C2845" t="str">
        <f>IFERROR(VLOOKUP(Table1[[#This Row],[Ticker]],[1]!Table1[[Symbol]:[Industry]],2,FALSE),"-")</f>
        <v>-</v>
      </c>
      <c r="D2845" t="s">
        <v>104</v>
      </c>
      <c r="E2845">
        <v>101.72925322499999</v>
      </c>
      <c r="F2845">
        <v>6.19</v>
      </c>
      <c r="G2845">
        <v>1.94364445981691</v>
      </c>
      <c r="H2845">
        <v>-0.60348843796031404</v>
      </c>
      <c r="I2845">
        <v>1.22807877350059</v>
      </c>
      <c r="J2845">
        <v>-3.2388916713306002</v>
      </c>
      <c r="K2845">
        <v>5.5511282537161604</v>
      </c>
      <c r="L2845">
        <v>5.6361248108569404</v>
      </c>
      <c r="M2845">
        <v>47.887425104037902</v>
      </c>
      <c r="N2845">
        <v>1.8454529175519301</v>
      </c>
      <c r="O2845">
        <v>10.662358642972499</v>
      </c>
      <c r="P2845">
        <v>50.975609756097498</v>
      </c>
      <c r="Q2845">
        <v>-2.9348977013354999E-2</v>
      </c>
    </row>
    <row r="2846" spans="1:17" hidden="1" x14ac:dyDescent="0.3">
      <c r="A2846" t="s">
        <v>5854</v>
      </c>
      <c r="B2846" t="s">
        <v>5855</v>
      </c>
      <c r="C2846" t="str">
        <f>IFERROR(VLOOKUP(Table1[[#This Row],[Ticker]],[1]!Table1[[Symbol]:[Industry]],2,FALSE),"-")</f>
        <v>-</v>
      </c>
      <c r="E2846">
        <v>101.58418404</v>
      </c>
      <c r="F2846">
        <v>153.5</v>
      </c>
      <c r="G2846">
        <v>405.64049672204101</v>
      </c>
      <c r="H2846">
        <v>-12.8023816588102</v>
      </c>
      <c r="I2846">
        <v>52.171813705093598</v>
      </c>
      <c r="J2846">
        <v>-8.0786791809508607</v>
      </c>
      <c r="K2846">
        <v>166.924086309762</v>
      </c>
      <c r="L2846">
        <v>127.900568020766</v>
      </c>
      <c r="M2846">
        <v>34.793719415057303</v>
      </c>
      <c r="N2846">
        <v>0.31474399490336102</v>
      </c>
      <c r="O2846">
        <v>62.899022801302898</v>
      </c>
      <c r="P2846">
        <v>457.97891675754198</v>
      </c>
      <c r="Q2846">
        <v>0.16394501752641899</v>
      </c>
    </row>
    <row r="2847" spans="1:17" hidden="1" x14ac:dyDescent="0.3">
      <c r="A2847" t="s">
        <v>5856</v>
      </c>
      <c r="B2847" t="s">
        <v>5857</v>
      </c>
      <c r="C2847" t="str">
        <f>IFERROR(VLOOKUP(Table1[[#This Row],[Ticker]],[1]!Table1[[Symbol]:[Industry]],2,FALSE),"-")</f>
        <v>-</v>
      </c>
      <c r="E2847">
        <v>101.53056672</v>
      </c>
      <c r="F2847">
        <v>345.85</v>
      </c>
      <c r="G2847">
        <v>36.5714052690819</v>
      </c>
      <c r="H2847">
        <v>-13.852076008581699</v>
      </c>
      <c r="I2847">
        <v>-0.20090990850013299</v>
      </c>
      <c r="J2847">
        <v>-4.9549881285789299</v>
      </c>
      <c r="K2847">
        <v>385.89051759535198</v>
      </c>
      <c r="L2847">
        <v>367.89327707792802</v>
      </c>
      <c r="M2847">
        <v>33.9608146972745</v>
      </c>
      <c r="N2847">
        <v>0.94277305428384495</v>
      </c>
      <c r="O2847">
        <v>90.1836056093682</v>
      </c>
      <c r="P2847">
        <v>70.369458128078804</v>
      </c>
    </row>
    <row r="2848" spans="1:17" hidden="1" x14ac:dyDescent="0.3">
      <c r="A2848" t="s">
        <v>5858</v>
      </c>
      <c r="B2848" t="s">
        <v>5859</v>
      </c>
      <c r="C2848" t="str">
        <f>IFERROR(VLOOKUP(Table1[[#This Row],[Ticker]],[1]!Table1[[Symbol]:[Industry]],2,FALSE),"-")</f>
        <v>-</v>
      </c>
      <c r="D2848" t="s">
        <v>230</v>
      </c>
      <c r="E2848">
        <v>101.348704</v>
      </c>
      <c r="F2848">
        <v>161.4</v>
      </c>
      <c r="G2848">
        <v>24.7357326432044</v>
      </c>
      <c r="H2848">
        <v>-0.88088792713395703</v>
      </c>
      <c r="I2848">
        <v>-30.657705607036402</v>
      </c>
      <c r="J2848">
        <v>-3.1684995402323</v>
      </c>
      <c r="K2848">
        <v>162.34538645333001</v>
      </c>
      <c r="L2848">
        <v>154.95232272905301</v>
      </c>
      <c r="M2848">
        <v>55.3629642046985</v>
      </c>
      <c r="N2848">
        <v>0.656157897739156</v>
      </c>
      <c r="O2848">
        <v>28.872366790582401</v>
      </c>
      <c r="P2848">
        <v>59.407407407407398</v>
      </c>
      <c r="Q2848">
        <v>2.2556001502604998E-2</v>
      </c>
    </row>
    <row r="2849" spans="1:17" hidden="1" x14ac:dyDescent="0.3">
      <c r="A2849" t="s">
        <v>5860</v>
      </c>
      <c r="B2849" t="s">
        <v>5861</v>
      </c>
      <c r="C2849" t="str">
        <f>IFERROR(VLOOKUP(Table1[[#This Row],[Ticker]],[1]!Table1[[Symbol]:[Industry]],2,FALSE),"-")</f>
        <v>-</v>
      </c>
      <c r="D2849" t="s">
        <v>1491</v>
      </c>
      <c r="E2849">
        <v>101.0620425</v>
      </c>
      <c r="F2849">
        <v>111.85</v>
      </c>
      <c r="G2849">
        <v>42.966768830254502</v>
      </c>
      <c r="H2849">
        <v>-6.1959521183477104</v>
      </c>
      <c r="I2849">
        <v>-21.7298707659467</v>
      </c>
      <c r="J2849">
        <v>-3.0252053426013599</v>
      </c>
      <c r="K2849">
        <v>116.755941715999</v>
      </c>
      <c r="L2849">
        <v>110.14278374932201</v>
      </c>
      <c r="M2849">
        <v>40.132093716470202</v>
      </c>
      <c r="N2849">
        <v>0.64163610913184099</v>
      </c>
      <c r="O2849">
        <v>37.416182387125602</v>
      </c>
      <c r="P2849">
        <v>73.923184574716203</v>
      </c>
      <c r="Q2849">
        <v>9.4407056565837005E-2</v>
      </c>
    </row>
    <row r="2850" spans="1:17" hidden="1" x14ac:dyDescent="0.3">
      <c r="A2850" t="s">
        <v>5862</v>
      </c>
      <c r="B2850" t="s">
        <v>5863</v>
      </c>
      <c r="C2850" t="str">
        <f>IFERROR(VLOOKUP(Table1[[#This Row],[Ticker]],[1]!Table1[[Symbol]:[Industry]],2,FALSE),"-")</f>
        <v>-</v>
      </c>
      <c r="D2850" t="s">
        <v>1201</v>
      </c>
      <c r="E2850">
        <v>100.92717254999999</v>
      </c>
      <c r="F2850">
        <v>140.05000000000001</v>
      </c>
      <c r="G2850">
        <v>56.316078025594599</v>
      </c>
      <c r="H2850">
        <v>-25.619747799410799</v>
      </c>
      <c r="I2850">
        <v>-33.511820216398299</v>
      </c>
      <c r="J2850">
        <v>-1.63577926649405</v>
      </c>
      <c r="K2850">
        <v>167.59741536793399</v>
      </c>
      <c r="L2850">
        <v>131.02364970491601</v>
      </c>
      <c r="M2850">
        <v>20.3703519710877</v>
      </c>
      <c r="N2850">
        <v>1.0909090909090899</v>
      </c>
      <c r="O2850">
        <v>58.336308461263798</v>
      </c>
      <c r="P2850">
        <v>94.244105409153903</v>
      </c>
    </row>
    <row r="2851" spans="1:17" hidden="1" x14ac:dyDescent="0.3">
      <c r="A2851" t="s">
        <v>5864</v>
      </c>
      <c r="B2851" t="s">
        <v>5865</v>
      </c>
      <c r="C2851" t="str">
        <f>IFERROR(VLOOKUP(Table1[[#This Row],[Ticker]],[1]!Table1[[Symbol]:[Industry]],2,FALSE),"-")</f>
        <v>-</v>
      </c>
      <c r="D2851" t="s">
        <v>46</v>
      </c>
      <c r="E2851">
        <v>100.7158</v>
      </c>
      <c r="F2851">
        <v>23.72</v>
      </c>
      <c r="G2851">
        <v>230.47093463659101</v>
      </c>
      <c r="H2851">
        <v>61.8737711413265</v>
      </c>
      <c r="I2851">
        <v>213.61413107736101</v>
      </c>
      <c r="J2851">
        <v>-5.5160574215758498</v>
      </c>
      <c r="K2851">
        <v>16.606441193983599</v>
      </c>
      <c r="L2851">
        <v>11.194336506535601</v>
      </c>
      <c r="M2851">
        <v>63.723237474875702</v>
      </c>
      <c r="N2851">
        <v>2.9249773684708802</v>
      </c>
      <c r="O2851">
        <v>14.5025295109612</v>
      </c>
      <c r="P2851">
        <v>333.63802559414898</v>
      </c>
      <c r="Q2851">
        <v>5.3919826263918003E-2</v>
      </c>
    </row>
    <row r="2852" spans="1:17" hidden="1" x14ac:dyDescent="0.3">
      <c r="A2852" t="s">
        <v>5866</v>
      </c>
      <c r="B2852" t="s">
        <v>5867</v>
      </c>
      <c r="C2852" t="str">
        <f>IFERROR(VLOOKUP(Table1[[#This Row],[Ticker]],[1]!Table1[[Symbol]:[Industry]],2,FALSE),"-")</f>
        <v>-</v>
      </c>
      <c r="D2852" t="s">
        <v>811</v>
      </c>
      <c r="E2852">
        <v>100.6260304</v>
      </c>
      <c r="F2852">
        <v>92</v>
      </c>
      <c r="G2852">
        <v>133.46970805789999</v>
      </c>
      <c r="H2852">
        <v>14.6811577557686</v>
      </c>
      <c r="I2852">
        <v>125.79602628990099</v>
      </c>
      <c r="J2852">
        <v>-1.79091598191196</v>
      </c>
      <c r="K2852">
        <v>77.765210018609295</v>
      </c>
      <c r="L2852">
        <v>56.946970013185599</v>
      </c>
      <c r="M2852">
        <v>50.210849483729397</v>
      </c>
      <c r="N2852">
        <v>1.08656283955088</v>
      </c>
      <c r="O2852">
        <v>13.9673913043478</v>
      </c>
      <c r="P2852">
        <v>194.87179487179401</v>
      </c>
      <c r="Q2852">
        <v>0.125481652209816</v>
      </c>
    </row>
    <row r="2853" spans="1:17" hidden="1" x14ac:dyDescent="0.3">
      <c r="A2853" t="s">
        <v>5868</v>
      </c>
      <c r="B2853" t="s">
        <v>5869</v>
      </c>
      <c r="C2853" t="str">
        <f>IFERROR(VLOOKUP(Table1[[#This Row],[Ticker]],[1]!Table1[[Symbol]:[Industry]],2,FALSE),"-")</f>
        <v>-</v>
      </c>
      <c r="D2853" t="s">
        <v>124</v>
      </c>
      <c r="E2853">
        <v>100.6097664</v>
      </c>
      <c r="F2853">
        <v>91.96</v>
      </c>
      <c r="G2853">
        <v>90.2340083466012</v>
      </c>
      <c r="H2853">
        <v>-15.044166404062</v>
      </c>
      <c r="I2853">
        <v>1.51698005626689</v>
      </c>
      <c r="J2853">
        <v>4.1364420429612796</v>
      </c>
      <c r="K2853">
        <v>90.268729578075906</v>
      </c>
      <c r="L2853">
        <v>75.720612423073604</v>
      </c>
      <c r="M2853">
        <v>56.505755650944899</v>
      </c>
      <c r="N2853">
        <v>0.456964336383407</v>
      </c>
      <c r="O2853">
        <v>24.9456285341453</v>
      </c>
      <c r="P2853">
        <v>154.03314917127</v>
      </c>
      <c r="Q2853">
        <v>8.6967192587972003E-2</v>
      </c>
    </row>
    <row r="2854" spans="1:17" hidden="1" x14ac:dyDescent="0.3">
      <c r="A2854" t="s">
        <v>5870</v>
      </c>
      <c r="B2854" t="s">
        <v>5871</v>
      </c>
      <c r="C2854" t="str">
        <f>IFERROR(VLOOKUP(Table1[[#This Row],[Ticker]],[1]!Table1[[Symbol]:[Industry]],2,FALSE),"-")</f>
        <v>-</v>
      </c>
      <c r="D2854" t="s">
        <v>607</v>
      </c>
      <c r="E2854">
        <v>100.293250128</v>
      </c>
      <c r="F2854">
        <v>3.47</v>
      </c>
      <c r="G2854">
        <v>1.49446446609158</v>
      </c>
      <c r="H2854">
        <v>2.46403031724947</v>
      </c>
      <c r="I2854">
        <v>-2.6993271539053199</v>
      </c>
      <c r="J2854">
        <v>-6.2429221236369203</v>
      </c>
      <c r="K2854">
        <v>3.2393262273508601</v>
      </c>
      <c r="L2854">
        <v>3.3847352462015099</v>
      </c>
      <c r="M2854">
        <v>62.177789645380201</v>
      </c>
      <c r="N2854">
        <v>1.4538724168777999</v>
      </c>
      <c r="O2854">
        <v>41.639585504935901</v>
      </c>
      <c r="P2854">
        <v>84.178430265386794</v>
      </c>
      <c r="Q2854">
        <v>-8.4232189781967004E-2</v>
      </c>
    </row>
    <row r="2855" spans="1:17" hidden="1" x14ac:dyDescent="0.3">
      <c r="A2855" t="s">
        <v>5872</v>
      </c>
      <c r="B2855" t="s">
        <v>5873</v>
      </c>
      <c r="C2855" t="str">
        <f>IFERROR(VLOOKUP(Table1[[#This Row],[Ticker]],[1]!Table1[[Symbol]:[Industry]],2,FALSE),"-")</f>
        <v>-</v>
      </c>
      <c r="D2855" t="s">
        <v>46</v>
      </c>
      <c r="E2855">
        <v>100.159348905</v>
      </c>
      <c r="F2855">
        <v>0.7</v>
      </c>
      <c r="G2855">
        <v>49.3147784804354</v>
      </c>
      <c r="H2855">
        <v>-23.514754639356099</v>
      </c>
      <c r="I2855">
        <v>63.682624228046002</v>
      </c>
      <c r="J2855">
        <v>1.22705717242933</v>
      </c>
      <c r="K2855">
        <v>0.67497464644562999</v>
      </c>
      <c r="L2855">
        <v>0.57263472539583704</v>
      </c>
      <c r="M2855">
        <v>41.945407593363797</v>
      </c>
      <c r="N2855">
        <v>0.314204246125668</v>
      </c>
      <c r="O2855">
        <v>35.714285714285701</v>
      </c>
      <c r="P2855">
        <v>133.333333333333</v>
      </c>
      <c r="Q2855">
        <v>8.2976774737115996E-2</v>
      </c>
    </row>
    <row r="2856" spans="1:17" hidden="1" x14ac:dyDescent="0.3">
      <c r="A2856" t="s">
        <v>5874</v>
      </c>
      <c r="B2856" t="s">
        <v>5875</v>
      </c>
      <c r="C2856" t="str">
        <f>IFERROR(VLOOKUP(Table1[[#This Row],[Ticker]],[1]!Table1[[Symbol]:[Industry]],2,FALSE),"-")</f>
        <v>-</v>
      </c>
      <c r="D2856" t="s">
        <v>80</v>
      </c>
      <c r="E2856">
        <v>100.08897392999999</v>
      </c>
      <c r="F2856">
        <v>120.05</v>
      </c>
      <c r="G2856">
        <v>-35.861053917619103</v>
      </c>
      <c r="H2856">
        <v>10.5170388690076</v>
      </c>
      <c r="I2856">
        <v>-16.039597994176098</v>
      </c>
      <c r="J2856">
        <v>-0.98600968124061505</v>
      </c>
      <c r="K2856">
        <v>120.38181541218199</v>
      </c>
      <c r="L2856">
        <v>127.024186498608</v>
      </c>
      <c r="M2856">
        <v>56.751472610955098</v>
      </c>
      <c r="N2856">
        <v>0.73219920125328197</v>
      </c>
      <c r="O2856">
        <v>26.613910870470601</v>
      </c>
      <c r="P2856">
        <v>16.553398058252402</v>
      </c>
      <c r="Q2856">
        <v>-4.8979664650597998E-2</v>
      </c>
    </row>
    <row r="2857" spans="1:17" hidden="1" x14ac:dyDescent="0.3">
      <c r="A2857" t="s">
        <v>5876</v>
      </c>
      <c r="B2857" t="s">
        <v>5877</v>
      </c>
      <c r="C2857" t="str">
        <f>IFERROR(VLOOKUP(Table1[[#This Row],[Ticker]],[1]!Table1[[Symbol]:[Industry]],2,FALSE),"-")</f>
        <v>-</v>
      </c>
      <c r="E2857">
        <v>100.05</v>
      </c>
      <c r="F2857">
        <v>700.35</v>
      </c>
      <c r="G2857">
        <v>22.036778058583501</v>
      </c>
      <c r="H2857">
        <v>5.5011807654309504</v>
      </c>
      <c r="I2857">
        <v>-14.450155854941499</v>
      </c>
      <c r="J2857">
        <v>8.3945130484517101</v>
      </c>
      <c r="K2857">
        <v>622.42357186898596</v>
      </c>
      <c r="M2857">
        <v>87.193857240282696</v>
      </c>
      <c r="N2857">
        <v>0.27152364769187198</v>
      </c>
      <c r="O2857">
        <v>9.0883129863639596</v>
      </c>
      <c r="P2857">
        <v>47.721999578148001</v>
      </c>
    </row>
    <row r="2858" spans="1:17" hidden="1" x14ac:dyDescent="0.3">
      <c r="A2858" t="s">
        <v>5878</v>
      </c>
      <c r="B2858" t="s">
        <v>5879</v>
      </c>
      <c r="C2858" t="str">
        <f>IFERROR(VLOOKUP(Table1[[#This Row],[Ticker]],[1]!Table1[[Symbol]:[Industry]],2,FALSE),"-")</f>
        <v>-</v>
      </c>
      <c r="D2858" t="s">
        <v>371</v>
      </c>
      <c r="E2858">
        <v>100.04143572</v>
      </c>
      <c r="F2858">
        <v>104.7</v>
      </c>
      <c r="G2858">
        <v>-37.301383135726098</v>
      </c>
      <c r="H2858">
        <v>6.3369438751122402</v>
      </c>
      <c r="I2858">
        <v>-31.667318716039102</v>
      </c>
      <c r="J2858">
        <v>3.2790014972965902</v>
      </c>
      <c r="K2858">
        <v>102.18778899932499</v>
      </c>
      <c r="L2858">
        <v>112.182469410439</v>
      </c>
      <c r="M2858">
        <v>60.465667939514603</v>
      </c>
      <c r="N2858">
        <v>2.4887301592823698</v>
      </c>
      <c r="O2858">
        <v>38.490926456542503</v>
      </c>
      <c r="P2858">
        <v>17.6404494382022</v>
      </c>
      <c r="Q2858">
        <v>-2.9343253279684001E-2</v>
      </c>
    </row>
    <row r="2859" spans="1:17" hidden="1" x14ac:dyDescent="0.3">
      <c r="A2859" t="s">
        <v>5880</v>
      </c>
      <c r="B2859" t="s">
        <v>5881</v>
      </c>
      <c r="C2859" t="str">
        <f>IFERROR(VLOOKUP(Table1[[#This Row],[Ticker]],[1]!Table1[[Symbol]:[Industry]],2,FALSE),"-")</f>
        <v>-</v>
      </c>
      <c r="D2859" t="s">
        <v>5425</v>
      </c>
      <c r="E2859">
        <v>99.994075199999997</v>
      </c>
      <c r="F2859">
        <v>36.619999999999997</v>
      </c>
      <c r="G2859">
        <v>4.99093506406534</v>
      </c>
      <c r="H2859">
        <v>-15.743051162426299</v>
      </c>
      <c r="I2859">
        <v>-14.8219871026522</v>
      </c>
      <c r="J2859">
        <v>-2.74560740827709</v>
      </c>
      <c r="K2859">
        <v>37.7849988638959</v>
      </c>
      <c r="L2859">
        <v>35.860736503394499</v>
      </c>
      <c r="M2859">
        <v>43.062428245082899</v>
      </c>
      <c r="N2859">
        <v>0.95809710624272504</v>
      </c>
      <c r="O2859">
        <v>38.995084653194901</v>
      </c>
      <c r="P2859">
        <v>40.306513409961603</v>
      </c>
      <c r="Q2859">
        <v>-5.4318505888764003E-2</v>
      </c>
    </row>
    <row r="2860" spans="1:17" hidden="1" x14ac:dyDescent="0.3">
      <c r="A2860" t="s">
        <v>5882</v>
      </c>
      <c r="B2860" t="s">
        <v>5883</v>
      </c>
      <c r="C2860" t="str">
        <f>IFERROR(VLOOKUP(Table1[[#This Row],[Ticker]],[1]!Table1[[Symbol]:[Industry]],2,FALSE),"-")</f>
        <v>-</v>
      </c>
      <c r="E2860">
        <v>99.751284999999996</v>
      </c>
      <c r="F2860">
        <v>105.5</v>
      </c>
      <c r="G2860">
        <v>39.1585284804354</v>
      </c>
      <c r="H2860">
        <v>-20.052296485362799</v>
      </c>
      <c r="I2860">
        <v>42.427887999541198</v>
      </c>
      <c r="J2860">
        <v>-4.3545312966376404</v>
      </c>
      <c r="K2860">
        <v>114.158612292569</v>
      </c>
      <c r="L2860">
        <v>94.727300701373906</v>
      </c>
      <c r="M2860">
        <v>27.647071126579</v>
      </c>
      <c r="N2860">
        <v>0.89852811972477498</v>
      </c>
      <c r="O2860">
        <v>22.4170616113744</v>
      </c>
      <c r="P2860">
        <v>93.506969919295599</v>
      </c>
      <c r="Q2860">
        <v>5.0150268099765999E-2</v>
      </c>
    </row>
    <row r="2861" spans="1:17" hidden="1" x14ac:dyDescent="0.3">
      <c r="A2861" t="s">
        <v>5884</v>
      </c>
      <c r="B2861" t="s">
        <v>5885</v>
      </c>
      <c r="C2861" t="str">
        <f>IFERROR(VLOOKUP(Table1[[#This Row],[Ticker]],[1]!Table1[[Symbol]:[Industry]],2,FALSE),"-")</f>
        <v>-</v>
      </c>
      <c r="D2861" t="s">
        <v>46</v>
      </c>
      <c r="E2861">
        <v>99.649826547000004</v>
      </c>
      <c r="F2861">
        <v>4.79</v>
      </c>
      <c r="G2861">
        <v>-16.821585155928101</v>
      </c>
      <c r="H2861">
        <v>-18.176241875760098</v>
      </c>
      <c r="I2861">
        <v>-34.059311255824902</v>
      </c>
      <c r="J2861">
        <v>-7.2827159970981299</v>
      </c>
      <c r="K2861">
        <v>4.6749606516070896</v>
      </c>
      <c r="L2861">
        <v>4.7846775249139197</v>
      </c>
      <c r="M2861">
        <v>49.067738649764003</v>
      </c>
      <c r="N2861">
        <v>0.67971159068186604</v>
      </c>
      <c r="O2861">
        <v>48.225469728601198</v>
      </c>
      <c r="P2861">
        <v>65.172413793103402</v>
      </c>
      <c r="Q2861">
        <v>-1.4426579363147E-2</v>
      </c>
    </row>
    <row r="2862" spans="1:17" hidden="1" x14ac:dyDescent="0.3">
      <c r="A2862" t="s">
        <v>5886</v>
      </c>
      <c r="B2862" t="s">
        <v>5887</v>
      </c>
      <c r="C2862" t="str">
        <f>IFERROR(VLOOKUP(Table1[[#This Row],[Ticker]],[1]!Table1[[Symbol]:[Industry]],2,FALSE),"-")</f>
        <v>-</v>
      </c>
      <c r="D2862" t="s">
        <v>61</v>
      </c>
      <c r="E2862">
        <v>99.556799643999994</v>
      </c>
      <c r="F2862">
        <v>6.35</v>
      </c>
      <c r="G2862">
        <v>39.881778530194097</v>
      </c>
      <c r="H2862">
        <v>-12.290068043406199</v>
      </c>
      <c r="I2862">
        <v>-4.6186424065539402</v>
      </c>
      <c r="J2862">
        <v>10.1273459062055</v>
      </c>
      <c r="K2862">
        <v>5.6374754962699303</v>
      </c>
      <c r="L2862">
        <v>5.38165160871712</v>
      </c>
      <c r="M2862">
        <v>72.249378014897005</v>
      </c>
      <c r="N2862">
        <v>2.7739634722581199</v>
      </c>
      <c r="O2862">
        <v>8.6614173228346498</v>
      </c>
      <c r="P2862">
        <v>87.069207848428604</v>
      </c>
      <c r="Q2862">
        <v>-4.5502196862609999E-2</v>
      </c>
    </row>
    <row r="2863" spans="1:17" hidden="1" x14ac:dyDescent="0.3">
      <c r="A2863" t="s">
        <v>5888</v>
      </c>
      <c r="B2863" t="s">
        <v>5889</v>
      </c>
      <c r="C2863" t="str">
        <f>IFERROR(VLOOKUP(Table1[[#This Row],[Ticker]],[1]!Table1[[Symbol]:[Industry]],2,FALSE),"-")</f>
        <v>-</v>
      </c>
      <c r="D2863" t="s">
        <v>5890</v>
      </c>
      <c r="E2863">
        <v>99.506378999999995</v>
      </c>
      <c r="F2863">
        <v>81.849999999999994</v>
      </c>
      <c r="G2863">
        <v>-77.819724443541105</v>
      </c>
      <c r="H2863">
        <v>-10.762934562109599</v>
      </c>
      <c r="I2863">
        <v>-60.932642007718798</v>
      </c>
      <c r="J2863">
        <v>-6.3868472037322199</v>
      </c>
      <c r="K2863">
        <v>87.373616096594404</v>
      </c>
      <c r="M2863">
        <v>48.178372706843199</v>
      </c>
      <c r="N2863">
        <v>1.25716423494201</v>
      </c>
      <c r="O2863">
        <v>126.02321319486801</v>
      </c>
      <c r="P2863">
        <v>7.6973684210526097</v>
      </c>
    </row>
    <row r="2864" spans="1:17" hidden="1" x14ac:dyDescent="0.3">
      <c r="A2864" t="s">
        <v>5891</v>
      </c>
      <c r="B2864" t="s">
        <v>5892</v>
      </c>
      <c r="C2864" t="str">
        <f>IFERROR(VLOOKUP(Table1[[#This Row],[Ticker]],[1]!Table1[[Symbol]:[Industry]],2,FALSE),"-")</f>
        <v>-</v>
      </c>
      <c r="D2864" t="s">
        <v>663</v>
      </c>
      <c r="E2864">
        <v>99.045720000000003</v>
      </c>
      <c r="F2864">
        <v>98.7</v>
      </c>
      <c r="G2864">
        <v>-42.569432045880298</v>
      </c>
      <c r="H2864">
        <v>-4.6169819380425796</v>
      </c>
      <c r="I2864">
        <v>-28.201586298269699</v>
      </c>
      <c r="J2864">
        <v>-11.3289626292778</v>
      </c>
      <c r="K2864">
        <v>106.711229968109</v>
      </c>
      <c r="M2864">
        <v>40.946383743597401</v>
      </c>
      <c r="N2864">
        <v>0.577378589387323</v>
      </c>
      <c r="O2864">
        <v>47.922998986828702</v>
      </c>
      <c r="P2864">
        <v>23.375</v>
      </c>
    </row>
    <row r="2865" spans="1:17" hidden="1" x14ac:dyDescent="0.3">
      <c r="A2865" t="s">
        <v>5893</v>
      </c>
      <c r="B2865" t="s">
        <v>5894</v>
      </c>
      <c r="C2865" t="str">
        <f>IFERROR(VLOOKUP(Table1[[#This Row],[Ticker]],[1]!Table1[[Symbol]:[Industry]],2,FALSE),"-")</f>
        <v>-</v>
      </c>
      <c r="D2865" t="s">
        <v>124</v>
      </c>
      <c r="E2865">
        <v>98.99056727</v>
      </c>
      <c r="F2865">
        <v>40.25</v>
      </c>
      <c r="G2865">
        <v>-72.724695203774999</v>
      </c>
      <c r="H2865">
        <v>-6.7941664040619996</v>
      </c>
      <c r="I2865">
        <v>-32.395807144502903</v>
      </c>
      <c r="J2865">
        <v>-4.4593723400871301</v>
      </c>
      <c r="K2865">
        <v>41.149077349733503</v>
      </c>
      <c r="M2865">
        <v>46.385118314932299</v>
      </c>
      <c r="N2865">
        <v>1.29634002361275</v>
      </c>
      <c r="O2865">
        <v>98.7577639751552</v>
      </c>
      <c r="P2865">
        <v>23.655913978494599</v>
      </c>
    </row>
    <row r="2866" spans="1:17" hidden="1" x14ac:dyDescent="0.3">
      <c r="A2866" t="s">
        <v>5895</v>
      </c>
      <c r="B2866" t="s">
        <v>5896</v>
      </c>
      <c r="C2866" t="str">
        <f>IFERROR(VLOOKUP(Table1[[#This Row],[Ticker]],[1]!Table1[[Symbol]:[Industry]],2,FALSE),"-")</f>
        <v>-</v>
      </c>
      <c r="D2866" t="s">
        <v>98</v>
      </c>
      <c r="E2866">
        <v>98.748413999999997</v>
      </c>
      <c r="F2866">
        <v>53.05</v>
      </c>
      <c r="G2866">
        <v>104.966952393478</v>
      </c>
      <c r="H2866">
        <v>-14.6310036983947</v>
      </c>
      <c r="I2866">
        <v>91.163540258580397</v>
      </c>
      <c r="J2866">
        <v>-10.998847812297999</v>
      </c>
      <c r="K2866">
        <v>57.9251967575496</v>
      </c>
      <c r="L2866">
        <v>50.9831539688699</v>
      </c>
      <c r="M2866">
        <v>37.280232640251903</v>
      </c>
      <c r="N2866">
        <v>1.19822343149807</v>
      </c>
      <c r="O2866">
        <v>59.660697455230903</v>
      </c>
      <c r="P2866">
        <v>161.33004926108299</v>
      </c>
    </row>
    <row r="2867" spans="1:17" hidden="1" x14ac:dyDescent="0.3">
      <c r="A2867" t="s">
        <v>5897</v>
      </c>
      <c r="B2867" t="s">
        <v>5898</v>
      </c>
      <c r="C2867" t="str">
        <f>IFERROR(VLOOKUP(Table1[[#This Row],[Ticker]],[1]!Table1[[Symbol]:[Industry]],2,FALSE),"-")</f>
        <v>-</v>
      </c>
      <c r="D2867" t="s">
        <v>21</v>
      </c>
      <c r="E2867">
        <v>98.555435000000003</v>
      </c>
      <c r="F2867">
        <v>82.71</v>
      </c>
      <c r="G2867">
        <v>-87.823010487291697</v>
      </c>
      <c r="H2867">
        <v>-14.2445241858151</v>
      </c>
      <c r="I2867">
        <v>-51.813778649651802</v>
      </c>
      <c r="J2867">
        <v>-6.8143506950654897</v>
      </c>
      <c r="K2867">
        <v>92.694674573614193</v>
      </c>
      <c r="L2867">
        <v>128.452380449945</v>
      </c>
      <c r="M2867">
        <v>33.226879656226203</v>
      </c>
      <c r="N2867">
        <v>0.73402503599078095</v>
      </c>
      <c r="O2867">
        <v>190.170475154153</v>
      </c>
      <c r="P2867">
        <v>3.3874999999999802</v>
      </c>
      <c r="Q2867">
        <v>-4.8402774539348999E-2</v>
      </c>
    </row>
    <row r="2868" spans="1:17" hidden="1" x14ac:dyDescent="0.3">
      <c r="A2868" t="s">
        <v>5899</v>
      </c>
      <c r="B2868" t="s">
        <v>5900</v>
      </c>
      <c r="C2868" t="str">
        <f>IFERROR(VLOOKUP(Table1[[#This Row],[Ticker]],[1]!Table1[[Symbol]:[Industry]],2,FALSE),"-")</f>
        <v>-</v>
      </c>
      <c r="E2868">
        <v>98.428311449999995</v>
      </c>
      <c r="F2868">
        <v>63.9</v>
      </c>
      <c r="G2868">
        <v>67.726685400955205</v>
      </c>
      <c r="H2868">
        <v>-4.8077446788223899</v>
      </c>
      <c r="I2868">
        <v>-10.687454512111399</v>
      </c>
      <c r="J2868">
        <v>-10.6071793803244</v>
      </c>
      <c r="K2868">
        <v>63.451712838924898</v>
      </c>
      <c r="L2868">
        <v>58.710312680983897</v>
      </c>
      <c r="M2868">
        <v>50.741195363602102</v>
      </c>
      <c r="N2868">
        <v>1.1462823623652001</v>
      </c>
      <c r="O2868">
        <v>27.589984350547699</v>
      </c>
      <c r="P2868">
        <v>116.610169491525</v>
      </c>
      <c r="Q2868">
        <v>0.111219049834954</v>
      </c>
    </row>
    <row r="2869" spans="1:17" hidden="1" x14ac:dyDescent="0.3">
      <c r="A2869" t="s">
        <v>5901</v>
      </c>
      <c r="B2869" t="s">
        <v>5902</v>
      </c>
      <c r="C2869" t="str">
        <f>IFERROR(VLOOKUP(Table1[[#This Row],[Ticker]],[1]!Table1[[Symbol]:[Industry]],2,FALSE),"-")</f>
        <v>-</v>
      </c>
      <c r="E2869">
        <v>98.0515647</v>
      </c>
      <c r="F2869">
        <v>238</v>
      </c>
      <c r="G2869">
        <v>-3.9460910847819299</v>
      </c>
      <c r="H2869">
        <v>-0.59972195961756203</v>
      </c>
      <c r="I2869">
        <v>5.4065084850347596</v>
      </c>
      <c r="J2869">
        <v>-7.4358059661371296</v>
      </c>
      <c r="K2869">
        <v>222.24421983352201</v>
      </c>
      <c r="L2869">
        <v>198.329942743374</v>
      </c>
      <c r="M2869">
        <v>49.821719661400003</v>
      </c>
      <c r="N2869">
        <v>2.5461795344953999</v>
      </c>
      <c r="O2869">
        <v>18.277310924369701</v>
      </c>
      <c r="P2869">
        <v>68.138466972801098</v>
      </c>
      <c r="Q2869">
        <v>0.17060685469440801</v>
      </c>
    </row>
    <row r="2870" spans="1:17" hidden="1" x14ac:dyDescent="0.3">
      <c r="A2870" t="s">
        <v>5903</v>
      </c>
      <c r="B2870" t="s">
        <v>5904</v>
      </c>
      <c r="C2870" t="str">
        <f>IFERROR(VLOOKUP(Table1[[#This Row],[Ticker]],[1]!Table1[[Symbol]:[Industry]],2,FALSE),"-")</f>
        <v>-</v>
      </c>
      <c r="D2870" t="s">
        <v>230</v>
      </c>
      <c r="E2870">
        <v>97.925192999999993</v>
      </c>
      <c r="F2870">
        <v>6.89</v>
      </c>
      <c r="G2870">
        <v>118.64101961518701</v>
      </c>
      <c r="H2870">
        <v>5.8424315340823201</v>
      </c>
      <c r="I2870">
        <v>126.268831124597</v>
      </c>
      <c r="J2870">
        <v>-10.0396943890284</v>
      </c>
      <c r="K2870">
        <v>6.0024974235182604</v>
      </c>
      <c r="L2870">
        <v>4.4232885948222904</v>
      </c>
      <c r="M2870">
        <v>43.141590915869799</v>
      </c>
      <c r="N2870">
        <v>0.58600766510806901</v>
      </c>
      <c r="O2870">
        <v>18.432510885340999</v>
      </c>
      <c r="P2870">
        <v>183.53909465020499</v>
      </c>
      <c r="Q2870">
        <v>0.115333022313425</v>
      </c>
    </row>
    <row r="2871" spans="1:17" hidden="1" x14ac:dyDescent="0.3">
      <c r="A2871" t="s">
        <v>5905</v>
      </c>
      <c r="B2871" t="s">
        <v>5906</v>
      </c>
      <c r="C2871" t="str">
        <f>IFERROR(VLOOKUP(Table1[[#This Row],[Ticker]],[1]!Table1[[Symbol]:[Industry]],2,FALSE),"-")</f>
        <v>-</v>
      </c>
      <c r="E2871">
        <v>97.689239999999998</v>
      </c>
      <c r="F2871">
        <v>81.040000000000006</v>
      </c>
      <c r="G2871">
        <v>99.676291272426496</v>
      </c>
      <c r="H2871">
        <v>33.745533166753397</v>
      </c>
      <c r="I2871">
        <v>35.707297667813798</v>
      </c>
      <c r="J2871">
        <v>-4.7329592732485297</v>
      </c>
      <c r="K2871">
        <v>69.261432694593694</v>
      </c>
      <c r="L2871">
        <v>60.642268290722598</v>
      </c>
      <c r="M2871">
        <v>86.757918487733804</v>
      </c>
      <c r="N2871">
        <v>1.0560171696560601</v>
      </c>
      <c r="O2871">
        <v>12.3519249753208</v>
      </c>
      <c r="P2871">
        <v>161.41935483870901</v>
      </c>
    </row>
    <row r="2872" spans="1:17" hidden="1" x14ac:dyDescent="0.3">
      <c r="A2872" t="s">
        <v>5907</v>
      </c>
      <c r="B2872" t="s">
        <v>5908</v>
      </c>
      <c r="C2872" t="str">
        <f>IFERROR(VLOOKUP(Table1[[#This Row],[Ticker]],[1]!Table1[[Symbol]:[Industry]],2,FALSE),"-")</f>
        <v>-</v>
      </c>
      <c r="D2872" t="s">
        <v>544</v>
      </c>
      <c r="E2872">
        <v>96.889223999999999</v>
      </c>
      <c r="F2872">
        <v>142.5</v>
      </c>
      <c r="G2872">
        <v>103.93127864156899</v>
      </c>
      <c r="H2872">
        <v>8.2313603382394405</v>
      </c>
      <c r="I2872">
        <v>82.533800938697595</v>
      </c>
      <c r="J2872">
        <v>-1.9169353474397599</v>
      </c>
      <c r="K2872">
        <v>128.31385127624901</v>
      </c>
      <c r="L2872">
        <v>101.270033323108</v>
      </c>
      <c r="M2872">
        <v>56.4468059317513</v>
      </c>
      <c r="N2872">
        <v>1.7116086513647</v>
      </c>
      <c r="O2872">
        <v>19.368421052631501</v>
      </c>
      <c r="P2872">
        <v>148.69109947643901</v>
      </c>
      <c r="Q2872">
        <v>0.117009057924712</v>
      </c>
    </row>
    <row r="2873" spans="1:17" hidden="1" x14ac:dyDescent="0.3">
      <c r="A2873" t="s">
        <v>5909</v>
      </c>
      <c r="B2873" t="s">
        <v>5910</v>
      </c>
      <c r="C2873" t="str">
        <f>IFERROR(VLOOKUP(Table1[[#This Row],[Ticker]],[1]!Table1[[Symbol]:[Industry]],2,FALSE),"-")</f>
        <v>-</v>
      </c>
      <c r="D2873" t="s">
        <v>388</v>
      </c>
      <c r="E2873">
        <v>96.790946500000004</v>
      </c>
      <c r="F2873">
        <v>138.30000000000001</v>
      </c>
      <c r="G2873">
        <v>-24.809947996588601</v>
      </c>
      <c r="H2873">
        <v>3.99141936163171</v>
      </c>
      <c r="I2873">
        <v>8.4228839683057899</v>
      </c>
      <c r="J2873">
        <v>-5.2478824410972402</v>
      </c>
      <c r="K2873">
        <v>137.18382680873</v>
      </c>
      <c r="L2873">
        <v>129.936270889106</v>
      </c>
      <c r="M2873">
        <v>55.0722790698929</v>
      </c>
      <c r="N2873">
        <v>0.79228854422856299</v>
      </c>
      <c r="O2873">
        <v>24.331164135936302</v>
      </c>
      <c r="P2873">
        <v>38.299999999999997</v>
      </c>
      <c r="Q2873">
        <v>-1.6492517673787999E-2</v>
      </c>
    </row>
    <row r="2874" spans="1:17" hidden="1" x14ac:dyDescent="0.3">
      <c r="A2874" t="s">
        <v>5911</v>
      </c>
      <c r="B2874" t="s">
        <v>5912</v>
      </c>
      <c r="C2874" t="str">
        <f>IFERROR(VLOOKUP(Table1[[#This Row],[Ticker]],[1]!Table1[[Symbol]:[Industry]],2,FALSE),"-")</f>
        <v>-</v>
      </c>
      <c r="E2874">
        <v>96.790400000000005</v>
      </c>
      <c r="F2874">
        <v>200</v>
      </c>
      <c r="G2874">
        <v>174.93104182028199</v>
      </c>
      <c r="H2874">
        <v>11.176292649494201</v>
      </c>
      <c r="I2874">
        <v>45.361041776028799</v>
      </c>
      <c r="J2874">
        <v>0.80946935616795801</v>
      </c>
      <c r="K2874">
        <v>191.80965527628001</v>
      </c>
      <c r="L2874">
        <v>178.9362699088</v>
      </c>
      <c r="M2874">
        <v>64.148423825451999</v>
      </c>
      <c r="N2874">
        <v>1.4762815520172199</v>
      </c>
      <c r="O2874">
        <v>37.15</v>
      </c>
      <c r="P2874">
        <v>232.17073575817901</v>
      </c>
      <c r="Q2874">
        <v>0.133676995225782</v>
      </c>
    </row>
    <row r="2875" spans="1:17" hidden="1" x14ac:dyDescent="0.3">
      <c r="A2875" t="s">
        <v>5913</v>
      </c>
      <c r="B2875" t="s">
        <v>5914</v>
      </c>
      <c r="C2875" t="str">
        <f>IFERROR(VLOOKUP(Table1[[#This Row],[Ticker]],[1]!Table1[[Symbol]:[Industry]],2,FALSE),"-")</f>
        <v>-</v>
      </c>
      <c r="E2875">
        <v>96.773582779999998</v>
      </c>
      <c r="F2875">
        <v>62.7</v>
      </c>
      <c r="G2875">
        <v>-31.399507233850201</v>
      </c>
      <c r="H2875">
        <v>-5.2111725140416398</v>
      </c>
      <c r="I2875">
        <v>-17.031661486239599</v>
      </c>
      <c r="J2875">
        <v>-7.1833045758303999</v>
      </c>
      <c r="K2875">
        <v>58.767707174022703</v>
      </c>
      <c r="M2875">
        <v>46.6365767688971</v>
      </c>
      <c r="N2875">
        <v>0.861327961050952</v>
      </c>
      <c r="O2875">
        <v>22.424242424242401</v>
      </c>
      <c r="P2875">
        <v>60.769230769230703</v>
      </c>
    </row>
    <row r="2876" spans="1:17" hidden="1" x14ac:dyDescent="0.3">
      <c r="A2876" t="s">
        <v>5915</v>
      </c>
      <c r="B2876" t="s">
        <v>5916</v>
      </c>
      <c r="C2876" t="str">
        <f>IFERROR(VLOOKUP(Table1[[#This Row],[Ticker]],[1]!Table1[[Symbol]:[Industry]],2,FALSE),"-")</f>
        <v>-</v>
      </c>
      <c r="E2876">
        <v>96.506299999999996</v>
      </c>
      <c r="F2876">
        <v>290</v>
      </c>
      <c r="G2876">
        <v>956.40433071924099</v>
      </c>
      <c r="H2876">
        <v>12.674143455092899</v>
      </c>
      <c r="I2876">
        <v>457.75640758754298</v>
      </c>
      <c r="J2876">
        <v>-1.6714935522083501</v>
      </c>
      <c r="K2876">
        <v>258.58485141740499</v>
      </c>
      <c r="L2876">
        <v>156.51530402974601</v>
      </c>
      <c r="M2876">
        <v>59.777687402401</v>
      </c>
      <c r="N2876">
        <v>1.35107317337709</v>
      </c>
      <c r="O2876">
        <v>8.2586206896551708</v>
      </c>
      <c r="P2876">
        <v>1273.7565135007101</v>
      </c>
      <c r="Q2876">
        <v>0.189377167732489</v>
      </c>
    </row>
    <row r="2877" spans="1:17" hidden="1" x14ac:dyDescent="0.3">
      <c r="A2877" t="s">
        <v>5917</v>
      </c>
      <c r="B2877" t="s">
        <v>5918</v>
      </c>
      <c r="C2877" t="str">
        <f>IFERROR(VLOOKUP(Table1[[#This Row],[Ticker]],[1]!Table1[[Symbol]:[Industry]],2,FALSE),"-")</f>
        <v>-</v>
      </c>
      <c r="D2877" t="s">
        <v>46</v>
      </c>
      <c r="E2877">
        <v>96.347999999999999</v>
      </c>
      <c r="F2877">
        <v>41.68</v>
      </c>
      <c r="G2877">
        <v>65.770910772580606</v>
      </c>
      <c r="H2877">
        <v>-8.5197623177963901</v>
      </c>
      <c r="I2877">
        <v>-38.258655351270299</v>
      </c>
      <c r="J2877">
        <v>-1.0454791770634499</v>
      </c>
      <c r="K2877">
        <v>45.6325410096754</v>
      </c>
      <c r="L2877">
        <v>41.518338099942603</v>
      </c>
      <c r="M2877">
        <v>48.269763686404602</v>
      </c>
      <c r="N2877">
        <v>0.95543309735485005</v>
      </c>
      <c r="O2877">
        <v>51.1036468330134</v>
      </c>
      <c r="P2877">
        <v>98.949880668257705</v>
      </c>
      <c r="Q2877">
        <v>-2.4102055346031E-2</v>
      </c>
    </row>
    <row r="2878" spans="1:17" hidden="1" x14ac:dyDescent="0.3">
      <c r="A2878" t="s">
        <v>5919</v>
      </c>
      <c r="B2878" t="s">
        <v>5920</v>
      </c>
      <c r="C2878" t="str">
        <f>IFERROR(VLOOKUP(Table1[[#This Row],[Ticker]],[1]!Table1[[Symbol]:[Industry]],2,FALSE),"-")</f>
        <v>-</v>
      </c>
      <c r="D2878" t="s">
        <v>293</v>
      </c>
      <c r="E2878">
        <v>96.091004100000006</v>
      </c>
      <c r="F2878">
        <v>126.55</v>
      </c>
      <c r="G2878">
        <v>12.4396420473422</v>
      </c>
      <c r="H2878">
        <v>-12.2486273706047</v>
      </c>
      <c r="I2878">
        <v>-19.1804991793074</v>
      </c>
      <c r="J2878">
        <v>-5.8068318980730096</v>
      </c>
      <c r="K2878">
        <v>137.36911649083601</v>
      </c>
      <c r="L2878">
        <v>131.07455014833499</v>
      </c>
      <c r="M2878">
        <v>31.133499072246401</v>
      </c>
      <c r="N2878">
        <v>0.92289465336308996</v>
      </c>
      <c r="O2878">
        <v>33.623073883840298</v>
      </c>
      <c r="P2878">
        <v>56.893131663773801</v>
      </c>
      <c r="Q2878">
        <v>7.8184779374513999E-2</v>
      </c>
    </row>
    <row r="2879" spans="1:17" hidden="1" x14ac:dyDescent="0.3">
      <c r="A2879" t="s">
        <v>5921</v>
      </c>
      <c r="B2879" t="s">
        <v>5922</v>
      </c>
      <c r="C2879" t="str">
        <f>IFERROR(VLOOKUP(Table1[[#This Row],[Ticker]],[1]!Table1[[Symbol]:[Industry]],2,FALSE),"-")</f>
        <v>-</v>
      </c>
      <c r="D2879" t="s">
        <v>1299</v>
      </c>
      <c r="E2879">
        <v>96.080539380000005</v>
      </c>
      <c r="F2879">
        <v>25.69</v>
      </c>
      <c r="G2879">
        <v>-17.071776141413199</v>
      </c>
      <c r="H2879">
        <v>-6.6939718515328197</v>
      </c>
      <c r="I2879">
        <v>-6.2028094871748998</v>
      </c>
      <c r="J2879">
        <v>-1.1256845853467501</v>
      </c>
      <c r="K2879">
        <v>25.370324758244202</v>
      </c>
      <c r="L2879">
        <v>24.757247429787899</v>
      </c>
      <c r="M2879">
        <v>53.842876406836702</v>
      </c>
      <c r="N2879">
        <v>0.88667354383286401</v>
      </c>
      <c r="O2879">
        <v>8.8750486570649798</v>
      </c>
      <c r="P2879">
        <v>11.2121212121212</v>
      </c>
      <c r="Q2879">
        <v>-6.9436672557021004E-2</v>
      </c>
    </row>
    <row r="2880" spans="1:17" hidden="1" x14ac:dyDescent="0.3">
      <c r="A2880" t="s">
        <v>5923</v>
      </c>
      <c r="B2880" t="s">
        <v>5924</v>
      </c>
      <c r="C2880" t="str">
        <f>IFERROR(VLOOKUP(Table1[[#This Row],[Ticker]],[1]!Table1[[Symbol]:[Industry]],2,FALSE),"-")</f>
        <v>-</v>
      </c>
      <c r="D2880" t="s">
        <v>227</v>
      </c>
      <c r="E2880">
        <v>96.030273899999997</v>
      </c>
      <c r="F2880">
        <v>72.989999999999995</v>
      </c>
      <c r="G2880">
        <v>40.768598320800301</v>
      </c>
      <c r="H2880">
        <v>-3.6715085275873198</v>
      </c>
      <c r="I2880">
        <v>22.732211004905501</v>
      </c>
      <c r="J2880">
        <v>-5.3196177436701797</v>
      </c>
      <c r="K2880">
        <v>74.772980551883606</v>
      </c>
      <c r="L2880">
        <v>64.482564720137702</v>
      </c>
      <c r="M2880">
        <v>40.054780065933201</v>
      </c>
      <c r="N2880">
        <v>0.73034100872215502</v>
      </c>
      <c r="O2880">
        <v>18.344978764214201</v>
      </c>
      <c r="P2880">
        <v>101.351724137931</v>
      </c>
      <c r="Q2880">
        <v>4.5829645719981001E-2</v>
      </c>
    </row>
    <row r="2881" spans="1:17" hidden="1" x14ac:dyDescent="0.3">
      <c r="A2881" t="s">
        <v>5925</v>
      </c>
      <c r="B2881" t="s">
        <v>5926</v>
      </c>
      <c r="C2881" t="str">
        <f>IFERROR(VLOOKUP(Table1[[#This Row],[Ticker]],[1]!Table1[[Symbol]:[Industry]],2,FALSE),"-")</f>
        <v>-</v>
      </c>
      <c r="D2881" t="s">
        <v>184</v>
      </c>
      <c r="E2881">
        <v>95.671416815999905</v>
      </c>
      <c r="F2881">
        <v>88.98</v>
      </c>
      <c r="G2881">
        <v>107.368733430671</v>
      </c>
      <c r="H2881">
        <v>6.44995851863436</v>
      </c>
      <c r="I2881">
        <v>25.469711084310401</v>
      </c>
      <c r="J2881">
        <v>-1.0022670025649001</v>
      </c>
      <c r="K2881">
        <v>84.559046069850396</v>
      </c>
      <c r="L2881">
        <v>72.790193448206495</v>
      </c>
      <c r="M2881">
        <v>60.136561106962702</v>
      </c>
      <c r="N2881">
        <v>1.0478576919696501</v>
      </c>
      <c r="O2881">
        <v>12.1600359631377</v>
      </c>
      <c r="P2881">
        <v>147.166666666666</v>
      </c>
      <c r="Q2881">
        <v>0.13737501792805901</v>
      </c>
    </row>
    <row r="2882" spans="1:17" hidden="1" x14ac:dyDescent="0.3">
      <c r="A2882" t="s">
        <v>5927</v>
      </c>
      <c r="B2882" t="s">
        <v>5928</v>
      </c>
      <c r="C2882" t="str">
        <f>IFERROR(VLOOKUP(Table1[[#This Row],[Ticker]],[1]!Table1[[Symbol]:[Industry]],2,FALSE),"-")</f>
        <v>-</v>
      </c>
      <c r="D2882" t="s">
        <v>230</v>
      </c>
      <c r="E2882">
        <v>95.500565324999997</v>
      </c>
      <c r="F2882">
        <v>17.440000000000001</v>
      </c>
      <c r="G2882">
        <v>-76.970137720681805</v>
      </c>
      <c r="H2882">
        <v>-2.5787575990305598</v>
      </c>
      <c r="I2882">
        <v>-58.146644064636803</v>
      </c>
      <c r="J2882">
        <v>9.6555841957809196</v>
      </c>
      <c r="K2882">
        <v>15.8939723321201</v>
      </c>
      <c r="L2882">
        <v>21.740399665743102</v>
      </c>
      <c r="M2882">
        <v>85.041122533682596</v>
      </c>
      <c r="N2882">
        <v>0.80583082148537999</v>
      </c>
      <c r="O2882">
        <v>160.89449541284401</v>
      </c>
      <c r="P2882">
        <v>34.153846153846096</v>
      </c>
      <c r="Q2882">
        <v>0.12811571190829499</v>
      </c>
    </row>
    <row r="2883" spans="1:17" hidden="1" x14ac:dyDescent="0.3">
      <c r="A2883" t="s">
        <v>5929</v>
      </c>
      <c r="B2883" t="s">
        <v>5930</v>
      </c>
      <c r="C2883" t="str">
        <f>IFERROR(VLOOKUP(Table1[[#This Row],[Ticker]],[1]!Table1[[Symbol]:[Industry]],2,FALSE),"-")</f>
        <v>-</v>
      </c>
      <c r="E2883">
        <v>95.458399999999997</v>
      </c>
      <c r="F2883">
        <v>71.400000000000006</v>
      </c>
      <c r="G2883">
        <v>-42.176449589739903</v>
      </c>
      <c r="H2883">
        <v>-9.9567877632853001</v>
      </c>
      <c r="I2883">
        <v>-27.808603842129301</v>
      </c>
      <c r="J2883">
        <v>-7.07689895761375</v>
      </c>
      <c r="M2883">
        <v>42.004512768688301</v>
      </c>
      <c r="O2883">
        <v>26.050420168067198</v>
      </c>
      <c r="P2883">
        <v>13.3333333333333</v>
      </c>
    </row>
    <row r="2884" spans="1:17" hidden="1" x14ac:dyDescent="0.3">
      <c r="A2884" t="s">
        <v>5931</v>
      </c>
      <c r="B2884" t="s">
        <v>5932</v>
      </c>
      <c r="C2884" t="str">
        <f>IFERROR(VLOOKUP(Table1[[#This Row],[Ticker]],[1]!Table1[[Symbol]:[Industry]],2,FALSE),"-")</f>
        <v>-</v>
      </c>
      <c r="D2884" t="s">
        <v>388</v>
      </c>
      <c r="E2884">
        <v>95.444967599999998</v>
      </c>
      <c r="F2884">
        <v>64.239999999999995</v>
      </c>
      <c r="G2884">
        <v>57.857635623292502</v>
      </c>
      <c r="H2884">
        <v>22.0072574844854</v>
      </c>
      <c r="I2884">
        <v>54.3777493247702</v>
      </c>
      <c r="J2884">
        <v>6.5401539310419503</v>
      </c>
      <c r="K2884">
        <v>52.203083675458203</v>
      </c>
      <c r="L2884">
        <v>46.204403649424698</v>
      </c>
      <c r="M2884">
        <v>93.439986339263797</v>
      </c>
      <c r="N2884">
        <v>1.26239741071423</v>
      </c>
      <c r="O2884">
        <v>0</v>
      </c>
      <c r="P2884">
        <v>112.363636363636</v>
      </c>
      <c r="Q2884">
        <v>5.5659870323786997E-2</v>
      </c>
    </row>
    <row r="2885" spans="1:17" hidden="1" x14ac:dyDescent="0.3">
      <c r="A2885" t="s">
        <v>5933</v>
      </c>
      <c r="B2885" t="s">
        <v>5934</v>
      </c>
      <c r="C2885" t="str">
        <f>IFERROR(VLOOKUP(Table1[[#This Row],[Ticker]],[1]!Table1[[Symbol]:[Industry]],2,FALSE),"-")</f>
        <v>-</v>
      </c>
      <c r="D2885" t="s">
        <v>278</v>
      </c>
      <c r="E2885">
        <v>95.42424948</v>
      </c>
      <c r="F2885">
        <v>37.85</v>
      </c>
      <c r="G2885">
        <v>-63.737594678320598</v>
      </c>
      <c r="H2885">
        <v>0.82100213526382704</v>
      </c>
      <c r="I2885">
        <v>-28.130562585140702</v>
      </c>
      <c r="J2885">
        <v>-5.6714935522083501</v>
      </c>
      <c r="K2885">
        <v>38.871833484974601</v>
      </c>
      <c r="M2885">
        <v>59.660555727933897</v>
      </c>
      <c r="N2885">
        <v>1.3240551583248199</v>
      </c>
      <c r="O2885">
        <v>66.446499339498004</v>
      </c>
      <c r="P2885">
        <v>21.704180064308598</v>
      </c>
    </row>
    <row r="2886" spans="1:17" hidden="1" x14ac:dyDescent="0.3">
      <c r="A2886" t="s">
        <v>5935</v>
      </c>
      <c r="B2886" t="s">
        <v>5936</v>
      </c>
      <c r="C2886" t="str">
        <f>IFERROR(VLOOKUP(Table1[[#This Row],[Ticker]],[1]!Table1[[Symbol]:[Industry]],2,FALSE),"-")</f>
        <v>-</v>
      </c>
      <c r="D2886" t="s">
        <v>988</v>
      </c>
      <c r="E2886">
        <v>95.377759999999995</v>
      </c>
      <c r="F2886">
        <v>38.1</v>
      </c>
      <c r="G2886">
        <v>-27.298124745370998</v>
      </c>
      <c r="H2886">
        <v>-12.419166404062</v>
      </c>
      <c r="I2886">
        <v>-35.117375771953903</v>
      </c>
      <c r="J2886">
        <v>-6.4513677660448199</v>
      </c>
      <c r="K2886">
        <v>40.7824408369694</v>
      </c>
      <c r="L2886">
        <v>42.435112548247297</v>
      </c>
      <c r="M2886">
        <v>39.335910342246599</v>
      </c>
      <c r="N2886">
        <v>1.06775832862789</v>
      </c>
      <c r="O2886">
        <v>51.968503937007803</v>
      </c>
      <c r="P2886">
        <v>18.50699844479</v>
      </c>
    </row>
    <row r="2887" spans="1:17" hidden="1" x14ac:dyDescent="0.3">
      <c r="A2887" t="s">
        <v>5937</v>
      </c>
      <c r="B2887" t="s">
        <v>5938</v>
      </c>
      <c r="C2887" t="str">
        <f>IFERROR(VLOOKUP(Table1[[#This Row],[Ticker]],[1]!Table1[[Symbol]:[Industry]],2,FALSE),"-")</f>
        <v>-</v>
      </c>
      <c r="D2887" t="s">
        <v>1625</v>
      </c>
      <c r="E2887">
        <v>95.118487040000005</v>
      </c>
      <c r="F2887">
        <v>6556.85</v>
      </c>
      <c r="G2887">
        <v>-2.42921084227069</v>
      </c>
      <c r="H2887">
        <v>-8.0729698707811899</v>
      </c>
      <c r="I2887">
        <v>1.34327714900824</v>
      </c>
      <c r="J2887">
        <v>-2.24912351895086</v>
      </c>
      <c r="K2887">
        <v>6521.0486506710804</v>
      </c>
      <c r="L2887">
        <v>6060.4675514181799</v>
      </c>
      <c r="M2887">
        <v>55.282251015972101</v>
      </c>
      <c r="N2887">
        <v>0.855905998763141</v>
      </c>
      <c r="O2887">
        <v>6.5290497723754504</v>
      </c>
      <c r="P2887">
        <v>28.288984543142199</v>
      </c>
      <c r="Q2887">
        <v>-2.1659899071474999E-2</v>
      </c>
    </row>
    <row r="2888" spans="1:17" hidden="1" x14ac:dyDescent="0.3">
      <c r="A2888" t="s">
        <v>5939</v>
      </c>
      <c r="B2888" t="s">
        <v>5940</v>
      </c>
      <c r="C2888" t="str">
        <f>IFERROR(VLOOKUP(Table1[[#This Row],[Ticker]],[1]!Table1[[Symbol]:[Industry]],2,FALSE),"-")</f>
        <v>-</v>
      </c>
      <c r="D2888" t="s">
        <v>371</v>
      </c>
      <c r="E2888">
        <v>94.92340643</v>
      </c>
      <c r="F2888">
        <v>46.11</v>
      </c>
      <c r="G2888">
        <v>5.6822998479568101</v>
      </c>
      <c r="H2888">
        <v>-0.14918923511222601</v>
      </c>
      <c r="I2888">
        <v>-16.245210823500301</v>
      </c>
      <c r="J2888">
        <v>-2.0544722756125999</v>
      </c>
      <c r="K2888">
        <v>45.108042410942502</v>
      </c>
      <c r="L2888">
        <v>42.941060458623902</v>
      </c>
      <c r="M2888">
        <v>54.819608094873203</v>
      </c>
      <c r="N2888">
        <v>1.62741905323678</v>
      </c>
      <c r="O2888">
        <v>42.593797440902101</v>
      </c>
      <c r="P2888">
        <v>40.151975683890498</v>
      </c>
      <c r="Q2888">
        <v>7.9372556946694997E-2</v>
      </c>
    </row>
    <row r="2889" spans="1:17" hidden="1" x14ac:dyDescent="0.3">
      <c r="A2889" t="s">
        <v>5941</v>
      </c>
      <c r="B2889" t="s">
        <v>5942</v>
      </c>
      <c r="C2889" t="str">
        <f>IFERROR(VLOOKUP(Table1[[#This Row],[Ticker]],[1]!Table1[[Symbol]:[Industry]],2,FALSE),"-")</f>
        <v>-</v>
      </c>
      <c r="D2889" t="s">
        <v>140</v>
      </c>
      <c r="E2889">
        <v>94.78</v>
      </c>
      <c r="F2889">
        <v>40.619999999999997</v>
      </c>
      <c r="G2889">
        <v>-9.02812789521073</v>
      </c>
      <c r="H2889">
        <v>-13.7934776988278</v>
      </c>
      <c r="I2889">
        <v>-21.846010133187399</v>
      </c>
      <c r="J2889">
        <v>-3.5555515232228401</v>
      </c>
      <c r="K2889">
        <v>35.100871593798097</v>
      </c>
      <c r="L2889">
        <v>36.721812542995401</v>
      </c>
      <c r="M2889">
        <v>51.763684426927902</v>
      </c>
      <c r="N2889">
        <v>2.5537216892966299</v>
      </c>
      <c r="O2889">
        <v>53.421959625800099</v>
      </c>
      <c r="P2889">
        <v>44.761225944404799</v>
      </c>
      <c r="Q2889">
        <v>6.5715955118537006E-2</v>
      </c>
    </row>
    <row r="2890" spans="1:17" hidden="1" x14ac:dyDescent="0.3">
      <c r="A2890" t="s">
        <v>5943</v>
      </c>
      <c r="B2890" t="s">
        <v>5944</v>
      </c>
      <c r="C2890" t="str">
        <f>IFERROR(VLOOKUP(Table1[[#This Row],[Ticker]],[1]!Table1[[Symbol]:[Industry]],2,FALSE),"-")</f>
        <v>-</v>
      </c>
      <c r="D2890" t="s">
        <v>154</v>
      </c>
      <c r="E2890">
        <v>94.747763669999998</v>
      </c>
      <c r="F2890">
        <v>1478</v>
      </c>
      <c r="G2890">
        <v>45.756606574624001</v>
      </c>
      <c r="H2890">
        <v>8.3594643413995602</v>
      </c>
      <c r="I2890">
        <v>-11.0630091448554</v>
      </c>
      <c r="J2890">
        <v>-1.2749881758642601</v>
      </c>
      <c r="K2890">
        <v>1415.8904971142699</v>
      </c>
      <c r="L2890">
        <v>1336.6257661489501</v>
      </c>
      <c r="M2890">
        <v>66.142261082939299</v>
      </c>
      <c r="N2890">
        <v>1.12131925359597</v>
      </c>
      <c r="O2890">
        <v>25.970906630581801</v>
      </c>
      <c r="P2890">
        <v>97.198132088058699</v>
      </c>
      <c r="Q2890">
        <v>9.6480211003116004E-2</v>
      </c>
    </row>
    <row r="2891" spans="1:17" hidden="1" x14ac:dyDescent="0.3">
      <c r="A2891" t="s">
        <v>5945</v>
      </c>
      <c r="B2891" t="s">
        <v>5946</v>
      </c>
      <c r="C2891" t="str">
        <f>IFERROR(VLOOKUP(Table1[[#This Row],[Ticker]],[1]!Table1[[Symbol]:[Industry]],2,FALSE),"-")</f>
        <v>-</v>
      </c>
      <c r="D2891" t="s">
        <v>230</v>
      </c>
      <c r="E2891">
        <v>94.693172399999995</v>
      </c>
      <c r="F2891">
        <v>99.65</v>
      </c>
      <c r="G2891">
        <v>63.045839086496002</v>
      </c>
      <c r="H2891">
        <v>-3.919166404062</v>
      </c>
      <c r="I2891">
        <v>-3.8780226722234898</v>
      </c>
      <c r="J2891">
        <v>-6.11164799236278</v>
      </c>
      <c r="K2891">
        <v>99.240697854846999</v>
      </c>
      <c r="L2891">
        <v>93.193397140678499</v>
      </c>
      <c r="M2891">
        <v>44.154879639334901</v>
      </c>
      <c r="N2891">
        <v>2.8296049500237901</v>
      </c>
      <c r="O2891">
        <v>24.335173105870499</v>
      </c>
      <c r="P2891">
        <v>98.505976095617498</v>
      </c>
    </row>
    <row r="2892" spans="1:17" hidden="1" x14ac:dyDescent="0.3">
      <c r="A2892" t="s">
        <v>5947</v>
      </c>
      <c r="B2892" t="s">
        <v>5948</v>
      </c>
      <c r="C2892" t="str">
        <f>IFERROR(VLOOKUP(Table1[[#This Row],[Ticker]],[1]!Table1[[Symbol]:[Industry]],2,FALSE),"-")</f>
        <v>-</v>
      </c>
      <c r="E2892">
        <v>94.566780550000004</v>
      </c>
      <c r="F2892">
        <v>7.87</v>
      </c>
      <c r="G2892">
        <v>123.365411391827</v>
      </c>
      <c r="H2892">
        <v>50.406813988094797</v>
      </c>
      <c r="I2892">
        <v>68.774157408823996</v>
      </c>
      <c r="J2892">
        <v>4.2651819095330596</v>
      </c>
      <c r="K2892">
        <v>5.7715574788541097</v>
      </c>
      <c r="L2892">
        <v>4.6572470525060803</v>
      </c>
      <c r="M2892">
        <v>81.331260326447605</v>
      </c>
      <c r="N2892">
        <v>2.0089009461036902</v>
      </c>
      <c r="O2892">
        <v>6.0991105463786299</v>
      </c>
      <c r="P2892">
        <v>167.68707482993199</v>
      </c>
      <c r="Q2892">
        <v>6.4068961814210998E-2</v>
      </c>
    </row>
    <row r="2893" spans="1:17" hidden="1" x14ac:dyDescent="0.3">
      <c r="A2893" t="s">
        <v>5949</v>
      </c>
      <c r="B2893" t="s">
        <v>5950</v>
      </c>
      <c r="C2893" t="str">
        <f>IFERROR(VLOOKUP(Table1[[#This Row],[Ticker]],[1]!Table1[[Symbol]:[Industry]],2,FALSE),"-")</f>
        <v>-</v>
      </c>
      <c r="D2893" t="s">
        <v>92</v>
      </c>
      <c r="E2893">
        <v>94.542299999999997</v>
      </c>
      <c r="F2893">
        <v>220</v>
      </c>
      <c r="G2893">
        <v>-39.071048291217998</v>
      </c>
      <c r="H2893">
        <v>-7.4966550918448096</v>
      </c>
      <c r="I2893">
        <v>-16.4897895650574</v>
      </c>
      <c r="J2893">
        <v>-1.21487254764214</v>
      </c>
      <c r="K2893">
        <v>222.12226444892499</v>
      </c>
      <c r="L2893">
        <v>222.07190697127101</v>
      </c>
      <c r="M2893">
        <v>25.790151365916099</v>
      </c>
      <c r="N2893">
        <v>1.19191919191919</v>
      </c>
      <c r="O2893">
        <v>15.4545454545454</v>
      </c>
      <c r="P2893">
        <v>2.32558139534884</v>
      </c>
    </row>
    <row r="2894" spans="1:17" hidden="1" x14ac:dyDescent="0.3">
      <c r="A2894" t="s">
        <v>5951</v>
      </c>
      <c r="B2894" t="s">
        <v>5952</v>
      </c>
      <c r="C2894" t="str">
        <f>IFERROR(VLOOKUP(Table1[[#This Row],[Ticker]],[1]!Table1[[Symbol]:[Industry]],2,FALSE),"-")</f>
        <v>-</v>
      </c>
      <c r="D2894" t="s">
        <v>49</v>
      </c>
      <c r="E2894">
        <v>94.5</v>
      </c>
      <c r="F2894">
        <v>56.98</v>
      </c>
      <c r="G2894">
        <v>54.802583358484199</v>
      </c>
      <c r="H2894">
        <v>5.2641232484326599</v>
      </c>
      <c r="I2894">
        <v>7.3662318097998396</v>
      </c>
      <c r="J2894">
        <v>-9.0225505669424901</v>
      </c>
      <c r="K2894">
        <v>56.162456162617602</v>
      </c>
      <c r="L2894">
        <v>53.493938032609599</v>
      </c>
      <c r="M2894">
        <v>84.278181043154405</v>
      </c>
      <c r="N2894">
        <v>2.9404038046631298</v>
      </c>
      <c r="O2894">
        <v>82.081432081431998</v>
      </c>
      <c r="P2894">
        <v>96.482758620689594</v>
      </c>
      <c r="Q2894">
        <v>4.6517478921412003E-2</v>
      </c>
    </row>
    <row r="2895" spans="1:17" hidden="1" x14ac:dyDescent="0.3">
      <c r="A2895" t="s">
        <v>5953</v>
      </c>
      <c r="B2895" t="s">
        <v>5954</v>
      </c>
      <c r="C2895" t="str">
        <f>IFERROR(VLOOKUP(Table1[[#This Row],[Ticker]],[1]!Table1[[Symbol]:[Industry]],2,FALSE),"-")</f>
        <v>-</v>
      </c>
      <c r="D2895" t="s">
        <v>1125</v>
      </c>
      <c r="E2895">
        <v>94.498444000000006</v>
      </c>
      <c r="F2895">
        <v>65.569999999999993</v>
      </c>
      <c r="G2895">
        <v>55.949127510906301</v>
      </c>
      <c r="H2895">
        <v>-4.6617212629961804</v>
      </c>
      <c r="I2895">
        <v>20.481619202920399</v>
      </c>
      <c r="J2895">
        <v>-4.9011231818379901</v>
      </c>
      <c r="K2895">
        <v>62.568207802436497</v>
      </c>
      <c r="L2895">
        <v>54.920851965643998</v>
      </c>
      <c r="M2895">
        <v>50.636618538488797</v>
      </c>
      <c r="N2895">
        <v>1.7719228173417101</v>
      </c>
      <c r="O2895">
        <v>11.926185755680899</v>
      </c>
      <c r="P2895">
        <v>87.342857142857099</v>
      </c>
      <c r="Q2895">
        <v>3.6115858260089999E-2</v>
      </c>
    </row>
    <row r="2896" spans="1:17" hidden="1" x14ac:dyDescent="0.3">
      <c r="A2896" t="s">
        <v>5955</v>
      </c>
      <c r="B2896" t="s">
        <v>5956</v>
      </c>
      <c r="C2896" t="str">
        <f>IFERROR(VLOOKUP(Table1[[#This Row],[Ticker]],[1]!Table1[[Symbol]:[Industry]],2,FALSE),"-")</f>
        <v>-</v>
      </c>
      <c r="D2896" t="s">
        <v>230</v>
      </c>
      <c r="E2896">
        <v>94.284819999999996</v>
      </c>
      <c r="F2896">
        <v>122.6</v>
      </c>
      <c r="G2896">
        <v>41.3219982052685</v>
      </c>
      <c r="H2896">
        <v>-2.3623482222438099</v>
      </c>
      <c r="I2896">
        <v>46.774178064280697</v>
      </c>
      <c r="J2896">
        <v>6.5013575515962501</v>
      </c>
      <c r="K2896">
        <v>107.693516589608</v>
      </c>
      <c r="L2896">
        <v>94.449118575188294</v>
      </c>
      <c r="M2896">
        <v>71.007704352699903</v>
      </c>
      <c r="N2896">
        <v>1.05730456396474</v>
      </c>
      <c r="O2896">
        <v>10.0326264274062</v>
      </c>
      <c r="P2896">
        <v>111.379310344827</v>
      </c>
      <c r="Q2896">
        <v>0.112263746488358</v>
      </c>
    </row>
    <row r="2897" spans="1:17" hidden="1" x14ac:dyDescent="0.3">
      <c r="A2897" t="s">
        <v>5957</v>
      </c>
      <c r="B2897" t="s">
        <v>5958</v>
      </c>
      <c r="C2897" t="str">
        <f>IFERROR(VLOOKUP(Table1[[#This Row],[Ticker]],[1]!Table1[[Symbol]:[Industry]],2,FALSE),"-")</f>
        <v>-</v>
      </c>
      <c r="D2897" t="s">
        <v>507</v>
      </c>
      <c r="E2897">
        <v>93.962474999999998</v>
      </c>
      <c r="F2897">
        <v>49.6</v>
      </c>
      <c r="G2897">
        <v>-3.5177338348354699</v>
      </c>
      <c r="H2897">
        <v>5.7936714337758302</v>
      </c>
      <c r="I2897">
        <v>-15.006696160303401</v>
      </c>
      <c r="J2897">
        <v>-7.0539298128315799</v>
      </c>
      <c r="K2897">
        <v>47.169998194232598</v>
      </c>
      <c r="M2897">
        <v>60.789696553322599</v>
      </c>
      <c r="N2897">
        <v>2.4568821631245101</v>
      </c>
      <c r="O2897">
        <v>32.661290322580598</v>
      </c>
      <c r="P2897">
        <v>33.873144399460202</v>
      </c>
    </row>
    <row r="2898" spans="1:17" hidden="1" x14ac:dyDescent="0.3">
      <c r="A2898" t="s">
        <v>5959</v>
      </c>
      <c r="B2898" t="s">
        <v>5960</v>
      </c>
      <c r="C2898" t="str">
        <f>IFERROR(VLOOKUP(Table1[[#This Row],[Ticker]],[1]!Table1[[Symbol]:[Industry]],2,FALSE),"-")</f>
        <v>-</v>
      </c>
      <c r="D2898" t="s">
        <v>218</v>
      </c>
      <c r="E2898">
        <v>93.761984738999999</v>
      </c>
      <c r="F2898">
        <v>21.94</v>
      </c>
      <c r="G2898">
        <v>-11.947533598361799</v>
      </c>
      <c r="H2898">
        <v>-11.110629018841101</v>
      </c>
      <c r="I2898">
        <v>-29.114303460226701</v>
      </c>
      <c r="J2898">
        <v>-13.876375504989401</v>
      </c>
      <c r="K2898">
        <v>22.5881149284556</v>
      </c>
      <c r="L2898">
        <v>22.2690202434136</v>
      </c>
      <c r="M2898">
        <v>41.815681704225703</v>
      </c>
      <c r="N2898">
        <v>1.3431533138059399</v>
      </c>
      <c r="O2898">
        <v>38.103919781221499</v>
      </c>
      <c r="P2898">
        <v>27.706635622817199</v>
      </c>
      <c r="Q2898">
        <v>8.9014145713131002E-2</v>
      </c>
    </row>
    <row r="2899" spans="1:17" hidden="1" x14ac:dyDescent="0.3">
      <c r="A2899" t="s">
        <v>5961</v>
      </c>
      <c r="B2899" t="s">
        <v>5962</v>
      </c>
      <c r="C2899" t="str">
        <f>IFERROR(VLOOKUP(Table1[[#This Row],[Ticker]],[1]!Table1[[Symbol]:[Industry]],2,FALSE),"-")</f>
        <v>-</v>
      </c>
      <c r="D2899" t="s">
        <v>544</v>
      </c>
      <c r="E2899">
        <v>93.711488079999995</v>
      </c>
      <c r="F2899">
        <v>8.7799999999999994</v>
      </c>
      <c r="G2899">
        <v>-36.001871162056801</v>
      </c>
      <c r="H2899">
        <v>-11.2477062270708</v>
      </c>
      <c r="I2899">
        <v>-17.8136484024119</v>
      </c>
      <c r="J2899">
        <v>-7.9485498292646302</v>
      </c>
      <c r="K2899">
        <v>9.1546711145173099</v>
      </c>
      <c r="L2899">
        <v>9.50752907475038</v>
      </c>
      <c r="M2899">
        <v>42.877075255682797</v>
      </c>
      <c r="N2899">
        <v>1.19424934980696</v>
      </c>
      <c r="O2899">
        <v>63.667425968109299</v>
      </c>
      <c r="P2899">
        <v>15.374507227332399</v>
      </c>
      <c r="Q2899">
        <v>0.20695557719062699</v>
      </c>
    </row>
    <row r="2900" spans="1:17" hidden="1" x14ac:dyDescent="0.3">
      <c r="A2900" t="s">
        <v>5963</v>
      </c>
      <c r="B2900" t="s">
        <v>5964</v>
      </c>
      <c r="C2900" t="str">
        <f>IFERROR(VLOOKUP(Table1[[#This Row],[Ticker]],[1]!Table1[[Symbol]:[Industry]],2,FALSE),"-")</f>
        <v>-</v>
      </c>
      <c r="E2900">
        <v>93.596033250000005</v>
      </c>
      <c r="F2900">
        <v>31.68</v>
      </c>
      <c r="G2900">
        <v>9.3232963679993297</v>
      </c>
      <c r="H2900">
        <v>-14.3971075805325</v>
      </c>
      <c r="I2900">
        <v>26.481667290247</v>
      </c>
      <c r="J2900">
        <v>-2.4588951270115</v>
      </c>
      <c r="K2900">
        <v>31.572589762206299</v>
      </c>
      <c r="L2900">
        <v>28.6098504241954</v>
      </c>
      <c r="M2900">
        <v>47.987653248904103</v>
      </c>
      <c r="N2900">
        <v>0.98595766171335597</v>
      </c>
      <c r="O2900">
        <v>24.558080808080799</v>
      </c>
      <c r="P2900">
        <v>75.512465373961206</v>
      </c>
      <c r="Q2900">
        <v>4.1563467233703001E-2</v>
      </c>
    </row>
    <row r="2901" spans="1:17" hidden="1" x14ac:dyDescent="0.3">
      <c r="A2901" t="s">
        <v>5965</v>
      </c>
      <c r="B2901" t="s">
        <v>5966</v>
      </c>
      <c r="C2901" t="str">
        <f>IFERROR(VLOOKUP(Table1[[#This Row],[Ticker]],[1]!Table1[[Symbol]:[Industry]],2,FALSE),"-")</f>
        <v>-</v>
      </c>
      <c r="D2901" t="s">
        <v>140</v>
      </c>
      <c r="E2901">
        <v>93.323999999999998</v>
      </c>
      <c r="F2901">
        <v>84.84</v>
      </c>
      <c r="G2901">
        <v>55.596829762486699</v>
      </c>
      <c r="H2901">
        <v>-21.777834745770502</v>
      </c>
      <c r="I2901">
        <v>48.7580959261592</v>
      </c>
      <c r="J2901">
        <v>-6.665894448065</v>
      </c>
      <c r="K2901">
        <v>89.354508756689299</v>
      </c>
      <c r="L2901">
        <v>70.628568724215498</v>
      </c>
      <c r="M2901">
        <v>22.478954345516101</v>
      </c>
      <c r="N2901">
        <v>0.37012987012986998</v>
      </c>
      <c r="O2901">
        <v>20.851013672795801</v>
      </c>
      <c r="P2901">
        <v>81.282051282051299</v>
      </c>
    </row>
    <row r="2902" spans="1:17" hidden="1" x14ac:dyDescent="0.3">
      <c r="A2902" t="s">
        <v>5967</v>
      </c>
      <c r="B2902" t="s">
        <v>5968</v>
      </c>
      <c r="C2902" t="str">
        <f>IFERROR(VLOOKUP(Table1[[#This Row],[Ticker]],[1]!Table1[[Symbol]:[Industry]],2,FALSE),"-")</f>
        <v>-</v>
      </c>
      <c r="D2902" t="s">
        <v>486</v>
      </c>
      <c r="E2902">
        <v>93.160799999999995</v>
      </c>
      <c r="F2902">
        <v>310.3</v>
      </c>
      <c r="G2902">
        <v>59.679175135154601</v>
      </c>
      <c r="H2902">
        <v>-9.4963957034250601</v>
      </c>
      <c r="I2902">
        <v>8.8142541157734904</v>
      </c>
      <c r="J2902">
        <v>-9.5511928003286499</v>
      </c>
      <c r="K2902">
        <v>295.71914659326501</v>
      </c>
      <c r="L2902">
        <v>262.35590035065297</v>
      </c>
      <c r="M2902">
        <v>37.794174054714802</v>
      </c>
      <c r="N2902">
        <v>0.35693739564563298</v>
      </c>
      <c r="O2902">
        <v>19.062197873026101</v>
      </c>
      <c r="P2902">
        <v>89.149649497104505</v>
      </c>
      <c r="Q2902">
        <v>7.1017134210025007E-2</v>
      </c>
    </row>
    <row r="2903" spans="1:17" hidden="1" x14ac:dyDescent="0.3">
      <c r="A2903" t="s">
        <v>5969</v>
      </c>
      <c r="B2903" t="s">
        <v>5970</v>
      </c>
      <c r="C2903" t="str">
        <f>IFERROR(VLOOKUP(Table1[[#This Row],[Ticker]],[1]!Table1[[Symbol]:[Industry]],2,FALSE),"-")</f>
        <v>-</v>
      </c>
      <c r="D2903" t="s">
        <v>544</v>
      </c>
      <c r="E2903">
        <v>93.095719337999995</v>
      </c>
      <c r="F2903">
        <v>17.7</v>
      </c>
      <c r="G2903">
        <v>-33.4977215195645</v>
      </c>
      <c r="H2903">
        <v>-13.8695632294588</v>
      </c>
      <c r="I2903">
        <v>-31.766813974201099</v>
      </c>
      <c r="J2903">
        <v>-5.4419853554870397</v>
      </c>
      <c r="K2903">
        <v>20.570616984967501</v>
      </c>
      <c r="L2903">
        <v>24.794177531416</v>
      </c>
      <c r="M2903">
        <v>34.903832024024901</v>
      </c>
      <c r="N2903">
        <v>0.49414682012974698</v>
      </c>
      <c r="O2903">
        <v>196.89265536723099</v>
      </c>
      <c r="P2903">
        <v>7.5987841945288803</v>
      </c>
      <c r="Q2903">
        <v>6.3212237584827996E-2</v>
      </c>
    </row>
    <row r="2904" spans="1:17" hidden="1" x14ac:dyDescent="0.3">
      <c r="A2904" t="s">
        <v>5971</v>
      </c>
      <c r="B2904" t="s">
        <v>5972</v>
      </c>
      <c r="C2904" t="str">
        <f>IFERROR(VLOOKUP(Table1[[#This Row],[Ticker]],[1]!Table1[[Symbol]:[Industry]],2,FALSE),"-")</f>
        <v>-</v>
      </c>
      <c r="D2904" t="s">
        <v>127</v>
      </c>
      <c r="E2904">
        <v>93.040351744999995</v>
      </c>
      <c r="F2904">
        <v>164.8</v>
      </c>
      <c r="G2904">
        <v>129.858273595957</v>
      </c>
      <c r="H2904">
        <v>-2.03006424173044</v>
      </c>
      <c r="I2904">
        <v>58.737314146527098</v>
      </c>
      <c r="J2904">
        <v>1.11991749073643</v>
      </c>
      <c r="K2904">
        <v>155.01692626588201</v>
      </c>
      <c r="L2904">
        <v>123.597089483734</v>
      </c>
      <c r="M2904">
        <v>66.266603665221197</v>
      </c>
      <c r="N2904">
        <v>0.47648893494128303</v>
      </c>
      <c r="O2904">
        <v>10.4065533980582</v>
      </c>
      <c r="P2904">
        <v>175.35505430242199</v>
      </c>
      <c r="Q2904">
        <v>7.4695549006652998E-2</v>
      </c>
    </row>
    <row r="2905" spans="1:17" hidden="1" x14ac:dyDescent="0.3">
      <c r="A2905" t="s">
        <v>5973</v>
      </c>
      <c r="B2905" t="s">
        <v>5974</v>
      </c>
      <c r="C2905" t="str">
        <f>IFERROR(VLOOKUP(Table1[[#This Row],[Ticker]],[1]!Table1[[Symbol]:[Industry]],2,FALSE),"-")</f>
        <v>-</v>
      </c>
      <c r="D2905" t="s">
        <v>1491</v>
      </c>
      <c r="E2905">
        <v>92.914249999999996</v>
      </c>
      <c r="F2905">
        <v>172.45</v>
      </c>
      <c r="G2905">
        <v>-43.389826625744398</v>
      </c>
      <c r="H2905">
        <v>0.65840111844550298</v>
      </c>
      <c r="I2905">
        <v>-9.2759556536107599</v>
      </c>
      <c r="J2905">
        <v>-6.6714935522083501</v>
      </c>
      <c r="K2905">
        <v>159.265619282698</v>
      </c>
      <c r="L2905">
        <v>163.52902878344401</v>
      </c>
      <c r="M2905">
        <v>51.400688907572601</v>
      </c>
      <c r="N2905">
        <v>0.92216950891139804</v>
      </c>
      <c r="O2905">
        <v>27.5732096259785</v>
      </c>
      <c r="P2905">
        <v>21.272855133614598</v>
      </c>
      <c r="Q2905">
        <v>0.14114717725495399</v>
      </c>
    </row>
    <row r="2906" spans="1:17" hidden="1" x14ac:dyDescent="0.3">
      <c r="A2906" t="s">
        <v>5975</v>
      </c>
      <c r="B2906" t="s">
        <v>5976</v>
      </c>
      <c r="C2906" t="str">
        <f>IFERROR(VLOOKUP(Table1[[#This Row],[Ticker]],[1]!Table1[[Symbol]:[Industry]],2,FALSE),"-")</f>
        <v>-</v>
      </c>
      <c r="D2906" t="s">
        <v>607</v>
      </c>
      <c r="E2906">
        <v>92.530327679999999</v>
      </c>
      <c r="F2906">
        <v>84.8</v>
      </c>
      <c r="G2906">
        <v>-25.092101709362801</v>
      </c>
      <c r="H2906">
        <v>-5.5019012757361203</v>
      </c>
      <c r="I2906">
        <v>-18.902380131151801</v>
      </c>
      <c r="J2906">
        <v>-0.20090531691423499</v>
      </c>
      <c r="K2906">
        <v>84.994240799552301</v>
      </c>
      <c r="L2906">
        <v>85.767035265545204</v>
      </c>
      <c r="M2906">
        <v>59.1251369272739</v>
      </c>
      <c r="N2906">
        <v>1.20187589878523</v>
      </c>
      <c r="O2906">
        <v>23.4669811320754</v>
      </c>
      <c r="P2906">
        <v>10.129870129870101</v>
      </c>
      <c r="Q2906">
        <v>-7.6137912632290999E-2</v>
      </c>
    </row>
    <row r="2907" spans="1:17" hidden="1" x14ac:dyDescent="0.3">
      <c r="A2907" t="s">
        <v>5977</v>
      </c>
      <c r="B2907" t="s">
        <v>5978</v>
      </c>
      <c r="C2907" t="str">
        <f>IFERROR(VLOOKUP(Table1[[#This Row],[Ticker]],[1]!Table1[[Symbol]:[Industry]],2,FALSE),"-")</f>
        <v>-</v>
      </c>
      <c r="D2907" t="s">
        <v>272</v>
      </c>
      <c r="E2907">
        <v>92.492400000000004</v>
      </c>
      <c r="F2907">
        <v>143.30000000000001</v>
      </c>
      <c r="G2907">
        <v>-32.9043862978099</v>
      </c>
      <c r="H2907">
        <v>-12.613173667984499</v>
      </c>
      <c r="I2907">
        <v>3.0938018727566301</v>
      </c>
      <c r="J2907">
        <v>4.14245993616374</v>
      </c>
      <c r="K2907">
        <v>143.98969472827901</v>
      </c>
      <c r="M2907">
        <v>62.227830702563402</v>
      </c>
      <c r="N2907">
        <v>0.51292517006802696</v>
      </c>
      <c r="O2907">
        <v>60.118632240055803</v>
      </c>
      <c r="P2907">
        <v>25.8121158911325</v>
      </c>
    </row>
    <row r="2908" spans="1:17" hidden="1" x14ac:dyDescent="0.3">
      <c r="A2908" t="s">
        <v>5979</v>
      </c>
      <c r="B2908" t="s">
        <v>5980</v>
      </c>
      <c r="C2908" t="str">
        <f>IFERROR(VLOOKUP(Table1[[#This Row],[Ticker]],[1]!Table1[[Symbol]:[Industry]],2,FALSE),"-")</f>
        <v>-</v>
      </c>
      <c r="D2908" t="s">
        <v>140</v>
      </c>
      <c r="E2908">
        <v>92.261118284999995</v>
      </c>
      <c r="F2908">
        <v>124.55</v>
      </c>
      <c r="G2908">
        <v>42.990293106654299</v>
      </c>
      <c r="H2908">
        <v>-4.2982647647177403</v>
      </c>
      <c r="I2908">
        <v>18.625242903059</v>
      </c>
      <c r="J2908">
        <v>-3.5117441395223699</v>
      </c>
      <c r="K2908">
        <v>131.29012632033999</v>
      </c>
      <c r="L2908">
        <v>123.11042171658499</v>
      </c>
      <c r="M2908">
        <v>54.151545704494303</v>
      </c>
      <c r="N2908">
        <v>0.49333315215531298</v>
      </c>
      <c r="O2908">
        <v>53.9542352468888</v>
      </c>
      <c r="P2908">
        <v>86.871717929482301</v>
      </c>
      <c r="Q2908">
        <v>4.8387158382114999E-2</v>
      </c>
    </row>
    <row r="2909" spans="1:17" hidden="1" x14ac:dyDescent="0.3">
      <c r="A2909" t="s">
        <v>5981</v>
      </c>
      <c r="B2909" t="s">
        <v>5982</v>
      </c>
      <c r="C2909" t="str">
        <f>IFERROR(VLOOKUP(Table1[[#This Row],[Ticker]],[1]!Table1[[Symbol]:[Industry]],2,FALSE),"-")</f>
        <v>-</v>
      </c>
      <c r="D2909" t="s">
        <v>388</v>
      </c>
      <c r="E2909">
        <v>91.9584045</v>
      </c>
      <c r="F2909">
        <v>7.85</v>
      </c>
      <c r="G2909">
        <v>220.129756454003</v>
      </c>
      <c r="H2909">
        <v>0.76202471303086095</v>
      </c>
      <c r="I2909">
        <v>221.30974287211299</v>
      </c>
      <c r="J2909">
        <v>-9.1772672242637796</v>
      </c>
      <c r="K2909">
        <v>7.1897432272783597</v>
      </c>
      <c r="L2909">
        <v>4.6913167474243904</v>
      </c>
      <c r="M2909">
        <v>29.390292851761998</v>
      </c>
      <c r="N2909">
        <v>0.66689325376636699</v>
      </c>
      <c r="O2909">
        <v>18.980891719745198</v>
      </c>
      <c r="P2909">
        <v>313.15789473684202</v>
      </c>
      <c r="Q2909">
        <v>0.112154683028328</v>
      </c>
    </row>
    <row r="2910" spans="1:17" hidden="1" x14ac:dyDescent="0.3">
      <c r="A2910" t="s">
        <v>5983</v>
      </c>
      <c r="B2910" t="s">
        <v>5984</v>
      </c>
      <c r="C2910" t="str">
        <f>IFERROR(VLOOKUP(Table1[[#This Row],[Ticker]],[1]!Table1[[Symbol]:[Industry]],2,FALSE),"-")</f>
        <v>-</v>
      </c>
      <c r="D2910" t="s">
        <v>1270</v>
      </c>
      <c r="E2910">
        <v>91.937700000000007</v>
      </c>
      <c r="F2910">
        <v>59.54</v>
      </c>
      <c r="G2910">
        <v>13.1026572683142</v>
      </c>
      <c r="H2910">
        <v>10.112413807273199</v>
      </c>
      <c r="I2910">
        <v>0.70520183858226304</v>
      </c>
      <c r="J2910">
        <v>4.6024695011203196</v>
      </c>
      <c r="K2910">
        <v>54.724218609745598</v>
      </c>
      <c r="L2910">
        <v>52.507876346533301</v>
      </c>
      <c r="M2910">
        <v>64.615466592071101</v>
      </c>
      <c r="N2910">
        <v>2.0798014737555399</v>
      </c>
      <c r="O2910">
        <v>16.3923412831709</v>
      </c>
      <c r="P2910">
        <v>50.734177215189803</v>
      </c>
      <c r="Q2910">
        <v>-4.8377919007341001E-2</v>
      </c>
    </row>
    <row r="2911" spans="1:17" hidden="1" x14ac:dyDescent="0.3">
      <c r="A2911" t="s">
        <v>5985</v>
      </c>
      <c r="B2911" t="s">
        <v>5986</v>
      </c>
      <c r="C2911" t="str">
        <f>IFERROR(VLOOKUP(Table1[[#This Row],[Ticker]],[1]!Table1[[Symbol]:[Industry]],2,FALSE),"-")</f>
        <v>-</v>
      </c>
      <c r="D2911" t="s">
        <v>267</v>
      </c>
      <c r="E2911">
        <v>91.66</v>
      </c>
      <c r="F2911">
        <v>98</v>
      </c>
      <c r="G2911">
        <v>-47.5664491002739</v>
      </c>
      <c r="H2911">
        <v>-5.8295915052765697</v>
      </c>
      <c r="I2911">
        <v>9.6702785490337</v>
      </c>
      <c r="J2911">
        <v>2.6581882422621801</v>
      </c>
      <c r="K2911">
        <v>118.783373694986</v>
      </c>
      <c r="L2911">
        <v>132.07053479524501</v>
      </c>
      <c r="M2911">
        <v>57.492634685707998</v>
      </c>
      <c r="N2911">
        <v>2.6213455110399702</v>
      </c>
      <c r="O2911">
        <v>118.928571428571</v>
      </c>
      <c r="P2911">
        <v>36.1111111111111</v>
      </c>
    </row>
    <row r="2912" spans="1:17" hidden="1" x14ac:dyDescent="0.3">
      <c r="A2912" t="s">
        <v>5987</v>
      </c>
      <c r="B2912" t="s">
        <v>5988</v>
      </c>
      <c r="C2912" t="str">
        <f>IFERROR(VLOOKUP(Table1[[#This Row],[Ticker]],[1]!Table1[[Symbol]:[Industry]],2,FALSE),"-")</f>
        <v>-</v>
      </c>
      <c r="D2912" t="s">
        <v>140</v>
      </c>
      <c r="E2912">
        <v>91.648799999999994</v>
      </c>
      <c r="F2912">
        <v>88.55</v>
      </c>
      <c r="G2912">
        <v>-35.004217935335099</v>
      </c>
      <c r="H2912">
        <v>-2.10589479912373</v>
      </c>
      <c r="I2912">
        <v>6.4822783453800801</v>
      </c>
      <c r="J2912">
        <v>-18.4197795463317</v>
      </c>
      <c r="K2912">
        <v>85.637855247405398</v>
      </c>
      <c r="L2912">
        <v>82.409469445736093</v>
      </c>
      <c r="M2912">
        <v>40.9570065393916</v>
      </c>
      <c r="N2912">
        <v>2.18377282841832</v>
      </c>
      <c r="O2912">
        <v>23.263692828910202</v>
      </c>
      <c r="P2912">
        <v>74.792735886300804</v>
      </c>
      <c r="Q2912">
        <v>0.14618418375932901</v>
      </c>
    </row>
    <row r="2913" spans="1:17" hidden="1" x14ac:dyDescent="0.3">
      <c r="A2913" t="s">
        <v>5989</v>
      </c>
      <c r="B2913" t="s">
        <v>5990</v>
      </c>
      <c r="C2913" t="str">
        <f>IFERROR(VLOOKUP(Table1[[#This Row],[Ticker]],[1]!Table1[[Symbol]:[Industry]],2,FALSE),"-")</f>
        <v>-</v>
      </c>
      <c r="E2913">
        <v>91.4371115</v>
      </c>
      <c r="F2913">
        <v>40.19</v>
      </c>
      <c r="G2913">
        <v>679.72560012372196</v>
      </c>
      <c r="H2913">
        <v>41.169447736592303</v>
      </c>
      <c r="I2913">
        <v>586.42567978360103</v>
      </c>
      <c r="J2913">
        <v>6.5085778175418403</v>
      </c>
      <c r="K2913">
        <v>26.975241991519901</v>
      </c>
      <c r="M2913">
        <v>99.995307232746896</v>
      </c>
      <c r="N2913">
        <v>2.5793114321187098</v>
      </c>
      <c r="O2913">
        <v>0</v>
      </c>
      <c r="P2913">
        <v>705.410821643286</v>
      </c>
    </row>
    <row r="2914" spans="1:17" hidden="1" x14ac:dyDescent="0.3">
      <c r="A2914" t="s">
        <v>5991</v>
      </c>
      <c r="B2914" t="s">
        <v>5992</v>
      </c>
      <c r="C2914" t="str">
        <f>IFERROR(VLOOKUP(Table1[[#This Row],[Ticker]],[1]!Table1[[Symbol]:[Industry]],2,FALSE),"-")</f>
        <v>-</v>
      </c>
      <c r="D2914" t="s">
        <v>1491</v>
      </c>
      <c r="E2914">
        <v>91.375348032000005</v>
      </c>
      <c r="F2914">
        <v>29.4</v>
      </c>
      <c r="G2914">
        <v>-21.0588869999916</v>
      </c>
      <c r="H2914">
        <v>-11.7985245657101</v>
      </c>
      <c r="I2914">
        <v>-53.500266627411101</v>
      </c>
      <c r="J2914">
        <v>-3.4688791731233799</v>
      </c>
      <c r="K2914">
        <v>33.032329962016</v>
      </c>
      <c r="L2914">
        <v>37.4638540171931</v>
      </c>
      <c r="M2914">
        <v>30.620178984751298</v>
      </c>
      <c r="N2914">
        <v>0.35345655102956602</v>
      </c>
      <c r="O2914">
        <v>92.176870748299294</v>
      </c>
      <c r="P2914">
        <v>21.739130434782599</v>
      </c>
      <c r="Q2914">
        <v>2.8106687977172001E-2</v>
      </c>
    </row>
    <row r="2915" spans="1:17" hidden="1" x14ac:dyDescent="0.3">
      <c r="A2915" t="s">
        <v>5993</v>
      </c>
      <c r="B2915" t="s">
        <v>5994</v>
      </c>
      <c r="C2915" t="str">
        <f>IFERROR(VLOOKUP(Table1[[#This Row],[Ticker]],[1]!Table1[[Symbol]:[Industry]],2,FALSE),"-")</f>
        <v>-</v>
      </c>
      <c r="D2915" t="s">
        <v>61</v>
      </c>
      <c r="E2915">
        <v>91.216001250000005</v>
      </c>
      <c r="F2915">
        <v>89.63</v>
      </c>
      <c r="G2915">
        <v>28.530194860339101</v>
      </c>
      <c r="H2915">
        <v>6.1310808695874899</v>
      </c>
      <c r="I2915">
        <v>34.209495473377999</v>
      </c>
      <c r="J2915">
        <v>8.3778282726991709</v>
      </c>
      <c r="K2915">
        <v>79.954175030711298</v>
      </c>
      <c r="L2915">
        <v>70.616606271504594</v>
      </c>
      <c r="M2915">
        <v>81.472382378013904</v>
      </c>
      <c r="N2915">
        <v>0.56300965821911397</v>
      </c>
      <c r="O2915">
        <v>12.5739149838223</v>
      </c>
      <c r="P2915">
        <v>96.341730558598002</v>
      </c>
      <c r="Q2915">
        <v>8.4994586108771003E-2</v>
      </c>
    </row>
    <row r="2916" spans="1:17" hidden="1" x14ac:dyDescent="0.3">
      <c r="A2916" t="s">
        <v>5995</v>
      </c>
      <c r="B2916" t="s">
        <v>5996</v>
      </c>
      <c r="C2916" t="str">
        <f>IFERROR(VLOOKUP(Table1[[#This Row],[Ticker]],[1]!Table1[[Symbol]:[Industry]],2,FALSE),"-")</f>
        <v>-</v>
      </c>
      <c r="D2916" t="s">
        <v>46</v>
      </c>
      <c r="E2916">
        <v>91.202039999999997</v>
      </c>
      <c r="F2916">
        <v>299</v>
      </c>
      <c r="G2916">
        <v>30.900272065143501</v>
      </c>
      <c r="H2916">
        <v>1.68310632321072</v>
      </c>
      <c r="I2916">
        <v>35.107697685440698</v>
      </c>
      <c r="J2916">
        <v>2.9186719900490401E-2</v>
      </c>
      <c r="K2916">
        <v>265.56155680331699</v>
      </c>
      <c r="L2916">
        <v>209.26681044746701</v>
      </c>
      <c r="M2916">
        <v>51.622909001823899</v>
      </c>
      <c r="N2916">
        <v>0.44687842278203699</v>
      </c>
      <c r="O2916">
        <v>7.8595317725752496</v>
      </c>
      <c r="P2916">
        <v>74.649532710280297</v>
      </c>
      <c r="Q2916">
        <v>0.13549766320877199</v>
      </c>
    </row>
    <row r="2917" spans="1:17" hidden="1" x14ac:dyDescent="0.3">
      <c r="A2917" t="s">
        <v>5997</v>
      </c>
      <c r="B2917" t="s">
        <v>5998</v>
      </c>
      <c r="C2917" t="str">
        <f>IFERROR(VLOOKUP(Table1[[#This Row],[Ticker]],[1]!Table1[[Symbol]:[Industry]],2,FALSE),"-")</f>
        <v>-</v>
      </c>
      <c r="D2917" t="s">
        <v>396</v>
      </c>
      <c r="E2917">
        <v>91.051710847999999</v>
      </c>
      <c r="F2917">
        <v>70.52</v>
      </c>
      <c r="G2917">
        <v>-61.2245268212098</v>
      </c>
      <c r="H2917">
        <v>-19.231666404062</v>
      </c>
      <c r="I2917">
        <v>-43.930849254992602</v>
      </c>
      <c r="J2917">
        <v>-3.2821378099114402</v>
      </c>
      <c r="K2917">
        <v>76.859875429906396</v>
      </c>
      <c r="L2917">
        <v>92.343811173796297</v>
      </c>
      <c r="M2917">
        <v>43.228979057520498</v>
      </c>
      <c r="N2917">
        <v>2.0675094444135298</v>
      </c>
      <c r="O2917">
        <v>109.585933068633</v>
      </c>
      <c r="P2917">
        <v>3.5535976505139502</v>
      </c>
      <c r="Q2917">
        <v>0.22590752212597001</v>
      </c>
    </row>
    <row r="2918" spans="1:17" hidden="1" x14ac:dyDescent="0.3">
      <c r="A2918" t="s">
        <v>5999</v>
      </c>
      <c r="B2918" t="s">
        <v>6000</v>
      </c>
      <c r="C2918" t="str">
        <f>IFERROR(VLOOKUP(Table1[[#This Row],[Ticker]],[1]!Table1[[Symbol]:[Industry]],2,FALSE),"-")</f>
        <v>-</v>
      </c>
      <c r="D2918" t="s">
        <v>46</v>
      </c>
      <c r="E2918">
        <v>90.915366079999998</v>
      </c>
      <c r="F2918">
        <v>12.93</v>
      </c>
      <c r="G2918">
        <v>111.56248490245299</v>
      </c>
      <c r="H2918">
        <v>28.340448980553301</v>
      </c>
      <c r="I2918">
        <v>68.265957561379295</v>
      </c>
      <c r="J2918">
        <v>11.045798305065199</v>
      </c>
      <c r="K2918">
        <v>10.1229371631518</v>
      </c>
      <c r="L2918">
        <v>8.5849256103271401</v>
      </c>
      <c r="M2918">
        <v>77.691325471947906</v>
      </c>
      <c r="N2918">
        <v>1.9007952951343901</v>
      </c>
      <c r="O2918">
        <v>0</v>
      </c>
      <c r="Q2918">
        <v>5.5411980258127998E-2</v>
      </c>
    </row>
    <row r="2919" spans="1:17" hidden="1" x14ac:dyDescent="0.3">
      <c r="A2919" t="s">
        <v>6001</v>
      </c>
      <c r="B2919" t="s">
        <v>6002</v>
      </c>
      <c r="C2919" t="str">
        <f>IFERROR(VLOOKUP(Table1[[#This Row],[Ticker]],[1]!Table1[[Symbol]:[Industry]],2,FALSE),"-")</f>
        <v>-</v>
      </c>
      <c r="D2919" t="s">
        <v>714</v>
      </c>
      <c r="E2919">
        <v>90.884969691999999</v>
      </c>
      <c r="F2919">
        <v>43.67</v>
      </c>
      <c r="G2919">
        <v>10.7607497483929</v>
      </c>
      <c r="H2919">
        <v>-6.7908269291656396</v>
      </c>
      <c r="I2919">
        <v>12.498898682256399</v>
      </c>
      <c r="J2919">
        <v>-1.5104259037960099</v>
      </c>
      <c r="K2919">
        <v>42.975385405240203</v>
      </c>
      <c r="L2919">
        <v>38.547068488847998</v>
      </c>
      <c r="M2919">
        <v>59.271834326705303</v>
      </c>
      <c r="N2919">
        <v>0.50125718042390299</v>
      </c>
      <c r="O2919">
        <v>7.3963819555759001</v>
      </c>
      <c r="P2919">
        <v>41.9700910273082</v>
      </c>
    </row>
    <row r="2920" spans="1:17" hidden="1" x14ac:dyDescent="0.3">
      <c r="A2920" t="s">
        <v>6003</v>
      </c>
      <c r="B2920" t="s">
        <v>6004</v>
      </c>
      <c r="C2920" t="str">
        <f>IFERROR(VLOOKUP(Table1[[#This Row],[Ticker]],[1]!Table1[[Symbol]:[Industry]],2,FALSE),"-")</f>
        <v>-</v>
      </c>
      <c r="D2920" t="s">
        <v>230</v>
      </c>
      <c r="E2920">
        <v>90.864937499999996</v>
      </c>
      <c r="F2920">
        <v>37.549999999999997</v>
      </c>
      <c r="G2920">
        <v>34.102012522988602</v>
      </c>
      <c r="H2920">
        <v>1.3373364861113901</v>
      </c>
      <c r="I2920">
        <v>-29.775573383246002</v>
      </c>
      <c r="J2920">
        <v>-2.9872830258925598</v>
      </c>
      <c r="K2920">
        <v>35.2554703980895</v>
      </c>
      <c r="L2920">
        <v>33.5274808451708</v>
      </c>
      <c r="M2920">
        <v>72.811278285853803</v>
      </c>
      <c r="N2920">
        <v>1.7493811661226299</v>
      </c>
      <c r="O2920">
        <v>35.818908122503302</v>
      </c>
      <c r="P2920">
        <v>85.891089108910805</v>
      </c>
      <c r="Q2920">
        <v>5.6117319580087997E-2</v>
      </c>
    </row>
    <row r="2921" spans="1:17" hidden="1" x14ac:dyDescent="0.3">
      <c r="A2921" t="s">
        <v>6005</v>
      </c>
      <c r="B2921" t="s">
        <v>6006</v>
      </c>
      <c r="C2921" t="str">
        <f>IFERROR(VLOOKUP(Table1[[#This Row],[Ticker]],[1]!Table1[[Symbol]:[Industry]],2,FALSE),"-")</f>
        <v>-</v>
      </c>
      <c r="D2921" t="s">
        <v>193</v>
      </c>
      <c r="E2921">
        <v>90.785250000000005</v>
      </c>
      <c r="F2921">
        <v>116</v>
      </c>
      <c r="G2921">
        <v>-31.758096013491599</v>
      </c>
      <c r="H2921">
        <v>-2.61938764300006</v>
      </c>
      <c r="I2921">
        <v>-13.8383841753153</v>
      </c>
      <c r="J2921">
        <v>5.2644378826129698E-2</v>
      </c>
      <c r="K2921">
        <v>118.32002096759901</v>
      </c>
      <c r="L2921">
        <v>122.339391881514</v>
      </c>
      <c r="M2921">
        <v>57.769143165908702</v>
      </c>
      <c r="N2921">
        <v>1.14616695059625</v>
      </c>
      <c r="O2921">
        <v>43.7068965517241</v>
      </c>
      <c r="P2921">
        <v>15.2508693492299</v>
      </c>
    </row>
    <row r="2922" spans="1:17" hidden="1" x14ac:dyDescent="0.3">
      <c r="A2922" t="s">
        <v>6007</v>
      </c>
      <c r="B2922" t="s">
        <v>6008</v>
      </c>
      <c r="C2922" t="str">
        <f>IFERROR(VLOOKUP(Table1[[#This Row],[Ticker]],[1]!Table1[[Symbol]:[Industry]],2,FALSE),"-")</f>
        <v>-</v>
      </c>
      <c r="E2922">
        <v>90.757245600000005</v>
      </c>
      <c r="F2922">
        <v>97.8</v>
      </c>
      <c r="G2922">
        <v>273.49845194982299</v>
      </c>
      <c r="H2922">
        <v>24.259354052645801</v>
      </c>
      <c r="I2922">
        <v>250.904846450268</v>
      </c>
      <c r="J2922">
        <v>9.5035553602096297</v>
      </c>
      <c r="K2922">
        <v>67.022243915768698</v>
      </c>
      <c r="L2922">
        <v>42.861711339645403</v>
      </c>
      <c r="M2922">
        <v>85.176259465617903</v>
      </c>
      <c r="N2922">
        <v>0.373946360153256</v>
      </c>
      <c r="O2922">
        <v>3.2719836400818099</v>
      </c>
      <c r="P2922">
        <v>327.44755244755203</v>
      </c>
    </row>
    <row r="2923" spans="1:17" hidden="1" x14ac:dyDescent="0.3">
      <c r="A2923" t="s">
        <v>6009</v>
      </c>
      <c r="B2923" t="s">
        <v>6010</v>
      </c>
      <c r="C2923" t="str">
        <f>IFERROR(VLOOKUP(Table1[[#This Row],[Ticker]],[1]!Table1[[Symbol]:[Industry]],2,FALSE),"-")</f>
        <v>-</v>
      </c>
      <c r="D2923" t="s">
        <v>267</v>
      </c>
      <c r="E2923">
        <v>90.600399999999993</v>
      </c>
      <c r="F2923">
        <v>13.89</v>
      </c>
      <c r="G2923">
        <v>13.0592806795557</v>
      </c>
      <c r="H2923">
        <v>15.1975148568837</v>
      </c>
      <c r="I2923">
        <v>60.376072930147302</v>
      </c>
      <c r="J2923">
        <v>-1.2398388759493499</v>
      </c>
      <c r="K2923">
        <v>11.665055634723201</v>
      </c>
      <c r="L2923">
        <v>9.1742104518104206</v>
      </c>
      <c r="M2923">
        <v>73.764260553281602</v>
      </c>
      <c r="N2923">
        <v>1.0361301551048701</v>
      </c>
      <c r="O2923">
        <v>3.6717062634988999</v>
      </c>
      <c r="P2923">
        <v>128.49152821187599</v>
      </c>
    </row>
    <row r="2924" spans="1:17" hidden="1" x14ac:dyDescent="0.3">
      <c r="A2924" t="s">
        <v>6011</v>
      </c>
      <c r="B2924" t="s">
        <v>6012</v>
      </c>
      <c r="C2924" t="str">
        <f>IFERROR(VLOOKUP(Table1[[#This Row],[Ticker]],[1]!Table1[[Symbol]:[Industry]],2,FALSE),"-")</f>
        <v>-</v>
      </c>
      <c r="D2924" t="s">
        <v>46</v>
      </c>
      <c r="E2924">
        <v>90.463157735999999</v>
      </c>
      <c r="F2924">
        <v>54</v>
      </c>
      <c r="G2924">
        <v>45.967062550568002</v>
      </c>
      <c r="H2924">
        <v>-7.6403723661216203</v>
      </c>
      <c r="I2924">
        <v>40.3568131154355</v>
      </c>
      <c r="J2924">
        <v>-7.2165579298907501</v>
      </c>
      <c r="K2924">
        <v>53.884086783402701</v>
      </c>
      <c r="L2924">
        <v>43.655645572155102</v>
      </c>
      <c r="M2924">
        <v>42.398234135111302</v>
      </c>
      <c r="N2924">
        <v>0.54932849692394703</v>
      </c>
      <c r="O2924">
        <v>53.185185185185098</v>
      </c>
      <c r="P2924">
        <v>112.41970153678901</v>
      </c>
      <c r="Q2924">
        <v>0.17521321342959101</v>
      </c>
    </row>
    <row r="2925" spans="1:17" hidden="1" x14ac:dyDescent="0.3">
      <c r="A2925" t="s">
        <v>6013</v>
      </c>
      <c r="B2925" t="s">
        <v>6014</v>
      </c>
      <c r="C2925" t="str">
        <f>IFERROR(VLOOKUP(Table1[[#This Row],[Ticker]],[1]!Table1[[Symbol]:[Industry]],2,FALSE),"-")</f>
        <v>-</v>
      </c>
      <c r="D2925" t="s">
        <v>343</v>
      </c>
      <c r="E2925">
        <v>90.315312500000005</v>
      </c>
      <c r="F2925">
        <v>391.9</v>
      </c>
      <c r="G2925">
        <v>23.695376917637599</v>
      </c>
      <c r="H2925">
        <v>-14.3391800896504</v>
      </c>
      <c r="I2925">
        <v>77.732310672812005</v>
      </c>
      <c r="J2925">
        <v>-6.6714935522083501</v>
      </c>
      <c r="K2925">
        <v>391.15313378931501</v>
      </c>
      <c r="L2925">
        <v>279.05149999999998</v>
      </c>
      <c r="M2925">
        <v>38.407560709016202</v>
      </c>
      <c r="N2925">
        <v>0.61861644331763799</v>
      </c>
      <c r="O2925">
        <v>33.796886960959398</v>
      </c>
      <c r="P2925">
        <v>161.266666666666</v>
      </c>
    </row>
    <row r="2926" spans="1:17" hidden="1" x14ac:dyDescent="0.3">
      <c r="A2926" t="s">
        <v>6015</v>
      </c>
      <c r="B2926" t="s">
        <v>6016</v>
      </c>
      <c r="C2926" t="str">
        <f>IFERROR(VLOOKUP(Table1[[#This Row],[Ticker]],[1]!Table1[[Symbol]:[Industry]],2,FALSE),"-")</f>
        <v>-</v>
      </c>
      <c r="E2926">
        <v>90.041849999999997</v>
      </c>
      <c r="F2926">
        <v>109.5</v>
      </c>
      <c r="G2926">
        <v>179.668933527842</v>
      </c>
      <c r="H2926">
        <v>4.6905274734890101</v>
      </c>
      <c r="I2926">
        <v>87.7373415521689</v>
      </c>
      <c r="J2926">
        <v>-8.0417372460946304</v>
      </c>
      <c r="K2926">
        <v>100.54354066414901</v>
      </c>
      <c r="L2926">
        <v>75.797173210004601</v>
      </c>
      <c r="M2926">
        <v>47.843654880977802</v>
      </c>
      <c r="N2926">
        <v>0.86938711202142704</v>
      </c>
      <c r="O2926">
        <v>17.808219178082101</v>
      </c>
      <c r="P2926">
        <v>205.35415504740601</v>
      </c>
      <c r="Q2926">
        <v>0.14915826150243899</v>
      </c>
    </row>
    <row r="2927" spans="1:17" hidden="1" x14ac:dyDescent="0.3">
      <c r="A2927" t="s">
        <v>6017</v>
      </c>
      <c r="B2927" t="s">
        <v>6018</v>
      </c>
      <c r="C2927" t="str">
        <f>IFERROR(VLOOKUP(Table1[[#This Row],[Ticker]],[1]!Table1[[Symbol]:[Industry]],2,FALSE),"-")</f>
        <v>-</v>
      </c>
      <c r="D2927" t="s">
        <v>486</v>
      </c>
      <c r="E2927">
        <v>89.979500000000002</v>
      </c>
      <c r="F2927">
        <v>54.45</v>
      </c>
      <c r="G2927">
        <v>159.84178424865701</v>
      </c>
      <c r="H2927">
        <v>44.344722484826796</v>
      </c>
      <c r="I2927">
        <v>52.196137741559497</v>
      </c>
      <c r="J2927">
        <v>35.7812176709946</v>
      </c>
      <c r="K2927">
        <v>39.228217743281299</v>
      </c>
      <c r="L2927">
        <v>34.2154083473947</v>
      </c>
      <c r="M2927">
        <v>92.620450623326093</v>
      </c>
      <c r="N2927">
        <v>2.6004514259769098</v>
      </c>
      <c r="O2927">
        <v>5.0872359963268998</v>
      </c>
      <c r="P2927">
        <v>233.63970588235199</v>
      </c>
      <c r="Q2927">
        <v>0.26148380681224398</v>
      </c>
    </row>
    <row r="2928" spans="1:17" hidden="1" x14ac:dyDescent="0.3">
      <c r="A2928" t="s">
        <v>6019</v>
      </c>
      <c r="B2928" t="s">
        <v>6020</v>
      </c>
      <c r="C2928" t="str">
        <f>IFERROR(VLOOKUP(Table1[[#This Row],[Ticker]],[1]!Table1[[Symbol]:[Industry]],2,FALSE),"-")</f>
        <v>-</v>
      </c>
      <c r="D2928" t="s">
        <v>230</v>
      </c>
      <c r="E2928">
        <v>89.8125</v>
      </c>
      <c r="F2928">
        <v>125.7</v>
      </c>
      <c r="G2928">
        <v>196.622470788127</v>
      </c>
      <c r="H2928">
        <v>30.318470958575301</v>
      </c>
      <c r="I2928">
        <v>137.59351531715399</v>
      </c>
      <c r="J2928">
        <v>-7.7218505608517196</v>
      </c>
      <c r="K2928">
        <v>84.883487256242404</v>
      </c>
      <c r="L2928">
        <v>62.826165925042503</v>
      </c>
      <c r="M2928">
        <v>62.389925387843398</v>
      </c>
      <c r="N2928">
        <v>1.6553030303030301</v>
      </c>
      <c r="O2928">
        <v>11.137629276054</v>
      </c>
      <c r="P2928">
        <v>239.729729729729</v>
      </c>
    </row>
    <row r="2929" spans="1:17" hidden="1" x14ac:dyDescent="0.3">
      <c r="A2929" t="s">
        <v>6021</v>
      </c>
      <c r="B2929" t="s">
        <v>6022</v>
      </c>
      <c r="C2929" t="str">
        <f>IFERROR(VLOOKUP(Table1[[#This Row],[Ticker]],[1]!Table1[[Symbol]:[Industry]],2,FALSE),"-")</f>
        <v>-</v>
      </c>
      <c r="E2929">
        <v>89.628</v>
      </c>
      <c r="F2929">
        <v>91.27</v>
      </c>
      <c r="G2929">
        <v>-68.229081168687301</v>
      </c>
      <c r="H2929">
        <v>-12.8660842122811</v>
      </c>
      <c r="I2929">
        <v>-27.9277001209717</v>
      </c>
      <c r="J2929">
        <v>-1.6714935522083501</v>
      </c>
      <c r="K2929">
        <v>88.382164612398199</v>
      </c>
      <c r="M2929">
        <v>44.514560765520201</v>
      </c>
      <c r="N2929">
        <v>1.30241868223519</v>
      </c>
      <c r="O2929">
        <v>74.865782842116801</v>
      </c>
      <c r="P2929">
        <v>40.415384615384603</v>
      </c>
    </row>
    <row r="2930" spans="1:17" hidden="1" x14ac:dyDescent="0.3">
      <c r="A2930" t="s">
        <v>6023</v>
      </c>
      <c r="B2930" t="s">
        <v>6024</v>
      </c>
      <c r="C2930" t="str">
        <f>IFERROR(VLOOKUP(Table1[[#This Row],[Ticker]],[1]!Table1[[Symbol]:[Industry]],2,FALSE),"-")</f>
        <v>-</v>
      </c>
      <c r="D2930" t="s">
        <v>302</v>
      </c>
      <c r="E2930">
        <v>89.564999999999998</v>
      </c>
      <c r="F2930">
        <v>121.6</v>
      </c>
      <c r="G2930">
        <v>168.176547450952</v>
      </c>
      <c r="H2930">
        <v>18.705219345323702</v>
      </c>
      <c r="I2930">
        <v>118.376617427894</v>
      </c>
      <c r="J2930">
        <v>8.2984247975982708</v>
      </c>
      <c r="K2930">
        <v>104.587755379865</v>
      </c>
      <c r="L2930">
        <v>77.933967858856505</v>
      </c>
      <c r="M2930">
        <v>73.417150749960797</v>
      </c>
      <c r="N2930">
        <v>0.443667968515985</v>
      </c>
      <c r="O2930">
        <v>16.7763157894736</v>
      </c>
      <c r="P2930">
        <v>204.076019004751</v>
      </c>
      <c r="Q2930">
        <v>0.113422183821804</v>
      </c>
    </row>
    <row r="2931" spans="1:17" hidden="1" x14ac:dyDescent="0.3">
      <c r="A2931" t="s">
        <v>6025</v>
      </c>
      <c r="B2931" t="s">
        <v>6026</v>
      </c>
      <c r="C2931" t="str">
        <f>IFERROR(VLOOKUP(Table1[[#This Row],[Ticker]],[1]!Table1[[Symbol]:[Industry]],2,FALSE),"-")</f>
        <v>-</v>
      </c>
      <c r="D2931" t="s">
        <v>396</v>
      </c>
      <c r="E2931">
        <v>89.505939432000005</v>
      </c>
      <c r="F2931">
        <v>18.75</v>
      </c>
      <c r="G2931">
        <v>-8.6333789211885499</v>
      </c>
      <c r="H2931">
        <v>-1.6093837953663499</v>
      </c>
      <c r="I2931">
        <v>-32.568950740454497</v>
      </c>
      <c r="J2931">
        <v>-0.89227277298758101</v>
      </c>
      <c r="K2931">
        <v>18.3588308284688</v>
      </c>
      <c r="L2931">
        <v>18.8856578143867</v>
      </c>
      <c r="M2931">
        <v>65.466000860923003</v>
      </c>
      <c r="N2931">
        <v>1.5532446139896301</v>
      </c>
      <c r="O2931">
        <v>34.933333333333302</v>
      </c>
      <c r="P2931">
        <v>21.20232708468</v>
      </c>
      <c r="Q2931">
        <v>7.5988619087011003E-2</v>
      </c>
    </row>
    <row r="2932" spans="1:17" hidden="1" x14ac:dyDescent="0.3">
      <c r="A2932" t="s">
        <v>6027</v>
      </c>
      <c r="B2932" t="s">
        <v>6028</v>
      </c>
      <c r="C2932" t="str">
        <f>IFERROR(VLOOKUP(Table1[[#This Row],[Ticker]],[1]!Table1[[Symbol]:[Industry]],2,FALSE),"-")</f>
        <v>-</v>
      </c>
      <c r="D2932" t="s">
        <v>64</v>
      </c>
      <c r="E2932">
        <v>89.505791923999993</v>
      </c>
      <c r="F2932">
        <v>17.399999999999999</v>
      </c>
      <c r="G2932">
        <v>15.893297601672201</v>
      </c>
      <c r="H2932">
        <v>10.670505671664801</v>
      </c>
      <c r="I2932">
        <v>13.3244580389342</v>
      </c>
      <c r="J2932">
        <v>6.3980284837941301</v>
      </c>
      <c r="K2932">
        <v>15.327602306710499</v>
      </c>
      <c r="L2932">
        <v>14.430050618256899</v>
      </c>
      <c r="M2932">
        <v>67.885310113587806</v>
      </c>
      <c r="N2932">
        <v>4.6741583191697096</v>
      </c>
      <c r="O2932">
        <v>12.241379310344801</v>
      </c>
      <c r="P2932">
        <v>73.999999999999901</v>
      </c>
      <c r="Q2932">
        <v>8.3856712287127003E-2</v>
      </c>
    </row>
    <row r="2933" spans="1:17" hidden="1" x14ac:dyDescent="0.3">
      <c r="A2933" t="s">
        <v>6029</v>
      </c>
      <c r="B2933" t="s">
        <v>6030</v>
      </c>
      <c r="C2933" t="str">
        <f>IFERROR(VLOOKUP(Table1[[#This Row],[Ticker]],[1]!Table1[[Symbol]:[Industry]],2,FALSE),"-")</f>
        <v>-</v>
      </c>
      <c r="D2933" t="s">
        <v>21</v>
      </c>
      <c r="E2933">
        <v>89.125693999999996</v>
      </c>
      <c r="F2933">
        <v>160</v>
      </c>
      <c r="G2933">
        <v>11.949187082585899</v>
      </c>
      <c r="H2933">
        <v>25.132620047817301</v>
      </c>
      <c r="I2933">
        <v>-32.460796176093901</v>
      </c>
      <c r="J2933">
        <v>6.9135081444323001</v>
      </c>
      <c r="K2933">
        <v>144.412304396698</v>
      </c>
      <c r="L2933">
        <v>153.74101839408601</v>
      </c>
      <c r="M2933">
        <v>82.830274592905695</v>
      </c>
      <c r="N2933">
        <v>0.83468834688346805</v>
      </c>
      <c r="O2933">
        <v>49.9375</v>
      </c>
      <c r="P2933">
        <v>55.339805825242699</v>
      </c>
    </row>
    <row r="2934" spans="1:17" hidden="1" x14ac:dyDescent="0.3">
      <c r="A2934" t="s">
        <v>6031</v>
      </c>
      <c r="B2934" t="s">
        <v>6032</v>
      </c>
      <c r="C2934" t="str">
        <f>IFERROR(VLOOKUP(Table1[[#This Row],[Ticker]],[1]!Table1[[Symbol]:[Industry]],2,FALSE),"-")</f>
        <v>-</v>
      </c>
      <c r="D2934" t="s">
        <v>278</v>
      </c>
      <c r="E2934">
        <v>88.660880000000006</v>
      </c>
      <c r="F2934">
        <v>81.3</v>
      </c>
      <c r="G2934">
        <v>-19.062270699892402</v>
      </c>
      <c r="H2934">
        <v>-11.2744836778575</v>
      </c>
      <c r="I2934">
        <v>-26.629875771953898</v>
      </c>
      <c r="J2934">
        <v>-4.0667031330466701</v>
      </c>
      <c r="K2934">
        <v>86.091147880759706</v>
      </c>
      <c r="M2934">
        <v>40.041739169400103</v>
      </c>
      <c r="N2934">
        <v>0.80960548885077199</v>
      </c>
      <c r="O2934">
        <v>53.321033210332097</v>
      </c>
      <c r="P2934">
        <v>15.894511760513099</v>
      </c>
    </row>
    <row r="2935" spans="1:17" hidden="1" x14ac:dyDescent="0.3">
      <c r="A2935" t="s">
        <v>6033</v>
      </c>
      <c r="B2935" t="s">
        <v>6034</v>
      </c>
      <c r="C2935" t="str">
        <f>IFERROR(VLOOKUP(Table1[[#This Row],[Ticker]],[1]!Table1[[Symbol]:[Industry]],2,FALSE),"-")</f>
        <v>-</v>
      </c>
      <c r="E2935">
        <v>88.502740923999994</v>
      </c>
      <c r="F2935">
        <v>9.89</v>
      </c>
      <c r="G2935">
        <v>-48.6683838303531</v>
      </c>
      <c r="H2935">
        <v>-22.388993990268801</v>
      </c>
      <c r="I2935">
        <v>-38.8367211160162</v>
      </c>
      <c r="J2935">
        <v>-4.6359204296786896</v>
      </c>
      <c r="K2935">
        <v>11.4541116298562</v>
      </c>
      <c r="L2935">
        <v>12.671080016476401</v>
      </c>
      <c r="M2935">
        <v>37.981224425482999</v>
      </c>
      <c r="N2935">
        <v>1.57911637515821</v>
      </c>
      <c r="O2935">
        <v>90.352992226229404</v>
      </c>
      <c r="P2935">
        <v>6.80345572354212</v>
      </c>
      <c r="Q2935">
        <v>6.5180167163746E-2</v>
      </c>
    </row>
    <row r="2936" spans="1:17" hidden="1" x14ac:dyDescent="0.3">
      <c r="A2936" t="s">
        <v>6035</v>
      </c>
      <c r="B2936" t="s">
        <v>6036</v>
      </c>
      <c r="C2936" t="str">
        <f>IFERROR(VLOOKUP(Table1[[#This Row],[Ticker]],[1]!Table1[[Symbol]:[Industry]],2,FALSE),"-")</f>
        <v>-</v>
      </c>
      <c r="D2936" t="s">
        <v>46</v>
      </c>
      <c r="E2936">
        <v>88.431931800000001</v>
      </c>
      <c r="F2936">
        <v>108.3</v>
      </c>
      <c r="G2936">
        <v>37.2944624533474</v>
      </c>
      <c r="H2936">
        <v>13.6243572728182</v>
      </c>
      <c r="I2936">
        <v>89.238179783601595</v>
      </c>
      <c r="J2936">
        <v>-1.3937157744305699</v>
      </c>
      <c r="K2936">
        <v>92.417951042590204</v>
      </c>
      <c r="M2936">
        <v>83.835119999165599</v>
      </c>
      <c r="N2936">
        <v>1.44103419516263</v>
      </c>
      <c r="O2936">
        <v>5.26315789473683</v>
      </c>
      <c r="P2936">
        <v>140.666666666666</v>
      </c>
    </row>
    <row r="2937" spans="1:17" hidden="1" x14ac:dyDescent="0.3">
      <c r="A2937" t="s">
        <v>6037</v>
      </c>
      <c r="B2937" t="s">
        <v>6038</v>
      </c>
      <c r="C2937" t="str">
        <f>IFERROR(VLOOKUP(Table1[[#This Row],[Ticker]],[1]!Table1[[Symbol]:[Industry]],2,FALSE),"-")</f>
        <v>-</v>
      </c>
      <c r="E2937">
        <v>88.405799999999999</v>
      </c>
      <c r="F2937">
        <v>42.4</v>
      </c>
      <c r="G2937">
        <v>49.884136658489197</v>
      </c>
      <c r="H2937">
        <v>-8.4078027676983709</v>
      </c>
      <c r="I2937">
        <v>-1.24468626001212</v>
      </c>
      <c r="J2937">
        <v>-5.2270491077639099</v>
      </c>
      <c r="K2937">
        <v>44.9620377735381</v>
      </c>
      <c r="L2937">
        <v>39.558781544766703</v>
      </c>
      <c r="M2937">
        <v>31.4151048998467</v>
      </c>
      <c r="N2937">
        <v>1.5643939393939299</v>
      </c>
      <c r="O2937">
        <v>23.349056603773501</v>
      </c>
      <c r="P2937">
        <v>77.035490605427896</v>
      </c>
    </row>
    <row r="2938" spans="1:17" hidden="1" x14ac:dyDescent="0.3">
      <c r="A2938" t="s">
        <v>6039</v>
      </c>
      <c r="B2938" t="s">
        <v>6040</v>
      </c>
      <c r="C2938" t="str">
        <f>IFERROR(VLOOKUP(Table1[[#This Row],[Ticker]],[1]!Table1[[Symbol]:[Industry]],2,FALSE),"-")</f>
        <v>-</v>
      </c>
      <c r="D2938" t="s">
        <v>714</v>
      </c>
      <c r="E2938">
        <v>88.390709483999998</v>
      </c>
      <c r="F2938">
        <v>95.27</v>
      </c>
      <c r="G2938">
        <v>25.8496917936213</v>
      </c>
      <c r="H2938">
        <v>-7.8664834645387298</v>
      </c>
      <c r="I2938">
        <v>19.980860170714099</v>
      </c>
      <c r="J2938">
        <v>-0.578655355921879</v>
      </c>
      <c r="K2938">
        <v>93.698284782010901</v>
      </c>
      <c r="L2938">
        <v>81.457243061883204</v>
      </c>
      <c r="M2938">
        <v>50.698257281001702</v>
      </c>
      <c r="N2938">
        <v>0.99372865317042702</v>
      </c>
      <c r="O2938">
        <v>4.7444106224414799</v>
      </c>
      <c r="P2938">
        <v>61.4745762711864</v>
      </c>
    </row>
    <row r="2939" spans="1:17" hidden="1" x14ac:dyDescent="0.3">
      <c r="A2939" t="s">
        <v>6041</v>
      </c>
      <c r="B2939" t="s">
        <v>6042</v>
      </c>
      <c r="C2939" t="str">
        <f>IFERROR(VLOOKUP(Table1[[#This Row],[Ticker]],[1]!Table1[[Symbol]:[Industry]],2,FALSE),"-")</f>
        <v>-</v>
      </c>
      <c r="E2939">
        <v>88.318624999999997</v>
      </c>
      <c r="F2939">
        <v>127.85</v>
      </c>
      <c r="G2939">
        <v>28.350923058748698</v>
      </c>
      <c r="H2939">
        <v>-16.7203989279766</v>
      </c>
      <c r="I2939">
        <v>-48.212736087847297</v>
      </c>
      <c r="J2939">
        <v>-1.8341613033266899</v>
      </c>
      <c r="K2939">
        <v>145.42157249633999</v>
      </c>
      <c r="L2939">
        <v>158.35525575004701</v>
      </c>
      <c r="M2939">
        <v>40.801841291760198</v>
      </c>
      <c r="N2939">
        <v>0.96710352381312004</v>
      </c>
      <c r="O2939">
        <v>104.10637465780199</v>
      </c>
      <c r="P2939">
        <v>82.512491077801499</v>
      </c>
      <c r="Q2939">
        <v>0.10466065418829</v>
      </c>
    </row>
    <row r="2940" spans="1:17" hidden="1" x14ac:dyDescent="0.3">
      <c r="A2940" t="s">
        <v>6043</v>
      </c>
      <c r="B2940" t="s">
        <v>6044</v>
      </c>
      <c r="C2940" t="str">
        <f>IFERROR(VLOOKUP(Table1[[#This Row],[Ticker]],[1]!Table1[[Symbol]:[Industry]],2,FALSE),"-")</f>
        <v>-</v>
      </c>
      <c r="D2940" t="s">
        <v>1533</v>
      </c>
      <c r="E2940">
        <v>88.293208079999999</v>
      </c>
      <c r="F2940">
        <v>4.6500000000000004</v>
      </c>
      <c r="G2940">
        <v>17.391701557358498</v>
      </c>
      <c r="H2940">
        <v>-20.6890262171461</v>
      </c>
      <c r="I2940">
        <v>7.9133934588152801</v>
      </c>
      <c r="J2940">
        <v>-6.2169480976628897</v>
      </c>
      <c r="K2940">
        <v>4.9942973635505998</v>
      </c>
      <c r="L2940">
        <v>4.6101631692363902</v>
      </c>
      <c r="M2940">
        <v>24.428103029925701</v>
      </c>
      <c r="N2940">
        <v>1.39726555260107</v>
      </c>
      <c r="O2940">
        <v>38.709677419354797</v>
      </c>
      <c r="P2940">
        <v>75.471698113207495</v>
      </c>
      <c r="Q2940">
        <v>1.9656260632055E-2</v>
      </c>
    </row>
    <row r="2941" spans="1:17" hidden="1" x14ac:dyDescent="0.3">
      <c r="A2941" t="s">
        <v>6045</v>
      </c>
      <c r="B2941" t="s">
        <v>6046</v>
      </c>
      <c r="C2941" t="str">
        <f>IFERROR(VLOOKUP(Table1[[#This Row],[Ticker]],[1]!Table1[[Symbol]:[Industry]],2,FALSE),"-")</f>
        <v>-</v>
      </c>
      <c r="D2941" t="s">
        <v>971</v>
      </c>
      <c r="E2941">
        <v>88.080944185000007</v>
      </c>
      <c r="F2941">
        <v>54.7</v>
      </c>
      <c r="G2941">
        <v>-49.923448666378903</v>
      </c>
      <c r="H2941">
        <v>-7.1367589966545903</v>
      </c>
      <c r="I2941">
        <v>-29.369810228882699</v>
      </c>
      <c r="J2941">
        <v>-2.5897671977547199</v>
      </c>
      <c r="K2941">
        <v>54.646885920536903</v>
      </c>
      <c r="M2941">
        <v>58.397802447034501</v>
      </c>
      <c r="N2941">
        <v>1.35106951871657</v>
      </c>
      <c r="O2941">
        <v>47.531992687385703</v>
      </c>
      <c r="P2941">
        <v>13.485477178423199</v>
      </c>
    </row>
    <row r="2942" spans="1:17" hidden="1" x14ac:dyDescent="0.3">
      <c r="A2942" t="s">
        <v>6047</v>
      </c>
      <c r="B2942" t="s">
        <v>6048</v>
      </c>
      <c r="C2942" t="str">
        <f>IFERROR(VLOOKUP(Table1[[#This Row],[Ticker]],[1]!Table1[[Symbol]:[Industry]],2,FALSE),"-")</f>
        <v>-</v>
      </c>
      <c r="D2942" t="s">
        <v>1554</v>
      </c>
      <c r="E2942">
        <v>87.929339999999996</v>
      </c>
      <c r="F2942">
        <v>25.01</v>
      </c>
      <c r="G2942">
        <v>-32.883737289508801</v>
      </c>
      <c r="H2942">
        <v>-4.5638514434320703</v>
      </c>
      <c r="I2942">
        <v>-26.393776451070998</v>
      </c>
      <c r="J2942">
        <v>-1.8249266170338101</v>
      </c>
      <c r="K2942">
        <v>27.4134308642459</v>
      </c>
      <c r="L2942">
        <v>28.411429575656602</v>
      </c>
      <c r="M2942">
        <v>46.034882236956101</v>
      </c>
      <c r="N2942">
        <v>2.0872707112279598</v>
      </c>
      <c r="O2942">
        <v>69.932027189124298</v>
      </c>
      <c r="P2942">
        <v>13.6818181818181</v>
      </c>
      <c r="Q2942">
        <v>1.5049943355698E-2</v>
      </c>
    </row>
    <row r="2943" spans="1:17" hidden="1" x14ac:dyDescent="0.3">
      <c r="A2943" t="s">
        <v>6049</v>
      </c>
      <c r="B2943" t="s">
        <v>6050</v>
      </c>
      <c r="C2943" t="str">
        <f>IFERROR(VLOOKUP(Table1[[#This Row],[Ticker]],[1]!Table1[[Symbol]:[Industry]],2,FALSE),"-")</f>
        <v>-</v>
      </c>
      <c r="D2943" t="s">
        <v>21</v>
      </c>
      <c r="E2943">
        <v>87.922418149999999</v>
      </c>
      <c r="F2943">
        <v>5.3</v>
      </c>
      <c r="G2943">
        <v>153.26214690148799</v>
      </c>
      <c r="H2943">
        <v>-8.8960182559138605</v>
      </c>
      <c r="I2943">
        <v>84.9789205243423</v>
      </c>
      <c r="J2943">
        <v>-2.0474334018324201</v>
      </c>
      <c r="K2943">
        <v>4.4695989700445402</v>
      </c>
      <c r="L2943">
        <v>3.6243354653050002</v>
      </c>
      <c r="M2943">
        <v>58.939888837138803</v>
      </c>
      <c r="N2943">
        <v>1.0432747637611599</v>
      </c>
      <c r="O2943">
        <v>35.849056603773597</v>
      </c>
      <c r="P2943">
        <v>221.21212121212099</v>
      </c>
      <c r="Q2943">
        <v>-3.8112700507598997E-2</v>
      </c>
    </row>
    <row r="2944" spans="1:17" hidden="1" x14ac:dyDescent="0.3">
      <c r="A2944" t="s">
        <v>6051</v>
      </c>
      <c r="B2944" t="s">
        <v>6052</v>
      </c>
      <c r="C2944" t="str">
        <f>IFERROR(VLOOKUP(Table1[[#This Row],[Ticker]],[1]!Table1[[Symbol]:[Industry]],2,FALSE),"-")</f>
        <v>-</v>
      </c>
      <c r="E2944">
        <v>87.851249999999993</v>
      </c>
      <c r="F2944">
        <v>101.5</v>
      </c>
      <c r="G2944">
        <v>61.234916737666602</v>
      </c>
      <c r="H2944">
        <v>16.559437199541598</v>
      </c>
      <c r="I2944">
        <v>32.654255433719797</v>
      </c>
      <c r="J2944">
        <v>-2.6339574598118101</v>
      </c>
      <c r="K2944">
        <v>92.7945841557096</v>
      </c>
      <c r="L2944">
        <v>76.6289972175218</v>
      </c>
      <c r="M2944">
        <v>52.287229452500299</v>
      </c>
      <c r="N2944">
        <v>0.40983214971473703</v>
      </c>
      <c r="O2944">
        <v>24.6305418719211</v>
      </c>
      <c r="P2944">
        <v>117.811158798283</v>
      </c>
      <c r="Q2944">
        <v>0.14240605053261601</v>
      </c>
    </row>
    <row r="2945" spans="1:17" hidden="1" x14ac:dyDescent="0.3">
      <c r="A2945" t="s">
        <v>6053</v>
      </c>
      <c r="B2945" t="s">
        <v>6054</v>
      </c>
      <c r="C2945" t="str">
        <f>IFERROR(VLOOKUP(Table1[[#This Row],[Ticker]],[1]!Table1[[Symbol]:[Industry]],2,FALSE),"-")</f>
        <v>-</v>
      </c>
      <c r="E2945">
        <v>87.703269259999999</v>
      </c>
      <c r="F2945">
        <v>9.02</v>
      </c>
      <c r="G2945">
        <v>102.611412244039</v>
      </c>
      <c r="H2945">
        <v>-11.9967480689724</v>
      </c>
      <c r="I2945">
        <v>-22.799220717979399</v>
      </c>
      <c r="J2945">
        <v>-6.62407521711879</v>
      </c>
      <c r="K2945">
        <v>8.6718165370107094</v>
      </c>
      <c r="L2945">
        <v>8.1506074598561096</v>
      </c>
      <c r="M2945">
        <v>73.895273538794498</v>
      </c>
      <c r="N2945">
        <v>1.09754803357538</v>
      </c>
      <c r="O2945">
        <v>44.124168514412403</v>
      </c>
      <c r="P2945">
        <v>194.867603792088</v>
      </c>
      <c r="Q2945">
        <v>0.19210576918015301</v>
      </c>
    </row>
    <row r="2946" spans="1:17" hidden="1" x14ac:dyDescent="0.3">
      <c r="A2946" t="s">
        <v>6055</v>
      </c>
      <c r="B2946" t="s">
        <v>6056</v>
      </c>
      <c r="C2946" t="str">
        <f>IFERROR(VLOOKUP(Table1[[#This Row],[Ticker]],[1]!Table1[[Symbol]:[Industry]],2,FALSE),"-")</f>
        <v>-</v>
      </c>
      <c r="D2946" t="s">
        <v>396</v>
      </c>
      <c r="E2946">
        <v>87.702454353999997</v>
      </c>
      <c r="F2946">
        <v>28.52</v>
      </c>
      <c r="G2946">
        <v>14.4329710195963</v>
      </c>
      <c r="H2946">
        <v>0.82316872898851001</v>
      </c>
      <c r="I2946">
        <v>13.5847145516121</v>
      </c>
      <c r="J2946">
        <v>4.3557998518856502</v>
      </c>
      <c r="K2946">
        <v>27.9356309920265</v>
      </c>
      <c r="L2946">
        <v>26.190514523528101</v>
      </c>
      <c r="M2946">
        <v>61.743612875838302</v>
      </c>
      <c r="N2946">
        <v>0.37839678435579599</v>
      </c>
      <c r="O2946">
        <v>48.842917251051901</v>
      </c>
      <c r="P2946">
        <v>64.510406008080807</v>
      </c>
      <c r="Q2946">
        <v>0.142140547378869</v>
      </c>
    </row>
    <row r="2947" spans="1:17" hidden="1" x14ac:dyDescent="0.3">
      <c r="A2947" t="s">
        <v>6057</v>
      </c>
      <c r="B2947" t="s">
        <v>6058</v>
      </c>
      <c r="C2947" t="str">
        <f>IFERROR(VLOOKUP(Table1[[#This Row],[Ticker]],[1]!Table1[[Symbol]:[Industry]],2,FALSE),"-")</f>
        <v>-</v>
      </c>
      <c r="E2947">
        <v>87.674999999999997</v>
      </c>
      <c r="F2947">
        <v>175</v>
      </c>
      <c r="G2947">
        <v>124.314778480435</v>
      </c>
      <c r="H2947">
        <v>-4.6912252275914099</v>
      </c>
      <c r="I2947">
        <v>44.238179783601602</v>
      </c>
      <c r="J2947">
        <v>-3.9186845634442999</v>
      </c>
      <c r="K2947">
        <v>159.86356081734399</v>
      </c>
      <c r="L2947">
        <v>123.98572056085099</v>
      </c>
      <c r="M2947">
        <v>50.1007619460933</v>
      </c>
      <c r="N2947">
        <v>0.49171131882515901</v>
      </c>
      <c r="O2947">
        <v>17.571428571428498</v>
      </c>
      <c r="P2947">
        <v>175.76426095177999</v>
      </c>
      <c r="Q2947">
        <v>0.149492281319827</v>
      </c>
    </row>
    <row r="2948" spans="1:17" hidden="1" x14ac:dyDescent="0.3">
      <c r="A2948" t="s">
        <v>6059</v>
      </c>
      <c r="B2948" t="s">
        <v>6060</v>
      </c>
      <c r="C2948" t="str">
        <f>IFERROR(VLOOKUP(Table1[[#This Row],[Ticker]],[1]!Table1[[Symbol]:[Industry]],2,FALSE),"-")</f>
        <v>-</v>
      </c>
      <c r="D2948" t="s">
        <v>850</v>
      </c>
      <c r="E2948">
        <v>87.412925670000007</v>
      </c>
      <c r="F2948">
        <v>166.35</v>
      </c>
      <c r="G2948">
        <v>23.471083986652101</v>
      </c>
      <c r="H2948">
        <v>67.692675701201097</v>
      </c>
      <c r="I2948">
        <v>36.417970586838202</v>
      </c>
      <c r="J2948">
        <v>13.6062842255694</v>
      </c>
      <c r="M2948">
        <v>83.805822357072302</v>
      </c>
      <c r="O2948">
        <v>6.4021641118124402</v>
      </c>
      <c r="P2948">
        <v>107.28971962616799</v>
      </c>
    </row>
    <row r="2949" spans="1:17" hidden="1" x14ac:dyDescent="0.3">
      <c r="A2949" t="s">
        <v>6061</v>
      </c>
      <c r="B2949" t="s">
        <v>6062</v>
      </c>
      <c r="C2949" t="str">
        <f>IFERROR(VLOOKUP(Table1[[#This Row],[Ticker]],[1]!Table1[[Symbol]:[Industry]],2,FALSE),"-")</f>
        <v>-</v>
      </c>
      <c r="D2949" t="s">
        <v>80</v>
      </c>
      <c r="E2949">
        <v>87.329585355999995</v>
      </c>
      <c r="F2949">
        <v>28.11</v>
      </c>
      <c r="G2949">
        <v>-59.262726245462403</v>
      </c>
      <c r="H2949">
        <v>2.7999681324433299</v>
      </c>
      <c r="I2949">
        <v>13.063155201497301</v>
      </c>
      <c r="J2949">
        <v>9.9118397811249803</v>
      </c>
      <c r="K2949">
        <v>24.729963635034899</v>
      </c>
      <c r="L2949">
        <v>31.061037916419899</v>
      </c>
      <c r="M2949">
        <v>74.6875031070456</v>
      </c>
      <c r="N2949">
        <v>1.99361138278155</v>
      </c>
      <c r="O2949">
        <v>53.824261828530702</v>
      </c>
      <c r="P2949">
        <v>33.857142857142797</v>
      </c>
      <c r="Q2949">
        <v>6.1564018386772001E-2</v>
      </c>
    </row>
    <row r="2950" spans="1:17" hidden="1" x14ac:dyDescent="0.3">
      <c r="A2950" t="s">
        <v>6063</v>
      </c>
      <c r="B2950" t="s">
        <v>6064</v>
      </c>
      <c r="C2950" t="str">
        <f>IFERROR(VLOOKUP(Table1[[#This Row],[Ticker]],[1]!Table1[[Symbol]:[Industry]],2,FALSE),"-")</f>
        <v>-</v>
      </c>
      <c r="E2950">
        <v>87.278152000000006</v>
      </c>
      <c r="F2950">
        <v>42.06</v>
      </c>
      <c r="G2950">
        <v>-33.529218013867698</v>
      </c>
      <c r="H2950">
        <v>3.2128900475508901</v>
      </c>
      <c r="I2950">
        <v>-10.2116065411847</v>
      </c>
      <c r="J2950">
        <v>-12.3675539727023</v>
      </c>
      <c r="K2950">
        <v>43.206044221301099</v>
      </c>
      <c r="L2950">
        <v>45.6649884637621</v>
      </c>
      <c r="M2950">
        <v>47.354914726131497</v>
      </c>
      <c r="N2950">
        <v>4.60357372872787</v>
      </c>
      <c r="O2950">
        <v>62.838801711840198</v>
      </c>
      <c r="P2950">
        <v>20.1714285714285</v>
      </c>
      <c r="Q2950">
        <v>0.12840973747714901</v>
      </c>
    </row>
    <row r="2951" spans="1:17" hidden="1" x14ac:dyDescent="0.3">
      <c r="A2951" t="s">
        <v>6065</v>
      </c>
      <c r="B2951" t="s">
        <v>6066</v>
      </c>
      <c r="C2951" t="str">
        <f>IFERROR(VLOOKUP(Table1[[#This Row],[Ticker]],[1]!Table1[[Symbol]:[Industry]],2,FALSE),"-")</f>
        <v>-</v>
      </c>
      <c r="E2951">
        <v>87.224267404999907</v>
      </c>
      <c r="F2951">
        <v>16.29</v>
      </c>
      <c r="G2951">
        <v>-36.571435961577599</v>
      </c>
      <c r="H2951">
        <v>-10.921481218876799</v>
      </c>
      <c r="I2951">
        <v>-31.853961137807602</v>
      </c>
      <c r="J2951">
        <v>-7.0276189083337099</v>
      </c>
      <c r="K2951">
        <v>17.505286648124901</v>
      </c>
      <c r="L2951">
        <v>18.516204439789298</v>
      </c>
      <c r="M2951">
        <v>37.8517908036916</v>
      </c>
      <c r="N2951">
        <v>0.83926430740325197</v>
      </c>
      <c r="O2951">
        <v>71.270718232044203</v>
      </c>
      <c r="P2951">
        <v>6.4705882352941098</v>
      </c>
      <c r="Q2951">
        <v>7.3263424772412003E-2</v>
      </c>
    </row>
    <row r="2952" spans="1:17" hidden="1" x14ac:dyDescent="0.3">
      <c r="A2952" t="s">
        <v>6067</v>
      </c>
      <c r="B2952" t="s">
        <v>6068</v>
      </c>
      <c r="C2952" t="str">
        <f>IFERROR(VLOOKUP(Table1[[#This Row],[Ticker]],[1]!Table1[[Symbol]:[Industry]],2,FALSE),"-")</f>
        <v>-</v>
      </c>
      <c r="E2952">
        <v>87.040878000000006</v>
      </c>
      <c r="F2952">
        <v>26.69</v>
      </c>
      <c r="G2952">
        <v>54.409245417007597</v>
      </c>
      <c r="H2952">
        <v>-9.1107163164963296</v>
      </c>
      <c r="I2952">
        <v>2.16051538450863</v>
      </c>
      <c r="J2952">
        <v>-4.0798705155591302</v>
      </c>
      <c r="K2952">
        <v>27.3245549818303</v>
      </c>
      <c r="L2952">
        <v>24.200832486448402</v>
      </c>
      <c r="M2952">
        <v>46.576107724381401</v>
      </c>
      <c r="N2952">
        <v>1.3049928275871101</v>
      </c>
      <c r="O2952">
        <v>23.267141251405</v>
      </c>
      <c r="P2952">
        <v>94.817518248175105</v>
      </c>
      <c r="Q2952">
        <v>0.119104728438069</v>
      </c>
    </row>
    <row r="2953" spans="1:17" hidden="1" x14ac:dyDescent="0.3">
      <c r="A2953" t="s">
        <v>6069</v>
      </c>
      <c r="B2953" t="s">
        <v>6070</v>
      </c>
      <c r="C2953" t="str">
        <f>IFERROR(VLOOKUP(Table1[[#This Row],[Ticker]],[1]!Table1[[Symbol]:[Industry]],2,FALSE),"-")</f>
        <v>-</v>
      </c>
      <c r="D2953" t="s">
        <v>631</v>
      </c>
      <c r="E2953">
        <v>87.026563469999999</v>
      </c>
      <c r="F2953">
        <v>70.41</v>
      </c>
      <c r="G2953">
        <v>93.319444110295507</v>
      </c>
      <c r="H2953">
        <v>24.574015414119799</v>
      </c>
      <c r="I2953">
        <v>31.011308278986</v>
      </c>
      <c r="J2953">
        <v>3.2263473404158902</v>
      </c>
      <c r="K2953">
        <v>59.208974560644101</v>
      </c>
      <c r="L2953">
        <v>50.183313436558102</v>
      </c>
      <c r="M2953">
        <v>77.073096023546597</v>
      </c>
      <c r="N2953">
        <v>1.5165590807264799</v>
      </c>
      <c r="O2953">
        <v>9.9275671069450393</v>
      </c>
      <c r="P2953">
        <v>160.68122917437901</v>
      </c>
      <c r="Q2953">
        <v>5.0773180156139998E-2</v>
      </c>
    </row>
    <row r="2954" spans="1:17" hidden="1" x14ac:dyDescent="0.3">
      <c r="A2954" t="s">
        <v>6071</v>
      </c>
      <c r="B2954" t="s">
        <v>6072</v>
      </c>
      <c r="C2954" t="str">
        <f>IFERROR(VLOOKUP(Table1[[#This Row],[Ticker]],[1]!Table1[[Symbol]:[Industry]],2,FALSE),"-")</f>
        <v>-</v>
      </c>
      <c r="D2954" t="s">
        <v>714</v>
      </c>
      <c r="E2954">
        <v>86.967899709999998</v>
      </c>
      <c r="F2954">
        <v>52.9</v>
      </c>
      <c r="G2954">
        <v>-8.8753515041426301</v>
      </c>
      <c r="H2954">
        <v>9.58093926302057E-2</v>
      </c>
      <c r="I2954">
        <v>-1.5891036292449701</v>
      </c>
      <c r="J2954">
        <v>-0.47126493723407997</v>
      </c>
      <c r="K2954">
        <v>50.428610369926801</v>
      </c>
      <c r="L2954">
        <v>47.620193570002598</v>
      </c>
      <c r="M2954">
        <v>73.635405148885695</v>
      </c>
      <c r="N2954">
        <v>0.672574764324538</v>
      </c>
      <c r="O2954">
        <v>4.0642722117202297</v>
      </c>
      <c r="P2954">
        <v>32.283070767691903</v>
      </c>
      <c r="Q2954">
        <v>-4.1911912161719999E-3</v>
      </c>
    </row>
    <row r="2955" spans="1:17" hidden="1" x14ac:dyDescent="0.3">
      <c r="A2955" t="s">
        <v>6073</v>
      </c>
      <c r="B2955" t="s">
        <v>6074</v>
      </c>
      <c r="C2955" t="str">
        <f>IFERROR(VLOOKUP(Table1[[#This Row],[Ticker]],[1]!Table1[[Symbol]:[Industry]],2,FALSE),"-")</f>
        <v>-</v>
      </c>
      <c r="E2955">
        <v>86.810040000000001</v>
      </c>
      <c r="F2955">
        <v>28.72</v>
      </c>
      <c r="G2955">
        <v>-96.542654294805502</v>
      </c>
      <c r="H2955">
        <v>-3.2538723906011402</v>
      </c>
      <c r="I2955">
        <v>-76.735798408919607</v>
      </c>
      <c r="J2955">
        <v>4.9127188886792501</v>
      </c>
      <c r="K2955">
        <v>33.497647721249102</v>
      </c>
      <c r="L2955">
        <v>56.923644178962697</v>
      </c>
      <c r="M2955">
        <v>60.706093433849098</v>
      </c>
      <c r="N2955">
        <v>0.81284707749126495</v>
      </c>
      <c r="O2955">
        <v>279.52646239554298</v>
      </c>
      <c r="P2955">
        <v>27.531083481349899</v>
      </c>
      <c r="Q2955">
        <v>-3.4600047380670997E-2</v>
      </c>
    </row>
    <row r="2956" spans="1:17" hidden="1" x14ac:dyDescent="0.3">
      <c r="A2956" t="s">
        <v>6075</v>
      </c>
      <c r="B2956" t="s">
        <v>6076</v>
      </c>
      <c r="C2956" t="str">
        <f>IFERROR(VLOOKUP(Table1[[#This Row],[Ticker]],[1]!Table1[[Symbol]:[Industry]],2,FALSE),"-")</f>
        <v>-</v>
      </c>
      <c r="D2956" t="s">
        <v>49</v>
      </c>
      <c r="E2956">
        <v>86.685846232000003</v>
      </c>
      <c r="F2956">
        <v>92.8</v>
      </c>
      <c r="G2956">
        <v>208.36805421837599</v>
      </c>
      <c r="H2956">
        <v>-14.099176414549101</v>
      </c>
      <c r="I2956">
        <v>-26.838540997261099</v>
      </c>
      <c r="J2956">
        <v>-1.1663389130331001</v>
      </c>
      <c r="K2956">
        <v>98.805158026599102</v>
      </c>
      <c r="L2956">
        <v>87.499382633482995</v>
      </c>
      <c r="M2956">
        <v>52.170742480084002</v>
      </c>
      <c r="N2956">
        <v>0.34301797273933499</v>
      </c>
      <c r="O2956">
        <v>28.0711206896551</v>
      </c>
      <c r="P2956">
        <v>234.05327573794</v>
      </c>
    </row>
    <row r="2957" spans="1:17" hidden="1" x14ac:dyDescent="0.3">
      <c r="A2957" t="s">
        <v>6077</v>
      </c>
      <c r="B2957" t="s">
        <v>6078</v>
      </c>
      <c r="C2957" t="str">
        <f>IFERROR(VLOOKUP(Table1[[#This Row],[Ticker]],[1]!Table1[[Symbol]:[Industry]],2,FALSE),"-")</f>
        <v>-</v>
      </c>
      <c r="D2957" t="s">
        <v>218</v>
      </c>
      <c r="E2957">
        <v>86.530619999999999</v>
      </c>
      <c r="F2957">
        <v>60</v>
      </c>
      <c r="G2957">
        <v>79.092935477022394</v>
      </c>
      <c r="H2957">
        <v>-6.1710263711135298E-2</v>
      </c>
      <c r="I2957">
        <v>-39.965253046302799</v>
      </c>
      <c r="J2957">
        <v>-1.7206658190498501</v>
      </c>
      <c r="K2957">
        <v>59.473300247720402</v>
      </c>
      <c r="L2957">
        <v>56.750639657192799</v>
      </c>
      <c r="M2957">
        <v>51.848054941319901</v>
      </c>
      <c r="N2957">
        <v>0.19373013510647999</v>
      </c>
      <c r="O2957">
        <v>74.8333333333333</v>
      </c>
      <c r="P2957">
        <v>136.68639053254401</v>
      </c>
      <c r="Q2957">
        <v>0.126833332517062</v>
      </c>
    </row>
    <row r="2958" spans="1:17" hidden="1" x14ac:dyDescent="0.3">
      <c r="A2958" t="s">
        <v>6079</v>
      </c>
      <c r="B2958" t="s">
        <v>6080</v>
      </c>
      <c r="C2958" t="str">
        <f>IFERROR(VLOOKUP(Table1[[#This Row],[Ticker]],[1]!Table1[[Symbol]:[Industry]],2,FALSE),"-")</f>
        <v>-</v>
      </c>
      <c r="D2958" t="s">
        <v>21</v>
      </c>
      <c r="E2958">
        <v>86.495999999999995</v>
      </c>
      <c r="F2958">
        <v>103</v>
      </c>
      <c r="G2958">
        <v>-80.130157388648996</v>
      </c>
      <c r="H2958">
        <v>-9.3784334442113995</v>
      </c>
      <c r="I2958">
        <v>-33.669430050129598</v>
      </c>
      <c r="J2958">
        <v>1.8928628834351999</v>
      </c>
      <c r="K2958">
        <v>109.534623642139</v>
      </c>
      <c r="L2958">
        <v>126.13426052018301</v>
      </c>
      <c r="M2958">
        <v>47.413114418524003</v>
      </c>
      <c r="N2958">
        <v>1.51748251748251</v>
      </c>
      <c r="O2958">
        <v>131.06796116504799</v>
      </c>
      <c r="P2958">
        <v>6.1855670103092697</v>
      </c>
    </row>
    <row r="2959" spans="1:17" hidden="1" x14ac:dyDescent="0.3">
      <c r="A2959" t="s">
        <v>6081</v>
      </c>
      <c r="B2959" t="s">
        <v>6082</v>
      </c>
      <c r="C2959" t="str">
        <f>IFERROR(VLOOKUP(Table1[[#This Row],[Ticker]],[1]!Table1[[Symbol]:[Industry]],2,FALSE),"-")</f>
        <v>-</v>
      </c>
      <c r="E2959">
        <v>86.4756</v>
      </c>
      <c r="F2959">
        <v>264.95</v>
      </c>
      <c r="G2959">
        <v>285.089972278885</v>
      </c>
      <c r="H2959">
        <v>6.5303016810443602</v>
      </c>
      <c r="I2959">
        <v>143.56477911019999</v>
      </c>
      <c r="J2959">
        <v>-2.1376505538865098</v>
      </c>
      <c r="K2959">
        <v>221.20261825755901</v>
      </c>
      <c r="L2959">
        <v>147.57566372831801</v>
      </c>
      <c r="M2959">
        <v>68.904849889176802</v>
      </c>
      <c r="N2959">
        <v>0.83942488678785399</v>
      </c>
      <c r="O2959">
        <v>6.4351764483864899</v>
      </c>
      <c r="P2959">
        <v>355.24054982817802</v>
      </c>
      <c r="Q2959">
        <v>0.13561794355526399</v>
      </c>
    </row>
    <row r="2960" spans="1:17" hidden="1" x14ac:dyDescent="0.3">
      <c r="A2960" t="s">
        <v>6083</v>
      </c>
      <c r="B2960" t="s">
        <v>6084</v>
      </c>
      <c r="C2960" t="str">
        <f>IFERROR(VLOOKUP(Table1[[#This Row],[Ticker]],[1]!Table1[[Symbol]:[Industry]],2,FALSE),"-")</f>
        <v>-</v>
      </c>
      <c r="D2960" t="s">
        <v>714</v>
      </c>
      <c r="E2960">
        <v>86.396236028999994</v>
      </c>
      <c r="F2960">
        <v>999.99</v>
      </c>
      <c r="G2960">
        <v>-25.684221499564099</v>
      </c>
      <c r="H2960">
        <v>-7.0441664040619996</v>
      </c>
      <c r="I2960">
        <v>-11.3173757719539</v>
      </c>
      <c r="J2960">
        <v>-1.6714935522083501</v>
      </c>
      <c r="K2960">
        <v>999.98656477922702</v>
      </c>
      <c r="L2960">
        <v>999.98364421866199</v>
      </c>
      <c r="M2960">
        <v>51.871899376974604</v>
      </c>
      <c r="N2960">
        <v>1.1715212031279101</v>
      </c>
      <c r="O2960">
        <v>3.10103101031009</v>
      </c>
      <c r="P2960">
        <v>3.09175257731959</v>
      </c>
      <c r="Q2960">
        <v>-0.10191571481775601</v>
      </c>
    </row>
    <row r="2961" spans="1:17" hidden="1" x14ac:dyDescent="0.3">
      <c r="A2961" t="s">
        <v>6085</v>
      </c>
      <c r="B2961" t="s">
        <v>6086</v>
      </c>
      <c r="C2961" t="str">
        <f>IFERROR(VLOOKUP(Table1[[#This Row],[Ticker]],[1]!Table1[[Symbol]:[Industry]],2,FALSE),"-")</f>
        <v>-</v>
      </c>
      <c r="D2961" t="s">
        <v>697</v>
      </c>
      <c r="E2961">
        <v>86.315345100000002</v>
      </c>
      <c r="F2961">
        <v>41.17</v>
      </c>
      <c r="G2961">
        <v>-46.206457040799997</v>
      </c>
      <c r="H2961">
        <v>-4.8936287696534002</v>
      </c>
      <c r="I2961">
        <v>-17.321941981999601</v>
      </c>
      <c r="J2961">
        <v>-7.09184753450924</v>
      </c>
      <c r="K2961">
        <v>41.338599997870297</v>
      </c>
      <c r="L2961">
        <v>42.791098047026502</v>
      </c>
      <c r="M2961">
        <v>54.711025461406102</v>
      </c>
      <c r="N2961">
        <v>1.46786152136374</v>
      </c>
      <c r="O2961">
        <v>44.2798153995627</v>
      </c>
      <c r="P2961">
        <v>30.491283676703599</v>
      </c>
      <c r="Q2961">
        <v>9.6290900326224005E-2</v>
      </c>
    </row>
    <row r="2962" spans="1:17" hidden="1" x14ac:dyDescent="0.3">
      <c r="A2962" t="s">
        <v>6087</v>
      </c>
      <c r="B2962" t="s">
        <v>6088</v>
      </c>
      <c r="C2962" t="str">
        <f>IFERROR(VLOOKUP(Table1[[#This Row],[Ticker]],[1]!Table1[[Symbol]:[Industry]],2,FALSE),"-")</f>
        <v>-</v>
      </c>
      <c r="D2962" t="s">
        <v>388</v>
      </c>
      <c r="E2962">
        <v>86.087935999999999</v>
      </c>
      <c r="F2962">
        <v>32.9</v>
      </c>
      <c r="G2962">
        <v>-11.091003477070601</v>
      </c>
      <c r="H2962">
        <v>-6.1295322577205296</v>
      </c>
      <c r="I2962">
        <v>-22.374418215857698</v>
      </c>
      <c r="J2962">
        <v>-3.77146397516014</v>
      </c>
      <c r="K2962">
        <v>35.682523497835803</v>
      </c>
      <c r="L2962">
        <v>36.517270181739597</v>
      </c>
      <c r="M2962">
        <v>44.403527058594101</v>
      </c>
      <c r="N2962">
        <v>1.3306853856792999</v>
      </c>
      <c r="O2962">
        <v>132.46200607902699</v>
      </c>
      <c r="P2962">
        <v>49.477510222626002</v>
      </c>
      <c r="Q2962">
        <v>6.5100871087398995E-2</v>
      </c>
    </row>
    <row r="2963" spans="1:17" hidden="1" x14ac:dyDescent="0.3">
      <c r="A2963" t="s">
        <v>6089</v>
      </c>
      <c r="B2963" t="s">
        <v>6090</v>
      </c>
      <c r="C2963" t="str">
        <f>IFERROR(VLOOKUP(Table1[[#This Row],[Ticker]],[1]!Table1[[Symbol]:[Industry]],2,FALSE),"-")</f>
        <v>-</v>
      </c>
      <c r="E2963">
        <v>86.065112041999996</v>
      </c>
      <c r="F2963">
        <v>73.55</v>
      </c>
      <c r="G2963">
        <v>8.0420512077081803</v>
      </c>
      <c r="H2963">
        <v>-12.0428747481591</v>
      </c>
      <c r="I2963">
        <v>26.675119537614499</v>
      </c>
      <c r="J2963">
        <v>-1.6714935522083501</v>
      </c>
      <c r="K2963">
        <v>76.568778917183707</v>
      </c>
      <c r="L2963">
        <v>68.380648738147102</v>
      </c>
      <c r="M2963">
        <v>15.902738295976899</v>
      </c>
      <c r="N2963">
        <v>0</v>
      </c>
      <c r="O2963">
        <v>18.966689326988401</v>
      </c>
      <c r="P2963">
        <v>60.554464090809802</v>
      </c>
    </row>
    <row r="2964" spans="1:17" hidden="1" x14ac:dyDescent="0.3">
      <c r="A2964" t="s">
        <v>6091</v>
      </c>
      <c r="B2964" t="s">
        <v>6092</v>
      </c>
      <c r="C2964" t="str">
        <f>IFERROR(VLOOKUP(Table1[[#This Row],[Ticker]],[1]!Table1[[Symbol]:[Industry]],2,FALSE),"-")</f>
        <v>-</v>
      </c>
      <c r="D2964" t="s">
        <v>2858</v>
      </c>
      <c r="E2964">
        <v>85.9884792</v>
      </c>
      <c r="F2964">
        <v>121</v>
      </c>
      <c r="G2964">
        <v>-29.7676630574163</v>
      </c>
      <c r="H2964">
        <v>-2.6622544412884201E-2</v>
      </c>
      <c r="I2964">
        <v>-15.3998173098057</v>
      </c>
      <c r="J2964">
        <v>-0.84504727121661705</v>
      </c>
      <c r="K2964">
        <v>121.14589275757</v>
      </c>
      <c r="M2964">
        <v>50.2591119016273</v>
      </c>
      <c r="O2964">
        <v>21.198347107438</v>
      </c>
      <c r="P2964">
        <v>15.2380952380952</v>
      </c>
    </row>
    <row r="2965" spans="1:17" hidden="1" x14ac:dyDescent="0.3">
      <c r="A2965" t="s">
        <v>6093</v>
      </c>
      <c r="B2965" t="s">
        <v>6094</v>
      </c>
      <c r="C2965" t="str">
        <f>IFERROR(VLOOKUP(Table1[[#This Row],[Ticker]],[1]!Table1[[Symbol]:[Industry]],2,FALSE),"-")</f>
        <v>-</v>
      </c>
      <c r="D2965" t="s">
        <v>140</v>
      </c>
      <c r="E2965">
        <v>85.880200149999993</v>
      </c>
      <c r="F2965">
        <v>78.900000000000006</v>
      </c>
      <c r="G2965">
        <v>26.396505542887201</v>
      </c>
      <c r="H2965">
        <v>-16.9860268691782</v>
      </c>
      <c r="I2965">
        <v>-8.0451244630534298</v>
      </c>
      <c r="J2965">
        <v>-4.2378541007050003</v>
      </c>
      <c r="K2965">
        <v>83.805956829085403</v>
      </c>
      <c r="L2965">
        <v>79.160154813607704</v>
      </c>
      <c r="M2965">
        <v>44.529920178929501</v>
      </c>
      <c r="N2965">
        <v>1.2362926635214799</v>
      </c>
      <c r="O2965">
        <v>60.139416983523397</v>
      </c>
      <c r="P2965">
        <v>73.406593406593402</v>
      </c>
      <c r="Q2965">
        <v>0.110863852343122</v>
      </c>
    </row>
    <row r="2966" spans="1:17" hidden="1" x14ac:dyDescent="0.3">
      <c r="A2966" t="s">
        <v>6095</v>
      </c>
      <c r="B2966" t="s">
        <v>6096</v>
      </c>
      <c r="C2966" t="str">
        <f>IFERROR(VLOOKUP(Table1[[#This Row],[Ticker]],[1]!Table1[[Symbol]:[Industry]],2,FALSE),"-")</f>
        <v>-</v>
      </c>
      <c r="E2966">
        <v>85.719734399999993</v>
      </c>
      <c r="F2966">
        <v>97.25</v>
      </c>
      <c r="G2966">
        <v>30.9170329087768</v>
      </c>
      <c r="H2966">
        <v>-5.9915348251146296</v>
      </c>
      <c r="I2966">
        <v>-7.85992896344331</v>
      </c>
      <c r="J2966">
        <v>-3.4818648317419401</v>
      </c>
      <c r="K2966">
        <v>103.522291427607</v>
      </c>
      <c r="L2966">
        <v>93.398626231926499</v>
      </c>
      <c r="M2966">
        <v>43.450444008320098</v>
      </c>
      <c r="N2966">
        <v>0.67787001417290904</v>
      </c>
      <c r="O2966">
        <v>40.760925449871401</v>
      </c>
      <c r="P2966">
        <v>76.818181818181799</v>
      </c>
    </row>
    <row r="2967" spans="1:17" hidden="1" x14ac:dyDescent="0.3">
      <c r="A2967" t="s">
        <v>6097</v>
      </c>
      <c r="B2967" t="s">
        <v>6098</v>
      </c>
      <c r="C2967" t="str">
        <f>IFERROR(VLOOKUP(Table1[[#This Row],[Ticker]],[1]!Table1[[Symbol]:[Industry]],2,FALSE),"-")</f>
        <v>-</v>
      </c>
      <c r="D2967" t="s">
        <v>278</v>
      </c>
      <c r="E2967">
        <v>85.626800000000003</v>
      </c>
      <c r="F2967">
        <v>37.840000000000003</v>
      </c>
      <c r="G2967">
        <v>1275.79625996191</v>
      </c>
      <c r="H2967">
        <v>39.076353485658302</v>
      </c>
      <c r="I2967">
        <v>874.099290894712</v>
      </c>
      <c r="J2967">
        <v>6.4917717539141098</v>
      </c>
      <c r="K2967">
        <v>25.766104865612999</v>
      </c>
      <c r="L2967">
        <v>13.669858662546</v>
      </c>
      <c r="M2967">
        <v>99.999873139862402</v>
      </c>
      <c r="N2967">
        <v>0.31686875730867903</v>
      </c>
      <c r="O2967">
        <v>0</v>
      </c>
      <c r="P2967">
        <v>1444.48979591836</v>
      </c>
      <c r="Q2967">
        <v>0.19328407545101001</v>
      </c>
    </row>
    <row r="2968" spans="1:17" hidden="1" x14ac:dyDescent="0.3">
      <c r="A2968" t="s">
        <v>6099</v>
      </c>
      <c r="B2968" t="s">
        <v>6100</v>
      </c>
      <c r="C2968" t="str">
        <f>IFERROR(VLOOKUP(Table1[[#This Row],[Ticker]],[1]!Table1[[Symbol]:[Industry]],2,FALSE),"-")</f>
        <v>-</v>
      </c>
      <c r="D2968" t="s">
        <v>6101</v>
      </c>
      <c r="E2968">
        <v>85.437415799999997</v>
      </c>
      <c r="F2968">
        <v>109.05</v>
      </c>
      <c r="G2968">
        <v>-51.501548050176702</v>
      </c>
      <c r="H2968">
        <v>-1.92568299173972</v>
      </c>
      <c r="I2968">
        <v>-46.251743313719999</v>
      </c>
      <c r="J2968">
        <v>-2.6094122659198198</v>
      </c>
      <c r="K2968">
        <v>117.851827608566</v>
      </c>
      <c r="M2968">
        <v>59.265170178321</v>
      </c>
      <c r="N2968">
        <v>0.54565187363103496</v>
      </c>
      <c r="O2968">
        <v>92.572214580467602</v>
      </c>
      <c r="P2968">
        <v>20.9650582362728</v>
      </c>
    </row>
    <row r="2969" spans="1:17" hidden="1" x14ac:dyDescent="0.3">
      <c r="A2969" t="s">
        <v>6102</v>
      </c>
      <c r="B2969" t="s">
        <v>6103</v>
      </c>
      <c r="C2969" t="str">
        <f>IFERROR(VLOOKUP(Table1[[#This Row],[Ticker]],[1]!Table1[[Symbol]:[Industry]],2,FALSE),"-")</f>
        <v>-</v>
      </c>
      <c r="D2969" t="s">
        <v>148</v>
      </c>
      <c r="E2969">
        <v>85.430421719999998</v>
      </c>
      <c r="F2969">
        <v>91.5</v>
      </c>
      <c r="G2969">
        <v>122.416730758092</v>
      </c>
      <c r="H2969">
        <v>0.88646943408828205</v>
      </c>
      <c r="I2969">
        <v>0.118502927351853</v>
      </c>
      <c r="J2969">
        <v>3.7009669444056401</v>
      </c>
      <c r="K2969">
        <v>95.2028191069721</v>
      </c>
      <c r="L2969">
        <v>83.8365695905716</v>
      </c>
      <c r="M2969">
        <v>53.3426039164017</v>
      </c>
      <c r="N2969">
        <v>0.72330456024029199</v>
      </c>
      <c r="O2969">
        <v>38.0983606557377</v>
      </c>
      <c r="P2969">
        <v>175.60240963855401</v>
      </c>
      <c r="Q2969">
        <v>0.166355301569514</v>
      </c>
    </row>
    <row r="2970" spans="1:17" hidden="1" x14ac:dyDescent="0.3">
      <c r="A2970" t="s">
        <v>6104</v>
      </c>
      <c r="B2970" t="s">
        <v>6105</v>
      </c>
      <c r="C2970" t="str">
        <f>IFERROR(VLOOKUP(Table1[[#This Row],[Ticker]],[1]!Table1[[Symbol]:[Industry]],2,FALSE),"-")</f>
        <v>-</v>
      </c>
      <c r="D2970" t="s">
        <v>124</v>
      </c>
      <c r="E2970">
        <v>85.206919839999998</v>
      </c>
      <c r="F2970">
        <v>100.9</v>
      </c>
      <c r="G2970">
        <v>-77.568864819516804</v>
      </c>
      <c r="H2970">
        <v>-4.8441664040620003</v>
      </c>
      <c r="I2970">
        <v>-63.201019071906202</v>
      </c>
      <c r="J2970">
        <v>-3.40226278297758</v>
      </c>
      <c r="K2970">
        <v>103.944435221297</v>
      </c>
      <c r="M2970">
        <v>70.903839408460698</v>
      </c>
      <c r="N2970">
        <v>0.79280061764138199</v>
      </c>
      <c r="O2970">
        <v>108.12685827551999</v>
      </c>
      <c r="P2970">
        <v>22.303030303030301</v>
      </c>
    </row>
    <row r="2971" spans="1:17" hidden="1" x14ac:dyDescent="0.3">
      <c r="A2971" t="s">
        <v>6106</v>
      </c>
      <c r="B2971" t="s">
        <v>6107</v>
      </c>
      <c r="C2971" t="str">
        <f>IFERROR(VLOOKUP(Table1[[#This Row],[Ticker]],[1]!Table1[[Symbol]:[Industry]],2,FALSE),"-")</f>
        <v>-</v>
      </c>
      <c r="D2971" t="s">
        <v>663</v>
      </c>
      <c r="E2971">
        <v>85.063999999999993</v>
      </c>
      <c r="F2971">
        <v>300.75</v>
      </c>
      <c r="G2971">
        <v>181.17122170051499</v>
      </c>
      <c r="H2971">
        <v>-4.7636646936857199</v>
      </c>
      <c r="I2971">
        <v>51.294140854161199</v>
      </c>
      <c r="J2971">
        <v>2.8913707275584999</v>
      </c>
      <c r="K2971">
        <v>294.38003128172301</v>
      </c>
      <c r="L2971">
        <v>229.193821270662</v>
      </c>
      <c r="M2971">
        <v>53.5473520602172</v>
      </c>
      <c r="N2971">
        <v>0.72131302620376503</v>
      </c>
      <c r="O2971">
        <v>33.366583541147101</v>
      </c>
      <c r="P2971">
        <v>210.115487729428</v>
      </c>
      <c r="Q2971">
        <v>0.12542834242683601</v>
      </c>
    </row>
    <row r="2972" spans="1:17" hidden="1" x14ac:dyDescent="0.3">
      <c r="A2972" t="s">
        <v>6108</v>
      </c>
      <c r="B2972" t="s">
        <v>6109</v>
      </c>
      <c r="C2972" t="str">
        <f>IFERROR(VLOOKUP(Table1[[#This Row],[Ticker]],[1]!Table1[[Symbol]:[Industry]],2,FALSE),"-")</f>
        <v>-</v>
      </c>
      <c r="D2972" t="s">
        <v>92</v>
      </c>
      <c r="E2972">
        <v>84.943867064999907</v>
      </c>
      <c r="F2972">
        <v>16.62</v>
      </c>
      <c r="G2972">
        <v>24.044508210165102</v>
      </c>
      <c r="H2972">
        <v>-1.15787877864394</v>
      </c>
      <c r="I2972">
        <v>7.3969099423317601</v>
      </c>
      <c r="J2972">
        <v>10.518442663241601</v>
      </c>
      <c r="K2972">
        <v>15.6631251122893</v>
      </c>
      <c r="L2972">
        <v>16.1209453302124</v>
      </c>
      <c r="M2972">
        <v>77.859281111565707</v>
      </c>
      <c r="N2972">
        <v>1.0576724891731699</v>
      </c>
      <c r="O2972">
        <v>77.196149217809804</v>
      </c>
      <c r="P2972">
        <v>56.792452830188701</v>
      </c>
      <c r="Q2972">
        <v>-2.6626563285983E-2</v>
      </c>
    </row>
    <row r="2973" spans="1:17" hidden="1" x14ac:dyDescent="0.3">
      <c r="A2973" t="s">
        <v>6110</v>
      </c>
      <c r="B2973" t="s">
        <v>6111</v>
      </c>
      <c r="C2973" t="str">
        <f>IFERROR(VLOOKUP(Table1[[#This Row],[Ticker]],[1]!Table1[[Symbol]:[Industry]],2,FALSE),"-")</f>
        <v>-</v>
      </c>
      <c r="D2973" t="s">
        <v>607</v>
      </c>
      <c r="E2973">
        <v>84.771504339999893</v>
      </c>
      <c r="F2973">
        <v>86</v>
      </c>
      <c r="G2973">
        <v>35.002371903454801</v>
      </c>
      <c r="H2973">
        <v>11.6635924496822</v>
      </c>
      <c r="I2973">
        <v>-7.8898351826575102</v>
      </c>
      <c r="J2973">
        <v>9.4930634098169495</v>
      </c>
      <c r="K2973">
        <v>77.951185374838602</v>
      </c>
      <c r="L2973">
        <v>72.106641135369003</v>
      </c>
      <c r="M2973">
        <v>78.830438913705606</v>
      </c>
      <c r="N2973">
        <v>1.3331940737446499</v>
      </c>
      <c r="O2973">
        <v>10.3488372093023</v>
      </c>
      <c r="P2973">
        <v>83.760683760683705</v>
      </c>
      <c r="Q2973">
        <v>3.1338764734636003E-2</v>
      </c>
    </row>
    <row r="2974" spans="1:17" hidden="1" x14ac:dyDescent="0.3">
      <c r="A2974" t="s">
        <v>6112</v>
      </c>
      <c r="B2974" t="s">
        <v>6113</v>
      </c>
      <c r="C2974" t="str">
        <f>IFERROR(VLOOKUP(Table1[[#This Row],[Ticker]],[1]!Table1[[Symbol]:[Industry]],2,FALSE),"-")</f>
        <v>-</v>
      </c>
      <c r="E2974">
        <v>84.438032000000007</v>
      </c>
      <c r="F2974">
        <v>40.270000000000003</v>
      </c>
      <c r="G2974">
        <v>489.12393878577899</v>
      </c>
      <c r="H2974">
        <v>94.426421831232105</v>
      </c>
      <c r="I2974">
        <v>808.08901692210998</v>
      </c>
      <c r="J2974">
        <v>27.7045604106921</v>
      </c>
      <c r="K2974">
        <v>20.929884149978498</v>
      </c>
      <c r="L2974">
        <v>10.7279042616131</v>
      </c>
      <c r="M2974">
        <v>92.798782322736699</v>
      </c>
      <c r="N2974">
        <v>0.93155972155213995</v>
      </c>
      <c r="O2974">
        <v>0</v>
      </c>
      <c r="P2974">
        <v>1060.5187319884701</v>
      </c>
    </row>
    <row r="2975" spans="1:17" hidden="1" x14ac:dyDescent="0.3">
      <c r="A2975" t="s">
        <v>6114</v>
      </c>
      <c r="B2975" t="s">
        <v>6115</v>
      </c>
      <c r="C2975" t="str">
        <f>IFERROR(VLOOKUP(Table1[[#This Row],[Ticker]],[1]!Table1[[Symbol]:[Industry]],2,FALSE),"-")</f>
        <v>-</v>
      </c>
      <c r="D2975" t="s">
        <v>302</v>
      </c>
      <c r="E2975">
        <v>84.386010999999996</v>
      </c>
      <c r="F2975">
        <v>42.03</v>
      </c>
      <c r="G2975">
        <v>-17.638949025991199</v>
      </c>
      <c r="H2975">
        <v>-5.15240395195472</v>
      </c>
      <c r="I2975">
        <v>31.302237393977499</v>
      </c>
      <c r="J2975">
        <v>-0.36196974268455001</v>
      </c>
      <c r="K2975">
        <v>41.928179190501702</v>
      </c>
      <c r="L2975">
        <v>38.550338127821398</v>
      </c>
      <c r="M2975">
        <v>68.213457038948803</v>
      </c>
      <c r="N2975">
        <v>0.66274445735091003</v>
      </c>
      <c r="O2975">
        <v>21.3418986438258</v>
      </c>
      <c r="P2975">
        <v>50.107142857142797</v>
      </c>
      <c r="Q2975">
        <v>3.9645436539880001E-2</v>
      </c>
    </row>
    <row r="2976" spans="1:17" hidden="1" x14ac:dyDescent="0.3">
      <c r="A2976" t="s">
        <v>6116</v>
      </c>
      <c r="B2976" t="s">
        <v>6117</v>
      </c>
      <c r="C2976" t="str">
        <f>IFERROR(VLOOKUP(Table1[[#This Row],[Ticker]],[1]!Table1[[Symbol]:[Industry]],2,FALSE),"-")</f>
        <v>-</v>
      </c>
      <c r="D2976" t="s">
        <v>124</v>
      </c>
      <c r="E2976">
        <v>84.385704480000001</v>
      </c>
      <c r="F2976">
        <v>23.99</v>
      </c>
      <c r="G2976">
        <v>41.492478828867497</v>
      </c>
      <c r="H2976">
        <v>-13.684791404062</v>
      </c>
      <c r="I2976">
        <v>-9.2322693889752294</v>
      </c>
      <c r="J2976">
        <v>-2.7066902395789501</v>
      </c>
      <c r="K2976">
        <v>25.463265802586101</v>
      </c>
      <c r="L2976">
        <v>23.6904633728528</v>
      </c>
      <c r="M2976">
        <v>34.0759738305414</v>
      </c>
      <c r="N2976">
        <v>1.56692177036998</v>
      </c>
      <c r="O2976">
        <v>65.443934972905296</v>
      </c>
      <c r="P2976">
        <v>67.762237762237703</v>
      </c>
      <c r="Q2976">
        <v>-8.7183084925249992E-3</v>
      </c>
    </row>
    <row r="2977" spans="1:17" hidden="1" x14ac:dyDescent="0.3">
      <c r="A2977" t="s">
        <v>6118</v>
      </c>
      <c r="B2977" t="s">
        <v>6119</v>
      </c>
      <c r="C2977" t="str">
        <f>IFERROR(VLOOKUP(Table1[[#This Row],[Ticker]],[1]!Table1[[Symbol]:[Industry]],2,FALSE),"-")</f>
        <v>-</v>
      </c>
      <c r="D2977" t="s">
        <v>140</v>
      </c>
      <c r="E2977">
        <v>84.350430000000003</v>
      </c>
      <c r="F2977">
        <v>17.2</v>
      </c>
      <c r="G2977">
        <v>55.367410059382799</v>
      </c>
      <c r="H2977">
        <v>-1.25698532129909</v>
      </c>
      <c r="I2977">
        <v>0.44350791875428802</v>
      </c>
      <c r="J2977">
        <v>0.12491363342039299</v>
      </c>
      <c r="K2977">
        <v>16.1126585094989</v>
      </c>
      <c r="L2977">
        <v>14.5497819059146</v>
      </c>
      <c r="M2977">
        <v>60.5552000036216</v>
      </c>
      <c r="N2977">
        <v>1.4340895540365499</v>
      </c>
      <c r="O2977">
        <v>14.244186046511601</v>
      </c>
      <c r="P2977">
        <v>91.1111111111111</v>
      </c>
      <c r="Q2977">
        <v>6.8408851721455999E-2</v>
      </c>
    </row>
    <row r="2978" spans="1:17" hidden="1" x14ac:dyDescent="0.3">
      <c r="A2978" t="s">
        <v>6120</v>
      </c>
      <c r="B2978" t="s">
        <v>6121</v>
      </c>
      <c r="C2978" t="str">
        <f>IFERROR(VLOOKUP(Table1[[#This Row],[Ticker]],[1]!Table1[[Symbol]:[Industry]],2,FALSE),"-")</f>
        <v>-</v>
      </c>
      <c r="D2978" t="s">
        <v>218</v>
      </c>
      <c r="E2978">
        <v>84.227850000000004</v>
      </c>
      <c r="F2978">
        <v>28.55</v>
      </c>
      <c r="G2978">
        <v>44.053185139175</v>
      </c>
      <c r="H2978">
        <v>-2.08304089499129</v>
      </c>
      <c r="I2978">
        <v>-22.154352661398001</v>
      </c>
      <c r="J2978">
        <v>-0.38531991876782701</v>
      </c>
      <c r="K2978">
        <v>27.868758566326701</v>
      </c>
      <c r="L2978">
        <v>25.760817837169501</v>
      </c>
      <c r="M2978">
        <v>53.371005341641002</v>
      </c>
      <c r="N2978">
        <v>0.25036047728538902</v>
      </c>
      <c r="O2978">
        <v>27.3555166374781</v>
      </c>
      <c r="P2978">
        <v>98.126301179736302</v>
      </c>
      <c r="Q2978">
        <v>-2.0626331606245E-2</v>
      </c>
    </row>
    <row r="2979" spans="1:17" hidden="1" x14ac:dyDescent="0.3">
      <c r="A2979" t="s">
        <v>6122</v>
      </c>
      <c r="B2979" t="s">
        <v>6123</v>
      </c>
      <c r="C2979" t="str">
        <f>IFERROR(VLOOKUP(Table1[[#This Row],[Ticker]],[1]!Table1[[Symbol]:[Industry]],2,FALSE),"-")</f>
        <v>-</v>
      </c>
      <c r="E2979">
        <v>84.127499999999998</v>
      </c>
      <c r="F2979">
        <v>50</v>
      </c>
      <c r="G2979">
        <v>-17.225351671408301</v>
      </c>
      <c r="H2979">
        <v>-2.2882476946549102</v>
      </c>
      <c r="I2979">
        <v>-16.9421398338641</v>
      </c>
      <c r="J2979">
        <v>-1.6714935522083501</v>
      </c>
      <c r="K2979">
        <v>50.703794144420101</v>
      </c>
      <c r="L2979">
        <v>49.460007420226397</v>
      </c>
      <c r="M2979">
        <v>45.434158809611802</v>
      </c>
      <c r="N2979">
        <v>4.8081168831168801</v>
      </c>
      <c r="O2979">
        <v>21.58</v>
      </c>
      <c r="P2979">
        <v>24.285359184688001</v>
      </c>
    </row>
    <row r="2980" spans="1:17" hidden="1" x14ac:dyDescent="0.3">
      <c r="A2980" t="s">
        <v>6124</v>
      </c>
      <c r="B2980" t="s">
        <v>6125</v>
      </c>
      <c r="C2980" t="str">
        <f>IFERROR(VLOOKUP(Table1[[#This Row],[Ticker]],[1]!Table1[[Symbol]:[Industry]],2,FALSE),"-")</f>
        <v>-</v>
      </c>
      <c r="D2980" t="s">
        <v>278</v>
      </c>
      <c r="E2980">
        <v>84.067477999999994</v>
      </c>
      <c r="F2980">
        <v>149.4</v>
      </c>
      <c r="G2980">
        <v>-33.349003967030498</v>
      </c>
      <c r="H2980">
        <v>-8.3774997373953397</v>
      </c>
      <c r="I2980">
        <v>-11.949234767630699</v>
      </c>
      <c r="J2980">
        <v>-4.3030724995767704</v>
      </c>
      <c r="K2980">
        <v>152.26410962316899</v>
      </c>
      <c r="L2980">
        <v>158.436365910304</v>
      </c>
      <c r="M2980">
        <v>40.547791218851501</v>
      </c>
      <c r="N2980">
        <v>0.63876044455260805</v>
      </c>
      <c r="O2980">
        <v>33.734939759036102</v>
      </c>
      <c r="P2980">
        <v>11.700934579439201</v>
      </c>
      <c r="Q2980">
        <v>-4.1863675489481E-2</v>
      </c>
    </row>
    <row r="2981" spans="1:17" hidden="1" x14ac:dyDescent="0.3">
      <c r="A2981" t="s">
        <v>6126</v>
      </c>
      <c r="B2981" t="s">
        <v>6127</v>
      </c>
      <c r="C2981" t="str">
        <f>IFERROR(VLOOKUP(Table1[[#This Row],[Ticker]],[1]!Table1[[Symbol]:[Industry]],2,FALSE),"-")</f>
        <v>-</v>
      </c>
      <c r="E2981">
        <v>84</v>
      </c>
      <c r="F2981">
        <v>52.76</v>
      </c>
      <c r="G2981">
        <v>-63.7239766575563</v>
      </c>
      <c r="H2981">
        <v>-4.2918728260803496</v>
      </c>
      <c r="I2981">
        <v>-38.944261917358602</v>
      </c>
      <c r="J2981">
        <v>-4.9530134140390896</v>
      </c>
      <c r="K2981">
        <v>57.019130090821903</v>
      </c>
      <c r="L2981">
        <v>65.0837662211988</v>
      </c>
      <c r="M2981">
        <v>56.053655346145902</v>
      </c>
      <c r="N2981">
        <v>2.66372462488967</v>
      </c>
      <c r="O2981">
        <v>80.439727065959005</v>
      </c>
      <c r="P2981">
        <v>12.255319148936101</v>
      </c>
      <c r="Q2981">
        <v>2.2693815623301E-2</v>
      </c>
    </row>
    <row r="2982" spans="1:17" hidden="1" x14ac:dyDescent="0.3">
      <c r="A2982" t="s">
        <v>6128</v>
      </c>
      <c r="B2982" t="s">
        <v>6129</v>
      </c>
      <c r="C2982" t="str">
        <f>IFERROR(VLOOKUP(Table1[[#This Row],[Ticker]],[1]!Table1[[Symbol]:[Industry]],2,FALSE),"-")</f>
        <v>-</v>
      </c>
      <c r="D2982" t="s">
        <v>4525</v>
      </c>
      <c r="E2982">
        <v>83.949600000000004</v>
      </c>
      <c r="F2982">
        <v>209.45</v>
      </c>
      <c r="G2982">
        <v>44.807248972905903</v>
      </c>
      <c r="H2982">
        <v>18.865061128249302</v>
      </c>
      <c r="I2982">
        <v>42.633377627531502</v>
      </c>
      <c r="J2982">
        <v>20.101762261745101</v>
      </c>
      <c r="K2982">
        <v>157.34131338945099</v>
      </c>
      <c r="M2982">
        <v>69.604851409220998</v>
      </c>
      <c r="N2982">
        <v>1.15416149068322</v>
      </c>
      <c r="O2982">
        <v>3.6046789209835199</v>
      </c>
      <c r="P2982">
        <v>111.565656565656</v>
      </c>
    </row>
    <row r="2983" spans="1:17" hidden="1" x14ac:dyDescent="0.3">
      <c r="A2983" t="s">
        <v>6130</v>
      </c>
      <c r="B2983" t="s">
        <v>6131</v>
      </c>
      <c r="C2983" t="str">
        <f>IFERROR(VLOOKUP(Table1[[#This Row],[Ticker]],[1]!Table1[[Symbol]:[Industry]],2,FALSE),"-")</f>
        <v>-</v>
      </c>
      <c r="D2983" t="s">
        <v>154</v>
      </c>
      <c r="E2983">
        <v>83.880499999999998</v>
      </c>
      <c r="F2983">
        <v>69.3</v>
      </c>
      <c r="G2983">
        <v>-20.2859819758383</v>
      </c>
      <c r="H2983">
        <v>-11.210833070728601</v>
      </c>
      <c r="I2983">
        <v>-17.668727123305299</v>
      </c>
      <c r="J2983">
        <v>-0.349907649124644</v>
      </c>
      <c r="K2983">
        <v>74.249867148588294</v>
      </c>
      <c r="L2983">
        <v>75.845120246344194</v>
      </c>
      <c r="M2983">
        <v>48.776264804741999</v>
      </c>
      <c r="N2983">
        <v>1.02377622377622</v>
      </c>
      <c r="O2983">
        <v>70.274170274170203</v>
      </c>
      <c r="P2983">
        <v>25.657298277425198</v>
      </c>
    </row>
    <row r="2984" spans="1:17" hidden="1" x14ac:dyDescent="0.3">
      <c r="A2984" t="s">
        <v>6132</v>
      </c>
      <c r="B2984" t="s">
        <v>6133</v>
      </c>
      <c r="C2984" t="str">
        <f>IFERROR(VLOOKUP(Table1[[#This Row],[Ticker]],[1]!Table1[[Symbol]:[Industry]],2,FALSE),"-")</f>
        <v>-</v>
      </c>
      <c r="E2984">
        <v>83.809156680000001</v>
      </c>
      <c r="F2984">
        <v>5.29</v>
      </c>
      <c r="G2984">
        <v>-93.211311145101604</v>
      </c>
      <c r="H2984">
        <v>-16.103399853539301</v>
      </c>
      <c r="I2984">
        <v>-87.832359123785196</v>
      </c>
      <c r="J2984">
        <v>-1.6714935522083501</v>
      </c>
      <c r="K2984">
        <v>6.1835783903944099</v>
      </c>
      <c r="L2984">
        <v>11.0583134658826</v>
      </c>
      <c r="M2984">
        <v>37.219705137494799</v>
      </c>
      <c r="N2984">
        <v>0.845626792360336</v>
      </c>
      <c r="O2984">
        <v>346.12476370510399</v>
      </c>
      <c r="P2984">
        <v>5.8</v>
      </c>
      <c r="Q2984">
        <v>0.14777339418107599</v>
      </c>
    </row>
    <row r="2985" spans="1:17" hidden="1" x14ac:dyDescent="0.3">
      <c r="A2985" t="s">
        <v>6134</v>
      </c>
      <c r="B2985" t="s">
        <v>6135</v>
      </c>
      <c r="C2985" t="str">
        <f>IFERROR(VLOOKUP(Table1[[#This Row],[Ticker]],[1]!Table1[[Symbol]:[Industry]],2,FALSE),"-")</f>
        <v>-</v>
      </c>
      <c r="E2985">
        <v>83.745570000000001</v>
      </c>
      <c r="F2985">
        <v>265.85000000000002</v>
      </c>
      <c r="G2985">
        <v>51.076746565541796</v>
      </c>
      <c r="H2985">
        <v>2.2919331810002301</v>
      </c>
      <c r="I2985">
        <v>25.120910088964699</v>
      </c>
      <c r="J2985">
        <v>0.85768932716907798</v>
      </c>
      <c r="K2985">
        <v>224.942585508832</v>
      </c>
      <c r="L2985">
        <v>205.60247664887399</v>
      </c>
      <c r="M2985">
        <v>73.201711568037098</v>
      </c>
      <c r="N2985">
        <v>1.51601005774301</v>
      </c>
      <c r="O2985">
        <v>7.20331013729544</v>
      </c>
      <c r="P2985">
        <v>101.55420773313099</v>
      </c>
      <c r="Q2985">
        <v>6.0906657503184997E-2</v>
      </c>
    </row>
    <row r="2986" spans="1:17" hidden="1" x14ac:dyDescent="0.3">
      <c r="A2986" t="s">
        <v>6136</v>
      </c>
      <c r="B2986" t="s">
        <v>6137</v>
      </c>
      <c r="C2986" t="str">
        <f>IFERROR(VLOOKUP(Table1[[#This Row],[Ticker]],[1]!Table1[[Symbol]:[Industry]],2,FALSE),"-")</f>
        <v>-</v>
      </c>
      <c r="E2986">
        <v>83.4114</v>
      </c>
      <c r="F2986">
        <v>166</v>
      </c>
      <c r="G2986">
        <v>-32.426794553272401</v>
      </c>
      <c r="H2986">
        <v>10.7336113737157</v>
      </c>
      <c r="I2986">
        <v>-5.5848916955208301</v>
      </c>
      <c r="J2986">
        <v>6.4917717539140902</v>
      </c>
      <c r="K2986">
        <v>143.59831957044599</v>
      </c>
      <c r="L2986">
        <v>146.766445217002</v>
      </c>
      <c r="M2986">
        <v>84.811231057249302</v>
      </c>
      <c r="N2986">
        <v>0.939393939393939</v>
      </c>
      <c r="O2986">
        <v>21.6867469879518</v>
      </c>
      <c r="P2986">
        <v>58.095238095238003</v>
      </c>
    </row>
    <row r="2987" spans="1:17" hidden="1" x14ac:dyDescent="0.3">
      <c r="A2987" t="s">
        <v>6138</v>
      </c>
      <c r="B2987" t="s">
        <v>6139</v>
      </c>
      <c r="C2987" t="str">
        <f>IFERROR(VLOOKUP(Table1[[#This Row],[Ticker]],[1]!Table1[[Symbol]:[Industry]],2,FALSE),"-")</f>
        <v>-</v>
      </c>
      <c r="E2987">
        <v>83.378986949999998</v>
      </c>
      <c r="F2987">
        <v>11376.55</v>
      </c>
      <c r="G2987">
        <v>194.78097566353401</v>
      </c>
      <c r="H2987">
        <v>12.647135283849799</v>
      </c>
      <c r="I2987">
        <v>166.15945349633799</v>
      </c>
      <c r="J2987">
        <v>0.60336643827913194</v>
      </c>
      <c r="K2987">
        <v>9718.6926021372001</v>
      </c>
      <c r="L2987">
        <v>6816.6755758413901</v>
      </c>
      <c r="M2987">
        <v>74.415181951953798</v>
      </c>
      <c r="N2987">
        <v>0.72434385017166403</v>
      </c>
      <c r="O2987">
        <v>7.5897350251174602</v>
      </c>
      <c r="P2987">
        <v>225.044285714285</v>
      </c>
      <c r="Q2987">
        <v>0.16959558156041499</v>
      </c>
    </row>
    <row r="2988" spans="1:17" hidden="1" x14ac:dyDescent="0.3">
      <c r="A2988" t="s">
        <v>6140</v>
      </c>
      <c r="B2988" t="s">
        <v>6141</v>
      </c>
      <c r="C2988" t="str">
        <f>IFERROR(VLOOKUP(Table1[[#This Row],[Ticker]],[1]!Table1[[Symbol]:[Industry]],2,FALSE),"-")</f>
        <v>-</v>
      </c>
      <c r="D2988" t="s">
        <v>137</v>
      </c>
      <c r="E2988">
        <v>83.206942499999997</v>
      </c>
      <c r="F2988">
        <v>394.4</v>
      </c>
      <c r="G2988">
        <v>197.72601259277599</v>
      </c>
      <c r="H2988">
        <v>19.980599325522999</v>
      </c>
      <c r="I2988">
        <v>80.185416167837204</v>
      </c>
      <c r="J2988">
        <v>0.63308865803423697</v>
      </c>
      <c r="K2988">
        <v>335.58924448382601</v>
      </c>
      <c r="L2988">
        <v>270.438252819544</v>
      </c>
      <c r="M2988">
        <v>62.679637504033501</v>
      </c>
      <c r="N2988">
        <v>1.7058123575067199</v>
      </c>
      <c r="O2988">
        <v>10.9026369168357</v>
      </c>
      <c r="P2988">
        <v>241.17647058823499</v>
      </c>
      <c r="Q2988">
        <v>0.13125746158945201</v>
      </c>
    </row>
    <row r="2989" spans="1:17" hidden="1" x14ac:dyDescent="0.3">
      <c r="A2989" t="s">
        <v>6142</v>
      </c>
      <c r="B2989" t="s">
        <v>6143</v>
      </c>
      <c r="C2989" t="str">
        <f>IFERROR(VLOOKUP(Table1[[#This Row],[Ticker]],[1]!Table1[[Symbol]:[Industry]],2,FALSE),"-")</f>
        <v>-</v>
      </c>
      <c r="E2989">
        <v>83.171467250000006</v>
      </c>
      <c r="F2989">
        <v>565.35</v>
      </c>
      <c r="G2989">
        <v>56.7371588167873</v>
      </c>
      <c r="H2989">
        <v>16.240011442705899</v>
      </c>
      <c r="I2989">
        <v>-9.3790418375868398</v>
      </c>
      <c r="J2989">
        <v>0.33768075971826</v>
      </c>
      <c r="K2989">
        <v>489.93193365996399</v>
      </c>
      <c r="L2989">
        <v>469.851628174106</v>
      </c>
      <c r="M2989">
        <v>85.172114163710404</v>
      </c>
      <c r="N2989">
        <v>1.4230152207956199</v>
      </c>
      <c r="O2989">
        <v>15.839745290527899</v>
      </c>
      <c r="P2989">
        <v>103.876667868734</v>
      </c>
      <c r="Q2989">
        <v>8.0835050251153007E-2</v>
      </c>
    </row>
    <row r="2990" spans="1:17" hidden="1" x14ac:dyDescent="0.3">
      <c r="A2990" t="s">
        <v>6144</v>
      </c>
      <c r="B2990" t="s">
        <v>6145</v>
      </c>
      <c r="C2990" t="str">
        <f>IFERROR(VLOOKUP(Table1[[#This Row],[Ticker]],[1]!Table1[[Symbol]:[Industry]],2,FALSE),"-")</f>
        <v>-</v>
      </c>
      <c r="D2990" t="s">
        <v>278</v>
      </c>
      <c r="E2990">
        <v>83.109824000000003</v>
      </c>
      <c r="F2990">
        <v>207.95</v>
      </c>
      <c r="G2990">
        <v>-38.071992111517297</v>
      </c>
      <c r="H2990">
        <v>-2.91596127585687</v>
      </c>
      <c r="I2990">
        <v>-24.1266000906122</v>
      </c>
      <c r="J2990">
        <v>-4.4866925581726398E-2</v>
      </c>
      <c r="K2990">
        <v>211.23278763068001</v>
      </c>
      <c r="L2990">
        <v>221.332081778564</v>
      </c>
      <c r="M2990">
        <v>48.057303301327003</v>
      </c>
      <c r="N2990">
        <v>1.00745156482861</v>
      </c>
      <c r="O2990">
        <v>62.322673719644101</v>
      </c>
      <c r="P2990">
        <v>11.203208556149701</v>
      </c>
      <c r="Q2990">
        <v>0.127286977731662</v>
      </c>
    </row>
    <row r="2991" spans="1:17" hidden="1" x14ac:dyDescent="0.3">
      <c r="A2991" t="s">
        <v>6146</v>
      </c>
      <c r="B2991" t="s">
        <v>6147</v>
      </c>
      <c r="C2991" t="str">
        <f>IFERROR(VLOOKUP(Table1[[#This Row],[Ticker]],[1]!Table1[[Symbol]:[Industry]],2,FALSE),"-")</f>
        <v>-</v>
      </c>
      <c r="D2991" t="s">
        <v>1150</v>
      </c>
      <c r="E2991">
        <v>82.950648000000001</v>
      </c>
      <c r="F2991">
        <v>69</v>
      </c>
      <c r="G2991">
        <v>67.998989006751202</v>
      </c>
      <c r="H2991">
        <v>2.2527085959379902</v>
      </c>
      <c r="I2991">
        <v>-12.956720034249001</v>
      </c>
      <c r="J2991">
        <v>0.894488852483729</v>
      </c>
      <c r="K2991">
        <v>69.522303842804405</v>
      </c>
      <c r="L2991">
        <v>66.522611591349502</v>
      </c>
      <c r="M2991">
        <v>65.190579908781203</v>
      </c>
      <c r="N2991">
        <v>0.33526011560693603</v>
      </c>
      <c r="O2991">
        <v>43.043478260869499</v>
      </c>
      <c r="P2991">
        <v>122.28187919462999</v>
      </c>
    </row>
    <row r="2992" spans="1:17" hidden="1" x14ac:dyDescent="0.3">
      <c r="A2992" t="s">
        <v>6148</v>
      </c>
      <c r="B2992" t="s">
        <v>6149</v>
      </c>
      <c r="C2992" t="str">
        <f>IFERROR(VLOOKUP(Table1[[#This Row],[Ticker]],[1]!Table1[[Symbol]:[Industry]],2,FALSE),"-")</f>
        <v>-</v>
      </c>
      <c r="D2992" t="s">
        <v>971</v>
      </c>
      <c r="E2992">
        <v>82.857500000000002</v>
      </c>
      <c r="F2992">
        <v>147</v>
      </c>
      <c r="G2992">
        <v>-60.784559267908897</v>
      </c>
      <c r="H2992">
        <v>-7.6648560592344204</v>
      </c>
      <c r="I2992">
        <v>-30.414789090610999</v>
      </c>
      <c r="J2992">
        <v>-3.6442826678546099</v>
      </c>
      <c r="K2992">
        <v>150.69872268861499</v>
      </c>
      <c r="L2992">
        <v>175.44457777298899</v>
      </c>
      <c r="M2992">
        <v>45.416297492567402</v>
      </c>
      <c r="N2992">
        <v>1.16381940967652</v>
      </c>
      <c r="O2992">
        <v>55.1020408163265</v>
      </c>
      <c r="P2992">
        <v>7.29927007299269</v>
      </c>
      <c r="Q2992">
        <v>0.20934869735433601</v>
      </c>
    </row>
    <row r="2993" spans="1:17" hidden="1" x14ac:dyDescent="0.3">
      <c r="A2993" t="s">
        <v>6150</v>
      </c>
      <c r="B2993" t="s">
        <v>6151</v>
      </c>
      <c r="C2993" t="str">
        <f>IFERROR(VLOOKUP(Table1[[#This Row],[Ticker]],[1]!Table1[[Symbol]:[Industry]],2,FALSE),"-")</f>
        <v>-</v>
      </c>
      <c r="D2993" t="s">
        <v>607</v>
      </c>
      <c r="E2993">
        <v>82.817599999999999</v>
      </c>
      <c r="F2993">
        <v>31</v>
      </c>
      <c r="G2993">
        <v>53.092171790700696</v>
      </c>
      <c r="H2993">
        <v>-25.550833070728601</v>
      </c>
      <c r="I2993">
        <v>-9.0071447488516405</v>
      </c>
      <c r="J2993">
        <v>-5.5406347915917999</v>
      </c>
      <c r="K2993">
        <v>32.338435191350001</v>
      </c>
      <c r="L2993">
        <v>29.545790165691599</v>
      </c>
      <c r="M2993">
        <v>39.968684679994801</v>
      </c>
      <c r="N2993">
        <v>0.75017669382437302</v>
      </c>
      <c r="O2993">
        <v>29.0322580645161</v>
      </c>
      <c r="P2993">
        <v>92.069392812887202</v>
      </c>
      <c r="Q2993">
        <v>2.6018868640545999E-2</v>
      </c>
    </row>
    <row r="2994" spans="1:17" hidden="1" x14ac:dyDescent="0.3">
      <c r="A2994" t="s">
        <v>6152</v>
      </c>
      <c r="B2994" t="s">
        <v>6153</v>
      </c>
      <c r="C2994" t="str">
        <f>IFERROR(VLOOKUP(Table1[[#This Row],[Ticker]],[1]!Table1[[Symbol]:[Industry]],2,FALSE),"-")</f>
        <v>-</v>
      </c>
      <c r="E2994">
        <v>82.759187174999994</v>
      </c>
      <c r="F2994">
        <v>30.14</v>
      </c>
      <c r="G2994">
        <v>28.090288684516999</v>
      </c>
      <c r="H2994">
        <v>-12.9826279425235</v>
      </c>
      <c r="I2994">
        <v>5.3234911011110597</v>
      </c>
      <c r="J2994">
        <v>-4.3148056541191702</v>
      </c>
      <c r="K2994">
        <v>30.366003063060901</v>
      </c>
      <c r="L2994">
        <v>27.5282391863295</v>
      </c>
      <c r="M2994">
        <v>46.132903195187097</v>
      </c>
      <c r="N2994">
        <v>1.08862489473133</v>
      </c>
      <c r="O2994">
        <v>21.101526211015202</v>
      </c>
      <c r="P2994">
        <v>77.189888300999399</v>
      </c>
      <c r="Q2994">
        <v>4.284797967918E-3</v>
      </c>
    </row>
    <row r="2995" spans="1:17" hidden="1" x14ac:dyDescent="0.3">
      <c r="A2995" t="s">
        <v>6154</v>
      </c>
      <c r="B2995" t="s">
        <v>6155</v>
      </c>
      <c r="C2995" t="str">
        <f>IFERROR(VLOOKUP(Table1[[#This Row],[Ticker]],[1]!Table1[[Symbol]:[Industry]],2,FALSE),"-")</f>
        <v>-</v>
      </c>
      <c r="D2995" t="s">
        <v>568</v>
      </c>
      <c r="E2995">
        <v>82.554266519999999</v>
      </c>
      <c r="F2995">
        <v>49.92</v>
      </c>
      <c r="G2995">
        <v>81.443088052736798</v>
      </c>
      <c r="H2995">
        <v>1.29831438627828</v>
      </c>
      <c r="I2995">
        <v>15.544123592722</v>
      </c>
      <c r="J2995">
        <v>16.2496534011966</v>
      </c>
      <c r="K2995">
        <v>43.825276085581301</v>
      </c>
      <c r="L2995">
        <v>37.586047737143403</v>
      </c>
      <c r="M2995">
        <v>73.288331433604299</v>
      </c>
      <c r="N2995">
        <v>0.69918455705188298</v>
      </c>
      <c r="O2995">
        <v>7.5721153846153904</v>
      </c>
      <c r="P2995">
        <v>105.770816158285</v>
      </c>
      <c r="Q2995">
        <v>8.1553774986000999E-2</v>
      </c>
    </row>
    <row r="2996" spans="1:17" hidden="1" x14ac:dyDescent="0.3">
      <c r="A2996" t="s">
        <v>6156</v>
      </c>
      <c r="B2996" t="s">
        <v>6157</v>
      </c>
      <c r="C2996" t="str">
        <f>IFERROR(VLOOKUP(Table1[[#This Row],[Ticker]],[1]!Table1[[Symbol]:[Industry]],2,FALSE),"-")</f>
        <v>-</v>
      </c>
      <c r="E2996">
        <v>82.545764399999996</v>
      </c>
      <c r="F2996">
        <v>35.26</v>
      </c>
      <c r="G2996">
        <v>179.59616376182001</v>
      </c>
      <c r="H2996">
        <v>28.840822393548098</v>
      </c>
      <c r="I2996">
        <v>98.688580154192493</v>
      </c>
      <c r="J2996">
        <v>-0.58816021887501801</v>
      </c>
      <c r="K2996">
        <v>30.697061617230499</v>
      </c>
      <c r="L2996">
        <v>23.2939973855406</v>
      </c>
      <c r="M2996">
        <v>68.8950644713196</v>
      </c>
      <c r="N2996">
        <v>0.869621799449663</v>
      </c>
      <c r="O2996">
        <v>7.9693703913783498</v>
      </c>
      <c r="P2996">
        <v>252.599999999999</v>
      </c>
      <c r="Q2996">
        <v>0.13259427266860599</v>
      </c>
    </row>
    <row r="2997" spans="1:17" hidden="1" x14ac:dyDescent="0.3">
      <c r="A2997" t="s">
        <v>6158</v>
      </c>
      <c r="B2997" t="s">
        <v>6159</v>
      </c>
      <c r="C2997" t="str">
        <f>IFERROR(VLOOKUP(Table1[[#This Row],[Ticker]],[1]!Table1[[Symbol]:[Industry]],2,FALSE),"-")</f>
        <v>-</v>
      </c>
      <c r="E2997">
        <v>81.792405000000002</v>
      </c>
      <c r="F2997">
        <v>49.1</v>
      </c>
      <c r="G2997">
        <v>-22.098723629269099</v>
      </c>
      <c r="H2997">
        <v>-9.7714391313347306</v>
      </c>
      <c r="I2997">
        <v>-7.7308778816585901</v>
      </c>
      <c r="J2997">
        <v>-4.4969224119459801</v>
      </c>
      <c r="M2997">
        <v>38.662574739193701</v>
      </c>
      <c r="O2997">
        <v>21.934826883910301</v>
      </c>
      <c r="P2997">
        <v>8.8691796008869108</v>
      </c>
    </row>
    <row r="2998" spans="1:17" hidden="1" x14ac:dyDescent="0.3">
      <c r="A2998" t="s">
        <v>6160</v>
      </c>
      <c r="B2998" t="s">
        <v>6161</v>
      </c>
      <c r="C2998" t="str">
        <f>IFERROR(VLOOKUP(Table1[[#This Row],[Ticker]],[1]!Table1[[Symbol]:[Industry]],2,FALSE),"-")</f>
        <v>-</v>
      </c>
      <c r="D2998" t="s">
        <v>971</v>
      </c>
      <c r="E2998">
        <v>81.77</v>
      </c>
      <c r="F2998">
        <v>219.1</v>
      </c>
      <c r="G2998">
        <v>-34.659047859406598</v>
      </c>
      <c r="H2998">
        <v>-6.13092439492958</v>
      </c>
      <c r="I2998">
        <v>-28.009390981079399</v>
      </c>
      <c r="J2998">
        <v>0.148363623557594</v>
      </c>
      <c r="K2998">
        <v>221.29827237991</v>
      </c>
      <c r="L2998">
        <v>234.44277823876499</v>
      </c>
      <c r="M2998">
        <v>53.4006470700416</v>
      </c>
      <c r="N2998">
        <v>1.9349937214863899</v>
      </c>
      <c r="O2998">
        <v>38.726608854404297</v>
      </c>
      <c r="P2998">
        <v>4.7824007651841196</v>
      </c>
      <c r="Q2998">
        <v>-2.5625089666723999E-2</v>
      </c>
    </row>
    <row r="2999" spans="1:17" hidden="1" x14ac:dyDescent="0.3">
      <c r="A2999" t="s">
        <v>6162</v>
      </c>
      <c r="B2999" t="s">
        <v>6163</v>
      </c>
      <c r="C2999" t="str">
        <f>IFERROR(VLOOKUP(Table1[[#This Row],[Ticker]],[1]!Table1[[Symbol]:[Industry]],2,FALSE),"-")</f>
        <v>-</v>
      </c>
      <c r="D2999" t="s">
        <v>388</v>
      </c>
      <c r="E2999">
        <v>81.668213010000002</v>
      </c>
      <c r="F2999">
        <v>75.02</v>
      </c>
      <c r="G2999">
        <v>76.579539871646006</v>
      </c>
      <c r="H2999">
        <v>6.2396374592366497</v>
      </c>
      <c r="I2999">
        <v>-2.6399891284656198</v>
      </c>
      <c r="J2999">
        <v>-5.6876083702871698</v>
      </c>
      <c r="K2999">
        <v>71.769749874712303</v>
      </c>
      <c r="L2999">
        <v>66.5265388800549</v>
      </c>
      <c r="M2999">
        <v>61.610730775310699</v>
      </c>
      <c r="N2999">
        <v>2.0767956938970902</v>
      </c>
      <c r="O2999">
        <v>30.6318315115969</v>
      </c>
      <c r="P2999">
        <v>114.28163381890801</v>
      </c>
      <c r="Q2999">
        <v>7.5323292918758999E-2</v>
      </c>
    </row>
    <row r="3000" spans="1:17" hidden="1" x14ac:dyDescent="0.3">
      <c r="A3000" t="s">
        <v>6164</v>
      </c>
      <c r="B3000" t="s">
        <v>6165</v>
      </c>
      <c r="C3000" t="str">
        <f>IFERROR(VLOOKUP(Table1[[#This Row],[Ticker]],[1]!Table1[[Symbol]:[Industry]],2,FALSE),"-")</f>
        <v>-</v>
      </c>
      <c r="D3000" t="s">
        <v>293</v>
      </c>
      <c r="E3000">
        <v>81.581850000000003</v>
      </c>
      <c r="F3000">
        <v>131.19999999999999</v>
      </c>
      <c r="G3000">
        <v>-25.913358401693799</v>
      </c>
      <c r="H3000">
        <v>4.4026421065762804</v>
      </c>
      <c r="I3000">
        <v>-55.923666673368302</v>
      </c>
      <c r="J3000">
        <v>4.1466882659734496</v>
      </c>
      <c r="K3000">
        <v>143.296749544601</v>
      </c>
      <c r="L3000">
        <v>169.28480326240299</v>
      </c>
      <c r="M3000">
        <v>62.218855259015101</v>
      </c>
      <c r="N3000">
        <v>1.1587031362312199</v>
      </c>
      <c r="O3000">
        <v>108.84146341463401</v>
      </c>
      <c r="P3000">
        <v>24.952380952380899</v>
      </c>
    </row>
    <row r="3001" spans="1:17" hidden="1" x14ac:dyDescent="0.3">
      <c r="A3001" t="s">
        <v>6166</v>
      </c>
      <c r="B3001" t="s">
        <v>6167</v>
      </c>
      <c r="C3001" t="str">
        <f>IFERROR(VLOOKUP(Table1[[#This Row],[Ticker]],[1]!Table1[[Symbol]:[Industry]],2,FALSE),"-")</f>
        <v>-</v>
      </c>
      <c r="D3001" t="s">
        <v>169</v>
      </c>
      <c r="E3001">
        <v>81.214034670000004</v>
      </c>
      <c r="F3001">
        <v>49</v>
      </c>
      <c r="G3001">
        <v>2.4193536438341399</v>
      </c>
      <c r="H3001">
        <v>3.70971386201338</v>
      </c>
      <c r="I3001">
        <v>23.298008843430601</v>
      </c>
      <c r="J3001">
        <v>-0.25017375525403202</v>
      </c>
      <c r="K3001">
        <v>48.225813612294502</v>
      </c>
      <c r="L3001">
        <v>45.758133359323097</v>
      </c>
      <c r="M3001">
        <v>53.304889412692503</v>
      </c>
      <c r="N3001">
        <v>1.9318181818181801</v>
      </c>
      <c r="O3001">
        <v>41.428571428571402</v>
      </c>
      <c r="P3001">
        <v>46.050670640834497</v>
      </c>
      <c r="Q3001">
        <v>-1.3323002305811E-2</v>
      </c>
    </row>
    <row r="3002" spans="1:17" hidden="1" x14ac:dyDescent="0.3">
      <c r="A3002" t="s">
        <v>6168</v>
      </c>
      <c r="B3002" t="s">
        <v>6169</v>
      </c>
      <c r="C3002" t="str">
        <f>IFERROR(VLOOKUP(Table1[[#This Row],[Ticker]],[1]!Table1[[Symbol]:[Industry]],2,FALSE),"-")</f>
        <v>-</v>
      </c>
      <c r="D3002" t="s">
        <v>850</v>
      </c>
      <c r="E3002">
        <v>80.952569975999893</v>
      </c>
      <c r="F3002">
        <v>6.55</v>
      </c>
      <c r="G3002">
        <v>-18.308172339236599</v>
      </c>
      <c r="H3002">
        <v>-12.2923933544166</v>
      </c>
      <c r="I3002">
        <v>-20.972548185747002</v>
      </c>
      <c r="J3002">
        <v>-4.4371412960220402</v>
      </c>
      <c r="K3002">
        <v>7.0313607299071004</v>
      </c>
      <c r="L3002">
        <v>8.2464655398285096</v>
      </c>
      <c r="M3002">
        <v>38.7521267699342</v>
      </c>
      <c r="N3002">
        <v>1.2632490238301299</v>
      </c>
      <c r="O3002">
        <v>88.549618320610605</v>
      </c>
      <c r="P3002">
        <v>42.3913043478261</v>
      </c>
      <c r="Q3002">
        <v>-0.133237003689851</v>
      </c>
    </row>
    <row r="3003" spans="1:17" hidden="1" x14ac:dyDescent="0.3">
      <c r="A3003" t="s">
        <v>6170</v>
      </c>
      <c r="B3003" t="s">
        <v>6171</v>
      </c>
      <c r="C3003" t="str">
        <f>IFERROR(VLOOKUP(Table1[[#This Row],[Ticker]],[1]!Table1[[Symbol]:[Industry]],2,FALSE),"-")</f>
        <v>-</v>
      </c>
      <c r="D3003" t="s">
        <v>486</v>
      </c>
      <c r="E3003">
        <v>80.792009399999998</v>
      </c>
      <c r="F3003">
        <v>179.6</v>
      </c>
      <c r="G3003">
        <v>-44.233974354031602</v>
      </c>
      <c r="H3003">
        <v>0.50550247011018101</v>
      </c>
      <c r="I3003">
        <v>-17.531474988664101</v>
      </c>
      <c r="J3003">
        <v>-6.1420817875024598</v>
      </c>
      <c r="K3003">
        <v>158.98273766872899</v>
      </c>
      <c r="L3003">
        <v>173.51295861371901</v>
      </c>
      <c r="M3003">
        <v>45.947496043853803</v>
      </c>
      <c r="N3003">
        <v>0.85862546586934896</v>
      </c>
      <c r="O3003">
        <v>36.080178173719297</v>
      </c>
      <c r="P3003">
        <v>38.153846153846096</v>
      </c>
      <c r="Q3003">
        <v>0.117193460951724</v>
      </c>
    </row>
    <row r="3004" spans="1:17" hidden="1" x14ac:dyDescent="0.3">
      <c r="A3004" t="s">
        <v>6172</v>
      </c>
      <c r="B3004" t="s">
        <v>6173</v>
      </c>
      <c r="C3004" t="str">
        <f>IFERROR(VLOOKUP(Table1[[#This Row],[Ticker]],[1]!Table1[[Symbol]:[Industry]],2,FALSE),"-")</f>
        <v>-</v>
      </c>
      <c r="D3004" t="s">
        <v>124</v>
      </c>
      <c r="E3004">
        <v>80.758450159999995</v>
      </c>
      <c r="F3004">
        <v>27.93</v>
      </c>
      <c r="G3004">
        <v>-7.7873743266561402</v>
      </c>
      <c r="H3004">
        <v>-9.65047641777943</v>
      </c>
      <c r="I3004">
        <v>-33.278817515457703</v>
      </c>
      <c r="J3004">
        <v>-3.2312855799379898</v>
      </c>
      <c r="K3004">
        <v>30.004833522535399</v>
      </c>
      <c r="L3004">
        <v>30.333831055718399</v>
      </c>
      <c r="M3004">
        <v>45.3855674934604</v>
      </c>
      <c r="N3004">
        <v>1.3654489789469799</v>
      </c>
      <c r="O3004">
        <v>56.426781238811301</v>
      </c>
      <c r="P3004">
        <v>25.8108108108108</v>
      </c>
      <c r="Q3004">
        <v>2.0242279593319E-2</v>
      </c>
    </row>
    <row r="3005" spans="1:17" hidden="1" x14ac:dyDescent="0.3">
      <c r="A3005" t="s">
        <v>6174</v>
      </c>
      <c r="B3005" t="s">
        <v>6175</v>
      </c>
      <c r="C3005" t="str">
        <f>IFERROR(VLOOKUP(Table1[[#This Row],[Ticker]],[1]!Table1[[Symbol]:[Industry]],2,FALSE),"-")</f>
        <v>-</v>
      </c>
      <c r="D3005" t="s">
        <v>607</v>
      </c>
      <c r="E3005">
        <v>80.541650559999994</v>
      </c>
      <c r="F3005">
        <v>91.77</v>
      </c>
      <c r="G3005">
        <v>-0.99772151956453903</v>
      </c>
      <c r="H3005">
        <v>-5.6622703140780599</v>
      </c>
      <c r="I3005">
        <v>-16.7578703623712</v>
      </c>
      <c r="J3005">
        <v>-0.25700576823920601</v>
      </c>
      <c r="K3005">
        <v>93.327974910977403</v>
      </c>
      <c r="L3005">
        <v>90.864396718564194</v>
      </c>
      <c r="M3005">
        <v>54.183444225641097</v>
      </c>
      <c r="N3005">
        <v>0.41806407065124002</v>
      </c>
      <c r="O3005">
        <v>30.053394355453801</v>
      </c>
      <c r="P3005">
        <v>34.560117302052703</v>
      </c>
      <c r="Q3005">
        <v>8.9722216730009994E-3</v>
      </c>
    </row>
    <row r="3006" spans="1:17" hidden="1" x14ac:dyDescent="0.3">
      <c r="A3006" t="s">
        <v>6176</v>
      </c>
      <c r="B3006" t="s">
        <v>6177</v>
      </c>
      <c r="C3006" t="str">
        <f>IFERROR(VLOOKUP(Table1[[#This Row],[Ticker]],[1]!Table1[[Symbol]:[Industry]],2,FALSE),"-")</f>
        <v>-</v>
      </c>
      <c r="D3006" t="s">
        <v>302</v>
      </c>
      <c r="E3006">
        <v>80.314255575000004</v>
      </c>
      <c r="F3006">
        <v>212.05</v>
      </c>
      <c r="G3006">
        <v>10.681337965966</v>
      </c>
      <c r="H3006">
        <v>-4.1800887341590904</v>
      </c>
      <c r="I3006">
        <v>19.295497649666</v>
      </c>
      <c r="J3006">
        <v>4.91804367113168</v>
      </c>
      <c r="K3006">
        <v>199.30338948147499</v>
      </c>
      <c r="L3006">
        <v>181.869481394198</v>
      </c>
      <c r="M3006">
        <v>69.221936184974098</v>
      </c>
      <c r="N3006">
        <v>1.1582568508472</v>
      </c>
      <c r="O3006">
        <v>12.662107993397701</v>
      </c>
      <c r="P3006">
        <v>45.140314852840497</v>
      </c>
      <c r="Q3006">
        <v>-3.2193189906374001E-2</v>
      </c>
    </row>
    <row r="3007" spans="1:17" hidden="1" x14ac:dyDescent="0.3">
      <c r="A3007" t="s">
        <v>6178</v>
      </c>
      <c r="B3007" t="s">
        <v>6179</v>
      </c>
      <c r="C3007" t="str">
        <f>IFERROR(VLOOKUP(Table1[[#This Row],[Ticker]],[1]!Table1[[Symbol]:[Industry]],2,FALSE),"-")</f>
        <v>-</v>
      </c>
      <c r="D3007" t="s">
        <v>278</v>
      </c>
      <c r="E3007">
        <v>80.299125000000004</v>
      </c>
      <c r="F3007">
        <v>220.5</v>
      </c>
      <c r="G3007">
        <v>159.23531084895799</v>
      </c>
      <c r="H3007">
        <v>14.158160680618</v>
      </c>
      <c r="I3007">
        <v>164.85997893746401</v>
      </c>
      <c r="J3007">
        <v>-2.5525508209308199</v>
      </c>
      <c r="K3007">
        <v>176.015486715072</v>
      </c>
      <c r="L3007">
        <v>110.085912217035</v>
      </c>
      <c r="M3007">
        <v>51.862393891320799</v>
      </c>
      <c r="N3007">
        <v>1.8775076445576999</v>
      </c>
      <c r="O3007">
        <v>13.832199546485199</v>
      </c>
      <c r="P3007">
        <v>386.54015887025599</v>
      </c>
      <c r="Q3007">
        <v>0.19003727262268799</v>
      </c>
    </row>
    <row r="3008" spans="1:17" hidden="1" x14ac:dyDescent="0.3">
      <c r="A3008" t="s">
        <v>6180</v>
      </c>
      <c r="B3008" t="s">
        <v>6181</v>
      </c>
      <c r="C3008" t="str">
        <f>IFERROR(VLOOKUP(Table1[[#This Row],[Ticker]],[1]!Table1[[Symbol]:[Industry]],2,FALSE),"-")</f>
        <v>-</v>
      </c>
      <c r="D3008" t="s">
        <v>385</v>
      </c>
      <c r="E3008">
        <v>80.102049600000001</v>
      </c>
      <c r="F3008">
        <v>131.1</v>
      </c>
      <c r="G3008">
        <v>-62.075323411849801</v>
      </c>
      <c r="H3008">
        <v>-21.0579504539471</v>
      </c>
      <c r="I3008">
        <v>1.60252086887291</v>
      </c>
      <c r="J3008">
        <v>-4.9925267625404501</v>
      </c>
      <c r="K3008">
        <v>135.17182355427599</v>
      </c>
      <c r="L3008">
        <v>141.99717215065201</v>
      </c>
      <c r="M3008">
        <v>39.300374728080897</v>
      </c>
      <c r="N3008">
        <v>0.66064014725431996</v>
      </c>
      <c r="O3008">
        <v>78.947368421052602</v>
      </c>
      <c r="P3008">
        <v>77.162162162162105</v>
      </c>
      <c r="Q3008">
        <v>0.126824418325929</v>
      </c>
    </row>
    <row r="3009" spans="1:17" hidden="1" x14ac:dyDescent="0.3">
      <c r="A3009" t="s">
        <v>6182</v>
      </c>
      <c r="B3009" t="s">
        <v>6183</v>
      </c>
      <c r="C3009" t="str">
        <f>IFERROR(VLOOKUP(Table1[[#This Row],[Ticker]],[1]!Table1[[Symbol]:[Industry]],2,FALSE),"-")</f>
        <v>-</v>
      </c>
      <c r="D3009" t="s">
        <v>92</v>
      </c>
      <c r="E3009">
        <v>80.024239050000006</v>
      </c>
      <c r="F3009">
        <v>4.25</v>
      </c>
      <c r="G3009">
        <v>138.28993375993801</v>
      </c>
      <c r="H3009">
        <v>-11.838686952007199</v>
      </c>
      <c r="I3009">
        <v>-13.1649508296906</v>
      </c>
      <c r="J3009">
        <v>-4.0134139269156002</v>
      </c>
      <c r="K3009">
        <v>4.5399186693509099</v>
      </c>
      <c r="L3009">
        <v>4.4339117575166096</v>
      </c>
      <c r="M3009">
        <v>38.043360740374403</v>
      </c>
      <c r="N3009">
        <v>2.1685462925972998</v>
      </c>
      <c r="O3009">
        <v>53.647058823529399</v>
      </c>
      <c r="P3009">
        <v>163.97515527950301</v>
      </c>
    </row>
    <row r="3010" spans="1:17" hidden="1" x14ac:dyDescent="0.3">
      <c r="A3010" t="s">
        <v>6184</v>
      </c>
      <c r="B3010" t="s">
        <v>6185</v>
      </c>
      <c r="C3010" t="str">
        <f>IFERROR(VLOOKUP(Table1[[#This Row],[Ticker]],[1]!Table1[[Symbol]:[Industry]],2,FALSE),"-")</f>
        <v>-</v>
      </c>
      <c r="D3010" t="s">
        <v>61</v>
      </c>
      <c r="E3010">
        <v>79.920592920000004</v>
      </c>
      <c r="F3010">
        <v>134.05000000000001</v>
      </c>
      <c r="G3010">
        <v>-5.6762689680873599</v>
      </c>
      <c r="H3010">
        <v>-2.1604454738294399</v>
      </c>
      <c r="I3010">
        <v>-17.576117030695201</v>
      </c>
      <c r="J3010">
        <v>-5.0286364093511997</v>
      </c>
      <c r="K3010">
        <v>131.87278122358501</v>
      </c>
      <c r="L3010">
        <v>127.51314116352999</v>
      </c>
      <c r="M3010">
        <v>57.148117542617598</v>
      </c>
      <c r="N3010">
        <v>1.8780900321479499</v>
      </c>
      <c r="O3010">
        <v>17.120477433793301</v>
      </c>
      <c r="P3010">
        <v>36.715961244263099</v>
      </c>
      <c r="Q3010">
        <v>-8.1744313643423994E-2</v>
      </c>
    </row>
    <row r="3011" spans="1:17" hidden="1" x14ac:dyDescent="0.3">
      <c r="A3011" t="s">
        <v>6186</v>
      </c>
      <c r="B3011" t="s">
        <v>6187</v>
      </c>
      <c r="C3011" t="str">
        <f>IFERROR(VLOOKUP(Table1[[#This Row],[Ticker]],[1]!Table1[[Symbol]:[Industry]],2,FALSE),"-")</f>
        <v>-</v>
      </c>
      <c r="D3011" t="s">
        <v>207</v>
      </c>
      <c r="E3011">
        <v>79.84694897</v>
      </c>
      <c r="F3011">
        <v>51.97</v>
      </c>
      <c r="G3011">
        <v>-12.4553942726806</v>
      </c>
      <c r="H3011">
        <v>-5.5087333331958597</v>
      </c>
      <c r="I3011">
        <v>-26.6481023930031</v>
      </c>
      <c r="J3011">
        <v>-4.1667676542877397</v>
      </c>
      <c r="K3011">
        <v>51.6250290253044</v>
      </c>
      <c r="L3011">
        <v>54.2934166462192</v>
      </c>
      <c r="M3011">
        <v>44.021682074279298</v>
      </c>
      <c r="N3011">
        <v>0.93384328577115705</v>
      </c>
      <c r="O3011">
        <v>36.501827977679397</v>
      </c>
      <c r="P3011">
        <v>23.268500948766601</v>
      </c>
      <c r="Q3011">
        <v>-4.5769784596375998E-2</v>
      </c>
    </row>
    <row r="3012" spans="1:17" hidden="1" x14ac:dyDescent="0.3">
      <c r="A3012" t="s">
        <v>6188</v>
      </c>
      <c r="B3012" t="s">
        <v>6189</v>
      </c>
      <c r="C3012" t="str">
        <f>IFERROR(VLOOKUP(Table1[[#This Row],[Ticker]],[1]!Table1[[Symbol]:[Industry]],2,FALSE),"-")</f>
        <v>-</v>
      </c>
      <c r="D3012" t="s">
        <v>80</v>
      </c>
      <c r="E3012">
        <v>79.837284500999999</v>
      </c>
      <c r="F3012">
        <v>10.19</v>
      </c>
      <c r="G3012">
        <v>103.303542525379</v>
      </c>
      <c r="H3012">
        <v>40.098690738795099</v>
      </c>
      <c r="I3012">
        <v>45.451854997276797</v>
      </c>
      <c r="J3012">
        <v>43.172256447791597</v>
      </c>
      <c r="K3012">
        <v>6.8350207066344497</v>
      </c>
      <c r="L3012">
        <v>6.3595519910774598</v>
      </c>
      <c r="M3012">
        <v>75.720515132482802</v>
      </c>
      <c r="N3012">
        <v>3.3201397680728499</v>
      </c>
      <c r="O3012">
        <v>5.8881256133464097</v>
      </c>
      <c r="P3012">
        <v>145.54216867469799</v>
      </c>
      <c r="Q3012">
        <v>0.10031602686004699</v>
      </c>
    </row>
    <row r="3013" spans="1:17" hidden="1" x14ac:dyDescent="0.3">
      <c r="A3013" t="s">
        <v>6190</v>
      </c>
      <c r="B3013" t="s">
        <v>6191</v>
      </c>
      <c r="C3013" t="str">
        <f>IFERROR(VLOOKUP(Table1[[#This Row],[Ticker]],[1]!Table1[[Symbol]:[Industry]],2,FALSE),"-")</f>
        <v>-</v>
      </c>
      <c r="D3013" t="s">
        <v>278</v>
      </c>
      <c r="E3013">
        <v>79.777042339999994</v>
      </c>
      <c r="F3013">
        <v>1115.4000000000001</v>
      </c>
      <c r="G3013">
        <v>146.06529620488399</v>
      </c>
      <c r="H3013">
        <v>73.6421986313334</v>
      </c>
      <c r="I3013">
        <v>123.503676859625</v>
      </c>
      <c r="J3013">
        <v>43.9984816338958</v>
      </c>
      <c r="K3013">
        <v>811.26055168479502</v>
      </c>
      <c r="L3013">
        <v>638.43131847161499</v>
      </c>
      <c r="M3013">
        <v>72.848269172163</v>
      </c>
      <c r="N3013">
        <v>2.8670181482103798</v>
      </c>
      <c r="O3013">
        <v>21.458669535592598</v>
      </c>
      <c r="P3013">
        <v>205.58904109589</v>
      </c>
      <c r="Q3013">
        <v>0.122804720150662</v>
      </c>
    </row>
    <row r="3014" spans="1:17" hidden="1" x14ac:dyDescent="0.3">
      <c r="A3014" t="s">
        <v>6192</v>
      </c>
      <c r="B3014" t="s">
        <v>6193</v>
      </c>
      <c r="C3014" t="str">
        <f>IFERROR(VLOOKUP(Table1[[#This Row],[Ticker]],[1]!Table1[[Symbol]:[Industry]],2,FALSE),"-")</f>
        <v>-</v>
      </c>
      <c r="D3014" t="s">
        <v>544</v>
      </c>
      <c r="E3014">
        <v>79.770544040000004</v>
      </c>
      <c r="F3014">
        <v>109.13</v>
      </c>
      <c r="G3014">
        <v>106.73003271772301</v>
      </c>
      <c r="H3014">
        <v>7.5814746215790203</v>
      </c>
      <c r="I3014">
        <v>36.856419204284997</v>
      </c>
      <c r="J3014">
        <v>1.80998792927313</v>
      </c>
      <c r="K3014">
        <v>99.109285397349495</v>
      </c>
      <c r="L3014">
        <v>83.138207679295604</v>
      </c>
      <c r="M3014">
        <v>68.226507568306801</v>
      </c>
      <c r="N3014">
        <v>1.2592280291406901</v>
      </c>
      <c r="O3014">
        <v>9.8689636213690193</v>
      </c>
      <c r="P3014">
        <v>137.239130434782</v>
      </c>
      <c r="Q3014">
        <v>0.11342041807007799</v>
      </c>
    </row>
    <row r="3015" spans="1:17" hidden="1" x14ac:dyDescent="0.3">
      <c r="A3015" t="s">
        <v>6194</v>
      </c>
      <c r="B3015" t="s">
        <v>6195</v>
      </c>
      <c r="C3015" t="str">
        <f>IFERROR(VLOOKUP(Table1[[#This Row],[Ticker]],[1]!Table1[[Symbol]:[Industry]],2,FALSE),"-")</f>
        <v>-</v>
      </c>
      <c r="E3015">
        <v>79.571681209999994</v>
      </c>
      <c r="F3015">
        <v>96.14</v>
      </c>
      <c r="G3015">
        <v>9.1534881578548095</v>
      </c>
      <c r="H3015">
        <v>4.64188010756589</v>
      </c>
      <c r="I3015">
        <v>10.7031852129425</v>
      </c>
      <c r="J3015">
        <v>-1.6194102188750199</v>
      </c>
      <c r="K3015">
        <v>92.115215684873206</v>
      </c>
      <c r="L3015">
        <v>87.271342129577405</v>
      </c>
      <c r="M3015">
        <v>62.497088729462803</v>
      </c>
      <c r="N3015">
        <v>0.59046665194861603</v>
      </c>
      <c r="O3015">
        <v>14.3124609943831</v>
      </c>
      <c r="P3015">
        <v>42.556346381969099</v>
      </c>
      <c r="Q3015">
        <v>1.1619538269820999E-2</v>
      </c>
    </row>
    <row r="3016" spans="1:17" hidden="1" x14ac:dyDescent="0.3">
      <c r="A3016" t="s">
        <v>6196</v>
      </c>
      <c r="B3016" t="s">
        <v>6197</v>
      </c>
      <c r="C3016" t="str">
        <f>IFERROR(VLOOKUP(Table1[[#This Row],[Ticker]],[1]!Table1[[Symbol]:[Industry]],2,FALSE),"-")</f>
        <v>-</v>
      </c>
      <c r="D3016" t="s">
        <v>808</v>
      </c>
      <c r="E3016">
        <v>79.502775</v>
      </c>
      <c r="F3016">
        <v>44.05</v>
      </c>
      <c r="G3016">
        <v>-84.109006323717395</v>
      </c>
      <c r="H3016">
        <v>-5.8813757063875798</v>
      </c>
      <c r="I3016">
        <v>-47.615278881136902</v>
      </c>
      <c r="J3016">
        <v>8.2892412703927595E-2</v>
      </c>
      <c r="K3016">
        <v>46.256259019633802</v>
      </c>
      <c r="M3016">
        <v>47.798308922329298</v>
      </c>
      <c r="N3016">
        <v>0.96677393403057099</v>
      </c>
      <c r="O3016">
        <v>154.25652667423299</v>
      </c>
      <c r="P3016">
        <v>17.154255319148898</v>
      </c>
    </row>
    <row r="3017" spans="1:17" hidden="1" x14ac:dyDescent="0.3">
      <c r="A3017" t="s">
        <v>6198</v>
      </c>
      <c r="B3017" t="s">
        <v>6199</v>
      </c>
      <c r="C3017" t="str">
        <f>IFERROR(VLOOKUP(Table1[[#This Row],[Ticker]],[1]!Table1[[Symbol]:[Industry]],2,FALSE),"-")</f>
        <v>-</v>
      </c>
      <c r="E3017">
        <v>79.480410399999997</v>
      </c>
      <c r="F3017">
        <v>52.55</v>
      </c>
      <c r="G3017">
        <v>-57.482755588350997</v>
      </c>
      <c r="H3017">
        <v>-9.7478701077657099</v>
      </c>
      <c r="I3017">
        <v>-19.607079087835199</v>
      </c>
      <c r="J3017">
        <v>-0.67187801972085504</v>
      </c>
      <c r="K3017">
        <v>54.0014454733614</v>
      </c>
      <c r="L3017">
        <v>57.649802638469602</v>
      </c>
      <c r="M3017">
        <v>50.467356456034203</v>
      </c>
      <c r="N3017">
        <v>3.0159960454263701</v>
      </c>
      <c r="O3017">
        <v>63.596574690770602</v>
      </c>
      <c r="P3017">
        <v>26.4436958614051</v>
      </c>
      <c r="Q3017">
        <v>4.3763690055906003E-2</v>
      </c>
    </row>
    <row r="3018" spans="1:17" hidden="1" x14ac:dyDescent="0.3">
      <c r="A3018" t="s">
        <v>6200</v>
      </c>
      <c r="B3018" t="s">
        <v>6201</v>
      </c>
      <c r="C3018" t="str">
        <f>IFERROR(VLOOKUP(Table1[[#This Row],[Ticker]],[1]!Table1[[Symbol]:[Industry]],2,FALSE),"-")</f>
        <v>-</v>
      </c>
      <c r="D3018" t="s">
        <v>881</v>
      </c>
      <c r="E3018">
        <v>79.451625000000007</v>
      </c>
      <c r="F3018">
        <v>46.75</v>
      </c>
      <c r="G3018">
        <v>59.463293331920603</v>
      </c>
      <c r="H3018">
        <v>48.013876713682599</v>
      </c>
      <c r="I3018">
        <v>43.998238845986201</v>
      </c>
      <c r="J3018">
        <v>8.4580706409600701</v>
      </c>
      <c r="K3018">
        <v>36.895058328951798</v>
      </c>
      <c r="L3018">
        <v>31.8363876634468</v>
      </c>
      <c r="M3018">
        <v>97.557967976118206</v>
      </c>
      <c r="N3018">
        <v>1.5462686567164099</v>
      </c>
      <c r="O3018">
        <v>3.4224598930481198</v>
      </c>
      <c r="P3018">
        <v>112.018140589569</v>
      </c>
      <c r="Q3018">
        <v>0.13474183778635301</v>
      </c>
    </row>
    <row r="3019" spans="1:17" hidden="1" x14ac:dyDescent="0.3">
      <c r="A3019" t="s">
        <v>6202</v>
      </c>
      <c r="B3019" t="s">
        <v>6203</v>
      </c>
      <c r="C3019" t="str">
        <f>IFERROR(VLOOKUP(Table1[[#This Row],[Ticker]],[1]!Table1[[Symbol]:[Industry]],2,FALSE),"-")</f>
        <v>-</v>
      </c>
      <c r="D3019" t="s">
        <v>1491</v>
      </c>
      <c r="E3019">
        <v>79.439456030000002</v>
      </c>
      <c r="F3019">
        <v>18.13</v>
      </c>
      <c r="G3019">
        <v>316.50990043165501</v>
      </c>
      <c r="H3019">
        <v>-11.288472822281401</v>
      </c>
      <c r="I3019">
        <v>330.87774617926499</v>
      </c>
      <c r="J3019">
        <v>-1.7794849128994901</v>
      </c>
      <c r="K3019">
        <v>17.834745642533299</v>
      </c>
      <c r="M3019">
        <v>46.922628204646998</v>
      </c>
      <c r="N3019">
        <v>0.18434666271831901</v>
      </c>
      <c r="O3019">
        <v>18.4776613348041</v>
      </c>
      <c r="P3019">
        <v>342.19512195121899</v>
      </c>
    </row>
    <row r="3020" spans="1:17" hidden="1" x14ac:dyDescent="0.3">
      <c r="A3020" t="s">
        <v>6204</v>
      </c>
      <c r="B3020" t="s">
        <v>6205</v>
      </c>
      <c r="C3020" t="str">
        <f>IFERROR(VLOOKUP(Table1[[#This Row],[Ticker]],[1]!Table1[[Symbol]:[Industry]],2,FALSE),"-")</f>
        <v>-</v>
      </c>
      <c r="D3020" t="s">
        <v>396</v>
      </c>
      <c r="E3020">
        <v>79.38</v>
      </c>
      <c r="F3020">
        <v>185.8</v>
      </c>
      <c r="G3020">
        <v>13.2306663309027</v>
      </c>
      <c r="H3020">
        <v>-16.135075494971101</v>
      </c>
      <c r="I3020">
        <v>0.40842098090232698</v>
      </c>
      <c r="J3020">
        <v>-2.5889247448688999</v>
      </c>
      <c r="K3020">
        <v>180.91158680086301</v>
      </c>
      <c r="L3020">
        <v>168.65418277369099</v>
      </c>
      <c r="M3020">
        <v>59.107533464420698</v>
      </c>
      <c r="N3020">
        <v>0.54226786552518003</v>
      </c>
      <c r="O3020">
        <v>12.3789020452099</v>
      </c>
      <c r="P3020">
        <v>53.490293267244901</v>
      </c>
      <c r="Q3020">
        <v>2.4693095385707999E-2</v>
      </c>
    </row>
    <row r="3021" spans="1:17" hidden="1" x14ac:dyDescent="0.3">
      <c r="A3021" t="s">
        <v>6206</v>
      </c>
      <c r="B3021" t="s">
        <v>6207</v>
      </c>
      <c r="C3021" t="str">
        <f>IFERROR(VLOOKUP(Table1[[#This Row],[Ticker]],[1]!Table1[[Symbol]:[Industry]],2,FALSE),"-")</f>
        <v>-</v>
      </c>
      <c r="E3021">
        <v>79.357864469999996</v>
      </c>
      <c r="F3021">
        <v>157</v>
      </c>
      <c r="G3021">
        <v>2.2274393896745002</v>
      </c>
      <c r="H3021">
        <v>37.598690738795099</v>
      </c>
      <c r="I3021">
        <v>16.595285137285</v>
      </c>
      <c r="J3021">
        <v>22.943891063176199</v>
      </c>
      <c r="K3021">
        <v>129.299750956488</v>
      </c>
      <c r="M3021">
        <v>94.772731121536594</v>
      </c>
      <c r="N3021">
        <v>0.95107379299208705</v>
      </c>
      <c r="O3021">
        <v>3.8216560509554101</v>
      </c>
      <c r="P3021">
        <v>51.646865642808798</v>
      </c>
    </row>
    <row r="3022" spans="1:17" hidden="1" x14ac:dyDescent="0.3">
      <c r="A3022" t="s">
        <v>6208</v>
      </c>
      <c r="B3022" t="s">
        <v>6209</v>
      </c>
      <c r="C3022" t="str">
        <f>IFERROR(VLOOKUP(Table1[[#This Row],[Ticker]],[1]!Table1[[Symbol]:[Industry]],2,FALSE),"-")</f>
        <v>-</v>
      </c>
      <c r="D3022" t="s">
        <v>924</v>
      </c>
      <c r="E3022">
        <v>79.348323600000001</v>
      </c>
      <c r="F3022">
        <v>64.77</v>
      </c>
      <c r="G3022">
        <v>-4.0216669904019398E-2</v>
      </c>
      <c r="H3022">
        <v>-5.3492511498247204</v>
      </c>
      <c r="I3022">
        <v>-30.253545984719899</v>
      </c>
      <c r="J3022">
        <v>-4.6738030210305199</v>
      </c>
      <c r="K3022">
        <v>63.7573378320389</v>
      </c>
      <c r="L3022">
        <v>62.059625162497603</v>
      </c>
      <c r="M3022">
        <v>40.6426624922861</v>
      </c>
      <c r="N3022">
        <v>0.377511351472125</v>
      </c>
      <c r="O3022">
        <v>50.378261540836803</v>
      </c>
      <c r="P3022">
        <v>45.550561797752799</v>
      </c>
      <c r="Q3022">
        <v>1.6094404086054E-2</v>
      </c>
    </row>
    <row r="3023" spans="1:17" hidden="1" x14ac:dyDescent="0.3">
      <c r="A3023" t="s">
        <v>6210</v>
      </c>
      <c r="B3023" t="s">
        <v>6211</v>
      </c>
      <c r="C3023" t="str">
        <f>IFERROR(VLOOKUP(Table1[[#This Row],[Ticker]],[1]!Table1[[Symbol]:[Industry]],2,FALSE),"-")</f>
        <v>-</v>
      </c>
      <c r="D3023" t="s">
        <v>230</v>
      </c>
      <c r="E3023">
        <v>79.293840000000003</v>
      </c>
      <c r="F3023">
        <v>224.35</v>
      </c>
      <c r="G3023">
        <v>-12.319885491267399</v>
      </c>
      <c r="H3023">
        <v>-7.9252236727844698</v>
      </c>
      <c r="I3023">
        <v>2.7105784847169399</v>
      </c>
      <c r="J3023">
        <v>0.60123372051891999</v>
      </c>
      <c r="K3023">
        <v>212.45612114658999</v>
      </c>
      <c r="L3023">
        <v>195.29854828314501</v>
      </c>
      <c r="M3023">
        <v>64.488332514001002</v>
      </c>
      <c r="N3023">
        <v>1.4992749692630301</v>
      </c>
      <c r="O3023">
        <v>19.3670603967015</v>
      </c>
      <c r="P3023">
        <v>52.983293556085897</v>
      </c>
      <c r="Q3023">
        <v>0.108481588031617</v>
      </c>
    </row>
    <row r="3024" spans="1:17" hidden="1" x14ac:dyDescent="0.3">
      <c r="A3024" t="s">
        <v>6212</v>
      </c>
      <c r="B3024" t="s">
        <v>6213</v>
      </c>
      <c r="C3024" t="str">
        <f>IFERROR(VLOOKUP(Table1[[#This Row],[Ticker]],[1]!Table1[[Symbol]:[Industry]],2,FALSE),"-")</f>
        <v>-</v>
      </c>
      <c r="D3024" t="s">
        <v>924</v>
      </c>
      <c r="E3024">
        <v>78.768072000000004</v>
      </c>
      <c r="F3024">
        <v>77.52</v>
      </c>
      <c r="G3024">
        <v>50.496596662253602</v>
      </c>
      <c r="H3024">
        <v>-4.6018326184446403</v>
      </c>
      <c r="I3024">
        <v>-20.756628108402499</v>
      </c>
      <c r="J3024">
        <v>-2.45992982027667</v>
      </c>
      <c r="K3024">
        <v>77.076621120883701</v>
      </c>
      <c r="L3024">
        <v>73.273588493508001</v>
      </c>
      <c r="M3024">
        <v>56.482574825012399</v>
      </c>
      <c r="N3024">
        <v>4.1098263114846101E-2</v>
      </c>
      <c r="O3024">
        <v>47.961816305469497</v>
      </c>
      <c r="P3024">
        <v>88.155339805825193</v>
      </c>
      <c r="Q3024">
        <v>0.13219974417901301</v>
      </c>
    </row>
    <row r="3025" spans="1:17" hidden="1" x14ac:dyDescent="0.3">
      <c r="A3025" t="s">
        <v>6214</v>
      </c>
      <c r="B3025" t="s">
        <v>6215</v>
      </c>
      <c r="C3025" t="str">
        <f>IFERROR(VLOOKUP(Table1[[#This Row],[Ticker]],[1]!Table1[[Symbol]:[Industry]],2,FALSE),"-")</f>
        <v>-</v>
      </c>
      <c r="D3025" t="s">
        <v>1270</v>
      </c>
      <c r="E3025">
        <v>78.762232900000001</v>
      </c>
      <c r="F3025">
        <v>76.39</v>
      </c>
      <c r="G3025">
        <v>-10.8475787053733</v>
      </c>
      <c r="H3025">
        <v>-2.7679850068129399</v>
      </c>
      <c r="I3025">
        <v>-3.86203746839508</v>
      </c>
      <c r="J3025">
        <v>-7.1289574366385304</v>
      </c>
      <c r="K3025">
        <v>75.798794666135507</v>
      </c>
      <c r="L3025">
        <v>75.566468057503897</v>
      </c>
      <c r="M3025">
        <v>51.114081488586699</v>
      </c>
      <c r="N3025">
        <v>3.5812044135468999</v>
      </c>
      <c r="O3025">
        <v>28.681764628878099</v>
      </c>
      <c r="P3025">
        <v>26.788381742738501</v>
      </c>
      <c r="Q3025">
        <v>6.9108207033590002E-3</v>
      </c>
    </row>
    <row r="3026" spans="1:17" hidden="1" x14ac:dyDescent="0.3">
      <c r="A3026" t="s">
        <v>6216</v>
      </c>
      <c r="B3026" t="s">
        <v>6217</v>
      </c>
      <c r="C3026" t="str">
        <f>IFERROR(VLOOKUP(Table1[[#This Row],[Ticker]],[1]!Table1[[Symbol]:[Industry]],2,FALSE),"-")</f>
        <v>-</v>
      </c>
      <c r="D3026" t="s">
        <v>607</v>
      </c>
      <c r="E3026">
        <v>78.596856000000002</v>
      </c>
      <c r="F3026">
        <v>2.59</v>
      </c>
      <c r="G3026">
        <v>-77.869836904179905</v>
      </c>
      <c r="H3026">
        <v>-11.7714391313347</v>
      </c>
      <c r="I3026">
        <v>-33.617375771953903</v>
      </c>
      <c r="J3026">
        <v>-2.0517216890904701</v>
      </c>
      <c r="K3026">
        <v>2.63506794606832</v>
      </c>
      <c r="L3026">
        <v>3.6777228333215599</v>
      </c>
      <c r="M3026">
        <v>56.547403979745198</v>
      </c>
      <c r="N3026">
        <v>1.04838493228256</v>
      </c>
      <c r="O3026">
        <v>173.48777348777301</v>
      </c>
      <c r="P3026">
        <v>20.465116279069701</v>
      </c>
      <c r="Q3026">
        <v>-6.7861162793333998E-2</v>
      </c>
    </row>
    <row r="3027" spans="1:17" hidden="1" x14ac:dyDescent="0.3">
      <c r="A3027" t="s">
        <v>6218</v>
      </c>
      <c r="B3027" t="s">
        <v>6219</v>
      </c>
      <c r="C3027" t="str">
        <f>IFERROR(VLOOKUP(Table1[[#This Row],[Ticker]],[1]!Table1[[Symbol]:[Industry]],2,FALSE),"-")</f>
        <v>-</v>
      </c>
      <c r="D3027" t="s">
        <v>119</v>
      </c>
      <c r="E3027">
        <v>78.578500000000005</v>
      </c>
      <c r="F3027">
        <v>100.4</v>
      </c>
      <c r="G3027">
        <v>-20.7740407463148</v>
      </c>
      <c r="H3027">
        <v>-1.0251590122985399</v>
      </c>
      <c r="I3027">
        <v>-30.1532690621722</v>
      </c>
      <c r="J3027">
        <v>2.6944108136960101</v>
      </c>
      <c r="K3027">
        <v>97.373522879826297</v>
      </c>
      <c r="L3027">
        <v>99.163804942759697</v>
      </c>
      <c r="M3027">
        <v>62.000024110155998</v>
      </c>
      <c r="N3027">
        <v>1.2964285714285699</v>
      </c>
      <c r="O3027">
        <v>42.480079681274802</v>
      </c>
      <c r="P3027">
        <v>34.494306764902802</v>
      </c>
    </row>
    <row r="3028" spans="1:17" hidden="1" x14ac:dyDescent="0.3">
      <c r="A3028" t="s">
        <v>6220</v>
      </c>
      <c r="B3028" t="s">
        <v>6221</v>
      </c>
      <c r="C3028" t="str">
        <f>IFERROR(VLOOKUP(Table1[[#This Row],[Ticker]],[1]!Table1[[Symbol]:[Industry]],2,FALSE),"-")</f>
        <v>-</v>
      </c>
      <c r="E3028">
        <v>78.45822656</v>
      </c>
      <c r="F3028">
        <v>326.39999999999998</v>
      </c>
      <c r="G3028">
        <v>312.14174025105899</v>
      </c>
      <c r="H3028">
        <v>-27.018426378321902</v>
      </c>
      <c r="I3028">
        <v>326.50958599866902</v>
      </c>
      <c r="J3028">
        <v>-11.6208056448948</v>
      </c>
      <c r="K3028">
        <v>250.595650086554</v>
      </c>
      <c r="M3028">
        <v>47.004145475470402</v>
      </c>
      <c r="O3028">
        <v>19.025735294117599</v>
      </c>
      <c r="P3028">
        <v>359.71830985915398</v>
      </c>
    </row>
    <row r="3029" spans="1:17" hidden="1" x14ac:dyDescent="0.3">
      <c r="A3029" t="s">
        <v>6222</v>
      </c>
      <c r="B3029" t="s">
        <v>6223</v>
      </c>
      <c r="C3029" t="str">
        <f>IFERROR(VLOOKUP(Table1[[#This Row],[Ticker]],[1]!Table1[[Symbol]:[Industry]],2,FALSE),"-")</f>
        <v>-</v>
      </c>
      <c r="D3029" t="s">
        <v>396</v>
      </c>
      <c r="E3029">
        <v>78.390817319999996</v>
      </c>
      <c r="F3029">
        <v>51.62</v>
      </c>
      <c r="G3029">
        <v>-0.54582758017060895</v>
      </c>
      <c r="H3029">
        <v>-12.125836095532</v>
      </c>
      <c r="I3029">
        <v>-2.1841833829476101</v>
      </c>
      <c r="J3029">
        <v>-3.0108634824101999</v>
      </c>
      <c r="K3029">
        <v>53.916373104714502</v>
      </c>
      <c r="L3029">
        <v>50.5394133841789</v>
      </c>
      <c r="M3029">
        <v>38.434953797737002</v>
      </c>
      <c r="N3029">
        <v>0.25162840598863701</v>
      </c>
      <c r="O3029">
        <v>61.177838047268501</v>
      </c>
      <c r="P3029">
        <v>31.851851851851801</v>
      </c>
      <c r="Q3029">
        <v>-2.2127525910921E-2</v>
      </c>
    </row>
    <row r="3030" spans="1:17" hidden="1" x14ac:dyDescent="0.3">
      <c r="A3030" t="s">
        <v>6224</v>
      </c>
      <c r="B3030" t="s">
        <v>6225</v>
      </c>
      <c r="C3030" t="str">
        <f>IFERROR(VLOOKUP(Table1[[#This Row],[Ticker]],[1]!Table1[[Symbol]:[Industry]],2,FALSE),"-")</f>
        <v>-</v>
      </c>
      <c r="D3030" t="s">
        <v>533</v>
      </c>
      <c r="E3030">
        <v>78.378844000000001</v>
      </c>
      <c r="F3030">
        <v>97.5</v>
      </c>
      <c r="G3030">
        <v>-9.4754479796360602</v>
      </c>
      <c r="H3030">
        <v>-20.146372617479301</v>
      </c>
      <c r="I3030">
        <v>-14.0605179165923</v>
      </c>
      <c r="J3030">
        <v>-9.7667316474464396</v>
      </c>
      <c r="K3030">
        <v>118.327424976893</v>
      </c>
      <c r="L3030">
        <v>109.233128661877</v>
      </c>
      <c r="M3030">
        <v>2.7467126382985301</v>
      </c>
      <c r="N3030">
        <v>1.7488789237668101</v>
      </c>
      <c r="O3030">
        <v>63.435897435897402</v>
      </c>
      <c r="P3030">
        <v>23.106060606060499</v>
      </c>
      <c r="Q3030">
        <v>-1.2375648545976999E-2</v>
      </c>
    </row>
    <row r="3031" spans="1:17" hidden="1" x14ac:dyDescent="0.3">
      <c r="A3031" t="s">
        <v>6226</v>
      </c>
      <c r="B3031" t="s">
        <v>6227</v>
      </c>
      <c r="C3031" t="str">
        <f>IFERROR(VLOOKUP(Table1[[#This Row],[Ticker]],[1]!Table1[[Symbol]:[Industry]],2,FALSE),"-")</f>
        <v>-</v>
      </c>
      <c r="D3031" t="s">
        <v>61</v>
      </c>
      <c r="E3031">
        <v>78.3172</v>
      </c>
      <c r="F3031">
        <v>104.35</v>
      </c>
      <c r="G3031">
        <v>-18.8458645010327</v>
      </c>
      <c r="H3031">
        <v>3.5378441779485699</v>
      </c>
      <c r="I3031">
        <v>0.53812856934734998</v>
      </c>
      <c r="J3031">
        <v>1.7938529824451099</v>
      </c>
      <c r="K3031">
        <v>98.351992185904805</v>
      </c>
      <c r="L3031">
        <v>96.506060587835506</v>
      </c>
      <c r="M3031">
        <v>76.539281543791105</v>
      </c>
      <c r="N3031">
        <v>1.8230702443192399</v>
      </c>
      <c r="O3031">
        <v>9.2477240057498893</v>
      </c>
      <c r="P3031">
        <v>27.101096224116901</v>
      </c>
      <c r="Q3031">
        <v>1.1729419707839001E-2</v>
      </c>
    </row>
    <row r="3032" spans="1:17" hidden="1" x14ac:dyDescent="0.3">
      <c r="A3032" t="s">
        <v>6228</v>
      </c>
      <c r="B3032" t="s">
        <v>6229</v>
      </c>
      <c r="C3032" t="str">
        <f>IFERROR(VLOOKUP(Table1[[#This Row],[Ticker]],[1]!Table1[[Symbol]:[Industry]],2,FALSE),"-")</f>
        <v>-</v>
      </c>
      <c r="E3032">
        <v>78.300517600000006</v>
      </c>
      <c r="F3032">
        <v>68.88</v>
      </c>
      <c r="G3032">
        <v>-53.635012314543602</v>
      </c>
      <c r="H3032">
        <v>-11.166889318731201</v>
      </c>
      <c r="I3032">
        <v>-17.920765602462399</v>
      </c>
      <c r="J3032">
        <v>1.2696829183798799</v>
      </c>
      <c r="K3032">
        <v>70.513614667950904</v>
      </c>
      <c r="L3032">
        <v>72.050264525202806</v>
      </c>
      <c r="M3032">
        <v>57.437773938419603</v>
      </c>
      <c r="N3032">
        <v>1.0912365437354099</v>
      </c>
      <c r="O3032">
        <v>52.439024390243901</v>
      </c>
      <c r="P3032">
        <v>14.7044129891756</v>
      </c>
      <c r="Q3032">
        <v>0.19744626608963101</v>
      </c>
    </row>
    <row r="3033" spans="1:17" hidden="1" x14ac:dyDescent="0.3">
      <c r="A3033" t="s">
        <v>6230</v>
      </c>
      <c r="B3033" t="s">
        <v>6231</v>
      </c>
      <c r="C3033" t="str">
        <f>IFERROR(VLOOKUP(Table1[[#This Row],[Ticker]],[1]!Table1[[Symbol]:[Industry]],2,FALSE),"-")</f>
        <v>-</v>
      </c>
      <c r="D3033" t="s">
        <v>104</v>
      </c>
      <c r="E3033">
        <v>78.298000000000002</v>
      </c>
      <c r="F3033">
        <v>1917.5</v>
      </c>
      <c r="G3033">
        <v>133.43640010205701</v>
      </c>
      <c r="H3033">
        <v>-3.6709346303949699</v>
      </c>
      <c r="I3033">
        <v>36.296173111802702</v>
      </c>
      <c r="J3033">
        <v>-3.2513951321099301</v>
      </c>
      <c r="K3033">
        <v>1820.4481053597201</v>
      </c>
      <c r="L3033">
        <v>1488.4124584774499</v>
      </c>
      <c r="M3033">
        <v>55.522616974243199</v>
      </c>
      <c r="N3033">
        <v>0.94000953175265001</v>
      </c>
      <c r="O3033">
        <v>29.022164276401501</v>
      </c>
      <c r="P3033">
        <v>206.530253377028</v>
      </c>
      <c r="Q3033">
        <v>8.6689598376633994E-2</v>
      </c>
    </row>
    <row r="3034" spans="1:17" hidden="1" x14ac:dyDescent="0.3">
      <c r="A3034" t="s">
        <v>6232</v>
      </c>
      <c r="B3034" t="s">
        <v>6233</v>
      </c>
      <c r="C3034" t="str">
        <f>IFERROR(VLOOKUP(Table1[[#This Row],[Ticker]],[1]!Table1[[Symbol]:[Industry]],2,FALSE),"-")</f>
        <v>-</v>
      </c>
      <c r="E3034">
        <v>78.201269999999994</v>
      </c>
      <c r="F3034">
        <v>127.25</v>
      </c>
      <c r="G3034">
        <v>-4.4947453290883503</v>
      </c>
      <c r="H3034">
        <v>-5.7108330707286701</v>
      </c>
      <c r="I3034">
        <v>9.8731004185222293</v>
      </c>
      <c r="J3034">
        <v>-6.6714935522083501</v>
      </c>
      <c r="K3034">
        <v>123.615442406814</v>
      </c>
      <c r="M3034">
        <v>41.323449499402201</v>
      </c>
      <c r="N3034">
        <v>0.77652687869406101</v>
      </c>
      <c r="O3034">
        <v>19.607072691551998</v>
      </c>
      <c r="P3034">
        <v>31.8652849740932</v>
      </c>
    </row>
    <row r="3035" spans="1:17" hidden="1" x14ac:dyDescent="0.3">
      <c r="A3035" t="s">
        <v>6234</v>
      </c>
      <c r="B3035" t="s">
        <v>6235</v>
      </c>
      <c r="C3035" t="str">
        <f>IFERROR(VLOOKUP(Table1[[#This Row],[Ticker]],[1]!Table1[[Symbol]:[Industry]],2,FALSE),"-")</f>
        <v>-</v>
      </c>
      <c r="D3035" t="s">
        <v>607</v>
      </c>
      <c r="E3035">
        <v>78.156585000000007</v>
      </c>
      <c r="F3035">
        <v>146.69999999999999</v>
      </c>
      <c r="G3035">
        <v>173.76364559617301</v>
      </c>
      <c r="H3035">
        <v>79.812365217812498</v>
      </c>
      <c r="I3035">
        <v>73.118128376901893</v>
      </c>
      <c r="J3035">
        <v>15.814845245605801</v>
      </c>
      <c r="K3035">
        <v>97.629720405099206</v>
      </c>
      <c r="L3035">
        <v>77.559312976318395</v>
      </c>
      <c r="M3035">
        <v>84.026945160996306</v>
      </c>
      <c r="N3035">
        <v>2.5298990466540201</v>
      </c>
      <c r="O3035">
        <v>0</v>
      </c>
      <c r="P3035">
        <v>257.80487804877998</v>
      </c>
      <c r="Q3035">
        <v>6.9049820061948999E-2</v>
      </c>
    </row>
    <row r="3036" spans="1:17" hidden="1" x14ac:dyDescent="0.3">
      <c r="A3036" t="s">
        <v>6236</v>
      </c>
      <c r="B3036" t="s">
        <v>6237</v>
      </c>
      <c r="C3036" t="str">
        <f>IFERROR(VLOOKUP(Table1[[#This Row],[Ticker]],[1]!Table1[[Symbol]:[Industry]],2,FALSE),"-")</f>
        <v>-</v>
      </c>
      <c r="D3036" t="s">
        <v>193</v>
      </c>
      <c r="E3036">
        <v>78.092777600000005</v>
      </c>
      <c r="F3036">
        <v>68.33</v>
      </c>
      <c r="G3036">
        <v>-56.539299641402202</v>
      </c>
      <c r="H3036">
        <v>-15.195471678436</v>
      </c>
      <c r="I3036">
        <v>-36.549895741316</v>
      </c>
      <c r="J3036">
        <v>-5.8804114574729702</v>
      </c>
      <c r="K3036">
        <v>72.888372704108704</v>
      </c>
      <c r="L3036">
        <v>79.816551940718895</v>
      </c>
      <c r="M3036">
        <v>32.105215019203101</v>
      </c>
      <c r="N3036">
        <v>0.81902975060628302</v>
      </c>
      <c r="O3036">
        <v>65.081223474315806</v>
      </c>
      <c r="P3036">
        <v>4.8006134969324998</v>
      </c>
      <c r="Q3036">
        <v>7.9468793899235002E-2</v>
      </c>
    </row>
    <row r="3037" spans="1:17" hidden="1" x14ac:dyDescent="0.3">
      <c r="A3037" t="s">
        <v>6238</v>
      </c>
      <c r="B3037" t="s">
        <v>6239</v>
      </c>
      <c r="C3037" t="str">
        <f>IFERROR(VLOOKUP(Table1[[#This Row],[Ticker]],[1]!Table1[[Symbol]:[Industry]],2,FALSE),"-")</f>
        <v>-</v>
      </c>
      <c r="E3037">
        <v>77.711920000000006</v>
      </c>
      <c r="F3037">
        <v>106.55</v>
      </c>
      <c r="G3037">
        <v>9.1881962019544403</v>
      </c>
      <c r="H3037">
        <v>-11.572262421519699</v>
      </c>
      <c r="I3037">
        <v>10.037977303216801</v>
      </c>
      <c r="J3037">
        <v>-1.6714935522083501</v>
      </c>
      <c r="K3037">
        <v>99.649574070177096</v>
      </c>
      <c r="L3037">
        <v>92.298465281783507</v>
      </c>
      <c r="M3037">
        <v>55.284235146459402</v>
      </c>
      <c r="N3037">
        <v>3.56945232360667</v>
      </c>
      <c r="O3037">
        <v>35.147817925856401</v>
      </c>
      <c r="P3037">
        <v>53.309352517985602</v>
      </c>
      <c r="Q3037">
        <v>0.114086781395408</v>
      </c>
    </row>
    <row r="3038" spans="1:17" hidden="1" x14ac:dyDescent="0.3">
      <c r="A3038" t="s">
        <v>6240</v>
      </c>
      <c r="B3038" t="s">
        <v>6241</v>
      </c>
      <c r="C3038" t="str">
        <f>IFERROR(VLOOKUP(Table1[[#This Row],[Ticker]],[1]!Table1[[Symbol]:[Industry]],2,FALSE),"-")</f>
        <v>-</v>
      </c>
      <c r="E3038">
        <v>77.709524999999999</v>
      </c>
      <c r="F3038">
        <v>63.9</v>
      </c>
      <c r="G3038">
        <v>-21.698240233966501</v>
      </c>
      <c r="H3038">
        <v>-2.78140196951452</v>
      </c>
      <c r="I3038">
        <v>-20.973815754987999</v>
      </c>
      <c r="J3038">
        <v>-5.1324655698814103</v>
      </c>
      <c r="K3038">
        <v>64.863909537084893</v>
      </c>
      <c r="L3038">
        <v>66.091794827167604</v>
      </c>
      <c r="M3038">
        <v>54.213942092265398</v>
      </c>
      <c r="N3038">
        <v>1.94685374712505</v>
      </c>
      <c r="O3038">
        <v>81.502347417840397</v>
      </c>
      <c r="P3038">
        <v>15.530645452901799</v>
      </c>
      <c r="Q3038">
        <v>0.15438987778635599</v>
      </c>
    </row>
    <row r="3039" spans="1:17" hidden="1" x14ac:dyDescent="0.3">
      <c r="A3039" t="s">
        <v>6242</v>
      </c>
      <c r="B3039" t="s">
        <v>6243</v>
      </c>
      <c r="C3039" t="str">
        <f>IFERROR(VLOOKUP(Table1[[#This Row],[Ticker]],[1]!Table1[[Symbol]:[Industry]],2,FALSE),"-")</f>
        <v>-</v>
      </c>
      <c r="D3039" t="s">
        <v>676</v>
      </c>
      <c r="E3039">
        <v>77.608224460000002</v>
      </c>
      <c r="F3039">
        <v>26.15</v>
      </c>
      <c r="G3039">
        <v>5.3913814397449702</v>
      </c>
      <c r="H3039">
        <v>-15.7728191554851</v>
      </c>
      <c r="I3039">
        <v>-8.6786246781905998</v>
      </c>
      <c r="J3039">
        <v>-12.2662890912418</v>
      </c>
      <c r="K3039">
        <v>25.355621034771001</v>
      </c>
      <c r="L3039">
        <v>24.5821008965654</v>
      </c>
      <c r="M3039">
        <v>30.494845902367398</v>
      </c>
      <c r="N3039">
        <v>0.97625766804897796</v>
      </c>
      <c r="O3039">
        <v>49.646850177430601</v>
      </c>
      <c r="P3039">
        <v>51.289519112207103</v>
      </c>
      <c r="Q3039">
        <v>6.1326480702811E-2</v>
      </c>
    </row>
    <row r="3040" spans="1:17" hidden="1" x14ac:dyDescent="0.3">
      <c r="A3040" t="s">
        <v>6244</v>
      </c>
      <c r="B3040" t="s">
        <v>6245</v>
      </c>
      <c r="C3040" t="str">
        <f>IFERROR(VLOOKUP(Table1[[#This Row],[Ticker]],[1]!Table1[[Symbol]:[Industry]],2,FALSE),"-")</f>
        <v>-</v>
      </c>
      <c r="D3040" t="s">
        <v>1270</v>
      </c>
      <c r="E3040">
        <v>77.541709999999995</v>
      </c>
      <c r="F3040">
        <v>262.89999999999998</v>
      </c>
      <c r="G3040">
        <v>23.013873503059799</v>
      </c>
      <c r="H3040">
        <v>-12.4706636817389</v>
      </c>
      <c r="I3040">
        <v>-37.156585927102</v>
      </c>
      <c r="J3040">
        <v>-8.5514077766543792</v>
      </c>
      <c r="K3040">
        <v>267.51972397297499</v>
      </c>
      <c r="L3040">
        <v>249.732659501547</v>
      </c>
      <c r="M3040">
        <v>41.601884692044401</v>
      </c>
      <c r="N3040">
        <v>0.495032446163302</v>
      </c>
      <c r="O3040">
        <v>38.455686572841302</v>
      </c>
      <c r="P3040">
        <v>82.000692281066094</v>
      </c>
      <c r="Q3040">
        <v>5.3774759445983998E-2</v>
      </c>
    </row>
    <row r="3041" spans="1:17" hidden="1" x14ac:dyDescent="0.3">
      <c r="A3041" t="s">
        <v>6246</v>
      </c>
      <c r="B3041" t="s">
        <v>6247</v>
      </c>
      <c r="C3041" t="str">
        <f>IFERROR(VLOOKUP(Table1[[#This Row],[Ticker]],[1]!Table1[[Symbol]:[Industry]],2,FALSE),"-")</f>
        <v>-</v>
      </c>
      <c r="E3041">
        <v>77.471040962000004</v>
      </c>
      <c r="F3041">
        <v>44.33</v>
      </c>
      <c r="G3041">
        <v>-31.084282552428299</v>
      </c>
      <c r="H3041">
        <v>29.6972386781502</v>
      </c>
      <c r="I3041">
        <v>-20.570190510950798</v>
      </c>
      <c r="J3041">
        <v>3.9636103738886499</v>
      </c>
      <c r="K3041">
        <v>40.805985454122002</v>
      </c>
      <c r="L3041">
        <v>41.683230615340001</v>
      </c>
      <c r="M3041">
        <v>63.864519286859498</v>
      </c>
      <c r="N3041">
        <v>2.01325852541353</v>
      </c>
      <c r="O3041">
        <v>38.281073764944701</v>
      </c>
      <c r="P3041">
        <v>42.677824267782398</v>
      </c>
      <c r="Q3041">
        <v>-1.3095101183528E-2</v>
      </c>
    </row>
    <row r="3042" spans="1:17" hidden="1" x14ac:dyDescent="0.3">
      <c r="A3042" t="s">
        <v>6248</v>
      </c>
      <c r="B3042" t="s">
        <v>6249</v>
      </c>
      <c r="C3042" t="str">
        <f>IFERROR(VLOOKUP(Table1[[#This Row],[Ticker]],[1]!Table1[[Symbol]:[Industry]],2,FALSE),"-")</f>
        <v>-</v>
      </c>
      <c r="D3042" t="s">
        <v>971</v>
      </c>
      <c r="E3042">
        <v>77.13</v>
      </c>
      <c r="F3042">
        <v>46</v>
      </c>
      <c r="G3042">
        <v>-39.137714464061197</v>
      </c>
      <c r="H3042">
        <v>-1.78100850932516</v>
      </c>
      <c r="I3042">
        <v>-14.3732240332816</v>
      </c>
      <c r="J3042">
        <v>-5.9268127011445202</v>
      </c>
      <c r="K3042">
        <v>42.764717339514</v>
      </c>
      <c r="L3042">
        <v>43.386814142275199</v>
      </c>
      <c r="M3042">
        <v>55.362168177493203</v>
      </c>
      <c r="N3042">
        <v>2.2213998390989498</v>
      </c>
      <c r="O3042">
        <v>21.630434782608699</v>
      </c>
      <c r="P3042">
        <v>26.027397260273901</v>
      </c>
    </row>
    <row r="3043" spans="1:17" hidden="1" x14ac:dyDescent="0.3">
      <c r="A3043" t="s">
        <v>6250</v>
      </c>
      <c r="B3043" t="s">
        <v>6251</v>
      </c>
      <c r="C3043" t="str">
        <f>IFERROR(VLOOKUP(Table1[[#This Row],[Ticker]],[1]!Table1[[Symbol]:[Industry]],2,FALSE),"-")</f>
        <v>-</v>
      </c>
      <c r="D3043" t="s">
        <v>124</v>
      </c>
      <c r="E3043">
        <v>77.079285040000002</v>
      </c>
      <c r="F3043">
        <v>47.76</v>
      </c>
      <c r="G3043">
        <v>71.670150381261905</v>
      </c>
      <c r="H3043">
        <v>17.156509447250698</v>
      </c>
      <c r="I3043">
        <v>37.885998173688002</v>
      </c>
      <c r="J3043">
        <v>-2.6661060677491601</v>
      </c>
      <c r="K3043">
        <v>43.520366291356602</v>
      </c>
      <c r="L3043">
        <v>37.235419225216802</v>
      </c>
      <c r="M3043">
        <v>50.352786576361801</v>
      </c>
      <c r="N3043">
        <v>2.1552139122585401</v>
      </c>
      <c r="O3043">
        <v>18.1323283082077</v>
      </c>
      <c r="P3043">
        <v>116.10859728506701</v>
      </c>
      <c r="Q3043">
        <v>4.6160133281869999E-2</v>
      </c>
    </row>
    <row r="3044" spans="1:17" hidden="1" x14ac:dyDescent="0.3">
      <c r="A3044" t="s">
        <v>6252</v>
      </c>
      <c r="B3044" t="s">
        <v>6253</v>
      </c>
      <c r="C3044" t="str">
        <f>IFERROR(VLOOKUP(Table1[[#This Row],[Ticker]],[1]!Table1[[Symbol]:[Industry]],2,FALSE),"-")</f>
        <v>-</v>
      </c>
      <c r="D3044" t="s">
        <v>714</v>
      </c>
      <c r="E3044">
        <v>77.053211959999999</v>
      </c>
      <c r="F3044">
        <v>59.77</v>
      </c>
      <c r="G3044">
        <v>31.228974229582601</v>
      </c>
      <c r="H3044">
        <v>-3.1043011889246199</v>
      </c>
      <c r="I3044">
        <v>10.117000497855001</v>
      </c>
      <c r="J3044">
        <v>-0.69784910030303404</v>
      </c>
      <c r="K3044">
        <v>56.445502229151501</v>
      </c>
      <c r="L3044">
        <v>50.365411876721097</v>
      </c>
      <c r="M3044">
        <v>51.880968766981397</v>
      </c>
      <c r="N3044">
        <v>0.88116989370451304</v>
      </c>
      <c r="O3044">
        <v>2.22519658691651</v>
      </c>
      <c r="P3044">
        <v>61.759133964817302</v>
      </c>
      <c r="Q3044">
        <v>6.5320406444950005E-2</v>
      </c>
    </row>
    <row r="3045" spans="1:17" hidden="1" x14ac:dyDescent="0.3">
      <c r="A3045" t="s">
        <v>6254</v>
      </c>
      <c r="B3045" t="s">
        <v>6255</v>
      </c>
      <c r="C3045" t="str">
        <f>IFERROR(VLOOKUP(Table1[[#This Row],[Ticker]],[1]!Table1[[Symbol]:[Industry]],2,FALSE),"-")</f>
        <v>-</v>
      </c>
      <c r="E3045">
        <v>77.021057400000004</v>
      </c>
      <c r="F3045">
        <v>230</v>
      </c>
      <c r="G3045">
        <v>593.73923891208995</v>
      </c>
      <c r="H3045">
        <v>-10.3210993661523</v>
      </c>
      <c r="I3045">
        <v>218.90516550586301</v>
      </c>
      <c r="J3045">
        <v>-10.254489503625299</v>
      </c>
      <c r="K3045">
        <v>228.808535131886</v>
      </c>
      <c r="L3045">
        <v>151.137168745862</v>
      </c>
      <c r="M3045">
        <v>41.326944271536902</v>
      </c>
      <c r="N3045">
        <v>0.77488049122228597</v>
      </c>
      <c r="O3045">
        <v>15.6086956521739</v>
      </c>
      <c r="P3045">
        <v>619.42446043165398</v>
      </c>
      <c r="Q3045">
        <v>0.29422085343523202</v>
      </c>
    </row>
    <row r="3046" spans="1:17" hidden="1" x14ac:dyDescent="0.3">
      <c r="A3046" t="s">
        <v>6256</v>
      </c>
      <c r="B3046" t="s">
        <v>6257</v>
      </c>
      <c r="C3046" t="str">
        <f>IFERROR(VLOOKUP(Table1[[#This Row],[Ticker]],[1]!Table1[[Symbol]:[Industry]],2,FALSE),"-")</f>
        <v>-</v>
      </c>
      <c r="E3046">
        <v>76.972420499999998</v>
      </c>
      <c r="F3046">
        <v>188.4</v>
      </c>
      <c r="G3046">
        <v>84.841094269909107</v>
      </c>
      <c r="H3046">
        <v>5.4558335959379898</v>
      </c>
      <c r="I3046">
        <v>21.921662417579199</v>
      </c>
      <c r="J3046">
        <v>1.2123723869966401</v>
      </c>
      <c r="K3046">
        <v>180.662173898464</v>
      </c>
      <c r="L3046">
        <v>157.47851184765901</v>
      </c>
      <c r="M3046">
        <v>74.116567565205202</v>
      </c>
      <c r="N3046">
        <v>1.2569250691906599</v>
      </c>
      <c r="O3046">
        <v>20.912951167728199</v>
      </c>
      <c r="P3046">
        <v>129.616087751371</v>
      </c>
      <c r="Q3046">
        <v>0.117563756091265</v>
      </c>
    </row>
    <row r="3047" spans="1:17" hidden="1" x14ac:dyDescent="0.3">
      <c r="A3047" t="s">
        <v>6258</v>
      </c>
      <c r="B3047" t="s">
        <v>6259</v>
      </c>
      <c r="C3047" t="str">
        <f>IFERROR(VLOOKUP(Table1[[#This Row],[Ticker]],[1]!Table1[[Symbol]:[Industry]],2,FALSE),"-")</f>
        <v>-</v>
      </c>
      <c r="D3047" t="s">
        <v>396</v>
      </c>
      <c r="E3047">
        <v>76.961655359999995</v>
      </c>
      <c r="F3047">
        <v>42.81</v>
      </c>
      <c r="G3047">
        <v>-37.437509767458103</v>
      </c>
      <c r="H3047">
        <v>-20.644166404061998</v>
      </c>
      <c r="I3047">
        <v>-4.1686979118492502</v>
      </c>
      <c r="J3047">
        <v>-4.6582440574856898</v>
      </c>
      <c r="K3047">
        <v>45.416184693989599</v>
      </c>
      <c r="L3047">
        <v>45.844393900220602</v>
      </c>
      <c r="M3047">
        <v>38.525667401505601</v>
      </c>
      <c r="N3047">
        <v>0.26749069183813701</v>
      </c>
      <c r="O3047">
        <v>38.999540813018498</v>
      </c>
      <c r="P3047">
        <v>37.9722701212307</v>
      </c>
      <c r="Q3047">
        <v>1.1295678074572E-2</v>
      </c>
    </row>
    <row r="3048" spans="1:17" hidden="1" x14ac:dyDescent="0.3">
      <c r="A3048" t="s">
        <v>6260</v>
      </c>
      <c r="B3048" t="s">
        <v>6261</v>
      </c>
      <c r="C3048" t="str">
        <f>IFERROR(VLOOKUP(Table1[[#This Row],[Ticker]],[1]!Table1[[Symbol]:[Industry]],2,FALSE),"-")</f>
        <v>-</v>
      </c>
      <c r="D3048" t="s">
        <v>21</v>
      </c>
      <c r="E3048">
        <v>76.850399999999993</v>
      </c>
      <c r="F3048">
        <v>32.950000000000003</v>
      </c>
      <c r="G3048">
        <v>-50.968668231582598</v>
      </c>
      <c r="H3048">
        <v>-0.35462952584587198</v>
      </c>
      <c r="I3048">
        <v>-16.769312644263799</v>
      </c>
      <c r="J3048">
        <v>-0.36856195611713999</v>
      </c>
      <c r="K3048">
        <v>30.859151548779</v>
      </c>
      <c r="L3048">
        <v>34.765804916518498</v>
      </c>
      <c r="M3048">
        <v>65.335580764917196</v>
      </c>
      <c r="N3048">
        <v>0.61904761904761896</v>
      </c>
      <c r="O3048">
        <v>66.919575113808705</v>
      </c>
      <c r="P3048">
        <v>28.962818003913799</v>
      </c>
    </row>
    <row r="3049" spans="1:17" hidden="1" x14ac:dyDescent="0.3">
      <c r="A3049" t="s">
        <v>6262</v>
      </c>
      <c r="B3049" t="s">
        <v>6263</v>
      </c>
      <c r="C3049" t="str">
        <f>IFERROR(VLOOKUP(Table1[[#This Row],[Ticker]],[1]!Table1[[Symbol]:[Industry]],2,FALSE),"-")</f>
        <v>-</v>
      </c>
      <c r="D3049" t="s">
        <v>1125</v>
      </c>
      <c r="E3049">
        <v>76.828737971999999</v>
      </c>
      <c r="F3049">
        <v>0.85</v>
      </c>
      <c r="G3049">
        <v>51.3981118137688</v>
      </c>
      <c r="H3049">
        <v>12.9558335959379</v>
      </c>
      <c r="I3049">
        <v>21.495124228045999</v>
      </c>
      <c r="J3049">
        <v>3.32850644779163</v>
      </c>
      <c r="K3049">
        <v>0.78798982824849795</v>
      </c>
      <c r="L3049">
        <v>0.73219453090380404</v>
      </c>
      <c r="M3049">
        <v>54.628939061736702</v>
      </c>
      <c r="N3049">
        <v>3.5372680654901498</v>
      </c>
      <c r="O3049">
        <v>41.176470588235297</v>
      </c>
      <c r="P3049">
        <v>112.5</v>
      </c>
      <c r="Q3049">
        <v>1.4264573802974001E-2</v>
      </c>
    </row>
    <row r="3050" spans="1:17" hidden="1" x14ac:dyDescent="0.3">
      <c r="A3050" t="s">
        <v>6264</v>
      </c>
      <c r="B3050" t="s">
        <v>6265</v>
      </c>
      <c r="C3050" t="str">
        <f>IFERROR(VLOOKUP(Table1[[#This Row],[Ticker]],[1]!Table1[[Symbol]:[Industry]],2,FALSE),"-")</f>
        <v>-</v>
      </c>
      <c r="D3050" t="s">
        <v>533</v>
      </c>
      <c r="E3050">
        <v>76.8</v>
      </c>
      <c r="F3050">
        <v>134.4</v>
      </c>
      <c r="G3050">
        <v>418.00409886878498</v>
      </c>
      <c r="H3050">
        <v>30.812591808108099</v>
      </c>
      <c r="I3050">
        <v>68.169803715225498</v>
      </c>
      <c r="J3050">
        <v>19.874418516920802</v>
      </c>
      <c r="K3050">
        <v>104.757889872306</v>
      </c>
      <c r="L3050">
        <v>84.701443732665794</v>
      </c>
      <c r="M3050">
        <v>85.155019815145295</v>
      </c>
      <c r="N3050">
        <v>1.97748443223172</v>
      </c>
      <c r="O3050">
        <v>0</v>
      </c>
      <c r="P3050">
        <v>532.17309501411103</v>
      </c>
      <c r="Q3050">
        <v>0.110802174651006</v>
      </c>
    </row>
    <row r="3051" spans="1:17" hidden="1" x14ac:dyDescent="0.3">
      <c r="A3051" t="s">
        <v>6266</v>
      </c>
      <c r="B3051" t="s">
        <v>6267</v>
      </c>
      <c r="C3051" t="str">
        <f>IFERROR(VLOOKUP(Table1[[#This Row],[Ticker]],[1]!Table1[[Symbol]:[Industry]],2,FALSE),"-")</f>
        <v>-</v>
      </c>
      <c r="D3051" t="s">
        <v>98</v>
      </c>
      <c r="E3051">
        <v>76.797127799999998</v>
      </c>
      <c r="F3051">
        <v>184.65</v>
      </c>
      <c r="G3051">
        <v>59.799459545227002</v>
      </c>
      <c r="H3051">
        <v>13.400851332152101</v>
      </c>
      <c r="I3051">
        <v>-23.846982593365599</v>
      </c>
      <c r="J3051">
        <v>-3.3302613247202002</v>
      </c>
      <c r="K3051">
        <v>169.69814690078701</v>
      </c>
      <c r="L3051">
        <v>158.91920786684099</v>
      </c>
      <c r="M3051">
        <v>63.255902594393902</v>
      </c>
      <c r="N3051">
        <v>2.5443865092181399</v>
      </c>
      <c r="O3051">
        <v>68.047657730842104</v>
      </c>
      <c r="P3051">
        <v>103.023639362286</v>
      </c>
      <c r="Q3051">
        <v>6.3733429155717003E-2</v>
      </c>
    </row>
    <row r="3052" spans="1:17" hidden="1" x14ac:dyDescent="0.3">
      <c r="A3052" t="s">
        <v>6268</v>
      </c>
      <c r="B3052" t="s">
        <v>6269</v>
      </c>
      <c r="C3052" t="str">
        <f>IFERROR(VLOOKUP(Table1[[#This Row],[Ticker]],[1]!Table1[[Symbol]:[Industry]],2,FALSE),"-")</f>
        <v>-</v>
      </c>
      <c r="D3052" t="s">
        <v>1491</v>
      </c>
      <c r="E3052">
        <v>76.650845000000004</v>
      </c>
      <c r="F3052">
        <v>109.65</v>
      </c>
      <c r="G3052">
        <v>4.8504927661497401</v>
      </c>
      <c r="H3052">
        <v>-7.82002847302752</v>
      </c>
      <c r="I3052">
        <v>2.5219099423317699</v>
      </c>
      <c r="J3052">
        <v>-5.8745730361867201</v>
      </c>
      <c r="K3052">
        <v>115.771062191685</v>
      </c>
      <c r="L3052">
        <v>104.329313466353</v>
      </c>
      <c r="M3052">
        <v>47.2671599894243</v>
      </c>
      <c r="N3052">
        <v>0.170358347536191</v>
      </c>
      <c r="O3052">
        <v>64.1130870953032</v>
      </c>
      <c r="P3052">
        <v>46.199999999999903</v>
      </c>
      <c r="Q3052">
        <v>0.11683339283243099</v>
      </c>
    </row>
    <row r="3053" spans="1:17" hidden="1" x14ac:dyDescent="0.3">
      <c r="A3053" t="s">
        <v>6270</v>
      </c>
      <c r="B3053" t="s">
        <v>6271</v>
      </c>
      <c r="C3053" t="str">
        <f>IFERROR(VLOOKUP(Table1[[#This Row],[Ticker]],[1]!Table1[[Symbol]:[Industry]],2,FALSE),"-")</f>
        <v>-</v>
      </c>
      <c r="D3053" t="s">
        <v>811</v>
      </c>
      <c r="E3053">
        <v>76.595231999999996</v>
      </c>
      <c r="F3053">
        <v>214.8</v>
      </c>
      <c r="G3053">
        <v>-22.9592530834095</v>
      </c>
      <c r="H3053">
        <v>-12.0017367479655</v>
      </c>
      <c r="I3053">
        <v>-11.8959455474688</v>
      </c>
      <c r="J3053">
        <v>-14.8143506950654</v>
      </c>
      <c r="K3053">
        <v>212.55253449177101</v>
      </c>
      <c r="L3053">
        <v>208.84155104953001</v>
      </c>
      <c r="M3053">
        <v>43.659258432327903</v>
      </c>
      <c r="N3053">
        <v>0.87557071095987005</v>
      </c>
      <c r="O3053">
        <v>82.448789571694505</v>
      </c>
      <c r="P3053">
        <v>55.652173913043399</v>
      </c>
      <c r="Q3053">
        <v>0.18893934276513899</v>
      </c>
    </row>
    <row r="3054" spans="1:17" hidden="1" x14ac:dyDescent="0.3">
      <c r="A3054" t="s">
        <v>6272</v>
      </c>
      <c r="B3054" t="s">
        <v>6273</v>
      </c>
      <c r="C3054" t="str">
        <f>IFERROR(VLOOKUP(Table1[[#This Row],[Ticker]],[1]!Table1[[Symbol]:[Industry]],2,FALSE),"-")</f>
        <v>-</v>
      </c>
      <c r="D3054" t="s">
        <v>544</v>
      </c>
      <c r="E3054">
        <v>76.493399999999994</v>
      </c>
      <c r="F3054">
        <v>5.19</v>
      </c>
      <c r="G3054">
        <v>562.54025972924103</v>
      </c>
      <c r="H3054">
        <v>-39.136592591481701</v>
      </c>
      <c r="I3054">
        <v>89.520482956443004</v>
      </c>
      <c r="J3054">
        <v>-9.0270101896864592</v>
      </c>
      <c r="K3054">
        <v>5.6680750526250199</v>
      </c>
      <c r="L3054">
        <v>3.8594567325072302</v>
      </c>
      <c r="M3054">
        <v>8.9803775991251307</v>
      </c>
      <c r="N3054">
        <v>0.90754837969954305</v>
      </c>
      <c r="O3054">
        <v>59.152215799614602</v>
      </c>
      <c r="P3054">
        <v>640.090060276023</v>
      </c>
      <c r="Q3054">
        <v>0.15149260454522501</v>
      </c>
    </row>
    <row r="3055" spans="1:17" hidden="1" x14ac:dyDescent="0.3">
      <c r="A3055" t="s">
        <v>6274</v>
      </c>
      <c r="B3055" t="s">
        <v>6275</v>
      </c>
      <c r="C3055" t="str">
        <f>IFERROR(VLOOKUP(Table1[[#This Row],[Ticker]],[1]!Table1[[Symbol]:[Industry]],2,FALSE),"-")</f>
        <v>-</v>
      </c>
      <c r="D3055" t="s">
        <v>230</v>
      </c>
      <c r="E3055">
        <v>76.458586999999994</v>
      </c>
      <c r="F3055">
        <v>57.1</v>
      </c>
      <c r="G3055">
        <v>21.4797269340437</v>
      </c>
      <c r="H3055">
        <v>4.38161484593798</v>
      </c>
      <c r="I3055">
        <v>-22.098625771953898</v>
      </c>
      <c r="J3055">
        <v>-13.2903936296676</v>
      </c>
      <c r="K3055">
        <v>57.172104438507098</v>
      </c>
      <c r="L3055">
        <v>60.712832125826097</v>
      </c>
      <c r="M3055">
        <v>60.9280446621962</v>
      </c>
      <c r="N3055">
        <v>1.47747456806071</v>
      </c>
      <c r="O3055">
        <v>68.126094570928203</v>
      </c>
      <c r="P3055">
        <v>58.6111111111111</v>
      </c>
    </row>
    <row r="3056" spans="1:17" hidden="1" x14ac:dyDescent="0.3">
      <c r="A3056" t="s">
        <v>6276</v>
      </c>
      <c r="B3056" t="s">
        <v>6277</v>
      </c>
      <c r="C3056" t="str">
        <f>IFERROR(VLOOKUP(Table1[[#This Row],[Ticker]],[1]!Table1[[Symbol]:[Industry]],2,FALSE),"-")</f>
        <v>-</v>
      </c>
      <c r="E3056">
        <v>76.427150100000006</v>
      </c>
      <c r="F3056">
        <v>64.05</v>
      </c>
      <c r="G3056">
        <v>754.12247078812698</v>
      </c>
      <c r="H3056">
        <v>-13.843249673733499</v>
      </c>
      <c r="I3056">
        <v>242.94147378556801</v>
      </c>
      <c r="J3056">
        <v>9.2375973568825493</v>
      </c>
      <c r="K3056">
        <v>58.472240572484097</v>
      </c>
      <c r="L3056">
        <v>37.455191739920402</v>
      </c>
      <c r="M3056">
        <v>47.4516296987114</v>
      </c>
      <c r="N3056">
        <v>2.1278167758190198</v>
      </c>
      <c r="O3056">
        <v>10.725995316159199</v>
      </c>
      <c r="P3056">
        <v>863.15789473684197</v>
      </c>
      <c r="Q3056">
        <v>0.19135743255568199</v>
      </c>
    </row>
    <row r="3057" spans="1:17" hidden="1" x14ac:dyDescent="0.3">
      <c r="A3057" t="s">
        <v>6278</v>
      </c>
      <c r="B3057" t="s">
        <v>6279</v>
      </c>
      <c r="C3057" t="str">
        <f>IFERROR(VLOOKUP(Table1[[#This Row],[Ticker]],[1]!Table1[[Symbol]:[Industry]],2,FALSE),"-")</f>
        <v>-</v>
      </c>
      <c r="D3057" t="s">
        <v>184</v>
      </c>
      <c r="E3057">
        <v>76.390298819999998</v>
      </c>
      <c r="F3057">
        <v>36.47</v>
      </c>
      <c r="G3057">
        <v>4.7511161056142699</v>
      </c>
      <c r="H3057">
        <v>48.293615080508403</v>
      </c>
      <c r="I3057">
        <v>5.1257915332823103</v>
      </c>
      <c r="J3057">
        <v>14.7347564477916</v>
      </c>
      <c r="K3057">
        <v>29.282260487655201</v>
      </c>
      <c r="L3057">
        <v>29.207944173831098</v>
      </c>
      <c r="M3057">
        <v>77.736257621395794</v>
      </c>
      <c r="N3057">
        <v>1.4302953611476501</v>
      </c>
      <c r="O3057">
        <v>15.163147792706299</v>
      </c>
      <c r="P3057">
        <v>77.902439024390205</v>
      </c>
      <c r="Q3057">
        <v>1.3035464953282999E-2</v>
      </c>
    </row>
    <row r="3058" spans="1:17" hidden="1" x14ac:dyDescent="0.3">
      <c r="A3058" t="s">
        <v>6280</v>
      </c>
      <c r="B3058" t="s">
        <v>6281</v>
      </c>
      <c r="C3058" t="str">
        <f>IFERROR(VLOOKUP(Table1[[#This Row],[Ticker]],[1]!Table1[[Symbol]:[Industry]],2,FALSE),"-")</f>
        <v>-</v>
      </c>
      <c r="D3058" t="s">
        <v>1514</v>
      </c>
      <c r="E3058">
        <v>75.69</v>
      </c>
      <c r="F3058">
        <v>124.9</v>
      </c>
      <c r="G3058">
        <v>-2.8126194536521001</v>
      </c>
      <c r="H3058">
        <v>-11.467243327138901</v>
      </c>
      <c r="I3058">
        <v>-38.911578670504603</v>
      </c>
      <c r="J3058">
        <v>-3.87535030151964</v>
      </c>
      <c r="K3058">
        <v>135.817901647192</v>
      </c>
      <c r="L3058">
        <v>138.768285135403</v>
      </c>
      <c r="M3058">
        <v>42.8103638376435</v>
      </c>
      <c r="N3058">
        <v>1.8198653198653101</v>
      </c>
      <c r="O3058">
        <v>60.128102481985501</v>
      </c>
      <c r="P3058">
        <v>36.876712328767098</v>
      </c>
    </row>
    <row r="3059" spans="1:17" hidden="1" x14ac:dyDescent="0.3">
      <c r="A3059" t="s">
        <v>6282</v>
      </c>
      <c r="B3059" t="s">
        <v>6283</v>
      </c>
      <c r="C3059" t="str">
        <f>IFERROR(VLOOKUP(Table1[[#This Row],[Ticker]],[1]!Table1[[Symbol]:[Industry]],2,FALSE),"-")</f>
        <v>-</v>
      </c>
      <c r="E3059">
        <v>75.599999999999994</v>
      </c>
      <c r="F3059">
        <v>270.89999999999998</v>
      </c>
      <c r="G3059">
        <v>52.538462690961701</v>
      </c>
      <c r="H3059">
        <v>42.955833595937897</v>
      </c>
      <c r="I3059">
        <v>111.737379271273</v>
      </c>
      <c r="J3059">
        <v>-2.3154677932387102</v>
      </c>
      <c r="K3059">
        <v>190.16151342746801</v>
      </c>
      <c r="M3059">
        <v>87.377331276593395</v>
      </c>
      <c r="N3059">
        <v>0.79324743497971795</v>
      </c>
      <c r="O3059">
        <v>3.54374307862681</v>
      </c>
      <c r="P3059">
        <v>164.292682926829</v>
      </c>
    </row>
    <row r="3060" spans="1:17" hidden="1" x14ac:dyDescent="0.3">
      <c r="A3060" t="s">
        <v>6284</v>
      </c>
      <c r="B3060" t="s">
        <v>6285</v>
      </c>
      <c r="C3060" t="str">
        <f>IFERROR(VLOOKUP(Table1[[#This Row],[Ticker]],[1]!Table1[[Symbol]:[Industry]],2,FALSE),"-")</f>
        <v>-</v>
      </c>
      <c r="D3060" t="s">
        <v>714</v>
      </c>
      <c r="E3060">
        <v>74.910257103000006</v>
      </c>
      <c r="F3060">
        <v>720.8</v>
      </c>
      <c r="G3060">
        <v>44.271900470729001</v>
      </c>
      <c r="H3060">
        <v>-13.4946696528835</v>
      </c>
      <c r="I3060">
        <v>14.476690545672501</v>
      </c>
      <c r="J3060">
        <v>-2.19578433715429</v>
      </c>
      <c r="K3060">
        <v>725.01889783828994</v>
      </c>
      <c r="L3060">
        <v>635.54705554817497</v>
      </c>
      <c r="M3060">
        <v>87.496234820458398</v>
      </c>
      <c r="N3060">
        <v>1.0328001859082701</v>
      </c>
      <c r="O3060">
        <v>24.443673695893398</v>
      </c>
      <c r="P3060">
        <v>77.480117203850895</v>
      </c>
      <c r="Q3060">
        <v>2.3985275242898001E-2</v>
      </c>
    </row>
    <row r="3061" spans="1:17" hidden="1" x14ac:dyDescent="0.3">
      <c r="A3061" t="s">
        <v>6286</v>
      </c>
      <c r="B3061" t="s">
        <v>6287</v>
      </c>
      <c r="C3061" t="str">
        <f>IFERROR(VLOOKUP(Table1[[#This Row],[Ticker]],[1]!Table1[[Symbol]:[Industry]],2,FALSE),"-")</f>
        <v>-</v>
      </c>
      <c r="E3061">
        <v>74.736000000000004</v>
      </c>
      <c r="F3061">
        <v>222</v>
      </c>
      <c r="G3061">
        <v>-19.970935805278799</v>
      </c>
      <c r="H3061">
        <v>-13.9005700263129</v>
      </c>
      <c r="I3061">
        <v>-5.6030900576682399</v>
      </c>
      <c r="J3061">
        <v>-15.7355476600261</v>
      </c>
      <c r="K3061">
        <v>249.90017391012299</v>
      </c>
      <c r="M3061">
        <v>34.881694432312401</v>
      </c>
      <c r="N3061">
        <v>1.58894732448451</v>
      </c>
      <c r="O3061">
        <v>104.93243243243199</v>
      </c>
      <c r="P3061">
        <v>17.709437963944801</v>
      </c>
    </row>
    <row r="3062" spans="1:17" hidden="1" x14ac:dyDescent="0.3">
      <c r="A3062" t="s">
        <v>6288</v>
      </c>
      <c r="B3062" t="s">
        <v>6289</v>
      </c>
      <c r="C3062" t="str">
        <f>IFERROR(VLOOKUP(Table1[[#This Row],[Ticker]],[1]!Table1[[Symbol]:[Industry]],2,FALSE),"-")</f>
        <v>-</v>
      </c>
      <c r="D3062" t="s">
        <v>388</v>
      </c>
      <c r="E3062">
        <v>74.696480649999998</v>
      </c>
      <c r="F3062">
        <v>60.91</v>
      </c>
      <c r="G3062">
        <v>216.50578971639001</v>
      </c>
      <c r="H3062">
        <v>13.180552697061501</v>
      </c>
      <c r="I3062">
        <v>83.844431341150795</v>
      </c>
      <c r="J3062">
        <v>0.67633253474817101</v>
      </c>
      <c r="K3062">
        <v>49.507929383627101</v>
      </c>
      <c r="L3062">
        <v>40.681308221638098</v>
      </c>
      <c r="M3062">
        <v>81.583770254615501</v>
      </c>
      <c r="N3062">
        <v>1.3711418451678099</v>
      </c>
      <c r="O3062">
        <v>1.44475455590216</v>
      </c>
      <c r="P3062">
        <v>295.51948051948</v>
      </c>
      <c r="Q3062">
        <v>0.13207498372944801</v>
      </c>
    </row>
    <row r="3063" spans="1:17" hidden="1" x14ac:dyDescent="0.3">
      <c r="A3063" t="s">
        <v>6290</v>
      </c>
      <c r="B3063" t="s">
        <v>6291</v>
      </c>
      <c r="C3063" t="str">
        <f>IFERROR(VLOOKUP(Table1[[#This Row],[Ticker]],[1]!Table1[[Symbol]:[Industry]],2,FALSE),"-")</f>
        <v>-</v>
      </c>
      <c r="D3063" t="s">
        <v>533</v>
      </c>
      <c r="E3063">
        <v>74.680010600000003</v>
      </c>
      <c r="F3063">
        <v>11.06</v>
      </c>
      <c r="G3063">
        <v>-16.180271024515001</v>
      </c>
      <c r="H3063">
        <v>-9.0959059223492496</v>
      </c>
      <c r="I3063">
        <v>-7.5650305561940998</v>
      </c>
      <c r="J3063">
        <v>-11.6714935522083</v>
      </c>
      <c r="K3063">
        <v>11.0425565814843</v>
      </c>
      <c r="L3063">
        <v>10.9692703596376</v>
      </c>
      <c r="M3063">
        <v>38.397456021313801</v>
      </c>
      <c r="N3063">
        <v>1.4035347097333</v>
      </c>
      <c r="O3063">
        <v>28.933092224231402</v>
      </c>
      <c r="P3063">
        <v>42.525773195876198</v>
      </c>
      <c r="Q3063">
        <v>5.7827808531567999E-2</v>
      </c>
    </row>
    <row r="3064" spans="1:17" hidden="1" x14ac:dyDescent="0.3">
      <c r="A3064" t="s">
        <v>6292</v>
      </c>
      <c r="B3064" t="s">
        <v>6293</v>
      </c>
      <c r="C3064" t="str">
        <f>IFERROR(VLOOKUP(Table1[[#This Row],[Ticker]],[1]!Table1[[Symbol]:[Industry]],2,FALSE),"-")</f>
        <v>-</v>
      </c>
      <c r="E3064">
        <v>74.497500000000002</v>
      </c>
      <c r="F3064">
        <v>14.28</v>
      </c>
      <c r="G3064">
        <v>-21.981517815860801</v>
      </c>
      <c r="H3064">
        <v>-26.8411207187828</v>
      </c>
      <c r="I3064">
        <v>-13.307766986778899</v>
      </c>
      <c r="J3064">
        <v>-10.692606795970301</v>
      </c>
      <c r="K3064">
        <v>16.197423271510399</v>
      </c>
      <c r="L3064">
        <v>15.372482055280001</v>
      </c>
      <c r="M3064">
        <v>24.735663396931798</v>
      </c>
      <c r="N3064">
        <v>1.6535320499656001</v>
      </c>
      <c r="O3064">
        <v>42.156862745098003</v>
      </c>
      <c r="P3064">
        <v>29.818181818181799</v>
      </c>
      <c r="Q3064">
        <v>-6.9472471694919005E-2</v>
      </c>
    </row>
    <row r="3065" spans="1:17" hidden="1" x14ac:dyDescent="0.3">
      <c r="A3065" t="s">
        <v>6294</v>
      </c>
      <c r="B3065" t="s">
        <v>6295</v>
      </c>
      <c r="C3065" t="str">
        <f>IFERROR(VLOOKUP(Table1[[#This Row],[Ticker]],[1]!Table1[[Symbol]:[Industry]],2,FALSE),"-")</f>
        <v>-</v>
      </c>
      <c r="D3065" t="s">
        <v>302</v>
      </c>
      <c r="E3065">
        <v>74.400000000000006</v>
      </c>
      <c r="F3065">
        <v>0.94</v>
      </c>
      <c r="G3065">
        <v>-2.0010109932487601</v>
      </c>
      <c r="H3065">
        <v>-1.42618887597212</v>
      </c>
      <c r="I3065">
        <v>-2.0150501905586098</v>
      </c>
      <c r="J3065">
        <v>-3.75482688554168</v>
      </c>
      <c r="K3065">
        <v>0.90316886151463505</v>
      </c>
      <c r="L3065">
        <v>0.75710938660418403</v>
      </c>
      <c r="M3065">
        <v>1.77122996508707</v>
      </c>
      <c r="N3065">
        <v>1.6097111971987099</v>
      </c>
      <c r="O3065">
        <v>26.595744680850999</v>
      </c>
      <c r="P3065">
        <v>42.424242424242401</v>
      </c>
      <c r="Q3065">
        <v>9.9329137342084997E-2</v>
      </c>
    </row>
    <row r="3066" spans="1:17" hidden="1" x14ac:dyDescent="0.3">
      <c r="A3066" t="s">
        <v>6296</v>
      </c>
      <c r="B3066" t="s">
        <v>6297</v>
      </c>
      <c r="C3066" t="str">
        <f>IFERROR(VLOOKUP(Table1[[#This Row],[Ticker]],[1]!Table1[[Symbol]:[Industry]],2,FALSE),"-")</f>
        <v>-</v>
      </c>
      <c r="D3066" t="s">
        <v>1625</v>
      </c>
      <c r="E3066">
        <v>74.215319454999999</v>
      </c>
      <c r="F3066">
        <v>6362.7</v>
      </c>
      <c r="G3066">
        <v>-2.3615470256845099</v>
      </c>
      <c r="H3066">
        <v>-6.9739394684814098</v>
      </c>
      <c r="I3066">
        <v>1.79528000305447</v>
      </c>
      <c r="J3066">
        <v>-1.35905781905219</v>
      </c>
      <c r="K3066">
        <v>6313.9954329312804</v>
      </c>
      <c r="L3066">
        <v>5866.8299744149099</v>
      </c>
      <c r="M3066">
        <v>54.002539861815002</v>
      </c>
      <c r="N3066">
        <v>0.80285412262156397</v>
      </c>
      <c r="O3066">
        <v>4.37392930674085</v>
      </c>
      <c r="P3066">
        <v>27.1268731268731</v>
      </c>
      <c r="Q3066">
        <v>-2.6802431944266999E-2</v>
      </c>
    </row>
    <row r="3067" spans="1:17" hidden="1" x14ac:dyDescent="0.3">
      <c r="A3067" t="s">
        <v>6298</v>
      </c>
      <c r="B3067" t="s">
        <v>6299</v>
      </c>
      <c r="C3067" t="str">
        <f>IFERROR(VLOOKUP(Table1[[#This Row],[Ticker]],[1]!Table1[[Symbol]:[Industry]],2,FALSE),"-")</f>
        <v>-</v>
      </c>
      <c r="D3067" t="s">
        <v>46</v>
      </c>
      <c r="E3067">
        <v>74.184314591999893</v>
      </c>
      <c r="F3067">
        <v>10.94</v>
      </c>
      <c r="G3067">
        <v>-5.5974059322978</v>
      </c>
      <c r="H3067">
        <v>-1.1153126491212799</v>
      </c>
      <c r="I3067">
        <v>-36.641607853865203</v>
      </c>
      <c r="J3067">
        <v>1.4054295247147199</v>
      </c>
      <c r="K3067">
        <v>10.478803739162901</v>
      </c>
      <c r="L3067">
        <v>11.199014204942801</v>
      </c>
      <c r="M3067">
        <v>64.4747426067335</v>
      </c>
      <c r="N3067">
        <v>1.6449556078110601</v>
      </c>
      <c r="O3067">
        <v>54.844606946983497</v>
      </c>
      <c r="P3067">
        <v>41.709844559585399</v>
      </c>
      <c r="Q3067">
        <v>-4.5646200081973003E-2</v>
      </c>
    </row>
    <row r="3068" spans="1:17" hidden="1" x14ac:dyDescent="0.3">
      <c r="A3068" t="s">
        <v>6300</v>
      </c>
      <c r="B3068" t="s">
        <v>6301</v>
      </c>
      <c r="C3068" t="str">
        <f>IFERROR(VLOOKUP(Table1[[#This Row],[Ticker]],[1]!Table1[[Symbol]:[Industry]],2,FALSE),"-")</f>
        <v>-</v>
      </c>
      <c r="D3068" t="s">
        <v>49</v>
      </c>
      <c r="E3068">
        <v>74.123249999999999</v>
      </c>
      <c r="F3068">
        <v>219.9</v>
      </c>
      <c r="G3068">
        <v>37.264018939864897</v>
      </c>
      <c r="H3068">
        <v>-2.1661176235742001</v>
      </c>
      <c r="I3068">
        <v>7.9989562953276403</v>
      </c>
      <c r="J3068">
        <v>1.24856389154463</v>
      </c>
      <c r="K3068">
        <v>203.59170251191901</v>
      </c>
      <c r="L3068">
        <v>184.94040068567401</v>
      </c>
      <c r="M3068">
        <v>56.643559830516701</v>
      </c>
      <c r="N3068">
        <v>0.41568815215716798</v>
      </c>
      <c r="O3068">
        <v>11.664392905866199</v>
      </c>
      <c r="P3068">
        <v>81.735537190082596</v>
      </c>
      <c r="Q3068">
        <v>7.8512665271504994E-2</v>
      </c>
    </row>
    <row r="3069" spans="1:17" hidden="1" x14ac:dyDescent="0.3">
      <c r="A3069" t="s">
        <v>6302</v>
      </c>
      <c r="B3069" t="s">
        <v>6303</v>
      </c>
      <c r="C3069" t="str">
        <f>IFERROR(VLOOKUP(Table1[[#This Row],[Ticker]],[1]!Table1[[Symbol]:[Industry]],2,FALSE),"-")</f>
        <v>-</v>
      </c>
      <c r="D3069" t="s">
        <v>166</v>
      </c>
      <c r="E3069">
        <v>74.115919500000004</v>
      </c>
      <c r="F3069">
        <v>106</v>
      </c>
      <c r="G3069">
        <v>-37.973181800905003</v>
      </c>
      <c r="H3069">
        <v>-3.32596679545144</v>
      </c>
      <c r="I3069">
        <v>-31.014345468923601</v>
      </c>
      <c r="J3069">
        <v>3.2790014972965902</v>
      </c>
      <c r="K3069">
        <v>115.83621443684299</v>
      </c>
      <c r="L3069">
        <v>114.25349390534799</v>
      </c>
      <c r="M3069">
        <v>37.749343209157203</v>
      </c>
      <c r="N3069">
        <v>0.39357429718875497</v>
      </c>
      <c r="O3069">
        <v>53.7735849056603</v>
      </c>
      <c r="P3069">
        <v>7.0707070707070701</v>
      </c>
    </row>
    <row r="3070" spans="1:17" hidden="1" x14ac:dyDescent="0.3">
      <c r="A3070" t="s">
        <v>6304</v>
      </c>
      <c r="B3070" t="s">
        <v>6305</v>
      </c>
      <c r="C3070" t="str">
        <f>IFERROR(VLOOKUP(Table1[[#This Row],[Ticker]],[1]!Table1[[Symbol]:[Industry]],2,FALSE),"-")</f>
        <v>-</v>
      </c>
      <c r="D3070" t="s">
        <v>988</v>
      </c>
      <c r="E3070">
        <v>74.050591999999995</v>
      </c>
      <c r="F3070">
        <v>22.6</v>
      </c>
      <c r="G3070">
        <v>-53.595907324987103</v>
      </c>
      <c r="H3070">
        <v>-12.2094556602603</v>
      </c>
      <c r="I3070">
        <v>-54.6757717619288</v>
      </c>
      <c r="J3070">
        <v>-6.3245886913857499</v>
      </c>
      <c r="K3070">
        <v>24.321425438433899</v>
      </c>
      <c r="M3070">
        <v>38.059619589761702</v>
      </c>
      <c r="N3070">
        <v>1.25147733828131</v>
      </c>
      <c r="O3070">
        <v>76.548672566371593</v>
      </c>
      <c r="P3070">
        <v>17.098445595854901</v>
      </c>
    </row>
    <row r="3071" spans="1:17" hidden="1" x14ac:dyDescent="0.3">
      <c r="A3071" t="s">
        <v>6306</v>
      </c>
      <c r="B3071" t="s">
        <v>6307</v>
      </c>
      <c r="C3071" t="str">
        <f>IFERROR(VLOOKUP(Table1[[#This Row],[Ticker]],[1]!Table1[[Symbol]:[Industry]],2,FALSE),"-")</f>
        <v>-</v>
      </c>
      <c r="D3071" t="s">
        <v>43</v>
      </c>
      <c r="E3071">
        <v>73.956968399999994</v>
      </c>
      <c r="F3071">
        <v>42.61</v>
      </c>
      <c r="G3071">
        <v>-21.884977914205201</v>
      </c>
      <c r="H3071">
        <v>0.64814128824568495</v>
      </c>
      <c r="I3071">
        <v>-25.926594208827701</v>
      </c>
      <c r="J3071">
        <v>-6.8633671413731303</v>
      </c>
      <c r="K3071">
        <v>45.496676158963602</v>
      </c>
      <c r="L3071">
        <v>50.348930468015503</v>
      </c>
      <c r="M3071">
        <v>32.637119971395997</v>
      </c>
      <c r="N3071">
        <v>0.66730311842969303</v>
      </c>
      <c r="O3071">
        <v>49.0260502229523</v>
      </c>
      <c r="P3071">
        <v>15.4742547425474</v>
      </c>
      <c r="Q3071">
        <v>1.1241823944494999E-2</v>
      </c>
    </row>
    <row r="3072" spans="1:17" hidden="1" x14ac:dyDescent="0.3">
      <c r="A3072" t="s">
        <v>6308</v>
      </c>
      <c r="B3072" t="s">
        <v>6309</v>
      </c>
      <c r="C3072" t="str">
        <f>IFERROR(VLOOKUP(Table1[[#This Row],[Ticker]],[1]!Table1[[Symbol]:[Industry]],2,FALSE),"-")</f>
        <v>-</v>
      </c>
      <c r="D3072" t="s">
        <v>252</v>
      </c>
      <c r="E3072">
        <v>73.608509999999995</v>
      </c>
      <c r="F3072">
        <v>106.7</v>
      </c>
      <c r="G3072">
        <v>22.5915989362442</v>
      </c>
      <c r="H3072">
        <v>12.7336113737157</v>
      </c>
      <c r="I3072">
        <v>14.954813577158401</v>
      </c>
      <c r="J3072">
        <v>-0.91441345126433704</v>
      </c>
      <c r="K3072">
        <v>95.869574278285995</v>
      </c>
      <c r="L3072">
        <v>86.023207402140599</v>
      </c>
      <c r="M3072">
        <v>68.052923325209306</v>
      </c>
      <c r="N3072">
        <v>2.1262123386977101</v>
      </c>
      <c r="O3072">
        <v>11.930646672914699</v>
      </c>
      <c r="P3072">
        <v>64.660493827160494</v>
      </c>
      <c r="Q3072">
        <v>5.4969279523938E-2</v>
      </c>
    </row>
    <row r="3073" spans="1:17" hidden="1" x14ac:dyDescent="0.3">
      <c r="A3073" t="s">
        <v>6310</v>
      </c>
      <c r="B3073" t="s">
        <v>6311</v>
      </c>
      <c r="C3073" t="str">
        <f>IFERROR(VLOOKUP(Table1[[#This Row],[Ticker]],[1]!Table1[[Symbol]:[Industry]],2,FALSE),"-")</f>
        <v>-</v>
      </c>
      <c r="D3073" t="s">
        <v>230</v>
      </c>
      <c r="E3073">
        <v>73.544044709000005</v>
      </c>
      <c r="F3073">
        <v>32</v>
      </c>
      <c r="G3073">
        <v>-70.765261833495899</v>
      </c>
      <c r="H3073">
        <v>-3.6515977449343699</v>
      </c>
      <c r="I3073">
        <v>-46.276725365449799</v>
      </c>
      <c r="J3073">
        <v>10.6092082021776</v>
      </c>
      <c r="K3073">
        <v>29.392989411876101</v>
      </c>
      <c r="L3073">
        <v>36.533174379494703</v>
      </c>
      <c r="M3073">
        <v>69.864302531270695</v>
      </c>
      <c r="N3073">
        <v>0.97255838729611399</v>
      </c>
      <c r="O3073">
        <v>91.350869447085898</v>
      </c>
      <c r="P3073">
        <v>43.497757847533599</v>
      </c>
      <c r="Q3073">
        <v>3.7023633955364003E-2</v>
      </c>
    </row>
    <row r="3074" spans="1:17" hidden="1" x14ac:dyDescent="0.3">
      <c r="A3074" t="s">
        <v>6312</v>
      </c>
      <c r="B3074" t="s">
        <v>6313</v>
      </c>
      <c r="C3074" t="str">
        <f>IFERROR(VLOOKUP(Table1[[#This Row],[Ticker]],[1]!Table1[[Symbol]:[Industry]],2,FALSE),"-")</f>
        <v>-</v>
      </c>
      <c r="D3074" t="s">
        <v>391</v>
      </c>
      <c r="E3074">
        <v>73.383489999999995</v>
      </c>
      <c r="F3074">
        <v>61.5</v>
      </c>
      <c r="G3074">
        <v>4.1986221974365003</v>
      </c>
      <c r="H3074">
        <v>-3.3096293360904902E-2</v>
      </c>
      <c r="I3074">
        <v>-11.560684774386999</v>
      </c>
      <c r="J3074">
        <v>-12.372032428266801</v>
      </c>
      <c r="K3074">
        <v>56.072718087950598</v>
      </c>
      <c r="L3074">
        <v>53.345942304901399</v>
      </c>
      <c r="M3074">
        <v>52.752296632967898</v>
      </c>
      <c r="N3074">
        <v>2.2414893617021199</v>
      </c>
      <c r="O3074">
        <v>18.5365853658536</v>
      </c>
      <c r="P3074">
        <v>65.322580645161196</v>
      </c>
    </row>
    <row r="3075" spans="1:17" hidden="1" x14ac:dyDescent="0.3">
      <c r="A3075" t="s">
        <v>6314</v>
      </c>
      <c r="B3075" t="s">
        <v>6315</v>
      </c>
      <c r="C3075" t="str">
        <f>IFERROR(VLOOKUP(Table1[[#This Row],[Ticker]],[1]!Table1[[Symbol]:[Industry]],2,FALSE),"-")</f>
        <v>-</v>
      </c>
      <c r="D3075" t="s">
        <v>388</v>
      </c>
      <c r="E3075">
        <v>73.307883000000004</v>
      </c>
      <c r="F3075">
        <v>34.979999999999997</v>
      </c>
      <c r="G3075">
        <v>26.8660213936495</v>
      </c>
      <c r="H3075">
        <v>-4.8152507414114201</v>
      </c>
      <c r="I3075">
        <v>-12.1396042947779</v>
      </c>
      <c r="J3075">
        <v>2.02542059383503</v>
      </c>
      <c r="K3075">
        <v>32.706768422812701</v>
      </c>
      <c r="L3075">
        <v>30.048273764483401</v>
      </c>
      <c r="M3075">
        <v>27.071967311283601</v>
      </c>
      <c r="N3075">
        <v>0.48501392349406403</v>
      </c>
      <c r="O3075">
        <v>12.0354488279016</v>
      </c>
      <c r="P3075">
        <v>95.747062115276904</v>
      </c>
      <c r="Q3075">
        <v>9.4669027237661005E-2</v>
      </c>
    </row>
    <row r="3076" spans="1:17" hidden="1" x14ac:dyDescent="0.3">
      <c r="A3076" t="s">
        <v>6316</v>
      </c>
      <c r="B3076" t="s">
        <v>6317</v>
      </c>
      <c r="C3076" t="str">
        <f>IFERROR(VLOOKUP(Table1[[#This Row],[Ticker]],[1]!Table1[[Symbol]:[Industry]],2,FALSE),"-")</f>
        <v>-</v>
      </c>
      <c r="D3076" t="s">
        <v>275</v>
      </c>
      <c r="E3076">
        <v>73.272000000000006</v>
      </c>
      <c r="F3076">
        <v>31.19</v>
      </c>
      <c r="G3076">
        <v>144.358068523725</v>
      </c>
      <c r="H3076">
        <v>24.5506611821449</v>
      </c>
      <c r="I3076">
        <v>32.415343122055198</v>
      </c>
      <c r="J3076">
        <v>-0.81255731170620005</v>
      </c>
      <c r="K3076">
        <v>25.876162925658299</v>
      </c>
      <c r="L3076">
        <v>22.772707874278399</v>
      </c>
      <c r="M3076">
        <v>70.673732620384797</v>
      </c>
      <c r="N3076">
        <v>2.2719517393037201</v>
      </c>
      <c r="O3076">
        <v>6.0596344982366102</v>
      </c>
      <c r="P3076">
        <v>194.24528301886701</v>
      </c>
      <c r="Q3076">
        <v>7.1360503282224999E-2</v>
      </c>
    </row>
    <row r="3077" spans="1:17" hidden="1" x14ac:dyDescent="0.3">
      <c r="A3077" t="s">
        <v>6318</v>
      </c>
      <c r="B3077" t="s">
        <v>6319</v>
      </c>
      <c r="C3077" t="str">
        <f>IFERROR(VLOOKUP(Table1[[#This Row],[Ticker]],[1]!Table1[[Symbol]:[Industry]],2,FALSE),"-")</f>
        <v>-</v>
      </c>
      <c r="D3077" t="s">
        <v>1671</v>
      </c>
      <c r="E3077">
        <v>73.150000000000006</v>
      </c>
      <c r="F3077">
        <v>73</v>
      </c>
      <c r="G3077">
        <v>-38.364647356885101</v>
      </c>
      <c r="H3077">
        <v>-9.7108330707286701</v>
      </c>
      <c r="I3077">
        <v>-23.996801609274499</v>
      </c>
      <c r="J3077">
        <v>-5.6188619732609801</v>
      </c>
      <c r="K3077">
        <v>80.4962676904386</v>
      </c>
      <c r="M3077">
        <v>44.2450583154437</v>
      </c>
      <c r="N3077">
        <v>0.4375</v>
      </c>
      <c r="O3077">
        <v>32.4657534246575</v>
      </c>
      <c r="P3077">
        <v>4.28571428571429</v>
      </c>
    </row>
    <row r="3078" spans="1:17" hidden="1" x14ac:dyDescent="0.3">
      <c r="A3078" t="s">
        <v>6320</v>
      </c>
      <c r="B3078" t="s">
        <v>6321</v>
      </c>
      <c r="C3078" t="str">
        <f>IFERROR(VLOOKUP(Table1[[#This Row],[Ticker]],[1]!Table1[[Symbol]:[Industry]],2,FALSE),"-")</f>
        <v>-</v>
      </c>
      <c r="E3078">
        <v>73.091536000000005</v>
      </c>
      <c r="F3078">
        <v>1.1200000000000001</v>
      </c>
      <c r="G3078">
        <v>-11.543807378150399</v>
      </c>
      <c r="H3078">
        <v>-15.240887715537401</v>
      </c>
      <c r="I3078">
        <v>-29.5655509544357</v>
      </c>
      <c r="J3078">
        <v>-1.6714935522083501</v>
      </c>
      <c r="K3078">
        <v>1.13105637609904</v>
      </c>
      <c r="L3078">
        <v>1.0892991675032999</v>
      </c>
      <c r="M3078">
        <v>50.172413810098597</v>
      </c>
      <c r="N3078">
        <v>1.1816361013315</v>
      </c>
      <c r="O3078">
        <v>65.178571428571402</v>
      </c>
      <c r="P3078">
        <v>64.705882352941103</v>
      </c>
      <c r="Q3078">
        <v>6.2485544061354002E-2</v>
      </c>
    </row>
    <row r="3079" spans="1:17" hidden="1" x14ac:dyDescent="0.3">
      <c r="A3079" t="s">
        <v>6322</v>
      </c>
      <c r="B3079" t="s">
        <v>6323</v>
      </c>
      <c r="C3079" t="str">
        <f>IFERROR(VLOOKUP(Table1[[#This Row],[Ticker]],[1]!Table1[[Symbol]:[Industry]],2,FALSE),"-")</f>
        <v>-</v>
      </c>
      <c r="E3079">
        <v>73.059200000000004</v>
      </c>
      <c r="F3079">
        <v>323</v>
      </c>
      <c r="G3079">
        <v>155.257633138172</v>
      </c>
      <c r="H3079">
        <v>4.3581927047191202</v>
      </c>
      <c r="I3079">
        <v>80.544816090237902</v>
      </c>
      <c r="J3079">
        <v>23.3285064477916</v>
      </c>
      <c r="K3079">
        <v>309.75475696530901</v>
      </c>
      <c r="L3079">
        <v>256.44805495114002</v>
      </c>
      <c r="M3079">
        <v>71.774661971900102</v>
      </c>
      <c r="N3079">
        <v>1.8301435406698501</v>
      </c>
      <c r="O3079">
        <v>25.3715170278637</v>
      </c>
      <c r="P3079">
        <v>194.977168949771</v>
      </c>
    </row>
    <row r="3080" spans="1:17" hidden="1" x14ac:dyDescent="0.3">
      <c r="A3080" t="s">
        <v>6324</v>
      </c>
      <c r="B3080" t="s">
        <v>6325</v>
      </c>
      <c r="C3080" t="str">
        <f>IFERROR(VLOOKUP(Table1[[#This Row],[Ticker]],[1]!Table1[[Symbol]:[Industry]],2,FALSE),"-")</f>
        <v>-</v>
      </c>
      <c r="D3080" t="s">
        <v>64</v>
      </c>
      <c r="E3080">
        <v>72.828337270000006</v>
      </c>
      <c r="F3080">
        <v>116.8</v>
      </c>
      <c r="G3080">
        <v>12.1156279377266</v>
      </c>
      <c r="H3080">
        <v>1.31946995957435</v>
      </c>
      <c r="I3080">
        <v>-7.2639236561410403</v>
      </c>
      <c r="J3080">
        <v>-5.7358798701157898</v>
      </c>
      <c r="K3080">
        <v>113.78984510274</v>
      </c>
      <c r="L3080">
        <v>105.922162312176</v>
      </c>
      <c r="M3080">
        <v>52.539049798355897</v>
      </c>
      <c r="N3080">
        <v>1.7482456068582299</v>
      </c>
      <c r="O3080">
        <v>25</v>
      </c>
      <c r="P3080">
        <v>55.733333333333299</v>
      </c>
      <c r="Q3080">
        <v>9.8069902610000006E-5</v>
      </c>
    </row>
    <row r="3081" spans="1:17" hidden="1" x14ac:dyDescent="0.3">
      <c r="A3081" t="s">
        <v>6326</v>
      </c>
      <c r="B3081" t="s">
        <v>6327</v>
      </c>
      <c r="C3081" t="str">
        <f>IFERROR(VLOOKUP(Table1[[#This Row],[Ticker]],[1]!Table1[[Symbol]:[Industry]],2,FALSE),"-")</f>
        <v>-</v>
      </c>
      <c r="D3081" t="s">
        <v>533</v>
      </c>
      <c r="E3081">
        <v>72.733847499999996</v>
      </c>
      <c r="F3081">
        <v>56.9</v>
      </c>
      <c r="G3081">
        <v>6.1803636484539899</v>
      </c>
      <c r="H3081">
        <v>18.010778650883001</v>
      </c>
      <c r="I3081">
        <v>24.644392447878701</v>
      </c>
      <c r="J3081">
        <v>3.0203187752985401</v>
      </c>
      <c r="K3081">
        <v>42.803299882968702</v>
      </c>
      <c r="L3081">
        <v>38.216253630358402</v>
      </c>
      <c r="M3081">
        <v>74.194621783041498</v>
      </c>
      <c r="N3081">
        <v>1.90466101694915</v>
      </c>
      <c r="O3081">
        <v>10.4569420035149</v>
      </c>
      <c r="P3081">
        <v>107.664233576642</v>
      </c>
      <c r="Q3081">
        <v>0.14234913254815099</v>
      </c>
    </row>
    <row r="3082" spans="1:17" hidden="1" x14ac:dyDescent="0.3">
      <c r="A3082" t="s">
        <v>6328</v>
      </c>
      <c r="B3082" t="s">
        <v>6329</v>
      </c>
      <c r="C3082" t="str">
        <f>IFERROR(VLOOKUP(Table1[[#This Row],[Ticker]],[1]!Table1[[Symbol]:[Industry]],2,FALSE),"-")</f>
        <v>-</v>
      </c>
      <c r="D3082" t="s">
        <v>278</v>
      </c>
      <c r="E3082">
        <v>72.685979775000007</v>
      </c>
      <c r="F3082">
        <v>142.55000000000001</v>
      </c>
      <c r="G3082">
        <v>33.659737121168703</v>
      </c>
      <c r="H3082">
        <v>-6.6945160544116504</v>
      </c>
      <c r="I3082">
        <v>-4.8970696875941</v>
      </c>
      <c r="J3082">
        <v>1.4916983960303201</v>
      </c>
      <c r="K3082">
        <v>139.982866511064</v>
      </c>
      <c r="L3082">
        <v>126.52833500542</v>
      </c>
      <c r="M3082">
        <v>60.8427627137971</v>
      </c>
      <c r="N3082">
        <v>0.32289850760889</v>
      </c>
      <c r="O3082">
        <v>29.708874079270402</v>
      </c>
      <c r="P3082">
        <v>72.787878787878796</v>
      </c>
      <c r="Q3082">
        <v>9.4265201428116993E-2</v>
      </c>
    </row>
    <row r="3083" spans="1:17" hidden="1" x14ac:dyDescent="0.3">
      <c r="A3083" t="s">
        <v>6330</v>
      </c>
      <c r="B3083" t="s">
        <v>6331</v>
      </c>
      <c r="C3083" t="str">
        <f>IFERROR(VLOOKUP(Table1[[#This Row],[Ticker]],[1]!Table1[[Symbol]:[Industry]],2,FALSE),"-")</f>
        <v>-</v>
      </c>
      <c r="E3083">
        <v>72.448102500000005</v>
      </c>
      <c r="F3083">
        <v>153.30000000000001</v>
      </c>
      <c r="G3083">
        <v>99.755954951023696</v>
      </c>
      <c r="H3083">
        <v>12.277729020774499</v>
      </c>
      <c r="I3083">
        <v>148.64531712273799</v>
      </c>
      <c r="J3083">
        <v>20.0368397811249</v>
      </c>
      <c r="K3083">
        <v>119.87870624651001</v>
      </c>
      <c r="L3083">
        <v>94.3545619296235</v>
      </c>
      <c r="M3083">
        <v>91.100107280069807</v>
      </c>
      <c r="N3083">
        <v>1.16439847577572</v>
      </c>
      <c r="O3083">
        <v>3.2615786040435198E-2</v>
      </c>
      <c r="P3083">
        <v>194.80769230769201</v>
      </c>
    </row>
    <row r="3084" spans="1:17" hidden="1" x14ac:dyDescent="0.3">
      <c r="A3084" t="s">
        <v>6332</v>
      </c>
      <c r="B3084" t="s">
        <v>6333</v>
      </c>
      <c r="C3084" t="str">
        <f>IFERROR(VLOOKUP(Table1[[#This Row],[Ticker]],[1]!Table1[[Symbol]:[Industry]],2,FALSE),"-")</f>
        <v>-</v>
      </c>
      <c r="E3084">
        <v>72.276432</v>
      </c>
      <c r="F3084">
        <v>100.8</v>
      </c>
      <c r="G3084">
        <v>-24.215521499431599</v>
      </c>
      <c r="H3084">
        <v>-7.5623011190879099</v>
      </c>
      <c r="I3084">
        <v>-32.965257621934498</v>
      </c>
      <c r="J3084">
        <v>-7.8298513234693399</v>
      </c>
      <c r="K3084">
        <v>97.330359656369595</v>
      </c>
      <c r="L3084">
        <v>114.417468747223</v>
      </c>
      <c r="M3084">
        <v>54.2400649403926</v>
      </c>
      <c r="N3084">
        <v>1.62594880847308</v>
      </c>
      <c r="O3084">
        <v>73.511904761904702</v>
      </c>
      <c r="P3084">
        <v>49.3333333333333</v>
      </c>
    </row>
    <row r="3085" spans="1:17" hidden="1" x14ac:dyDescent="0.3">
      <c r="A3085" t="s">
        <v>6334</v>
      </c>
      <c r="B3085" t="s">
        <v>6335</v>
      </c>
      <c r="C3085" t="str">
        <f>IFERROR(VLOOKUP(Table1[[#This Row],[Ticker]],[1]!Table1[[Symbol]:[Industry]],2,FALSE),"-")</f>
        <v>-</v>
      </c>
      <c r="D3085" t="s">
        <v>380</v>
      </c>
      <c r="E3085">
        <v>72.262607965000001</v>
      </c>
      <c r="F3085">
        <v>35.22</v>
      </c>
      <c r="G3085">
        <v>99.506594337212903</v>
      </c>
      <c r="H3085">
        <v>-20.3856596721158</v>
      </c>
      <c r="I3085">
        <v>42.347545694014599</v>
      </c>
      <c r="J3085">
        <v>-5.9699525951929502</v>
      </c>
      <c r="K3085">
        <v>36.252432831165997</v>
      </c>
      <c r="L3085">
        <v>29.805295191864801</v>
      </c>
      <c r="M3085">
        <v>41.665952331371997</v>
      </c>
      <c r="N3085">
        <v>1.24371656627062</v>
      </c>
      <c r="O3085">
        <v>38.841567291311698</v>
      </c>
      <c r="P3085">
        <v>141.23287671232799</v>
      </c>
      <c r="Q3085">
        <v>5.9946987216788997E-2</v>
      </c>
    </row>
    <row r="3086" spans="1:17" hidden="1" x14ac:dyDescent="0.3">
      <c r="A3086" t="s">
        <v>6336</v>
      </c>
      <c r="B3086" t="s">
        <v>6337</v>
      </c>
      <c r="C3086" t="str">
        <f>IFERROR(VLOOKUP(Table1[[#This Row],[Ticker]],[1]!Table1[[Symbol]:[Industry]],2,FALSE),"-")</f>
        <v>-</v>
      </c>
      <c r="D3086" t="s">
        <v>607</v>
      </c>
      <c r="E3086">
        <v>72.230012313999893</v>
      </c>
      <c r="F3086">
        <v>91.51</v>
      </c>
      <c r="G3086">
        <v>-6.7019943709492598</v>
      </c>
      <c r="H3086">
        <v>-7.5876446649315703</v>
      </c>
      <c r="I3086">
        <v>17.970558672804401</v>
      </c>
      <c r="J3086">
        <v>3.1995666197114101</v>
      </c>
      <c r="K3086">
        <v>88.068921087765901</v>
      </c>
      <c r="L3086">
        <v>81.112651981959601</v>
      </c>
      <c r="M3086">
        <v>67.537112446494405</v>
      </c>
      <c r="N3086">
        <v>1.7465488427462701</v>
      </c>
      <c r="O3086">
        <v>11.900338760791101</v>
      </c>
      <c r="P3086">
        <v>64.882882882882797</v>
      </c>
      <c r="Q3086">
        <v>7.3281365399100002E-3</v>
      </c>
    </row>
    <row r="3087" spans="1:17" hidden="1" x14ac:dyDescent="0.3">
      <c r="A3087" t="s">
        <v>6338</v>
      </c>
      <c r="B3087" t="s">
        <v>6339</v>
      </c>
      <c r="C3087" t="str">
        <f>IFERROR(VLOOKUP(Table1[[#This Row],[Ticker]],[1]!Table1[[Symbol]:[Industry]],2,FALSE),"-")</f>
        <v>-</v>
      </c>
      <c r="E3087">
        <v>72.180864120999999</v>
      </c>
      <c r="F3087">
        <v>97.18</v>
      </c>
      <c r="G3087">
        <v>10.880264708653501</v>
      </c>
      <c r="H3087">
        <v>0.54279011767712804</v>
      </c>
      <c r="I3087">
        <v>13.833944253802599</v>
      </c>
      <c r="J3087">
        <v>-1.94353385447535</v>
      </c>
      <c r="K3087">
        <v>98.251229792847795</v>
      </c>
      <c r="L3087">
        <v>92.870845225839304</v>
      </c>
      <c r="M3087">
        <v>56.435009299318097</v>
      </c>
      <c r="N3087">
        <v>0.63946223765489196</v>
      </c>
      <c r="O3087">
        <v>57.429512245317902</v>
      </c>
      <c r="P3087">
        <v>63.768115942028899</v>
      </c>
      <c r="Q3087">
        <v>4.9096970071731E-2</v>
      </c>
    </row>
    <row r="3088" spans="1:17" hidden="1" x14ac:dyDescent="0.3">
      <c r="A3088" t="s">
        <v>6340</v>
      </c>
      <c r="B3088" t="s">
        <v>6341</v>
      </c>
      <c r="C3088" t="str">
        <f>IFERROR(VLOOKUP(Table1[[#This Row],[Ticker]],[1]!Table1[[Symbol]:[Industry]],2,FALSE),"-")</f>
        <v>-</v>
      </c>
      <c r="D3088" t="s">
        <v>119</v>
      </c>
      <c r="E3088">
        <v>72.098619600000006</v>
      </c>
      <c r="F3088">
        <v>184.05</v>
      </c>
      <c r="G3088">
        <v>6.1085486200702599</v>
      </c>
      <c r="H3088">
        <v>32.661715948879099</v>
      </c>
      <c r="I3088">
        <v>20.4763943676808</v>
      </c>
      <c r="J3088">
        <v>-11.109053132761201</v>
      </c>
      <c r="M3088">
        <v>52.419096584563199</v>
      </c>
      <c r="O3088">
        <v>16.164085846237398</v>
      </c>
      <c r="P3088">
        <v>46.770334928229602</v>
      </c>
    </row>
    <row r="3089" spans="1:17" hidden="1" x14ac:dyDescent="0.3">
      <c r="A3089" t="s">
        <v>6342</v>
      </c>
      <c r="B3089" t="s">
        <v>6343</v>
      </c>
      <c r="C3089" t="str">
        <f>IFERROR(VLOOKUP(Table1[[#This Row],[Ticker]],[1]!Table1[[Symbol]:[Industry]],2,FALSE),"-")</f>
        <v>-</v>
      </c>
      <c r="D3089" t="s">
        <v>544</v>
      </c>
      <c r="E3089">
        <v>71.977264919999996</v>
      </c>
      <c r="F3089">
        <v>52.95</v>
      </c>
      <c r="G3089">
        <v>31.9509797308075</v>
      </c>
      <c r="H3089">
        <v>14.5262939838791</v>
      </c>
      <c r="I3089">
        <v>-7.9801392379960996</v>
      </c>
      <c r="J3089">
        <v>-4.2192642528452904</v>
      </c>
      <c r="K3089">
        <v>48.789044345392298</v>
      </c>
      <c r="L3089">
        <v>46.092966197867298</v>
      </c>
      <c r="M3089">
        <v>56.8600502884684</v>
      </c>
      <c r="N3089">
        <v>1.87095438807767</v>
      </c>
      <c r="O3089">
        <v>34.844192634560898</v>
      </c>
      <c r="P3089">
        <v>81.025641025640994</v>
      </c>
      <c r="Q3089">
        <v>5.0622092128781999E-2</v>
      </c>
    </row>
    <row r="3090" spans="1:17" hidden="1" x14ac:dyDescent="0.3">
      <c r="A3090" t="s">
        <v>6344</v>
      </c>
      <c r="B3090" t="s">
        <v>6345</v>
      </c>
      <c r="C3090" t="str">
        <f>IFERROR(VLOOKUP(Table1[[#This Row],[Ticker]],[1]!Table1[[Symbol]:[Industry]],2,FALSE),"-")</f>
        <v>-</v>
      </c>
      <c r="E3090">
        <v>71.860494539999905</v>
      </c>
      <c r="F3090">
        <v>150</v>
      </c>
      <c r="G3090">
        <v>249.314778480435</v>
      </c>
      <c r="H3090">
        <v>164.06188557848401</v>
      </c>
      <c r="I3090">
        <v>221.27685926130499</v>
      </c>
      <c r="J3090">
        <v>14.838901881953801</v>
      </c>
      <c r="K3090">
        <v>81.186156119635896</v>
      </c>
      <c r="L3090">
        <v>59.392832440283399</v>
      </c>
      <c r="M3090">
        <v>98.033034554501995</v>
      </c>
      <c r="N3090">
        <v>2.0524843024843</v>
      </c>
      <c r="O3090">
        <v>0</v>
      </c>
      <c r="P3090">
        <v>304.31266846361098</v>
      </c>
    </row>
    <row r="3091" spans="1:17" hidden="1" x14ac:dyDescent="0.3">
      <c r="A3091" t="s">
        <v>6346</v>
      </c>
      <c r="B3091" t="s">
        <v>6347</v>
      </c>
      <c r="C3091" t="str">
        <f>IFERROR(VLOOKUP(Table1[[#This Row],[Ticker]],[1]!Table1[[Symbol]:[Industry]],2,FALSE),"-")</f>
        <v>-</v>
      </c>
      <c r="D3091" t="s">
        <v>1514</v>
      </c>
      <c r="E3091">
        <v>71.680304429999893</v>
      </c>
      <c r="F3091">
        <v>73.8</v>
      </c>
      <c r="G3091">
        <v>-36.715962930052797</v>
      </c>
      <c r="H3091">
        <v>-9.1889385220244595</v>
      </c>
      <c r="I3091">
        <v>-44.042991086447998</v>
      </c>
      <c r="J3091">
        <v>5.6814476242622298</v>
      </c>
      <c r="K3091">
        <v>73.437486100424195</v>
      </c>
      <c r="L3091">
        <v>75.905182977917903</v>
      </c>
      <c r="M3091">
        <v>61.004805777311198</v>
      </c>
      <c r="N3091">
        <v>1.22825013137151</v>
      </c>
      <c r="O3091">
        <v>90.582655826558295</v>
      </c>
      <c r="P3091">
        <v>30.0440528634361</v>
      </c>
      <c r="Q3091">
        <v>9.0901462895727994E-2</v>
      </c>
    </row>
    <row r="3092" spans="1:17" hidden="1" x14ac:dyDescent="0.3">
      <c r="A3092" t="s">
        <v>6348</v>
      </c>
      <c r="B3092" t="s">
        <v>6349</v>
      </c>
      <c r="C3092" t="str">
        <f>IFERROR(VLOOKUP(Table1[[#This Row],[Ticker]],[1]!Table1[[Symbol]:[Industry]],2,FALSE),"-")</f>
        <v>-</v>
      </c>
      <c r="D3092" t="s">
        <v>388</v>
      </c>
      <c r="E3092">
        <v>71.631286020000005</v>
      </c>
      <c r="F3092">
        <v>235</v>
      </c>
      <c r="G3092">
        <v>-19.8770270125857</v>
      </c>
      <c r="H3092">
        <v>2.0721126657054301</v>
      </c>
      <c r="I3092">
        <v>0.58738613280794905</v>
      </c>
      <c r="J3092">
        <v>6.4391055261326597</v>
      </c>
      <c r="K3092">
        <v>212.01447300002499</v>
      </c>
      <c r="L3092">
        <v>208.18639308411099</v>
      </c>
      <c r="M3092">
        <v>76.213656037266105</v>
      </c>
      <c r="N3092">
        <v>0.98175814533447203</v>
      </c>
      <c r="O3092">
        <v>1.27659574468084</v>
      </c>
      <c r="P3092">
        <v>69.064748201438803</v>
      </c>
      <c r="Q3092">
        <v>4.9836790508716998E-2</v>
      </c>
    </row>
    <row r="3093" spans="1:17" hidden="1" x14ac:dyDescent="0.3">
      <c r="A3093" t="s">
        <v>6350</v>
      </c>
      <c r="B3093" t="s">
        <v>6351</v>
      </c>
      <c r="C3093" t="str">
        <f>IFERROR(VLOOKUP(Table1[[#This Row],[Ticker]],[1]!Table1[[Symbol]:[Industry]],2,FALSE),"-")</f>
        <v>-</v>
      </c>
      <c r="E3093">
        <v>71.452180799999994</v>
      </c>
      <c r="F3093">
        <v>90.89</v>
      </c>
      <c r="G3093">
        <v>67.719033799584395</v>
      </c>
      <c r="H3093">
        <v>-4.32979956703758</v>
      </c>
      <c r="I3093">
        <v>-7.5735109163438601</v>
      </c>
      <c r="J3093">
        <v>-4.0041069431370699</v>
      </c>
      <c r="K3093">
        <v>93.973400297776905</v>
      </c>
      <c r="L3093">
        <v>82.714233180617995</v>
      </c>
      <c r="M3093">
        <v>35.962866682633802</v>
      </c>
      <c r="N3093">
        <v>1.2392936108046</v>
      </c>
      <c r="O3093">
        <v>27.9458686324128</v>
      </c>
      <c r="P3093">
        <v>116.404761904761</v>
      </c>
      <c r="Q3093">
        <v>6.5497460559104007E-2</v>
      </c>
    </row>
    <row r="3094" spans="1:17" hidden="1" x14ac:dyDescent="0.3">
      <c r="A3094" t="s">
        <v>6352</v>
      </c>
      <c r="B3094" t="s">
        <v>6353</v>
      </c>
      <c r="C3094" t="str">
        <f>IFERROR(VLOOKUP(Table1[[#This Row],[Ticker]],[1]!Table1[[Symbol]:[Industry]],2,FALSE),"-")</f>
        <v>-</v>
      </c>
      <c r="D3094" t="s">
        <v>544</v>
      </c>
      <c r="E3094">
        <v>71.305499999999995</v>
      </c>
      <c r="F3094">
        <v>69.260000000000005</v>
      </c>
      <c r="G3094">
        <v>177.42199948699999</v>
      </c>
      <c r="H3094">
        <v>28.3695923197665</v>
      </c>
      <c r="I3094">
        <v>107.513587893132</v>
      </c>
      <c r="J3094">
        <v>6.5516140175127502</v>
      </c>
      <c r="K3094">
        <v>53.899985504315097</v>
      </c>
      <c r="L3094">
        <v>41.379834623026902</v>
      </c>
      <c r="M3094">
        <v>97.277813883305399</v>
      </c>
      <c r="N3094">
        <v>0.61298756833799894</v>
      </c>
      <c r="O3094">
        <v>0</v>
      </c>
      <c r="P3094">
        <v>291.29943502824801</v>
      </c>
      <c r="Q3094">
        <v>8.8768378821326002E-2</v>
      </c>
    </row>
    <row r="3095" spans="1:17" hidden="1" x14ac:dyDescent="0.3">
      <c r="A3095" t="s">
        <v>6354</v>
      </c>
      <c r="B3095" t="s">
        <v>6355</v>
      </c>
      <c r="C3095" t="str">
        <f>IFERROR(VLOOKUP(Table1[[#This Row],[Ticker]],[1]!Table1[[Symbol]:[Industry]],2,FALSE),"-")</f>
        <v>-</v>
      </c>
      <c r="D3095" t="s">
        <v>607</v>
      </c>
      <c r="E3095">
        <v>71.272000000000006</v>
      </c>
      <c r="F3095">
        <v>43.94</v>
      </c>
      <c r="G3095">
        <v>27.4158237766027</v>
      </c>
      <c r="H3095">
        <v>4.6097065896574501</v>
      </c>
      <c r="I3095">
        <v>24.593542879453398</v>
      </c>
      <c r="J3095">
        <v>15.458813914848699</v>
      </c>
      <c r="K3095">
        <v>42.094948471853201</v>
      </c>
      <c r="L3095">
        <v>38.705287012916699</v>
      </c>
      <c r="M3095">
        <v>81.375230225279594</v>
      </c>
      <c r="N3095">
        <v>3.0995131804443199</v>
      </c>
      <c r="O3095">
        <v>21.643149749658601</v>
      </c>
      <c r="P3095">
        <v>62.740740740740698</v>
      </c>
      <c r="Q3095">
        <v>5.1705291428727998E-2</v>
      </c>
    </row>
    <row r="3096" spans="1:17" hidden="1" x14ac:dyDescent="0.3">
      <c r="A3096" t="s">
        <v>6356</v>
      </c>
      <c r="B3096" t="s">
        <v>6357</v>
      </c>
      <c r="C3096" t="str">
        <f>IFERROR(VLOOKUP(Table1[[#This Row],[Ticker]],[1]!Table1[[Symbol]:[Industry]],2,FALSE),"-")</f>
        <v>-</v>
      </c>
      <c r="D3096" t="s">
        <v>607</v>
      </c>
      <c r="E3096">
        <v>71.261465999999999</v>
      </c>
      <c r="F3096">
        <v>160.35</v>
      </c>
      <c r="G3096">
        <v>-15.5925335689981</v>
      </c>
      <c r="H3096">
        <v>8.0592818718000601</v>
      </c>
      <c r="I3096">
        <v>-17.545445947392501</v>
      </c>
      <c r="J3096">
        <v>3.2970599069111399</v>
      </c>
      <c r="K3096">
        <v>155.93797539992801</v>
      </c>
      <c r="L3096">
        <v>160.63135605596699</v>
      </c>
      <c r="M3096">
        <v>76.564964304089102</v>
      </c>
      <c r="N3096">
        <v>1.57455291818476</v>
      </c>
      <c r="O3096">
        <v>29.6227003429996</v>
      </c>
      <c r="P3096">
        <v>16.111513396089698</v>
      </c>
      <c r="Q3096">
        <v>-3.5843155201126999E-2</v>
      </c>
    </row>
    <row r="3097" spans="1:17" hidden="1" x14ac:dyDescent="0.3">
      <c r="A3097" t="s">
        <v>6358</v>
      </c>
      <c r="B3097" t="s">
        <v>6359</v>
      </c>
      <c r="C3097" t="str">
        <f>IFERROR(VLOOKUP(Table1[[#This Row],[Ticker]],[1]!Table1[[Symbol]:[Industry]],2,FALSE),"-")</f>
        <v>-</v>
      </c>
      <c r="E3097">
        <v>71.233450750000003</v>
      </c>
      <c r="F3097">
        <v>47.79</v>
      </c>
      <c r="G3097">
        <v>-16.024826843107402</v>
      </c>
      <c r="H3097">
        <v>-2.7224377125853998</v>
      </c>
      <c r="I3097">
        <v>8.42704918419739</v>
      </c>
      <c r="J3097">
        <v>0.56380056543871204</v>
      </c>
      <c r="K3097">
        <v>41.569815327315702</v>
      </c>
      <c r="L3097">
        <v>41.938678723019002</v>
      </c>
      <c r="M3097">
        <v>62.103407448497101</v>
      </c>
      <c r="N3097">
        <v>2.00625892923436</v>
      </c>
      <c r="O3097">
        <v>13.412847876124699</v>
      </c>
      <c r="P3097">
        <v>48.646967340590898</v>
      </c>
      <c r="Q3097">
        <v>5.7090929081274999E-2</v>
      </c>
    </row>
    <row r="3098" spans="1:17" hidden="1" x14ac:dyDescent="0.3">
      <c r="A3098" t="s">
        <v>6360</v>
      </c>
      <c r="B3098" t="s">
        <v>6361</v>
      </c>
      <c r="C3098" t="str">
        <f>IFERROR(VLOOKUP(Table1[[#This Row],[Ticker]],[1]!Table1[[Symbol]:[Industry]],2,FALSE),"-")</f>
        <v>-</v>
      </c>
      <c r="D3098" t="s">
        <v>676</v>
      </c>
      <c r="E3098">
        <v>70.992000000000004</v>
      </c>
      <c r="F3098">
        <v>1.27</v>
      </c>
      <c r="G3098">
        <v>1.3147784804354501</v>
      </c>
      <c r="H3098">
        <v>15.0610967538327</v>
      </c>
      <c r="I3098">
        <v>-9.7173757719539502</v>
      </c>
      <c r="J3098">
        <v>16.695853386567101</v>
      </c>
      <c r="K3098">
        <v>0.98465258903241404</v>
      </c>
      <c r="L3098">
        <v>1.0574451769022</v>
      </c>
      <c r="M3098">
        <v>90.102691908008694</v>
      </c>
      <c r="N3098">
        <v>1.9322844444668501</v>
      </c>
      <c r="O3098">
        <v>33.858267716535401</v>
      </c>
      <c r="P3098">
        <v>49.411764705882298</v>
      </c>
      <c r="Q3098">
        <v>-2.7812460140476E-2</v>
      </c>
    </row>
    <row r="3099" spans="1:17" hidden="1" x14ac:dyDescent="0.3">
      <c r="A3099" t="s">
        <v>6362</v>
      </c>
      <c r="B3099" t="s">
        <v>6363</v>
      </c>
      <c r="C3099" t="str">
        <f>IFERROR(VLOOKUP(Table1[[#This Row],[Ticker]],[1]!Table1[[Symbol]:[Industry]],2,FALSE),"-")</f>
        <v>-</v>
      </c>
      <c r="D3099" t="s">
        <v>850</v>
      </c>
      <c r="E3099">
        <v>70.909440000000004</v>
      </c>
      <c r="F3099">
        <v>12.93</v>
      </c>
      <c r="G3099">
        <v>-75.839423524190593</v>
      </c>
      <c r="H3099">
        <v>-39.816847341880496</v>
      </c>
      <c r="I3099">
        <v>-61.471577776579998</v>
      </c>
      <c r="J3099">
        <v>-9.2398187098817903</v>
      </c>
      <c r="M3099">
        <v>1.71322759723024</v>
      </c>
      <c r="O3099">
        <v>121.655065738592</v>
      </c>
      <c r="P3099">
        <v>0</v>
      </c>
    </row>
    <row r="3100" spans="1:17" hidden="1" x14ac:dyDescent="0.3">
      <c r="A3100" t="s">
        <v>6364</v>
      </c>
      <c r="B3100" t="s">
        <v>6365</v>
      </c>
      <c r="C3100" t="str">
        <f>IFERROR(VLOOKUP(Table1[[#This Row],[Ticker]],[1]!Table1[[Symbol]:[Industry]],2,FALSE),"-")</f>
        <v>-</v>
      </c>
      <c r="E3100">
        <v>70.772897439999994</v>
      </c>
      <c r="F3100">
        <v>5.71</v>
      </c>
      <c r="G3100">
        <v>-83.388925223268203</v>
      </c>
      <c r="H3100">
        <v>-10.9557310299123</v>
      </c>
      <c r="I3100">
        <v>-44.140905183718601</v>
      </c>
      <c r="J3100">
        <v>-8.4371701198650992</v>
      </c>
      <c r="K3100">
        <v>5.99742748220498</v>
      </c>
      <c r="L3100">
        <v>6.7449005402718099</v>
      </c>
      <c r="M3100">
        <v>27.105555660326502</v>
      </c>
      <c r="N3100">
        <v>0.561467207756706</v>
      </c>
      <c r="O3100">
        <v>136.42732049036701</v>
      </c>
      <c r="P3100">
        <v>19.9579831932773</v>
      </c>
      <c r="Q3100">
        <v>8.4537435374239994E-2</v>
      </c>
    </row>
    <row r="3101" spans="1:17" hidden="1" x14ac:dyDescent="0.3">
      <c r="A3101" t="s">
        <v>6366</v>
      </c>
      <c r="B3101" t="s">
        <v>6367</v>
      </c>
      <c r="C3101" t="str">
        <f>IFERROR(VLOOKUP(Table1[[#This Row],[Ticker]],[1]!Table1[[Symbol]:[Industry]],2,FALSE),"-")</f>
        <v>-</v>
      </c>
      <c r="D3101" t="s">
        <v>714</v>
      </c>
      <c r="E3101">
        <v>70.753706170000001</v>
      </c>
      <c r="F3101">
        <v>24.05</v>
      </c>
      <c r="G3101">
        <v>-8.4169288366377195</v>
      </c>
      <c r="H3101">
        <v>-1.3986521808672601</v>
      </c>
      <c r="I3101">
        <v>-0.48788268439634402</v>
      </c>
      <c r="J3101">
        <v>0.573317968333795</v>
      </c>
      <c r="K3101">
        <v>22.647796259519701</v>
      </c>
      <c r="L3101">
        <v>21.376801240004099</v>
      </c>
      <c r="M3101">
        <v>67.469215611950702</v>
      </c>
      <c r="N3101">
        <v>1.1326694945653699</v>
      </c>
      <c r="O3101">
        <v>0.99792099792099798</v>
      </c>
      <c r="P3101">
        <v>26.578947368421002</v>
      </c>
    </row>
    <row r="3102" spans="1:17" hidden="1" x14ac:dyDescent="0.3">
      <c r="A3102" t="s">
        <v>6368</v>
      </c>
      <c r="B3102" t="s">
        <v>6369</v>
      </c>
      <c r="C3102" t="str">
        <f>IFERROR(VLOOKUP(Table1[[#This Row],[Ticker]],[1]!Table1[[Symbol]:[Industry]],2,FALSE),"-")</f>
        <v>-</v>
      </c>
      <c r="D3102" t="s">
        <v>193</v>
      </c>
      <c r="E3102">
        <v>70.714124999999996</v>
      </c>
      <c r="F3102">
        <v>118.15</v>
      </c>
      <c r="G3102">
        <v>30.123825031932199</v>
      </c>
      <c r="H3102">
        <v>18.968626772910198</v>
      </c>
      <c r="I3102">
        <v>-16.645901412979502</v>
      </c>
      <c r="J3102">
        <v>-0.81825123138924005</v>
      </c>
      <c r="K3102">
        <v>102.67370706611899</v>
      </c>
      <c r="L3102">
        <v>98.378660390471296</v>
      </c>
      <c r="M3102">
        <v>62.023003083898999</v>
      </c>
      <c r="N3102">
        <v>2.3088520942968298</v>
      </c>
      <c r="O3102">
        <v>31.908590774439201</v>
      </c>
      <c r="P3102">
        <v>90.2576489533011</v>
      </c>
      <c r="Q3102">
        <v>3.3899766479342001E-2</v>
      </c>
    </row>
    <row r="3103" spans="1:17" hidden="1" x14ac:dyDescent="0.3">
      <c r="A3103" t="s">
        <v>6370</v>
      </c>
      <c r="B3103" t="s">
        <v>6371</v>
      </c>
      <c r="C3103" t="str">
        <f>IFERROR(VLOOKUP(Table1[[#This Row],[Ticker]],[1]!Table1[[Symbol]:[Industry]],2,FALSE),"-")</f>
        <v>-</v>
      </c>
      <c r="D3103" t="s">
        <v>1554</v>
      </c>
      <c r="E3103">
        <v>70.585913179999906</v>
      </c>
      <c r="F3103">
        <v>39.950000000000003</v>
      </c>
      <c r="G3103">
        <v>5.5134648515356304</v>
      </c>
      <c r="H3103">
        <v>-7.1691664040619996</v>
      </c>
      <c r="I3103">
        <v>-32.984042438620598</v>
      </c>
      <c r="J3103">
        <v>-0.78765516836996496</v>
      </c>
      <c r="K3103">
        <v>43.826288585081002</v>
      </c>
      <c r="M3103">
        <v>49.959109050025198</v>
      </c>
      <c r="N3103">
        <v>0.88235294117647001</v>
      </c>
      <c r="O3103">
        <v>87.734668335419201</v>
      </c>
      <c r="P3103">
        <v>42.170818505337998</v>
      </c>
    </row>
    <row r="3104" spans="1:17" hidden="1" x14ac:dyDescent="0.3">
      <c r="A3104" t="s">
        <v>6372</v>
      </c>
      <c r="B3104" t="s">
        <v>6373</v>
      </c>
      <c r="C3104" t="str">
        <f>IFERROR(VLOOKUP(Table1[[#This Row],[Ticker]],[1]!Table1[[Symbol]:[Industry]],2,FALSE),"-")</f>
        <v>-</v>
      </c>
      <c r="D3104" t="s">
        <v>64</v>
      </c>
      <c r="E3104">
        <v>70.035573503999998</v>
      </c>
      <c r="F3104">
        <v>22.03</v>
      </c>
      <c r="G3104">
        <v>-48.1147989843532</v>
      </c>
      <c r="H3104">
        <v>-6.4048969976693098</v>
      </c>
      <c r="I3104">
        <v>-20.6589395579621</v>
      </c>
      <c r="J3104">
        <v>-4.7071292759215098</v>
      </c>
      <c r="K3104">
        <v>21.7413054427597</v>
      </c>
      <c r="L3104">
        <v>23.091943473108</v>
      </c>
      <c r="M3104">
        <v>43.892077894092097</v>
      </c>
      <c r="N3104">
        <v>0.75455522330152003</v>
      </c>
      <c r="O3104">
        <v>47.980027235587798</v>
      </c>
      <c r="P3104">
        <v>25.170454545454501</v>
      </c>
      <c r="Q3104">
        <v>5.8360380887576002E-2</v>
      </c>
    </row>
    <row r="3105" spans="1:17" hidden="1" x14ac:dyDescent="0.3">
      <c r="A3105" t="s">
        <v>6374</v>
      </c>
      <c r="B3105" t="s">
        <v>6375</v>
      </c>
      <c r="C3105" t="str">
        <f>IFERROR(VLOOKUP(Table1[[#This Row],[Ticker]],[1]!Table1[[Symbol]:[Industry]],2,FALSE),"-")</f>
        <v>-</v>
      </c>
      <c r="D3105" t="s">
        <v>388</v>
      </c>
      <c r="E3105">
        <v>69.950992499999998</v>
      </c>
      <c r="F3105">
        <v>67</v>
      </c>
      <c r="G3105">
        <v>-51.446994372750098</v>
      </c>
      <c r="H3105">
        <v>-0.85764747516081297</v>
      </c>
      <c r="I3105">
        <v>-11.3173757719539</v>
      </c>
      <c r="J3105">
        <v>-0.20090531691423499</v>
      </c>
      <c r="K3105">
        <v>66.388499367450507</v>
      </c>
      <c r="L3105">
        <v>70.054469664391902</v>
      </c>
      <c r="M3105">
        <v>61.905416333067201</v>
      </c>
      <c r="N3105">
        <v>0.25333250550047898</v>
      </c>
      <c r="O3105">
        <v>48.716417910447703</v>
      </c>
      <c r="P3105">
        <v>19.429590017825301</v>
      </c>
      <c r="Q3105">
        <v>-2.3418366279433001E-2</v>
      </c>
    </row>
    <row r="3106" spans="1:17" hidden="1" x14ac:dyDescent="0.3">
      <c r="A3106" t="s">
        <v>6376</v>
      </c>
      <c r="B3106" t="s">
        <v>6377</v>
      </c>
      <c r="C3106" t="str">
        <f>IFERROR(VLOOKUP(Table1[[#This Row],[Ticker]],[1]!Table1[[Symbol]:[Industry]],2,FALSE),"-")</f>
        <v>-</v>
      </c>
      <c r="D3106" t="s">
        <v>1125</v>
      </c>
      <c r="E3106">
        <v>69.887310223</v>
      </c>
      <c r="F3106">
        <v>0.72</v>
      </c>
      <c r="G3106">
        <v>18.3147784804354</v>
      </c>
      <c r="H3106">
        <v>7.4719626281960503</v>
      </c>
      <c r="I3106">
        <v>8.6826242280460395</v>
      </c>
      <c r="J3106">
        <v>4.2986557015229696</v>
      </c>
      <c r="K3106">
        <v>0.59604105193744294</v>
      </c>
      <c r="L3106">
        <v>0.55034954440851802</v>
      </c>
      <c r="M3106">
        <v>92.619067173192605</v>
      </c>
      <c r="N3106">
        <v>1.1031786910277099</v>
      </c>
      <c r="O3106">
        <v>0</v>
      </c>
      <c r="P3106">
        <v>46.938775510204003</v>
      </c>
      <c r="Q3106">
        <v>8.5969659528580007E-3</v>
      </c>
    </row>
    <row r="3107" spans="1:17" hidden="1" x14ac:dyDescent="0.3">
      <c r="A3107" t="s">
        <v>6378</v>
      </c>
      <c r="B3107" t="s">
        <v>6379</v>
      </c>
      <c r="C3107" t="str">
        <f>IFERROR(VLOOKUP(Table1[[#This Row],[Ticker]],[1]!Table1[[Symbol]:[Industry]],2,FALSE),"-")</f>
        <v>-</v>
      </c>
      <c r="D3107" t="s">
        <v>533</v>
      </c>
      <c r="E3107">
        <v>69.847925399999994</v>
      </c>
      <c r="F3107">
        <v>71.84</v>
      </c>
      <c r="G3107">
        <v>131.25326202836101</v>
      </c>
      <c r="H3107">
        <v>27.112696341035999</v>
      </c>
      <c r="I3107">
        <v>78.384235001745495</v>
      </c>
      <c r="J3107">
        <v>-9.2120340927488904</v>
      </c>
      <c r="K3107">
        <v>52.974636125262698</v>
      </c>
      <c r="L3107">
        <v>42.038308360555497</v>
      </c>
      <c r="M3107">
        <v>67.812676044576193</v>
      </c>
      <c r="N3107">
        <v>3.9161925128621302</v>
      </c>
      <c r="O3107">
        <v>9.7577951002226992</v>
      </c>
      <c r="P3107">
        <v>171.196677991695</v>
      </c>
      <c r="Q3107">
        <v>6.2925382949928998E-2</v>
      </c>
    </row>
    <row r="3108" spans="1:17" hidden="1" x14ac:dyDescent="0.3">
      <c r="A3108" t="s">
        <v>6380</v>
      </c>
      <c r="B3108" t="s">
        <v>6381</v>
      </c>
      <c r="C3108" t="str">
        <f>IFERROR(VLOOKUP(Table1[[#This Row],[Ticker]],[1]!Table1[[Symbol]:[Industry]],2,FALSE),"-")</f>
        <v>-</v>
      </c>
      <c r="D3108" t="s">
        <v>1930</v>
      </c>
      <c r="E3108">
        <v>69.690275999999997</v>
      </c>
      <c r="F3108">
        <v>48.89</v>
      </c>
      <c r="G3108">
        <v>502.72094814624501</v>
      </c>
      <c r="H3108">
        <v>-21.735075494970999</v>
      </c>
      <c r="I3108">
        <v>48.453866058111402</v>
      </c>
      <c r="J3108">
        <v>-8.9258916546001306</v>
      </c>
      <c r="K3108">
        <v>52.760711256808399</v>
      </c>
      <c r="L3108">
        <v>42.649024713232201</v>
      </c>
      <c r="M3108">
        <v>38.5410394769671</v>
      </c>
      <c r="N3108">
        <v>1.1354294033043499</v>
      </c>
      <c r="O3108">
        <v>43.874002863571199</v>
      </c>
      <c r="P3108">
        <v>712.93648154306595</v>
      </c>
      <c r="Q3108">
        <v>0.19494038195906399</v>
      </c>
    </row>
    <row r="3109" spans="1:17" hidden="1" x14ac:dyDescent="0.3">
      <c r="A3109" t="s">
        <v>6382</v>
      </c>
      <c r="B3109" t="s">
        <v>6383</v>
      </c>
      <c r="C3109" t="str">
        <f>IFERROR(VLOOKUP(Table1[[#This Row],[Ticker]],[1]!Table1[[Symbol]:[Industry]],2,FALSE),"-")</f>
        <v>-</v>
      </c>
      <c r="D3109" t="s">
        <v>1491</v>
      </c>
      <c r="E3109">
        <v>69.25</v>
      </c>
      <c r="F3109">
        <v>49.89</v>
      </c>
      <c r="G3109">
        <v>-58.266302600645602</v>
      </c>
      <c r="H3109">
        <v>-10.5190698789654</v>
      </c>
      <c r="I3109">
        <v>-4.1653139162838499</v>
      </c>
      <c r="J3109">
        <v>1.31511818826539</v>
      </c>
      <c r="K3109">
        <v>48.4000101783151</v>
      </c>
      <c r="L3109">
        <v>50.815727255007999</v>
      </c>
      <c r="M3109">
        <v>54.448454017660602</v>
      </c>
      <c r="N3109">
        <v>0.99233704930160604</v>
      </c>
      <c r="O3109">
        <v>62.357185808779299</v>
      </c>
      <c r="P3109">
        <v>18.1947405828002</v>
      </c>
      <c r="Q3109">
        <v>9.4256201754661997E-2</v>
      </c>
    </row>
    <row r="3110" spans="1:17" hidden="1" x14ac:dyDescent="0.3">
      <c r="A3110" t="s">
        <v>6384</v>
      </c>
      <c r="B3110" t="s">
        <v>6385</v>
      </c>
      <c r="C3110" t="str">
        <f>IFERROR(VLOOKUP(Table1[[#This Row],[Ticker]],[1]!Table1[[Symbol]:[Industry]],2,FALSE),"-")</f>
        <v>-</v>
      </c>
      <c r="D3110" t="s">
        <v>607</v>
      </c>
      <c r="E3110">
        <v>69.177674999999994</v>
      </c>
      <c r="F3110">
        <v>48.3</v>
      </c>
      <c r="G3110">
        <v>-28.109463943806901</v>
      </c>
      <c r="H3110">
        <v>-10.4149529209159</v>
      </c>
      <c r="I3110">
        <v>-13.741618196196301</v>
      </c>
      <c r="J3110">
        <v>9.2962483832755094</v>
      </c>
      <c r="K3110">
        <v>43.894033783171302</v>
      </c>
      <c r="M3110">
        <v>49.585886678663698</v>
      </c>
      <c r="N3110">
        <v>0.677570498915401</v>
      </c>
      <c r="O3110">
        <v>20.910973084886098</v>
      </c>
      <c r="P3110">
        <v>36.056338028169002</v>
      </c>
    </row>
    <row r="3111" spans="1:17" hidden="1" x14ac:dyDescent="0.3">
      <c r="A3111" t="s">
        <v>6386</v>
      </c>
      <c r="B3111" t="s">
        <v>6387</v>
      </c>
      <c r="C3111" t="str">
        <f>IFERROR(VLOOKUP(Table1[[#This Row],[Ticker]],[1]!Table1[[Symbol]:[Industry]],2,FALSE),"-")</f>
        <v>-</v>
      </c>
      <c r="D3111" t="s">
        <v>1125</v>
      </c>
      <c r="E3111">
        <v>69.142499999999998</v>
      </c>
      <c r="F3111">
        <v>13.28</v>
      </c>
      <c r="G3111">
        <v>-22.739485085456</v>
      </c>
      <c r="H3111">
        <v>-8.3914717932835607</v>
      </c>
      <c r="I3111">
        <v>-6.8327180221506598</v>
      </c>
      <c r="J3111">
        <v>-5.8169480976629</v>
      </c>
      <c r="K3111">
        <v>13.566664040897701</v>
      </c>
      <c r="L3111">
        <v>13.8674509946621</v>
      </c>
      <c r="M3111">
        <v>42.314646890444401</v>
      </c>
      <c r="N3111">
        <v>1.1100361738774001</v>
      </c>
      <c r="O3111">
        <v>53.9156626506024</v>
      </c>
      <c r="P3111">
        <v>30.196078431372499</v>
      </c>
      <c r="Q3111">
        <v>-4.6626461408035003E-2</v>
      </c>
    </row>
    <row r="3112" spans="1:17" hidden="1" x14ac:dyDescent="0.3">
      <c r="A3112" t="s">
        <v>6388</v>
      </c>
      <c r="B3112" t="s">
        <v>6389</v>
      </c>
      <c r="C3112" t="str">
        <f>IFERROR(VLOOKUP(Table1[[#This Row],[Ticker]],[1]!Table1[[Symbol]:[Industry]],2,FALSE),"-")</f>
        <v>-</v>
      </c>
      <c r="E3112">
        <v>69.084724499999993</v>
      </c>
      <c r="F3112">
        <v>153</v>
      </c>
      <c r="G3112">
        <v>1.39119044056834</v>
      </c>
      <c r="H3112">
        <v>-9.6155949754905805</v>
      </c>
      <c r="I3112">
        <v>-2.49803011050302</v>
      </c>
      <c r="J3112">
        <v>-8.2615697193472296E-2</v>
      </c>
      <c r="K3112">
        <v>149.830393073295</v>
      </c>
      <c r="L3112">
        <v>143.28131850822101</v>
      </c>
      <c r="M3112">
        <v>62.916133010217003</v>
      </c>
      <c r="N3112">
        <v>1.2813005076024599</v>
      </c>
      <c r="O3112">
        <v>22.2222222222222</v>
      </c>
      <c r="P3112">
        <v>29.661016949152501</v>
      </c>
      <c r="Q3112">
        <v>8.2385618319475995E-2</v>
      </c>
    </row>
    <row r="3113" spans="1:17" hidden="1" x14ac:dyDescent="0.3">
      <c r="A3113" t="s">
        <v>6390</v>
      </c>
      <c r="B3113" t="s">
        <v>6391</v>
      </c>
      <c r="C3113" t="str">
        <f>IFERROR(VLOOKUP(Table1[[#This Row],[Ticker]],[1]!Table1[[Symbol]:[Industry]],2,FALSE),"-")</f>
        <v>-</v>
      </c>
      <c r="D3113" t="s">
        <v>388</v>
      </c>
      <c r="E3113">
        <v>68.905945122000006</v>
      </c>
      <c r="F3113">
        <v>1.02</v>
      </c>
      <c r="G3113">
        <v>238.60049276614899</v>
      </c>
      <c r="H3113">
        <v>-10.965735031512899</v>
      </c>
      <c r="I3113">
        <v>26.520462065883802</v>
      </c>
      <c r="J3113">
        <v>-2.68159456230936</v>
      </c>
      <c r="K3113">
        <v>0.89907395457122596</v>
      </c>
      <c r="L3113">
        <v>0.71977159606095797</v>
      </c>
      <c r="M3113">
        <v>55.3483767134244</v>
      </c>
      <c r="N3113">
        <v>2.2942726885806901</v>
      </c>
      <c r="O3113">
        <v>4.9019607843137303</v>
      </c>
      <c r="P3113">
        <v>436.84210526315701</v>
      </c>
      <c r="Q3113">
        <v>0.13773092648743401</v>
      </c>
    </row>
    <row r="3114" spans="1:17" hidden="1" x14ac:dyDescent="0.3">
      <c r="A3114" t="s">
        <v>6392</v>
      </c>
      <c r="B3114" t="s">
        <v>6393</v>
      </c>
      <c r="C3114" t="str">
        <f>IFERROR(VLOOKUP(Table1[[#This Row],[Ticker]],[1]!Table1[[Symbol]:[Industry]],2,FALSE),"-")</f>
        <v>-</v>
      </c>
      <c r="D3114" t="s">
        <v>486</v>
      </c>
      <c r="E3114">
        <v>68.760000000000005</v>
      </c>
      <c r="F3114">
        <v>7.2</v>
      </c>
      <c r="G3114">
        <v>-8.3932149942790506</v>
      </c>
      <c r="H3114">
        <v>-0.75046011035572302</v>
      </c>
      <c r="I3114">
        <v>-11.456072027155001</v>
      </c>
      <c r="J3114">
        <v>8.1550960431673598</v>
      </c>
      <c r="K3114">
        <v>7.2396272091375602</v>
      </c>
      <c r="L3114">
        <v>7.2040626466503097</v>
      </c>
      <c r="M3114">
        <v>87.125823132814602</v>
      </c>
      <c r="N3114">
        <v>1.3299501496534101</v>
      </c>
      <c r="O3114">
        <v>47.2222222222222</v>
      </c>
      <c r="P3114">
        <v>43.999999999999901</v>
      </c>
      <c r="Q3114">
        <v>1.8949733728451001E-2</v>
      </c>
    </row>
    <row r="3115" spans="1:17" hidden="1" x14ac:dyDescent="0.3">
      <c r="A3115" t="s">
        <v>6394</v>
      </c>
      <c r="B3115" t="s">
        <v>6395</v>
      </c>
      <c r="C3115" t="str">
        <f>IFERROR(VLOOKUP(Table1[[#This Row],[Ticker]],[1]!Table1[[Symbol]:[Industry]],2,FALSE),"-")</f>
        <v>-</v>
      </c>
      <c r="D3115" t="s">
        <v>1491</v>
      </c>
      <c r="E3115">
        <v>68.742900000000006</v>
      </c>
      <c r="F3115">
        <v>31.3</v>
      </c>
      <c r="G3115">
        <v>55.239633971764903</v>
      </c>
      <c r="H3115">
        <v>18.510476159619099</v>
      </c>
      <c r="I3115">
        <v>-15.2756451797477</v>
      </c>
      <c r="J3115">
        <v>-1.93259015795248</v>
      </c>
      <c r="K3115">
        <v>28.772979803223699</v>
      </c>
      <c r="L3115">
        <v>27.100580975092299</v>
      </c>
      <c r="M3115">
        <v>52.965384635699799</v>
      </c>
      <c r="N3115">
        <v>3.3758354258732002</v>
      </c>
      <c r="O3115">
        <v>25.846645367412101</v>
      </c>
      <c r="P3115">
        <v>105.92105263157799</v>
      </c>
      <c r="Q3115">
        <v>3.9253366344307997E-2</v>
      </c>
    </row>
    <row r="3116" spans="1:17" hidden="1" x14ac:dyDescent="0.3">
      <c r="A3116" t="s">
        <v>6396</v>
      </c>
      <c r="B3116" t="s">
        <v>6397</v>
      </c>
      <c r="C3116" t="str">
        <f>IFERROR(VLOOKUP(Table1[[#This Row],[Ticker]],[1]!Table1[[Symbol]:[Industry]],2,FALSE),"-")</f>
        <v>-</v>
      </c>
      <c r="D3116" t="s">
        <v>1166</v>
      </c>
      <c r="E3116">
        <v>68.564999999999998</v>
      </c>
      <c r="F3116">
        <v>229</v>
      </c>
      <c r="G3116">
        <v>105.394495937549</v>
      </c>
      <c r="H3116">
        <v>0.66260051323121505</v>
      </c>
      <c r="I3116">
        <v>-9.29019822684368</v>
      </c>
      <c r="J3116">
        <v>1.57174969103488</v>
      </c>
      <c r="K3116">
        <v>239.48587840729499</v>
      </c>
      <c r="L3116">
        <v>211.94733657804801</v>
      </c>
      <c r="M3116">
        <v>49.17595071801</v>
      </c>
      <c r="N3116">
        <v>0.76415579038495896</v>
      </c>
      <c r="O3116">
        <v>33.602620087336199</v>
      </c>
      <c r="P3116">
        <v>177.206149376588</v>
      </c>
      <c r="Q3116">
        <v>0.17311734313031099</v>
      </c>
    </row>
    <row r="3117" spans="1:17" hidden="1" x14ac:dyDescent="0.3">
      <c r="A3117" t="s">
        <v>6398</v>
      </c>
      <c r="B3117" t="s">
        <v>6399</v>
      </c>
      <c r="C3117" t="str">
        <f>IFERROR(VLOOKUP(Table1[[#This Row],[Ticker]],[1]!Table1[[Symbol]:[Industry]],2,FALSE),"-")</f>
        <v>-</v>
      </c>
      <c r="D3117" t="s">
        <v>607</v>
      </c>
      <c r="E3117">
        <v>68.508937299999999</v>
      </c>
      <c r="F3117">
        <v>42.14</v>
      </c>
      <c r="G3117">
        <v>19.5179536766505</v>
      </c>
      <c r="H3117">
        <v>-6.4358369702763296</v>
      </c>
      <c r="I3117">
        <v>-16.166032761596401</v>
      </c>
      <c r="J3117">
        <v>-2.36433419885961</v>
      </c>
      <c r="K3117">
        <v>45.645953682555003</v>
      </c>
      <c r="L3117">
        <v>43.668101216945303</v>
      </c>
      <c r="M3117">
        <v>48.291706700534803</v>
      </c>
      <c r="N3117">
        <v>0.38148415731305702</v>
      </c>
      <c r="O3117">
        <v>65.804461319411402</v>
      </c>
      <c r="P3117">
        <v>52.657503587782202</v>
      </c>
      <c r="Q3117">
        <v>4.8972548601902997E-2</v>
      </c>
    </row>
    <row r="3118" spans="1:17" hidden="1" x14ac:dyDescent="0.3">
      <c r="A3118" t="s">
        <v>6400</v>
      </c>
      <c r="B3118" t="s">
        <v>6401</v>
      </c>
      <c r="C3118" t="str">
        <f>IFERROR(VLOOKUP(Table1[[#This Row],[Ticker]],[1]!Table1[[Symbol]:[Industry]],2,FALSE),"-")</f>
        <v>-</v>
      </c>
      <c r="D3118" t="s">
        <v>607</v>
      </c>
      <c r="E3118">
        <v>68.270388875999998</v>
      </c>
      <c r="F3118">
        <v>46.86</v>
      </c>
      <c r="G3118">
        <v>0.248667220021587</v>
      </c>
      <c r="H3118">
        <v>-1.78223392443453</v>
      </c>
      <c r="I3118">
        <v>5.0182746749179303</v>
      </c>
      <c r="J3118">
        <v>-3.3675144263114198</v>
      </c>
      <c r="K3118">
        <v>42.560698983943098</v>
      </c>
      <c r="L3118">
        <v>42.169537184110901</v>
      </c>
      <c r="M3118">
        <v>59.354317664807503</v>
      </c>
      <c r="N3118">
        <v>1.7702336293357199</v>
      </c>
      <c r="O3118">
        <v>38.689714041826697</v>
      </c>
      <c r="P3118">
        <v>41.871026339691099</v>
      </c>
      <c r="Q3118">
        <v>3.7115508359199002E-2</v>
      </c>
    </row>
    <row r="3119" spans="1:17" hidden="1" x14ac:dyDescent="0.3">
      <c r="A3119" t="s">
        <v>6402</v>
      </c>
      <c r="B3119" t="s">
        <v>6403</v>
      </c>
      <c r="C3119" t="str">
        <f>IFERROR(VLOOKUP(Table1[[#This Row],[Ticker]],[1]!Table1[[Symbol]:[Industry]],2,FALSE),"-")</f>
        <v>-</v>
      </c>
      <c r="E3119">
        <v>68.151808064999997</v>
      </c>
      <c r="F3119">
        <v>47.05</v>
      </c>
      <c r="G3119">
        <v>-46.888507481278701</v>
      </c>
      <c r="H3119">
        <v>-17.225984585880099</v>
      </c>
      <c r="I3119">
        <v>-35.807826742905597</v>
      </c>
      <c r="J3119">
        <v>-3.6556205363353298</v>
      </c>
      <c r="K3119">
        <v>51.492834228124899</v>
      </c>
      <c r="L3119">
        <v>56.466704572090897</v>
      </c>
      <c r="M3119">
        <v>42.206479552361202</v>
      </c>
      <c r="N3119">
        <v>0.81749748824614399</v>
      </c>
      <c r="O3119">
        <v>72.837407013815096</v>
      </c>
      <c r="P3119">
        <v>4.3237250554323703</v>
      </c>
      <c r="Q3119">
        <v>-4.27266783726E-3</v>
      </c>
    </row>
    <row r="3120" spans="1:17" hidden="1" x14ac:dyDescent="0.3">
      <c r="A3120" t="s">
        <v>6404</v>
      </c>
      <c r="B3120" t="s">
        <v>6405</v>
      </c>
      <c r="C3120" t="str">
        <f>IFERROR(VLOOKUP(Table1[[#This Row],[Ticker]],[1]!Table1[[Symbol]:[Industry]],2,FALSE),"-")</f>
        <v>-</v>
      </c>
      <c r="D3120" t="s">
        <v>533</v>
      </c>
      <c r="E3120">
        <v>68.075610139999995</v>
      </c>
      <c r="F3120">
        <v>28.16</v>
      </c>
      <c r="G3120">
        <v>6.5834492178708697</v>
      </c>
      <c r="H3120">
        <v>-16.9659191427161</v>
      </c>
      <c r="I3120">
        <v>12.8996511358537</v>
      </c>
      <c r="J3120">
        <v>-1.0772957192827901</v>
      </c>
      <c r="K3120">
        <v>28.205628670446298</v>
      </c>
      <c r="L3120">
        <v>26.517017198067698</v>
      </c>
      <c r="M3120">
        <v>48.857653710632597</v>
      </c>
      <c r="N3120">
        <v>0.71780894165007203</v>
      </c>
      <c r="O3120">
        <v>27.8764204545454</v>
      </c>
      <c r="P3120">
        <v>47.434554973821903</v>
      </c>
      <c r="Q3120">
        <v>8.8515825627960995E-2</v>
      </c>
    </row>
    <row r="3121" spans="1:17" hidden="1" x14ac:dyDescent="0.3">
      <c r="A3121" t="s">
        <v>6406</v>
      </c>
      <c r="B3121" t="s">
        <v>6407</v>
      </c>
      <c r="C3121" t="str">
        <f>IFERROR(VLOOKUP(Table1[[#This Row],[Ticker]],[1]!Table1[[Symbol]:[Industry]],2,FALSE),"-")</f>
        <v>-</v>
      </c>
      <c r="D3121" t="s">
        <v>61</v>
      </c>
      <c r="E3121">
        <v>68.020616982999996</v>
      </c>
      <c r="F3121">
        <v>52.32</v>
      </c>
      <c r="G3121">
        <v>-48.311663400664798</v>
      </c>
      <c r="H3121">
        <v>-7.7766259260357904</v>
      </c>
      <c r="I3121">
        <v>-38.367013251039197</v>
      </c>
      <c r="J3121">
        <v>-2.8231250301354098</v>
      </c>
      <c r="K3121">
        <v>53.918865653940799</v>
      </c>
      <c r="L3121">
        <v>63.918342003976001</v>
      </c>
      <c r="M3121">
        <v>48.293735364993502</v>
      </c>
      <c r="N3121">
        <v>0.784859964194211</v>
      </c>
      <c r="O3121">
        <v>64.487767584097796</v>
      </c>
      <c r="P3121">
        <v>17.599460552933198</v>
      </c>
      <c r="Q3121">
        <v>7.6841306968029998E-3</v>
      </c>
    </row>
    <row r="3122" spans="1:17" hidden="1" x14ac:dyDescent="0.3">
      <c r="A3122" t="s">
        <v>6408</v>
      </c>
      <c r="B3122" t="s">
        <v>6409</v>
      </c>
      <c r="C3122" t="str">
        <f>IFERROR(VLOOKUP(Table1[[#This Row],[Ticker]],[1]!Table1[[Symbol]:[Industry]],2,FALSE),"-")</f>
        <v>-</v>
      </c>
      <c r="E3122">
        <v>68</v>
      </c>
      <c r="F3122">
        <v>33.549999999999997</v>
      </c>
      <c r="G3122">
        <v>-7.8004709925090303</v>
      </c>
      <c r="H3122">
        <v>-9.4551882180688995</v>
      </c>
      <c r="I3122">
        <v>1.0402933506180301</v>
      </c>
      <c r="J3122">
        <v>-2.6038944846092802</v>
      </c>
      <c r="K3122">
        <v>33.666295699255102</v>
      </c>
      <c r="L3122">
        <v>32.233616690170003</v>
      </c>
      <c r="M3122">
        <v>55.451807010391697</v>
      </c>
      <c r="N3122">
        <v>0.75804061270522705</v>
      </c>
      <c r="O3122">
        <v>30.819672131147499</v>
      </c>
      <c r="P3122">
        <v>69.4444444444444</v>
      </c>
      <c r="Q3122">
        <v>9.7977601536570993E-2</v>
      </c>
    </row>
    <row r="3123" spans="1:17" hidden="1" x14ac:dyDescent="0.3">
      <c r="A3123" t="s">
        <v>6410</v>
      </c>
      <c r="B3123" t="s">
        <v>6411</v>
      </c>
      <c r="C3123" t="str">
        <f>IFERROR(VLOOKUP(Table1[[#This Row],[Ticker]],[1]!Table1[[Symbol]:[Industry]],2,FALSE),"-")</f>
        <v>-</v>
      </c>
      <c r="D3123" t="s">
        <v>607</v>
      </c>
      <c r="E3123">
        <v>67.888960600000004</v>
      </c>
      <c r="F3123">
        <v>26.82</v>
      </c>
      <c r="G3123">
        <v>-28.897058401556599</v>
      </c>
      <c r="H3123">
        <v>-17.584706944602502</v>
      </c>
      <c r="I3123">
        <v>-32.5277165475121</v>
      </c>
      <c r="J3123">
        <v>-8.5959223747039495</v>
      </c>
      <c r="K3123">
        <v>27.299196016666901</v>
      </c>
      <c r="L3123">
        <v>29.501357906950801</v>
      </c>
      <c r="M3123">
        <v>38.327810531187602</v>
      </c>
      <c r="N3123">
        <v>1.1345245987874299</v>
      </c>
      <c r="O3123">
        <v>56.226696495152801</v>
      </c>
      <c r="P3123">
        <v>18.672566371681398</v>
      </c>
      <c r="Q3123">
        <v>-4.8850450730287001E-2</v>
      </c>
    </row>
    <row r="3124" spans="1:17" hidden="1" x14ac:dyDescent="0.3">
      <c r="A3124" t="s">
        <v>6412</v>
      </c>
      <c r="B3124" t="s">
        <v>6413</v>
      </c>
      <c r="C3124" t="str">
        <f>IFERROR(VLOOKUP(Table1[[#This Row],[Ticker]],[1]!Table1[[Symbol]:[Industry]],2,FALSE),"-")</f>
        <v>-</v>
      </c>
      <c r="D3124" t="s">
        <v>971</v>
      </c>
      <c r="E3124">
        <v>67.876794075000007</v>
      </c>
      <c r="F3124">
        <v>59.75</v>
      </c>
      <c r="G3124">
        <v>-46.441189689325803</v>
      </c>
      <c r="H3124">
        <v>-8.1338562615640999</v>
      </c>
      <c r="I3124">
        <v>-36.629875771953898</v>
      </c>
      <c r="J3124">
        <v>-2.5118296866621299</v>
      </c>
      <c r="K3124">
        <v>62.007346953265497</v>
      </c>
      <c r="M3124">
        <v>49.091504093290602</v>
      </c>
      <c r="N3124">
        <v>0.79057905790578997</v>
      </c>
      <c r="O3124">
        <v>53.807531380753097</v>
      </c>
      <c r="P3124">
        <v>8.4392014519056193</v>
      </c>
    </row>
    <row r="3125" spans="1:17" hidden="1" x14ac:dyDescent="0.3">
      <c r="A3125" t="s">
        <v>6414</v>
      </c>
      <c r="B3125" t="s">
        <v>6415</v>
      </c>
      <c r="C3125" t="str">
        <f>IFERROR(VLOOKUP(Table1[[#This Row],[Ticker]],[1]!Table1[[Symbol]:[Industry]],2,FALSE),"-")</f>
        <v>-</v>
      </c>
      <c r="D3125" t="s">
        <v>544</v>
      </c>
      <c r="E3125">
        <v>67.791116000000002</v>
      </c>
      <c r="F3125">
        <v>236.25</v>
      </c>
      <c r="G3125">
        <v>71.189778480435393</v>
      </c>
      <c r="H3125">
        <v>-20.467243327138899</v>
      </c>
      <c r="I3125">
        <v>-18.250604056373799</v>
      </c>
      <c r="J3125">
        <v>-10.8687505106593</v>
      </c>
      <c r="K3125">
        <v>239.43923162045201</v>
      </c>
      <c r="L3125">
        <v>220.425996241424</v>
      </c>
      <c r="M3125">
        <v>39.610953171551401</v>
      </c>
      <c r="N3125">
        <v>2.7468599814223902</v>
      </c>
      <c r="O3125">
        <v>15.111111111111001</v>
      </c>
      <c r="P3125">
        <v>110.28037383177499</v>
      </c>
      <c r="Q3125">
        <v>0.151059689815399</v>
      </c>
    </row>
    <row r="3126" spans="1:17" hidden="1" x14ac:dyDescent="0.3">
      <c r="A3126" t="s">
        <v>6416</v>
      </c>
      <c r="B3126" t="s">
        <v>6417</v>
      </c>
      <c r="C3126" t="str">
        <f>IFERROR(VLOOKUP(Table1[[#This Row],[Ticker]],[1]!Table1[[Symbol]:[Industry]],2,FALSE),"-")</f>
        <v>-</v>
      </c>
      <c r="D3126" t="s">
        <v>21</v>
      </c>
      <c r="E3126">
        <v>67.787874000000002</v>
      </c>
      <c r="F3126">
        <v>1.86</v>
      </c>
      <c r="G3126">
        <v>-68.454452288795295</v>
      </c>
      <c r="H3126">
        <v>-16.178781788677298</v>
      </c>
      <c r="I3126">
        <v>-65.277771811557898</v>
      </c>
      <c r="J3126">
        <v>-8.1071371165647896</v>
      </c>
      <c r="K3126">
        <v>2.3614359177058701</v>
      </c>
      <c r="L3126">
        <v>3.0972263419455599</v>
      </c>
      <c r="M3126">
        <v>21.1929805089678</v>
      </c>
      <c r="N3126">
        <v>0.231219362441305</v>
      </c>
      <c r="O3126">
        <v>184.94623655913901</v>
      </c>
      <c r="P3126">
        <v>0.54054054054053502</v>
      </c>
      <c r="Q3126">
        <v>0.15794127523960999</v>
      </c>
    </row>
    <row r="3127" spans="1:17" hidden="1" x14ac:dyDescent="0.3">
      <c r="A3127" t="s">
        <v>6418</v>
      </c>
      <c r="B3127" t="s">
        <v>6419</v>
      </c>
      <c r="C3127" t="str">
        <f>IFERROR(VLOOKUP(Table1[[#This Row],[Ticker]],[1]!Table1[[Symbol]:[Industry]],2,FALSE),"-")</f>
        <v>-</v>
      </c>
      <c r="D3127" t="s">
        <v>92</v>
      </c>
      <c r="E3127">
        <v>67.774203391999905</v>
      </c>
      <c r="F3127">
        <v>8.92</v>
      </c>
      <c r="G3127">
        <v>-23.8587375012997</v>
      </c>
      <c r="H3127">
        <v>-10.488730451424701</v>
      </c>
      <c r="I3127">
        <v>-15.506419810622001</v>
      </c>
      <c r="J3127">
        <v>-1.4480298650574901</v>
      </c>
      <c r="K3127">
        <v>9.0589830176767308</v>
      </c>
      <c r="L3127">
        <v>9.4289831318501207</v>
      </c>
      <c r="M3127">
        <v>48.3059860994479</v>
      </c>
      <c r="N3127">
        <v>0.501881779342921</v>
      </c>
      <c r="O3127">
        <v>30.605381165919201</v>
      </c>
      <c r="P3127">
        <v>22.8650137741046</v>
      </c>
      <c r="Q3127">
        <v>3.0022607421614E-2</v>
      </c>
    </row>
    <row r="3128" spans="1:17" hidden="1" x14ac:dyDescent="0.3">
      <c r="A3128" t="s">
        <v>6420</v>
      </c>
      <c r="B3128" t="s">
        <v>6421</v>
      </c>
      <c r="C3128" t="str">
        <f>IFERROR(VLOOKUP(Table1[[#This Row],[Ticker]],[1]!Table1[[Symbol]:[Industry]],2,FALSE),"-")</f>
        <v>-</v>
      </c>
      <c r="D3128" t="s">
        <v>140</v>
      </c>
      <c r="E3128">
        <v>67.715999999999994</v>
      </c>
      <c r="F3128">
        <v>38.090000000000003</v>
      </c>
      <c r="G3128">
        <v>69.148538071228302</v>
      </c>
      <c r="H3128">
        <v>11.257720388390799</v>
      </c>
      <c r="I3128">
        <v>29.495932915661498</v>
      </c>
      <c r="J3128">
        <v>17.757077876362999</v>
      </c>
      <c r="K3128">
        <v>31.983155451559899</v>
      </c>
      <c r="L3128">
        <v>29.581129391181399</v>
      </c>
      <c r="M3128">
        <v>79.598730050948504</v>
      </c>
      <c r="N3128">
        <v>3.4433308038650199</v>
      </c>
      <c r="O3128">
        <v>9.0049881858755594</v>
      </c>
      <c r="P3128">
        <v>107.57493188010901</v>
      </c>
      <c r="Q3128">
        <v>6.9144742364610004E-2</v>
      </c>
    </row>
    <row r="3129" spans="1:17" hidden="1" x14ac:dyDescent="0.3">
      <c r="A3129" t="s">
        <v>6422</v>
      </c>
      <c r="B3129" t="s">
        <v>6423</v>
      </c>
      <c r="C3129" t="str">
        <f>IFERROR(VLOOKUP(Table1[[#This Row],[Ticker]],[1]!Table1[[Symbol]:[Industry]],2,FALSE),"-")</f>
        <v>-</v>
      </c>
      <c r="D3129" t="s">
        <v>169</v>
      </c>
      <c r="E3129">
        <v>67.709564964999998</v>
      </c>
      <c r="F3129">
        <v>50.2</v>
      </c>
      <c r="G3129">
        <v>23.719540385197298</v>
      </c>
      <c r="H3129">
        <v>41.182783950547901</v>
      </c>
      <c r="I3129">
        <v>38.0873861328079</v>
      </c>
      <c r="J3129">
        <v>13.0376173149705</v>
      </c>
      <c r="M3129">
        <v>58.870313093681098</v>
      </c>
      <c r="O3129">
        <v>30.079681274900299</v>
      </c>
      <c r="P3129">
        <v>64.590163934426201</v>
      </c>
    </row>
    <row r="3130" spans="1:17" hidden="1" x14ac:dyDescent="0.3">
      <c r="A3130" t="s">
        <v>6424</v>
      </c>
      <c r="B3130" t="s">
        <v>6425</v>
      </c>
      <c r="C3130" t="str">
        <f>IFERROR(VLOOKUP(Table1[[#This Row],[Ticker]],[1]!Table1[[Symbol]:[Industry]],2,FALSE),"-")</f>
        <v>-</v>
      </c>
      <c r="D3130" t="s">
        <v>495</v>
      </c>
      <c r="E3130">
        <v>67.662610000000001</v>
      </c>
      <c r="F3130">
        <v>8.9</v>
      </c>
      <c r="G3130">
        <v>80.811298202013205</v>
      </c>
      <c r="H3130">
        <v>38.205431019448397</v>
      </c>
      <c r="I3130">
        <v>-17.534446372586199</v>
      </c>
      <c r="J3130">
        <v>-1.33778943652426</v>
      </c>
      <c r="K3130">
        <v>7.8352000581533803</v>
      </c>
      <c r="L3130">
        <v>7.4856423766386397</v>
      </c>
      <c r="M3130">
        <v>71.848051855894496</v>
      </c>
      <c r="N3130">
        <v>1.7830224728886599</v>
      </c>
      <c r="O3130">
        <v>40</v>
      </c>
      <c r="P3130">
        <v>145.85635359116</v>
      </c>
      <c r="Q3130">
        <v>5.8133326314039002E-2</v>
      </c>
    </row>
    <row r="3131" spans="1:17" hidden="1" x14ac:dyDescent="0.3">
      <c r="A3131" t="s">
        <v>6426</v>
      </c>
      <c r="B3131" t="s">
        <v>6427</v>
      </c>
      <c r="C3131" t="str">
        <f>IFERROR(VLOOKUP(Table1[[#This Row],[Ticker]],[1]!Table1[[Symbol]:[Industry]],2,FALSE),"-")</f>
        <v>-</v>
      </c>
      <c r="E3131">
        <v>67.645265744</v>
      </c>
      <c r="F3131">
        <v>49.49</v>
      </c>
      <c r="G3131">
        <v>-9.2107569396633906</v>
      </c>
      <c r="H3131">
        <v>-7.9266373226339999</v>
      </c>
      <c r="I3131">
        <v>-8.5130550407532795</v>
      </c>
      <c r="J3131">
        <v>-2.8117215978174701</v>
      </c>
      <c r="K3131">
        <v>49.378080093568101</v>
      </c>
      <c r="L3131">
        <v>47.849379628421097</v>
      </c>
      <c r="M3131">
        <v>47.360142987914102</v>
      </c>
      <c r="N3131">
        <v>2.6227037211493101</v>
      </c>
      <c r="O3131">
        <v>29.319054354415002</v>
      </c>
      <c r="P3131">
        <v>39.408450704225302</v>
      </c>
    </row>
    <row r="3132" spans="1:17" hidden="1" x14ac:dyDescent="0.3">
      <c r="A3132" t="s">
        <v>6428</v>
      </c>
      <c r="B3132" t="s">
        <v>6429</v>
      </c>
      <c r="C3132" t="str">
        <f>IFERROR(VLOOKUP(Table1[[#This Row],[Ticker]],[1]!Table1[[Symbol]:[Industry]],2,FALSE),"-")</f>
        <v>-</v>
      </c>
      <c r="E3132">
        <v>67.532929469999999</v>
      </c>
      <c r="F3132">
        <v>29.99</v>
      </c>
      <c r="G3132">
        <v>23.890838330809501</v>
      </c>
      <c r="H3132">
        <v>-3.0940624539580499</v>
      </c>
      <c r="I3132">
        <v>-2.1039744609561399</v>
      </c>
      <c r="J3132">
        <v>-8.8784221015433307</v>
      </c>
      <c r="K3132">
        <v>26.572644552977899</v>
      </c>
      <c r="L3132">
        <v>24.6217528625934</v>
      </c>
      <c r="M3132">
        <v>53.773138866802199</v>
      </c>
      <c r="N3132">
        <v>1.61217298758827</v>
      </c>
      <c r="O3132">
        <v>19.306435478492801</v>
      </c>
      <c r="P3132">
        <v>89.8101265822784</v>
      </c>
    </row>
    <row r="3133" spans="1:17" hidden="1" x14ac:dyDescent="0.3">
      <c r="A3133" t="s">
        <v>6430</v>
      </c>
      <c r="B3133" t="s">
        <v>6431</v>
      </c>
      <c r="C3133" t="str">
        <f>IFERROR(VLOOKUP(Table1[[#This Row],[Ticker]],[1]!Table1[[Symbol]:[Industry]],2,FALSE),"-")</f>
        <v>-</v>
      </c>
      <c r="D3133" t="s">
        <v>98</v>
      </c>
      <c r="E3133">
        <v>67.406342267999904</v>
      </c>
      <c r="F3133">
        <v>61.17</v>
      </c>
      <c r="G3133">
        <v>11.4672448481484</v>
      </c>
      <c r="H3133">
        <v>-24.347218213856099</v>
      </c>
      <c r="I3133">
        <v>-30.136221160142401</v>
      </c>
      <c r="J3133">
        <v>-7.8550684314354102</v>
      </c>
      <c r="K3133">
        <v>67.233502400508698</v>
      </c>
      <c r="L3133">
        <v>66.156975374975204</v>
      </c>
      <c r="M3133">
        <v>36.739672786797101</v>
      </c>
      <c r="N3133">
        <v>3.8691957095068701</v>
      </c>
      <c r="O3133">
        <v>71.816249795651402</v>
      </c>
      <c r="Q3133">
        <v>9.4921567897529993E-2</v>
      </c>
    </row>
    <row r="3134" spans="1:17" hidden="1" x14ac:dyDescent="0.3">
      <c r="A3134" t="s">
        <v>6432</v>
      </c>
      <c r="B3134" t="s">
        <v>6433</v>
      </c>
      <c r="C3134" t="str">
        <f>IFERROR(VLOOKUP(Table1[[#This Row],[Ticker]],[1]!Table1[[Symbol]:[Industry]],2,FALSE),"-")</f>
        <v>-</v>
      </c>
      <c r="D3134" t="s">
        <v>1514</v>
      </c>
      <c r="E3134">
        <v>67.297650750000003</v>
      </c>
      <c r="F3134">
        <v>224.4</v>
      </c>
      <c r="G3134">
        <v>55.282520415919301</v>
      </c>
      <c r="H3134">
        <v>1.87602138936522</v>
      </c>
      <c r="I3134">
        <v>1.0793184429220699</v>
      </c>
      <c r="J3134">
        <v>3.7830519023371001</v>
      </c>
      <c r="K3134">
        <v>217.71050395412101</v>
      </c>
      <c r="L3134">
        <v>198.736703279567</v>
      </c>
      <c r="M3134">
        <v>65.490555774392803</v>
      </c>
      <c r="N3134">
        <v>1.4459154352496399</v>
      </c>
      <c r="O3134">
        <v>25.133689839572199</v>
      </c>
      <c r="P3134">
        <v>94.7916666666666</v>
      </c>
      <c r="Q3134">
        <v>7.3441647284461994E-2</v>
      </c>
    </row>
    <row r="3135" spans="1:17" hidden="1" x14ac:dyDescent="0.3">
      <c r="A3135" t="s">
        <v>6434</v>
      </c>
      <c r="B3135" t="s">
        <v>6435</v>
      </c>
      <c r="C3135" t="str">
        <f>IFERROR(VLOOKUP(Table1[[#This Row],[Ticker]],[1]!Table1[[Symbol]:[Industry]],2,FALSE),"-")</f>
        <v>-</v>
      </c>
      <c r="D3135" t="s">
        <v>21</v>
      </c>
      <c r="E3135">
        <v>67.274000000000001</v>
      </c>
      <c r="F3135">
        <v>41.8</v>
      </c>
      <c r="G3135">
        <v>-18.332326321636302</v>
      </c>
      <c r="H3135">
        <v>-17.878784329628999</v>
      </c>
      <c r="I3135">
        <v>-22.583270569469398</v>
      </c>
      <c r="J3135">
        <v>-11.693715774430499</v>
      </c>
      <c r="K3135">
        <v>42.934462903032397</v>
      </c>
      <c r="L3135">
        <v>41.701193981404899</v>
      </c>
      <c r="M3135">
        <v>38.316819594540704</v>
      </c>
      <c r="N3135">
        <v>1.0119342926497701</v>
      </c>
      <c r="O3135">
        <v>43.684210526315802</v>
      </c>
      <c r="P3135">
        <v>56.268475270723201</v>
      </c>
      <c r="Q3135">
        <v>0.230450821206581</v>
      </c>
    </row>
    <row r="3136" spans="1:17" hidden="1" x14ac:dyDescent="0.3">
      <c r="A3136" t="s">
        <v>6436</v>
      </c>
      <c r="B3136" t="s">
        <v>6437</v>
      </c>
      <c r="C3136" t="str">
        <f>IFERROR(VLOOKUP(Table1[[#This Row],[Ticker]],[1]!Table1[[Symbol]:[Industry]],2,FALSE),"-")</f>
        <v>-</v>
      </c>
      <c r="D3136" t="s">
        <v>64</v>
      </c>
      <c r="E3136">
        <v>67.265600000000006</v>
      </c>
      <c r="F3136">
        <v>164.95</v>
      </c>
      <c r="G3136">
        <v>189.586185208264</v>
      </c>
      <c r="H3136">
        <v>-5.1008723613732396</v>
      </c>
      <c r="I3136">
        <v>26.831702955014201</v>
      </c>
      <c r="J3136">
        <v>-4.3182839385789</v>
      </c>
      <c r="K3136">
        <v>165.33723083481399</v>
      </c>
      <c r="L3136">
        <v>125.359466696383</v>
      </c>
      <c r="M3136">
        <v>36.967286102715597</v>
      </c>
      <c r="N3136">
        <v>0.47788329565638599</v>
      </c>
      <c r="O3136">
        <v>16.186723249469502</v>
      </c>
      <c r="P3136">
        <v>215.27140672782801</v>
      </c>
      <c r="Q3136">
        <v>0.27738184712359898</v>
      </c>
    </row>
    <row r="3137" spans="1:17" hidden="1" x14ac:dyDescent="0.3">
      <c r="A3137" t="s">
        <v>6438</v>
      </c>
      <c r="B3137" t="s">
        <v>6439</v>
      </c>
      <c r="C3137" t="str">
        <f>IFERROR(VLOOKUP(Table1[[#This Row],[Ticker]],[1]!Table1[[Symbol]:[Industry]],2,FALSE),"-")</f>
        <v>-</v>
      </c>
      <c r="E3137">
        <v>67.17</v>
      </c>
      <c r="F3137">
        <v>109.8</v>
      </c>
      <c r="G3137">
        <v>228.05189188249699</v>
      </c>
      <c r="H3137">
        <v>9.4041596512509393</v>
      </c>
      <c r="I3137">
        <v>92.317639064841302</v>
      </c>
      <c r="J3137">
        <v>2.7963732512614698</v>
      </c>
      <c r="K3137">
        <v>96.821411148310801</v>
      </c>
      <c r="L3137">
        <v>70.224878955852205</v>
      </c>
      <c r="M3137">
        <v>59.830639140264303</v>
      </c>
      <c r="N3137">
        <v>0.86031525086446603</v>
      </c>
      <c r="O3137">
        <v>15.391621129325999</v>
      </c>
      <c r="P3137">
        <v>339.19999999999902</v>
      </c>
      <c r="Q3137">
        <v>0.13683488867217</v>
      </c>
    </row>
    <row r="3138" spans="1:17" hidden="1" x14ac:dyDescent="0.3">
      <c r="A3138" t="s">
        <v>6440</v>
      </c>
      <c r="B3138" t="s">
        <v>6441</v>
      </c>
      <c r="C3138" t="str">
        <f>IFERROR(VLOOKUP(Table1[[#This Row],[Ticker]],[1]!Table1[[Symbol]:[Industry]],2,FALSE),"-")</f>
        <v>-</v>
      </c>
      <c r="D3138" t="s">
        <v>230</v>
      </c>
      <c r="E3138">
        <v>66.913134200000002</v>
      </c>
      <c r="F3138">
        <v>23.13</v>
      </c>
      <c r="G3138">
        <v>11.993349909006801</v>
      </c>
      <c r="H3138">
        <v>-5.1923145522101599</v>
      </c>
      <c r="I3138">
        <v>-12.8918438570603</v>
      </c>
      <c r="J3138">
        <v>-5.4756037402275899</v>
      </c>
      <c r="K3138">
        <v>22.293299562606698</v>
      </c>
      <c r="L3138">
        <v>22.431938119049899</v>
      </c>
      <c r="M3138">
        <v>48.992703234508703</v>
      </c>
      <c r="N3138">
        <v>1.70805973921014</v>
      </c>
      <c r="O3138">
        <v>52.183311716385603</v>
      </c>
      <c r="Q3138">
        <v>3.8962242523847002E-2</v>
      </c>
    </row>
    <row r="3139" spans="1:17" hidden="1" x14ac:dyDescent="0.3">
      <c r="A3139" t="s">
        <v>6442</v>
      </c>
      <c r="B3139" t="s">
        <v>6443</v>
      </c>
      <c r="C3139" t="str">
        <f>IFERROR(VLOOKUP(Table1[[#This Row],[Ticker]],[1]!Table1[[Symbol]:[Industry]],2,FALSE),"-")</f>
        <v>-</v>
      </c>
      <c r="E3139">
        <v>66.900599999999997</v>
      </c>
      <c r="F3139">
        <v>5.81</v>
      </c>
      <c r="G3139">
        <v>-81.769877604220596</v>
      </c>
      <c r="H3139">
        <v>-2.7888472551258299</v>
      </c>
      <c r="I3139">
        <v>-14.6451627935845</v>
      </c>
      <c r="J3139">
        <v>-3.6714935522083501</v>
      </c>
      <c r="K3139">
        <v>5.6717476076097002</v>
      </c>
      <c r="L3139">
        <v>6.6582017866507597</v>
      </c>
      <c r="M3139">
        <v>59.275059933761398</v>
      </c>
      <c r="N3139">
        <v>1.01590097413504</v>
      </c>
      <c r="O3139">
        <v>162.30636833046401</v>
      </c>
      <c r="P3139">
        <v>44.527363184079597</v>
      </c>
      <c r="Q3139">
        <v>9.9238956910967999E-2</v>
      </c>
    </row>
    <row r="3140" spans="1:17" hidden="1" x14ac:dyDescent="0.3">
      <c r="A3140" t="s">
        <v>6444</v>
      </c>
      <c r="B3140" t="s">
        <v>6445</v>
      </c>
      <c r="C3140" t="str">
        <f>IFERROR(VLOOKUP(Table1[[#This Row],[Ticker]],[1]!Table1[[Symbol]:[Industry]],2,FALSE),"-")</f>
        <v>-</v>
      </c>
      <c r="D3140" t="s">
        <v>92</v>
      </c>
      <c r="E3140">
        <v>66.884436031999996</v>
      </c>
      <c r="F3140">
        <v>35.909999999999997</v>
      </c>
      <c r="G3140">
        <v>144.59255625821299</v>
      </c>
      <c r="H3140">
        <v>-8.5155560498385903</v>
      </c>
      <c r="I3140">
        <v>90.707940683742194</v>
      </c>
      <c r="J3140">
        <v>-5.19337188732041</v>
      </c>
      <c r="K3140">
        <v>34.115988098926699</v>
      </c>
      <c r="L3140">
        <v>26.637937542609102</v>
      </c>
      <c r="M3140">
        <v>56.995239522061503</v>
      </c>
      <c r="N3140">
        <v>1.6556714816889999</v>
      </c>
      <c r="O3140">
        <v>14.174324700640501</v>
      </c>
      <c r="P3140">
        <v>175.172413793103</v>
      </c>
      <c r="Q3140">
        <v>-1.1448980829553999E-2</v>
      </c>
    </row>
    <row r="3141" spans="1:17" hidden="1" x14ac:dyDescent="0.3">
      <c r="A3141" t="s">
        <v>6446</v>
      </c>
      <c r="B3141" t="s">
        <v>6447</v>
      </c>
      <c r="C3141" t="str">
        <f>IFERROR(VLOOKUP(Table1[[#This Row],[Ticker]],[1]!Table1[[Symbol]:[Industry]],2,FALSE),"-")</f>
        <v>-</v>
      </c>
      <c r="D3141" t="s">
        <v>533</v>
      </c>
      <c r="E3141">
        <v>66.824908100000002</v>
      </c>
      <c r="F3141">
        <v>24.85</v>
      </c>
      <c r="G3141">
        <v>-20.388611350072999</v>
      </c>
      <c r="H3141">
        <v>0.43446607457047198</v>
      </c>
      <c r="I3141">
        <v>7.5821457591465302</v>
      </c>
      <c r="J3141">
        <v>-1.86990625062105</v>
      </c>
      <c r="K3141">
        <v>23.648845736226502</v>
      </c>
      <c r="L3141">
        <v>24.107933544628899</v>
      </c>
      <c r="M3141">
        <v>59.683990510329402</v>
      </c>
      <c r="N3141">
        <v>1.4806947841662199</v>
      </c>
      <c r="O3141">
        <v>28.772635814889298</v>
      </c>
      <c r="Q3141">
        <v>-6.5946130940761002E-2</v>
      </c>
    </row>
    <row r="3142" spans="1:17" hidden="1" x14ac:dyDescent="0.3">
      <c r="A3142" t="s">
        <v>6448</v>
      </c>
      <c r="B3142" t="s">
        <v>6449</v>
      </c>
      <c r="C3142" t="str">
        <f>IFERROR(VLOOKUP(Table1[[#This Row],[Ticker]],[1]!Table1[[Symbol]:[Industry]],2,FALSE),"-")</f>
        <v>-</v>
      </c>
      <c r="E3142">
        <v>66.679524000000001</v>
      </c>
      <c r="F3142">
        <v>175.65</v>
      </c>
      <c r="G3142">
        <v>-25.884085155928101</v>
      </c>
      <c r="H3142">
        <v>-5.3298806897762896</v>
      </c>
      <c r="I3142">
        <v>16.894303060162802</v>
      </c>
      <c r="J3142">
        <v>1.8168785408149</v>
      </c>
      <c r="K3142">
        <v>164.929193662085</v>
      </c>
      <c r="L3142">
        <v>156.688606958696</v>
      </c>
      <c r="M3142">
        <v>65.072170052727799</v>
      </c>
      <c r="N3142">
        <v>2.0996900826446199</v>
      </c>
      <c r="O3142">
        <v>27.213208084258401</v>
      </c>
      <c r="P3142">
        <v>39.960159362549703</v>
      </c>
    </row>
    <row r="3143" spans="1:17" hidden="1" x14ac:dyDescent="0.3">
      <c r="A3143" t="s">
        <v>6450</v>
      </c>
      <c r="B3143" t="s">
        <v>6451</v>
      </c>
      <c r="C3143" t="str">
        <f>IFERROR(VLOOKUP(Table1[[#This Row],[Ticker]],[1]!Table1[[Symbol]:[Industry]],2,FALSE),"-")</f>
        <v>-</v>
      </c>
      <c r="D3143" t="s">
        <v>486</v>
      </c>
      <c r="E3143">
        <v>66.6492918</v>
      </c>
      <c r="F3143">
        <v>27.81</v>
      </c>
      <c r="G3143">
        <v>11.309852372061</v>
      </c>
      <c r="H3143">
        <v>12.0753304512839</v>
      </c>
      <c r="I3143">
        <v>-17.681012135590301</v>
      </c>
      <c r="J3143">
        <v>0.33927844061031398</v>
      </c>
      <c r="K3143">
        <v>26.5247114977062</v>
      </c>
      <c r="L3143">
        <v>26.686425956361798</v>
      </c>
      <c r="M3143">
        <v>66.842373789353204</v>
      </c>
      <c r="N3143">
        <v>1.6610758952681901</v>
      </c>
      <c r="O3143">
        <v>53.541891405968997</v>
      </c>
      <c r="P3143">
        <v>40.100755667506199</v>
      </c>
      <c r="Q3143">
        <v>1.8587205549585002E-2</v>
      </c>
    </row>
    <row r="3144" spans="1:17" hidden="1" x14ac:dyDescent="0.3">
      <c r="A3144" t="s">
        <v>6452</v>
      </c>
      <c r="B3144" t="s">
        <v>6453</v>
      </c>
      <c r="C3144" t="str">
        <f>IFERROR(VLOOKUP(Table1[[#This Row],[Ticker]],[1]!Table1[[Symbol]:[Industry]],2,FALSE),"-")</f>
        <v>-</v>
      </c>
      <c r="D3144" t="s">
        <v>278</v>
      </c>
      <c r="E3144">
        <v>66.644649659999999</v>
      </c>
      <c r="F3144">
        <v>4.04</v>
      </c>
      <c r="G3144">
        <v>26.5704175781798</v>
      </c>
      <c r="H3144">
        <v>-19.197684527729301</v>
      </c>
      <c r="I3144">
        <v>-3.8705672613156499</v>
      </c>
      <c r="J3144">
        <v>-8.4588238689504305</v>
      </c>
      <c r="K3144">
        <v>4.0833240590827797</v>
      </c>
      <c r="L3144">
        <v>3.7605264183582499</v>
      </c>
      <c r="M3144">
        <v>46.088132615560703</v>
      </c>
      <c r="N3144">
        <v>0.86652481191108099</v>
      </c>
      <c r="O3144">
        <v>30.9405940594059</v>
      </c>
      <c r="P3144">
        <v>66.942148760330497</v>
      </c>
      <c r="Q3144">
        <v>6.4086729469313E-2</v>
      </c>
    </row>
    <row r="3145" spans="1:17" hidden="1" x14ac:dyDescent="0.3">
      <c r="A3145" t="s">
        <v>6454</v>
      </c>
      <c r="B3145" t="s">
        <v>6455</v>
      </c>
      <c r="C3145" t="str">
        <f>IFERROR(VLOOKUP(Table1[[#This Row],[Ticker]],[1]!Table1[[Symbol]:[Industry]],2,FALSE),"-")</f>
        <v>-</v>
      </c>
      <c r="D3145" t="s">
        <v>380</v>
      </c>
      <c r="E3145">
        <v>66.622500000000002</v>
      </c>
      <c r="F3145">
        <v>71.900000000000006</v>
      </c>
      <c r="G3145">
        <v>-4.1298538103506601</v>
      </c>
      <c r="H3145">
        <v>-4.1870235469191499</v>
      </c>
      <c r="I3145">
        <v>-10.0497701381511</v>
      </c>
      <c r="J3145">
        <v>-5.6074508570782697</v>
      </c>
      <c r="K3145">
        <v>70.396153812608603</v>
      </c>
      <c r="L3145">
        <v>67.107556940314495</v>
      </c>
      <c r="M3145">
        <v>52.027775629207298</v>
      </c>
      <c r="N3145">
        <v>0.71359223300970798</v>
      </c>
      <c r="O3145">
        <v>25.7301808066759</v>
      </c>
      <c r="P3145">
        <v>33.148148148148103</v>
      </c>
      <c r="Q3145">
        <v>8.1904030792201002E-2</v>
      </c>
    </row>
    <row r="3146" spans="1:17" hidden="1" x14ac:dyDescent="0.3">
      <c r="A3146" t="s">
        <v>6456</v>
      </c>
      <c r="B3146" t="s">
        <v>6457</v>
      </c>
      <c r="C3146" t="str">
        <f>IFERROR(VLOOKUP(Table1[[#This Row],[Ticker]],[1]!Table1[[Symbol]:[Industry]],2,FALSE),"-")</f>
        <v>-</v>
      </c>
      <c r="D3146" t="s">
        <v>971</v>
      </c>
      <c r="E3146">
        <v>66.606999999999999</v>
      </c>
      <c r="F3146">
        <v>44.15</v>
      </c>
      <c r="G3146">
        <v>-72.460387282072006</v>
      </c>
      <c r="H3146">
        <v>-8.5315805917050405</v>
      </c>
      <c r="I3146">
        <v>-58.092541534461397</v>
      </c>
      <c r="J3146">
        <v>-2.0187157744305799</v>
      </c>
      <c r="K3146">
        <v>46.034982658273499</v>
      </c>
      <c r="M3146">
        <v>46.969786176211599</v>
      </c>
      <c r="N3146">
        <v>0.92050470373177495</v>
      </c>
      <c r="O3146">
        <v>97.055492638731593</v>
      </c>
      <c r="P3146">
        <v>22.6388888888888</v>
      </c>
    </row>
    <row r="3147" spans="1:17" hidden="1" x14ac:dyDescent="0.3">
      <c r="A3147" t="s">
        <v>6458</v>
      </c>
      <c r="B3147" t="s">
        <v>6459</v>
      </c>
      <c r="C3147" t="str">
        <f>IFERROR(VLOOKUP(Table1[[#This Row],[Ticker]],[1]!Table1[[Symbol]:[Industry]],2,FALSE),"-")</f>
        <v>-</v>
      </c>
      <c r="D3147" t="s">
        <v>49</v>
      </c>
      <c r="E3147">
        <v>66.239999999999995</v>
      </c>
      <c r="F3147">
        <v>68.510000000000005</v>
      </c>
      <c r="G3147">
        <v>94.321201088014107</v>
      </c>
      <c r="H3147">
        <v>22.8891407752239</v>
      </c>
      <c r="I3147">
        <v>73.644827251804102</v>
      </c>
      <c r="J3147">
        <v>24.499935019220199</v>
      </c>
      <c r="K3147">
        <v>52.209551096280798</v>
      </c>
      <c r="L3147">
        <v>44.288459988285602</v>
      </c>
      <c r="M3147">
        <v>88.166638295037799</v>
      </c>
      <c r="N3147">
        <v>3.0756273774079599</v>
      </c>
      <c r="O3147">
        <v>3.8534520507955001</v>
      </c>
      <c r="P3147">
        <v>142.08480565370999</v>
      </c>
      <c r="Q3147">
        <v>4.2854558706729003E-2</v>
      </c>
    </row>
    <row r="3148" spans="1:17" hidden="1" x14ac:dyDescent="0.3">
      <c r="A3148" t="s">
        <v>6460</v>
      </c>
      <c r="B3148" t="s">
        <v>6461</v>
      </c>
      <c r="C3148" t="str">
        <f>IFERROR(VLOOKUP(Table1[[#This Row],[Ticker]],[1]!Table1[[Symbol]:[Industry]],2,FALSE),"-")</f>
        <v>-</v>
      </c>
      <c r="E3148">
        <v>66.192499999999995</v>
      </c>
      <c r="F3148">
        <v>144.94999999999999</v>
      </c>
      <c r="G3148">
        <v>1218.9344445286699</v>
      </c>
      <c r="H3148">
        <v>-4.75139744462638</v>
      </c>
      <c r="I3148">
        <v>122.246916848091</v>
      </c>
      <c r="J3148">
        <v>6.5778532189749299</v>
      </c>
      <c r="K3148">
        <v>131.78609442811501</v>
      </c>
      <c r="L3148">
        <v>90.148751017497702</v>
      </c>
      <c r="M3148">
        <v>60.177997014803402</v>
      </c>
      <c r="N3148">
        <v>0.498575344986465</v>
      </c>
      <c r="O3148">
        <v>5.6916177992411203</v>
      </c>
      <c r="P3148">
        <v>1470.4225352112601</v>
      </c>
      <c r="Q3148">
        <v>0.17311804138999701</v>
      </c>
    </row>
    <row r="3149" spans="1:17" hidden="1" x14ac:dyDescent="0.3">
      <c r="A3149" t="s">
        <v>6462</v>
      </c>
      <c r="B3149" t="s">
        <v>6463</v>
      </c>
      <c r="C3149" t="str">
        <f>IFERROR(VLOOKUP(Table1[[#This Row],[Ticker]],[1]!Table1[[Symbol]:[Industry]],2,FALSE),"-")</f>
        <v>-</v>
      </c>
      <c r="D3149" t="s">
        <v>46</v>
      </c>
      <c r="E3149">
        <v>65.928226420000001</v>
      </c>
      <c r="F3149">
        <v>0.7</v>
      </c>
      <c r="G3149">
        <v>1.5875057531627099</v>
      </c>
      <c r="K3149">
        <v>0.813046339516308</v>
      </c>
      <c r="L3149">
        <v>1.2524745064316301</v>
      </c>
      <c r="M3149">
        <v>70.989730741565694</v>
      </c>
      <c r="N3149">
        <v>1</v>
      </c>
      <c r="O3149">
        <v>7.1428571428571397</v>
      </c>
      <c r="P3149">
        <v>39.999999999999901</v>
      </c>
      <c r="Q3149">
        <v>3.7666979515126001E-2</v>
      </c>
    </row>
    <row r="3150" spans="1:17" hidden="1" x14ac:dyDescent="0.3">
      <c r="A3150" t="s">
        <v>6464</v>
      </c>
      <c r="B3150" t="s">
        <v>6465</v>
      </c>
      <c r="C3150" t="str">
        <f>IFERROR(VLOOKUP(Table1[[#This Row],[Ticker]],[1]!Table1[[Symbol]:[Industry]],2,FALSE),"-")</f>
        <v>-</v>
      </c>
      <c r="D3150" t="s">
        <v>21</v>
      </c>
      <c r="E3150">
        <v>65.837612500000006</v>
      </c>
      <c r="F3150">
        <v>66.849999999999994</v>
      </c>
      <c r="G3150">
        <v>-88.832961321108101</v>
      </c>
      <c r="H3150">
        <v>0.18272435224050901</v>
      </c>
      <c r="I3150">
        <v>-64.023424586952103</v>
      </c>
      <c r="J3150">
        <v>-6.8720879058487601</v>
      </c>
      <c r="K3150">
        <v>73.278509651067395</v>
      </c>
      <c r="L3150">
        <v>122.831989362909</v>
      </c>
      <c r="M3150">
        <v>37.766760592912199</v>
      </c>
      <c r="N3150">
        <v>0.66573033707865104</v>
      </c>
      <c r="O3150">
        <v>219.820493642483</v>
      </c>
      <c r="P3150">
        <v>32.770605759682198</v>
      </c>
    </row>
    <row r="3151" spans="1:17" hidden="1" x14ac:dyDescent="0.3">
      <c r="A3151" t="s">
        <v>6466</v>
      </c>
      <c r="B3151" t="s">
        <v>6467</v>
      </c>
      <c r="C3151" t="str">
        <f>IFERROR(VLOOKUP(Table1[[#This Row],[Ticker]],[1]!Table1[[Symbol]:[Industry]],2,FALSE),"-")</f>
        <v>-</v>
      </c>
      <c r="D3151" t="s">
        <v>1125</v>
      </c>
      <c r="E3151">
        <v>65.830799999999996</v>
      </c>
      <c r="F3151">
        <v>49.05</v>
      </c>
      <c r="G3151">
        <v>-74.053642572196097</v>
      </c>
      <c r="H3151">
        <v>-13.2346425945381</v>
      </c>
      <c r="I3151">
        <v>-58.002158380649597</v>
      </c>
      <c r="J3151">
        <v>-3.7589687013137101</v>
      </c>
      <c r="K3151">
        <v>60.656861615216002</v>
      </c>
      <c r="L3151">
        <v>85.203951855188393</v>
      </c>
      <c r="M3151">
        <v>38.3378488232281</v>
      </c>
      <c r="N3151">
        <v>1.2343434343434301</v>
      </c>
      <c r="O3151">
        <v>234.25076452599299</v>
      </c>
      <c r="P3151">
        <v>1.86915887850467</v>
      </c>
    </row>
    <row r="3152" spans="1:17" hidden="1" x14ac:dyDescent="0.3">
      <c r="A3152" t="s">
        <v>6468</v>
      </c>
      <c r="B3152" t="s">
        <v>6469</v>
      </c>
      <c r="C3152" t="str">
        <f>IFERROR(VLOOKUP(Table1[[#This Row],[Ticker]],[1]!Table1[[Symbol]:[Industry]],2,FALSE),"-")</f>
        <v>-</v>
      </c>
      <c r="D3152" t="s">
        <v>544</v>
      </c>
      <c r="E3152">
        <v>65.736000000000004</v>
      </c>
      <c r="F3152">
        <v>27.8</v>
      </c>
      <c r="G3152">
        <v>-13.5884473260161</v>
      </c>
      <c r="H3152">
        <v>-7.85919120916477</v>
      </c>
      <c r="I3152">
        <v>-11.9961896340475</v>
      </c>
      <c r="J3152">
        <v>-9.6294021349114107</v>
      </c>
      <c r="K3152">
        <v>29.786002694399901</v>
      </c>
      <c r="L3152">
        <v>28.960850609473901</v>
      </c>
      <c r="M3152">
        <v>11.4592873092072</v>
      </c>
      <c r="N3152">
        <v>1.0181637782981201</v>
      </c>
      <c r="O3152">
        <v>32.733812949640203</v>
      </c>
      <c r="P3152">
        <v>18.5501066098081</v>
      </c>
      <c r="Q3152">
        <v>8.3246308150372997E-2</v>
      </c>
    </row>
    <row r="3153" spans="1:17" hidden="1" x14ac:dyDescent="0.3">
      <c r="A3153" t="s">
        <v>6470</v>
      </c>
      <c r="B3153" t="s">
        <v>6471</v>
      </c>
      <c r="C3153" t="str">
        <f>IFERROR(VLOOKUP(Table1[[#This Row],[Ticker]],[1]!Table1[[Symbol]:[Industry]],2,FALSE),"-")</f>
        <v>-</v>
      </c>
      <c r="D3153" t="s">
        <v>486</v>
      </c>
      <c r="E3153">
        <v>65.618963136000005</v>
      </c>
      <c r="F3153">
        <v>97.66</v>
      </c>
      <c r="G3153">
        <v>-9.8370601909761604</v>
      </c>
      <c r="H3153">
        <v>5.1919289421354904</v>
      </c>
      <c r="I3153">
        <v>-8.6254725122273399</v>
      </c>
      <c r="J3153">
        <v>0.30870446759362902</v>
      </c>
      <c r="K3153">
        <v>94.115294185116994</v>
      </c>
      <c r="L3153">
        <v>93.236075491403199</v>
      </c>
      <c r="M3153">
        <v>60.547879846360203</v>
      </c>
      <c r="N3153">
        <v>2.6917227574868301</v>
      </c>
      <c r="O3153">
        <v>22.8240835551915</v>
      </c>
      <c r="P3153">
        <v>19.5348837209302</v>
      </c>
      <c r="Q3153">
        <v>4.3021672442020001E-2</v>
      </c>
    </row>
    <row r="3154" spans="1:17" hidden="1" x14ac:dyDescent="0.3">
      <c r="A3154" t="s">
        <v>6472</v>
      </c>
      <c r="B3154" t="s">
        <v>6473</v>
      </c>
      <c r="C3154" t="str">
        <f>IFERROR(VLOOKUP(Table1[[#This Row],[Ticker]],[1]!Table1[[Symbol]:[Industry]],2,FALSE),"-")</f>
        <v>-</v>
      </c>
      <c r="D3154" t="s">
        <v>498</v>
      </c>
      <c r="E3154">
        <v>65.463071291999995</v>
      </c>
      <c r="F3154">
        <v>7.25</v>
      </c>
      <c r="G3154">
        <v>-19.764363063604598</v>
      </c>
      <c r="H3154">
        <v>16.169562145079901</v>
      </c>
      <c r="I3154">
        <v>3.9494407830611902</v>
      </c>
      <c r="J3154">
        <v>-4.64446652518133</v>
      </c>
      <c r="K3154">
        <v>5.9699335960040498</v>
      </c>
      <c r="L3154">
        <v>7.2561157009431696</v>
      </c>
      <c r="M3154">
        <v>63.198666859277097</v>
      </c>
      <c r="N3154">
        <v>2.1837982052452798</v>
      </c>
      <c r="O3154">
        <v>4.6166094441956096</v>
      </c>
      <c r="P3154">
        <v>76.138056758225304</v>
      </c>
      <c r="Q3154">
        <v>6.1316194651195997E-2</v>
      </c>
    </row>
    <row r="3155" spans="1:17" hidden="1" x14ac:dyDescent="0.3">
      <c r="A3155" t="s">
        <v>6474</v>
      </c>
      <c r="B3155" t="s">
        <v>6475</v>
      </c>
      <c r="C3155" t="str">
        <f>IFERROR(VLOOKUP(Table1[[#This Row],[Ticker]],[1]!Table1[[Symbol]:[Industry]],2,FALSE),"-")</f>
        <v>-</v>
      </c>
      <c r="D3155" t="s">
        <v>385</v>
      </c>
      <c r="E3155">
        <v>65.235935999999995</v>
      </c>
      <c r="F3155">
        <v>62.15</v>
      </c>
      <c r="G3155">
        <v>-53.501713970203298</v>
      </c>
      <c r="H3155">
        <v>2.9466676930965598</v>
      </c>
      <c r="I3155">
        <v>-6.1566312711079298</v>
      </c>
      <c r="J3155">
        <v>11.4293547041535</v>
      </c>
      <c r="K3155">
        <v>58.0357964051422</v>
      </c>
      <c r="M3155">
        <v>64.061057800971298</v>
      </c>
      <c r="N3155">
        <v>2.4792651627718398</v>
      </c>
      <c r="O3155">
        <v>39.9839098954143</v>
      </c>
      <c r="P3155">
        <v>26.4496439471007</v>
      </c>
    </row>
    <row r="3156" spans="1:17" hidden="1" x14ac:dyDescent="0.3">
      <c r="A3156" t="s">
        <v>6476</v>
      </c>
      <c r="B3156" t="s">
        <v>6477</v>
      </c>
      <c r="C3156" t="str">
        <f>IFERROR(VLOOKUP(Table1[[#This Row],[Ticker]],[1]!Table1[[Symbol]:[Industry]],2,FALSE),"-")</f>
        <v>-</v>
      </c>
      <c r="E3156">
        <v>65.204814924000004</v>
      </c>
      <c r="F3156">
        <v>75.58</v>
      </c>
      <c r="G3156">
        <v>65.077019772712006</v>
      </c>
      <c r="H3156">
        <v>5.3169642386042897</v>
      </c>
      <c r="I3156">
        <v>-0.48000958922921499</v>
      </c>
      <c r="J3156">
        <v>6.4475862854100496</v>
      </c>
      <c r="K3156">
        <v>74.735362816591703</v>
      </c>
      <c r="L3156">
        <v>65.630202548070002</v>
      </c>
      <c r="M3156">
        <v>68.440285248059993</v>
      </c>
      <c r="N3156">
        <v>3.5429109650925299</v>
      </c>
      <c r="O3156">
        <v>24.9404604392696</v>
      </c>
      <c r="P3156">
        <v>161.70360110803301</v>
      </c>
      <c r="Q3156">
        <v>0.18666688983048099</v>
      </c>
    </row>
    <row r="3157" spans="1:17" hidden="1" x14ac:dyDescent="0.3">
      <c r="A3157" t="s">
        <v>6478</v>
      </c>
      <c r="B3157" t="s">
        <v>6479</v>
      </c>
      <c r="C3157" t="str">
        <f>IFERROR(VLOOKUP(Table1[[#This Row],[Ticker]],[1]!Table1[[Symbol]:[Industry]],2,FALSE),"-")</f>
        <v>-</v>
      </c>
      <c r="D3157" t="s">
        <v>193</v>
      </c>
      <c r="E3157">
        <v>65.128732200000002</v>
      </c>
      <c r="F3157">
        <v>62.3</v>
      </c>
      <c r="G3157">
        <v>-30.352398260191901</v>
      </c>
      <c r="H3157">
        <v>6.8798842288493898</v>
      </c>
      <c r="I3157">
        <v>-15.984552512581301</v>
      </c>
      <c r="J3157">
        <v>4.0332044343688196</v>
      </c>
      <c r="M3157">
        <v>65.328486049867195</v>
      </c>
      <c r="O3157">
        <v>7.7849117174959996</v>
      </c>
      <c r="P3157">
        <v>26.497461928934001</v>
      </c>
    </row>
    <row r="3158" spans="1:17" hidden="1" x14ac:dyDescent="0.3">
      <c r="A3158" t="s">
        <v>6480</v>
      </c>
      <c r="B3158" t="s">
        <v>6481</v>
      </c>
      <c r="C3158" t="str">
        <f>IFERROR(VLOOKUP(Table1[[#This Row],[Ticker]],[1]!Table1[[Symbol]:[Industry]],2,FALSE),"-")</f>
        <v>-</v>
      </c>
      <c r="D3158" t="s">
        <v>1554</v>
      </c>
      <c r="E3158">
        <v>65.119315999999998</v>
      </c>
      <c r="F3158">
        <v>34.9</v>
      </c>
      <c r="G3158">
        <v>-84.985513064754002</v>
      </c>
      <c r="H3158">
        <v>-6.6137503351954399</v>
      </c>
      <c r="I3158">
        <v>-34.5296970040771</v>
      </c>
      <c r="J3158">
        <v>-1.8141469045621199</v>
      </c>
      <c r="K3158">
        <v>36.484499005863299</v>
      </c>
      <c r="L3158">
        <v>43.551413572304703</v>
      </c>
      <c r="M3158">
        <v>44.019457437112699</v>
      </c>
      <c r="N3158">
        <v>0.89549702633814698</v>
      </c>
      <c r="O3158">
        <v>145.70200573065901</v>
      </c>
      <c r="P3158">
        <v>15.9468438538205</v>
      </c>
    </row>
    <row r="3159" spans="1:17" hidden="1" x14ac:dyDescent="0.3">
      <c r="A3159" t="s">
        <v>6482</v>
      </c>
      <c r="B3159" t="s">
        <v>6483</v>
      </c>
      <c r="C3159" t="str">
        <f>IFERROR(VLOOKUP(Table1[[#This Row],[Ticker]],[1]!Table1[[Symbol]:[Industry]],2,FALSE),"-")</f>
        <v>-</v>
      </c>
      <c r="E3159">
        <v>65.032295320000003</v>
      </c>
      <c r="F3159">
        <v>14.36</v>
      </c>
      <c r="G3159">
        <v>-48.231068337255998</v>
      </c>
      <c r="H3159">
        <v>-3.4934417663808501</v>
      </c>
      <c r="I3159">
        <v>-1.69905516126693</v>
      </c>
      <c r="J3159">
        <v>-3.1197694142773198</v>
      </c>
      <c r="K3159">
        <v>13.366662589883701</v>
      </c>
      <c r="L3159">
        <v>14.576599062662799</v>
      </c>
      <c r="M3159">
        <v>66.479782002352806</v>
      </c>
      <c r="N3159">
        <v>0.82764803857959302</v>
      </c>
      <c r="O3159">
        <v>80.710306406685206</v>
      </c>
      <c r="P3159">
        <v>38.743961352657003</v>
      </c>
      <c r="Q3159">
        <v>0.14790917956326799</v>
      </c>
    </row>
    <row r="3160" spans="1:17" hidden="1" x14ac:dyDescent="0.3">
      <c r="A3160" t="s">
        <v>6484</v>
      </c>
      <c r="B3160" t="s">
        <v>6485</v>
      </c>
      <c r="C3160" t="str">
        <f>IFERROR(VLOOKUP(Table1[[#This Row],[Ticker]],[1]!Table1[[Symbol]:[Industry]],2,FALSE),"-")</f>
        <v>-</v>
      </c>
      <c r="D3160" t="s">
        <v>396</v>
      </c>
      <c r="E3160">
        <v>64.967489404999995</v>
      </c>
      <c r="F3160">
        <v>21.43</v>
      </c>
      <c r="G3160">
        <v>-75.497867889587894</v>
      </c>
      <c r="H3160">
        <v>-30.602218838518901</v>
      </c>
      <c r="I3160">
        <v>-50.123772116899701</v>
      </c>
      <c r="J3160">
        <v>-32.131459480658101</v>
      </c>
      <c r="K3160">
        <v>27.114215460088801</v>
      </c>
      <c r="L3160">
        <v>31.741138112115301</v>
      </c>
      <c r="M3160">
        <v>26.282883365251099</v>
      </c>
      <c r="N3160">
        <v>3.1693858932373802</v>
      </c>
      <c r="O3160">
        <v>111.572561829211</v>
      </c>
      <c r="P3160">
        <v>10.520887055183</v>
      </c>
      <c r="Q3160">
        <v>0.128701310815794</v>
      </c>
    </row>
    <row r="3161" spans="1:17" hidden="1" x14ac:dyDescent="0.3">
      <c r="A3161" t="s">
        <v>6486</v>
      </c>
      <c r="B3161" t="s">
        <v>6487</v>
      </c>
      <c r="C3161" t="str">
        <f>IFERROR(VLOOKUP(Table1[[#This Row],[Ticker]],[1]!Table1[[Symbol]:[Industry]],2,FALSE),"-")</f>
        <v>-</v>
      </c>
      <c r="D3161" t="s">
        <v>533</v>
      </c>
      <c r="E3161">
        <v>64.941164999999998</v>
      </c>
      <c r="F3161">
        <v>59.35</v>
      </c>
      <c r="G3161">
        <v>-24.5778961362596</v>
      </c>
      <c r="H3161">
        <v>-4.3836159453464001</v>
      </c>
      <c r="I3161">
        <v>-10.210050388649</v>
      </c>
      <c r="J3161">
        <v>-21.051897010421602</v>
      </c>
      <c r="M3161">
        <v>40.766805333284601</v>
      </c>
      <c r="O3161">
        <v>26.2005054759898</v>
      </c>
      <c r="P3161">
        <v>28.741865509761301</v>
      </c>
    </row>
    <row r="3162" spans="1:17" hidden="1" x14ac:dyDescent="0.3">
      <c r="A3162" t="s">
        <v>6488</v>
      </c>
      <c r="B3162" t="s">
        <v>6489</v>
      </c>
      <c r="C3162" t="str">
        <f>IFERROR(VLOOKUP(Table1[[#This Row],[Ticker]],[1]!Table1[[Symbol]:[Industry]],2,FALSE),"-")</f>
        <v>-</v>
      </c>
      <c r="E3162">
        <v>64.828894211999994</v>
      </c>
      <c r="F3162">
        <v>3.54</v>
      </c>
      <c r="G3162">
        <v>-20.951493708913599</v>
      </c>
      <c r="H3162">
        <v>-3.99707499131961</v>
      </c>
      <c r="I3162">
        <v>48.863619703159102</v>
      </c>
      <c r="J3162">
        <v>12.4389358956444</v>
      </c>
      <c r="K3162">
        <v>3.6582921958169599</v>
      </c>
      <c r="L3162">
        <v>3.7023538268624701</v>
      </c>
      <c r="M3162">
        <v>66.6549627326402</v>
      </c>
      <c r="N3162">
        <v>1.9573983012477101</v>
      </c>
      <c r="O3162">
        <v>92.372881355932194</v>
      </c>
      <c r="P3162">
        <v>66.981132075471606</v>
      </c>
      <c r="Q3162">
        <v>2.5480921218559001E-2</v>
      </c>
    </row>
    <row r="3163" spans="1:17" hidden="1" x14ac:dyDescent="0.3">
      <c r="A3163" t="s">
        <v>6490</v>
      </c>
      <c r="B3163" t="s">
        <v>6491</v>
      </c>
      <c r="C3163" t="str">
        <f>IFERROR(VLOOKUP(Table1[[#This Row],[Ticker]],[1]!Table1[[Symbol]:[Industry]],2,FALSE),"-")</f>
        <v>-</v>
      </c>
      <c r="D3163" t="s">
        <v>544</v>
      </c>
      <c r="E3163">
        <v>64.703999999999994</v>
      </c>
      <c r="F3163">
        <v>126</v>
      </c>
      <c r="G3163">
        <v>106.316251505661</v>
      </c>
      <c r="H3163">
        <v>6.43101090090253</v>
      </c>
      <c r="I3163">
        <v>68.682624228045995</v>
      </c>
      <c r="J3163">
        <v>4.5231967132783701</v>
      </c>
      <c r="K3163">
        <v>119.06947588603001</v>
      </c>
      <c r="L3163">
        <v>98.093276112669102</v>
      </c>
      <c r="M3163">
        <v>75.295087983234694</v>
      </c>
      <c r="N3163">
        <v>0.50816143743659503</v>
      </c>
      <c r="O3163">
        <v>33.730158730158699</v>
      </c>
      <c r="P3163">
        <v>153.82755842062801</v>
      </c>
      <c r="Q3163">
        <v>0.11919439383304101</v>
      </c>
    </row>
    <row r="3164" spans="1:17" hidden="1" x14ac:dyDescent="0.3">
      <c r="A3164" t="s">
        <v>6492</v>
      </c>
      <c r="B3164" t="s">
        <v>6493</v>
      </c>
      <c r="C3164" t="str">
        <f>IFERROR(VLOOKUP(Table1[[#This Row],[Ticker]],[1]!Table1[[Symbol]:[Industry]],2,FALSE),"-")</f>
        <v>-</v>
      </c>
      <c r="D3164" t="s">
        <v>140</v>
      </c>
      <c r="E3164">
        <v>64.551313070999996</v>
      </c>
      <c r="F3164">
        <v>89.86</v>
      </c>
      <c r="G3164">
        <v>-39.031412454955003</v>
      </c>
      <c r="H3164">
        <v>-21.3422850726582</v>
      </c>
      <c r="I3164">
        <v>-42.695764469930197</v>
      </c>
      <c r="J3164">
        <v>-1.6714935522083501</v>
      </c>
      <c r="K3164">
        <v>96.231867446496906</v>
      </c>
      <c r="L3164">
        <v>108.187423157062</v>
      </c>
      <c r="M3164">
        <v>32.023162226171401</v>
      </c>
      <c r="N3164">
        <v>2.2672636731460201</v>
      </c>
      <c r="O3164">
        <v>79.167594035165806</v>
      </c>
      <c r="P3164">
        <v>8.85523924894005</v>
      </c>
      <c r="Q3164">
        <v>-4.2343775471887002E-2</v>
      </c>
    </row>
    <row r="3165" spans="1:17" hidden="1" x14ac:dyDescent="0.3">
      <c r="A3165" t="s">
        <v>6494</v>
      </c>
      <c r="B3165" t="s">
        <v>6495</v>
      </c>
      <c r="C3165" t="str">
        <f>IFERROR(VLOOKUP(Table1[[#This Row],[Ticker]],[1]!Table1[[Symbol]:[Industry]],2,FALSE),"-")</f>
        <v>-</v>
      </c>
      <c r="D3165" t="s">
        <v>272</v>
      </c>
      <c r="E3165">
        <v>64.476313200000007</v>
      </c>
      <c r="F3165">
        <v>45.9</v>
      </c>
      <c r="G3165">
        <v>-16.007802164725799</v>
      </c>
      <c r="H3165">
        <v>-1.2862345591736299</v>
      </c>
      <c r="I3165">
        <v>3.4326242280460399</v>
      </c>
      <c r="J3165">
        <v>-3.52536487172853</v>
      </c>
      <c r="K3165">
        <v>44.933370634533297</v>
      </c>
      <c r="M3165">
        <v>63.994311543455098</v>
      </c>
      <c r="N3165">
        <v>1.4795918367346901</v>
      </c>
      <c r="O3165">
        <v>8.1699346405228592</v>
      </c>
      <c r="P3165">
        <v>27.499999999999901</v>
      </c>
    </row>
    <row r="3166" spans="1:17" hidden="1" x14ac:dyDescent="0.3">
      <c r="A3166" t="s">
        <v>6496</v>
      </c>
      <c r="B3166" t="s">
        <v>6497</v>
      </c>
      <c r="C3166" t="str">
        <f>IFERROR(VLOOKUP(Table1[[#This Row],[Ticker]],[1]!Table1[[Symbol]:[Industry]],2,FALSE),"-")</f>
        <v>-</v>
      </c>
      <c r="D3166" t="s">
        <v>607</v>
      </c>
      <c r="E3166">
        <v>64.367249999999999</v>
      </c>
      <c r="F3166">
        <v>227.6</v>
      </c>
      <c r="G3166">
        <v>-25.088536436691601</v>
      </c>
      <c r="H3166">
        <v>-8.8485142301489592</v>
      </c>
      <c r="I3166">
        <v>-16.3257230173629</v>
      </c>
      <c r="J3166">
        <v>-5.9723410098354703</v>
      </c>
      <c r="K3166">
        <v>237.83523946472201</v>
      </c>
      <c r="L3166">
        <v>243.23112260596201</v>
      </c>
      <c r="M3166">
        <v>38.674217069205397</v>
      </c>
      <c r="N3166">
        <v>1.2541548161600899</v>
      </c>
      <c r="O3166">
        <v>31.326889279437601</v>
      </c>
      <c r="P3166">
        <v>9.2654824771963398</v>
      </c>
      <c r="Q3166">
        <v>0.18127788912287601</v>
      </c>
    </row>
    <row r="3167" spans="1:17" hidden="1" x14ac:dyDescent="0.3">
      <c r="A3167" t="s">
        <v>6498</v>
      </c>
      <c r="B3167" t="s">
        <v>6499</v>
      </c>
      <c r="C3167" t="str">
        <f>IFERROR(VLOOKUP(Table1[[#This Row],[Ticker]],[1]!Table1[[Symbol]:[Industry]],2,FALSE),"-")</f>
        <v>-</v>
      </c>
      <c r="E3167">
        <v>64.354683399999999</v>
      </c>
      <c r="F3167">
        <v>71.599999999999994</v>
      </c>
      <c r="G3167">
        <v>-60.428203655911602</v>
      </c>
      <c r="H3167">
        <v>5.3255662647191597</v>
      </c>
      <c r="I3167">
        <v>-46.060357908301</v>
      </c>
      <c r="J3167">
        <v>-8.9149794018530208</v>
      </c>
      <c r="M3167">
        <v>43.711698853523899</v>
      </c>
      <c r="O3167">
        <v>68.938547486033499</v>
      </c>
      <c r="P3167">
        <v>24.3055555555555</v>
      </c>
    </row>
    <row r="3168" spans="1:17" hidden="1" x14ac:dyDescent="0.3">
      <c r="A3168" t="s">
        <v>6500</v>
      </c>
      <c r="B3168" t="s">
        <v>6501</v>
      </c>
      <c r="C3168" t="str">
        <f>IFERROR(VLOOKUP(Table1[[#This Row],[Ticker]],[1]!Table1[[Symbol]:[Industry]],2,FALSE),"-")</f>
        <v>-</v>
      </c>
      <c r="D3168" t="s">
        <v>486</v>
      </c>
      <c r="E3168">
        <v>64.328639999999993</v>
      </c>
      <c r="F3168">
        <v>46.79</v>
      </c>
      <c r="G3168">
        <v>-9.8683898363962204</v>
      </c>
      <c r="H3168">
        <v>-10.914480487142001</v>
      </c>
      <c r="I3168">
        <v>-21.250003298421699</v>
      </c>
      <c r="J3168">
        <v>-1.0564352277120601</v>
      </c>
      <c r="K3168">
        <v>48.004038112826301</v>
      </c>
      <c r="L3168">
        <v>49.561891702539299</v>
      </c>
      <c r="M3168">
        <v>57.133810623753803</v>
      </c>
      <c r="N3168">
        <v>0.96907928461753001</v>
      </c>
      <c r="O3168">
        <v>62.000427441760998</v>
      </c>
      <c r="P3168">
        <v>19.9743589743589</v>
      </c>
      <c r="Q3168">
        <v>1.6811945824237999E-2</v>
      </c>
    </row>
    <row r="3169" spans="1:17" hidden="1" x14ac:dyDescent="0.3">
      <c r="A3169" t="s">
        <v>6502</v>
      </c>
      <c r="B3169" t="s">
        <v>6503</v>
      </c>
      <c r="C3169" t="str">
        <f>IFERROR(VLOOKUP(Table1[[#This Row],[Ticker]],[1]!Table1[[Symbol]:[Industry]],2,FALSE),"-")</f>
        <v>-</v>
      </c>
      <c r="D3169" t="s">
        <v>80</v>
      </c>
      <c r="E3169">
        <v>64.272120000000001</v>
      </c>
      <c r="F3169">
        <v>96.8</v>
      </c>
      <c r="G3169">
        <v>77.292341910923994</v>
      </c>
      <c r="H3169">
        <v>-12.7612020152265</v>
      </c>
      <c r="I3169">
        <v>-16.4712068517109</v>
      </c>
      <c r="J3169">
        <v>-5.1591782812723901</v>
      </c>
      <c r="K3169">
        <v>102.065703916424</v>
      </c>
      <c r="L3169">
        <v>88.338705871926706</v>
      </c>
      <c r="M3169">
        <v>33.6434576414688</v>
      </c>
      <c r="N3169">
        <v>0.92285928998058497</v>
      </c>
      <c r="O3169">
        <v>62.809917355371802</v>
      </c>
      <c r="P3169">
        <v>162.18851570964199</v>
      </c>
    </row>
    <row r="3170" spans="1:17" hidden="1" x14ac:dyDescent="0.3">
      <c r="A3170" t="s">
        <v>6504</v>
      </c>
      <c r="B3170" t="s">
        <v>6505</v>
      </c>
      <c r="C3170" t="str">
        <f>IFERROR(VLOOKUP(Table1[[#This Row],[Ticker]],[1]!Table1[[Symbol]:[Industry]],2,FALSE),"-")</f>
        <v>-</v>
      </c>
      <c r="D3170" t="s">
        <v>385</v>
      </c>
      <c r="E3170">
        <v>64.269240839999995</v>
      </c>
      <c r="F3170">
        <v>13.75</v>
      </c>
      <c r="G3170">
        <v>-6.6376024719454998</v>
      </c>
      <c r="H3170">
        <v>-8.8172160494520693</v>
      </c>
      <c r="I3170">
        <v>-3.0496592365208701</v>
      </c>
      <c r="J3170">
        <v>1.8412119784343799</v>
      </c>
      <c r="K3170">
        <v>13.6430402731451</v>
      </c>
      <c r="L3170">
        <v>13.4570578946996</v>
      </c>
      <c r="M3170">
        <v>56.470272813269297</v>
      </c>
      <c r="N3170">
        <v>1.01000772657756</v>
      </c>
      <c r="O3170">
        <v>22.909090909090899</v>
      </c>
      <c r="P3170">
        <v>49.456521739130402</v>
      </c>
      <c r="Q3170">
        <v>8.0720326981960008E-3</v>
      </c>
    </row>
    <row r="3171" spans="1:17" hidden="1" x14ac:dyDescent="0.3">
      <c r="A3171" t="s">
        <v>6506</v>
      </c>
      <c r="B3171" t="s">
        <v>6507</v>
      </c>
      <c r="C3171" t="str">
        <f>IFERROR(VLOOKUP(Table1[[#This Row],[Ticker]],[1]!Table1[[Symbol]:[Industry]],2,FALSE),"-")</f>
        <v>-</v>
      </c>
      <c r="D3171" t="s">
        <v>278</v>
      </c>
      <c r="E3171">
        <v>64.123350000000002</v>
      </c>
      <c r="F3171">
        <v>28.36</v>
      </c>
      <c r="G3171">
        <v>10.660932326589201</v>
      </c>
      <c r="H3171">
        <v>-9.0711934310890392</v>
      </c>
      <c r="I3171">
        <v>-17.4411758381572</v>
      </c>
      <c r="J3171">
        <v>-9.6080014887162903</v>
      </c>
      <c r="K3171">
        <v>28.3609139411965</v>
      </c>
      <c r="L3171">
        <v>27.787755907897001</v>
      </c>
      <c r="M3171">
        <v>53.0025641799825</v>
      </c>
      <c r="N3171">
        <v>1.27888706731547</v>
      </c>
      <c r="O3171">
        <v>42.101551480959003</v>
      </c>
      <c r="P3171">
        <v>54.550408719346002</v>
      </c>
      <c r="Q3171">
        <v>1.1664467651643E-2</v>
      </c>
    </row>
    <row r="3172" spans="1:17" hidden="1" x14ac:dyDescent="0.3">
      <c r="A3172" t="s">
        <v>6508</v>
      </c>
      <c r="B3172" t="s">
        <v>6509</v>
      </c>
      <c r="C3172" t="str">
        <f>IFERROR(VLOOKUP(Table1[[#This Row],[Ticker]],[1]!Table1[[Symbol]:[Industry]],2,FALSE),"-")</f>
        <v>-</v>
      </c>
      <c r="D3172" t="s">
        <v>64</v>
      </c>
      <c r="E3172">
        <v>63.972684999999998</v>
      </c>
      <c r="F3172">
        <v>149.5</v>
      </c>
      <c r="G3172">
        <v>158.211474264711</v>
      </c>
      <c r="H3172">
        <v>2.9884304811245102</v>
      </c>
      <c r="I3172">
        <v>8.1870207108597892</v>
      </c>
      <c r="J3172">
        <v>-0.84175574935405495</v>
      </c>
      <c r="K3172">
        <v>139.90817170618701</v>
      </c>
      <c r="L3172">
        <v>110.42797370400299</v>
      </c>
      <c r="M3172">
        <v>55.402393554134697</v>
      </c>
      <c r="N3172">
        <v>0.731775767001272</v>
      </c>
      <c r="O3172">
        <v>32.274247491638697</v>
      </c>
      <c r="P3172">
        <v>183.89669578427601</v>
      </c>
      <c r="Q3172">
        <v>0.30970168975470402</v>
      </c>
    </row>
    <row r="3173" spans="1:17" hidden="1" x14ac:dyDescent="0.3">
      <c r="A3173" t="s">
        <v>6510</v>
      </c>
      <c r="B3173" t="s">
        <v>6511</v>
      </c>
      <c r="C3173" t="str">
        <f>IFERROR(VLOOKUP(Table1[[#This Row],[Ticker]],[1]!Table1[[Symbol]:[Industry]],2,FALSE),"-")</f>
        <v>-</v>
      </c>
      <c r="E3173">
        <v>63.896039999999999</v>
      </c>
      <c r="F3173">
        <v>152.5</v>
      </c>
      <c r="G3173">
        <v>113.403761531282</v>
      </c>
      <c r="H3173">
        <v>-5.7856630027014599</v>
      </c>
      <c r="I3173">
        <v>5.9903165357383497</v>
      </c>
      <c r="J3173">
        <v>-5.5772391945582598</v>
      </c>
      <c r="K3173">
        <v>149.172398066272</v>
      </c>
      <c r="L3173">
        <v>132.281368656057</v>
      </c>
      <c r="M3173">
        <v>52.923790341740997</v>
      </c>
      <c r="N3173">
        <v>0.74164133738601801</v>
      </c>
      <c r="O3173">
        <v>36.360655737704903</v>
      </c>
      <c r="P3173">
        <v>203.360215053763</v>
      </c>
    </row>
    <row r="3174" spans="1:17" hidden="1" x14ac:dyDescent="0.3">
      <c r="A3174" t="s">
        <v>6512</v>
      </c>
      <c r="B3174" t="s">
        <v>6513</v>
      </c>
      <c r="C3174" t="str">
        <f>IFERROR(VLOOKUP(Table1[[#This Row],[Ticker]],[1]!Table1[[Symbol]:[Industry]],2,FALSE),"-")</f>
        <v>-</v>
      </c>
      <c r="D3174" t="s">
        <v>388</v>
      </c>
      <c r="E3174">
        <v>63.845999999999997</v>
      </c>
      <c r="F3174">
        <v>212.26</v>
      </c>
      <c r="G3174">
        <v>26.313361045991801</v>
      </c>
      <c r="H3174">
        <v>-12.457499737395301</v>
      </c>
      <c r="I3174">
        <v>3.9473540678505401</v>
      </c>
      <c r="J3174">
        <v>-6.83614753375997</v>
      </c>
      <c r="K3174">
        <v>205.000892158624</v>
      </c>
      <c r="L3174">
        <v>180.84783773842</v>
      </c>
      <c r="M3174">
        <v>44.377129176817498</v>
      </c>
      <c r="N3174">
        <v>2.1104730656806701</v>
      </c>
      <c r="O3174">
        <v>17.120512578912599</v>
      </c>
      <c r="P3174">
        <v>76.442227763923498</v>
      </c>
      <c r="Q3174">
        <v>7.9182391530566998E-2</v>
      </c>
    </row>
    <row r="3175" spans="1:17" hidden="1" x14ac:dyDescent="0.3">
      <c r="A3175" t="s">
        <v>6514</v>
      </c>
      <c r="B3175" t="s">
        <v>6515</v>
      </c>
      <c r="C3175" t="str">
        <f>IFERROR(VLOOKUP(Table1[[#This Row],[Ticker]],[1]!Table1[[Symbol]:[Industry]],2,FALSE),"-")</f>
        <v>-</v>
      </c>
      <c r="E3175">
        <v>63.749785199999998</v>
      </c>
      <c r="F3175">
        <v>128.94999999999999</v>
      </c>
      <c r="G3175">
        <v>193.89346497362001</v>
      </c>
      <c r="H3175">
        <v>17.113353334046899</v>
      </c>
      <c r="I3175">
        <v>525.78736731105005</v>
      </c>
      <c r="J3175">
        <v>-3.3864325765985899</v>
      </c>
      <c r="K3175">
        <v>101.720162130248</v>
      </c>
      <c r="L3175">
        <v>59.4955592011992</v>
      </c>
      <c r="M3175">
        <v>60.1750509923083</v>
      </c>
      <c r="N3175">
        <v>1.73272608564103</v>
      </c>
      <c r="O3175">
        <v>3.8774718883288002</v>
      </c>
      <c r="P3175">
        <v>570.56682267290603</v>
      </c>
    </row>
    <row r="3176" spans="1:17" hidden="1" x14ac:dyDescent="0.3">
      <c r="A3176" t="s">
        <v>6516</v>
      </c>
      <c r="B3176" t="s">
        <v>6517</v>
      </c>
      <c r="C3176" t="str">
        <f>IFERROR(VLOOKUP(Table1[[#This Row],[Ticker]],[1]!Table1[[Symbol]:[Industry]],2,FALSE),"-")</f>
        <v>-</v>
      </c>
      <c r="E3176">
        <v>63.701549999999997</v>
      </c>
      <c r="F3176">
        <v>115</v>
      </c>
      <c r="G3176">
        <v>308.93307024158401</v>
      </c>
      <c r="H3176">
        <v>14.880967285777499</v>
      </c>
      <c r="I3176">
        <v>21.171103490718799</v>
      </c>
      <c r="J3176">
        <v>-16.5968666865367</v>
      </c>
      <c r="K3176">
        <v>106.999911450179</v>
      </c>
      <c r="L3176">
        <v>95.0046673819174</v>
      </c>
      <c r="M3176">
        <v>37.665949227538597</v>
      </c>
      <c r="N3176">
        <v>0.90495774956664099</v>
      </c>
      <c r="O3176">
        <v>39.113043478260799</v>
      </c>
      <c r="P3176">
        <v>356.34920634920599</v>
      </c>
    </row>
    <row r="3177" spans="1:17" hidden="1" x14ac:dyDescent="0.3">
      <c r="A3177" t="s">
        <v>6518</v>
      </c>
      <c r="B3177" t="s">
        <v>6519</v>
      </c>
      <c r="C3177" t="str">
        <f>IFERROR(VLOOKUP(Table1[[#This Row],[Ticker]],[1]!Table1[[Symbol]:[Industry]],2,FALSE),"-")</f>
        <v>-</v>
      </c>
      <c r="D3177" t="s">
        <v>663</v>
      </c>
      <c r="E3177">
        <v>63.684899999999999</v>
      </c>
      <c r="F3177">
        <v>105.35</v>
      </c>
      <c r="G3177">
        <v>-34.787896239150399</v>
      </c>
      <c r="H3177">
        <v>2.0842503055821302</v>
      </c>
      <c r="I3177">
        <v>27.7585318188051</v>
      </c>
      <c r="J3177">
        <v>-4.6072733687221099</v>
      </c>
      <c r="K3177">
        <v>98.689375380079994</v>
      </c>
      <c r="M3177">
        <v>37.872999968704001</v>
      </c>
      <c r="N3177">
        <v>0.65327125704484101</v>
      </c>
      <c r="O3177">
        <v>16.753678215472199</v>
      </c>
      <c r="P3177">
        <v>76.613579212070405</v>
      </c>
    </row>
    <row r="3178" spans="1:17" hidden="1" x14ac:dyDescent="0.3">
      <c r="A3178" t="s">
        <v>6520</v>
      </c>
      <c r="B3178" t="s">
        <v>6521</v>
      </c>
      <c r="C3178" t="str">
        <f>IFERROR(VLOOKUP(Table1[[#This Row],[Ticker]],[1]!Table1[[Symbol]:[Industry]],2,FALSE),"-")</f>
        <v>-</v>
      </c>
      <c r="D3178" t="s">
        <v>21</v>
      </c>
      <c r="E3178">
        <v>63.489336000000002</v>
      </c>
      <c r="F3178">
        <v>43.75</v>
      </c>
      <c r="G3178">
        <v>-68.119432045880302</v>
      </c>
      <c r="H3178">
        <v>-16.708459384733398</v>
      </c>
      <c r="I3178">
        <v>-31.408699972867101</v>
      </c>
      <c r="J3178">
        <v>0.280286011511512</v>
      </c>
      <c r="K3178">
        <v>45.6891547678443</v>
      </c>
      <c r="M3178">
        <v>53.4929989451769</v>
      </c>
      <c r="N3178">
        <v>0.82408049965301799</v>
      </c>
      <c r="O3178">
        <v>84.685714285714198</v>
      </c>
      <c r="P3178">
        <v>6.9682151589241998</v>
      </c>
    </row>
    <row r="3179" spans="1:17" hidden="1" x14ac:dyDescent="0.3">
      <c r="A3179" t="s">
        <v>6522</v>
      </c>
      <c r="B3179" t="s">
        <v>6523</v>
      </c>
      <c r="C3179" t="str">
        <f>IFERROR(VLOOKUP(Table1[[#This Row],[Ticker]],[1]!Table1[[Symbol]:[Industry]],2,FALSE),"-")</f>
        <v>-</v>
      </c>
      <c r="E3179">
        <v>63.4684192</v>
      </c>
      <c r="F3179">
        <v>304.2</v>
      </c>
      <c r="G3179">
        <v>149.73351999243101</v>
      </c>
      <c r="H3179">
        <v>2.6378123945245502</v>
      </c>
      <c r="I3179">
        <v>-65.785269799794094</v>
      </c>
      <c r="J3179">
        <v>-9.4003877258111999</v>
      </c>
      <c r="K3179">
        <v>382.24691396749</v>
      </c>
      <c r="L3179">
        <v>459.97328066103501</v>
      </c>
      <c r="M3179">
        <v>37.987413521828699</v>
      </c>
      <c r="N3179">
        <v>0.73665165054279602</v>
      </c>
      <c r="O3179">
        <v>362.90269559500302</v>
      </c>
      <c r="P3179">
        <v>175.41874151199599</v>
      </c>
    </row>
    <row r="3180" spans="1:17" hidden="1" x14ac:dyDescent="0.3">
      <c r="A3180" t="s">
        <v>6524</v>
      </c>
      <c r="B3180" t="s">
        <v>6525</v>
      </c>
      <c r="C3180" t="str">
        <f>IFERROR(VLOOKUP(Table1[[#This Row],[Ticker]],[1]!Table1[[Symbol]:[Industry]],2,FALSE),"-")</f>
        <v>-</v>
      </c>
      <c r="D3180" t="s">
        <v>98</v>
      </c>
      <c r="E3180">
        <v>63.444650000000003</v>
      </c>
      <c r="F3180">
        <v>1119.2</v>
      </c>
      <c r="G3180">
        <v>5.9853667157295796</v>
      </c>
      <c r="H3180">
        <v>-7.03523065211846</v>
      </c>
      <c r="I3180">
        <v>34.0332735786954</v>
      </c>
      <c r="J3180">
        <v>-1.6714935522083501</v>
      </c>
      <c r="K3180">
        <v>973.01112924469805</v>
      </c>
      <c r="M3180">
        <v>4.4042243621263001E-2</v>
      </c>
      <c r="N3180">
        <v>0.90909090909090895</v>
      </c>
      <c r="O3180">
        <v>21.9621157969978</v>
      </c>
      <c r="P3180">
        <v>106.285135010598</v>
      </c>
    </row>
    <row r="3181" spans="1:17" hidden="1" x14ac:dyDescent="0.3">
      <c r="A3181" t="s">
        <v>6526</v>
      </c>
      <c r="B3181" t="s">
        <v>6527</v>
      </c>
      <c r="C3181" t="str">
        <f>IFERROR(VLOOKUP(Table1[[#This Row],[Ticker]],[1]!Table1[[Symbol]:[Industry]],2,FALSE),"-")</f>
        <v>-</v>
      </c>
      <c r="D3181" t="s">
        <v>607</v>
      </c>
      <c r="E3181">
        <v>63.3298439</v>
      </c>
      <c r="F3181">
        <v>2.13</v>
      </c>
      <c r="G3181">
        <v>25.191971462891502</v>
      </c>
      <c r="H3181">
        <v>5.5874125433064199</v>
      </c>
      <c r="I3181">
        <v>-14.4991939537721</v>
      </c>
      <c r="J3181">
        <v>-3.5063559375294502</v>
      </c>
      <c r="K3181">
        <v>2.0060375637243899</v>
      </c>
      <c r="L3181">
        <v>1.8965795470296001</v>
      </c>
      <c r="M3181">
        <v>50.8165120781008</v>
      </c>
      <c r="N3181">
        <v>1.24036399557567</v>
      </c>
      <c r="O3181">
        <v>52.582159624413102</v>
      </c>
      <c r="P3181">
        <v>1131.21387283236</v>
      </c>
      <c r="Q3181">
        <v>6.0920375292920999E-2</v>
      </c>
    </row>
    <row r="3182" spans="1:17" hidden="1" x14ac:dyDescent="0.3">
      <c r="A3182" t="s">
        <v>6528</v>
      </c>
      <c r="B3182" t="s">
        <v>6529</v>
      </c>
      <c r="C3182" t="str">
        <f>IFERROR(VLOOKUP(Table1[[#This Row],[Ticker]],[1]!Table1[[Symbol]:[Industry]],2,FALSE),"-")</f>
        <v>-</v>
      </c>
      <c r="D3182" t="s">
        <v>1201</v>
      </c>
      <c r="E3182">
        <v>63.241750000000003</v>
      </c>
      <c r="F3182">
        <v>56.65</v>
      </c>
      <c r="G3182">
        <v>-41.821416930371299</v>
      </c>
      <c r="H3182">
        <v>-12.7845990163748</v>
      </c>
      <c r="I3182">
        <v>-8.2236542068948104</v>
      </c>
      <c r="J3182">
        <v>-0.51077926649406902</v>
      </c>
      <c r="K3182">
        <v>58.380646572771397</v>
      </c>
      <c r="M3182">
        <v>39.886507012308599</v>
      </c>
      <c r="N3182">
        <v>1.3677736777367699</v>
      </c>
      <c r="O3182">
        <v>30.626654898499499</v>
      </c>
      <c r="P3182">
        <v>15.0253807106598</v>
      </c>
    </row>
    <row r="3183" spans="1:17" hidden="1" x14ac:dyDescent="0.3">
      <c r="A3183" t="s">
        <v>6530</v>
      </c>
      <c r="B3183" t="s">
        <v>6531</v>
      </c>
      <c r="C3183" t="str">
        <f>IFERROR(VLOOKUP(Table1[[#This Row],[Ticker]],[1]!Table1[[Symbol]:[Industry]],2,FALSE),"-")</f>
        <v>-</v>
      </c>
      <c r="D3183" t="s">
        <v>64</v>
      </c>
      <c r="E3183">
        <v>63.161532000000001</v>
      </c>
      <c r="F3183">
        <v>62</v>
      </c>
      <c r="G3183">
        <v>49.803032089266402</v>
      </c>
      <c r="H3183">
        <v>-23.545160439847201</v>
      </c>
      <c r="I3183">
        <v>14.6220920322304</v>
      </c>
      <c r="J3183">
        <v>-12.309791424548701</v>
      </c>
      <c r="K3183">
        <v>75.227017002397105</v>
      </c>
      <c r="L3183">
        <v>67.705063143791094</v>
      </c>
      <c r="M3183">
        <v>23.764865325112101</v>
      </c>
      <c r="N3183">
        <v>5.1020708493117199</v>
      </c>
      <c r="O3183">
        <v>45.161290322580598</v>
      </c>
      <c r="P3183">
        <v>100.777202072538</v>
      </c>
      <c r="Q3183">
        <v>1.7369709399408999E-2</v>
      </c>
    </row>
    <row r="3184" spans="1:17" hidden="1" x14ac:dyDescent="0.3">
      <c r="A3184" t="s">
        <v>6532</v>
      </c>
      <c r="B3184" t="s">
        <v>6533</v>
      </c>
      <c r="C3184" t="str">
        <f>IFERROR(VLOOKUP(Table1[[#This Row],[Ticker]],[1]!Table1[[Symbol]:[Industry]],2,FALSE),"-")</f>
        <v>-</v>
      </c>
      <c r="D3184" t="s">
        <v>544</v>
      </c>
      <c r="E3184">
        <v>63.154827224999998</v>
      </c>
      <c r="F3184">
        <v>63.58</v>
      </c>
      <c r="G3184">
        <v>83.804070078458494</v>
      </c>
      <c r="H3184">
        <v>-1.35995587774621</v>
      </c>
      <c r="I3184">
        <v>11.899678491611899</v>
      </c>
      <c r="J3184">
        <v>-4.6666626343339503</v>
      </c>
      <c r="K3184">
        <v>60.576041678135802</v>
      </c>
      <c r="L3184">
        <v>53.962876307279302</v>
      </c>
      <c r="M3184">
        <v>50.8820430200362</v>
      </c>
      <c r="N3184">
        <v>1.24690012159051</v>
      </c>
      <c r="O3184">
        <v>13.872286882667501</v>
      </c>
      <c r="P3184">
        <v>119.241379310344</v>
      </c>
      <c r="Q3184">
        <v>4.4742885838363999E-2</v>
      </c>
    </row>
    <row r="3185" spans="1:17" hidden="1" x14ac:dyDescent="0.3">
      <c r="A3185" t="s">
        <v>6534</v>
      </c>
      <c r="B3185" t="s">
        <v>6535</v>
      </c>
      <c r="C3185" t="str">
        <f>IFERROR(VLOOKUP(Table1[[#This Row],[Ticker]],[1]!Table1[[Symbol]:[Industry]],2,FALSE),"-")</f>
        <v>-</v>
      </c>
      <c r="E3185">
        <v>62.840415299999997</v>
      </c>
      <c r="F3185">
        <v>6.33</v>
      </c>
      <c r="G3185">
        <v>1.67896359109944</v>
      </c>
      <c r="H3185">
        <v>6.82444673462411</v>
      </c>
      <c r="I3185">
        <v>10.4133934588152</v>
      </c>
      <c r="J3185">
        <v>-9.63609532211985</v>
      </c>
      <c r="K3185">
        <v>6.1222594522909803</v>
      </c>
      <c r="L3185">
        <v>5.9176277955297003</v>
      </c>
      <c r="M3185">
        <v>51.011084776200804</v>
      </c>
      <c r="N3185">
        <v>1.5049310461728</v>
      </c>
      <c r="O3185">
        <v>45.655608214849899</v>
      </c>
      <c r="P3185">
        <v>67.460317460317398</v>
      </c>
      <c r="Q3185">
        <v>-3.3823335059796997E-2</v>
      </c>
    </row>
    <row r="3186" spans="1:17" hidden="1" x14ac:dyDescent="0.3">
      <c r="A3186" t="s">
        <v>6536</v>
      </c>
      <c r="B3186" t="s">
        <v>6537</v>
      </c>
      <c r="C3186" t="str">
        <f>IFERROR(VLOOKUP(Table1[[#This Row],[Ticker]],[1]!Table1[[Symbol]:[Industry]],2,FALSE),"-")</f>
        <v>-</v>
      </c>
      <c r="E3186">
        <v>62.584077200000003</v>
      </c>
      <c r="F3186">
        <v>108.31</v>
      </c>
      <c r="G3186">
        <v>3041.2738428079201</v>
      </c>
      <c r="H3186">
        <v>-25.2685025118701</v>
      </c>
      <c r="I3186">
        <v>70.288928721674495</v>
      </c>
      <c r="J3186">
        <v>-1.32129899967917</v>
      </c>
      <c r="K3186">
        <v>111.61331603673101</v>
      </c>
      <c r="L3186">
        <v>84.394123767181497</v>
      </c>
      <c r="M3186">
        <v>44.191233791187699</v>
      </c>
      <c r="N3186">
        <v>1.15717069110049</v>
      </c>
      <c r="O3186">
        <v>36.460160649986101</v>
      </c>
      <c r="P3186">
        <v>3066.9590643274801</v>
      </c>
      <c r="Q3186">
        <v>0.243613474268803</v>
      </c>
    </row>
    <row r="3187" spans="1:17" hidden="1" x14ac:dyDescent="0.3">
      <c r="A3187" t="s">
        <v>6538</v>
      </c>
      <c r="B3187" t="s">
        <v>6539</v>
      </c>
      <c r="C3187" t="str">
        <f>IFERROR(VLOOKUP(Table1[[#This Row],[Ticker]],[1]!Table1[[Symbol]:[Industry]],2,FALSE),"-")</f>
        <v>-</v>
      </c>
      <c r="D3187" t="s">
        <v>607</v>
      </c>
      <c r="E3187">
        <v>62.562240000000003</v>
      </c>
      <c r="F3187">
        <v>62.4</v>
      </c>
      <c r="G3187">
        <v>737.38531789952197</v>
      </c>
      <c r="H3187">
        <v>3.2031834192595401</v>
      </c>
      <c r="I3187">
        <v>264.81282314305503</v>
      </c>
      <c r="J3187">
        <v>-1.6714935522083501</v>
      </c>
      <c r="K3187">
        <v>56.611889414886797</v>
      </c>
      <c r="M3187">
        <v>100</v>
      </c>
      <c r="N3187">
        <v>1.7302052785923701</v>
      </c>
      <c r="O3187">
        <v>0</v>
      </c>
      <c r="P3187">
        <v>763.07053941908703</v>
      </c>
    </row>
    <row r="3188" spans="1:17" hidden="1" x14ac:dyDescent="0.3">
      <c r="A3188" t="s">
        <v>6540</v>
      </c>
      <c r="B3188" t="s">
        <v>6541</v>
      </c>
      <c r="C3188" t="str">
        <f>IFERROR(VLOOKUP(Table1[[#This Row],[Ticker]],[1]!Table1[[Symbol]:[Industry]],2,FALSE),"-")</f>
        <v>-</v>
      </c>
      <c r="D3188" t="s">
        <v>391</v>
      </c>
      <c r="E3188">
        <v>62.212951289999999</v>
      </c>
      <c r="F3188">
        <v>43.15</v>
      </c>
      <c r="G3188">
        <v>92.134061670743307</v>
      </c>
      <c r="H3188">
        <v>-6.3303905296865599</v>
      </c>
      <c r="I3188">
        <v>6.8370601535662896</v>
      </c>
      <c r="J3188">
        <v>-3.0001648808796801</v>
      </c>
      <c r="K3188">
        <v>43.233229381492102</v>
      </c>
      <c r="L3188">
        <v>36.5323291345345</v>
      </c>
      <c r="M3188">
        <v>42.434500263027203</v>
      </c>
      <c r="N3188">
        <v>0.20336068587746101</v>
      </c>
      <c r="O3188">
        <v>19.791425260718398</v>
      </c>
      <c r="P3188">
        <v>120.15306122448899</v>
      </c>
      <c r="Q3188">
        <v>8.6383016495249001E-2</v>
      </c>
    </row>
    <row r="3189" spans="1:17" hidden="1" x14ac:dyDescent="0.3">
      <c r="A3189" t="s">
        <v>6542</v>
      </c>
      <c r="B3189" t="s">
        <v>6543</v>
      </c>
      <c r="C3189" t="str">
        <f>IFERROR(VLOOKUP(Table1[[#This Row],[Ticker]],[1]!Table1[[Symbol]:[Industry]],2,FALSE),"-")</f>
        <v>-</v>
      </c>
      <c r="D3189" t="s">
        <v>388</v>
      </c>
      <c r="E3189">
        <v>62.065224000000001</v>
      </c>
      <c r="F3189">
        <v>104.85</v>
      </c>
      <c r="G3189">
        <v>116.63047064590801</v>
      </c>
      <c r="H3189">
        <v>-23.489478904062</v>
      </c>
      <c r="I3189">
        <v>73.799149651774798</v>
      </c>
      <c r="J3189">
        <v>-6.1804221236369203</v>
      </c>
      <c r="K3189">
        <v>107.069589289563</v>
      </c>
      <c r="L3189">
        <v>80.631894105572698</v>
      </c>
      <c r="M3189">
        <v>27.554436298913899</v>
      </c>
      <c r="N3189">
        <v>0.18011908759228701</v>
      </c>
      <c r="O3189">
        <v>32.618025751072899</v>
      </c>
      <c r="P3189">
        <v>175.92105263157799</v>
      </c>
      <c r="Q3189">
        <v>6.1717476606500003E-2</v>
      </c>
    </row>
    <row r="3190" spans="1:17" hidden="1" x14ac:dyDescent="0.3">
      <c r="A3190" t="s">
        <v>6544</v>
      </c>
      <c r="B3190" t="s">
        <v>6545</v>
      </c>
      <c r="C3190" t="str">
        <f>IFERROR(VLOOKUP(Table1[[#This Row],[Ticker]],[1]!Table1[[Symbol]:[Industry]],2,FALSE),"-")</f>
        <v>-</v>
      </c>
      <c r="E3190">
        <v>61.980499999999999</v>
      </c>
      <c r="F3190">
        <v>52.42</v>
      </c>
      <c r="G3190">
        <v>75.930163095820006</v>
      </c>
      <c r="H3190">
        <v>33.328504403391399</v>
      </c>
      <c r="I3190">
        <v>66.377539482283296</v>
      </c>
      <c r="J3190">
        <v>-12.681101364462201</v>
      </c>
      <c r="K3190">
        <v>44.745574135265102</v>
      </c>
      <c r="L3190">
        <v>34.942366066618298</v>
      </c>
      <c r="M3190">
        <v>56.962038741640001</v>
      </c>
      <c r="N3190">
        <v>2.2965846308387698</v>
      </c>
      <c r="O3190">
        <v>31.5337657382678</v>
      </c>
      <c r="P3190">
        <v>128.80838061981601</v>
      </c>
      <c r="Q3190">
        <v>0.113952578178902</v>
      </c>
    </row>
    <row r="3191" spans="1:17" hidden="1" x14ac:dyDescent="0.3">
      <c r="A3191" t="s">
        <v>6546</v>
      </c>
      <c r="B3191" t="s">
        <v>6547</v>
      </c>
      <c r="C3191" t="str">
        <f>IFERROR(VLOOKUP(Table1[[#This Row],[Ticker]],[1]!Table1[[Symbol]:[Industry]],2,FALSE),"-")</f>
        <v>-</v>
      </c>
      <c r="D3191" t="s">
        <v>507</v>
      </c>
      <c r="E3191">
        <v>61.960320000000003</v>
      </c>
      <c r="F3191">
        <v>0.97</v>
      </c>
      <c r="G3191">
        <v>-44.8518881862312</v>
      </c>
      <c r="H3191">
        <v>-3.7108330707286701</v>
      </c>
      <c r="I3191">
        <v>27.2540527994746</v>
      </c>
      <c r="J3191">
        <v>5.2250581719295797</v>
      </c>
      <c r="K3191">
        <v>0.81766336057212496</v>
      </c>
      <c r="L3191">
        <v>0.89107776744836498</v>
      </c>
      <c r="M3191">
        <v>65.861084128289605</v>
      </c>
      <c r="N3191">
        <v>1.7303423533226101</v>
      </c>
      <c r="O3191">
        <v>28.865979381443299</v>
      </c>
      <c r="P3191">
        <v>115.555555555555</v>
      </c>
      <c r="Q3191">
        <v>-9.7651180681209999E-3</v>
      </c>
    </row>
    <row r="3192" spans="1:17" hidden="1" x14ac:dyDescent="0.3">
      <c r="A3192" t="s">
        <v>6548</v>
      </c>
      <c r="B3192" t="s">
        <v>6549</v>
      </c>
      <c r="C3192" t="str">
        <f>IFERROR(VLOOKUP(Table1[[#This Row],[Ticker]],[1]!Table1[[Symbol]:[Industry]],2,FALSE),"-")</f>
        <v>-</v>
      </c>
      <c r="D3192" t="s">
        <v>396</v>
      </c>
      <c r="E3192">
        <v>61.891956700000001</v>
      </c>
      <c r="F3192">
        <v>13.55</v>
      </c>
      <c r="G3192">
        <v>60.441152106809</v>
      </c>
      <c r="H3192">
        <v>-19.424511011592301</v>
      </c>
      <c r="I3192">
        <v>105.48262422804601</v>
      </c>
      <c r="J3192">
        <v>-17.9519813570863</v>
      </c>
      <c r="K3192">
        <v>15.142627980432501</v>
      </c>
      <c r="L3192">
        <v>11.350260397244901</v>
      </c>
      <c r="M3192">
        <v>21.4101721223889</v>
      </c>
      <c r="N3192">
        <v>0.55440493163929205</v>
      </c>
      <c r="O3192">
        <v>33.948339483394797</v>
      </c>
      <c r="P3192">
        <v>171</v>
      </c>
    </row>
    <row r="3193" spans="1:17" hidden="1" x14ac:dyDescent="0.3">
      <c r="A3193" t="s">
        <v>6550</v>
      </c>
      <c r="B3193" t="s">
        <v>6551</v>
      </c>
      <c r="C3193" t="str">
        <f>IFERROR(VLOOKUP(Table1[[#This Row],[Ticker]],[1]!Table1[[Symbol]:[Industry]],2,FALSE),"-")</f>
        <v>-</v>
      </c>
      <c r="D3193" t="s">
        <v>230</v>
      </c>
      <c r="E3193">
        <v>61.627057649999998</v>
      </c>
      <c r="F3193">
        <v>2.7</v>
      </c>
      <c r="G3193">
        <v>211.814778480435</v>
      </c>
      <c r="H3193">
        <v>28.670119310223701</v>
      </c>
      <c r="I3193">
        <v>-13.2544217767965</v>
      </c>
      <c r="J3193">
        <v>10.0932123301445</v>
      </c>
      <c r="K3193">
        <v>2.3894497868820701</v>
      </c>
      <c r="L3193">
        <v>2.4398243031563802</v>
      </c>
      <c r="M3193">
        <v>91.631162850065493</v>
      </c>
      <c r="N3193">
        <v>1.03448275862068</v>
      </c>
      <c r="O3193">
        <v>125.925925925925</v>
      </c>
      <c r="P3193">
        <v>246.895074946466</v>
      </c>
    </row>
    <row r="3194" spans="1:17" hidden="1" x14ac:dyDescent="0.3">
      <c r="A3194" t="s">
        <v>6552</v>
      </c>
      <c r="B3194" t="s">
        <v>6553</v>
      </c>
      <c r="C3194" t="str">
        <f>IFERROR(VLOOKUP(Table1[[#This Row],[Ticker]],[1]!Table1[[Symbol]:[Industry]],2,FALSE),"-")</f>
        <v>-</v>
      </c>
      <c r="E3194">
        <v>61.616</v>
      </c>
      <c r="F3194">
        <v>194.5</v>
      </c>
      <c r="G3194">
        <v>-61.270583334434498</v>
      </c>
      <c r="H3194">
        <v>-19.280162730967401</v>
      </c>
      <c r="I3194">
        <v>-27.463096832527299</v>
      </c>
      <c r="J3194">
        <v>-3.1151646014478298</v>
      </c>
      <c r="K3194">
        <v>205.07930002445801</v>
      </c>
      <c r="L3194">
        <v>231.51404163822201</v>
      </c>
      <c r="M3194">
        <v>40.370160389551003</v>
      </c>
      <c r="N3194">
        <v>1.00051083935712</v>
      </c>
      <c r="O3194">
        <v>63.496143958868799</v>
      </c>
      <c r="P3194">
        <v>3.45744680851063</v>
      </c>
      <c r="Q3194">
        <v>7.1982485298667007E-2</v>
      </c>
    </row>
    <row r="3195" spans="1:17" hidden="1" x14ac:dyDescent="0.3">
      <c r="A3195" t="s">
        <v>6554</v>
      </c>
      <c r="B3195" t="s">
        <v>6555</v>
      </c>
      <c r="C3195" t="str">
        <f>IFERROR(VLOOKUP(Table1[[#This Row],[Ticker]],[1]!Table1[[Symbol]:[Industry]],2,FALSE),"-")</f>
        <v>-</v>
      </c>
      <c r="D3195" t="s">
        <v>607</v>
      </c>
      <c r="E3195">
        <v>61.557720000000003</v>
      </c>
      <c r="F3195">
        <v>4.09</v>
      </c>
      <c r="G3195">
        <v>122.799626965283</v>
      </c>
      <c r="H3195">
        <v>-4.0061917205177</v>
      </c>
      <c r="I3195">
        <v>12.622018167439901</v>
      </c>
      <c r="J3195">
        <v>-8.1082751614037392</v>
      </c>
      <c r="K3195">
        <v>4.0784818207343996</v>
      </c>
      <c r="L3195">
        <v>3.75917782869857</v>
      </c>
      <c r="M3195">
        <v>45.862255951380902</v>
      </c>
      <c r="N3195">
        <v>1.2554095976789801</v>
      </c>
      <c r="O3195">
        <v>87.041564792176004</v>
      </c>
      <c r="P3195">
        <v>170.860927152317</v>
      </c>
      <c r="Q3195">
        <v>0.11490082962392301</v>
      </c>
    </row>
    <row r="3196" spans="1:17" hidden="1" x14ac:dyDescent="0.3">
      <c r="A3196" t="s">
        <v>6556</v>
      </c>
      <c r="B3196" t="s">
        <v>6557</v>
      </c>
      <c r="C3196" t="str">
        <f>IFERROR(VLOOKUP(Table1[[#This Row],[Ticker]],[1]!Table1[[Symbol]:[Industry]],2,FALSE),"-")</f>
        <v>-</v>
      </c>
      <c r="D3196" t="s">
        <v>61</v>
      </c>
      <c r="E3196">
        <v>61.551702815999903</v>
      </c>
      <c r="F3196">
        <v>48.79</v>
      </c>
      <c r="G3196">
        <v>5.6238203157930897</v>
      </c>
      <c r="H3196">
        <v>-2.1951659787111</v>
      </c>
      <c r="I3196">
        <v>-17.939385341331899</v>
      </c>
      <c r="J3196">
        <v>-5.0048268855416902</v>
      </c>
      <c r="K3196">
        <v>49.3235750379202</v>
      </c>
      <c r="L3196">
        <v>47.819337874529403</v>
      </c>
      <c r="M3196">
        <v>49.127490062912301</v>
      </c>
      <c r="N3196">
        <v>0.98816901813548796</v>
      </c>
      <c r="O3196">
        <v>30.1291248206599</v>
      </c>
      <c r="P3196">
        <v>35.490141627325698</v>
      </c>
      <c r="Q3196">
        <v>-4.9982862264950001E-3</v>
      </c>
    </row>
    <row r="3197" spans="1:17" hidden="1" x14ac:dyDescent="0.3">
      <c r="A3197" t="s">
        <v>6558</v>
      </c>
      <c r="B3197" t="s">
        <v>6559</v>
      </c>
      <c r="C3197" t="str">
        <f>IFERROR(VLOOKUP(Table1[[#This Row],[Ticker]],[1]!Table1[[Symbol]:[Industry]],2,FALSE),"-")</f>
        <v>-</v>
      </c>
      <c r="D3197" t="s">
        <v>533</v>
      </c>
      <c r="E3197">
        <v>61.534775000000003</v>
      </c>
      <c r="F3197">
        <v>64.5</v>
      </c>
      <c r="G3197">
        <v>-26.454452288795299</v>
      </c>
      <c r="H3197">
        <v>11.0632039326076</v>
      </c>
      <c r="I3197">
        <v>-12.0866065411847</v>
      </c>
      <c r="J3197">
        <v>10.6122434720131</v>
      </c>
      <c r="K3197">
        <v>58.200436680642198</v>
      </c>
      <c r="L3197">
        <v>61.842769590404103</v>
      </c>
      <c r="M3197">
        <v>77.598606057149098</v>
      </c>
      <c r="N3197">
        <v>2.0913461538461502</v>
      </c>
      <c r="O3197">
        <v>17.751937984496099</v>
      </c>
      <c r="P3197">
        <v>26.470588235294102</v>
      </c>
      <c r="Q3197">
        <v>8.5498996684549994E-3</v>
      </c>
    </row>
    <row r="3198" spans="1:17" hidden="1" x14ac:dyDescent="0.3">
      <c r="A3198" t="s">
        <v>6560</v>
      </c>
      <c r="B3198" t="s">
        <v>6561</v>
      </c>
      <c r="C3198" t="str">
        <f>IFERROR(VLOOKUP(Table1[[#This Row],[Ticker]],[1]!Table1[[Symbol]:[Industry]],2,FALSE),"-")</f>
        <v>-</v>
      </c>
      <c r="D3198" t="s">
        <v>486</v>
      </c>
      <c r="E3198">
        <v>61.497149999999998</v>
      </c>
      <c r="F3198">
        <v>137</v>
      </c>
      <c r="G3198">
        <v>-26.085076117892399</v>
      </c>
      <c r="H3198">
        <v>-5.3622092175176697</v>
      </c>
      <c r="I3198">
        <v>-11.717230370281801</v>
      </c>
      <c r="J3198">
        <v>-4.0568146531257803</v>
      </c>
      <c r="K3198">
        <v>143.812648046531</v>
      </c>
      <c r="M3198">
        <v>46.584433459280703</v>
      </c>
      <c r="N3198">
        <v>1.6199999999999899</v>
      </c>
      <c r="O3198">
        <v>44.525547445255398</v>
      </c>
      <c r="P3198">
        <v>20.228170250109699</v>
      </c>
    </row>
    <row r="3199" spans="1:17" hidden="1" x14ac:dyDescent="0.3">
      <c r="A3199" t="s">
        <v>6562</v>
      </c>
      <c r="B3199" t="s">
        <v>6563</v>
      </c>
      <c r="C3199" t="str">
        <f>IFERROR(VLOOKUP(Table1[[#This Row],[Ticker]],[1]!Table1[[Symbol]:[Industry]],2,FALSE),"-")</f>
        <v>-</v>
      </c>
      <c r="D3199" t="s">
        <v>607</v>
      </c>
      <c r="E3199">
        <v>61.4835815</v>
      </c>
      <c r="F3199">
        <v>68</v>
      </c>
      <c r="G3199">
        <v>48.673752839409801</v>
      </c>
      <c r="H3199">
        <v>-9.5611732067830797</v>
      </c>
      <c r="I3199">
        <v>8.2956409386880807</v>
      </c>
      <c r="J3199">
        <v>-4.7161484913152503</v>
      </c>
      <c r="K3199">
        <v>68.777105903081207</v>
      </c>
      <c r="L3199">
        <v>59.599353317955199</v>
      </c>
      <c r="M3199">
        <v>50.116348489333099</v>
      </c>
      <c r="N3199">
        <v>0.32864816362652999</v>
      </c>
      <c r="O3199">
        <v>17.647058823529399</v>
      </c>
      <c r="P3199">
        <v>88.8888888888888</v>
      </c>
      <c r="Q3199">
        <v>9.2170706050729995E-2</v>
      </c>
    </row>
    <row r="3200" spans="1:17" hidden="1" x14ac:dyDescent="0.3">
      <c r="A3200" t="s">
        <v>6564</v>
      </c>
      <c r="B3200" t="s">
        <v>6565</v>
      </c>
      <c r="C3200" t="str">
        <f>IFERROR(VLOOKUP(Table1[[#This Row],[Ticker]],[1]!Table1[[Symbol]:[Industry]],2,FALSE),"-")</f>
        <v>-</v>
      </c>
      <c r="D3200" t="s">
        <v>124</v>
      </c>
      <c r="E3200">
        <v>61.408000000000001</v>
      </c>
      <c r="F3200">
        <v>6.08</v>
      </c>
      <c r="G3200">
        <v>-98.574904413713696</v>
      </c>
      <c r="H3200">
        <v>-11.746360761428701</v>
      </c>
      <c r="I3200">
        <v>-61.235003449054403</v>
      </c>
      <c r="J3200">
        <v>1.37935390541876</v>
      </c>
      <c r="K3200">
        <v>6.4616702764260401</v>
      </c>
      <c r="L3200">
        <v>10.0577757915667</v>
      </c>
      <c r="M3200">
        <v>56.716611340042199</v>
      </c>
      <c r="N3200">
        <v>1.39453146498897</v>
      </c>
      <c r="O3200">
        <v>318.58552631578902</v>
      </c>
      <c r="P3200">
        <v>6.1082024432809598</v>
      </c>
      <c r="Q3200">
        <v>0.15676696125203499</v>
      </c>
    </row>
    <row r="3201" spans="1:17" hidden="1" x14ac:dyDescent="0.3">
      <c r="A3201" t="s">
        <v>6566</v>
      </c>
      <c r="B3201" t="s">
        <v>6567</v>
      </c>
      <c r="C3201" t="str">
        <f>IFERROR(VLOOKUP(Table1[[#This Row],[Ticker]],[1]!Table1[[Symbol]:[Industry]],2,FALSE),"-")</f>
        <v>-</v>
      </c>
      <c r="D3201" t="s">
        <v>218</v>
      </c>
      <c r="E3201">
        <v>61.307405187999997</v>
      </c>
      <c r="F3201">
        <v>38.5</v>
      </c>
      <c r="G3201">
        <v>13.303948155525701</v>
      </c>
      <c r="H3201">
        <v>-21.2464135950732</v>
      </c>
      <c r="I3201">
        <v>-51.7382980870266</v>
      </c>
      <c r="J3201">
        <v>0.79764225026078694</v>
      </c>
      <c r="K3201">
        <v>42.549240776977904</v>
      </c>
      <c r="L3201">
        <v>40.001920442786897</v>
      </c>
      <c r="M3201">
        <v>34.702512020912998</v>
      </c>
      <c r="N3201">
        <v>1.1322634333114401</v>
      </c>
      <c r="O3201">
        <v>67.844155844155793</v>
      </c>
      <c r="P3201">
        <v>48.362235067437297</v>
      </c>
      <c r="Q3201">
        <v>9.5400915568995007E-2</v>
      </c>
    </row>
    <row r="3202" spans="1:17" hidden="1" x14ac:dyDescent="0.3">
      <c r="A3202" t="s">
        <v>6568</v>
      </c>
      <c r="B3202" t="s">
        <v>6569</v>
      </c>
      <c r="C3202" t="str">
        <f>IFERROR(VLOOKUP(Table1[[#This Row],[Ticker]],[1]!Table1[[Symbol]:[Industry]],2,FALSE),"-")</f>
        <v>-</v>
      </c>
      <c r="D3202" t="s">
        <v>1150</v>
      </c>
      <c r="E3202">
        <v>61.164291095999999</v>
      </c>
      <c r="F3202">
        <v>107.97</v>
      </c>
      <c r="G3202">
        <v>-24.966937937474899</v>
      </c>
      <c r="H3202">
        <v>-0.63766233902136005</v>
      </c>
      <c r="I3202">
        <v>-12.7146360459265</v>
      </c>
      <c r="J3202">
        <v>8.7447044230447197</v>
      </c>
      <c r="K3202">
        <v>95.478078490396896</v>
      </c>
      <c r="L3202">
        <v>104.768314818113</v>
      </c>
      <c r="M3202">
        <v>73.845787963334601</v>
      </c>
      <c r="N3202">
        <v>2.13187140553707</v>
      </c>
      <c r="O3202">
        <v>43.928869130313899</v>
      </c>
      <c r="P3202">
        <v>26.8742655699177</v>
      </c>
      <c r="Q3202">
        <v>3.5293569426818001E-2</v>
      </c>
    </row>
    <row r="3203" spans="1:17" hidden="1" x14ac:dyDescent="0.3">
      <c r="A3203" t="s">
        <v>6570</v>
      </c>
      <c r="B3203" t="s">
        <v>6571</v>
      </c>
      <c r="C3203" t="str">
        <f>IFERROR(VLOOKUP(Table1[[#This Row],[Ticker]],[1]!Table1[[Symbol]:[Industry]],2,FALSE),"-")</f>
        <v>-</v>
      </c>
      <c r="D3203" t="s">
        <v>21</v>
      </c>
      <c r="E3203">
        <v>61.143879536999997</v>
      </c>
      <c r="F3203">
        <v>17.760000000000002</v>
      </c>
      <c r="G3203">
        <v>-10.9829978893431</v>
      </c>
      <c r="H3203">
        <v>-11.0872930886981</v>
      </c>
      <c r="I3203">
        <v>-8.2413455920352003</v>
      </c>
      <c r="J3203">
        <v>-12.6269712910777</v>
      </c>
      <c r="K3203">
        <v>19.005632274217</v>
      </c>
      <c r="L3203">
        <v>19.6476041600895</v>
      </c>
      <c r="M3203">
        <v>34.070505771679599</v>
      </c>
      <c r="N3203">
        <v>1.1091943347770501</v>
      </c>
      <c r="O3203">
        <v>51.970720720720699</v>
      </c>
      <c r="P3203">
        <v>16.817045878403501</v>
      </c>
      <c r="Q3203">
        <v>-3.3864217959302001E-2</v>
      </c>
    </row>
    <row r="3204" spans="1:17" hidden="1" x14ac:dyDescent="0.3">
      <c r="A3204" t="s">
        <v>6572</v>
      </c>
      <c r="B3204" t="s">
        <v>6573</v>
      </c>
      <c r="C3204" t="str">
        <f>IFERROR(VLOOKUP(Table1[[#This Row],[Ticker]],[1]!Table1[[Symbol]:[Industry]],2,FALSE),"-")</f>
        <v>-</v>
      </c>
      <c r="E3204">
        <v>61.115556754999901</v>
      </c>
      <c r="F3204">
        <v>137.4</v>
      </c>
      <c r="G3204">
        <v>17.963497769510202</v>
      </c>
      <c r="H3204">
        <v>17.932315251629401</v>
      </c>
      <c r="I3204">
        <v>-7.8535203502672104</v>
      </c>
      <c r="J3204">
        <v>-9.2219458834539996</v>
      </c>
      <c r="K3204">
        <v>123.22537212687401</v>
      </c>
      <c r="L3204">
        <v>124.884020377871</v>
      </c>
      <c r="M3204">
        <v>49.9304171723469</v>
      </c>
      <c r="N3204">
        <v>1.1926352487854499</v>
      </c>
      <c r="O3204">
        <v>57.496360989810697</v>
      </c>
      <c r="P3204">
        <v>61.647058823529399</v>
      </c>
      <c r="Q3204">
        <v>1.7548917818376999E-2</v>
      </c>
    </row>
    <row r="3205" spans="1:17" hidden="1" x14ac:dyDescent="0.3">
      <c r="A3205" t="s">
        <v>6574</v>
      </c>
      <c r="B3205" t="s">
        <v>6575</v>
      </c>
      <c r="C3205" t="str">
        <f>IFERROR(VLOOKUP(Table1[[#This Row],[Ticker]],[1]!Table1[[Symbol]:[Industry]],2,FALSE),"-")</f>
        <v>-</v>
      </c>
      <c r="D3205" t="s">
        <v>607</v>
      </c>
      <c r="E3205">
        <v>61.102534499999997</v>
      </c>
      <c r="F3205">
        <v>150.55000000000001</v>
      </c>
      <c r="G3205">
        <v>4.2673032970086204</v>
      </c>
      <c r="H3205">
        <v>-1.5618624484756001</v>
      </c>
      <c r="I3205">
        <v>15.729037730155699</v>
      </c>
      <c r="J3205">
        <v>-0.37192674114538099</v>
      </c>
      <c r="K3205">
        <v>155.22765022151401</v>
      </c>
      <c r="L3205">
        <v>143.556522423838</v>
      </c>
      <c r="M3205">
        <v>51.329471403759797</v>
      </c>
      <c r="N3205">
        <v>0.217457481305009</v>
      </c>
      <c r="O3205">
        <v>62.072401195616003</v>
      </c>
      <c r="P3205">
        <v>50.474762618690598</v>
      </c>
      <c r="Q3205">
        <v>5.8981079407237999E-2</v>
      </c>
    </row>
    <row r="3206" spans="1:17" hidden="1" x14ac:dyDescent="0.3">
      <c r="A3206" t="s">
        <v>6576</v>
      </c>
      <c r="B3206" t="s">
        <v>6577</v>
      </c>
      <c r="C3206" t="str">
        <f>IFERROR(VLOOKUP(Table1[[#This Row],[Ticker]],[1]!Table1[[Symbol]:[Industry]],2,FALSE),"-")</f>
        <v>-</v>
      </c>
      <c r="D3206" t="s">
        <v>385</v>
      </c>
      <c r="E3206">
        <v>61.079290800000003</v>
      </c>
      <c r="F3206">
        <v>112.4</v>
      </c>
      <c r="G3206">
        <v>-4.3291429188303603</v>
      </c>
      <c r="H3206">
        <v>-10.5057048656004</v>
      </c>
      <c r="I3206">
        <v>-25.7770409165506</v>
      </c>
      <c r="J3206">
        <v>-1.9804079387926301</v>
      </c>
      <c r="K3206">
        <v>115.134610482212</v>
      </c>
      <c r="L3206">
        <v>112.140795467365</v>
      </c>
      <c r="M3206">
        <v>47.238949176062498</v>
      </c>
      <c r="N3206">
        <v>1.0054366611859999</v>
      </c>
      <c r="O3206">
        <v>42.944839857651203</v>
      </c>
      <c r="P3206">
        <v>38.765432098765402</v>
      </c>
      <c r="Q3206">
        <v>2.0021030105911001E-2</v>
      </c>
    </row>
    <row r="3207" spans="1:17" hidden="1" x14ac:dyDescent="0.3">
      <c r="A3207" t="s">
        <v>6578</v>
      </c>
      <c r="B3207" t="s">
        <v>6579</v>
      </c>
      <c r="C3207" t="str">
        <f>IFERROR(VLOOKUP(Table1[[#This Row],[Ticker]],[1]!Table1[[Symbol]:[Industry]],2,FALSE),"-")</f>
        <v>-</v>
      </c>
      <c r="E3207">
        <v>60.952147115999999</v>
      </c>
      <c r="F3207">
        <v>20.8</v>
      </c>
      <c r="G3207">
        <v>43.879995871739801</v>
      </c>
      <c r="H3207">
        <v>-15.783843244277399</v>
      </c>
      <c r="I3207">
        <v>3.3358166947433401</v>
      </c>
      <c r="J3207">
        <v>-8.5725924533072497</v>
      </c>
      <c r="K3207">
        <v>25.035365755671499</v>
      </c>
      <c r="L3207">
        <v>21.637910667399499</v>
      </c>
      <c r="M3207">
        <v>20.117059346116498</v>
      </c>
      <c r="N3207">
        <v>1.18980106837309</v>
      </c>
      <c r="O3207">
        <v>72.275641025640994</v>
      </c>
      <c r="P3207">
        <v>107.826810990841</v>
      </c>
      <c r="Q3207">
        <v>0.102145830387763</v>
      </c>
    </row>
    <row r="3208" spans="1:17" hidden="1" x14ac:dyDescent="0.3">
      <c r="A3208" t="s">
        <v>6580</v>
      </c>
      <c r="B3208" t="s">
        <v>6581</v>
      </c>
      <c r="C3208" t="str">
        <f>IFERROR(VLOOKUP(Table1[[#This Row],[Ticker]],[1]!Table1[[Symbol]:[Industry]],2,FALSE),"-")</f>
        <v>-</v>
      </c>
      <c r="D3208" t="s">
        <v>371</v>
      </c>
      <c r="E3208">
        <v>60.929810000000003</v>
      </c>
      <c r="F3208">
        <v>83.5</v>
      </c>
      <c r="G3208">
        <v>10.7526869771674</v>
      </c>
      <c r="H3208">
        <v>0.14146233845296299</v>
      </c>
      <c r="I3208">
        <v>19.3555506756203</v>
      </c>
      <c r="J3208">
        <v>7.6748717501740602</v>
      </c>
      <c r="K3208">
        <v>80.558260924274506</v>
      </c>
      <c r="L3208">
        <v>75.503181271304598</v>
      </c>
      <c r="M3208">
        <v>69.753391726718704</v>
      </c>
      <c r="N3208">
        <v>1.2489705882352899</v>
      </c>
      <c r="O3208">
        <v>22.0359281437125</v>
      </c>
      <c r="P3208">
        <v>57.250470809792802</v>
      </c>
    </row>
    <row r="3209" spans="1:17" hidden="1" x14ac:dyDescent="0.3">
      <c r="A3209" t="s">
        <v>6582</v>
      </c>
      <c r="B3209" t="s">
        <v>6583</v>
      </c>
      <c r="C3209" t="str">
        <f>IFERROR(VLOOKUP(Table1[[#This Row],[Ticker]],[1]!Table1[[Symbol]:[Industry]],2,FALSE),"-")</f>
        <v>-</v>
      </c>
      <c r="D3209" t="s">
        <v>322</v>
      </c>
      <c r="E3209">
        <v>60.876172799999999</v>
      </c>
      <c r="F3209">
        <v>65.73</v>
      </c>
      <c r="G3209">
        <v>-10.812799289575</v>
      </c>
      <c r="H3209">
        <v>-3.4943291695247298</v>
      </c>
      <c r="I3209">
        <v>7.7587111845677796</v>
      </c>
      <c r="J3209">
        <v>-0.65833764717281396</v>
      </c>
      <c r="K3209">
        <v>68.388557864595697</v>
      </c>
      <c r="L3209">
        <v>64.980660160189103</v>
      </c>
      <c r="M3209">
        <v>47.746473247695498</v>
      </c>
      <c r="N3209">
        <v>0.59964626151138101</v>
      </c>
      <c r="O3209">
        <v>34.352654799939103</v>
      </c>
      <c r="P3209">
        <v>31.46</v>
      </c>
      <c r="Q3209">
        <v>3.5385077831902E-2</v>
      </c>
    </row>
    <row r="3210" spans="1:17" hidden="1" x14ac:dyDescent="0.3">
      <c r="A3210" t="s">
        <v>6584</v>
      </c>
      <c r="B3210" t="s">
        <v>6585</v>
      </c>
      <c r="C3210" t="str">
        <f>IFERROR(VLOOKUP(Table1[[#This Row],[Ticker]],[1]!Table1[[Symbol]:[Industry]],2,FALSE),"-")</f>
        <v>-</v>
      </c>
      <c r="D3210" t="s">
        <v>92</v>
      </c>
      <c r="E3210">
        <v>60.793241600000002</v>
      </c>
      <c r="F3210">
        <v>28.62</v>
      </c>
      <c r="G3210">
        <v>19.446624322220401</v>
      </c>
      <c r="H3210">
        <v>-4.1870235469191401</v>
      </c>
      <c r="I3210">
        <v>-25.474544338240701</v>
      </c>
      <c r="J3210">
        <v>-0.61886197326098202</v>
      </c>
      <c r="K3210">
        <v>29.274369912857701</v>
      </c>
      <c r="L3210">
        <v>30.2172904664958</v>
      </c>
      <c r="M3210">
        <v>57.839081311797202</v>
      </c>
      <c r="N3210">
        <v>0.71451739979750195</v>
      </c>
      <c r="O3210">
        <v>48.1132075471698</v>
      </c>
      <c r="P3210">
        <v>50.631578947368403</v>
      </c>
      <c r="Q3210">
        <v>5.5440741946237999E-2</v>
      </c>
    </row>
    <row r="3211" spans="1:17" hidden="1" x14ac:dyDescent="0.3">
      <c r="A3211" t="s">
        <v>5852</v>
      </c>
      <c r="B3211" t="s">
        <v>6586</v>
      </c>
      <c r="C3211" t="str">
        <f>IFERROR(VLOOKUP(Table1[[#This Row],[Ticker]],[1]!Table1[[Symbol]:[Industry]],2,FALSE),"-")</f>
        <v>-</v>
      </c>
      <c r="D3211" t="s">
        <v>104</v>
      </c>
      <c r="E3211">
        <v>60.666800090999999</v>
      </c>
      <c r="F3211">
        <v>0.8</v>
      </c>
      <c r="G3211">
        <v>-25.6852215195645</v>
      </c>
      <c r="H3211">
        <v>-8.2941664040620005</v>
      </c>
      <c r="I3211">
        <v>-22.428486883064998</v>
      </c>
      <c r="J3211">
        <v>-0.389442270157069</v>
      </c>
      <c r="K3211">
        <v>0.762028797084636</v>
      </c>
      <c r="L3211">
        <v>1.0367732818707001</v>
      </c>
      <c r="M3211">
        <v>57.407098117350699</v>
      </c>
      <c r="N3211">
        <v>0.806726892550374</v>
      </c>
      <c r="O3211">
        <v>37.5</v>
      </c>
      <c r="P3211">
        <v>33.3333333333333</v>
      </c>
      <c r="Q3211">
        <v>-0.16140635293143099</v>
      </c>
    </row>
    <row r="3212" spans="1:17" hidden="1" x14ac:dyDescent="0.3">
      <c r="A3212" t="s">
        <v>6587</v>
      </c>
      <c r="B3212" t="s">
        <v>6588</v>
      </c>
      <c r="C3212" t="str">
        <f>IFERROR(VLOOKUP(Table1[[#This Row],[Ticker]],[1]!Table1[[Symbol]:[Industry]],2,FALSE),"-")</f>
        <v>-</v>
      </c>
      <c r="D3212" t="s">
        <v>124</v>
      </c>
      <c r="E3212">
        <v>60.651250400000002</v>
      </c>
      <c r="F3212">
        <v>83.11</v>
      </c>
      <c r="G3212">
        <v>-41.395160667637498</v>
      </c>
      <c r="H3212">
        <v>-14.676391353850001</v>
      </c>
      <c r="I3212">
        <v>-21.7109067692585</v>
      </c>
      <c r="J3212">
        <v>-4.8414549512023797</v>
      </c>
      <c r="K3212">
        <v>85.153038743330598</v>
      </c>
      <c r="L3212">
        <v>87.626283311417296</v>
      </c>
      <c r="M3212">
        <v>44.874317385823502</v>
      </c>
      <c r="N3212">
        <v>0.202903521504882</v>
      </c>
      <c r="O3212">
        <v>32.354710624473498</v>
      </c>
      <c r="P3212">
        <v>15.4305555555555</v>
      </c>
      <c r="Q3212">
        <v>6.8728162977788998E-2</v>
      </c>
    </row>
    <row r="3213" spans="1:17" hidden="1" x14ac:dyDescent="0.3">
      <c r="A3213" t="s">
        <v>6589</v>
      </c>
      <c r="B3213" t="s">
        <v>6590</v>
      </c>
      <c r="C3213" t="str">
        <f>IFERROR(VLOOKUP(Table1[[#This Row],[Ticker]],[1]!Table1[[Symbol]:[Industry]],2,FALSE),"-")</f>
        <v>-</v>
      </c>
      <c r="D3213" t="s">
        <v>322</v>
      </c>
      <c r="E3213">
        <v>60.434373119999997</v>
      </c>
      <c r="F3213">
        <v>1.06</v>
      </c>
      <c r="G3213">
        <v>-55.0185548528978</v>
      </c>
      <c r="H3213">
        <v>17.661715948879099</v>
      </c>
      <c r="I3213">
        <v>-22.984042438620602</v>
      </c>
      <c r="K3213">
        <v>1.0740579266511801</v>
      </c>
      <c r="L3213">
        <v>1.7681056445472201</v>
      </c>
      <c r="M3213">
        <v>4.5782334131322697</v>
      </c>
      <c r="N3213">
        <v>1.27804744524011</v>
      </c>
      <c r="O3213">
        <v>41.509433962264097</v>
      </c>
      <c r="P3213">
        <v>41.3333333333333</v>
      </c>
      <c r="Q3213">
        <v>-4.9493861384649E-2</v>
      </c>
    </row>
    <row r="3214" spans="1:17" hidden="1" x14ac:dyDescent="0.3">
      <c r="A3214" t="s">
        <v>6591</v>
      </c>
      <c r="B3214" t="s">
        <v>6592</v>
      </c>
      <c r="C3214" t="str">
        <f>IFERROR(VLOOKUP(Table1[[#This Row],[Ticker]],[1]!Table1[[Symbol]:[Industry]],2,FALSE),"-")</f>
        <v>-</v>
      </c>
      <c r="D3214" t="s">
        <v>544</v>
      </c>
      <c r="E3214">
        <v>60.422013999999997</v>
      </c>
      <c r="F3214">
        <v>221.5</v>
      </c>
      <c r="G3214">
        <v>234.59454425792401</v>
      </c>
      <c r="H3214">
        <v>28.914737705526999</v>
      </c>
      <c r="I3214">
        <v>91.243209504680706</v>
      </c>
      <c r="J3214">
        <v>5.2789374822744</v>
      </c>
      <c r="K3214">
        <v>167.76899092648799</v>
      </c>
      <c r="L3214">
        <v>132.00732844402501</v>
      </c>
      <c r="M3214">
        <v>64.627253151435895</v>
      </c>
      <c r="N3214">
        <v>1.82175448858261</v>
      </c>
      <c r="O3214">
        <v>0</v>
      </c>
      <c r="P3214">
        <v>300.832428519725</v>
      </c>
      <c r="Q3214">
        <v>0.11882328111075</v>
      </c>
    </row>
    <row r="3215" spans="1:17" hidden="1" x14ac:dyDescent="0.3">
      <c r="A3215" t="s">
        <v>6593</v>
      </c>
      <c r="B3215" t="s">
        <v>6594</v>
      </c>
      <c r="C3215" t="str">
        <f>IFERROR(VLOOKUP(Table1[[#This Row],[Ticker]],[1]!Table1[[Symbol]:[Industry]],2,FALSE),"-")</f>
        <v>-</v>
      </c>
      <c r="D3215" t="s">
        <v>21</v>
      </c>
      <c r="E3215">
        <v>60.398808895999998</v>
      </c>
      <c r="F3215">
        <v>54.84</v>
      </c>
      <c r="G3215">
        <v>8.2669035415004402</v>
      </c>
      <c r="H3215">
        <v>-13.565174807423301</v>
      </c>
      <c r="I3215">
        <v>-26.543840449647501</v>
      </c>
      <c r="J3215">
        <v>-4.1780667336281496</v>
      </c>
      <c r="K3215">
        <v>57.608913479851303</v>
      </c>
      <c r="L3215">
        <v>55.581148929733097</v>
      </c>
      <c r="M3215">
        <v>36.265949526520203</v>
      </c>
      <c r="N3215">
        <v>0.87525289334158796</v>
      </c>
      <c r="O3215">
        <v>40.4084609773887</v>
      </c>
      <c r="P3215">
        <v>43.748361730013102</v>
      </c>
      <c r="Q3215">
        <v>5.7293008973198001E-2</v>
      </c>
    </row>
    <row r="3216" spans="1:17" hidden="1" x14ac:dyDescent="0.3">
      <c r="A3216" t="s">
        <v>6595</v>
      </c>
      <c r="B3216" t="s">
        <v>6596</v>
      </c>
      <c r="C3216" t="str">
        <f>IFERROR(VLOOKUP(Table1[[#This Row],[Ticker]],[1]!Table1[[Symbol]:[Industry]],2,FALSE),"-")</f>
        <v>-</v>
      </c>
      <c r="D3216" t="s">
        <v>676</v>
      </c>
      <c r="E3216">
        <v>60.389744999999998</v>
      </c>
      <c r="F3216">
        <v>37.17</v>
      </c>
      <c r="G3216">
        <v>-11.3159907503337</v>
      </c>
      <c r="H3216">
        <v>-9.9248248402760098</v>
      </c>
      <c r="I3216">
        <v>-30.425101560854898</v>
      </c>
      <c r="J3216">
        <v>-6.63793650522849</v>
      </c>
      <c r="K3216">
        <v>37.594621114249399</v>
      </c>
      <c r="L3216">
        <v>39.791189396392603</v>
      </c>
      <c r="M3216">
        <v>36.323951587022997</v>
      </c>
      <c r="N3216">
        <v>1.0968017584154499</v>
      </c>
      <c r="O3216">
        <v>88.0548829701372</v>
      </c>
      <c r="P3216">
        <v>19.517684887459701</v>
      </c>
      <c r="Q3216">
        <v>-2.4021516865693E-2</v>
      </c>
    </row>
    <row r="3217" spans="1:17" hidden="1" x14ac:dyDescent="0.3">
      <c r="A3217" t="s">
        <v>6597</v>
      </c>
      <c r="B3217" t="s">
        <v>6598</v>
      </c>
      <c r="C3217" t="str">
        <f>IFERROR(VLOOKUP(Table1[[#This Row],[Ticker]],[1]!Table1[[Symbol]:[Industry]],2,FALSE),"-")</f>
        <v>-</v>
      </c>
      <c r="D3217" t="s">
        <v>140</v>
      </c>
      <c r="E3217">
        <v>60.274368000000003</v>
      </c>
      <c r="F3217">
        <v>5865.15</v>
      </c>
      <c r="G3217">
        <v>85.481295132100598</v>
      </c>
      <c r="H3217">
        <v>38.5629764530808</v>
      </c>
      <c r="I3217">
        <v>1.8351881822074001</v>
      </c>
      <c r="J3217">
        <v>70.353822903487796</v>
      </c>
      <c r="K3217">
        <v>4386.35339867319</v>
      </c>
      <c r="L3217">
        <v>4102.7746539781601</v>
      </c>
      <c r="M3217">
        <v>87.158346862541407</v>
      </c>
      <c r="N3217">
        <v>4.5456544554950202</v>
      </c>
      <c r="O3217">
        <v>10.397858537292301</v>
      </c>
      <c r="P3217">
        <v>117.147352832284</v>
      </c>
      <c r="Q3217">
        <v>5.0300332012210999E-2</v>
      </c>
    </row>
    <row r="3218" spans="1:17" hidden="1" x14ac:dyDescent="0.3">
      <c r="A3218" t="s">
        <v>6599</v>
      </c>
      <c r="B3218" t="s">
        <v>6600</v>
      </c>
      <c r="C3218" t="str">
        <f>IFERROR(VLOOKUP(Table1[[#This Row],[Ticker]],[1]!Table1[[Symbol]:[Industry]],2,FALSE),"-")</f>
        <v>-</v>
      </c>
      <c r="D3218" t="s">
        <v>388</v>
      </c>
      <c r="E3218">
        <v>60.16</v>
      </c>
      <c r="F3218">
        <v>20.72</v>
      </c>
      <c r="G3218">
        <v>15.2974699698458</v>
      </c>
      <c r="H3218">
        <v>-2.0796273969698</v>
      </c>
      <c r="I3218">
        <v>4.0628049007402902</v>
      </c>
      <c r="J3218">
        <v>-1.6714935522083501</v>
      </c>
      <c r="K3218">
        <v>16.425846993943299</v>
      </c>
      <c r="L3218">
        <v>11.700299498881799</v>
      </c>
      <c r="M3218">
        <v>99.787298978585</v>
      </c>
      <c r="N3218">
        <v>0.476941537006281</v>
      </c>
      <c r="O3218">
        <v>0</v>
      </c>
      <c r="P3218">
        <v>40.9826914894103</v>
      </c>
    </row>
    <row r="3219" spans="1:17" hidden="1" x14ac:dyDescent="0.3">
      <c r="A3219" t="s">
        <v>6601</v>
      </c>
      <c r="B3219" t="s">
        <v>6602</v>
      </c>
      <c r="C3219" t="str">
        <f>IFERROR(VLOOKUP(Table1[[#This Row],[Ticker]],[1]!Table1[[Symbol]:[Industry]],2,FALSE),"-")</f>
        <v>-</v>
      </c>
      <c r="D3219" t="s">
        <v>495</v>
      </c>
      <c r="E3219">
        <v>60.150606719999999</v>
      </c>
      <c r="F3219">
        <v>40.619999999999997</v>
      </c>
      <c r="G3219">
        <v>18.715773859034801</v>
      </c>
      <c r="H3219">
        <v>-9.08300135551832</v>
      </c>
      <c r="I3219">
        <v>-11.953383599742599</v>
      </c>
      <c r="J3219">
        <v>-9.9233689784415908</v>
      </c>
      <c r="K3219">
        <v>41.322644769409102</v>
      </c>
      <c r="L3219">
        <v>39.3453711715023</v>
      </c>
      <c r="M3219">
        <v>50.675756704177999</v>
      </c>
      <c r="N3219">
        <v>0.65357988477069595</v>
      </c>
      <c r="O3219">
        <v>37.863121614968001</v>
      </c>
      <c r="P3219">
        <v>66.475409836065495</v>
      </c>
      <c r="Q3219">
        <v>-6.6926924201563001E-2</v>
      </c>
    </row>
    <row r="3220" spans="1:17" hidden="1" x14ac:dyDescent="0.3">
      <c r="A3220" t="s">
        <v>6603</v>
      </c>
      <c r="B3220" t="s">
        <v>6604</v>
      </c>
      <c r="C3220" t="str">
        <f>IFERROR(VLOOKUP(Table1[[#This Row],[Ticker]],[1]!Table1[[Symbol]:[Industry]],2,FALSE),"-")</f>
        <v>-</v>
      </c>
      <c r="D3220" t="s">
        <v>607</v>
      </c>
      <c r="E3220">
        <v>60</v>
      </c>
      <c r="F3220">
        <v>24</v>
      </c>
      <c r="G3220">
        <v>0.63056795411966604</v>
      </c>
      <c r="H3220">
        <v>-18.155277515173101</v>
      </c>
      <c r="I3220">
        <v>-1.7283346760635301</v>
      </c>
      <c r="J3220">
        <v>-1.6714935522083501</v>
      </c>
      <c r="K3220">
        <v>24.002842390444201</v>
      </c>
      <c r="L3220">
        <v>23.7971559760784</v>
      </c>
      <c r="M3220">
        <v>48.041356806370203</v>
      </c>
      <c r="N3220">
        <v>0.705741626794258</v>
      </c>
      <c r="O3220">
        <v>33.3333333333333</v>
      </c>
      <c r="P3220">
        <v>29.589632829373599</v>
      </c>
    </row>
    <row r="3221" spans="1:17" hidden="1" x14ac:dyDescent="0.3">
      <c r="A3221" t="s">
        <v>6605</v>
      </c>
      <c r="B3221" t="s">
        <v>6606</v>
      </c>
      <c r="C3221" t="str">
        <f>IFERROR(VLOOKUP(Table1[[#This Row],[Ticker]],[1]!Table1[[Symbol]:[Industry]],2,FALSE),"-")</f>
        <v>-</v>
      </c>
      <c r="E3221">
        <v>59.940460000000002</v>
      </c>
      <c r="F3221">
        <v>163.65</v>
      </c>
      <c r="G3221">
        <v>345.92861133346099</v>
      </c>
      <c r="H3221">
        <v>-5.1744049598324704</v>
      </c>
      <c r="I3221">
        <v>35.7837478235516</v>
      </c>
      <c r="J3221">
        <v>-2.76695521105029</v>
      </c>
      <c r="K3221">
        <v>160.479587209199</v>
      </c>
      <c r="L3221">
        <v>127.649062365158</v>
      </c>
      <c r="M3221">
        <v>41.665037529995303</v>
      </c>
      <c r="N3221">
        <v>1.21264239446057</v>
      </c>
      <c r="O3221">
        <v>29.117018026275598</v>
      </c>
      <c r="P3221">
        <v>379.91202346041001</v>
      </c>
    </row>
    <row r="3222" spans="1:17" hidden="1" x14ac:dyDescent="0.3">
      <c r="A3222" t="s">
        <v>6607</v>
      </c>
      <c r="B3222" t="s">
        <v>6608</v>
      </c>
      <c r="C3222" t="str">
        <f>IFERROR(VLOOKUP(Table1[[#This Row],[Ticker]],[1]!Table1[[Symbol]:[Industry]],2,FALSE),"-")</f>
        <v>-</v>
      </c>
      <c r="D3222" t="s">
        <v>385</v>
      </c>
      <c r="E3222">
        <v>59.900042999999997</v>
      </c>
      <c r="F3222">
        <v>47.1</v>
      </c>
      <c r="G3222">
        <v>-66.8469954108824</v>
      </c>
      <c r="H3222">
        <v>-12.844166404061999</v>
      </c>
      <c r="I3222">
        <v>-31.283391065071999</v>
      </c>
      <c r="J3222">
        <v>-3.5464935522083501</v>
      </c>
      <c r="K3222">
        <v>50.223331475576103</v>
      </c>
      <c r="M3222">
        <v>55.302658271874002</v>
      </c>
      <c r="N3222">
        <v>0.56470588235294095</v>
      </c>
      <c r="O3222">
        <v>78.343949044585997</v>
      </c>
      <c r="P3222">
        <v>23.784494086727999</v>
      </c>
    </row>
    <row r="3223" spans="1:17" hidden="1" x14ac:dyDescent="0.3">
      <c r="A3223" t="s">
        <v>6609</v>
      </c>
      <c r="B3223" t="s">
        <v>6610</v>
      </c>
      <c r="C3223" t="str">
        <f>IFERROR(VLOOKUP(Table1[[#This Row],[Ticker]],[1]!Table1[[Symbol]:[Industry]],2,FALSE),"-")</f>
        <v>-</v>
      </c>
      <c r="E3223">
        <v>59.878272000000003</v>
      </c>
      <c r="F3223">
        <v>170.6</v>
      </c>
      <c r="G3223">
        <v>18.4634899295271</v>
      </c>
      <c r="H3223">
        <v>8.5744948535444792</v>
      </c>
      <c r="I3223">
        <v>13.117343411124001</v>
      </c>
      <c r="J3223">
        <v>-7.3266659660014497</v>
      </c>
      <c r="K3223">
        <v>170.92491821354801</v>
      </c>
      <c r="L3223">
        <v>148.80695794498499</v>
      </c>
      <c r="M3223">
        <v>50.770174821353798</v>
      </c>
      <c r="N3223">
        <v>0.40475436539137499</v>
      </c>
      <c r="O3223">
        <v>23.475967174677599</v>
      </c>
      <c r="P3223">
        <v>88.508287292817599</v>
      </c>
      <c r="Q3223">
        <v>0.138636345198174</v>
      </c>
    </row>
    <row r="3224" spans="1:17" hidden="1" x14ac:dyDescent="0.3">
      <c r="A3224" t="s">
        <v>6611</v>
      </c>
      <c r="B3224" t="s">
        <v>6612</v>
      </c>
      <c r="C3224" t="str">
        <f>IFERROR(VLOOKUP(Table1[[#This Row],[Ticker]],[1]!Table1[[Symbol]:[Industry]],2,FALSE),"-")</f>
        <v>-</v>
      </c>
      <c r="D3224" t="s">
        <v>61</v>
      </c>
      <c r="E3224">
        <v>59.842144032</v>
      </c>
      <c r="F3224">
        <v>12.79</v>
      </c>
      <c r="G3224">
        <v>-4.5677972771403104</v>
      </c>
      <c r="H3224">
        <v>-10.6695440475665</v>
      </c>
      <c r="I3224">
        <v>-31.379875771953898</v>
      </c>
      <c r="J3224">
        <v>-0.401652282367081</v>
      </c>
      <c r="K3224">
        <v>13.3344761029757</v>
      </c>
      <c r="L3224">
        <v>13.762826980407</v>
      </c>
      <c r="M3224">
        <v>43.028167457667003</v>
      </c>
      <c r="N3224">
        <v>0.654107034215201</v>
      </c>
      <c r="O3224">
        <v>54.0265832681782</v>
      </c>
      <c r="P3224">
        <v>57.5123152709359</v>
      </c>
      <c r="Q3224">
        <v>1.7867525686306999E-2</v>
      </c>
    </row>
    <row r="3225" spans="1:17" hidden="1" x14ac:dyDescent="0.3">
      <c r="A3225" t="s">
        <v>6613</v>
      </c>
      <c r="B3225" t="s">
        <v>6614</v>
      </c>
      <c r="C3225" t="str">
        <f>IFERROR(VLOOKUP(Table1[[#This Row],[Ticker]],[1]!Table1[[Symbol]:[Industry]],2,FALSE),"-")</f>
        <v>-</v>
      </c>
      <c r="E3225">
        <v>59.605942400000004</v>
      </c>
      <c r="F3225">
        <v>78.64</v>
      </c>
      <c r="G3225">
        <v>-65.192913827256803</v>
      </c>
      <c r="H3225">
        <v>-31.770226432647</v>
      </c>
      <c r="I3225">
        <v>-45.756725501007701</v>
      </c>
      <c r="J3225">
        <v>-11.898766279481</v>
      </c>
      <c r="K3225">
        <v>100.02511358690499</v>
      </c>
      <c r="L3225">
        <v>111.63057915614699</v>
      </c>
      <c r="M3225">
        <v>32.238984518848703</v>
      </c>
      <c r="N3225">
        <v>2.2556270096462998</v>
      </c>
      <c r="O3225">
        <v>103.45879959308201</v>
      </c>
      <c r="P3225">
        <v>5.0774986638161197</v>
      </c>
      <c r="Q3225">
        <v>1.7208454527057999E-2</v>
      </c>
    </row>
    <row r="3226" spans="1:17" hidden="1" x14ac:dyDescent="0.3">
      <c r="A3226" t="s">
        <v>6615</v>
      </c>
      <c r="B3226" t="s">
        <v>6616</v>
      </c>
      <c r="C3226" t="str">
        <f>IFERROR(VLOOKUP(Table1[[#This Row],[Ticker]],[1]!Table1[[Symbol]:[Industry]],2,FALSE),"-")</f>
        <v>-</v>
      </c>
      <c r="D3226" t="s">
        <v>391</v>
      </c>
      <c r="E3226">
        <v>59.593252999999997</v>
      </c>
      <c r="F3226">
        <v>23.9</v>
      </c>
      <c r="G3226">
        <v>-70.322701250859396</v>
      </c>
      <c r="H3226">
        <v>-34.764296851734699</v>
      </c>
      <c r="I3226">
        <v>-63.054047823650201</v>
      </c>
      <c r="J3226">
        <v>-9.3230087037235005</v>
      </c>
      <c r="K3226">
        <v>39.202644298568103</v>
      </c>
      <c r="L3226">
        <v>50.652352507533102</v>
      </c>
      <c r="M3226">
        <v>37.041727170089601</v>
      </c>
      <c r="N3226">
        <v>1.2343230018065501</v>
      </c>
      <c r="O3226">
        <v>292.76150627614999</v>
      </c>
      <c r="P3226">
        <v>21.4430894308943</v>
      </c>
      <c r="Q3226">
        <v>0.10480220283387499</v>
      </c>
    </row>
    <row r="3227" spans="1:17" hidden="1" x14ac:dyDescent="0.3">
      <c r="A3227" t="s">
        <v>6617</v>
      </c>
      <c r="B3227" t="s">
        <v>6618</v>
      </c>
      <c r="C3227" t="str">
        <f>IFERROR(VLOOKUP(Table1[[#This Row],[Ticker]],[1]!Table1[[Symbol]:[Industry]],2,FALSE),"-")</f>
        <v>-</v>
      </c>
      <c r="D3227" t="s">
        <v>544</v>
      </c>
      <c r="E3227">
        <v>59.529331627999902</v>
      </c>
      <c r="F3227">
        <v>48.29</v>
      </c>
      <c r="G3227">
        <v>29.919732434071499</v>
      </c>
      <c r="H3227">
        <v>-12.844088552758</v>
      </c>
      <c r="I3227">
        <v>24.290599515886498</v>
      </c>
      <c r="J3227">
        <v>-4.8521296794337996</v>
      </c>
      <c r="K3227">
        <v>48.903688246023201</v>
      </c>
      <c r="L3227">
        <v>43.136743454101598</v>
      </c>
      <c r="M3227">
        <v>45.494608179089397</v>
      </c>
      <c r="N3227">
        <v>0.51834976466000804</v>
      </c>
      <c r="O3227">
        <v>15.7589563056533</v>
      </c>
      <c r="P3227">
        <v>73.144496235209701</v>
      </c>
      <c r="Q3227">
        <v>1.9461139663672002E-2</v>
      </c>
    </row>
    <row r="3228" spans="1:17" hidden="1" x14ac:dyDescent="0.3">
      <c r="A3228" t="s">
        <v>6619</v>
      </c>
      <c r="B3228" t="s">
        <v>6620</v>
      </c>
      <c r="C3228" t="str">
        <f>IFERROR(VLOOKUP(Table1[[#This Row],[Ticker]],[1]!Table1[[Symbol]:[Industry]],2,FALSE),"-")</f>
        <v>-</v>
      </c>
      <c r="D3228" t="s">
        <v>230</v>
      </c>
      <c r="E3228">
        <v>59.513394599999998</v>
      </c>
      <c r="F3228">
        <v>108</v>
      </c>
      <c r="G3228">
        <v>74.574374252732795</v>
      </c>
      <c r="H3228">
        <v>-9.7468691067647093</v>
      </c>
      <c r="I3228">
        <v>30.154984720579399</v>
      </c>
      <c r="J3228">
        <v>0.60123372051892499</v>
      </c>
      <c r="K3228">
        <v>107.876851941168</v>
      </c>
      <c r="L3228">
        <v>95.915021458076296</v>
      </c>
      <c r="M3228">
        <v>56.1779467434596</v>
      </c>
      <c r="N3228">
        <v>1.3141613690712699</v>
      </c>
      <c r="O3228">
        <v>30.509259259259199</v>
      </c>
      <c r="P3228">
        <v>107.692307692307</v>
      </c>
      <c r="Q3228">
        <v>9.9810544790930003E-2</v>
      </c>
    </row>
    <row r="3229" spans="1:17" hidden="1" x14ac:dyDescent="0.3">
      <c r="A3229" t="s">
        <v>6621</v>
      </c>
      <c r="B3229" t="s">
        <v>6622</v>
      </c>
      <c r="C3229" t="str">
        <f>IFERROR(VLOOKUP(Table1[[#This Row],[Ticker]],[1]!Table1[[Symbol]:[Industry]],2,FALSE),"-")</f>
        <v>-</v>
      </c>
      <c r="D3229" t="s">
        <v>544</v>
      </c>
      <c r="E3229">
        <v>59.476767809999998</v>
      </c>
      <c r="F3229">
        <v>88.75</v>
      </c>
      <c r="G3229">
        <v>245.809127580477</v>
      </c>
      <c r="H3229">
        <v>-13.593635800567499</v>
      </c>
      <c r="I3229">
        <v>156.809512445568</v>
      </c>
      <c r="J3229">
        <v>-4.26367232315806</v>
      </c>
      <c r="K3229">
        <v>78.330752109241303</v>
      </c>
      <c r="L3229">
        <v>55.663092119980703</v>
      </c>
      <c r="M3229">
        <v>51.125766212908999</v>
      </c>
      <c r="N3229">
        <v>0.56337381185990398</v>
      </c>
      <c r="O3229">
        <v>10.3887323943661</v>
      </c>
      <c r="P3229">
        <v>346.878147029204</v>
      </c>
      <c r="Q3229">
        <v>0.13006452456008799</v>
      </c>
    </row>
    <row r="3230" spans="1:17" hidden="1" x14ac:dyDescent="0.3">
      <c r="A3230" t="s">
        <v>6623</v>
      </c>
      <c r="B3230" t="s">
        <v>6624</v>
      </c>
      <c r="C3230" t="str">
        <f>IFERROR(VLOOKUP(Table1[[#This Row],[Ticker]],[1]!Table1[[Symbol]:[Industry]],2,FALSE),"-")</f>
        <v>-</v>
      </c>
      <c r="D3230" t="s">
        <v>61</v>
      </c>
      <c r="E3230">
        <v>59.364939499999998</v>
      </c>
      <c r="F3230">
        <v>23.15</v>
      </c>
      <c r="G3230">
        <v>-37.896067177509103</v>
      </c>
      <c r="H3230">
        <v>-5.7648487068338499</v>
      </c>
      <c r="I3230">
        <v>24.062741187110301</v>
      </c>
      <c r="J3230">
        <v>-1.6714935522083501</v>
      </c>
      <c r="K3230">
        <v>23.121164304182301</v>
      </c>
      <c r="L3230">
        <v>22.4905816820471</v>
      </c>
      <c r="M3230">
        <v>44.903485019738902</v>
      </c>
      <c r="N3230">
        <v>1.2751894945203399</v>
      </c>
      <c r="O3230">
        <v>19.870410367170599</v>
      </c>
      <c r="P3230">
        <v>44.236760124610498</v>
      </c>
      <c r="Q3230">
        <v>7.8176296029090001E-2</v>
      </c>
    </row>
    <row r="3231" spans="1:17" hidden="1" x14ac:dyDescent="0.3">
      <c r="A3231" t="s">
        <v>6625</v>
      </c>
      <c r="B3231" t="s">
        <v>6626</v>
      </c>
      <c r="C3231" t="str">
        <f>IFERROR(VLOOKUP(Table1[[#This Row],[Ticker]],[1]!Table1[[Symbol]:[Industry]],2,FALSE),"-")</f>
        <v>-</v>
      </c>
      <c r="D3231" t="s">
        <v>92</v>
      </c>
      <c r="E3231">
        <v>59.360399999999998</v>
      </c>
      <c r="F3231">
        <v>3.07</v>
      </c>
      <c r="G3231">
        <v>-45.165741000083997</v>
      </c>
      <c r="H3231">
        <v>-23.710833070728601</v>
      </c>
      <c r="I3231">
        <v>-34.567375771953898</v>
      </c>
      <c r="J3231">
        <v>-3.3108378145034201</v>
      </c>
      <c r="K3231">
        <v>3.4457243525365602</v>
      </c>
      <c r="L3231">
        <v>3.97123843944938</v>
      </c>
      <c r="M3231">
        <v>45.146242900820397</v>
      </c>
      <c r="N3231">
        <v>2.5309928671734099</v>
      </c>
      <c r="O3231">
        <v>145.92833876221499</v>
      </c>
      <c r="P3231">
        <v>13.703703703703599</v>
      </c>
      <c r="Q3231">
        <v>-2.7855959448280999E-2</v>
      </c>
    </row>
    <row r="3232" spans="1:17" hidden="1" x14ac:dyDescent="0.3">
      <c r="A3232" t="s">
        <v>6627</v>
      </c>
      <c r="B3232" t="s">
        <v>6628</v>
      </c>
      <c r="C3232" t="str">
        <f>IFERROR(VLOOKUP(Table1[[#This Row],[Ticker]],[1]!Table1[[Symbol]:[Industry]],2,FALSE),"-")</f>
        <v>-</v>
      </c>
      <c r="D3232" t="s">
        <v>388</v>
      </c>
      <c r="E3232">
        <v>59.306509339999998</v>
      </c>
      <c r="F3232">
        <v>3.99</v>
      </c>
      <c r="G3232">
        <v>-79.119447363569193</v>
      </c>
      <c r="H3232">
        <v>-8.2848611931438896</v>
      </c>
      <c r="I3232">
        <v>-24.008841855104901</v>
      </c>
      <c r="J3232">
        <v>-0.91199988132228105</v>
      </c>
      <c r="K3232">
        <v>4.10998304563745</v>
      </c>
      <c r="L3232">
        <v>5.3250979036841697</v>
      </c>
      <c r="M3232">
        <v>49.660887340661397</v>
      </c>
      <c r="N3232">
        <v>0.84127523988420305</v>
      </c>
      <c r="O3232">
        <v>115.288220551378</v>
      </c>
      <c r="P3232">
        <v>22.769230769230699</v>
      </c>
      <c r="Q3232">
        <v>4.8010567992835998E-2</v>
      </c>
    </row>
    <row r="3233" spans="1:17" hidden="1" x14ac:dyDescent="0.3">
      <c r="A3233" t="s">
        <v>6629</v>
      </c>
      <c r="B3233" t="s">
        <v>6630</v>
      </c>
      <c r="C3233" t="str">
        <f>IFERROR(VLOOKUP(Table1[[#This Row],[Ticker]],[1]!Table1[[Symbol]:[Industry]],2,FALSE),"-")</f>
        <v>-</v>
      </c>
      <c r="D3233" t="s">
        <v>272</v>
      </c>
      <c r="E3233">
        <v>59.212000000000003</v>
      </c>
      <c r="F3233">
        <v>26.4</v>
      </c>
      <c r="G3233">
        <v>-78.415749720101701</v>
      </c>
      <c r="H3233">
        <v>-19.5650345175845</v>
      </c>
      <c r="I3233">
        <v>-46.927131869514902</v>
      </c>
      <c r="J3233">
        <v>-9.0919882518549997</v>
      </c>
      <c r="K3233">
        <v>30.945662269831601</v>
      </c>
      <c r="L3233">
        <v>39.1045718244116</v>
      </c>
      <c r="M3233">
        <v>32.393624004556202</v>
      </c>
      <c r="N3233">
        <v>0.86805600361313595</v>
      </c>
      <c r="O3233">
        <v>127.272727272727</v>
      </c>
      <c r="P3233">
        <v>5.6</v>
      </c>
    </row>
    <row r="3234" spans="1:17" hidden="1" x14ac:dyDescent="0.3">
      <c r="A3234" t="s">
        <v>6631</v>
      </c>
      <c r="B3234" t="s">
        <v>6632</v>
      </c>
      <c r="C3234" t="str">
        <f>IFERROR(VLOOKUP(Table1[[#This Row],[Ticker]],[1]!Table1[[Symbol]:[Industry]],2,FALSE),"-")</f>
        <v>-</v>
      </c>
      <c r="D3234" t="s">
        <v>1125</v>
      </c>
      <c r="E3234">
        <v>59.174399999999999</v>
      </c>
      <c r="F3234">
        <v>42.45</v>
      </c>
      <c r="G3234">
        <v>-40.802198124243603</v>
      </c>
      <c r="H3234">
        <v>-5.5290148889104804</v>
      </c>
      <c r="I3234">
        <v>-6.6318024057393901</v>
      </c>
      <c r="J3234">
        <v>-12.575748871357201</v>
      </c>
      <c r="K3234">
        <v>40.748630572784101</v>
      </c>
      <c r="L3234">
        <v>39.576057616172299</v>
      </c>
      <c r="M3234">
        <v>41.9943862231558</v>
      </c>
      <c r="N3234">
        <v>2.1026630467581402</v>
      </c>
      <c r="O3234">
        <v>53.427561837455798</v>
      </c>
      <c r="P3234">
        <v>28.636363636363601</v>
      </c>
    </row>
    <row r="3235" spans="1:17" hidden="1" x14ac:dyDescent="0.3">
      <c r="A3235" t="s">
        <v>6633</v>
      </c>
      <c r="B3235" t="s">
        <v>6634</v>
      </c>
      <c r="C3235" t="str">
        <f>IFERROR(VLOOKUP(Table1[[#This Row],[Ticker]],[1]!Table1[[Symbol]:[Industry]],2,FALSE),"-")</f>
        <v>-</v>
      </c>
      <c r="D3235" t="s">
        <v>607</v>
      </c>
      <c r="E3235">
        <v>59.173330039999897</v>
      </c>
      <c r="F3235">
        <v>92.09</v>
      </c>
      <c r="G3235">
        <v>-16.934631061368901</v>
      </c>
      <c r="H3235">
        <v>-1.22470339835189</v>
      </c>
      <c r="I3235">
        <v>-17.9292812582129</v>
      </c>
      <c r="J3235">
        <v>-1.1753587881608201</v>
      </c>
      <c r="K3235">
        <v>85.934492982560201</v>
      </c>
      <c r="L3235">
        <v>90.811906668617098</v>
      </c>
      <c r="M3235">
        <v>57.747005689872601</v>
      </c>
      <c r="N3235">
        <v>2.4134462077824201</v>
      </c>
      <c r="O3235">
        <v>24.17200564665</v>
      </c>
      <c r="P3235">
        <v>28.4379358437935</v>
      </c>
      <c r="Q3235">
        <v>-2.8852807599204999E-2</v>
      </c>
    </row>
    <row r="3236" spans="1:17" hidden="1" x14ac:dyDescent="0.3">
      <c r="A3236" t="s">
        <v>6635</v>
      </c>
      <c r="B3236" t="s">
        <v>6636</v>
      </c>
      <c r="C3236" t="str">
        <f>IFERROR(VLOOKUP(Table1[[#This Row],[Ticker]],[1]!Table1[[Symbol]:[Industry]],2,FALSE),"-")</f>
        <v>-</v>
      </c>
      <c r="E3236">
        <v>59.112299999999998</v>
      </c>
      <c r="F3236">
        <v>72.489999999999995</v>
      </c>
      <c r="G3236">
        <v>-31.713222556639899</v>
      </c>
      <c r="H3236">
        <v>10.6764481011184</v>
      </c>
      <c r="I3236">
        <v>-24.252758909114601</v>
      </c>
      <c r="J3236">
        <v>8.1618397811249892</v>
      </c>
      <c r="K3236">
        <v>62.5108297457719</v>
      </c>
      <c r="L3236">
        <v>70.565811315747595</v>
      </c>
      <c r="M3236">
        <v>70.781929475617105</v>
      </c>
      <c r="N3236">
        <v>1.2267713553153099</v>
      </c>
      <c r="O3236">
        <v>37.025796661608503</v>
      </c>
      <c r="P3236">
        <v>55.725026852846298</v>
      </c>
      <c r="Q3236">
        <v>9.7645154718197E-2</v>
      </c>
    </row>
    <row r="3237" spans="1:17" hidden="1" x14ac:dyDescent="0.3">
      <c r="A3237" t="s">
        <v>6637</v>
      </c>
      <c r="B3237" t="s">
        <v>6638</v>
      </c>
      <c r="C3237" t="str">
        <f>IFERROR(VLOOKUP(Table1[[#This Row],[Ticker]],[1]!Table1[[Symbol]:[Industry]],2,FALSE),"-")</f>
        <v>-</v>
      </c>
      <c r="D3237" t="s">
        <v>544</v>
      </c>
      <c r="E3237">
        <v>59.104755599999997</v>
      </c>
      <c r="F3237">
        <v>50.74</v>
      </c>
      <c r="G3237">
        <v>11.3018195171525</v>
      </c>
      <c r="H3237">
        <v>-20.197623402375601</v>
      </c>
      <c r="I3237">
        <v>8.0708595221636905</v>
      </c>
      <c r="J3237">
        <v>-7.6933913624273202</v>
      </c>
      <c r="K3237">
        <v>53.030017231162198</v>
      </c>
      <c r="L3237">
        <v>47.886106444839697</v>
      </c>
      <c r="M3237">
        <v>40.648031767775997</v>
      </c>
      <c r="N3237">
        <v>0.24115510054338299</v>
      </c>
      <c r="O3237">
        <v>63.145447378793797</v>
      </c>
      <c r="P3237">
        <v>44.930019994287299</v>
      </c>
      <c r="Q3237">
        <v>0.17342911164783101</v>
      </c>
    </row>
    <row r="3238" spans="1:17" hidden="1" x14ac:dyDescent="0.3">
      <c r="A3238" t="s">
        <v>6639</v>
      </c>
      <c r="B3238" t="s">
        <v>6640</v>
      </c>
      <c r="C3238" t="str">
        <f>IFERROR(VLOOKUP(Table1[[#This Row],[Ticker]],[1]!Table1[[Symbol]:[Industry]],2,FALSE),"-")</f>
        <v>-</v>
      </c>
      <c r="E3238">
        <v>59.062657639999998</v>
      </c>
      <c r="F3238">
        <v>49.33</v>
      </c>
      <c r="G3238">
        <v>138.11156992428499</v>
      </c>
      <c r="H3238">
        <v>-3.4418609285576802</v>
      </c>
      <c r="I3238">
        <v>267.56127246153301</v>
      </c>
      <c r="J3238">
        <v>-7.50872460927103</v>
      </c>
      <c r="K3238">
        <v>43.350017916937702</v>
      </c>
      <c r="L3238">
        <v>26.1700479170519</v>
      </c>
      <c r="M3238">
        <v>34.784761563599098</v>
      </c>
      <c r="N3238">
        <v>0.228806982015553</v>
      </c>
      <c r="O3238">
        <v>11.4940198662071</v>
      </c>
      <c r="P3238">
        <v>298.787388843977</v>
      </c>
    </row>
    <row r="3239" spans="1:17" hidden="1" x14ac:dyDescent="0.3">
      <c r="A3239" t="s">
        <v>6641</v>
      </c>
      <c r="B3239" t="s">
        <v>6642</v>
      </c>
      <c r="C3239" t="str">
        <f>IFERROR(VLOOKUP(Table1[[#This Row],[Ticker]],[1]!Table1[[Symbol]:[Industry]],2,FALSE),"-")</f>
        <v>-</v>
      </c>
      <c r="D3239" t="s">
        <v>607</v>
      </c>
      <c r="E3239">
        <v>58.918129701999902</v>
      </c>
      <c r="F3239">
        <v>32.979999999999997</v>
      </c>
      <c r="G3239">
        <v>-21.843911695886899</v>
      </c>
      <c r="H3239">
        <v>-2.9808909698188399</v>
      </c>
      <c r="I3239">
        <v>-47.967394980559398</v>
      </c>
      <c r="J3239">
        <v>-1.7608324444060901</v>
      </c>
      <c r="K3239">
        <v>33.246041970242203</v>
      </c>
      <c r="L3239">
        <v>36.363680800344802</v>
      </c>
      <c r="M3239">
        <v>58.49796716638</v>
      </c>
      <c r="N3239">
        <v>1.2842801308207801</v>
      </c>
      <c r="O3239">
        <v>91.024863553668894</v>
      </c>
      <c r="P3239">
        <v>12.062521236833099</v>
      </c>
      <c r="Q3239">
        <v>4.9885649981701002E-2</v>
      </c>
    </row>
    <row r="3240" spans="1:17" hidden="1" x14ac:dyDescent="0.3">
      <c r="A3240" t="s">
        <v>6643</v>
      </c>
      <c r="B3240" t="s">
        <v>6644</v>
      </c>
      <c r="C3240" t="str">
        <f>IFERROR(VLOOKUP(Table1[[#This Row],[Ticker]],[1]!Table1[[Symbol]:[Industry]],2,FALSE),"-")</f>
        <v>-</v>
      </c>
      <c r="E3240">
        <v>58.916168399999997</v>
      </c>
      <c r="F3240">
        <v>4.03</v>
      </c>
      <c r="G3240">
        <v>9.5496778092945291</v>
      </c>
      <c r="H3240">
        <v>4.5774552175596002</v>
      </c>
      <c r="I3240">
        <v>11.548477886582599</v>
      </c>
      <c r="J3240">
        <v>4.7718054168638098</v>
      </c>
      <c r="K3240">
        <v>3.79489586884235</v>
      </c>
      <c r="L3240">
        <v>3.5027575897579601</v>
      </c>
      <c r="M3240">
        <v>63.4451791784115</v>
      </c>
      <c r="N3240">
        <v>1.0351515379498999</v>
      </c>
      <c r="O3240">
        <v>41.935483870967701</v>
      </c>
      <c r="P3240">
        <v>63.821138211382099</v>
      </c>
      <c r="Q3240">
        <v>6.3366072429193995E-2</v>
      </c>
    </row>
    <row r="3241" spans="1:17" hidden="1" x14ac:dyDescent="0.3">
      <c r="A3241" t="s">
        <v>6645</v>
      </c>
      <c r="B3241" t="s">
        <v>6646</v>
      </c>
      <c r="C3241" t="str">
        <f>IFERROR(VLOOKUP(Table1[[#This Row],[Ticker]],[1]!Table1[[Symbol]:[Industry]],2,FALSE),"-")</f>
        <v>-</v>
      </c>
      <c r="D3241" t="s">
        <v>140</v>
      </c>
      <c r="E3241">
        <v>58.731749999999998</v>
      </c>
      <c r="F3241">
        <v>15.74</v>
      </c>
      <c r="G3241">
        <v>-35.611062934282103</v>
      </c>
      <c r="H3241">
        <v>-11.2412466960328</v>
      </c>
      <c r="I3241">
        <v>-18.7291404778363</v>
      </c>
      <c r="J3241">
        <v>1.0012574256273701</v>
      </c>
      <c r="K3241">
        <v>15.4014767797606</v>
      </c>
      <c r="L3241">
        <v>16.508720299264098</v>
      </c>
      <c r="M3241">
        <v>53.193218808525302</v>
      </c>
      <c r="N3241">
        <v>1.2353705565561699</v>
      </c>
      <c r="O3241">
        <v>63.913595933926302</v>
      </c>
      <c r="P3241">
        <v>26.4257028112449</v>
      </c>
      <c r="Q3241">
        <v>-1.23611682294E-4</v>
      </c>
    </row>
    <row r="3242" spans="1:17" hidden="1" x14ac:dyDescent="0.3">
      <c r="A3242" t="s">
        <v>6647</v>
      </c>
      <c r="B3242" t="s">
        <v>6648</v>
      </c>
      <c r="C3242" t="str">
        <f>IFERROR(VLOOKUP(Table1[[#This Row],[Ticker]],[1]!Table1[[Symbol]:[Industry]],2,FALSE),"-")</f>
        <v>-</v>
      </c>
      <c r="D3242" t="s">
        <v>278</v>
      </c>
      <c r="E3242">
        <v>58.6799252</v>
      </c>
      <c r="F3242">
        <v>66.239999999999995</v>
      </c>
      <c r="G3242">
        <v>18.377414409099998</v>
      </c>
      <c r="H3242">
        <v>-12.918483343952699</v>
      </c>
      <c r="I3242">
        <v>18.590449291784001</v>
      </c>
      <c r="J3242">
        <v>-3.2429221236369101</v>
      </c>
      <c r="K3242">
        <v>67.743972436306194</v>
      </c>
      <c r="L3242">
        <v>61.2984340625</v>
      </c>
      <c r="M3242">
        <v>51.0392587657904</v>
      </c>
      <c r="N3242">
        <v>0.96179844807891501</v>
      </c>
      <c r="O3242">
        <v>14.7342995169082</v>
      </c>
      <c r="P3242">
        <v>60.737685027905798</v>
      </c>
      <c r="Q3242">
        <v>0.126529741423868</v>
      </c>
    </row>
    <row r="3243" spans="1:17" hidden="1" x14ac:dyDescent="0.3">
      <c r="A3243" t="s">
        <v>6649</v>
      </c>
      <c r="B3243" t="s">
        <v>6650</v>
      </c>
      <c r="C3243" t="str">
        <f>IFERROR(VLOOKUP(Table1[[#This Row],[Ticker]],[1]!Table1[[Symbol]:[Industry]],2,FALSE),"-")</f>
        <v>-</v>
      </c>
      <c r="D3243" t="s">
        <v>544</v>
      </c>
      <c r="E3243">
        <v>58.574199999999998</v>
      </c>
      <c r="F3243">
        <v>1.1499999999999999</v>
      </c>
      <c r="G3243">
        <v>56.854461020117903</v>
      </c>
      <c r="H3243">
        <v>10.1275507676551</v>
      </c>
      <c r="I3243">
        <v>4.8442403896622004</v>
      </c>
      <c r="J3243">
        <v>-5.80372495716703</v>
      </c>
      <c r="K3243">
        <v>1.03470685699448</v>
      </c>
      <c r="L3243">
        <v>0.92396038900567801</v>
      </c>
      <c r="M3243">
        <v>56.391087596617197</v>
      </c>
      <c r="N3243">
        <v>1.8560535720504501</v>
      </c>
      <c r="O3243">
        <v>18.260869565217401</v>
      </c>
      <c r="P3243">
        <v>98.275862068965495</v>
      </c>
      <c r="Q3243">
        <v>7.5635791031765001E-2</v>
      </c>
    </row>
    <row r="3244" spans="1:17" hidden="1" x14ac:dyDescent="0.3">
      <c r="A3244" t="s">
        <v>6651</v>
      </c>
      <c r="B3244" t="s">
        <v>6652</v>
      </c>
      <c r="C3244" t="str">
        <f>IFERROR(VLOOKUP(Table1[[#This Row],[Ticker]],[1]!Table1[[Symbol]:[Industry]],2,FALSE),"-")</f>
        <v>-</v>
      </c>
      <c r="D3244" t="s">
        <v>1270</v>
      </c>
      <c r="E3244">
        <v>58.515599999999999</v>
      </c>
      <c r="F3244">
        <v>33.03</v>
      </c>
      <c r="G3244">
        <v>42.406381533870501</v>
      </c>
      <c r="H3244">
        <v>26.2891669292713</v>
      </c>
      <c r="I3244">
        <v>44.705297822755497</v>
      </c>
      <c r="J3244">
        <v>4.9951731144583098</v>
      </c>
      <c r="K3244">
        <v>27.295459129084499</v>
      </c>
      <c r="L3244">
        <v>23.854067678836099</v>
      </c>
      <c r="M3244">
        <v>63.8348406856663</v>
      </c>
      <c r="N3244">
        <v>0.73505116619050903</v>
      </c>
      <c r="O3244">
        <v>12.867090523766199</v>
      </c>
      <c r="P3244">
        <v>83.5</v>
      </c>
      <c r="Q3244">
        <v>3.7245010606027001E-2</v>
      </c>
    </row>
    <row r="3245" spans="1:17" hidden="1" x14ac:dyDescent="0.3">
      <c r="A3245" t="s">
        <v>6653</v>
      </c>
      <c r="B3245" t="s">
        <v>6654</v>
      </c>
      <c r="C3245" t="str">
        <f>IFERROR(VLOOKUP(Table1[[#This Row],[Ticker]],[1]!Table1[[Symbol]:[Industry]],2,FALSE),"-")</f>
        <v>-</v>
      </c>
      <c r="D3245" t="s">
        <v>327</v>
      </c>
      <c r="E3245">
        <v>58.45234</v>
      </c>
      <c r="F3245">
        <v>105.35</v>
      </c>
      <c r="G3245">
        <v>-44.0185548528978</v>
      </c>
      <c r="H3245">
        <v>7.9347365495244899</v>
      </c>
      <c r="I3245">
        <v>-40.183007102136202</v>
      </c>
      <c r="J3245">
        <v>7.2740336841734496</v>
      </c>
      <c r="K3245">
        <v>107.152220994478</v>
      </c>
      <c r="L3245">
        <v>125.05648600084901</v>
      </c>
      <c r="M3245">
        <v>66.284248025382198</v>
      </c>
      <c r="N3245">
        <v>1.0942398688836601</v>
      </c>
      <c r="O3245">
        <v>98.386331276696694</v>
      </c>
      <c r="P3245">
        <v>21.3290337440976</v>
      </c>
      <c r="Q3245">
        <v>0.13184313634366501</v>
      </c>
    </row>
    <row r="3246" spans="1:17" hidden="1" x14ac:dyDescent="0.3">
      <c r="A3246" t="s">
        <v>6655</v>
      </c>
      <c r="B3246" t="s">
        <v>6656</v>
      </c>
      <c r="C3246" t="str">
        <f>IFERROR(VLOOKUP(Table1[[#This Row],[Ticker]],[1]!Table1[[Symbol]:[Industry]],2,FALSE),"-")</f>
        <v>-</v>
      </c>
      <c r="E3246">
        <v>58.440026603999897</v>
      </c>
      <c r="F3246">
        <v>41.99</v>
      </c>
      <c r="G3246">
        <v>-41.705221519564503</v>
      </c>
      <c r="H3246">
        <v>-15.129365273872899</v>
      </c>
      <c r="I3246">
        <v>-38.291288815432203</v>
      </c>
      <c r="J3246">
        <v>-2.7937755255541599</v>
      </c>
      <c r="K3246">
        <v>48.282562273372697</v>
      </c>
      <c r="L3246">
        <v>54.4285837970044</v>
      </c>
      <c r="M3246">
        <v>38.354501631898501</v>
      </c>
      <c r="N3246">
        <v>0.978609625668449</v>
      </c>
      <c r="O3246">
        <v>96.3324601095498</v>
      </c>
      <c r="P3246">
        <v>16.6064981949458</v>
      </c>
      <c r="Q3246">
        <v>6.2961479859544006E-2</v>
      </c>
    </row>
    <row r="3247" spans="1:17" hidden="1" x14ac:dyDescent="0.3">
      <c r="A3247" t="s">
        <v>6657</v>
      </c>
      <c r="B3247" t="s">
        <v>6658</v>
      </c>
      <c r="C3247" t="str">
        <f>IFERROR(VLOOKUP(Table1[[#This Row],[Ticker]],[1]!Table1[[Symbol]:[Industry]],2,FALSE),"-")</f>
        <v>-</v>
      </c>
      <c r="D3247" t="s">
        <v>322</v>
      </c>
      <c r="E3247">
        <v>58.329599999999999</v>
      </c>
      <c r="F3247">
        <v>62</v>
      </c>
      <c r="G3247">
        <v>-8.7040894440928405</v>
      </c>
      <c r="H3247">
        <v>-6.9635212427716802</v>
      </c>
      <c r="I3247">
        <v>13.682624228046</v>
      </c>
      <c r="J3247">
        <v>-13.028636409351201</v>
      </c>
      <c r="K3247">
        <v>65.626940954708999</v>
      </c>
      <c r="L3247">
        <v>58.938849984543999</v>
      </c>
      <c r="M3247">
        <v>30.299556960266699</v>
      </c>
      <c r="N3247">
        <v>0.265329268760848</v>
      </c>
      <c r="O3247">
        <v>30.2419354838709</v>
      </c>
      <c r="P3247">
        <v>97.767145135566096</v>
      </c>
      <c r="Q3247">
        <v>1.9175223572604001E-2</v>
      </c>
    </row>
    <row r="3248" spans="1:17" hidden="1" x14ac:dyDescent="0.3">
      <c r="A3248" t="s">
        <v>6659</v>
      </c>
      <c r="B3248" t="s">
        <v>6660</v>
      </c>
      <c r="C3248" t="str">
        <f>IFERROR(VLOOKUP(Table1[[#This Row],[Ticker]],[1]!Table1[[Symbol]:[Industry]],2,FALSE),"-")</f>
        <v>-</v>
      </c>
      <c r="D3248" t="s">
        <v>971</v>
      </c>
      <c r="E3248">
        <v>58.260169500000003</v>
      </c>
      <c r="F3248">
        <v>48.11</v>
      </c>
      <c r="G3248">
        <v>-32.772900159966198</v>
      </c>
      <c r="H3248">
        <v>-6.52870248653623</v>
      </c>
      <c r="I3248">
        <v>-13.153735698499499</v>
      </c>
      <c r="J3248">
        <v>-6.0832582580906998</v>
      </c>
      <c r="K3248">
        <v>47.3461435736751</v>
      </c>
      <c r="L3248">
        <v>48.787920671349703</v>
      </c>
      <c r="M3248">
        <v>54.561916512667402</v>
      </c>
      <c r="N3248">
        <v>1.4201055024109701</v>
      </c>
      <c r="O3248">
        <v>19.517771773020101</v>
      </c>
      <c r="P3248">
        <v>34.913067863152001</v>
      </c>
      <c r="Q3248">
        <v>-0.11778690307801799</v>
      </c>
    </row>
    <row r="3249" spans="1:17" hidden="1" x14ac:dyDescent="0.3">
      <c r="A3249" t="s">
        <v>6661</v>
      </c>
      <c r="B3249" t="s">
        <v>6662</v>
      </c>
      <c r="C3249" t="str">
        <f>IFERROR(VLOOKUP(Table1[[#This Row],[Ticker]],[1]!Table1[[Symbol]:[Industry]],2,FALSE),"-")</f>
        <v>-</v>
      </c>
      <c r="D3249" t="s">
        <v>140</v>
      </c>
      <c r="E3249">
        <v>58.243425000000002</v>
      </c>
      <c r="F3249">
        <v>87.65</v>
      </c>
      <c r="G3249">
        <v>-12.6927197488831</v>
      </c>
      <c r="H3249">
        <v>1.5519716245500199</v>
      </c>
      <c r="I3249">
        <v>-10.870979564353901</v>
      </c>
      <c r="J3249">
        <v>0.64134879291996105</v>
      </c>
      <c r="M3249">
        <v>100</v>
      </c>
    </row>
    <row r="3250" spans="1:17" hidden="1" x14ac:dyDescent="0.3">
      <c r="A3250" t="s">
        <v>6663</v>
      </c>
      <c r="B3250" t="s">
        <v>6664</v>
      </c>
      <c r="C3250" t="str">
        <f>IFERROR(VLOOKUP(Table1[[#This Row],[Ticker]],[1]!Table1[[Symbol]:[Industry]],2,FALSE),"-")</f>
        <v>-</v>
      </c>
      <c r="D3250" t="s">
        <v>486</v>
      </c>
      <c r="E3250">
        <v>58.225742050000001</v>
      </c>
      <c r="F3250">
        <v>50.98</v>
      </c>
      <c r="G3250">
        <v>-70.571708006050997</v>
      </c>
      <c r="H3250">
        <v>-7.0646582073406901</v>
      </c>
      <c r="I3250">
        <v>-39.463957872024402</v>
      </c>
      <c r="J3250">
        <v>-5.98606503681318</v>
      </c>
      <c r="K3250">
        <v>50.098424653502498</v>
      </c>
      <c r="L3250">
        <v>62.176977455876802</v>
      </c>
      <c r="M3250">
        <v>52.376017059900597</v>
      </c>
      <c r="N3250">
        <v>1.4661502600099601</v>
      </c>
      <c r="O3250">
        <v>88.309140839544895</v>
      </c>
      <c r="P3250">
        <v>21.961722488038198</v>
      </c>
      <c r="Q3250">
        <v>1.2050251635391E-2</v>
      </c>
    </row>
    <row r="3251" spans="1:17" hidden="1" x14ac:dyDescent="0.3">
      <c r="A3251" t="s">
        <v>6665</v>
      </c>
      <c r="B3251" t="s">
        <v>6666</v>
      </c>
      <c r="C3251" t="str">
        <f>IFERROR(VLOOKUP(Table1[[#This Row],[Ticker]],[1]!Table1[[Symbol]:[Industry]],2,FALSE),"-")</f>
        <v>-</v>
      </c>
      <c r="D3251" t="s">
        <v>272</v>
      </c>
      <c r="E3251">
        <v>57.963650000000001</v>
      </c>
      <c r="F3251">
        <v>168.8</v>
      </c>
      <c r="G3251">
        <v>14.1656484058704</v>
      </c>
      <c r="H3251">
        <v>0.57636236732212998</v>
      </c>
      <c r="I3251">
        <v>-12.834295258535001</v>
      </c>
      <c r="J3251">
        <v>-5.9591837320147096</v>
      </c>
      <c r="K3251">
        <v>165.715796441631</v>
      </c>
      <c r="L3251">
        <v>156.50024121459001</v>
      </c>
      <c r="M3251">
        <v>56.492254330820103</v>
      </c>
      <c r="N3251">
        <v>2.60607526161836</v>
      </c>
      <c r="O3251">
        <v>36.255924170616098</v>
      </c>
      <c r="P3251">
        <v>67.128712871287107</v>
      </c>
      <c r="Q3251">
        <v>0.10629163929626501</v>
      </c>
    </row>
    <row r="3252" spans="1:17" hidden="1" x14ac:dyDescent="0.3">
      <c r="A3252" t="s">
        <v>6667</v>
      </c>
      <c r="B3252" t="s">
        <v>6668</v>
      </c>
      <c r="C3252" t="str">
        <f>IFERROR(VLOOKUP(Table1[[#This Row],[Ticker]],[1]!Table1[[Symbol]:[Industry]],2,FALSE),"-")</f>
        <v>-</v>
      </c>
      <c r="D3252" t="s">
        <v>396</v>
      </c>
      <c r="E3252">
        <v>57.935202500000003</v>
      </c>
      <c r="F3252">
        <v>137.5</v>
      </c>
      <c r="G3252">
        <v>-51.360897195240199</v>
      </c>
      <c r="H3252">
        <v>-8.3034256633212493</v>
      </c>
      <c r="I3252">
        <v>-34.949700126299902</v>
      </c>
      <c r="J3252">
        <v>-12.686179800539399</v>
      </c>
      <c r="K3252">
        <v>141.45354527092101</v>
      </c>
      <c r="L3252">
        <v>144.698683795249</v>
      </c>
      <c r="M3252">
        <v>38.688922492507103</v>
      </c>
      <c r="N3252">
        <v>1.5333333333333301</v>
      </c>
      <c r="O3252">
        <v>52.727272727272698</v>
      </c>
      <c r="P3252">
        <v>18.483412322274798</v>
      </c>
    </row>
    <row r="3253" spans="1:17" hidden="1" x14ac:dyDescent="0.3">
      <c r="A3253" t="s">
        <v>6669</v>
      </c>
      <c r="B3253" t="s">
        <v>6670</v>
      </c>
      <c r="C3253" t="str">
        <f>IFERROR(VLOOKUP(Table1[[#This Row],[Ticker]],[1]!Table1[[Symbol]:[Industry]],2,FALSE),"-")</f>
        <v>-</v>
      </c>
      <c r="E3253">
        <v>57.72672</v>
      </c>
      <c r="F3253">
        <v>62</v>
      </c>
      <c r="G3253">
        <v>109.757816455119</v>
      </c>
      <c r="H3253">
        <v>-16.392608330407601</v>
      </c>
      <c r="I3253">
        <v>80.435201547633696</v>
      </c>
      <c r="J3253">
        <v>-7.5538464933848202</v>
      </c>
      <c r="K3253">
        <v>73.987352979793897</v>
      </c>
      <c r="L3253">
        <v>61.651997095494401</v>
      </c>
      <c r="M3253">
        <v>25.481259976891799</v>
      </c>
      <c r="N3253">
        <v>0.38574097135740898</v>
      </c>
      <c r="O3253">
        <v>321.77419354838702</v>
      </c>
      <c r="P3253">
        <v>151.99837420403699</v>
      </c>
      <c r="Q3253">
        <v>0.136847946816361</v>
      </c>
    </row>
    <row r="3254" spans="1:17" hidden="1" x14ac:dyDescent="0.3">
      <c r="A3254" t="s">
        <v>6671</v>
      </c>
      <c r="B3254" t="s">
        <v>6672</v>
      </c>
      <c r="C3254" t="str">
        <f>IFERROR(VLOOKUP(Table1[[#This Row],[Ticker]],[1]!Table1[[Symbol]:[Industry]],2,FALSE),"-")</f>
        <v>-</v>
      </c>
      <c r="D3254" t="s">
        <v>21</v>
      </c>
      <c r="E3254">
        <v>57.726089999999999</v>
      </c>
      <c r="F3254">
        <v>10.25</v>
      </c>
      <c r="G3254">
        <v>14.918345009927901</v>
      </c>
      <c r="H3254">
        <v>-14.3301409031512</v>
      </c>
      <c r="I3254">
        <v>8.1464936919155093</v>
      </c>
      <c r="J3254">
        <v>-2.54783240323074</v>
      </c>
      <c r="K3254">
        <v>10.417073729325301</v>
      </c>
      <c r="L3254">
        <v>9.8746266310484199</v>
      </c>
      <c r="M3254">
        <v>47.923197270452398</v>
      </c>
      <c r="N3254">
        <v>1.0902273116446199</v>
      </c>
      <c r="O3254">
        <v>47.317073170731703</v>
      </c>
      <c r="P3254">
        <v>50.735294117647001</v>
      </c>
      <c r="Q3254">
        <v>8.3150482049969998E-2</v>
      </c>
    </row>
    <row r="3255" spans="1:17" hidden="1" x14ac:dyDescent="0.3">
      <c r="A3255" t="s">
        <v>6673</v>
      </c>
      <c r="B3255" t="s">
        <v>6674</v>
      </c>
      <c r="C3255" t="str">
        <f>IFERROR(VLOOKUP(Table1[[#This Row],[Ticker]],[1]!Table1[[Symbol]:[Industry]],2,FALSE),"-")</f>
        <v>-</v>
      </c>
      <c r="E3255">
        <v>57.670200399999999</v>
      </c>
      <c r="F3255">
        <v>65</v>
      </c>
      <c r="G3255">
        <v>57.619911024146603</v>
      </c>
      <c r="H3255">
        <v>10.6621071893228</v>
      </c>
      <c r="I3255">
        <v>-3.6123219194270302</v>
      </c>
      <c r="J3255">
        <v>7.8634679733854904</v>
      </c>
      <c r="K3255">
        <v>60.827424834554002</v>
      </c>
      <c r="L3255">
        <v>57.472695075374297</v>
      </c>
      <c r="M3255">
        <v>70.438704119556107</v>
      </c>
      <c r="N3255">
        <v>1.3177104139803399</v>
      </c>
      <c r="O3255">
        <v>23.769230769230699</v>
      </c>
      <c r="P3255">
        <v>94.902548725637104</v>
      </c>
      <c r="Q3255">
        <v>3.0980503532609002E-2</v>
      </c>
    </row>
    <row r="3256" spans="1:17" hidden="1" x14ac:dyDescent="0.3">
      <c r="A3256" t="s">
        <v>6675</v>
      </c>
      <c r="B3256" t="s">
        <v>6676</v>
      </c>
      <c r="C3256" t="str">
        <f>IFERROR(VLOOKUP(Table1[[#This Row],[Ticker]],[1]!Table1[[Symbol]:[Industry]],2,FALSE),"-")</f>
        <v>-</v>
      </c>
      <c r="D3256" t="s">
        <v>1533</v>
      </c>
      <c r="E3256">
        <v>57.559220801999999</v>
      </c>
      <c r="F3256">
        <v>5.13</v>
      </c>
      <c r="G3256">
        <v>45.3147784804354</v>
      </c>
      <c r="H3256">
        <v>-0.73981857797504802</v>
      </c>
      <c r="I3256">
        <v>-8.7173757719539502</v>
      </c>
      <c r="J3256">
        <v>-21.243861973260898</v>
      </c>
      <c r="K3256">
        <v>4.88071295789877</v>
      </c>
      <c r="L3256">
        <v>4.5530245620557501</v>
      </c>
      <c r="M3256">
        <v>36.886392973240902</v>
      </c>
      <c r="N3256">
        <v>2.7027021481206601</v>
      </c>
      <c r="O3256">
        <v>32.553606237816702</v>
      </c>
      <c r="P3256">
        <v>86.545454545454504</v>
      </c>
      <c r="Q3256">
        <v>6.1410319291104999E-2</v>
      </c>
    </row>
    <row r="3257" spans="1:17" hidden="1" x14ac:dyDescent="0.3">
      <c r="A3257" t="s">
        <v>6677</v>
      </c>
      <c r="B3257" t="s">
        <v>6678</v>
      </c>
      <c r="C3257" t="str">
        <f>IFERROR(VLOOKUP(Table1[[#This Row],[Ticker]],[1]!Table1[[Symbol]:[Industry]],2,FALSE),"-")</f>
        <v>-</v>
      </c>
      <c r="E3257">
        <v>57.512</v>
      </c>
      <c r="F3257">
        <v>71.89</v>
      </c>
      <c r="G3257">
        <v>309.22100957541397</v>
      </c>
      <c r="H3257">
        <v>20.533473347490698</v>
      </c>
      <c r="I3257">
        <v>143.61170224223</v>
      </c>
      <c r="J3257">
        <v>8.5723340815901494</v>
      </c>
      <c r="K3257">
        <v>56.701637748154603</v>
      </c>
      <c r="M3257">
        <v>100</v>
      </c>
      <c r="N3257">
        <v>0.89590409590409503</v>
      </c>
      <c r="O3257">
        <v>0</v>
      </c>
      <c r="P3257">
        <v>334.90623109497801</v>
      </c>
    </row>
    <row r="3258" spans="1:17" hidden="1" x14ac:dyDescent="0.3">
      <c r="A3258" t="s">
        <v>6679</v>
      </c>
      <c r="B3258" t="s">
        <v>6680</v>
      </c>
      <c r="C3258" t="str">
        <f>IFERROR(VLOOKUP(Table1[[#This Row],[Ticker]],[1]!Table1[[Symbol]:[Industry]],2,FALSE),"-")</f>
        <v>-</v>
      </c>
      <c r="E3258">
        <v>57.498624999999997</v>
      </c>
      <c r="F3258">
        <v>47</v>
      </c>
      <c r="G3258">
        <v>-24.6099527023602</v>
      </c>
      <c r="H3258">
        <v>-9.14789479398077</v>
      </c>
      <c r="I3258">
        <v>-25.078843661862201</v>
      </c>
      <c r="J3258">
        <v>-1.6714935522083501</v>
      </c>
      <c r="K3258">
        <v>48.824071441849497</v>
      </c>
      <c r="L3258">
        <v>50.956353881516598</v>
      </c>
      <c r="M3258">
        <v>41.261105777161099</v>
      </c>
      <c r="N3258">
        <v>0.18556218556218501</v>
      </c>
      <c r="O3258">
        <v>34.042553191489297</v>
      </c>
      <c r="P3258">
        <v>12.1718377088305</v>
      </c>
      <c r="Q3258">
        <v>1.1686460725447E-2</v>
      </c>
    </row>
    <row r="3259" spans="1:17" hidden="1" x14ac:dyDescent="0.3">
      <c r="A3259" t="s">
        <v>6681</v>
      </c>
      <c r="B3259" t="s">
        <v>6682</v>
      </c>
      <c r="C3259" t="str">
        <f>IFERROR(VLOOKUP(Table1[[#This Row],[Ticker]],[1]!Table1[[Symbol]:[Industry]],2,FALSE),"-")</f>
        <v>-</v>
      </c>
      <c r="D3259" t="s">
        <v>119</v>
      </c>
      <c r="E3259">
        <v>57.409439999999996</v>
      </c>
      <c r="F3259">
        <v>9.0500000000000007</v>
      </c>
      <c r="G3259">
        <v>-37.880343470783998</v>
      </c>
      <c r="H3259">
        <v>-17.242186206042199</v>
      </c>
      <c r="I3259">
        <v>-29.785844240422399</v>
      </c>
      <c r="J3259">
        <v>-7.7791540076948902</v>
      </c>
      <c r="K3259">
        <v>9.7391043619030597</v>
      </c>
      <c r="L3259">
        <v>10.194547338755999</v>
      </c>
      <c r="M3259">
        <v>29.1911213318775</v>
      </c>
      <c r="N3259">
        <v>1.4506716210187001</v>
      </c>
      <c r="O3259">
        <v>69.060773480662903</v>
      </c>
      <c r="P3259">
        <v>31.159420289854999</v>
      </c>
      <c r="Q3259">
        <v>1.1707955681534999E-2</v>
      </c>
    </row>
    <row r="3260" spans="1:17" hidden="1" x14ac:dyDescent="0.3">
      <c r="A3260" t="s">
        <v>6683</v>
      </c>
      <c r="B3260" t="s">
        <v>6684</v>
      </c>
      <c r="C3260" t="str">
        <f>IFERROR(VLOOKUP(Table1[[#This Row],[Ticker]],[1]!Table1[[Symbol]:[Industry]],2,FALSE),"-")</f>
        <v>-</v>
      </c>
      <c r="E3260">
        <v>57.374101879999998</v>
      </c>
      <c r="F3260">
        <v>15.4</v>
      </c>
      <c r="G3260">
        <v>27.2442720256191</v>
      </c>
      <c r="H3260">
        <v>15.4910448635436</v>
      </c>
      <c r="I3260">
        <v>31.938438181534401</v>
      </c>
      <c r="J3260">
        <v>14.7597332135909</v>
      </c>
      <c r="K3260">
        <v>13.1716720105953</v>
      </c>
      <c r="L3260">
        <v>11.964895266595001</v>
      </c>
      <c r="M3260">
        <v>87.193427674291996</v>
      </c>
      <c r="N3260">
        <v>1.12263622651784</v>
      </c>
      <c r="O3260">
        <v>6.8181818181818103</v>
      </c>
      <c r="P3260">
        <v>66.486486486486498</v>
      </c>
      <c r="Q3260">
        <v>6.4967170934757998E-2</v>
      </c>
    </row>
    <row r="3261" spans="1:17" hidden="1" x14ac:dyDescent="0.3">
      <c r="A3261" t="s">
        <v>6685</v>
      </c>
      <c r="B3261" t="s">
        <v>6686</v>
      </c>
      <c r="C3261" t="str">
        <f>IFERROR(VLOOKUP(Table1[[#This Row],[Ticker]],[1]!Table1[[Symbol]:[Industry]],2,FALSE),"-")</f>
        <v>-</v>
      </c>
      <c r="D3261" t="s">
        <v>607</v>
      </c>
      <c r="E3261">
        <v>57.136036439999998</v>
      </c>
      <c r="F3261">
        <v>32.82</v>
      </c>
      <c r="G3261">
        <v>34.022095553606199</v>
      </c>
      <c r="H3261">
        <v>2.3811209522598298</v>
      </c>
      <c r="I3261">
        <v>15.400770946192701</v>
      </c>
      <c r="J3261">
        <v>2.1614762203064299</v>
      </c>
      <c r="K3261">
        <v>31.521756513718898</v>
      </c>
      <c r="L3261">
        <v>28.533181774153501</v>
      </c>
      <c r="M3261">
        <v>68.831368193124504</v>
      </c>
      <c r="N3261">
        <v>0.52188281011729898</v>
      </c>
      <c r="O3261">
        <v>18.2205971968312</v>
      </c>
      <c r="P3261">
        <v>77.405405405405403</v>
      </c>
      <c r="Q3261">
        <v>5.5852354871505E-2</v>
      </c>
    </row>
    <row r="3262" spans="1:17" hidden="1" x14ac:dyDescent="0.3">
      <c r="A3262" t="s">
        <v>6687</v>
      </c>
      <c r="B3262" t="s">
        <v>6688</v>
      </c>
      <c r="C3262" t="str">
        <f>IFERROR(VLOOKUP(Table1[[#This Row],[Ticker]],[1]!Table1[[Symbol]:[Industry]],2,FALSE),"-")</f>
        <v>-</v>
      </c>
      <c r="D3262" t="s">
        <v>140</v>
      </c>
      <c r="E3262">
        <v>56.9133019</v>
      </c>
      <c r="F3262">
        <v>45.5</v>
      </c>
      <c r="G3262">
        <v>22.3303933145278</v>
      </c>
      <c r="H3262">
        <v>7.3349185632582499</v>
      </c>
      <c r="I3262">
        <v>16.133604620202899</v>
      </c>
      <c r="J3262">
        <v>1.9967680107900501</v>
      </c>
      <c r="K3262">
        <v>42.682226280776398</v>
      </c>
      <c r="L3262">
        <v>39.787862763232802</v>
      </c>
      <c r="M3262">
        <v>83.5929902850703</v>
      </c>
      <c r="N3262">
        <v>0.78436142484795801</v>
      </c>
      <c r="O3262">
        <v>17.1428571428571</v>
      </c>
      <c r="P3262">
        <v>51.6666666666666</v>
      </c>
      <c r="Q3262">
        <v>3.6158222136772999E-2</v>
      </c>
    </row>
    <row r="3263" spans="1:17" hidden="1" x14ac:dyDescent="0.3">
      <c r="A3263" t="s">
        <v>6689</v>
      </c>
      <c r="B3263" t="s">
        <v>6690</v>
      </c>
      <c r="C3263" t="str">
        <f>IFERROR(VLOOKUP(Table1[[#This Row],[Ticker]],[1]!Table1[[Symbol]:[Industry]],2,FALSE),"-")</f>
        <v>-</v>
      </c>
      <c r="D3263" t="s">
        <v>130</v>
      </c>
      <c r="E3263">
        <v>56.865000000000002</v>
      </c>
      <c r="F3263">
        <v>79.31</v>
      </c>
      <c r="G3263">
        <v>36.735421527742403</v>
      </c>
      <c r="H3263">
        <v>-4.8129836083630799</v>
      </c>
      <c r="I3263">
        <v>71.973587944246603</v>
      </c>
      <c r="J3263">
        <v>0.766216885502087</v>
      </c>
      <c r="K3263">
        <v>70.927458880162206</v>
      </c>
      <c r="L3263">
        <v>61.689751833714297</v>
      </c>
      <c r="M3263">
        <v>57.612366415760697</v>
      </c>
      <c r="N3263">
        <v>1.4447413105324001</v>
      </c>
      <c r="O3263">
        <v>22.935317110074301</v>
      </c>
      <c r="P3263">
        <v>98.027465667915095</v>
      </c>
      <c r="Q3263">
        <v>9.0731147461552003E-2</v>
      </c>
    </row>
    <row r="3264" spans="1:17" hidden="1" x14ac:dyDescent="0.3">
      <c r="A3264" t="s">
        <v>6691</v>
      </c>
      <c r="B3264" t="s">
        <v>6692</v>
      </c>
      <c r="C3264" t="str">
        <f>IFERROR(VLOOKUP(Table1[[#This Row],[Ticker]],[1]!Table1[[Symbol]:[Industry]],2,FALSE),"-")</f>
        <v>-</v>
      </c>
      <c r="D3264" t="s">
        <v>327</v>
      </c>
      <c r="E3264">
        <v>56.806614089999997</v>
      </c>
      <c r="F3264">
        <v>35.75</v>
      </c>
      <c r="G3264">
        <v>48.766027975811099</v>
      </c>
      <c r="H3264">
        <v>12.254079209973</v>
      </c>
      <c r="I3264">
        <v>120.82548137090301</v>
      </c>
      <c r="J3264">
        <v>-6.8318840682474002</v>
      </c>
      <c r="K3264">
        <v>35.677251246973498</v>
      </c>
      <c r="L3264">
        <v>32.647059733608302</v>
      </c>
      <c r="M3264">
        <v>50.8616168566829</v>
      </c>
      <c r="N3264">
        <v>1.1098746915670801</v>
      </c>
      <c r="O3264">
        <v>71.608391608391599</v>
      </c>
      <c r="P3264">
        <v>137.54152823920199</v>
      </c>
      <c r="Q3264">
        <v>0.14923248204779899</v>
      </c>
    </row>
    <row r="3265" spans="1:17" hidden="1" x14ac:dyDescent="0.3">
      <c r="A3265" t="s">
        <v>6693</v>
      </c>
      <c r="B3265" t="s">
        <v>6694</v>
      </c>
      <c r="C3265" t="str">
        <f>IFERROR(VLOOKUP(Table1[[#This Row],[Ticker]],[1]!Table1[[Symbol]:[Industry]],2,FALSE),"-")</f>
        <v>-</v>
      </c>
      <c r="D3265" t="s">
        <v>1800</v>
      </c>
      <c r="E3265">
        <v>56.683500119999998</v>
      </c>
      <c r="F3265">
        <v>0.66</v>
      </c>
      <c r="G3265">
        <v>-48.038162696035101</v>
      </c>
      <c r="H3265">
        <v>-14.1870235469191</v>
      </c>
      <c r="I3265">
        <v>-28.817375771953898</v>
      </c>
      <c r="J3265">
        <v>-0.108993552208351</v>
      </c>
      <c r="K3265">
        <v>0.67265249921197001</v>
      </c>
      <c r="L3265">
        <v>0.83775885235096004</v>
      </c>
      <c r="M3265">
        <v>69.350889030846503</v>
      </c>
      <c r="N3265">
        <v>1.0865872546156099</v>
      </c>
      <c r="O3265">
        <v>74.242424242424207</v>
      </c>
      <c r="P3265">
        <v>32</v>
      </c>
      <c r="Q3265">
        <v>-2.3523928267675E-2</v>
      </c>
    </row>
    <row r="3266" spans="1:17" hidden="1" x14ac:dyDescent="0.3">
      <c r="A3266" t="s">
        <v>6695</v>
      </c>
      <c r="B3266" t="s">
        <v>6696</v>
      </c>
      <c r="C3266" t="str">
        <f>IFERROR(VLOOKUP(Table1[[#This Row],[Ticker]],[1]!Table1[[Symbol]:[Industry]],2,FALSE),"-")</f>
        <v>-</v>
      </c>
      <c r="E3266">
        <v>56.674999999999997</v>
      </c>
      <c r="F3266">
        <v>43.99</v>
      </c>
      <c r="G3266">
        <v>-4.16588450298996</v>
      </c>
      <c r="H3266">
        <v>-16.344166404062001</v>
      </c>
      <c r="I3266">
        <v>-23.4779189029443</v>
      </c>
      <c r="J3266">
        <v>-8.3587363505622605</v>
      </c>
      <c r="K3266">
        <v>47.738375795588098</v>
      </c>
      <c r="L3266">
        <v>43.392178274832901</v>
      </c>
      <c r="M3266">
        <v>33.093595935385601</v>
      </c>
      <c r="N3266">
        <v>0.41241786382786799</v>
      </c>
      <c r="O3266">
        <v>53.784951125255702</v>
      </c>
      <c r="P3266">
        <v>65.375939849624004</v>
      </c>
      <c r="Q3266">
        <v>9.0219810252425994E-2</v>
      </c>
    </row>
    <row r="3267" spans="1:17" hidden="1" x14ac:dyDescent="0.3">
      <c r="A3267" t="s">
        <v>6697</v>
      </c>
      <c r="B3267" t="s">
        <v>6698</v>
      </c>
      <c r="C3267" t="str">
        <f>IFERROR(VLOOKUP(Table1[[#This Row],[Ticker]],[1]!Table1[[Symbol]:[Industry]],2,FALSE),"-")</f>
        <v>-</v>
      </c>
      <c r="D3267" t="s">
        <v>46</v>
      </c>
      <c r="E3267">
        <v>56.658114239999897</v>
      </c>
      <c r="F3267">
        <v>33.33</v>
      </c>
      <c r="G3267">
        <v>-6.4365632011387799</v>
      </c>
      <c r="H3267">
        <v>-20.222460977705399</v>
      </c>
      <c r="I3267">
        <v>-45.382657671063697</v>
      </c>
      <c r="J3267">
        <v>-2.8188898452357098</v>
      </c>
      <c r="K3267">
        <v>35.246945092401297</v>
      </c>
      <c r="L3267">
        <v>35.426658927763697</v>
      </c>
      <c r="M3267">
        <v>41.781739667364697</v>
      </c>
      <c r="N3267">
        <v>0.71534930354927695</v>
      </c>
      <c r="O3267">
        <v>51.815181518151803</v>
      </c>
      <c r="P3267">
        <v>31.739130434782599</v>
      </c>
      <c r="Q3267">
        <v>-0.10240488845206799</v>
      </c>
    </row>
    <row r="3268" spans="1:17" hidden="1" x14ac:dyDescent="0.3">
      <c r="A3268" t="s">
        <v>6699</v>
      </c>
      <c r="B3268" t="s">
        <v>6700</v>
      </c>
      <c r="C3268" t="str">
        <f>IFERROR(VLOOKUP(Table1[[#This Row],[Ticker]],[1]!Table1[[Symbol]:[Industry]],2,FALSE),"-")</f>
        <v>-</v>
      </c>
      <c r="D3268" t="s">
        <v>971</v>
      </c>
      <c r="E3268">
        <v>56.655149999999999</v>
      </c>
      <c r="F3268">
        <v>174.2</v>
      </c>
      <c r="G3268">
        <v>508.92315735110901</v>
      </c>
      <c r="H3268">
        <v>-14.302638837041201</v>
      </c>
      <c r="I3268">
        <v>362.56728146417203</v>
      </c>
      <c r="J3268">
        <v>-12.232469161964399</v>
      </c>
      <c r="K3268">
        <v>176.39651129617599</v>
      </c>
      <c r="L3268">
        <v>99.756107674108904</v>
      </c>
      <c r="M3268">
        <v>18.836958577590401</v>
      </c>
      <c r="N3268">
        <v>0.87706967678943404</v>
      </c>
      <c r="O3268">
        <v>35.361653272101002</v>
      </c>
      <c r="P3268">
        <v>534.60837887067396</v>
      </c>
    </row>
    <row r="3269" spans="1:17" hidden="1" x14ac:dyDescent="0.3">
      <c r="A3269" t="s">
        <v>6701</v>
      </c>
      <c r="B3269" t="s">
        <v>6702</v>
      </c>
      <c r="C3269" t="str">
        <f>IFERROR(VLOOKUP(Table1[[#This Row],[Ticker]],[1]!Table1[[Symbol]:[Industry]],2,FALSE),"-")</f>
        <v>-</v>
      </c>
      <c r="E3269">
        <v>56.645342220000003</v>
      </c>
      <c r="F3269">
        <v>1.28</v>
      </c>
      <c r="G3269">
        <v>-68.286118380551002</v>
      </c>
      <c r="H3269">
        <v>-7.8133971732927696</v>
      </c>
      <c r="I3269">
        <v>-25.984042438620602</v>
      </c>
      <c r="J3269">
        <v>-0.89024355220835205</v>
      </c>
      <c r="K3269">
        <v>1.3166785188817201</v>
      </c>
      <c r="L3269">
        <v>1.59896183128978</v>
      </c>
      <c r="M3269">
        <v>50.349291931685002</v>
      </c>
      <c r="N3269">
        <v>1.03940879360613</v>
      </c>
      <c r="O3269">
        <v>78.90625</v>
      </c>
      <c r="P3269">
        <v>11.3043478260869</v>
      </c>
      <c r="Q3269">
        <v>-9.8518046526187994E-2</v>
      </c>
    </row>
    <row r="3270" spans="1:17" hidden="1" x14ac:dyDescent="0.3">
      <c r="A3270" t="s">
        <v>6703</v>
      </c>
      <c r="B3270" t="s">
        <v>6704</v>
      </c>
      <c r="C3270" t="str">
        <f>IFERROR(VLOOKUP(Table1[[#This Row],[Ticker]],[1]!Table1[[Symbol]:[Industry]],2,FALSE),"-")</f>
        <v>-</v>
      </c>
      <c r="D3270" t="s">
        <v>130</v>
      </c>
      <c r="E3270">
        <v>56.480541207999998</v>
      </c>
      <c r="F3270">
        <v>50.78</v>
      </c>
      <c r="G3270">
        <v>417.41638275851</v>
      </c>
      <c r="H3270">
        <v>41.184473071972498</v>
      </c>
      <c r="I3270">
        <v>148.69286488344699</v>
      </c>
      <c r="J3270">
        <v>6.5205968432718597</v>
      </c>
      <c r="K3270">
        <v>34.830983273290798</v>
      </c>
      <c r="L3270">
        <v>22.8568685372869</v>
      </c>
      <c r="M3270">
        <v>99.993669386039798</v>
      </c>
      <c r="N3270">
        <v>1.28904641284813</v>
      </c>
      <c r="O3270">
        <v>0</v>
      </c>
      <c r="P3270">
        <v>504.52380952380901</v>
      </c>
      <c r="Q3270">
        <v>0.11234921835299801</v>
      </c>
    </row>
    <row r="3271" spans="1:17" hidden="1" x14ac:dyDescent="0.3">
      <c r="A3271" t="s">
        <v>6705</v>
      </c>
      <c r="B3271" t="s">
        <v>6706</v>
      </c>
      <c r="C3271" t="str">
        <f>IFERROR(VLOOKUP(Table1[[#This Row],[Ticker]],[1]!Table1[[Symbol]:[Industry]],2,FALSE),"-")</f>
        <v>-</v>
      </c>
      <c r="D3271" t="s">
        <v>385</v>
      </c>
      <c r="E3271">
        <v>56.456400000000002</v>
      </c>
      <c r="F3271">
        <v>32.57</v>
      </c>
      <c r="G3271">
        <v>154.607377447733</v>
      </c>
      <c r="H3271">
        <v>1.4553089369663199</v>
      </c>
      <c r="I3271">
        <v>62.853747222698402</v>
      </c>
      <c r="J3271">
        <v>16.0514665995942</v>
      </c>
      <c r="K3271">
        <v>28.783801504410299</v>
      </c>
      <c r="L3271">
        <v>24.497575694485</v>
      </c>
      <c r="M3271">
        <v>75.901083439152302</v>
      </c>
      <c r="N3271">
        <v>0.60334140631924404</v>
      </c>
      <c r="O3271">
        <v>19.711390850475901</v>
      </c>
      <c r="P3271">
        <v>196.360327570518</v>
      </c>
      <c r="Q3271">
        <v>8.5430933839269002E-2</v>
      </c>
    </row>
    <row r="3272" spans="1:17" hidden="1" x14ac:dyDescent="0.3">
      <c r="A3272" t="s">
        <v>6707</v>
      </c>
      <c r="B3272" t="s">
        <v>6708</v>
      </c>
      <c r="C3272" t="str">
        <f>IFERROR(VLOOKUP(Table1[[#This Row],[Ticker]],[1]!Table1[[Symbol]:[Industry]],2,FALSE),"-")</f>
        <v>-</v>
      </c>
      <c r="D3272" t="s">
        <v>607</v>
      </c>
      <c r="E3272">
        <v>56.403208979999903</v>
      </c>
      <c r="F3272">
        <v>372.7</v>
      </c>
      <c r="G3272">
        <v>35.796580906778601</v>
      </c>
      <c r="H3272">
        <v>9.0003541438832002</v>
      </c>
      <c r="I3272">
        <v>-3.0844732018944301</v>
      </c>
      <c r="J3272">
        <v>17.641886729481701</v>
      </c>
      <c r="K3272">
        <v>284.879777779591</v>
      </c>
      <c r="L3272">
        <v>271.61491724664802</v>
      </c>
      <c r="M3272">
        <v>83.424139696269606</v>
      </c>
      <c r="N3272">
        <v>1.5121168490988199</v>
      </c>
      <c r="O3272">
        <v>10.2763616850013</v>
      </c>
      <c r="P3272">
        <v>79.182692307692307</v>
      </c>
      <c r="Q3272">
        <v>-3.4027334728938999E-2</v>
      </c>
    </row>
    <row r="3273" spans="1:17" hidden="1" x14ac:dyDescent="0.3">
      <c r="A3273" t="s">
        <v>6709</v>
      </c>
      <c r="B3273" t="s">
        <v>6710</v>
      </c>
      <c r="C3273" t="str">
        <f>IFERROR(VLOOKUP(Table1[[#This Row],[Ticker]],[1]!Table1[[Symbol]:[Industry]],2,FALSE),"-")</f>
        <v>-</v>
      </c>
      <c r="D3273" t="s">
        <v>46</v>
      </c>
      <c r="E3273">
        <v>56.173589999999997</v>
      </c>
      <c r="F3273">
        <v>7.43</v>
      </c>
      <c r="G3273">
        <v>-94.3614441165291</v>
      </c>
      <c r="H3273">
        <v>-18.263678599183901</v>
      </c>
      <c r="I3273">
        <v>-51.877375771953901</v>
      </c>
      <c r="J3273">
        <v>-11.460836798800599</v>
      </c>
      <c r="K3273">
        <v>9.0754518414788095</v>
      </c>
      <c r="L3273">
        <v>12.908563335254</v>
      </c>
      <c r="M3273">
        <v>32.642848088179498</v>
      </c>
      <c r="N3273">
        <v>0.15821901582946099</v>
      </c>
      <c r="O3273">
        <v>297.17362045760399</v>
      </c>
      <c r="P3273">
        <v>7.6811594202898403</v>
      </c>
      <c r="Q3273">
        <v>8.5616178335846005E-2</v>
      </c>
    </row>
    <row r="3274" spans="1:17" hidden="1" x14ac:dyDescent="0.3">
      <c r="A3274" t="s">
        <v>6711</v>
      </c>
      <c r="B3274" t="s">
        <v>6712</v>
      </c>
      <c r="C3274" t="str">
        <f>IFERROR(VLOOKUP(Table1[[#This Row],[Ticker]],[1]!Table1[[Symbol]:[Industry]],2,FALSE),"-")</f>
        <v>-</v>
      </c>
      <c r="E3274">
        <v>56.041871615999902</v>
      </c>
      <c r="F3274">
        <v>50.55</v>
      </c>
      <c r="G3274">
        <v>-5.2133435405368997</v>
      </c>
      <c r="H3274">
        <v>-11.357891894258</v>
      </c>
      <c r="I3274">
        <v>-23.526476154030998</v>
      </c>
      <c r="J3274">
        <v>-4.2663039314498699</v>
      </c>
      <c r="K3274">
        <v>53.344213191992402</v>
      </c>
      <c r="L3274">
        <v>53.7461682080896</v>
      </c>
      <c r="M3274">
        <v>28.817027900919001</v>
      </c>
      <c r="N3274">
        <v>0.85399449035812602</v>
      </c>
      <c r="O3274">
        <v>60.039564787339202</v>
      </c>
      <c r="P3274">
        <v>34.799999999999898</v>
      </c>
    </row>
    <row r="3275" spans="1:17" hidden="1" x14ac:dyDescent="0.3">
      <c r="A3275" t="s">
        <v>6713</v>
      </c>
      <c r="B3275" t="s">
        <v>6714</v>
      </c>
      <c r="C3275" t="str">
        <f>IFERROR(VLOOKUP(Table1[[#This Row],[Ticker]],[1]!Table1[[Symbol]:[Industry]],2,FALSE),"-")</f>
        <v>-</v>
      </c>
      <c r="E3275">
        <v>55.903925000000001</v>
      </c>
      <c r="F3275">
        <v>28.18</v>
      </c>
      <c r="G3275">
        <v>96.616365782022697</v>
      </c>
      <c r="H3275">
        <v>-8.1642224068621392</v>
      </c>
      <c r="I3275">
        <v>1.4477302704630099</v>
      </c>
      <c r="J3275">
        <v>-16.065432946147698</v>
      </c>
      <c r="K3275">
        <v>28.6515935871073</v>
      </c>
      <c r="L3275">
        <v>26.3686877012371</v>
      </c>
      <c r="M3275">
        <v>44.977660376426002</v>
      </c>
      <c r="N3275">
        <v>0.98298922959594903</v>
      </c>
      <c r="O3275">
        <v>20.652945351312901</v>
      </c>
      <c r="P3275">
        <v>134.833333333333</v>
      </c>
    </row>
    <row r="3276" spans="1:17" hidden="1" x14ac:dyDescent="0.3">
      <c r="A3276" t="s">
        <v>6715</v>
      </c>
      <c r="B3276" t="s">
        <v>6716</v>
      </c>
      <c r="C3276" t="str">
        <f>IFERROR(VLOOKUP(Table1[[#This Row],[Ticker]],[1]!Table1[[Symbol]:[Industry]],2,FALSE),"-")</f>
        <v>-</v>
      </c>
      <c r="D3276" t="s">
        <v>184</v>
      </c>
      <c r="E3276">
        <v>55.898488139999998</v>
      </c>
      <c r="F3276">
        <v>58.75</v>
      </c>
      <c r="G3276">
        <v>-20.549215793007601</v>
      </c>
      <c r="H3276">
        <v>-11.970842957036099</v>
      </c>
      <c r="I3276">
        <v>-27.544382758977999</v>
      </c>
      <c r="J3276">
        <v>-2.7006530719339001</v>
      </c>
      <c r="K3276">
        <v>60.198871091064802</v>
      </c>
      <c r="L3276">
        <v>63.176493201170501</v>
      </c>
      <c r="M3276">
        <v>37.255635462882999</v>
      </c>
      <c r="N3276">
        <v>1.04045774020348</v>
      </c>
      <c r="O3276">
        <v>44.680851063829799</v>
      </c>
      <c r="P3276">
        <v>19.8979591836734</v>
      </c>
      <c r="Q3276">
        <v>-1.2415315308185E-2</v>
      </c>
    </row>
    <row r="3277" spans="1:17" hidden="1" x14ac:dyDescent="0.3">
      <c r="A3277" t="s">
        <v>6717</v>
      </c>
      <c r="B3277" t="s">
        <v>6718</v>
      </c>
      <c r="C3277" t="str">
        <f>IFERROR(VLOOKUP(Table1[[#This Row],[Ticker]],[1]!Table1[[Symbol]:[Industry]],2,FALSE),"-")</f>
        <v>-</v>
      </c>
      <c r="D3277" t="s">
        <v>143</v>
      </c>
      <c r="E3277">
        <v>55.639499999999998</v>
      </c>
      <c r="F3277">
        <v>269</v>
      </c>
      <c r="G3277">
        <v>-68.754004588347598</v>
      </c>
      <c r="H3277">
        <v>-8.3196766081436397</v>
      </c>
      <c r="I3277">
        <v>-44.084184069879399</v>
      </c>
      <c r="J3277">
        <v>3.9631330806635399</v>
      </c>
      <c r="K3277">
        <v>309.42668113424298</v>
      </c>
      <c r="M3277">
        <v>44.570685440237199</v>
      </c>
      <c r="N3277">
        <v>0.57261410788381695</v>
      </c>
      <c r="O3277">
        <v>85.873605947955298</v>
      </c>
      <c r="P3277">
        <v>8.8848411252782693</v>
      </c>
    </row>
    <row r="3278" spans="1:17" hidden="1" x14ac:dyDescent="0.3">
      <c r="A3278" t="s">
        <v>6719</v>
      </c>
      <c r="B3278" t="s">
        <v>6720</v>
      </c>
      <c r="C3278" t="str">
        <f>IFERROR(VLOOKUP(Table1[[#This Row],[Ticker]],[1]!Table1[[Symbol]:[Industry]],2,FALSE),"-")</f>
        <v>-</v>
      </c>
      <c r="D3278" t="s">
        <v>396</v>
      </c>
      <c r="E3278">
        <v>55.636738000000001</v>
      </c>
      <c r="F3278">
        <v>94.08</v>
      </c>
      <c r="G3278">
        <v>154.732066110837</v>
      </c>
      <c r="H3278">
        <v>-19.82612129128</v>
      </c>
      <c r="I3278">
        <v>-4.1281311553423503</v>
      </c>
      <c r="J3278">
        <v>1.43961755890275</v>
      </c>
      <c r="K3278">
        <v>97.410329155492406</v>
      </c>
      <c r="L3278">
        <v>90.496680678116206</v>
      </c>
      <c r="M3278">
        <v>59.582184901269898</v>
      </c>
      <c r="N3278">
        <v>1.1015228090586999</v>
      </c>
      <c r="O3278">
        <v>59.0667517006802</v>
      </c>
      <c r="P3278">
        <v>181.67664670658601</v>
      </c>
      <c r="Q3278">
        <v>0.138002246642218</v>
      </c>
    </row>
    <row r="3279" spans="1:17" hidden="1" x14ac:dyDescent="0.3">
      <c r="A3279" t="s">
        <v>6721</v>
      </c>
      <c r="B3279" t="s">
        <v>6722</v>
      </c>
      <c r="C3279" t="str">
        <f>IFERROR(VLOOKUP(Table1[[#This Row],[Ticker]],[1]!Table1[[Symbol]:[Industry]],2,FALSE),"-")</f>
        <v>-</v>
      </c>
      <c r="D3279" t="s">
        <v>1358</v>
      </c>
      <c r="E3279">
        <v>55.618008000000003</v>
      </c>
      <c r="F3279">
        <v>31.33</v>
      </c>
      <c r="G3279">
        <v>28.8019579676149</v>
      </c>
      <c r="H3279">
        <v>-6.6902410501366401</v>
      </c>
      <c r="I3279">
        <v>5.9795167776529201</v>
      </c>
      <c r="J3279">
        <v>-6.2016435369037897</v>
      </c>
      <c r="K3279">
        <v>33.076697451486602</v>
      </c>
      <c r="L3279">
        <v>30.3353834995185</v>
      </c>
      <c r="M3279">
        <v>39.902752919763699</v>
      </c>
      <c r="N3279">
        <v>0.52473275225517302</v>
      </c>
      <c r="O3279">
        <v>48.611554420682999</v>
      </c>
      <c r="P3279">
        <v>92.8</v>
      </c>
      <c r="Q3279">
        <v>0.119337513702684</v>
      </c>
    </row>
    <row r="3280" spans="1:17" hidden="1" x14ac:dyDescent="0.3">
      <c r="A3280" t="s">
        <v>6723</v>
      </c>
      <c r="B3280" t="s">
        <v>6724</v>
      </c>
      <c r="C3280" t="str">
        <f>IFERROR(VLOOKUP(Table1[[#This Row],[Ticker]],[1]!Table1[[Symbol]:[Industry]],2,FALSE),"-")</f>
        <v>-</v>
      </c>
      <c r="D3280" t="s">
        <v>124</v>
      </c>
      <c r="E3280">
        <v>55.315316000000003</v>
      </c>
      <c r="F3280">
        <v>3.95</v>
      </c>
      <c r="G3280">
        <v>2.3792946094677201</v>
      </c>
      <c r="H3280">
        <v>-10.254042947271801</v>
      </c>
      <c r="I3280">
        <v>-27.274822580464502</v>
      </c>
      <c r="J3280">
        <v>-2.1791077654063198</v>
      </c>
      <c r="K3280">
        <v>3.9849857031543801</v>
      </c>
      <c r="L3280">
        <v>4.2917672058175702</v>
      </c>
      <c r="M3280">
        <v>47.063647316185701</v>
      </c>
      <c r="N3280">
        <v>0.98795581563297896</v>
      </c>
      <c r="O3280">
        <v>46.835443037974599</v>
      </c>
      <c r="Q3280">
        <v>7.1744284111198001E-2</v>
      </c>
    </row>
    <row r="3281" spans="1:17" hidden="1" x14ac:dyDescent="0.3">
      <c r="A3281" t="s">
        <v>6725</v>
      </c>
      <c r="B3281" t="s">
        <v>6726</v>
      </c>
      <c r="C3281" t="str">
        <f>IFERROR(VLOOKUP(Table1[[#This Row],[Ticker]],[1]!Table1[[Symbol]:[Industry]],2,FALSE),"-")</f>
        <v>-</v>
      </c>
      <c r="D3281" t="s">
        <v>130</v>
      </c>
      <c r="E3281">
        <v>55.261249999999997</v>
      </c>
      <c r="F3281">
        <v>5.5</v>
      </c>
      <c r="G3281">
        <v>19.051620585698601</v>
      </c>
      <c r="H3281">
        <v>-2.2822616421572399</v>
      </c>
      <c r="I3281">
        <v>-20.1067621732806</v>
      </c>
      <c r="J3281">
        <v>-6.1853824410972296</v>
      </c>
      <c r="K3281">
        <v>5.3294690049996296</v>
      </c>
      <c r="L3281">
        <v>5.3776409667007501</v>
      </c>
      <c r="M3281">
        <v>55.8953899082451</v>
      </c>
      <c r="N3281">
        <v>1.0194137496126201</v>
      </c>
      <c r="O3281">
        <v>73.818181818181799</v>
      </c>
      <c r="P3281">
        <v>69.230769230769198</v>
      </c>
      <c r="Q3281">
        <v>7.0159297817948996E-2</v>
      </c>
    </row>
    <row r="3282" spans="1:17" hidden="1" x14ac:dyDescent="0.3">
      <c r="A3282" t="s">
        <v>6727</v>
      </c>
      <c r="B3282" t="s">
        <v>6728</v>
      </c>
      <c r="C3282" t="str">
        <f>IFERROR(VLOOKUP(Table1[[#This Row],[Ticker]],[1]!Table1[[Symbol]:[Industry]],2,FALSE),"-")</f>
        <v>-</v>
      </c>
      <c r="D3282" t="s">
        <v>322</v>
      </c>
      <c r="E3282">
        <v>55.252246823999997</v>
      </c>
      <c r="F3282">
        <v>32.03</v>
      </c>
      <c r="G3282">
        <v>16.605527379113799</v>
      </c>
      <c r="H3282">
        <v>-14.982455324118099</v>
      </c>
      <c r="I3282">
        <v>-8.9851074013469194</v>
      </c>
      <c r="J3282">
        <v>-1.7628177531215901</v>
      </c>
      <c r="K3282">
        <v>34.786127126042601</v>
      </c>
      <c r="L3282">
        <v>32.648659096217699</v>
      </c>
      <c r="M3282">
        <v>44.326340337235003</v>
      </c>
      <c r="N3282">
        <v>0.20613184084734601</v>
      </c>
      <c r="O3282">
        <v>51.108335935060801</v>
      </c>
      <c r="P3282">
        <v>58.957816377171198</v>
      </c>
      <c r="Q3282">
        <v>4.6573934678843E-2</v>
      </c>
    </row>
    <row r="3283" spans="1:17" hidden="1" x14ac:dyDescent="0.3">
      <c r="A3283" t="s">
        <v>6729</v>
      </c>
      <c r="B3283" t="s">
        <v>6730</v>
      </c>
      <c r="C3283" t="str">
        <f>IFERROR(VLOOKUP(Table1[[#This Row],[Ticker]],[1]!Table1[[Symbol]:[Industry]],2,FALSE),"-")</f>
        <v>-</v>
      </c>
      <c r="D3283" t="s">
        <v>64</v>
      </c>
      <c r="E3283">
        <v>55.216163999999999</v>
      </c>
      <c r="F3283">
        <v>20.58</v>
      </c>
      <c r="G3283">
        <v>-9.0846549473265803</v>
      </c>
      <c r="H3283">
        <v>-26.4142451442194</v>
      </c>
      <c r="I3283">
        <v>-46.904230232047802</v>
      </c>
      <c r="J3283">
        <v>-5.0221306451767296</v>
      </c>
      <c r="K3283">
        <v>20.6978705768894</v>
      </c>
      <c r="L3283">
        <v>21.098559835832798</v>
      </c>
      <c r="M3283">
        <v>66.913029405751701</v>
      </c>
      <c r="N3283">
        <v>0.79682614436805499</v>
      </c>
      <c r="O3283">
        <v>73.469387755102005</v>
      </c>
      <c r="P3283">
        <v>21.058823529411701</v>
      </c>
      <c r="Q3283">
        <v>0.13190347644206399</v>
      </c>
    </row>
    <row r="3284" spans="1:17" hidden="1" x14ac:dyDescent="0.3">
      <c r="A3284" t="s">
        <v>6731</v>
      </c>
      <c r="B3284" t="s">
        <v>6732</v>
      </c>
      <c r="C3284" t="str">
        <f>IFERROR(VLOOKUP(Table1[[#This Row],[Ticker]],[1]!Table1[[Symbol]:[Industry]],2,FALSE),"-")</f>
        <v>-</v>
      </c>
      <c r="D3284" t="s">
        <v>230</v>
      </c>
      <c r="E3284">
        <v>55.210577000000001</v>
      </c>
      <c r="F3284">
        <v>53</v>
      </c>
      <c r="G3284">
        <v>93.323042943245298</v>
      </c>
      <c r="H3284">
        <v>-7.2324903211994798</v>
      </c>
      <c r="I3284">
        <v>12.5143999289806</v>
      </c>
      <c r="K3284">
        <v>53.706138190125102</v>
      </c>
      <c r="L3284">
        <v>38.513103008389599</v>
      </c>
      <c r="M3284">
        <v>19.721633824694301</v>
      </c>
      <c r="N3284">
        <v>4.2813455657492297E-2</v>
      </c>
      <c r="O3284">
        <v>50.943396226415103</v>
      </c>
      <c r="P3284">
        <v>218.31831831831801</v>
      </c>
    </row>
    <row r="3285" spans="1:17" hidden="1" x14ac:dyDescent="0.3">
      <c r="A3285" t="s">
        <v>6733</v>
      </c>
      <c r="B3285" t="s">
        <v>6734</v>
      </c>
      <c r="C3285" t="str">
        <f>IFERROR(VLOOKUP(Table1[[#This Row],[Ticker]],[1]!Table1[[Symbol]:[Industry]],2,FALSE),"-")</f>
        <v>-</v>
      </c>
      <c r="D3285" t="s">
        <v>486</v>
      </c>
      <c r="E3285">
        <v>55.097311050000002</v>
      </c>
      <c r="F3285">
        <v>5.05</v>
      </c>
      <c r="G3285">
        <v>126.814778480435</v>
      </c>
      <c r="H3285">
        <v>17.052219138106601</v>
      </c>
      <c r="I3285">
        <v>131.471085766507</v>
      </c>
      <c r="J3285">
        <v>2.5795185935406302</v>
      </c>
      <c r="K3285">
        <v>4.3077320204260898</v>
      </c>
      <c r="L3285">
        <v>3.2600284596982601</v>
      </c>
      <c r="M3285">
        <v>72.652580503703305</v>
      </c>
      <c r="N3285">
        <v>1.9637832453695601</v>
      </c>
      <c r="O3285">
        <v>8.5148514851485206</v>
      </c>
      <c r="P3285">
        <v>183.707865168539</v>
      </c>
      <c r="Q3285">
        <v>0.11759428286911899</v>
      </c>
    </row>
    <row r="3286" spans="1:17" hidden="1" x14ac:dyDescent="0.3">
      <c r="A3286" t="s">
        <v>6735</v>
      </c>
      <c r="B3286" t="s">
        <v>6736</v>
      </c>
      <c r="C3286" t="str">
        <f>IFERROR(VLOOKUP(Table1[[#This Row],[Ticker]],[1]!Table1[[Symbol]:[Industry]],2,FALSE),"-")</f>
        <v>-</v>
      </c>
      <c r="E3286">
        <v>55</v>
      </c>
      <c r="F3286">
        <v>1.05</v>
      </c>
      <c r="G3286">
        <v>76.237855403512299</v>
      </c>
      <c r="H3286">
        <v>-10.890320250215799</v>
      </c>
      <c r="I3286">
        <v>38.682624228046002</v>
      </c>
      <c r="J3286">
        <v>5.8553881682217401</v>
      </c>
      <c r="K3286">
        <v>0.94733024291830503</v>
      </c>
      <c r="L3286">
        <v>0.82472530643884001</v>
      </c>
      <c r="M3286">
        <v>75.473396910061993</v>
      </c>
      <c r="N3286">
        <v>1.2046642822242399</v>
      </c>
      <c r="O3286">
        <v>31.428571428571399</v>
      </c>
      <c r="P3286">
        <v>133.333333333333</v>
      </c>
      <c r="Q3286">
        <v>0.110299450410204</v>
      </c>
    </row>
    <row r="3287" spans="1:17" hidden="1" x14ac:dyDescent="0.3">
      <c r="A3287" t="s">
        <v>6737</v>
      </c>
      <c r="B3287" t="s">
        <v>6738</v>
      </c>
      <c r="C3287" t="str">
        <f>IFERROR(VLOOKUP(Table1[[#This Row],[Ticker]],[1]!Table1[[Symbol]:[Industry]],2,FALSE),"-")</f>
        <v>-</v>
      </c>
      <c r="D3287" t="s">
        <v>714</v>
      </c>
      <c r="E3287">
        <v>54.986265107999998</v>
      </c>
      <c r="F3287">
        <v>393.24</v>
      </c>
      <c r="G3287">
        <v>2.79099384896656</v>
      </c>
      <c r="H3287">
        <v>2.42774113684656</v>
      </c>
      <c r="I3287">
        <v>-5.2512935062762702</v>
      </c>
      <c r="J3287">
        <v>0.99256182151059502</v>
      </c>
      <c r="K3287">
        <v>366.44873851738703</v>
      </c>
      <c r="L3287">
        <v>357.53625795883801</v>
      </c>
      <c r="M3287">
        <v>51.557362812998498</v>
      </c>
      <c r="N3287">
        <v>0.53594625015202202</v>
      </c>
      <c r="O3287">
        <v>3.0592004882514301</v>
      </c>
      <c r="P3287">
        <v>31.08</v>
      </c>
    </row>
    <row r="3288" spans="1:17" hidden="1" x14ac:dyDescent="0.3">
      <c r="A3288" t="s">
        <v>6739</v>
      </c>
      <c r="B3288" t="s">
        <v>6740</v>
      </c>
      <c r="C3288" t="str">
        <f>IFERROR(VLOOKUP(Table1[[#This Row],[Ticker]],[1]!Table1[[Symbol]:[Industry]],2,FALSE),"-")</f>
        <v>-</v>
      </c>
      <c r="D3288" t="s">
        <v>140</v>
      </c>
      <c r="E3288">
        <v>54.962110979999999</v>
      </c>
      <c r="F3288">
        <v>169.95</v>
      </c>
      <c r="G3288">
        <v>83.484009249666201</v>
      </c>
      <c r="H3288">
        <v>24.3620835959379</v>
      </c>
      <c r="I3288">
        <v>48.861700571118597</v>
      </c>
      <c r="J3288">
        <v>17.197764398321599</v>
      </c>
      <c r="K3288">
        <v>134.362471814081</v>
      </c>
      <c r="L3288">
        <v>111.523778314591</v>
      </c>
      <c r="M3288">
        <v>69.562726968073903</v>
      </c>
      <c r="N3288">
        <v>0.49434983725669102</v>
      </c>
      <c r="O3288">
        <v>5.9135039717564002</v>
      </c>
      <c r="P3288">
        <v>133.03167420814401</v>
      </c>
      <c r="Q3288">
        <v>0.115369587169992</v>
      </c>
    </row>
    <row r="3289" spans="1:17" hidden="1" x14ac:dyDescent="0.3">
      <c r="A3289" t="s">
        <v>6741</v>
      </c>
      <c r="B3289" t="s">
        <v>6742</v>
      </c>
      <c r="C3289" t="str">
        <f>IFERROR(VLOOKUP(Table1[[#This Row],[Ticker]],[1]!Table1[[Symbol]:[Industry]],2,FALSE),"-")</f>
        <v>-</v>
      </c>
      <c r="E3289">
        <v>54.6755456</v>
      </c>
      <c r="F3289">
        <v>1.08</v>
      </c>
      <c r="G3289">
        <v>42.007086172743101</v>
      </c>
      <c r="H3289">
        <v>-10.747870107765699</v>
      </c>
      <c r="I3289">
        <v>-3.3173757719539401</v>
      </c>
      <c r="J3289">
        <v>-1.6714935522083501</v>
      </c>
      <c r="K3289">
        <v>0.996444399597741</v>
      </c>
      <c r="L3289">
        <v>0.93086305907474698</v>
      </c>
      <c r="M3289">
        <v>57.075563350110897</v>
      </c>
      <c r="N3289">
        <v>1.7367891428200299</v>
      </c>
      <c r="O3289">
        <v>42.592592592592503</v>
      </c>
      <c r="P3289">
        <v>80</v>
      </c>
      <c r="Q3289">
        <v>5.8720131390549999E-3</v>
      </c>
    </row>
    <row r="3290" spans="1:17" hidden="1" x14ac:dyDescent="0.3">
      <c r="A3290" t="s">
        <v>6743</v>
      </c>
      <c r="B3290" t="s">
        <v>6744</v>
      </c>
      <c r="C3290" t="str">
        <f>IFERROR(VLOOKUP(Table1[[#This Row],[Ticker]],[1]!Table1[[Symbol]:[Industry]],2,FALSE),"-")</f>
        <v>-</v>
      </c>
      <c r="E3290">
        <v>54.623002004999996</v>
      </c>
      <c r="F3290">
        <v>99.65</v>
      </c>
      <c r="G3290">
        <v>40.2598242756061</v>
      </c>
      <c r="H3290">
        <v>83.419048854793502</v>
      </c>
      <c r="I3290">
        <v>71.024801721184204</v>
      </c>
      <c r="J3290">
        <v>7.5700150954265597</v>
      </c>
      <c r="K3290">
        <v>69.110490195212407</v>
      </c>
      <c r="L3290">
        <v>60.575574839780401</v>
      </c>
      <c r="M3290">
        <v>74.619383069224199</v>
      </c>
      <c r="N3290">
        <v>4.8269531515604802</v>
      </c>
      <c r="O3290">
        <v>22.3482187656798</v>
      </c>
      <c r="P3290">
        <v>201.969696969697</v>
      </c>
      <c r="Q3290">
        <v>8.4052587856064995E-2</v>
      </c>
    </row>
    <row r="3291" spans="1:17" hidden="1" x14ac:dyDescent="0.3">
      <c r="A3291" t="s">
        <v>6745</v>
      </c>
      <c r="B3291" t="s">
        <v>6746</v>
      </c>
      <c r="C3291" t="str">
        <f>IFERROR(VLOOKUP(Table1[[#This Row],[Ticker]],[1]!Table1[[Symbol]:[Industry]],2,FALSE),"-")</f>
        <v>-</v>
      </c>
      <c r="D3291" t="s">
        <v>64</v>
      </c>
      <c r="E3291">
        <v>54.515507849999999</v>
      </c>
      <c r="F3291">
        <v>53.29</v>
      </c>
      <c r="G3291">
        <v>-62.267394553004898</v>
      </c>
      <c r="H3291">
        <v>-5.1210894809850798</v>
      </c>
      <c r="I3291">
        <v>-27.462143671245801</v>
      </c>
      <c r="J3291">
        <v>-3.88551569242976</v>
      </c>
      <c r="K3291">
        <v>56.406522905894299</v>
      </c>
      <c r="L3291">
        <v>63.001791120015703</v>
      </c>
      <c r="M3291">
        <v>43.092464461053297</v>
      </c>
      <c r="N3291">
        <v>0.71499724146386301</v>
      </c>
      <c r="O3291">
        <v>86.714205291799502</v>
      </c>
      <c r="P3291">
        <v>8.7551020408163307</v>
      </c>
      <c r="Q3291">
        <v>1.6426162619006E-2</v>
      </c>
    </row>
    <row r="3292" spans="1:17" hidden="1" x14ac:dyDescent="0.3">
      <c r="A3292" t="s">
        <v>6747</v>
      </c>
      <c r="B3292" t="s">
        <v>6748</v>
      </c>
      <c r="C3292" t="str">
        <f>IFERROR(VLOOKUP(Table1[[#This Row],[Ticker]],[1]!Table1[[Symbol]:[Industry]],2,FALSE),"-")</f>
        <v>-</v>
      </c>
      <c r="D3292" t="s">
        <v>80</v>
      </c>
      <c r="E3292">
        <v>54.490274999999997</v>
      </c>
      <c r="F3292">
        <v>289.3</v>
      </c>
      <c r="G3292">
        <v>223.92202923572199</v>
      </c>
      <c r="H3292">
        <v>-22.4535231292082</v>
      </c>
      <c r="I3292">
        <v>178.27221381763499</v>
      </c>
      <c r="J3292">
        <v>-20.293153186526201</v>
      </c>
      <c r="K3292">
        <v>275.23304562927302</v>
      </c>
      <c r="M3292">
        <v>17.858425753976899</v>
      </c>
      <c r="N3292">
        <v>2.1177685950413201</v>
      </c>
      <c r="O3292">
        <v>31.351538195644601</v>
      </c>
      <c r="P3292">
        <v>261.625</v>
      </c>
    </row>
    <row r="3293" spans="1:17" hidden="1" x14ac:dyDescent="0.3">
      <c r="A3293" t="s">
        <v>6749</v>
      </c>
      <c r="B3293" t="s">
        <v>6750</v>
      </c>
      <c r="C3293" t="str">
        <f>IFERROR(VLOOKUP(Table1[[#This Row],[Ticker]],[1]!Table1[[Symbol]:[Industry]],2,FALSE),"-")</f>
        <v>-</v>
      </c>
      <c r="E3293">
        <v>54.450809522999997</v>
      </c>
      <c r="F3293">
        <v>26.21</v>
      </c>
      <c r="G3293">
        <v>38.435003903102903</v>
      </c>
      <c r="H3293">
        <v>-7.2022691708604203</v>
      </c>
      <c r="I3293">
        <v>12.959532715480799</v>
      </c>
      <c r="J3293">
        <v>-5.8808223349159698</v>
      </c>
      <c r="K3293">
        <v>26.0653623061642</v>
      </c>
      <c r="L3293">
        <v>22.8661139908147</v>
      </c>
      <c r="M3293">
        <v>55.701027836267897</v>
      </c>
      <c r="N3293">
        <v>0.99803059499741897</v>
      </c>
      <c r="O3293">
        <v>42.273941243800003</v>
      </c>
      <c r="P3293">
        <v>103.96887159533</v>
      </c>
      <c r="Q3293">
        <v>8.3412543497198996E-2</v>
      </c>
    </row>
    <row r="3294" spans="1:17" hidden="1" x14ac:dyDescent="0.3">
      <c r="A3294" t="s">
        <v>6751</v>
      </c>
      <c r="B3294" t="s">
        <v>6752</v>
      </c>
      <c r="C3294" t="str">
        <f>IFERROR(VLOOKUP(Table1[[#This Row],[Ticker]],[1]!Table1[[Symbol]:[Industry]],2,FALSE),"-")</f>
        <v>-</v>
      </c>
      <c r="D3294" t="s">
        <v>676</v>
      </c>
      <c r="E3294">
        <v>54.438283679999998</v>
      </c>
      <c r="F3294">
        <v>40.26</v>
      </c>
      <c r="G3294">
        <v>40.678414844071803</v>
      </c>
      <c r="H3294">
        <v>-19.522427273627201</v>
      </c>
      <c r="I3294">
        <v>-10.7930312026655</v>
      </c>
      <c r="J3294">
        <v>-11.765285423579501</v>
      </c>
      <c r="K3294">
        <v>43.277703891233699</v>
      </c>
      <c r="L3294">
        <v>38.321704381231598</v>
      </c>
      <c r="M3294">
        <v>32.193155673664499</v>
      </c>
      <c r="N3294">
        <v>0.21503291280254599</v>
      </c>
      <c r="O3294">
        <v>50.372578241430702</v>
      </c>
      <c r="P3294">
        <v>101.299999999999</v>
      </c>
      <c r="Q3294">
        <v>8.3124869382902006E-2</v>
      </c>
    </row>
    <row r="3295" spans="1:17" hidden="1" x14ac:dyDescent="0.3">
      <c r="A3295" t="s">
        <v>6753</v>
      </c>
      <c r="B3295" t="s">
        <v>6754</v>
      </c>
      <c r="C3295" t="str">
        <f>IFERROR(VLOOKUP(Table1[[#This Row],[Ticker]],[1]!Table1[[Symbol]:[Industry]],2,FALSE),"-")</f>
        <v>-</v>
      </c>
      <c r="D3295" t="s">
        <v>1491</v>
      </c>
      <c r="E3295">
        <v>54.436457910000001</v>
      </c>
      <c r="F3295">
        <v>27.45</v>
      </c>
      <c r="G3295">
        <v>-32.4763929966443</v>
      </c>
      <c r="H3295">
        <v>-5.1573739512318104</v>
      </c>
      <c r="I3295">
        <v>-16.662203358160799</v>
      </c>
      <c r="J3295">
        <v>-4.1985693644827098</v>
      </c>
      <c r="K3295">
        <v>27.058569786308801</v>
      </c>
      <c r="L3295">
        <v>29.250110988046501</v>
      </c>
      <c r="M3295">
        <v>44.357991750280199</v>
      </c>
      <c r="N3295">
        <v>2.7960526315789398</v>
      </c>
      <c r="O3295">
        <v>70.856102003642903</v>
      </c>
      <c r="P3295">
        <v>14.1372141372141</v>
      </c>
    </row>
    <row r="3296" spans="1:17" hidden="1" x14ac:dyDescent="0.3">
      <c r="A3296" t="s">
        <v>6755</v>
      </c>
      <c r="B3296" t="s">
        <v>6756</v>
      </c>
      <c r="C3296" t="str">
        <f>IFERROR(VLOOKUP(Table1[[#This Row],[Ticker]],[1]!Table1[[Symbol]:[Industry]],2,FALSE),"-")</f>
        <v>-</v>
      </c>
      <c r="D3296" t="s">
        <v>1491</v>
      </c>
      <c r="E3296">
        <v>54.433</v>
      </c>
      <c r="F3296">
        <v>78.8</v>
      </c>
      <c r="G3296">
        <v>-29.587660543954701</v>
      </c>
      <c r="H3296">
        <v>4.4942951343995299</v>
      </c>
      <c r="I3296">
        <v>-6.2507091052872896</v>
      </c>
      <c r="J3296">
        <v>4.9461535066151701</v>
      </c>
      <c r="K3296">
        <v>66.554145277171202</v>
      </c>
      <c r="L3296">
        <v>68.800120195444407</v>
      </c>
      <c r="M3296">
        <v>68.032099736077299</v>
      </c>
      <c r="N3296">
        <v>2.4468292682926802</v>
      </c>
      <c r="O3296">
        <v>32.868020304568503</v>
      </c>
      <c r="P3296">
        <v>46.196660482374703</v>
      </c>
      <c r="Q3296">
        <v>5.7317025673308999E-2</v>
      </c>
    </row>
    <row r="3297" spans="1:17" hidden="1" x14ac:dyDescent="0.3">
      <c r="A3297" t="s">
        <v>6757</v>
      </c>
      <c r="B3297" t="s">
        <v>6758</v>
      </c>
      <c r="C3297" t="str">
        <f>IFERROR(VLOOKUP(Table1[[#This Row],[Ticker]],[1]!Table1[[Symbol]:[Industry]],2,FALSE),"-")</f>
        <v>-</v>
      </c>
      <c r="D3297" t="s">
        <v>322</v>
      </c>
      <c r="E3297">
        <v>54.431220500000002</v>
      </c>
      <c r="F3297">
        <v>113.55</v>
      </c>
      <c r="G3297">
        <v>29.607448064680501</v>
      </c>
      <c r="H3297">
        <v>-11.2592201675028</v>
      </c>
      <c r="I3297">
        <v>-25.651589276291901</v>
      </c>
      <c r="J3297">
        <v>2.2967604160456099</v>
      </c>
      <c r="K3297">
        <v>111.363292455855</v>
      </c>
      <c r="L3297">
        <v>110.343543821457</v>
      </c>
      <c r="M3297">
        <v>70.633110463771999</v>
      </c>
      <c r="N3297">
        <v>0.58577428304287105</v>
      </c>
      <c r="O3297">
        <v>59.401144870101199</v>
      </c>
      <c r="P3297">
        <v>62.214285714285701</v>
      </c>
      <c r="Q3297">
        <v>5.2303468595312999E-2</v>
      </c>
    </row>
    <row r="3298" spans="1:17" hidden="1" x14ac:dyDescent="0.3">
      <c r="A3298" t="s">
        <v>6759</v>
      </c>
      <c r="B3298" t="s">
        <v>6760</v>
      </c>
      <c r="C3298" t="str">
        <f>IFERROR(VLOOKUP(Table1[[#This Row],[Ticker]],[1]!Table1[[Symbol]:[Industry]],2,FALSE),"-")</f>
        <v>-</v>
      </c>
      <c r="D3298" t="s">
        <v>130</v>
      </c>
      <c r="E3298">
        <v>54.4</v>
      </c>
      <c r="F3298">
        <v>50</v>
      </c>
      <c r="G3298">
        <v>51.1181731056122</v>
      </c>
      <c r="H3298">
        <v>21.988091660454099</v>
      </c>
      <c r="I3298">
        <v>-13.316591765681901</v>
      </c>
      <c r="J3298">
        <v>0.36932277432225902</v>
      </c>
      <c r="K3298">
        <v>42.929861346099798</v>
      </c>
      <c r="L3298">
        <v>39.201034140897498</v>
      </c>
      <c r="M3298">
        <v>65.050477973622407</v>
      </c>
      <c r="N3298">
        <v>2.2944002653329698</v>
      </c>
      <c r="O3298">
        <v>17.999999999999901</v>
      </c>
      <c r="P3298">
        <v>92.307692307692307</v>
      </c>
      <c r="Q3298">
        <v>7.7865774735649998E-2</v>
      </c>
    </row>
    <row r="3299" spans="1:17" hidden="1" x14ac:dyDescent="0.3">
      <c r="A3299" t="s">
        <v>6761</v>
      </c>
      <c r="B3299" t="s">
        <v>6762</v>
      </c>
      <c r="C3299" t="str">
        <f>IFERROR(VLOOKUP(Table1[[#This Row],[Ticker]],[1]!Table1[[Symbol]:[Industry]],2,FALSE),"-")</f>
        <v>-</v>
      </c>
      <c r="D3299" t="s">
        <v>230</v>
      </c>
      <c r="E3299">
        <v>54.365750435999999</v>
      </c>
      <c r="F3299">
        <v>49.1</v>
      </c>
      <c r="G3299">
        <v>-21.901666245838001</v>
      </c>
      <c r="H3299">
        <v>5.0923974725899699</v>
      </c>
      <c r="I3299">
        <v>17.351387330771399</v>
      </c>
      <c r="J3299">
        <v>8.5233116425968198</v>
      </c>
      <c r="K3299">
        <v>46.520794026330101</v>
      </c>
      <c r="L3299">
        <v>45.797071732731197</v>
      </c>
      <c r="M3299">
        <v>62.815305421188903</v>
      </c>
      <c r="N3299">
        <v>2.2903690408843098</v>
      </c>
      <c r="O3299">
        <v>21.7922606924643</v>
      </c>
      <c r="P3299">
        <v>40.365923384791301</v>
      </c>
      <c r="Q3299">
        <v>-6.2671571869195003E-2</v>
      </c>
    </row>
    <row r="3300" spans="1:17" hidden="1" x14ac:dyDescent="0.3">
      <c r="A3300" t="s">
        <v>6763</v>
      </c>
      <c r="B3300" t="s">
        <v>6764</v>
      </c>
      <c r="C3300" t="str">
        <f>IFERROR(VLOOKUP(Table1[[#This Row],[Ticker]],[1]!Table1[[Symbol]:[Industry]],2,FALSE),"-")</f>
        <v>-</v>
      </c>
      <c r="E3300">
        <v>54.195217999999997</v>
      </c>
      <c r="F3300">
        <v>84.46</v>
      </c>
      <c r="G3300">
        <v>579.912105130393</v>
      </c>
      <c r="H3300">
        <v>-9.6301843746953608</v>
      </c>
      <c r="I3300">
        <v>60.804083368050101</v>
      </c>
      <c r="J3300">
        <v>-2.6516673102836399</v>
      </c>
      <c r="K3300">
        <v>84.790637477416595</v>
      </c>
      <c r="L3300">
        <v>61.724722349389502</v>
      </c>
      <c r="M3300">
        <v>48.835605023524501</v>
      </c>
      <c r="N3300">
        <v>0.76565522952986498</v>
      </c>
      <c r="O3300">
        <v>17.570447549135601</v>
      </c>
      <c r="P3300">
        <v>642.17926186291697</v>
      </c>
      <c r="Q3300">
        <v>0.214086569774907</v>
      </c>
    </row>
    <row r="3301" spans="1:17" hidden="1" x14ac:dyDescent="0.3">
      <c r="A3301" t="s">
        <v>6765</v>
      </c>
      <c r="B3301" t="s">
        <v>6766</v>
      </c>
      <c r="C3301" t="str">
        <f>IFERROR(VLOOKUP(Table1[[#This Row],[Ticker]],[1]!Table1[[Symbol]:[Industry]],2,FALSE),"-")</f>
        <v>-</v>
      </c>
      <c r="D3301" t="s">
        <v>64</v>
      </c>
      <c r="E3301">
        <v>54.167629341999998</v>
      </c>
      <c r="F3301">
        <v>30.68</v>
      </c>
      <c r="G3301">
        <v>304.00665523113503</v>
      </c>
      <c r="H3301">
        <v>-8.3059960570588398</v>
      </c>
      <c r="I3301">
        <v>69.153212463340097</v>
      </c>
      <c r="J3301">
        <v>-9.3683381408252693</v>
      </c>
      <c r="K3301">
        <v>30.049814581097099</v>
      </c>
      <c r="L3301">
        <v>20.964301005841602</v>
      </c>
      <c r="M3301">
        <v>25.121877553016301</v>
      </c>
      <c r="N3301">
        <v>2.5385351819658002</v>
      </c>
      <c r="O3301">
        <v>23.533246414602299</v>
      </c>
      <c r="P3301">
        <v>374.18856259659901</v>
      </c>
      <c r="Q3301">
        <v>6.4161628456231995E-2</v>
      </c>
    </row>
    <row r="3302" spans="1:17" hidden="1" x14ac:dyDescent="0.3">
      <c r="A3302" t="s">
        <v>6767</v>
      </c>
      <c r="B3302" t="s">
        <v>6768</v>
      </c>
      <c r="C3302" t="str">
        <f>IFERROR(VLOOKUP(Table1[[#This Row],[Ticker]],[1]!Table1[[Symbol]:[Industry]],2,FALSE),"-")</f>
        <v>-</v>
      </c>
      <c r="D3302" t="s">
        <v>371</v>
      </c>
      <c r="E3302">
        <v>54.112200000000001</v>
      </c>
      <c r="F3302">
        <v>148.19999999999999</v>
      </c>
      <c r="G3302">
        <v>6.7854424432059801E-2</v>
      </c>
      <c r="H3302">
        <v>-0.69889876847179799</v>
      </c>
      <c r="I3302">
        <v>-36.069851019478698</v>
      </c>
      <c r="J3302">
        <v>-4.8973000038212504</v>
      </c>
      <c r="K3302">
        <v>151.41635208794199</v>
      </c>
      <c r="L3302">
        <v>152.89899535209301</v>
      </c>
      <c r="M3302">
        <v>49.984736385640701</v>
      </c>
      <c r="N3302">
        <v>1.43854864394071</v>
      </c>
      <c r="O3302">
        <v>70.715249662618106</v>
      </c>
      <c r="P3302">
        <v>34.849863512283797</v>
      </c>
      <c r="Q3302">
        <v>5.7589835687718999E-2</v>
      </c>
    </row>
    <row r="3303" spans="1:17" hidden="1" x14ac:dyDescent="0.3">
      <c r="A3303" t="s">
        <v>6769</v>
      </c>
      <c r="B3303" t="s">
        <v>6770</v>
      </c>
      <c r="C3303" t="str">
        <f>IFERROR(VLOOKUP(Table1[[#This Row],[Ticker]],[1]!Table1[[Symbol]:[Industry]],2,FALSE),"-")</f>
        <v>-</v>
      </c>
      <c r="D3303" t="s">
        <v>544</v>
      </c>
      <c r="E3303">
        <v>54.081423749999999</v>
      </c>
      <c r="F3303">
        <v>1.2</v>
      </c>
      <c r="G3303">
        <v>2.1753460585098199</v>
      </c>
      <c r="H3303">
        <v>-12.7818713220947</v>
      </c>
      <c r="I3303">
        <v>4.9195038444772896</v>
      </c>
      <c r="J3303">
        <v>-18.937680602568001</v>
      </c>
      <c r="K3303">
        <v>1.2346783203354299</v>
      </c>
      <c r="L3303">
        <v>1.13508109867106</v>
      </c>
      <c r="M3303">
        <v>23.647522533706098</v>
      </c>
      <c r="N3303">
        <v>3.4306729257459398</v>
      </c>
      <c r="O3303">
        <v>36.216090672612403</v>
      </c>
      <c r="P3303">
        <v>63.226256482648097</v>
      </c>
      <c r="Q3303">
        <v>0.10810216925779199</v>
      </c>
    </row>
    <row r="3304" spans="1:17" hidden="1" x14ac:dyDescent="0.3">
      <c r="A3304" t="s">
        <v>6771</v>
      </c>
      <c r="B3304" t="s">
        <v>6772</v>
      </c>
      <c r="C3304" t="str">
        <f>IFERROR(VLOOKUP(Table1[[#This Row],[Ticker]],[1]!Table1[[Symbol]:[Industry]],2,FALSE),"-")</f>
        <v>-</v>
      </c>
      <c r="D3304" t="s">
        <v>396</v>
      </c>
      <c r="E3304">
        <v>53.940249999999999</v>
      </c>
      <c r="F3304">
        <v>47.52</v>
      </c>
      <c r="G3304">
        <v>-24.631066910221801</v>
      </c>
      <c r="H3304">
        <v>-10.8587080268228</v>
      </c>
      <c r="I3304">
        <v>-8.0130279458669893</v>
      </c>
      <c r="J3304">
        <v>-4.3580607163874499</v>
      </c>
      <c r="K3304">
        <v>43.910394163962501</v>
      </c>
      <c r="L3304">
        <v>42.4320743433667</v>
      </c>
      <c r="M3304">
        <v>53.0317778628159</v>
      </c>
      <c r="N3304">
        <v>1.0801510696008501</v>
      </c>
      <c r="O3304">
        <v>11.510942760942701</v>
      </c>
      <c r="P3304">
        <v>47.577639751552802</v>
      </c>
      <c r="Q3304">
        <v>0.133792786997038</v>
      </c>
    </row>
    <row r="3305" spans="1:17" hidden="1" x14ac:dyDescent="0.3">
      <c r="A3305" t="s">
        <v>6773</v>
      </c>
      <c r="B3305" t="s">
        <v>6774</v>
      </c>
      <c r="C3305" t="str">
        <f>IFERROR(VLOOKUP(Table1[[#This Row],[Ticker]],[1]!Table1[[Symbol]:[Industry]],2,FALSE),"-")</f>
        <v>-</v>
      </c>
      <c r="E3305">
        <v>53.820921389999903</v>
      </c>
      <c r="F3305">
        <v>49.86</v>
      </c>
      <c r="G3305">
        <v>25.8649304561193</v>
      </c>
      <c r="H3305">
        <v>-13.786162637583599</v>
      </c>
      <c r="I3305">
        <v>-15.0253711369597</v>
      </c>
      <c r="J3305">
        <v>-4.5734543365220697</v>
      </c>
      <c r="K3305">
        <v>52.843660091064599</v>
      </c>
      <c r="L3305">
        <v>50.955289096605398</v>
      </c>
      <c r="M3305">
        <v>37.379705136439298</v>
      </c>
      <c r="N3305">
        <v>0.91200486963876704</v>
      </c>
      <c r="O3305">
        <v>41.7569193742479</v>
      </c>
      <c r="P3305">
        <v>65.318302387267906</v>
      </c>
      <c r="Q3305">
        <v>0.122434436778561</v>
      </c>
    </row>
    <row r="3306" spans="1:17" hidden="1" x14ac:dyDescent="0.3">
      <c r="A3306" t="s">
        <v>6775</v>
      </c>
      <c r="B3306" t="s">
        <v>6776</v>
      </c>
      <c r="C3306" t="str">
        <f>IFERROR(VLOOKUP(Table1[[#This Row],[Ticker]],[1]!Table1[[Symbol]:[Industry]],2,FALSE),"-")</f>
        <v>-</v>
      </c>
      <c r="E3306">
        <v>53.819633250000003</v>
      </c>
      <c r="F3306">
        <v>57.48</v>
      </c>
      <c r="G3306">
        <v>73.207512044449302</v>
      </c>
      <c r="H3306">
        <v>20.518741331259498</v>
      </c>
      <c r="I3306">
        <v>43.657010855169197</v>
      </c>
      <c r="J3306">
        <v>14.054568591101701</v>
      </c>
      <c r="K3306">
        <v>37.578961312120803</v>
      </c>
      <c r="L3306">
        <v>24.5262875268883</v>
      </c>
      <c r="M3306">
        <v>99.9999999999973</v>
      </c>
      <c r="N3306">
        <v>0.28955492382179099</v>
      </c>
      <c r="O3306">
        <v>0</v>
      </c>
      <c r="P3306">
        <v>156.49263721552799</v>
      </c>
      <c r="Q3306">
        <v>0.23500353433795601</v>
      </c>
    </row>
    <row r="3307" spans="1:17" hidden="1" x14ac:dyDescent="0.3">
      <c r="A3307" t="s">
        <v>6777</v>
      </c>
      <c r="B3307" t="s">
        <v>6778</v>
      </c>
      <c r="C3307" t="str">
        <f>IFERROR(VLOOKUP(Table1[[#This Row],[Ticker]],[1]!Table1[[Symbol]:[Industry]],2,FALSE),"-")</f>
        <v>-</v>
      </c>
      <c r="E3307">
        <v>53.818495259999999</v>
      </c>
      <c r="F3307">
        <v>190.3</v>
      </c>
      <c r="G3307">
        <v>82.539077545856003</v>
      </c>
      <c r="H3307">
        <v>16.772627489067698</v>
      </c>
      <c r="I3307">
        <v>47.133914819220003</v>
      </c>
      <c r="J3307">
        <v>28.088506447791602</v>
      </c>
      <c r="K3307">
        <v>125.438866852332</v>
      </c>
      <c r="L3307">
        <v>96.604539056516302</v>
      </c>
      <c r="M3307">
        <v>82.398367242207698</v>
      </c>
      <c r="N3307">
        <v>1.5154109589041</v>
      </c>
      <c r="O3307">
        <v>1.9442984760903601</v>
      </c>
      <c r="P3307">
        <v>182.763744427934</v>
      </c>
      <c r="Q3307">
        <v>0.16307505923909299</v>
      </c>
    </row>
    <row r="3308" spans="1:17" hidden="1" x14ac:dyDescent="0.3">
      <c r="A3308" t="s">
        <v>6779</v>
      </c>
      <c r="B3308" t="s">
        <v>6780</v>
      </c>
      <c r="C3308" t="str">
        <f>IFERROR(VLOOKUP(Table1[[#This Row],[Ticker]],[1]!Table1[[Symbol]:[Industry]],2,FALSE),"-")</f>
        <v>-</v>
      </c>
      <c r="D3308" t="s">
        <v>714</v>
      </c>
      <c r="E3308">
        <v>53.792091599999999</v>
      </c>
      <c r="F3308">
        <v>893.92</v>
      </c>
      <c r="G3308">
        <v>-2.0099239540033502</v>
      </c>
      <c r="H3308">
        <v>-1.3473679106533401</v>
      </c>
      <c r="I3308">
        <v>-6.9646971894218895E-2</v>
      </c>
      <c r="J3308">
        <v>1.0780287426072499</v>
      </c>
      <c r="K3308">
        <v>850.60478658172099</v>
      </c>
      <c r="L3308">
        <v>800.47205593149704</v>
      </c>
      <c r="M3308">
        <v>58.819350865168801</v>
      </c>
      <c r="N3308">
        <v>0.52866491755362899</v>
      </c>
      <c r="O3308">
        <v>6.1616252013602901</v>
      </c>
      <c r="P3308">
        <v>26.959238744496499</v>
      </c>
      <c r="Q3308">
        <v>1.3226938830403E-2</v>
      </c>
    </row>
    <row r="3309" spans="1:17" hidden="1" x14ac:dyDescent="0.3">
      <c r="A3309" t="s">
        <v>6781</v>
      </c>
      <c r="B3309" t="s">
        <v>6782</v>
      </c>
      <c r="C3309" t="str">
        <f>IFERROR(VLOOKUP(Table1[[#This Row],[Ticker]],[1]!Table1[[Symbol]:[Industry]],2,FALSE),"-")</f>
        <v>-</v>
      </c>
      <c r="D3309" t="s">
        <v>486</v>
      </c>
      <c r="E3309">
        <v>53.761074000000001</v>
      </c>
      <c r="F3309">
        <v>127.35</v>
      </c>
      <c r="G3309">
        <v>110.148111813768</v>
      </c>
      <c r="H3309">
        <v>-2.22935158924719</v>
      </c>
      <c r="I3309">
        <v>161.67297792579501</v>
      </c>
      <c r="K3309">
        <v>72.929201290160904</v>
      </c>
      <c r="M3309">
        <v>99.999999999087606</v>
      </c>
      <c r="N3309">
        <v>2.0357142857142798</v>
      </c>
      <c r="O3309">
        <v>2.7483313702394798</v>
      </c>
      <c r="P3309">
        <v>240.96385542168599</v>
      </c>
    </row>
    <row r="3310" spans="1:17" hidden="1" x14ac:dyDescent="0.3">
      <c r="A3310" t="s">
        <v>6783</v>
      </c>
      <c r="B3310" t="s">
        <v>6784</v>
      </c>
      <c r="C3310" t="str">
        <f>IFERROR(VLOOKUP(Table1[[#This Row],[Ticker]],[1]!Table1[[Symbol]:[Industry]],2,FALSE),"-")</f>
        <v>-</v>
      </c>
      <c r="D3310" t="s">
        <v>140</v>
      </c>
      <c r="E3310">
        <v>53.615586</v>
      </c>
      <c r="F3310">
        <v>49.26</v>
      </c>
      <c r="G3310">
        <v>25.977340056790101</v>
      </c>
      <c r="H3310">
        <v>23.208598208892099</v>
      </c>
      <c r="I3310">
        <v>12.7944911970558</v>
      </c>
      <c r="J3310">
        <v>8.2862748407678506</v>
      </c>
      <c r="K3310">
        <v>42.040180509745497</v>
      </c>
      <c r="L3310">
        <v>38.121739025926402</v>
      </c>
      <c r="M3310">
        <v>61.441768471904801</v>
      </c>
      <c r="N3310">
        <v>2.5447391531865802</v>
      </c>
      <c r="O3310">
        <v>22.1883881445391</v>
      </c>
      <c r="P3310">
        <v>75.614973262031995</v>
      </c>
      <c r="Q3310">
        <v>4.6432844131205998E-2</v>
      </c>
    </row>
    <row r="3311" spans="1:17" hidden="1" x14ac:dyDescent="0.3">
      <c r="A3311" t="s">
        <v>6785</v>
      </c>
      <c r="B3311" t="s">
        <v>6786</v>
      </c>
      <c r="C3311" t="str">
        <f>IFERROR(VLOOKUP(Table1[[#This Row],[Ticker]],[1]!Table1[[Symbol]:[Industry]],2,FALSE),"-")</f>
        <v>-</v>
      </c>
      <c r="D3311" t="s">
        <v>46</v>
      </c>
      <c r="E3311">
        <v>53.463974999999998</v>
      </c>
      <c r="F3311">
        <v>73.8</v>
      </c>
      <c r="G3311">
        <v>3.6069999240234001</v>
      </c>
      <c r="H3311">
        <v>-7.16728541910987</v>
      </c>
      <c r="I3311">
        <v>-16.580533666690801</v>
      </c>
      <c r="J3311">
        <v>-2.4731239869909398</v>
      </c>
      <c r="K3311">
        <v>78.285490229008204</v>
      </c>
      <c r="L3311">
        <v>77.207340414330204</v>
      </c>
      <c r="M3311">
        <v>47.8091654281559</v>
      </c>
      <c r="N3311">
        <v>0.59830218482529995</v>
      </c>
      <c r="O3311">
        <v>50.4065040650406</v>
      </c>
      <c r="P3311">
        <v>61.842105263157798</v>
      </c>
      <c r="Q3311">
        <v>6.2659944485958005E-2</v>
      </c>
    </row>
    <row r="3312" spans="1:17" hidden="1" x14ac:dyDescent="0.3">
      <c r="A3312" t="s">
        <v>6787</v>
      </c>
      <c r="B3312" t="s">
        <v>6788</v>
      </c>
      <c r="C3312" t="str">
        <f>IFERROR(VLOOKUP(Table1[[#This Row],[Ticker]],[1]!Table1[[Symbol]:[Industry]],2,FALSE),"-")</f>
        <v>-</v>
      </c>
      <c r="D3312" t="s">
        <v>533</v>
      </c>
      <c r="E3312">
        <v>53.341180287999997</v>
      </c>
      <c r="F3312">
        <v>59.92</v>
      </c>
      <c r="G3312">
        <v>-11.660483175130601</v>
      </c>
      <c r="H3312">
        <v>-6.0668540131370401</v>
      </c>
      <c r="I3312">
        <v>-38.2887346994371</v>
      </c>
      <c r="J3312">
        <v>-6.7100624017077699</v>
      </c>
      <c r="K3312">
        <v>57.372399261352399</v>
      </c>
      <c r="L3312">
        <v>58.160860099106898</v>
      </c>
      <c r="M3312">
        <v>42.439531693217099</v>
      </c>
      <c r="N3312">
        <v>0.94776838208591296</v>
      </c>
      <c r="O3312">
        <v>48.364485981308398</v>
      </c>
      <c r="P3312">
        <v>28.583690987124399</v>
      </c>
      <c r="Q3312">
        <v>-6.1449127914215002E-2</v>
      </c>
    </row>
    <row r="3313" spans="1:17" hidden="1" x14ac:dyDescent="0.3">
      <c r="A3313" t="s">
        <v>6789</v>
      </c>
      <c r="B3313" t="s">
        <v>6790</v>
      </c>
      <c r="C3313" t="str">
        <f>IFERROR(VLOOKUP(Table1[[#This Row],[Ticker]],[1]!Table1[[Symbol]:[Industry]],2,FALSE),"-")</f>
        <v>-</v>
      </c>
      <c r="D3313" t="s">
        <v>46</v>
      </c>
      <c r="E3313">
        <v>53.301499999999997</v>
      </c>
      <c r="F3313">
        <v>71.25</v>
      </c>
      <c r="G3313">
        <v>50.240704406361303</v>
      </c>
      <c r="H3313">
        <v>17.657394661135399</v>
      </c>
      <c r="I3313">
        <v>-7.6810121355903096</v>
      </c>
      <c r="J3313">
        <v>13.902974532898</v>
      </c>
      <c r="K3313">
        <v>57.075751024485101</v>
      </c>
      <c r="L3313">
        <v>54.0907256724051</v>
      </c>
      <c r="M3313">
        <v>85.560599739590202</v>
      </c>
      <c r="N3313">
        <v>1.76555023923444</v>
      </c>
      <c r="O3313">
        <v>10.0350877192982</v>
      </c>
      <c r="P3313">
        <v>103.571428571428</v>
      </c>
    </row>
    <row r="3314" spans="1:17" hidden="1" x14ac:dyDescent="0.3">
      <c r="A3314" t="s">
        <v>6791</v>
      </c>
      <c r="B3314" t="s">
        <v>6792</v>
      </c>
      <c r="C3314" t="str">
        <f>IFERROR(VLOOKUP(Table1[[#This Row],[Ticker]],[1]!Table1[[Symbol]:[Industry]],2,FALSE),"-")</f>
        <v>-</v>
      </c>
      <c r="E3314">
        <v>53.244</v>
      </c>
      <c r="F3314">
        <v>43.6</v>
      </c>
      <c r="G3314">
        <v>-41.839067673410597</v>
      </c>
      <c r="H3314">
        <v>-12.478949012757599</v>
      </c>
      <c r="I3314">
        <v>-22.6994895930921</v>
      </c>
      <c r="J3314">
        <v>-1.6714935522083501</v>
      </c>
      <c r="K3314">
        <v>45.6921655727634</v>
      </c>
      <c r="L3314">
        <v>49.961723034318801</v>
      </c>
      <c r="M3314">
        <v>45.043266834575498</v>
      </c>
      <c r="N3314">
        <v>0.422510822510822</v>
      </c>
      <c r="O3314">
        <v>76.4908256880734</v>
      </c>
      <c r="P3314">
        <v>6.9938650306748498</v>
      </c>
    </row>
    <row r="3315" spans="1:17" hidden="1" x14ac:dyDescent="0.3">
      <c r="A3315" t="s">
        <v>6793</v>
      </c>
      <c r="B3315" t="s">
        <v>6794</v>
      </c>
      <c r="C3315" t="str">
        <f>IFERROR(VLOOKUP(Table1[[#This Row],[Ticker]],[1]!Table1[[Symbol]:[Industry]],2,FALSE),"-")</f>
        <v>-</v>
      </c>
      <c r="D3315" t="s">
        <v>119</v>
      </c>
      <c r="E3315">
        <v>53.097964040000001</v>
      </c>
      <c r="F3315">
        <v>2.2000000000000002</v>
      </c>
      <c r="G3315">
        <v>-5.5931859894901201</v>
      </c>
      <c r="H3315">
        <v>-1.87035303188851</v>
      </c>
      <c r="I3315">
        <v>-12.2495918825592</v>
      </c>
      <c r="J3315">
        <v>1.0670674632677399</v>
      </c>
      <c r="K3315">
        <v>2.80531640952095</v>
      </c>
      <c r="L3315">
        <v>2.8492677430408602</v>
      </c>
      <c r="M3315">
        <v>15.3874106226971</v>
      </c>
      <c r="N3315">
        <v>1</v>
      </c>
      <c r="Q3315">
        <v>-0.13535727796024799</v>
      </c>
    </row>
    <row r="3316" spans="1:17" hidden="1" x14ac:dyDescent="0.3">
      <c r="A3316" t="s">
        <v>6795</v>
      </c>
      <c r="B3316" t="s">
        <v>6796</v>
      </c>
      <c r="C3316" t="str">
        <f>IFERROR(VLOOKUP(Table1[[#This Row],[Ticker]],[1]!Table1[[Symbol]:[Industry]],2,FALSE),"-")</f>
        <v>-</v>
      </c>
      <c r="D3316" t="s">
        <v>1491</v>
      </c>
      <c r="E3316">
        <v>53.094609179999999</v>
      </c>
      <c r="F3316">
        <v>10.029999999999999</v>
      </c>
      <c r="G3316">
        <v>-88.923733554575506</v>
      </c>
      <c r="H3316">
        <v>-9.1842442250736696</v>
      </c>
      <c r="I3316">
        <v>-42.001549925374803</v>
      </c>
      <c r="J3316">
        <v>-9.7153692377659304</v>
      </c>
      <c r="K3316">
        <v>10.5822073574705</v>
      </c>
      <c r="L3316">
        <v>15.4665121180665</v>
      </c>
      <c r="M3316">
        <v>45.877686553111303</v>
      </c>
      <c r="N3316">
        <v>2.8211449628357501</v>
      </c>
      <c r="O3316">
        <v>189.13260219341899</v>
      </c>
      <c r="P3316">
        <v>12.0670391061452</v>
      </c>
      <c r="Q3316">
        <v>0.21536728024575999</v>
      </c>
    </row>
    <row r="3317" spans="1:17" hidden="1" x14ac:dyDescent="0.3">
      <c r="A3317" t="s">
        <v>6797</v>
      </c>
      <c r="B3317" t="s">
        <v>6798</v>
      </c>
      <c r="C3317" t="str">
        <f>IFERROR(VLOOKUP(Table1[[#This Row],[Ticker]],[1]!Table1[[Symbol]:[Industry]],2,FALSE),"-")</f>
        <v>-</v>
      </c>
      <c r="D3317" t="s">
        <v>486</v>
      </c>
      <c r="E3317">
        <v>52.996580000000002</v>
      </c>
      <c r="F3317">
        <v>120.25</v>
      </c>
      <c r="G3317">
        <v>64.433355555534206</v>
      </c>
      <c r="H3317">
        <v>-7.0441664040619996</v>
      </c>
      <c r="I3317">
        <v>-24.556914011492101</v>
      </c>
      <c r="K3317">
        <v>101.614352436579</v>
      </c>
      <c r="L3317">
        <v>65.979273510552801</v>
      </c>
      <c r="M3317">
        <v>99.464893626018295</v>
      </c>
      <c r="N3317">
        <v>0.33333333333333298</v>
      </c>
      <c r="O3317">
        <v>15.2598752598752</v>
      </c>
      <c r="P3317">
        <v>90.118577075098798</v>
      </c>
    </row>
    <row r="3318" spans="1:17" hidden="1" x14ac:dyDescent="0.3">
      <c r="A3318" t="s">
        <v>6799</v>
      </c>
      <c r="B3318" t="s">
        <v>6800</v>
      </c>
      <c r="C3318" t="str">
        <f>IFERROR(VLOOKUP(Table1[[#This Row],[Ticker]],[1]!Table1[[Symbol]:[Industry]],2,FALSE),"-")</f>
        <v>-</v>
      </c>
      <c r="D3318" t="s">
        <v>193</v>
      </c>
      <c r="E3318">
        <v>52.992731579999997</v>
      </c>
      <c r="F3318">
        <v>36.61</v>
      </c>
      <c r="G3318">
        <v>39.373389842022398</v>
      </c>
      <c r="H3318">
        <v>-13.260452044955899</v>
      </c>
      <c r="I3318">
        <v>33.386181540298999</v>
      </c>
      <c r="J3318">
        <v>-2.9958178765326799</v>
      </c>
      <c r="K3318">
        <v>36.819931004639201</v>
      </c>
      <c r="L3318">
        <v>31.740377672066298</v>
      </c>
      <c r="M3318">
        <v>46.788131894392002</v>
      </c>
      <c r="N3318">
        <v>1.0139019424439</v>
      </c>
      <c r="O3318">
        <v>26.905217153783099</v>
      </c>
      <c r="P3318">
        <v>110.402298850574</v>
      </c>
      <c r="Q3318">
        <v>7.2167072374522995E-2</v>
      </c>
    </row>
    <row r="3319" spans="1:17" hidden="1" x14ac:dyDescent="0.3">
      <c r="A3319" t="s">
        <v>6801</v>
      </c>
      <c r="B3319" t="s">
        <v>6802</v>
      </c>
      <c r="C3319" t="str">
        <f>IFERROR(VLOOKUP(Table1[[#This Row],[Ticker]],[1]!Table1[[Symbol]:[Industry]],2,FALSE),"-")</f>
        <v>-</v>
      </c>
      <c r="D3319" t="s">
        <v>193</v>
      </c>
      <c r="E3319">
        <v>52.894299214999997</v>
      </c>
      <c r="F3319">
        <v>92.4</v>
      </c>
      <c r="G3319">
        <v>-16.979339166623301</v>
      </c>
      <c r="H3319">
        <v>-7.0441664040619996</v>
      </c>
      <c r="I3319">
        <v>-34.732212075310699</v>
      </c>
      <c r="K3319">
        <v>100.70561190248</v>
      </c>
      <c r="L3319">
        <v>65.745581202550497</v>
      </c>
      <c r="M3319">
        <v>35.154662891003902</v>
      </c>
      <c r="N3319">
        <v>1.5833333333333299</v>
      </c>
      <c r="O3319">
        <v>52.813852813852797</v>
      </c>
      <c r="P3319">
        <v>11.1913357400722</v>
      </c>
    </row>
    <row r="3320" spans="1:17" hidden="1" x14ac:dyDescent="0.3">
      <c r="A3320" t="s">
        <v>6803</v>
      </c>
      <c r="B3320" t="s">
        <v>6804</v>
      </c>
      <c r="C3320" t="str">
        <f>IFERROR(VLOOKUP(Table1[[#This Row],[Ticker]],[1]!Table1[[Symbol]:[Industry]],2,FALSE),"-")</f>
        <v>-</v>
      </c>
      <c r="E3320">
        <v>52.830169062000003</v>
      </c>
      <c r="F3320">
        <v>23.17</v>
      </c>
      <c r="G3320">
        <v>243.85225854423101</v>
      </c>
      <c r="H3320">
        <v>-15.110694470589999</v>
      </c>
      <c r="I3320">
        <v>193.55104528067699</v>
      </c>
      <c r="J3320">
        <v>3.7648440729704702</v>
      </c>
      <c r="K3320">
        <v>20.729210901594499</v>
      </c>
      <c r="L3320">
        <v>12.582478694730399</v>
      </c>
      <c r="M3320">
        <v>62.319141391424701</v>
      </c>
      <c r="N3320">
        <v>0.79462573479644105</v>
      </c>
      <c r="O3320">
        <v>17.1773845489857</v>
      </c>
      <c r="P3320">
        <v>269.53748006379499</v>
      </c>
      <c r="Q3320">
        <v>0.16827725431930299</v>
      </c>
    </row>
    <row r="3321" spans="1:17" hidden="1" x14ac:dyDescent="0.3">
      <c r="A3321" t="s">
        <v>6805</v>
      </c>
      <c r="B3321" t="s">
        <v>6806</v>
      </c>
      <c r="C3321" t="str">
        <f>IFERROR(VLOOKUP(Table1[[#This Row],[Ticker]],[1]!Table1[[Symbol]:[Industry]],2,FALSE),"-")</f>
        <v>-</v>
      </c>
      <c r="D3321" t="s">
        <v>21</v>
      </c>
      <c r="E3321">
        <v>52.792551877999998</v>
      </c>
      <c r="F3321">
        <v>18.46</v>
      </c>
      <c r="G3321">
        <v>22.759299310904201</v>
      </c>
      <c r="H3321">
        <v>-15.594166404061999</v>
      </c>
      <c r="I3321">
        <v>1.69355640448251</v>
      </c>
      <c r="J3321">
        <v>-6.3614362306867296</v>
      </c>
      <c r="K3321">
        <v>18.8837924622838</v>
      </c>
      <c r="L3321">
        <v>17.545510971451701</v>
      </c>
      <c r="M3321">
        <v>33.714192401247203</v>
      </c>
      <c r="N3321">
        <v>0.50662657293733704</v>
      </c>
      <c r="O3321">
        <v>35.119480103817303</v>
      </c>
      <c r="P3321">
        <v>57.1293141071774</v>
      </c>
      <c r="Q3321">
        <v>6.9736925743718994E-2</v>
      </c>
    </row>
    <row r="3322" spans="1:17" hidden="1" x14ac:dyDescent="0.3">
      <c r="A3322" t="s">
        <v>6807</v>
      </c>
      <c r="B3322" t="s">
        <v>6808</v>
      </c>
      <c r="C3322" t="str">
        <f>IFERROR(VLOOKUP(Table1[[#This Row],[Ticker]],[1]!Table1[[Symbol]:[Industry]],2,FALSE),"-")</f>
        <v>-</v>
      </c>
      <c r="D3322" t="s">
        <v>388</v>
      </c>
      <c r="E3322">
        <v>52.47</v>
      </c>
      <c r="F3322">
        <v>5.57</v>
      </c>
      <c r="G3322">
        <v>54.251084212919501</v>
      </c>
      <c r="H3322">
        <v>25.9618758920105</v>
      </c>
      <c r="I3322">
        <v>59.891640621488698</v>
      </c>
      <c r="J3322">
        <v>-5.1254409206293996</v>
      </c>
      <c r="K3322">
        <v>4.7861689015468896</v>
      </c>
      <c r="L3322">
        <v>3.79403025647657</v>
      </c>
      <c r="M3322">
        <v>59.842652323386197</v>
      </c>
      <c r="N3322">
        <v>3.48818306236701</v>
      </c>
      <c r="O3322">
        <v>17.175344105326101</v>
      </c>
      <c r="P3322">
        <v>138.71428571428501</v>
      </c>
      <c r="Q3322">
        <v>8.4435314107107001E-2</v>
      </c>
    </row>
    <row r="3323" spans="1:17" hidden="1" x14ac:dyDescent="0.3">
      <c r="A3323" t="s">
        <v>6809</v>
      </c>
      <c r="B3323" t="s">
        <v>6810</v>
      </c>
      <c r="C3323" t="str">
        <f>IFERROR(VLOOKUP(Table1[[#This Row],[Ticker]],[1]!Table1[[Symbol]:[Industry]],2,FALSE),"-")</f>
        <v>-</v>
      </c>
      <c r="D3323" t="s">
        <v>140</v>
      </c>
      <c r="E3323">
        <v>52.384517725000002</v>
      </c>
      <c r="F3323">
        <v>42.47</v>
      </c>
      <c r="G3323">
        <v>-14.4780992362442</v>
      </c>
      <c r="H3323">
        <v>4.6842286576663801</v>
      </c>
      <c r="I3323">
        <v>-13.6851918639079</v>
      </c>
      <c r="J3323">
        <v>-3.3019283348170401</v>
      </c>
      <c r="K3323">
        <v>42.020500862004802</v>
      </c>
      <c r="L3323">
        <v>40.8589052982447</v>
      </c>
      <c r="M3323">
        <v>59.784246664567</v>
      </c>
      <c r="N3323">
        <v>0.98478158726710796</v>
      </c>
      <c r="O3323">
        <v>17.730162467624201</v>
      </c>
      <c r="P3323">
        <v>24.181286549707501</v>
      </c>
      <c r="Q3323">
        <v>5.1684753007824998E-2</v>
      </c>
    </row>
    <row r="3324" spans="1:17" hidden="1" x14ac:dyDescent="0.3">
      <c r="A3324" t="s">
        <v>6811</v>
      </c>
      <c r="B3324" t="s">
        <v>6812</v>
      </c>
      <c r="C3324" t="str">
        <f>IFERROR(VLOOKUP(Table1[[#This Row],[Ticker]],[1]!Table1[[Symbol]:[Industry]],2,FALSE),"-")</f>
        <v>-</v>
      </c>
      <c r="D3324" t="s">
        <v>1474</v>
      </c>
      <c r="E3324">
        <v>52.25</v>
      </c>
      <c r="F3324">
        <v>20.73</v>
      </c>
      <c r="G3324">
        <v>-16.809171099396401</v>
      </c>
      <c r="H3324">
        <v>-3.6744934605535802</v>
      </c>
      <c r="I3324">
        <v>-22.7654748749014</v>
      </c>
      <c r="J3324">
        <v>-2.3381602188750201</v>
      </c>
      <c r="K3324">
        <v>20.817182950976601</v>
      </c>
      <c r="L3324">
        <v>20.9654165401382</v>
      </c>
      <c r="M3324">
        <v>53.361011674292897</v>
      </c>
      <c r="N3324">
        <v>1.0458764299102401</v>
      </c>
      <c r="O3324">
        <v>34.1051616015436</v>
      </c>
      <c r="P3324">
        <v>20.8041958041958</v>
      </c>
      <c r="Q3324">
        <v>1.6045629434814999E-2</v>
      </c>
    </row>
    <row r="3325" spans="1:17" hidden="1" x14ac:dyDescent="0.3">
      <c r="A3325" t="s">
        <v>6813</v>
      </c>
      <c r="B3325" t="s">
        <v>6814</v>
      </c>
      <c r="C3325" t="str">
        <f>IFERROR(VLOOKUP(Table1[[#This Row],[Ticker]],[1]!Table1[[Symbol]:[Industry]],2,FALSE),"-")</f>
        <v>-</v>
      </c>
      <c r="D3325" t="s">
        <v>388</v>
      </c>
      <c r="E3325">
        <v>51.968492404999999</v>
      </c>
      <c r="F3325">
        <v>0.91</v>
      </c>
      <c r="G3325">
        <v>-40.638492547601899</v>
      </c>
      <c r="H3325">
        <v>4.20583359593798</v>
      </c>
      <c r="I3325">
        <v>-2.9840424386206101</v>
      </c>
      <c r="J3325">
        <v>10.9867342958929</v>
      </c>
      <c r="K3325">
        <v>0.82075596668375705</v>
      </c>
      <c r="L3325">
        <v>0.84782018634582701</v>
      </c>
      <c r="M3325">
        <v>73.137477754194606</v>
      </c>
      <c r="N3325">
        <v>1.85304774857487</v>
      </c>
      <c r="O3325">
        <v>48.351648351648301</v>
      </c>
      <c r="P3325">
        <v>37.878787878787797</v>
      </c>
      <c r="Q3325">
        <v>0.10414319650736199</v>
      </c>
    </row>
    <row r="3326" spans="1:17" hidden="1" x14ac:dyDescent="0.3">
      <c r="A3326" t="s">
        <v>6815</v>
      </c>
      <c r="B3326" t="s">
        <v>6816</v>
      </c>
      <c r="C3326" t="str">
        <f>IFERROR(VLOOKUP(Table1[[#This Row],[Ticker]],[1]!Table1[[Symbol]:[Industry]],2,FALSE),"-")</f>
        <v>-</v>
      </c>
      <c r="D3326" t="s">
        <v>124</v>
      </c>
      <c r="E3326">
        <v>51.916231224999997</v>
      </c>
      <c r="F3326">
        <v>5.12</v>
      </c>
      <c r="G3326">
        <v>22.015927905722801</v>
      </c>
      <c r="H3326">
        <v>-11.7170636003236</v>
      </c>
      <c r="I3326">
        <v>-10.727984809282001</v>
      </c>
      <c r="J3326">
        <v>-2.6423673386161299</v>
      </c>
      <c r="K3326">
        <v>5.1332066210915297</v>
      </c>
      <c r="L3326">
        <v>4.8798746673968401</v>
      </c>
      <c r="M3326">
        <v>45.8092098401968</v>
      </c>
      <c r="N3326">
        <v>0.484987749232204</v>
      </c>
      <c r="O3326">
        <v>29.4921875</v>
      </c>
      <c r="P3326">
        <v>55.151515151515099</v>
      </c>
      <c r="Q3326">
        <v>0.12080907016907701</v>
      </c>
    </row>
    <row r="3327" spans="1:17" hidden="1" x14ac:dyDescent="0.3">
      <c r="A3327" t="s">
        <v>6817</v>
      </c>
      <c r="B3327" t="s">
        <v>6818</v>
      </c>
      <c r="C3327" t="str">
        <f>IFERROR(VLOOKUP(Table1[[#This Row],[Ticker]],[1]!Table1[[Symbol]:[Industry]],2,FALSE),"-")</f>
        <v>-</v>
      </c>
      <c r="E3327">
        <v>51.854356848000002</v>
      </c>
      <c r="F3327">
        <v>36.200000000000003</v>
      </c>
      <c r="G3327">
        <v>-3.4292269231443999</v>
      </c>
      <c r="H3327">
        <v>-15.344166404061999</v>
      </c>
      <c r="I3327">
        <v>-36.275916402136303</v>
      </c>
      <c r="J3327">
        <v>-3.8059652704580702</v>
      </c>
      <c r="K3327">
        <v>37.827768249664302</v>
      </c>
      <c r="L3327">
        <v>39.970119109320599</v>
      </c>
      <c r="M3327">
        <v>43.355458918668198</v>
      </c>
      <c r="N3327">
        <v>1.3481451869596</v>
      </c>
      <c r="O3327">
        <v>54.640883977900501</v>
      </c>
      <c r="P3327">
        <v>37.277208949563899</v>
      </c>
      <c r="Q3327">
        <v>5.6791889613507E-2</v>
      </c>
    </row>
    <row r="3328" spans="1:17" hidden="1" x14ac:dyDescent="0.3">
      <c r="A3328" t="s">
        <v>6819</v>
      </c>
      <c r="B3328" t="s">
        <v>6820</v>
      </c>
      <c r="C3328" t="str">
        <f>IFERROR(VLOOKUP(Table1[[#This Row],[Ticker]],[1]!Table1[[Symbol]:[Industry]],2,FALSE),"-")</f>
        <v>-</v>
      </c>
      <c r="E3328">
        <v>51.759816149999999</v>
      </c>
      <c r="F3328">
        <v>107.55</v>
      </c>
      <c r="G3328">
        <v>125.014079179736</v>
      </c>
      <c r="H3328">
        <v>6.5261082324485002</v>
      </c>
      <c r="I3328">
        <v>57.786397812951698</v>
      </c>
      <c r="J3328">
        <v>-7.6036969420388498</v>
      </c>
      <c r="K3328">
        <v>94.847021969222396</v>
      </c>
      <c r="L3328">
        <v>72.985049534399906</v>
      </c>
      <c r="M3328">
        <v>47.696948261113398</v>
      </c>
      <c r="N3328">
        <v>0.33918738681848598</v>
      </c>
      <c r="O3328">
        <v>5.06741050674104</v>
      </c>
      <c r="P3328">
        <v>188.33780160857901</v>
      </c>
      <c r="Q3328">
        <v>8.5991155876861999E-2</v>
      </c>
    </row>
    <row r="3329" spans="1:17" hidden="1" x14ac:dyDescent="0.3">
      <c r="A3329" t="s">
        <v>6821</v>
      </c>
      <c r="B3329" t="s">
        <v>6822</v>
      </c>
      <c r="C3329" t="str">
        <f>IFERROR(VLOOKUP(Table1[[#This Row],[Ticker]],[1]!Table1[[Symbol]:[Industry]],2,FALSE),"-")</f>
        <v>-</v>
      </c>
      <c r="D3329" t="s">
        <v>278</v>
      </c>
      <c r="E3329">
        <v>51.6760825</v>
      </c>
      <c r="F3329">
        <v>25.9</v>
      </c>
      <c r="G3329">
        <v>9.5628202558923707</v>
      </c>
      <c r="H3329">
        <v>0.20221040753219599</v>
      </c>
      <c r="I3329">
        <v>17.218604376929399</v>
      </c>
      <c r="J3329">
        <v>-24.358060716387399</v>
      </c>
      <c r="K3329">
        <v>27.120490257633001</v>
      </c>
      <c r="L3329">
        <v>23.529811203482399</v>
      </c>
      <c r="M3329">
        <v>32.263102730050299</v>
      </c>
      <c r="N3329">
        <v>1.13764036081201</v>
      </c>
      <c r="O3329">
        <v>50.888030888030798</v>
      </c>
    </row>
    <row r="3330" spans="1:17" hidden="1" x14ac:dyDescent="0.3">
      <c r="A3330" t="s">
        <v>6823</v>
      </c>
      <c r="B3330" t="s">
        <v>6824</v>
      </c>
      <c r="C3330" t="str">
        <f>IFERROR(VLOOKUP(Table1[[#This Row],[Ticker]],[1]!Table1[[Symbol]:[Industry]],2,FALSE),"-")</f>
        <v>-</v>
      </c>
      <c r="E3330">
        <v>51.662511700000003</v>
      </c>
      <c r="F3330">
        <v>37</v>
      </c>
      <c r="G3330">
        <v>115.96715826654</v>
      </c>
      <c r="H3330">
        <v>23.008557673266601</v>
      </c>
      <c r="I3330">
        <v>-6.9082046961162096</v>
      </c>
      <c r="J3330">
        <v>-3.5282574779378</v>
      </c>
      <c r="K3330">
        <v>36.9035601050482</v>
      </c>
      <c r="L3330">
        <v>31.605698055745702</v>
      </c>
      <c r="M3330">
        <v>54.746581712483199</v>
      </c>
      <c r="N3330">
        <v>0.85561497326203195</v>
      </c>
      <c r="O3330">
        <v>51.351351351351298</v>
      </c>
      <c r="P3330">
        <v>141.65237978610401</v>
      </c>
    </row>
    <row r="3331" spans="1:17" hidden="1" x14ac:dyDescent="0.3">
      <c r="A3331" t="s">
        <v>6825</v>
      </c>
      <c r="B3331" t="s">
        <v>6826</v>
      </c>
      <c r="C3331" t="str">
        <f>IFERROR(VLOOKUP(Table1[[#This Row],[Ticker]],[1]!Table1[[Symbol]:[Industry]],2,FALSE),"-")</f>
        <v>-</v>
      </c>
      <c r="E3331">
        <v>51.652999999999999</v>
      </c>
      <c r="F3331">
        <v>115</v>
      </c>
      <c r="G3331">
        <v>-10.397000968185999</v>
      </c>
      <c r="H3331">
        <v>-2.3774997373953299</v>
      </c>
      <c r="I3331">
        <v>3.9708447794244899</v>
      </c>
      <c r="J3331">
        <v>-13.7514935522083</v>
      </c>
      <c r="K3331">
        <v>123.018599999999</v>
      </c>
      <c r="M3331">
        <v>41.8689578306507</v>
      </c>
      <c r="O3331">
        <v>52.173913043478201</v>
      </c>
      <c r="P3331">
        <v>21.757543673901498</v>
      </c>
    </row>
    <row r="3332" spans="1:17" hidden="1" x14ac:dyDescent="0.3">
      <c r="A3332" t="s">
        <v>6827</v>
      </c>
      <c r="B3332" t="s">
        <v>6828</v>
      </c>
      <c r="C3332" t="str">
        <f>IFERROR(VLOOKUP(Table1[[#This Row],[Ticker]],[1]!Table1[[Symbol]:[Industry]],2,FALSE),"-")</f>
        <v>-</v>
      </c>
      <c r="E3332">
        <v>51.494399999999999</v>
      </c>
      <c r="F3332">
        <v>72.39</v>
      </c>
      <c r="G3332">
        <v>-51.651676827398397</v>
      </c>
      <c r="H3332">
        <v>-11.756277588707899</v>
      </c>
      <c r="I3332">
        <v>-21.391909933444602</v>
      </c>
      <c r="J3332">
        <v>-3.7125875786065001</v>
      </c>
      <c r="K3332">
        <v>72.917898049410198</v>
      </c>
      <c r="L3332">
        <v>79.663862871988698</v>
      </c>
      <c r="M3332">
        <v>42.5733804563733</v>
      </c>
      <c r="N3332">
        <v>0.99858278368799003</v>
      </c>
      <c r="O3332">
        <v>36.6210802597043</v>
      </c>
      <c r="P3332">
        <v>10.5190839694656</v>
      </c>
      <c r="Q3332">
        <v>0.11452574201586101</v>
      </c>
    </row>
    <row r="3333" spans="1:17" hidden="1" x14ac:dyDescent="0.3">
      <c r="A3333" t="s">
        <v>6829</v>
      </c>
      <c r="B3333" t="s">
        <v>6830</v>
      </c>
      <c r="C3333" t="str">
        <f>IFERROR(VLOOKUP(Table1[[#This Row],[Ticker]],[1]!Table1[[Symbol]:[Industry]],2,FALSE),"-")</f>
        <v>-</v>
      </c>
      <c r="D3333" t="s">
        <v>544</v>
      </c>
      <c r="E3333">
        <v>51.4</v>
      </c>
      <c r="F3333">
        <v>243.8</v>
      </c>
      <c r="G3333">
        <v>262.53133898998902</v>
      </c>
      <c r="H3333">
        <v>-5.4890482938257898</v>
      </c>
      <c r="I3333">
        <v>28.116424628389201</v>
      </c>
      <c r="J3333">
        <v>19.688186523068001</v>
      </c>
      <c r="K3333">
        <v>244.04634075587501</v>
      </c>
      <c r="L3333">
        <v>197.068072671919</v>
      </c>
      <c r="M3333">
        <v>61.856957071770204</v>
      </c>
      <c r="N3333">
        <v>1.29122760736496</v>
      </c>
      <c r="O3333">
        <v>21.739130434782599</v>
      </c>
      <c r="P3333">
        <v>327.64427293457197</v>
      </c>
      <c r="Q3333">
        <v>0.165402024036302</v>
      </c>
    </row>
    <row r="3334" spans="1:17" hidden="1" x14ac:dyDescent="0.3">
      <c r="A3334" t="s">
        <v>6831</v>
      </c>
      <c r="B3334" t="s">
        <v>6832</v>
      </c>
      <c r="C3334" t="str">
        <f>IFERROR(VLOOKUP(Table1[[#This Row],[Ticker]],[1]!Table1[[Symbol]:[Industry]],2,FALSE),"-")</f>
        <v>-</v>
      </c>
      <c r="E3334">
        <v>51.392699999999998</v>
      </c>
      <c r="F3334">
        <v>1580</v>
      </c>
      <c r="G3334">
        <v>81.7264644223864</v>
      </c>
      <c r="H3334">
        <v>45.7920317759177</v>
      </c>
      <c r="I3334">
        <v>74.390193574543403</v>
      </c>
      <c r="J3334">
        <v>10.8787670583649</v>
      </c>
      <c r="K3334">
        <v>1129.4397526517901</v>
      </c>
      <c r="L3334">
        <v>930.86019116292903</v>
      </c>
      <c r="M3334">
        <v>85.223618691730906</v>
      </c>
      <c r="N3334">
        <v>2.4304401243044</v>
      </c>
      <c r="O3334">
        <v>0.44936708860758801</v>
      </c>
      <c r="P3334">
        <v>128.98550724637599</v>
      </c>
      <c r="Q3334">
        <v>8.8192932693910001E-2</v>
      </c>
    </row>
    <row r="3335" spans="1:17" hidden="1" x14ac:dyDescent="0.3">
      <c r="A3335" t="s">
        <v>6833</v>
      </c>
      <c r="B3335" t="s">
        <v>6834</v>
      </c>
      <c r="C3335" t="str">
        <f>IFERROR(VLOOKUP(Table1[[#This Row],[Ticker]],[1]!Table1[[Symbol]:[Industry]],2,FALSE),"-")</f>
        <v>-</v>
      </c>
      <c r="D3335" t="s">
        <v>64</v>
      </c>
      <c r="E3335">
        <v>51.3842</v>
      </c>
      <c r="F3335">
        <v>35.57</v>
      </c>
      <c r="G3335">
        <v>-79.930140480202496</v>
      </c>
      <c r="H3335">
        <v>-16.489176587361399</v>
      </c>
      <c r="I3335">
        <v>-8.3651326460494602</v>
      </c>
      <c r="J3335">
        <v>-1.6152347617723299</v>
      </c>
      <c r="K3335">
        <v>36.707155590567602</v>
      </c>
      <c r="L3335">
        <v>37.929214748974999</v>
      </c>
      <c r="M3335">
        <v>41.780331425683002</v>
      </c>
      <c r="N3335">
        <v>0.92673038892550996</v>
      </c>
      <c r="O3335">
        <v>118.583075625527</v>
      </c>
      <c r="P3335">
        <v>27.035714285714199</v>
      </c>
      <c r="Q3335">
        <v>-6.7795733198936003E-2</v>
      </c>
    </row>
    <row r="3336" spans="1:17" hidden="1" x14ac:dyDescent="0.3">
      <c r="A3336" t="s">
        <v>6835</v>
      </c>
      <c r="B3336" t="s">
        <v>6836</v>
      </c>
      <c r="C3336" t="str">
        <f>IFERROR(VLOOKUP(Table1[[#This Row],[Ticker]],[1]!Table1[[Symbol]:[Industry]],2,FALSE),"-")</f>
        <v>-</v>
      </c>
      <c r="D3336" t="s">
        <v>46</v>
      </c>
      <c r="E3336">
        <v>51.244242</v>
      </c>
      <c r="F3336">
        <v>28.03</v>
      </c>
      <c r="G3336">
        <v>0.576039741696728</v>
      </c>
      <c r="H3336">
        <v>4.5779071745333004</v>
      </c>
      <c r="I3336">
        <v>-4.30605675077462E-2</v>
      </c>
      <c r="J3336">
        <v>7.4863151150034097</v>
      </c>
      <c r="K3336">
        <v>25.013896559322099</v>
      </c>
      <c r="L3336">
        <v>25.098214958606199</v>
      </c>
      <c r="M3336">
        <v>91.096519039618698</v>
      </c>
      <c r="N3336">
        <v>1.0019173903255201</v>
      </c>
      <c r="O3336">
        <v>64.074206207634603</v>
      </c>
      <c r="P3336">
        <v>54.010989010989</v>
      </c>
      <c r="Q3336">
        <v>4.0286237572062997E-2</v>
      </c>
    </row>
    <row r="3337" spans="1:17" hidden="1" x14ac:dyDescent="0.3">
      <c r="A3337" t="s">
        <v>6837</v>
      </c>
      <c r="B3337" t="s">
        <v>6838</v>
      </c>
      <c r="C3337" t="str">
        <f>IFERROR(VLOOKUP(Table1[[#This Row],[Ticker]],[1]!Table1[[Symbol]:[Industry]],2,FALSE),"-")</f>
        <v>-</v>
      </c>
      <c r="D3337" t="s">
        <v>272</v>
      </c>
      <c r="E3337">
        <v>51.221499999999999</v>
      </c>
      <c r="F3337">
        <v>37.35</v>
      </c>
      <c r="G3337">
        <v>-39.326840016674304</v>
      </c>
      <c r="H3337">
        <v>2.26159430494832</v>
      </c>
      <c r="I3337">
        <v>-1.1403846215114599</v>
      </c>
      <c r="J3337">
        <v>5.7305383781254502</v>
      </c>
      <c r="K3337">
        <v>33.436432556393697</v>
      </c>
      <c r="L3337">
        <v>34.642140416904198</v>
      </c>
      <c r="M3337">
        <v>73.715124005459799</v>
      </c>
      <c r="N3337">
        <v>1.94575078689131</v>
      </c>
      <c r="O3337">
        <v>53.145917001338603</v>
      </c>
      <c r="P3337">
        <v>38.3333333333333</v>
      </c>
      <c r="Q3337">
        <v>-7.6753043170150997E-2</v>
      </c>
    </row>
    <row r="3338" spans="1:17" hidden="1" x14ac:dyDescent="0.3">
      <c r="A3338" t="s">
        <v>6839</v>
      </c>
      <c r="B3338" t="s">
        <v>6840</v>
      </c>
      <c r="C3338" t="str">
        <f>IFERROR(VLOOKUP(Table1[[#This Row],[Ticker]],[1]!Table1[[Symbol]:[Industry]],2,FALSE),"-")</f>
        <v>-</v>
      </c>
      <c r="E3338">
        <v>51.201709999999999</v>
      </c>
      <c r="F3338">
        <v>133</v>
      </c>
      <c r="G3338">
        <v>13.2181727363101</v>
      </c>
      <c r="H3338">
        <v>-19.679301539197098</v>
      </c>
      <c r="I3338">
        <v>-18.472698634083098</v>
      </c>
      <c r="J3338">
        <v>1.72714699157414</v>
      </c>
      <c r="K3338">
        <v>129.01835757900901</v>
      </c>
      <c r="L3338">
        <v>129.42821262072701</v>
      </c>
      <c r="M3338">
        <v>61.709727754715999</v>
      </c>
      <c r="N3338">
        <v>1.67071039740714</v>
      </c>
      <c r="O3338">
        <v>27.819548872180398</v>
      </c>
      <c r="P3338">
        <v>55.464640561075399</v>
      </c>
      <c r="Q3338">
        <v>3.8640927045822997E-2</v>
      </c>
    </row>
    <row r="3339" spans="1:17" hidden="1" x14ac:dyDescent="0.3">
      <c r="A3339" t="s">
        <v>6841</v>
      </c>
      <c r="B3339" t="s">
        <v>6842</v>
      </c>
      <c r="C3339" t="str">
        <f>IFERROR(VLOOKUP(Table1[[#This Row],[Ticker]],[1]!Table1[[Symbol]:[Industry]],2,FALSE),"-")</f>
        <v>-</v>
      </c>
      <c r="D3339" t="s">
        <v>811</v>
      </c>
      <c r="E3339">
        <v>51.086278299999996</v>
      </c>
      <c r="F3339">
        <v>112.45</v>
      </c>
      <c r="G3339">
        <v>1.14762305521552</v>
      </c>
      <c r="H3339">
        <v>1.1158335959379899</v>
      </c>
      <c r="I3339">
        <v>-0.58374701764572701</v>
      </c>
      <c r="J3339">
        <v>-1.2157772851189801</v>
      </c>
      <c r="K3339">
        <v>98.832882201403294</v>
      </c>
      <c r="L3339">
        <v>98.0307931819289</v>
      </c>
      <c r="M3339">
        <v>61.056614714047498</v>
      </c>
      <c r="N3339">
        <v>0.65504136455988904</v>
      </c>
      <c r="O3339">
        <v>21.298354824366299</v>
      </c>
      <c r="P3339">
        <v>51.754385964912203</v>
      </c>
      <c r="Q3339">
        <v>2.0502224175880002E-3</v>
      </c>
    </row>
    <row r="3340" spans="1:17" hidden="1" x14ac:dyDescent="0.3">
      <c r="A3340" t="s">
        <v>6843</v>
      </c>
      <c r="B3340" t="s">
        <v>6844</v>
      </c>
      <c r="C3340" t="str">
        <f>IFERROR(VLOOKUP(Table1[[#This Row],[Ticker]],[1]!Table1[[Symbol]:[Industry]],2,FALSE),"-")</f>
        <v>-</v>
      </c>
      <c r="D3340" t="s">
        <v>293</v>
      </c>
      <c r="E3340">
        <v>51.044400000000003</v>
      </c>
      <c r="F3340">
        <v>135.30000000000001</v>
      </c>
      <c r="G3340">
        <v>67.600492766149699</v>
      </c>
      <c r="H3340">
        <v>1.2751613270304301</v>
      </c>
      <c r="I3340">
        <v>9.4861956566174808</v>
      </c>
      <c r="J3340">
        <v>8.5936903656701702</v>
      </c>
      <c r="K3340">
        <v>115.510422524969</v>
      </c>
      <c r="L3340">
        <v>99.753434218242504</v>
      </c>
      <c r="M3340">
        <v>73.433036811806105</v>
      </c>
      <c r="N3340">
        <v>2.1414630709340998</v>
      </c>
      <c r="O3340">
        <v>0</v>
      </c>
      <c r="P3340">
        <v>106.092916984006</v>
      </c>
      <c r="Q3340">
        <v>0.117488108297971</v>
      </c>
    </row>
    <row r="3341" spans="1:17" hidden="1" x14ac:dyDescent="0.3">
      <c r="A3341" t="s">
        <v>6845</v>
      </c>
      <c r="B3341" t="s">
        <v>6846</v>
      </c>
      <c r="C3341" t="str">
        <f>IFERROR(VLOOKUP(Table1[[#This Row],[Ticker]],[1]!Table1[[Symbol]:[Industry]],2,FALSE),"-")</f>
        <v>-</v>
      </c>
      <c r="D3341" t="s">
        <v>396</v>
      </c>
      <c r="E3341">
        <v>51.036282</v>
      </c>
      <c r="F3341">
        <v>140.1</v>
      </c>
      <c r="G3341">
        <v>-29.448478447378399</v>
      </c>
      <c r="H3341">
        <v>8.5380253767599097</v>
      </c>
      <c r="I3341">
        <v>-34.063446905121801</v>
      </c>
      <c r="J3341">
        <v>0.29225267135659699</v>
      </c>
      <c r="K3341">
        <v>130.72461558758101</v>
      </c>
      <c r="L3341">
        <v>138.64317999136699</v>
      </c>
      <c r="M3341">
        <v>71.861465736804305</v>
      </c>
      <c r="N3341">
        <v>1.5847977700137199</v>
      </c>
      <c r="O3341">
        <v>78.443968593861499</v>
      </c>
      <c r="P3341">
        <v>32.7962085308056</v>
      </c>
      <c r="Q3341">
        <v>5.1910938632660003E-3</v>
      </c>
    </row>
    <row r="3342" spans="1:17" hidden="1" x14ac:dyDescent="0.3">
      <c r="A3342" t="s">
        <v>6847</v>
      </c>
      <c r="B3342" t="s">
        <v>6848</v>
      </c>
      <c r="C3342" t="str">
        <f>IFERROR(VLOOKUP(Table1[[#This Row],[Ticker]],[1]!Table1[[Symbol]:[Industry]],2,FALSE),"-")</f>
        <v>-</v>
      </c>
      <c r="D3342" t="s">
        <v>697</v>
      </c>
      <c r="E3342">
        <v>51.006925041000002</v>
      </c>
      <c r="F3342">
        <v>5.15</v>
      </c>
      <c r="G3342">
        <v>8.0810122466692302</v>
      </c>
      <c r="H3342">
        <v>-6.8511162110118002</v>
      </c>
      <c r="I3342">
        <v>16.792076964364401</v>
      </c>
      <c r="J3342">
        <v>2.1285064477916502</v>
      </c>
      <c r="K3342">
        <v>4.7528817663048697</v>
      </c>
      <c r="L3342">
        <v>4.3387419973910397</v>
      </c>
      <c r="M3342">
        <v>61.331502295145498</v>
      </c>
      <c r="N3342">
        <v>1.25168561190989</v>
      </c>
      <c r="O3342">
        <v>13.5922330097087</v>
      </c>
      <c r="P3342">
        <v>84.587813620071699</v>
      </c>
      <c r="Q3342">
        <v>6.9305554741104003E-2</v>
      </c>
    </row>
    <row r="3343" spans="1:17" hidden="1" x14ac:dyDescent="0.3">
      <c r="A3343" t="s">
        <v>6849</v>
      </c>
      <c r="B3343" t="s">
        <v>6850</v>
      </c>
      <c r="C3343" t="str">
        <f>IFERROR(VLOOKUP(Table1[[#This Row],[Ticker]],[1]!Table1[[Symbol]:[Industry]],2,FALSE),"-")</f>
        <v>-</v>
      </c>
      <c r="D3343" t="s">
        <v>143</v>
      </c>
      <c r="E3343">
        <v>50.956985529999997</v>
      </c>
      <c r="F3343">
        <v>2.64</v>
      </c>
      <c r="G3343">
        <v>-71.252231828842895</v>
      </c>
      <c r="H3343">
        <v>10.6302522005891</v>
      </c>
      <c r="I3343">
        <v>-20.282893013333201</v>
      </c>
      <c r="J3343">
        <v>5.0795613001123003</v>
      </c>
      <c r="K3343">
        <v>2.2545361944305902</v>
      </c>
      <c r="L3343">
        <v>3.2493205100474198</v>
      </c>
      <c r="M3343">
        <v>65.046854500554304</v>
      </c>
      <c r="N3343">
        <v>0.88474026371571102</v>
      </c>
      <c r="O3343">
        <v>140.530303030303</v>
      </c>
      <c r="P3343">
        <v>46.6666666666666</v>
      </c>
      <c r="Q3343">
        <v>-0.196173241858733</v>
      </c>
    </row>
    <row r="3344" spans="1:17" hidden="1" x14ac:dyDescent="0.3">
      <c r="A3344" t="s">
        <v>6851</v>
      </c>
      <c r="B3344" t="s">
        <v>6852</v>
      </c>
      <c r="C3344" t="str">
        <f>IFERROR(VLOOKUP(Table1[[#This Row],[Ticker]],[1]!Table1[[Symbol]:[Industry]],2,FALSE),"-")</f>
        <v>-</v>
      </c>
      <c r="D3344" t="s">
        <v>1474</v>
      </c>
      <c r="E3344">
        <v>50.898716999999998</v>
      </c>
      <c r="F3344">
        <v>31.97</v>
      </c>
      <c r="G3344">
        <v>12.175925526576</v>
      </c>
      <c r="H3344">
        <v>3.6059027522312102</v>
      </c>
      <c r="I3344">
        <v>29.581698710196701</v>
      </c>
      <c r="J3344">
        <v>-12.5350033015119</v>
      </c>
      <c r="K3344">
        <v>27.2196310349645</v>
      </c>
      <c r="L3344">
        <v>24.138276960881601</v>
      </c>
      <c r="M3344">
        <v>53.344887524905197</v>
      </c>
      <c r="N3344">
        <v>0.97785125120097305</v>
      </c>
      <c r="O3344">
        <v>15.1079136690647</v>
      </c>
      <c r="P3344">
        <v>66.5104166666666</v>
      </c>
      <c r="Q3344">
        <v>0.11389786474888799</v>
      </c>
    </row>
    <row r="3345" spans="1:17" hidden="1" x14ac:dyDescent="0.3">
      <c r="A3345" t="s">
        <v>6853</v>
      </c>
      <c r="B3345" t="s">
        <v>6854</v>
      </c>
      <c r="C3345" t="str">
        <f>IFERROR(VLOOKUP(Table1[[#This Row],[Ticker]],[1]!Table1[[Symbol]:[Industry]],2,FALSE),"-")</f>
        <v>-</v>
      </c>
      <c r="D3345" t="s">
        <v>881</v>
      </c>
      <c r="E3345">
        <v>50.892223749999999</v>
      </c>
      <c r="F3345">
        <v>90.46</v>
      </c>
      <c r="G3345">
        <v>-6.0291368634798799</v>
      </c>
      <c r="H3345">
        <v>-3.8803245961524002</v>
      </c>
      <c r="I3345">
        <v>-12.5619172566701</v>
      </c>
      <c r="J3345">
        <v>-6.5673268855416804</v>
      </c>
      <c r="K3345">
        <v>88.856189627285005</v>
      </c>
      <c r="L3345">
        <v>85.316434722319897</v>
      </c>
      <c r="M3345">
        <v>46.730050262486699</v>
      </c>
      <c r="N3345">
        <v>0.75852908012338605</v>
      </c>
      <c r="O3345">
        <v>16.1839487066106</v>
      </c>
      <c r="P3345">
        <v>31.006517016654598</v>
      </c>
      <c r="Q3345">
        <v>8.3371179793502004E-2</v>
      </c>
    </row>
    <row r="3346" spans="1:17" hidden="1" x14ac:dyDescent="0.3">
      <c r="A3346" t="s">
        <v>6855</v>
      </c>
      <c r="B3346" t="s">
        <v>6856</v>
      </c>
      <c r="C3346" t="str">
        <f>IFERROR(VLOOKUP(Table1[[#This Row],[Ticker]],[1]!Table1[[Symbol]:[Industry]],2,FALSE),"-")</f>
        <v>-</v>
      </c>
      <c r="D3346" t="s">
        <v>61</v>
      </c>
      <c r="E3346">
        <v>50.7</v>
      </c>
      <c r="F3346">
        <v>49.69</v>
      </c>
      <c r="G3346">
        <v>-55.738712510555501</v>
      </c>
      <c r="H3346">
        <v>9.4807703920768205</v>
      </c>
      <c r="I3346">
        <v>-58.184356097018103</v>
      </c>
      <c r="J3346">
        <v>4.41764643523672</v>
      </c>
      <c r="K3346">
        <v>48.245184121005501</v>
      </c>
      <c r="L3346">
        <v>64.403961040489705</v>
      </c>
      <c r="M3346">
        <v>67.629097848303104</v>
      </c>
      <c r="N3346">
        <v>0.71019888058737102</v>
      </c>
      <c r="O3346">
        <v>145.52223787482299</v>
      </c>
      <c r="P3346">
        <v>27.410256410256402</v>
      </c>
      <c r="Q3346">
        <v>3.059601714797E-2</v>
      </c>
    </row>
    <row r="3347" spans="1:17" hidden="1" x14ac:dyDescent="0.3">
      <c r="A3347" t="s">
        <v>6857</v>
      </c>
      <c r="B3347" t="s">
        <v>6858</v>
      </c>
      <c r="C3347" t="str">
        <f>IFERROR(VLOOKUP(Table1[[#This Row],[Ticker]],[1]!Table1[[Symbol]:[Industry]],2,FALSE),"-")</f>
        <v>-</v>
      </c>
      <c r="D3347" t="s">
        <v>676</v>
      </c>
      <c r="E3347">
        <v>50.694000000000003</v>
      </c>
      <c r="F3347">
        <v>35.9</v>
      </c>
      <c r="G3347">
        <v>53.188719686215201</v>
      </c>
      <c r="H3347">
        <v>21.679616034615499</v>
      </c>
      <c r="I3347">
        <v>18.991154173599501</v>
      </c>
      <c r="J3347">
        <v>-8.8253397060544998</v>
      </c>
      <c r="K3347">
        <v>32.169655797398903</v>
      </c>
      <c r="L3347">
        <v>29.535968781992199</v>
      </c>
      <c r="M3347">
        <v>66.449751293268804</v>
      </c>
      <c r="N3347">
        <v>2.5178169553522101</v>
      </c>
      <c r="O3347">
        <v>10.724233983286901</v>
      </c>
      <c r="P3347">
        <v>86.9791666666666</v>
      </c>
      <c r="Q3347">
        <v>0.10475298040749501</v>
      </c>
    </row>
    <row r="3348" spans="1:17" hidden="1" x14ac:dyDescent="0.3">
      <c r="A3348" t="s">
        <v>6859</v>
      </c>
      <c r="B3348" t="s">
        <v>6860</v>
      </c>
      <c r="C3348" t="str">
        <f>IFERROR(VLOOKUP(Table1[[#This Row],[Ticker]],[1]!Table1[[Symbol]:[Industry]],2,FALSE),"-")</f>
        <v>-</v>
      </c>
      <c r="D3348" t="s">
        <v>388</v>
      </c>
      <c r="E3348">
        <v>50.621314499999997</v>
      </c>
      <c r="F3348">
        <v>9.19</v>
      </c>
      <c r="G3348">
        <v>4.1319374115184297</v>
      </c>
      <c r="H3348">
        <v>3.8410010600528199</v>
      </c>
      <c r="I3348">
        <v>-20.953560629377701</v>
      </c>
      <c r="J3348">
        <v>3.3115189053227798</v>
      </c>
      <c r="K3348">
        <v>8.9456699691208801</v>
      </c>
      <c r="L3348">
        <v>9.3585421713971897</v>
      </c>
      <c r="M3348">
        <v>76.047601592938506</v>
      </c>
      <c r="N3348">
        <v>1.4543048360752699</v>
      </c>
      <c r="O3348">
        <v>30.467899891186001</v>
      </c>
      <c r="P3348">
        <v>40.305343511450303</v>
      </c>
      <c r="Q3348">
        <v>9.4417869342864003E-2</v>
      </c>
    </row>
    <row r="3349" spans="1:17" hidden="1" x14ac:dyDescent="0.3">
      <c r="A3349" t="s">
        <v>6861</v>
      </c>
      <c r="B3349" t="s">
        <v>6862</v>
      </c>
      <c r="C3349" t="str">
        <f>IFERROR(VLOOKUP(Table1[[#This Row],[Ticker]],[1]!Table1[[Symbol]:[Industry]],2,FALSE),"-")</f>
        <v>-</v>
      </c>
      <c r="D3349" t="s">
        <v>230</v>
      </c>
      <c r="E3349">
        <v>50.577129759999998</v>
      </c>
      <c r="F3349">
        <v>116.9</v>
      </c>
      <c r="G3349">
        <v>72.048202025766997</v>
      </c>
      <c r="H3349">
        <v>18.068193146499699</v>
      </c>
      <c r="I3349">
        <v>26.292983262772299</v>
      </c>
      <c r="J3349">
        <v>3.97366773811421</v>
      </c>
      <c r="K3349">
        <v>92.354388300334094</v>
      </c>
      <c r="L3349">
        <v>78.819480847985005</v>
      </c>
      <c r="M3349">
        <v>69.212318216988294</v>
      </c>
      <c r="N3349">
        <v>0.67535586275005299</v>
      </c>
      <c r="O3349">
        <v>0.513259195893911</v>
      </c>
      <c r="P3349">
        <v>123.86058981233199</v>
      </c>
      <c r="Q3349">
        <v>7.5942067277967998E-2</v>
      </c>
    </row>
    <row r="3350" spans="1:17" hidden="1" x14ac:dyDescent="0.3">
      <c r="A3350" t="s">
        <v>6863</v>
      </c>
      <c r="B3350" t="s">
        <v>6864</v>
      </c>
      <c r="C3350" t="str">
        <f>IFERROR(VLOOKUP(Table1[[#This Row],[Ticker]],[1]!Table1[[Symbol]:[Industry]],2,FALSE),"-")</f>
        <v>-</v>
      </c>
      <c r="D3350" t="s">
        <v>80</v>
      </c>
      <c r="E3350">
        <v>50.562274100000003</v>
      </c>
      <c r="F3350">
        <v>16.190000000000001</v>
      </c>
      <c r="G3350">
        <v>-37.215276164373201</v>
      </c>
      <c r="H3350">
        <v>-18.2287394068168</v>
      </c>
      <c r="I3350">
        <v>-10.1298757719539</v>
      </c>
      <c r="J3350">
        <v>0.22484020253248499</v>
      </c>
      <c r="K3350">
        <v>16.325002333716299</v>
      </c>
      <c r="L3350">
        <v>16.923415512620601</v>
      </c>
      <c r="M3350">
        <v>49.412082011711703</v>
      </c>
      <c r="N3350">
        <v>0.82917736128290798</v>
      </c>
      <c r="O3350">
        <v>29.709697344039501</v>
      </c>
    </row>
    <row r="3351" spans="1:17" hidden="1" x14ac:dyDescent="0.3">
      <c r="A3351" t="s">
        <v>6865</v>
      </c>
      <c r="B3351" t="s">
        <v>6866</v>
      </c>
      <c r="C3351" t="str">
        <f>IFERROR(VLOOKUP(Table1[[#This Row],[Ticker]],[1]!Table1[[Symbol]:[Industry]],2,FALSE),"-")</f>
        <v>-</v>
      </c>
      <c r="D3351" t="s">
        <v>971</v>
      </c>
      <c r="E3351">
        <v>50.551200000000001</v>
      </c>
      <c r="F3351">
        <v>1.23</v>
      </c>
      <c r="G3351">
        <v>-82.273456813682103</v>
      </c>
      <c r="H3351">
        <v>-4.43547075188809</v>
      </c>
      <c r="I3351">
        <v>0.50080604622785196</v>
      </c>
      <c r="J3351">
        <v>10.709458828743999</v>
      </c>
      <c r="K3351">
        <v>1.09824762230154</v>
      </c>
      <c r="L3351">
        <v>1.5284763903854399</v>
      </c>
      <c r="M3351">
        <v>80.8441622917464</v>
      </c>
      <c r="N3351">
        <v>0.80274230504898103</v>
      </c>
      <c r="O3351">
        <v>168.292682926829</v>
      </c>
      <c r="P3351">
        <v>29.473684210526301</v>
      </c>
      <c r="Q3351">
        <v>-4.0180842487359002E-2</v>
      </c>
    </row>
    <row r="3352" spans="1:17" hidden="1" x14ac:dyDescent="0.3">
      <c r="A3352" t="s">
        <v>6867</v>
      </c>
      <c r="B3352" t="s">
        <v>6868</v>
      </c>
      <c r="C3352" t="str">
        <f>IFERROR(VLOOKUP(Table1[[#This Row],[Ticker]],[1]!Table1[[Symbol]:[Industry]],2,FALSE),"-")</f>
        <v>-</v>
      </c>
      <c r="E3352">
        <v>50.461852800000003</v>
      </c>
      <c r="F3352">
        <v>61.99</v>
      </c>
      <c r="G3352">
        <v>-22.368554852897802</v>
      </c>
      <c r="H3352">
        <v>-2.9009438976681401</v>
      </c>
      <c r="I3352">
        <v>-42.4472502303474</v>
      </c>
      <c r="J3352">
        <v>11.902325711458399</v>
      </c>
      <c r="K3352">
        <v>59.0447405465614</v>
      </c>
      <c r="L3352">
        <v>63.589245507979797</v>
      </c>
      <c r="M3352">
        <v>64.723632217481807</v>
      </c>
      <c r="N3352">
        <v>1.98064839717387</v>
      </c>
      <c r="O3352">
        <v>49.072431037264003</v>
      </c>
      <c r="P3352">
        <v>26.510204081632601</v>
      </c>
      <c r="Q3352">
        <v>2.2847418671148E-2</v>
      </c>
    </row>
    <row r="3353" spans="1:17" hidden="1" x14ac:dyDescent="0.3">
      <c r="A3353" t="s">
        <v>6869</v>
      </c>
      <c r="B3353" t="s">
        <v>6870</v>
      </c>
      <c r="C3353" t="str">
        <f>IFERROR(VLOOKUP(Table1[[#This Row],[Ticker]],[1]!Table1[[Symbol]:[Industry]],2,FALSE),"-")</f>
        <v>-</v>
      </c>
      <c r="D3353" t="s">
        <v>396</v>
      </c>
      <c r="E3353">
        <v>50.438720000000004</v>
      </c>
      <c r="F3353">
        <v>165</v>
      </c>
      <c r="G3353">
        <v>75.779979945636896</v>
      </c>
      <c r="H3353">
        <v>-15.625209589704101</v>
      </c>
      <c r="I3353">
        <v>29.587833450932401</v>
      </c>
      <c r="J3353">
        <v>-1.05420960159106</v>
      </c>
      <c r="K3353">
        <v>151.006120512813</v>
      </c>
      <c r="L3353">
        <v>130.718717647143</v>
      </c>
      <c r="M3353">
        <v>70.536503177273701</v>
      </c>
      <c r="N3353">
        <v>1.22916655881748</v>
      </c>
      <c r="O3353">
        <v>8.0606060606060499</v>
      </c>
      <c r="P3353">
        <v>117.105263157894</v>
      </c>
      <c r="Q3353">
        <v>0.19245706835682699</v>
      </c>
    </row>
    <row r="3354" spans="1:17" hidden="1" x14ac:dyDescent="0.3">
      <c r="A3354" t="s">
        <v>6871</v>
      </c>
      <c r="B3354" t="s">
        <v>6872</v>
      </c>
      <c r="C3354" t="str">
        <f>IFERROR(VLOOKUP(Table1[[#This Row],[Ticker]],[1]!Table1[[Symbol]:[Industry]],2,FALSE),"-")</f>
        <v>-</v>
      </c>
      <c r="D3354" t="s">
        <v>21</v>
      </c>
      <c r="E3354">
        <v>50.420160000000003</v>
      </c>
      <c r="F3354">
        <v>179.95</v>
      </c>
      <c r="G3354">
        <v>26.8147784804354</v>
      </c>
      <c r="H3354">
        <v>6.3572165396324198</v>
      </c>
      <c r="I3354">
        <v>2.9365924820142899</v>
      </c>
      <c r="J3354">
        <v>-13.3184920129574</v>
      </c>
      <c r="K3354">
        <v>154.758180653647</v>
      </c>
      <c r="L3354">
        <v>153.40673644727099</v>
      </c>
      <c r="M3354">
        <v>52.067108811051199</v>
      </c>
      <c r="N3354">
        <v>2.2108606867342302</v>
      </c>
      <c r="O3354">
        <v>13.9205334815226</v>
      </c>
      <c r="P3354">
        <v>74.878522837706399</v>
      </c>
    </row>
    <row r="3355" spans="1:17" hidden="1" x14ac:dyDescent="0.3">
      <c r="A3355" t="s">
        <v>6873</v>
      </c>
      <c r="B3355" t="s">
        <v>6874</v>
      </c>
      <c r="C3355" t="str">
        <f>IFERROR(VLOOKUP(Table1[[#This Row],[Ticker]],[1]!Table1[[Symbol]:[Industry]],2,FALSE),"-")</f>
        <v>-</v>
      </c>
      <c r="E3355">
        <v>50.418788399999997</v>
      </c>
      <c r="F3355">
        <v>28.31</v>
      </c>
      <c r="G3355">
        <v>-14.3162207327824</v>
      </c>
      <c r="H3355">
        <v>22.244536524808201</v>
      </c>
      <c r="I3355">
        <v>10.446065088260999</v>
      </c>
      <c r="J3355">
        <v>-6.5945704752852796</v>
      </c>
      <c r="K3355">
        <v>24.2601913021855</v>
      </c>
      <c r="M3355">
        <v>69.066324752116699</v>
      </c>
      <c r="N3355">
        <v>2.9655781112091701</v>
      </c>
      <c r="O3355">
        <v>22.147651006711399</v>
      </c>
      <c r="P3355">
        <v>57.2777777777777</v>
      </c>
    </row>
    <row r="3356" spans="1:17" hidden="1" x14ac:dyDescent="0.3">
      <c r="A3356" t="s">
        <v>6875</v>
      </c>
      <c r="B3356" t="s">
        <v>6876</v>
      </c>
      <c r="C3356" t="str">
        <f>IFERROR(VLOOKUP(Table1[[#This Row],[Ticker]],[1]!Table1[[Symbol]:[Industry]],2,FALSE),"-")</f>
        <v>-</v>
      </c>
      <c r="E3356">
        <v>50.264200000000002</v>
      </c>
      <c r="F3356">
        <v>78.05</v>
      </c>
      <c r="G3356">
        <v>-14.1852215195645</v>
      </c>
      <c r="H3356">
        <v>-9.2906752079478494</v>
      </c>
      <c r="I3356">
        <v>-33.0717617368662</v>
      </c>
      <c r="J3356">
        <v>-1.1093448951190299</v>
      </c>
      <c r="K3356">
        <v>88.593566696541401</v>
      </c>
      <c r="L3356">
        <v>89.677414388265902</v>
      </c>
      <c r="M3356">
        <v>41.428148156983397</v>
      </c>
      <c r="N3356">
        <v>0.48484848484848397</v>
      </c>
      <c r="O3356">
        <v>72.081998718769995</v>
      </c>
      <c r="P3356">
        <v>27.887923971817099</v>
      </c>
    </row>
    <row r="3357" spans="1:17" hidden="1" x14ac:dyDescent="0.3">
      <c r="A3357" t="s">
        <v>6877</v>
      </c>
      <c r="B3357" t="s">
        <v>6878</v>
      </c>
      <c r="C3357" t="str">
        <f>IFERROR(VLOOKUP(Table1[[#This Row],[Ticker]],[1]!Table1[[Symbol]:[Industry]],2,FALSE),"-")</f>
        <v>-</v>
      </c>
      <c r="D3357" t="s">
        <v>607</v>
      </c>
      <c r="E3357">
        <v>50.210951909999999</v>
      </c>
      <c r="F3357">
        <v>14.42</v>
      </c>
      <c r="G3357">
        <v>-45.350959681124401</v>
      </c>
      <c r="H3357">
        <v>-8.2770431163907698</v>
      </c>
      <c r="I3357">
        <v>-48.757722843537401</v>
      </c>
      <c r="J3357">
        <v>-1.6714935522083501</v>
      </c>
      <c r="K3357">
        <v>18.077868940527601</v>
      </c>
      <c r="L3357">
        <v>21.1468125560292</v>
      </c>
      <c r="M3357">
        <v>35.294602411970203</v>
      </c>
      <c r="N3357">
        <v>1.1658446019056701</v>
      </c>
      <c r="O3357">
        <v>127.461858529819</v>
      </c>
      <c r="P3357">
        <v>25.938864628820902</v>
      </c>
      <c r="Q3357">
        <v>-1.1045741479333E-2</v>
      </c>
    </row>
    <row r="3358" spans="1:17" hidden="1" x14ac:dyDescent="0.3">
      <c r="A3358" t="s">
        <v>6879</v>
      </c>
      <c r="B3358" t="s">
        <v>6880</v>
      </c>
      <c r="C3358" t="str">
        <f>IFERROR(VLOOKUP(Table1[[#This Row],[Ticker]],[1]!Table1[[Symbol]:[Industry]],2,FALSE),"-")</f>
        <v>-</v>
      </c>
      <c r="D3358" t="s">
        <v>184</v>
      </c>
      <c r="E3358">
        <v>50.201989679999997</v>
      </c>
      <c r="F3358">
        <v>73</v>
      </c>
      <c r="G3358">
        <v>-55.187877241438002</v>
      </c>
      <c r="H3358">
        <v>-1.5545521607385799</v>
      </c>
      <c r="I3358">
        <v>-32.822752116039901</v>
      </c>
      <c r="J3358">
        <v>-2.8528695077330299</v>
      </c>
      <c r="K3358">
        <v>76.574937003251307</v>
      </c>
      <c r="M3358">
        <v>61.474456452458703</v>
      </c>
      <c r="N3358">
        <v>0.43595809395065899</v>
      </c>
      <c r="O3358">
        <v>98.630136986301295</v>
      </c>
      <c r="P3358">
        <v>25.862068965517199</v>
      </c>
    </row>
    <row r="3359" spans="1:17" hidden="1" x14ac:dyDescent="0.3">
      <c r="A3359" t="s">
        <v>6881</v>
      </c>
      <c r="B3359" t="s">
        <v>6882</v>
      </c>
      <c r="C3359" t="str">
        <f>IFERROR(VLOOKUP(Table1[[#This Row],[Ticker]],[1]!Table1[[Symbol]:[Industry]],2,FALSE),"-")</f>
        <v>-</v>
      </c>
      <c r="D3359" t="s">
        <v>544</v>
      </c>
      <c r="E3359">
        <v>50.1122874</v>
      </c>
      <c r="F3359">
        <v>39.99</v>
      </c>
      <c r="G3359">
        <v>78.971892093536795</v>
      </c>
      <c r="H3359">
        <v>-5.1095258811861797</v>
      </c>
      <c r="I3359">
        <v>30.491134866343899</v>
      </c>
      <c r="J3359">
        <v>-6.1077680620122603</v>
      </c>
      <c r="K3359">
        <v>35.284525237732097</v>
      </c>
      <c r="L3359">
        <v>30.355178764341002</v>
      </c>
      <c r="M3359">
        <v>56.304560996450199</v>
      </c>
      <c r="N3359">
        <v>0.35677275523598201</v>
      </c>
      <c r="O3359">
        <v>13.253313328332</v>
      </c>
      <c r="P3359">
        <v>122.043309272626</v>
      </c>
      <c r="Q3359">
        <v>8.2798334962079001E-2</v>
      </c>
    </row>
    <row r="3360" spans="1:17" hidden="1" x14ac:dyDescent="0.3">
      <c r="A3360" t="s">
        <v>6883</v>
      </c>
      <c r="B3360" t="s">
        <v>6884</v>
      </c>
      <c r="C3360" t="str">
        <f>IFERROR(VLOOKUP(Table1[[#This Row],[Ticker]],[1]!Table1[[Symbol]:[Industry]],2,FALSE),"-")</f>
        <v>-</v>
      </c>
      <c r="D3360" t="s">
        <v>218</v>
      </c>
      <c r="E3360">
        <v>50.069183799999998</v>
      </c>
      <c r="F3360">
        <v>68.599999999999994</v>
      </c>
      <c r="G3360">
        <v>101.091637984567</v>
      </c>
      <c r="H3360">
        <v>6.0308941286256301</v>
      </c>
      <c r="I3360">
        <v>-36.508215466610402</v>
      </c>
      <c r="J3360">
        <v>-4.98412295179428</v>
      </c>
      <c r="K3360">
        <v>65.863377188642403</v>
      </c>
      <c r="L3360">
        <v>64.080550940391106</v>
      </c>
      <c r="M3360">
        <v>63.723036374784002</v>
      </c>
      <c r="N3360">
        <v>1.44529123571039</v>
      </c>
      <c r="O3360">
        <v>72.011661807580097</v>
      </c>
      <c r="P3360">
        <v>144.56327985739699</v>
      </c>
    </row>
    <row r="3361" spans="1:17" hidden="1" x14ac:dyDescent="0.3">
      <c r="A3361" t="s">
        <v>6885</v>
      </c>
      <c r="B3361" t="s">
        <v>6886</v>
      </c>
      <c r="C3361" t="str">
        <f>IFERROR(VLOOKUP(Table1[[#This Row],[Ticker]],[1]!Table1[[Symbol]:[Industry]],2,FALSE),"-")</f>
        <v>-</v>
      </c>
      <c r="D3361" t="s">
        <v>61</v>
      </c>
      <c r="E3361">
        <v>50</v>
      </c>
      <c r="F3361">
        <v>3.99</v>
      </c>
      <c r="G3361">
        <v>-50.156520613220103</v>
      </c>
      <c r="H3361">
        <v>-11.578772609312599</v>
      </c>
      <c r="I3361">
        <v>-38.240452695030797</v>
      </c>
      <c r="J3361">
        <v>-1.92087011081183</v>
      </c>
      <c r="K3361">
        <v>4.1197157558586301</v>
      </c>
      <c r="L3361">
        <v>4.1944921660665404</v>
      </c>
      <c r="M3361">
        <v>42.412761696266998</v>
      </c>
      <c r="N3361">
        <v>0.893212914131566</v>
      </c>
      <c r="O3361">
        <v>58.145363408521199</v>
      </c>
      <c r="P3361">
        <v>15.9883720930232</v>
      </c>
      <c r="Q3361">
        <v>0.10899160967537599</v>
      </c>
    </row>
    <row r="3362" spans="1:17" hidden="1" x14ac:dyDescent="0.3">
      <c r="A3362" t="s">
        <v>6887</v>
      </c>
      <c r="B3362" t="s">
        <v>6888</v>
      </c>
      <c r="C3362" t="str">
        <f>IFERROR(VLOOKUP(Table1[[#This Row],[Ticker]],[1]!Table1[[Symbol]:[Industry]],2,FALSE),"-")</f>
        <v>-</v>
      </c>
      <c r="E3362">
        <v>49.884215386000001</v>
      </c>
      <c r="F3362">
        <v>6.41</v>
      </c>
      <c r="G3362">
        <v>120.853240018897</v>
      </c>
      <c r="H3362">
        <v>62.302567264279702</v>
      </c>
      <c r="I3362">
        <v>43.513542102442202</v>
      </c>
      <c r="J3362">
        <v>19.5515280305254</v>
      </c>
      <c r="K3362">
        <v>4.70918655507531</v>
      </c>
      <c r="L3362">
        <v>4.0114092274233402</v>
      </c>
      <c r="M3362">
        <v>95.019652141759394</v>
      </c>
      <c r="N3362">
        <v>2.21540429248074</v>
      </c>
      <c r="O3362">
        <v>5.14820592823712</v>
      </c>
      <c r="P3362">
        <v>160.569105691056</v>
      </c>
      <c r="Q3362">
        <v>9.8012767816683E-2</v>
      </c>
    </row>
    <row r="3363" spans="1:17" hidden="1" x14ac:dyDescent="0.3">
      <c r="A3363" t="s">
        <v>6889</v>
      </c>
      <c r="B3363" t="s">
        <v>6890</v>
      </c>
      <c r="C3363" t="str">
        <f>IFERROR(VLOOKUP(Table1[[#This Row],[Ticker]],[1]!Table1[[Symbol]:[Industry]],2,FALSE),"-")</f>
        <v>-</v>
      </c>
      <c r="E3363">
        <v>49.859876</v>
      </c>
      <c r="F3363">
        <v>71.989999999999995</v>
      </c>
      <c r="G3363">
        <v>-45.917908500173901</v>
      </c>
      <c r="H3363">
        <v>14.7239737127019</v>
      </c>
      <c r="I3363">
        <v>-31.550062752563299</v>
      </c>
      <c r="J3363">
        <v>5.6814476242622298</v>
      </c>
      <c r="M3363">
        <v>63.553608806581899</v>
      </c>
      <c r="O3363">
        <v>31.962772607306501</v>
      </c>
      <c r="P3363">
        <v>47.520491803278603</v>
      </c>
    </row>
    <row r="3364" spans="1:17" hidden="1" x14ac:dyDescent="0.3">
      <c r="A3364" t="s">
        <v>6891</v>
      </c>
      <c r="B3364" t="s">
        <v>6892</v>
      </c>
      <c r="C3364" t="str">
        <f>IFERROR(VLOOKUP(Table1[[#This Row],[Ticker]],[1]!Table1[[Symbol]:[Industry]],2,FALSE),"-")</f>
        <v>-</v>
      </c>
      <c r="D3364" t="s">
        <v>302</v>
      </c>
      <c r="E3364">
        <v>49.8161664</v>
      </c>
      <c r="F3364">
        <v>16.53</v>
      </c>
      <c r="G3364">
        <v>31.743349909006799</v>
      </c>
      <c r="H3364">
        <v>11.9068825469869</v>
      </c>
      <c r="I3364">
        <v>1.9018023102378301</v>
      </c>
      <c r="J3364">
        <v>-1.61267002279657</v>
      </c>
      <c r="K3364">
        <v>15.7090903088794</v>
      </c>
      <c r="L3364">
        <v>14.619200924543501</v>
      </c>
      <c r="M3364">
        <v>62.700466282801102</v>
      </c>
      <c r="N3364">
        <v>2.03778020385105</v>
      </c>
      <c r="O3364">
        <v>22.807017543859601</v>
      </c>
      <c r="P3364">
        <v>82.651933701657399</v>
      </c>
      <c r="Q3364">
        <v>5.7393534388073E-2</v>
      </c>
    </row>
    <row r="3365" spans="1:17" hidden="1" x14ac:dyDescent="0.3">
      <c r="A3365" t="s">
        <v>6893</v>
      </c>
      <c r="B3365" t="s">
        <v>6894</v>
      </c>
      <c r="C3365" t="str">
        <f>IFERROR(VLOOKUP(Table1[[#This Row],[Ticker]],[1]!Table1[[Symbol]:[Industry]],2,FALSE),"-")</f>
        <v>-</v>
      </c>
      <c r="D3365" t="s">
        <v>230</v>
      </c>
      <c r="E3365">
        <v>49.755749999999999</v>
      </c>
      <c r="F3365">
        <v>162.80000000000001</v>
      </c>
      <c r="G3365">
        <v>-34.760898704708303</v>
      </c>
      <c r="H3365">
        <v>-15.762977730106201</v>
      </c>
      <c r="I3365">
        <v>1.7381797836016</v>
      </c>
      <c r="J3365">
        <v>7.8506447791654096E-2</v>
      </c>
      <c r="K3365">
        <v>163.193149134973</v>
      </c>
      <c r="L3365">
        <v>156.55486317407599</v>
      </c>
      <c r="M3365">
        <v>51.021122737160503</v>
      </c>
      <c r="N3365">
        <v>0.35762098726749603</v>
      </c>
      <c r="O3365">
        <v>54.760442260442197</v>
      </c>
      <c r="P3365">
        <v>28.899445764053802</v>
      </c>
      <c r="Q3365">
        <v>7.4831302834244995E-2</v>
      </c>
    </row>
    <row r="3366" spans="1:17" hidden="1" x14ac:dyDescent="0.3">
      <c r="A3366" t="s">
        <v>6895</v>
      </c>
      <c r="B3366" t="s">
        <v>6896</v>
      </c>
      <c r="C3366" t="str">
        <f>IFERROR(VLOOKUP(Table1[[#This Row],[Ticker]],[1]!Table1[[Symbol]:[Industry]],2,FALSE),"-")</f>
        <v>-</v>
      </c>
      <c r="D3366" t="s">
        <v>380</v>
      </c>
      <c r="E3366">
        <v>49.552608249000002</v>
      </c>
      <c r="F3366">
        <v>17.84</v>
      </c>
      <c r="G3366">
        <v>131.00542596244901</v>
      </c>
      <c r="H3366">
        <v>-38.489710958517399</v>
      </c>
      <c r="I3366">
        <v>165.271771514867</v>
      </c>
      <c r="J3366">
        <v>-10.0357074219807</v>
      </c>
      <c r="K3366">
        <v>20.264804373898901</v>
      </c>
      <c r="L3366">
        <v>13.8695416623461</v>
      </c>
      <c r="M3366">
        <v>30.277166480022501</v>
      </c>
      <c r="N3366">
        <v>1.4412789593571</v>
      </c>
      <c r="O3366">
        <v>62.275784753363197</v>
      </c>
      <c r="P3366">
        <v>253.26732673267301</v>
      </c>
      <c r="Q3366">
        <v>5.3843888432169001E-2</v>
      </c>
    </row>
    <row r="3367" spans="1:17" hidden="1" x14ac:dyDescent="0.3">
      <c r="A3367" t="s">
        <v>6897</v>
      </c>
      <c r="B3367" t="s">
        <v>6898</v>
      </c>
      <c r="C3367" t="str">
        <f>IFERROR(VLOOKUP(Table1[[#This Row],[Ticker]],[1]!Table1[[Symbol]:[Industry]],2,FALSE),"-")</f>
        <v>-</v>
      </c>
      <c r="D3367" t="s">
        <v>924</v>
      </c>
      <c r="E3367">
        <v>49.536000000000001</v>
      </c>
      <c r="F3367">
        <v>49</v>
      </c>
      <c r="G3367">
        <v>-45.619862042440303</v>
      </c>
      <c r="H3367">
        <v>-5.8044969825743999</v>
      </c>
      <c r="I3367">
        <v>-49.913867000024098</v>
      </c>
      <c r="J3367">
        <v>-6.3407542525974501</v>
      </c>
      <c r="K3367">
        <v>57.267484679343298</v>
      </c>
      <c r="L3367">
        <v>54.454794705801099</v>
      </c>
      <c r="M3367">
        <v>28.589057932083001</v>
      </c>
      <c r="N3367">
        <v>1.36708860759493</v>
      </c>
      <c r="O3367">
        <v>71.428571428571402</v>
      </c>
      <c r="P3367">
        <v>6.2906724511930499</v>
      </c>
    </row>
    <row r="3368" spans="1:17" hidden="1" x14ac:dyDescent="0.3">
      <c r="A3368" t="s">
        <v>6899</v>
      </c>
      <c r="B3368" t="s">
        <v>6900</v>
      </c>
      <c r="C3368" t="str">
        <f>IFERROR(VLOOKUP(Table1[[#This Row],[Ticker]],[1]!Table1[[Symbol]:[Industry]],2,FALSE),"-")</f>
        <v>-</v>
      </c>
      <c r="E3368">
        <v>49.5246</v>
      </c>
      <c r="F3368">
        <v>170</v>
      </c>
      <c r="G3368">
        <v>184.53375658262499</v>
      </c>
      <c r="H3368">
        <v>-18.099442785971501</v>
      </c>
      <c r="I3368">
        <v>14.608550153971899</v>
      </c>
      <c r="J3368">
        <v>-1.6714935522083501</v>
      </c>
      <c r="K3368">
        <v>181.03494187659899</v>
      </c>
      <c r="L3368">
        <v>152.132032452679</v>
      </c>
      <c r="M3368">
        <v>44.602868512127202</v>
      </c>
      <c r="N3368">
        <v>0.21347806422433199</v>
      </c>
      <c r="O3368">
        <v>44.529411764705799</v>
      </c>
      <c r="P3368">
        <v>287.685290763968</v>
      </c>
    </row>
    <row r="3369" spans="1:17" hidden="1" x14ac:dyDescent="0.3">
      <c r="A3369" t="s">
        <v>6901</v>
      </c>
      <c r="B3369" t="s">
        <v>6902</v>
      </c>
      <c r="C3369" t="str">
        <f>IFERROR(VLOOKUP(Table1[[#This Row],[Ticker]],[1]!Table1[[Symbol]:[Industry]],2,FALSE),"-")</f>
        <v>-</v>
      </c>
      <c r="D3369" t="s">
        <v>140</v>
      </c>
      <c r="E3369">
        <v>49.45</v>
      </c>
      <c r="F3369">
        <v>19.8</v>
      </c>
      <c r="G3369">
        <v>-37.134237619743402</v>
      </c>
      <c r="H3369">
        <v>-14.267430944399701</v>
      </c>
      <c r="I3369">
        <v>-21.521457404606998</v>
      </c>
      <c r="J3369">
        <v>-11.7215162898163</v>
      </c>
      <c r="K3369">
        <v>21.373425100269799</v>
      </c>
      <c r="L3369">
        <v>22.935344647572599</v>
      </c>
      <c r="M3369">
        <v>39.275569988691501</v>
      </c>
      <c r="N3369">
        <v>1.0453145129670001</v>
      </c>
      <c r="O3369">
        <v>89.090909090908994</v>
      </c>
      <c r="P3369">
        <v>8.4931506849314999</v>
      </c>
      <c r="Q3369">
        <v>6.6914709086825994E-2</v>
      </c>
    </row>
    <row r="3370" spans="1:17" hidden="1" x14ac:dyDescent="0.3">
      <c r="A3370" t="s">
        <v>6903</v>
      </c>
      <c r="B3370" t="s">
        <v>6904</v>
      </c>
      <c r="C3370" t="str">
        <f>IFERROR(VLOOKUP(Table1[[#This Row],[Ticker]],[1]!Table1[[Symbol]:[Industry]],2,FALSE),"-")</f>
        <v>-</v>
      </c>
      <c r="E3370">
        <v>49.400165033999997</v>
      </c>
      <c r="F3370">
        <v>6.24</v>
      </c>
      <c r="G3370">
        <v>-65.0438221026549</v>
      </c>
      <c r="H3370">
        <v>-3.2044335159150998</v>
      </c>
      <c r="I3370">
        <v>-42.519139829285798</v>
      </c>
      <c r="J3370">
        <v>-8.6969046134938601</v>
      </c>
      <c r="K3370">
        <v>6.0092615974129897</v>
      </c>
      <c r="L3370">
        <v>7.2668979457874299</v>
      </c>
      <c r="M3370">
        <v>53.305843758509198</v>
      </c>
      <c r="N3370">
        <v>0.97501614202467801</v>
      </c>
      <c r="O3370">
        <v>89.102564102564102</v>
      </c>
      <c r="P3370">
        <v>31.368421052631501</v>
      </c>
      <c r="Q3370">
        <v>-7.3396769199865999E-2</v>
      </c>
    </row>
    <row r="3371" spans="1:17" hidden="1" x14ac:dyDescent="0.3">
      <c r="A3371" t="s">
        <v>6905</v>
      </c>
      <c r="B3371" t="s">
        <v>6906</v>
      </c>
      <c r="C3371" t="str">
        <f>IFERROR(VLOOKUP(Table1[[#This Row],[Ticker]],[1]!Table1[[Symbol]:[Industry]],2,FALSE),"-")</f>
        <v>-</v>
      </c>
      <c r="E3371">
        <v>49.389200000000002</v>
      </c>
      <c r="F3371">
        <v>223.05</v>
      </c>
      <c r="G3371">
        <v>-37.173316757659698</v>
      </c>
      <c r="H3371">
        <v>-12.210833070728601</v>
      </c>
      <c r="I3371">
        <v>-22.8054710100491</v>
      </c>
      <c r="J3371">
        <v>-6.8381602188750197</v>
      </c>
      <c r="M3371">
        <v>0</v>
      </c>
      <c r="O3371">
        <v>12.979152656355</v>
      </c>
      <c r="P3371">
        <v>3.1445086705202199</v>
      </c>
    </row>
    <row r="3372" spans="1:17" hidden="1" x14ac:dyDescent="0.3">
      <c r="A3372" t="s">
        <v>6907</v>
      </c>
      <c r="B3372" t="s">
        <v>6908</v>
      </c>
      <c r="C3372" t="str">
        <f>IFERROR(VLOOKUP(Table1[[#This Row],[Ticker]],[1]!Table1[[Symbol]:[Industry]],2,FALSE),"-")</f>
        <v>-</v>
      </c>
      <c r="D3372" t="s">
        <v>140</v>
      </c>
      <c r="E3372">
        <v>49.357802999999997</v>
      </c>
      <c r="F3372">
        <v>165</v>
      </c>
      <c r="G3372">
        <v>61.836087720121803</v>
      </c>
      <c r="H3372">
        <v>-3.2705814984016199</v>
      </c>
      <c r="I3372">
        <v>21.9621072652027</v>
      </c>
      <c r="J3372">
        <v>-4.1249372412417502</v>
      </c>
      <c r="K3372">
        <v>158.38232640903701</v>
      </c>
      <c r="L3372">
        <v>137.84080105452901</v>
      </c>
      <c r="M3372">
        <v>51.662664538620803</v>
      </c>
      <c r="N3372">
        <v>1.4551902707728299</v>
      </c>
      <c r="O3372">
        <v>12.1212121212121</v>
      </c>
      <c r="P3372">
        <v>100</v>
      </c>
      <c r="Q3372">
        <v>4.4474107574095E-2</v>
      </c>
    </row>
    <row r="3373" spans="1:17" hidden="1" x14ac:dyDescent="0.3">
      <c r="A3373" t="s">
        <v>6909</v>
      </c>
      <c r="B3373" t="s">
        <v>6910</v>
      </c>
      <c r="C3373" t="str">
        <f>IFERROR(VLOOKUP(Table1[[#This Row],[Ticker]],[1]!Table1[[Symbol]:[Industry]],2,FALSE),"-")</f>
        <v>-</v>
      </c>
      <c r="D3373" t="s">
        <v>607</v>
      </c>
      <c r="E3373">
        <v>49.277560600000001</v>
      </c>
      <c r="F3373">
        <v>17.36</v>
      </c>
      <c r="G3373">
        <v>1.0301069475887401</v>
      </c>
      <c r="H3373">
        <v>13.022723228045001</v>
      </c>
      <c r="I3373">
        <v>-1.4439580504349701</v>
      </c>
      <c r="J3373">
        <v>-5.8359356237513298</v>
      </c>
      <c r="K3373">
        <v>16.332633326757101</v>
      </c>
      <c r="L3373">
        <v>16.1326529571149</v>
      </c>
      <c r="M3373">
        <v>62.239596911598703</v>
      </c>
      <c r="N3373">
        <v>2.1305854433147702</v>
      </c>
      <c r="O3373">
        <v>30.760368663594399</v>
      </c>
      <c r="P3373">
        <v>35.624999999999901</v>
      </c>
      <c r="Q3373">
        <v>1.3867489826099999E-2</v>
      </c>
    </row>
    <row r="3374" spans="1:17" hidden="1" x14ac:dyDescent="0.3">
      <c r="A3374" t="s">
        <v>6911</v>
      </c>
      <c r="B3374" t="s">
        <v>6912</v>
      </c>
      <c r="C3374" t="str">
        <f>IFERROR(VLOOKUP(Table1[[#This Row],[Ticker]],[1]!Table1[[Symbol]:[Industry]],2,FALSE),"-")</f>
        <v>-</v>
      </c>
      <c r="D3374" t="s">
        <v>544</v>
      </c>
      <c r="E3374">
        <v>49.245861599999998</v>
      </c>
      <c r="F3374">
        <v>43.95</v>
      </c>
      <c r="G3374">
        <v>-48.403702265124501</v>
      </c>
      <c r="H3374">
        <v>-37.665151414768602</v>
      </c>
      <c r="I3374">
        <v>2.2191780900971998</v>
      </c>
      <c r="J3374">
        <v>-2.91416647131738</v>
      </c>
      <c r="K3374">
        <v>53.958335480020402</v>
      </c>
      <c r="L3374">
        <v>51.544638928562001</v>
      </c>
      <c r="M3374">
        <v>35.1888587420815</v>
      </c>
      <c r="N3374">
        <v>1.9540716025595799</v>
      </c>
      <c r="O3374">
        <v>83.117178612059107</v>
      </c>
      <c r="P3374">
        <v>47.532729103726098</v>
      </c>
      <c r="Q3374">
        <v>0.18232970962082901</v>
      </c>
    </row>
    <row r="3375" spans="1:17" hidden="1" x14ac:dyDescent="0.3">
      <c r="A3375" t="s">
        <v>6913</v>
      </c>
      <c r="B3375" t="s">
        <v>6914</v>
      </c>
      <c r="C3375" t="str">
        <f>IFERROR(VLOOKUP(Table1[[#This Row],[Ticker]],[1]!Table1[[Symbol]:[Industry]],2,FALSE),"-")</f>
        <v>-</v>
      </c>
      <c r="D3375" t="s">
        <v>21</v>
      </c>
      <c r="E3375">
        <v>49.244813149999999</v>
      </c>
      <c r="F3375">
        <v>4.03</v>
      </c>
      <c r="G3375">
        <v>80.981445147102093</v>
      </c>
      <c r="H3375">
        <v>34.359342367867796</v>
      </c>
      <c r="I3375">
        <v>56.599290894712702</v>
      </c>
      <c r="J3375">
        <v>7.8393760130090397</v>
      </c>
      <c r="K3375">
        <v>2.94708276686461</v>
      </c>
      <c r="L3375">
        <v>2.45602970441993</v>
      </c>
      <c r="M3375">
        <v>99.756930419610697</v>
      </c>
      <c r="N3375">
        <v>1.1660312293283299</v>
      </c>
      <c r="O3375">
        <v>0</v>
      </c>
      <c r="P3375">
        <v>151.87499999999901</v>
      </c>
      <c r="Q3375">
        <v>7.0988916888619996E-2</v>
      </c>
    </row>
    <row r="3376" spans="1:17" hidden="1" x14ac:dyDescent="0.3">
      <c r="A3376" t="s">
        <v>6915</v>
      </c>
      <c r="B3376" t="s">
        <v>6916</v>
      </c>
      <c r="C3376" t="str">
        <f>IFERROR(VLOOKUP(Table1[[#This Row],[Ticker]],[1]!Table1[[Symbol]:[Industry]],2,FALSE),"-")</f>
        <v>-</v>
      </c>
      <c r="D3376" t="s">
        <v>396</v>
      </c>
      <c r="E3376">
        <v>49.207912829999998</v>
      </c>
      <c r="F3376">
        <v>33.450000000000003</v>
      </c>
      <c r="G3376">
        <v>-67.763143597486604</v>
      </c>
      <c r="H3376">
        <v>-8.6618134628855206</v>
      </c>
      <c r="I3376">
        <v>-53.395297849876002</v>
      </c>
      <c r="J3376">
        <v>-2.9989271805269202</v>
      </c>
      <c r="K3376">
        <v>35.029813536549199</v>
      </c>
      <c r="M3376">
        <v>47.016269714278103</v>
      </c>
      <c r="N3376">
        <v>0.73959938366718003</v>
      </c>
      <c r="O3376">
        <v>83.557548579970003</v>
      </c>
      <c r="P3376">
        <v>11.129568106312201</v>
      </c>
    </row>
    <row r="3377" spans="1:17" hidden="1" x14ac:dyDescent="0.3">
      <c r="A3377" t="s">
        <v>6917</v>
      </c>
      <c r="B3377" t="s">
        <v>6918</v>
      </c>
      <c r="C3377" t="str">
        <f>IFERROR(VLOOKUP(Table1[[#This Row],[Ticker]],[1]!Table1[[Symbol]:[Industry]],2,FALSE),"-")</f>
        <v>-</v>
      </c>
      <c r="D3377" t="s">
        <v>64</v>
      </c>
      <c r="E3377">
        <v>49.196257000000003</v>
      </c>
      <c r="F3377">
        <v>0.83</v>
      </c>
      <c r="G3377">
        <v>-7.4516032859463204</v>
      </c>
      <c r="H3377">
        <v>-54.283430207742903</v>
      </c>
      <c r="I3377">
        <v>-17.7585996044821</v>
      </c>
      <c r="J3377">
        <v>-2.82091883956467</v>
      </c>
      <c r="K3377">
        <v>1.1583617885774999</v>
      </c>
      <c r="L3377">
        <v>1.0571406613865599</v>
      </c>
      <c r="M3377">
        <v>31.302219056997199</v>
      </c>
      <c r="N3377">
        <v>1.76327211197343</v>
      </c>
      <c r="O3377">
        <v>118.072289156626</v>
      </c>
      <c r="P3377">
        <v>43.456790123456699</v>
      </c>
      <c r="Q3377">
        <v>0.104288512644357</v>
      </c>
    </row>
    <row r="3378" spans="1:17" hidden="1" x14ac:dyDescent="0.3">
      <c r="A3378" t="s">
        <v>6919</v>
      </c>
      <c r="B3378" t="s">
        <v>6920</v>
      </c>
      <c r="C3378" t="str">
        <f>IFERROR(VLOOKUP(Table1[[#This Row],[Ticker]],[1]!Table1[[Symbol]:[Industry]],2,FALSE),"-")</f>
        <v>-</v>
      </c>
      <c r="E3378">
        <v>49.163136000000002</v>
      </c>
      <c r="F3378">
        <v>33.9</v>
      </c>
      <c r="G3378">
        <v>1.5670307326877</v>
      </c>
      <c r="H3378">
        <v>-12.6151970447305</v>
      </c>
      <c r="I3378">
        <v>-5.3136234267382001</v>
      </c>
      <c r="J3378">
        <v>-4.7589721113850203</v>
      </c>
      <c r="K3378">
        <v>34.984802992515903</v>
      </c>
      <c r="L3378">
        <v>32.7826555581157</v>
      </c>
      <c r="M3378">
        <v>48.237062987713799</v>
      </c>
      <c r="N3378">
        <v>0.52642969699389597</v>
      </c>
      <c r="O3378">
        <v>34.867256637168097</v>
      </c>
      <c r="P3378">
        <v>27.252252252252202</v>
      </c>
      <c r="Q3378">
        <v>0.12368589373047301</v>
      </c>
    </row>
    <row r="3379" spans="1:17" hidden="1" x14ac:dyDescent="0.3">
      <c r="A3379" t="s">
        <v>6921</v>
      </c>
      <c r="B3379" t="s">
        <v>6922</v>
      </c>
      <c r="C3379" t="str">
        <f>IFERROR(VLOOKUP(Table1[[#This Row],[Ticker]],[1]!Table1[[Symbol]:[Industry]],2,FALSE),"-")</f>
        <v>-</v>
      </c>
      <c r="D3379" t="s">
        <v>396</v>
      </c>
      <c r="E3379">
        <v>49.112001200000002</v>
      </c>
      <c r="F3379">
        <v>109.8</v>
      </c>
      <c r="G3379">
        <v>18.598615536939999</v>
      </c>
      <c r="H3379">
        <v>-25.133438134680599</v>
      </c>
      <c r="I3379">
        <v>26.795831775215799</v>
      </c>
      <c r="J3379">
        <v>3.9317371393615499</v>
      </c>
      <c r="K3379">
        <v>114.713398835991</v>
      </c>
      <c r="L3379">
        <v>100.906043186205</v>
      </c>
      <c r="M3379">
        <v>47.3202028668845</v>
      </c>
      <c r="N3379">
        <v>1.38133030990173</v>
      </c>
      <c r="O3379">
        <v>40.2094717668488</v>
      </c>
      <c r="P3379">
        <v>51.867219917012399</v>
      </c>
      <c r="Q3379">
        <v>5.3252651287525002E-2</v>
      </c>
    </row>
    <row r="3380" spans="1:17" hidden="1" x14ac:dyDescent="0.3">
      <c r="A3380" t="s">
        <v>6923</v>
      </c>
      <c r="B3380" t="s">
        <v>6924</v>
      </c>
      <c r="C3380" t="str">
        <f>IFERROR(VLOOKUP(Table1[[#This Row],[Ticker]],[1]!Table1[[Symbol]:[Industry]],2,FALSE),"-")</f>
        <v>-</v>
      </c>
      <c r="D3380" t="s">
        <v>278</v>
      </c>
      <c r="E3380">
        <v>49.101904500000003</v>
      </c>
      <c r="F3380">
        <v>12.25</v>
      </c>
      <c r="G3380">
        <v>56.065520320197997</v>
      </c>
      <c r="H3380">
        <v>-17.276387013641099</v>
      </c>
      <c r="I3380">
        <v>-12.765485184665099</v>
      </c>
      <c r="J3380">
        <v>-5.6311208814009097</v>
      </c>
      <c r="K3380">
        <v>13.2465501796399</v>
      </c>
      <c r="L3380">
        <v>13.019330690789801</v>
      </c>
      <c r="M3380">
        <v>31.477713124206499</v>
      </c>
      <c r="N3380">
        <v>1.1700751664182201</v>
      </c>
      <c r="O3380">
        <v>79.346938775510196</v>
      </c>
      <c r="P3380">
        <v>94.136291600633896</v>
      </c>
      <c r="Q3380">
        <v>2.8596137748477E-2</v>
      </c>
    </row>
    <row r="3381" spans="1:17" hidden="1" x14ac:dyDescent="0.3">
      <c r="A3381" t="s">
        <v>6925</v>
      </c>
      <c r="B3381" t="s">
        <v>6926</v>
      </c>
      <c r="C3381" t="str">
        <f>IFERROR(VLOOKUP(Table1[[#This Row],[Ticker]],[1]!Table1[[Symbol]:[Industry]],2,FALSE),"-")</f>
        <v>-</v>
      </c>
      <c r="D3381" t="s">
        <v>124</v>
      </c>
      <c r="E3381">
        <v>49.079735534999998</v>
      </c>
      <c r="F3381">
        <v>3.45</v>
      </c>
      <c r="K3381">
        <v>3.4677458506360201</v>
      </c>
      <c r="L3381">
        <v>4.1767796842679701</v>
      </c>
      <c r="M3381">
        <v>60.755946489344097</v>
      </c>
      <c r="N3381">
        <v>1</v>
      </c>
      <c r="Q3381">
        <v>-4.7233022382218999E-2</v>
      </c>
    </row>
    <row r="3382" spans="1:17" hidden="1" x14ac:dyDescent="0.3">
      <c r="A3382" t="s">
        <v>6927</v>
      </c>
      <c r="B3382" t="s">
        <v>6928</v>
      </c>
      <c r="C3382" t="str">
        <f>IFERROR(VLOOKUP(Table1[[#This Row],[Ticker]],[1]!Table1[[Symbol]:[Industry]],2,FALSE),"-")</f>
        <v>-</v>
      </c>
      <c r="D3382" t="s">
        <v>140</v>
      </c>
      <c r="E3382">
        <v>48.97853688</v>
      </c>
      <c r="F3382">
        <v>28.66</v>
      </c>
      <c r="G3382">
        <v>23.663397552869</v>
      </c>
      <c r="H3382">
        <v>-14.007415920503</v>
      </c>
      <c r="I3382">
        <v>-20.1306115339647</v>
      </c>
      <c r="J3382">
        <v>0.99659609560381301</v>
      </c>
      <c r="K3382">
        <v>29.784631987227002</v>
      </c>
      <c r="L3382">
        <v>27.8637811517691</v>
      </c>
      <c r="M3382">
        <v>43.977899402980398</v>
      </c>
      <c r="N3382">
        <v>0.96141710075584896</v>
      </c>
      <c r="O3382">
        <v>31.960921144452101</v>
      </c>
      <c r="P3382">
        <v>81.968253968253904</v>
      </c>
      <c r="Q3382">
        <v>6.2236686423765002E-2</v>
      </c>
    </row>
    <row r="3383" spans="1:17" hidden="1" x14ac:dyDescent="0.3">
      <c r="A3383" t="s">
        <v>6929</v>
      </c>
      <c r="B3383" t="s">
        <v>6930</v>
      </c>
      <c r="C3383" t="str">
        <f>IFERROR(VLOOKUP(Table1[[#This Row],[Ticker]],[1]!Table1[[Symbol]:[Industry]],2,FALSE),"-")</f>
        <v>-</v>
      </c>
      <c r="D3383" t="s">
        <v>230</v>
      </c>
      <c r="E3383">
        <v>48.913728651</v>
      </c>
      <c r="F3383">
        <v>100.64</v>
      </c>
      <c r="G3383">
        <v>47.832019859745799</v>
      </c>
      <c r="H3383">
        <v>-17.696340317105399</v>
      </c>
      <c r="I3383">
        <v>-45.668321629749101</v>
      </c>
      <c r="J3383">
        <v>2.16882984344601</v>
      </c>
      <c r="K3383">
        <v>104.839180931203</v>
      </c>
      <c r="L3383">
        <v>103.479517874436</v>
      </c>
      <c r="M3383">
        <v>56.730803753747502</v>
      </c>
      <c r="N3383">
        <v>2.1884830346775002</v>
      </c>
      <c r="O3383">
        <v>61.764705882352899</v>
      </c>
      <c r="P3383">
        <v>97.3333333333333</v>
      </c>
      <c r="Q3383">
        <v>4.9900782967430002E-2</v>
      </c>
    </row>
    <row r="3384" spans="1:17" hidden="1" x14ac:dyDescent="0.3">
      <c r="A3384" t="s">
        <v>6931</v>
      </c>
      <c r="B3384" t="s">
        <v>6932</v>
      </c>
      <c r="C3384" t="str">
        <f>IFERROR(VLOOKUP(Table1[[#This Row],[Ticker]],[1]!Table1[[Symbol]:[Industry]],2,FALSE),"-")</f>
        <v>-</v>
      </c>
      <c r="D3384" t="s">
        <v>278</v>
      </c>
      <c r="E3384">
        <v>48.893543999999999</v>
      </c>
      <c r="F3384">
        <v>69.95</v>
      </c>
      <c r="G3384">
        <v>75.320525606872195</v>
      </c>
      <c r="H3384">
        <v>4.7979388590958898</v>
      </c>
      <c r="I3384">
        <v>9.2860725039081107</v>
      </c>
      <c r="J3384">
        <v>14.0731872988554</v>
      </c>
      <c r="K3384">
        <v>60.081596603021097</v>
      </c>
      <c r="L3384">
        <v>54.135837943601899</v>
      </c>
      <c r="M3384">
        <v>85.8815345865887</v>
      </c>
      <c r="N3384">
        <v>1.47532467532467</v>
      </c>
      <c r="O3384">
        <v>4.0743388134381702</v>
      </c>
      <c r="P3384">
        <v>111.969696969696</v>
      </c>
    </row>
    <row r="3385" spans="1:17" hidden="1" x14ac:dyDescent="0.3">
      <c r="A3385" t="s">
        <v>6933</v>
      </c>
      <c r="B3385" t="s">
        <v>6934</v>
      </c>
      <c r="C3385" t="str">
        <f>IFERROR(VLOOKUP(Table1[[#This Row],[Ticker]],[1]!Table1[[Symbol]:[Industry]],2,FALSE),"-")</f>
        <v>-</v>
      </c>
      <c r="D3385" t="s">
        <v>46</v>
      </c>
      <c r="E3385">
        <v>48.681985206</v>
      </c>
      <c r="F3385">
        <v>22.46</v>
      </c>
      <c r="G3385">
        <v>-10.5057343400773</v>
      </c>
      <c r="H3385">
        <v>-22.380134783508598</v>
      </c>
      <c r="I3385">
        <v>-6.6087510633292297</v>
      </c>
      <c r="J3385">
        <v>1.9569534724650799</v>
      </c>
      <c r="K3385">
        <v>21.882312898334298</v>
      </c>
      <c r="L3385">
        <v>21.206175734152801</v>
      </c>
      <c r="M3385">
        <v>10.640479592703899</v>
      </c>
      <c r="N3385">
        <v>1.01893255617308</v>
      </c>
      <c r="O3385">
        <v>19.100623330365</v>
      </c>
      <c r="P3385">
        <v>29.080459770114899</v>
      </c>
      <c r="Q3385">
        <v>-2.7266610298885E-2</v>
      </c>
    </row>
    <row r="3386" spans="1:17" hidden="1" x14ac:dyDescent="0.3">
      <c r="A3386" t="s">
        <v>6935</v>
      </c>
      <c r="B3386" t="s">
        <v>6936</v>
      </c>
      <c r="C3386" t="str">
        <f>IFERROR(VLOOKUP(Table1[[#This Row],[Ticker]],[1]!Table1[[Symbol]:[Industry]],2,FALSE),"-")</f>
        <v>-</v>
      </c>
      <c r="D3386" t="s">
        <v>388</v>
      </c>
      <c r="E3386">
        <v>48.672516199999997</v>
      </c>
      <c r="F3386">
        <v>77</v>
      </c>
      <c r="G3386">
        <v>-53.043712085602202</v>
      </c>
      <c r="H3386">
        <v>-24.558895916649</v>
      </c>
      <c r="I3386">
        <v>-34.317375771953898</v>
      </c>
      <c r="J3386">
        <v>-6.1735399369286696</v>
      </c>
      <c r="K3386">
        <v>87.691042953459601</v>
      </c>
      <c r="L3386">
        <v>94.596767800909603</v>
      </c>
      <c r="M3386">
        <v>21.264133800889201</v>
      </c>
      <c r="N3386">
        <v>0.18383867539589799</v>
      </c>
      <c r="O3386">
        <v>109.09090909090899</v>
      </c>
      <c r="P3386">
        <v>7.5418994413407798</v>
      </c>
      <c r="Q3386">
        <v>4.1849527234732002E-2</v>
      </c>
    </row>
    <row r="3387" spans="1:17" hidden="1" x14ac:dyDescent="0.3">
      <c r="A3387" t="s">
        <v>6937</v>
      </c>
      <c r="B3387" t="s">
        <v>6938</v>
      </c>
      <c r="C3387" t="str">
        <f>IFERROR(VLOOKUP(Table1[[#This Row],[Ticker]],[1]!Table1[[Symbol]:[Industry]],2,FALSE),"-")</f>
        <v>-</v>
      </c>
      <c r="D3387" t="s">
        <v>230</v>
      </c>
      <c r="E3387">
        <v>48.64</v>
      </c>
      <c r="F3387">
        <v>797</v>
      </c>
      <c r="G3387">
        <v>-34.390834348888703</v>
      </c>
      <c r="H3387">
        <v>-14.468491880644001</v>
      </c>
      <c r="I3387">
        <v>-1.6887650429305701</v>
      </c>
      <c r="J3387">
        <v>-5.3470322087355999</v>
      </c>
      <c r="K3387">
        <v>756.31084943446297</v>
      </c>
      <c r="L3387">
        <v>765.64207424646202</v>
      </c>
      <c r="M3387">
        <v>45.556583312361802</v>
      </c>
      <c r="N3387">
        <v>0.45053290375766503</v>
      </c>
      <c r="O3387">
        <v>18.569636135508102</v>
      </c>
      <c r="P3387">
        <v>32.8333333333333</v>
      </c>
      <c r="Q3387">
        <v>0.105787549781259</v>
      </c>
    </row>
    <row r="3388" spans="1:17" hidden="1" x14ac:dyDescent="0.3">
      <c r="A3388" t="s">
        <v>6939</v>
      </c>
      <c r="B3388" t="s">
        <v>6940</v>
      </c>
      <c r="C3388" t="str">
        <f>IFERROR(VLOOKUP(Table1[[#This Row],[Ticker]],[1]!Table1[[Symbol]:[Industry]],2,FALSE),"-")</f>
        <v>-</v>
      </c>
      <c r="E3388">
        <v>48.625275199999997</v>
      </c>
      <c r="F3388">
        <v>20.7</v>
      </c>
      <c r="G3388">
        <v>-31.430805646618499</v>
      </c>
      <c r="H3388">
        <v>-2.9295830707286701</v>
      </c>
      <c r="I3388">
        <v>83.175863330950506</v>
      </c>
      <c r="J3388">
        <v>0.89392461095224196</v>
      </c>
      <c r="K3388">
        <v>17.382860830080901</v>
      </c>
      <c r="L3388">
        <v>14.064296315192401</v>
      </c>
      <c r="M3388">
        <v>70.412559931674494</v>
      </c>
      <c r="N3388">
        <v>1.43342036553524</v>
      </c>
      <c r="O3388">
        <v>17.019300333730001</v>
      </c>
      <c r="P3388">
        <v>127.23247193335</v>
      </c>
      <c r="Q3388">
        <v>1.2911524690187999E-2</v>
      </c>
    </row>
    <row r="3389" spans="1:17" hidden="1" x14ac:dyDescent="0.3">
      <c r="A3389" t="s">
        <v>6941</v>
      </c>
      <c r="B3389" t="s">
        <v>6942</v>
      </c>
      <c r="C3389" t="str">
        <f>IFERROR(VLOOKUP(Table1[[#This Row],[Ticker]],[1]!Table1[[Symbol]:[Industry]],2,FALSE),"-")</f>
        <v>-</v>
      </c>
      <c r="D3389" t="s">
        <v>218</v>
      </c>
      <c r="E3389">
        <v>48.612591999999999</v>
      </c>
      <c r="F3389">
        <v>165.35</v>
      </c>
      <c r="G3389">
        <v>3048.0191930677602</v>
      </c>
      <c r="H3389">
        <v>12.136335185482301</v>
      </c>
      <c r="I3389">
        <v>451.288952911271</v>
      </c>
      <c r="J3389">
        <v>-9.38484147343374</v>
      </c>
      <c r="K3389">
        <v>149.63041858664701</v>
      </c>
      <c r="L3389">
        <v>84.655831547654302</v>
      </c>
      <c r="M3389">
        <v>35.5826306074567</v>
      </c>
      <c r="N3389">
        <v>0.31640686376608201</v>
      </c>
      <c r="O3389">
        <v>22.195343211369799</v>
      </c>
      <c r="P3389">
        <v>3073.7044145873301</v>
      </c>
    </row>
    <row r="3390" spans="1:17" hidden="1" x14ac:dyDescent="0.3">
      <c r="A3390" t="s">
        <v>6943</v>
      </c>
      <c r="B3390" t="s">
        <v>6944</v>
      </c>
      <c r="C3390" t="str">
        <f>IFERROR(VLOOKUP(Table1[[#This Row],[Ticker]],[1]!Table1[[Symbol]:[Industry]],2,FALSE),"-")</f>
        <v>-</v>
      </c>
      <c r="D3390" t="s">
        <v>272</v>
      </c>
      <c r="E3390">
        <v>48.530733679999997</v>
      </c>
      <c r="F3390">
        <v>46.19</v>
      </c>
      <c r="G3390">
        <v>66.773111813768793</v>
      </c>
      <c r="H3390">
        <v>21.921350837317199</v>
      </c>
      <c r="I3390">
        <v>-24.2977827048853</v>
      </c>
      <c r="J3390">
        <v>34.1385623137134</v>
      </c>
      <c r="K3390">
        <v>37.891490898489202</v>
      </c>
      <c r="L3390">
        <v>35.454732738638498</v>
      </c>
      <c r="M3390">
        <v>91.405513826652395</v>
      </c>
      <c r="N3390">
        <v>3.6562638094784798</v>
      </c>
      <c r="O3390">
        <v>39.640614851699503</v>
      </c>
      <c r="P3390">
        <v>110.91324200913201</v>
      </c>
      <c r="Q3390">
        <v>1.8571336719763999E-2</v>
      </c>
    </row>
    <row r="3391" spans="1:17" hidden="1" x14ac:dyDescent="0.3">
      <c r="A3391" t="s">
        <v>6945</v>
      </c>
      <c r="B3391" t="s">
        <v>6946</v>
      </c>
      <c r="C3391" t="str">
        <f>IFERROR(VLOOKUP(Table1[[#This Row],[Ticker]],[1]!Table1[[Symbol]:[Industry]],2,FALSE),"-")</f>
        <v>-</v>
      </c>
      <c r="D3391" t="s">
        <v>64</v>
      </c>
      <c r="E3391">
        <v>48.5227</v>
      </c>
      <c r="F3391">
        <v>23.9</v>
      </c>
      <c r="G3391">
        <v>69.735874146829502</v>
      </c>
      <c r="H3391">
        <v>-11.5518769615946</v>
      </c>
      <c r="I3391">
        <v>68.246861643523104</v>
      </c>
      <c r="J3391">
        <v>-7.7026219568776098</v>
      </c>
      <c r="K3391">
        <v>22.9550982241696</v>
      </c>
      <c r="L3391">
        <v>18.236405738608902</v>
      </c>
      <c r="M3391">
        <v>46.374714718605503</v>
      </c>
      <c r="N3391">
        <v>0.47869550135447397</v>
      </c>
      <c r="O3391">
        <v>18.828451882845101</v>
      </c>
      <c r="P3391">
        <v>193.25153374233099</v>
      </c>
      <c r="Q3391">
        <v>5.5404966434004999E-2</v>
      </c>
    </row>
    <row r="3392" spans="1:17" hidden="1" x14ac:dyDescent="0.3">
      <c r="A3392" t="s">
        <v>6947</v>
      </c>
      <c r="B3392" t="s">
        <v>6948</v>
      </c>
      <c r="C3392" t="str">
        <f>IFERROR(VLOOKUP(Table1[[#This Row],[Ticker]],[1]!Table1[[Symbol]:[Industry]],2,FALSE),"-")</f>
        <v>-</v>
      </c>
      <c r="D3392" t="s">
        <v>104</v>
      </c>
      <c r="E3392">
        <v>48.42</v>
      </c>
      <c r="F3392">
        <v>16.5</v>
      </c>
      <c r="G3392">
        <v>-39.5683112899194</v>
      </c>
      <c r="H3392">
        <v>-12.244166404062</v>
      </c>
      <c r="I3392">
        <v>-26.0460579424965</v>
      </c>
      <c r="J3392">
        <v>-2.9214935522083501</v>
      </c>
      <c r="K3392">
        <v>16.7732002813527</v>
      </c>
      <c r="L3392">
        <v>18.275826873344201</v>
      </c>
      <c r="M3392">
        <v>45.175244841439998</v>
      </c>
      <c r="N3392">
        <v>0.54081588356828303</v>
      </c>
      <c r="O3392">
        <v>68.424242424242394</v>
      </c>
      <c r="P3392">
        <v>13.013698630136901</v>
      </c>
      <c r="Q3392">
        <v>-1.0752786800645999E-2</v>
      </c>
    </row>
    <row r="3393" spans="1:17" hidden="1" x14ac:dyDescent="0.3">
      <c r="A3393" t="s">
        <v>6949</v>
      </c>
      <c r="B3393" t="s">
        <v>6950</v>
      </c>
      <c r="C3393" t="str">
        <f>IFERROR(VLOOKUP(Table1[[#This Row],[Ticker]],[1]!Table1[[Symbol]:[Industry]],2,FALSE),"-")</f>
        <v>-</v>
      </c>
      <c r="E3393">
        <v>48.394744299999999</v>
      </c>
      <c r="F3393">
        <v>49.92</v>
      </c>
      <c r="G3393">
        <v>35.868176538687898</v>
      </c>
      <c r="H3393">
        <v>-16.4903601436434</v>
      </c>
      <c r="I3393">
        <v>9.6421589990661491</v>
      </c>
      <c r="J3393">
        <v>-3.8914935522083498</v>
      </c>
      <c r="K3393">
        <v>48.938479463094502</v>
      </c>
      <c r="L3393">
        <v>44.461587327876401</v>
      </c>
      <c r="M3393">
        <v>47.766755049027097</v>
      </c>
      <c r="N3393">
        <v>0.234869970764536</v>
      </c>
      <c r="O3393">
        <v>34.214743589743499</v>
      </c>
      <c r="P3393">
        <v>75.589166373549006</v>
      </c>
      <c r="Q3393">
        <v>0.107397841295416</v>
      </c>
    </row>
    <row r="3394" spans="1:17" hidden="1" x14ac:dyDescent="0.3">
      <c r="A3394" t="s">
        <v>6951</v>
      </c>
      <c r="B3394" t="s">
        <v>6952</v>
      </c>
      <c r="C3394" t="str">
        <f>IFERROR(VLOOKUP(Table1[[#This Row],[Ticker]],[1]!Table1[[Symbol]:[Industry]],2,FALSE),"-")</f>
        <v>-</v>
      </c>
      <c r="D3394" t="s">
        <v>272</v>
      </c>
      <c r="E3394">
        <v>48.285427200000001</v>
      </c>
      <c r="F3394">
        <v>23.41</v>
      </c>
      <c r="G3394">
        <v>-61.530658625621001</v>
      </c>
      <c r="H3394">
        <v>-27.545838644864599</v>
      </c>
      <c r="I3394">
        <v>-30.425876117496401</v>
      </c>
      <c r="J3394">
        <v>-3.6508749955073201</v>
      </c>
      <c r="K3394">
        <v>25.070021792628701</v>
      </c>
      <c r="L3394">
        <v>29.086638319776998</v>
      </c>
      <c r="M3394">
        <v>38.075882087318</v>
      </c>
      <c r="N3394">
        <v>1.3002008561762</v>
      </c>
      <c r="O3394">
        <v>59.098675779581299</v>
      </c>
      <c r="P3394">
        <v>3.81374722838137</v>
      </c>
      <c r="Q3394">
        <v>-7.5799154520192993E-2</v>
      </c>
    </row>
    <row r="3395" spans="1:17" hidden="1" x14ac:dyDescent="0.3">
      <c r="A3395" t="s">
        <v>6953</v>
      </c>
      <c r="B3395" t="s">
        <v>6954</v>
      </c>
      <c r="C3395" t="str">
        <f>IFERROR(VLOOKUP(Table1[[#This Row],[Ticker]],[1]!Table1[[Symbol]:[Industry]],2,FALSE),"-")</f>
        <v>-</v>
      </c>
      <c r="D3395" t="s">
        <v>533</v>
      </c>
      <c r="E3395">
        <v>48.259799999999998</v>
      </c>
      <c r="F3395">
        <v>24.8</v>
      </c>
      <c r="G3395">
        <v>-51.875697710040697</v>
      </c>
      <c r="H3395">
        <v>-10.890320250215799</v>
      </c>
      <c r="I3395">
        <v>-26.385868922638799</v>
      </c>
      <c r="J3395">
        <v>-1.26988712650553</v>
      </c>
      <c r="K3395">
        <v>26.635768257011101</v>
      </c>
      <c r="L3395">
        <v>30.0762634330674</v>
      </c>
      <c r="M3395">
        <v>37.7491598758278</v>
      </c>
      <c r="N3395">
        <v>1.0626506024096301</v>
      </c>
      <c r="O3395">
        <v>73.387096774193495</v>
      </c>
      <c r="P3395">
        <v>1.2244897959183501</v>
      </c>
    </row>
    <row r="3396" spans="1:17" hidden="1" x14ac:dyDescent="0.3">
      <c r="A3396" t="s">
        <v>6955</v>
      </c>
      <c r="B3396" t="s">
        <v>6956</v>
      </c>
      <c r="C3396" t="str">
        <f>IFERROR(VLOOKUP(Table1[[#This Row],[Ticker]],[1]!Table1[[Symbol]:[Industry]],2,FALSE),"-")</f>
        <v>-</v>
      </c>
      <c r="E3396">
        <v>48.246099999999998</v>
      </c>
      <c r="F3396">
        <v>160.85</v>
      </c>
      <c r="G3396">
        <v>242.05597646854699</v>
      </c>
      <c r="H3396">
        <v>-6.3230913467037597</v>
      </c>
      <c r="I3396">
        <v>133.955573297884</v>
      </c>
      <c r="J3396">
        <v>-5.7601327532070901</v>
      </c>
      <c r="K3396">
        <v>135.45212993794399</v>
      </c>
      <c r="L3396">
        <v>99.054436075313006</v>
      </c>
      <c r="M3396">
        <v>55.333615159190302</v>
      </c>
      <c r="N3396">
        <v>1.5192056692806299</v>
      </c>
      <c r="O3396">
        <v>7.2116879079888001</v>
      </c>
      <c r="P3396">
        <v>373.088235294117</v>
      </c>
      <c r="Q3396">
        <v>0.12912105689713099</v>
      </c>
    </row>
    <row r="3397" spans="1:17" hidden="1" x14ac:dyDescent="0.3">
      <c r="A3397" t="s">
        <v>6957</v>
      </c>
      <c r="B3397" t="s">
        <v>6958</v>
      </c>
      <c r="C3397" t="str">
        <f>IFERROR(VLOOKUP(Table1[[#This Row],[Ticker]],[1]!Table1[[Symbol]:[Industry]],2,FALSE),"-")</f>
        <v>-</v>
      </c>
      <c r="D3397" t="s">
        <v>1201</v>
      </c>
      <c r="E3397">
        <v>48.166617479999999</v>
      </c>
      <c r="F3397">
        <v>11.97</v>
      </c>
      <c r="G3397">
        <v>-73.069836904179894</v>
      </c>
      <c r="H3397">
        <v>-29.3620471987639</v>
      </c>
      <c r="I3397">
        <v>-59.833504804211998</v>
      </c>
      <c r="J3397">
        <v>-7.5302415457878098</v>
      </c>
      <c r="K3397">
        <v>15.0042145127626</v>
      </c>
      <c r="L3397">
        <v>18.753094337276298</v>
      </c>
      <c r="M3397">
        <v>34.751530018095103</v>
      </c>
      <c r="N3397">
        <v>0.42950498781845498</v>
      </c>
      <c r="O3397">
        <v>112.19715956557999</v>
      </c>
      <c r="P3397">
        <v>11.869158878504599</v>
      </c>
      <c r="Q3397">
        <v>0.11837225908126101</v>
      </c>
    </row>
    <row r="3398" spans="1:17" hidden="1" x14ac:dyDescent="0.3">
      <c r="A3398" t="s">
        <v>6959</v>
      </c>
      <c r="B3398" t="s">
        <v>6960</v>
      </c>
      <c r="C3398" t="str">
        <f>IFERROR(VLOOKUP(Table1[[#This Row],[Ticker]],[1]!Table1[[Symbol]:[Industry]],2,FALSE),"-")</f>
        <v>-</v>
      </c>
      <c r="D3398" t="s">
        <v>544</v>
      </c>
      <c r="E3398">
        <v>48.0792</v>
      </c>
      <c r="F3398">
        <v>155</v>
      </c>
      <c r="G3398">
        <v>-34.508750931329203</v>
      </c>
      <c r="H3398">
        <v>-5.7454651053607</v>
      </c>
      <c r="I3398">
        <v>-16.4581346458829</v>
      </c>
      <c r="J3398">
        <v>-6.5495423326961504</v>
      </c>
      <c r="K3398">
        <v>150.78483561164899</v>
      </c>
      <c r="L3398">
        <v>131.363798196006</v>
      </c>
      <c r="M3398">
        <v>41.223826868718902</v>
      </c>
      <c r="N3398">
        <v>0.44122965641952899</v>
      </c>
      <c r="O3398">
        <v>16.129032258064498</v>
      </c>
      <c r="P3398">
        <v>98.973042362002502</v>
      </c>
      <c r="Q3398">
        <v>0.15791509965983899</v>
      </c>
    </row>
    <row r="3399" spans="1:17" hidden="1" x14ac:dyDescent="0.3">
      <c r="A3399" t="s">
        <v>6961</v>
      </c>
      <c r="B3399" t="s">
        <v>6962</v>
      </c>
      <c r="C3399" t="str">
        <f>IFERROR(VLOOKUP(Table1[[#This Row],[Ticker]],[1]!Table1[[Symbol]:[Industry]],2,FALSE),"-")</f>
        <v>-</v>
      </c>
      <c r="D3399" t="s">
        <v>385</v>
      </c>
      <c r="E3399">
        <v>48.010559999999998</v>
      </c>
      <c r="F3399">
        <v>31.2</v>
      </c>
      <c r="G3399">
        <v>46.690469088170197</v>
      </c>
      <c r="H3399">
        <v>-19.6492084208687</v>
      </c>
      <c r="I3399">
        <v>-25.837923717159399</v>
      </c>
      <c r="J3399">
        <v>-1.34995014384823</v>
      </c>
      <c r="K3399">
        <v>34.014991758411099</v>
      </c>
      <c r="L3399">
        <v>31.602505360389401</v>
      </c>
      <c r="M3399">
        <v>43.227771977456001</v>
      </c>
      <c r="N3399">
        <v>0.706806282722513</v>
      </c>
      <c r="O3399">
        <v>80.608974358974294</v>
      </c>
      <c r="P3399">
        <v>85.714285714285694</v>
      </c>
      <c r="Q3399">
        <v>0.13260116562434299</v>
      </c>
    </row>
    <row r="3400" spans="1:17" hidden="1" x14ac:dyDescent="0.3">
      <c r="A3400" t="s">
        <v>6963</v>
      </c>
      <c r="B3400" t="s">
        <v>6964</v>
      </c>
      <c r="C3400" t="str">
        <f>IFERROR(VLOOKUP(Table1[[#This Row],[Ticker]],[1]!Table1[[Symbol]:[Industry]],2,FALSE),"-")</f>
        <v>-</v>
      </c>
      <c r="D3400" t="s">
        <v>388</v>
      </c>
      <c r="E3400">
        <v>47.807988999999999</v>
      </c>
      <c r="F3400">
        <v>38.53</v>
      </c>
      <c r="G3400">
        <v>30.623094910455698</v>
      </c>
      <c r="H3400">
        <v>-6.9081119822932999</v>
      </c>
      <c r="I3400">
        <v>-38.824431275246504</v>
      </c>
      <c r="J3400">
        <v>4.1060287243078797</v>
      </c>
      <c r="K3400">
        <v>37.292985787645101</v>
      </c>
      <c r="L3400">
        <v>38.0751174057756</v>
      </c>
      <c r="M3400">
        <v>65.448170410266499</v>
      </c>
      <c r="N3400">
        <v>1.3355657766586599</v>
      </c>
      <c r="O3400">
        <v>64.676875162211203</v>
      </c>
      <c r="P3400">
        <v>66.796536796536699</v>
      </c>
      <c r="Q3400">
        <v>5.5051566695951001E-2</v>
      </c>
    </row>
    <row r="3401" spans="1:17" hidden="1" x14ac:dyDescent="0.3">
      <c r="A3401" t="s">
        <v>6965</v>
      </c>
      <c r="B3401" t="s">
        <v>6966</v>
      </c>
      <c r="C3401" t="str">
        <f>IFERROR(VLOOKUP(Table1[[#This Row],[Ticker]],[1]!Table1[[Symbol]:[Industry]],2,FALSE),"-")</f>
        <v>-</v>
      </c>
      <c r="D3401" t="s">
        <v>1491</v>
      </c>
      <c r="E3401">
        <v>47.74</v>
      </c>
      <c r="F3401">
        <v>47.2</v>
      </c>
      <c r="G3401">
        <v>-36.561354450078099</v>
      </c>
      <c r="H3401">
        <v>-11.564166404062</v>
      </c>
      <c r="I3401">
        <v>-18.3307721470524</v>
      </c>
      <c r="J3401">
        <v>-4.2429221236369203</v>
      </c>
      <c r="K3401">
        <v>48.675506010248803</v>
      </c>
      <c r="L3401">
        <v>50.885387563016501</v>
      </c>
      <c r="M3401">
        <v>49.308890926877801</v>
      </c>
      <c r="N3401">
        <v>1.08115128606518</v>
      </c>
      <c r="O3401">
        <v>49.470338983050802</v>
      </c>
      <c r="P3401">
        <v>11.8483412322274</v>
      </c>
      <c r="Q3401">
        <v>-0.10380473063659899</v>
      </c>
    </row>
    <row r="3402" spans="1:17" hidden="1" x14ac:dyDescent="0.3">
      <c r="A3402" t="s">
        <v>6967</v>
      </c>
      <c r="B3402" t="s">
        <v>6968</v>
      </c>
      <c r="C3402" t="str">
        <f>IFERROR(VLOOKUP(Table1[[#This Row],[Ticker]],[1]!Table1[[Symbol]:[Industry]],2,FALSE),"-")</f>
        <v>-</v>
      </c>
      <c r="D3402" t="s">
        <v>486</v>
      </c>
      <c r="E3402">
        <v>47.657345219999897</v>
      </c>
      <c r="F3402">
        <v>18.100000000000001</v>
      </c>
      <c r="G3402">
        <v>3.6004927661497499</v>
      </c>
      <c r="H3402">
        <v>-12.3321245192452</v>
      </c>
      <c r="I3402">
        <v>-17.046542438620602</v>
      </c>
      <c r="J3402">
        <v>-2.1665430571588402</v>
      </c>
      <c r="K3402">
        <v>18.550602072209301</v>
      </c>
      <c r="L3402">
        <v>18.2444522454077</v>
      </c>
      <c r="M3402">
        <v>51.822806044210701</v>
      </c>
      <c r="N3402">
        <v>0.71655233622694003</v>
      </c>
      <c r="O3402">
        <v>51.1049723756906</v>
      </c>
      <c r="P3402">
        <v>63.800904977375502</v>
      </c>
      <c r="Q3402">
        <v>-0.125862059728025</v>
      </c>
    </row>
    <row r="3403" spans="1:17" hidden="1" x14ac:dyDescent="0.3">
      <c r="A3403" t="s">
        <v>6969</v>
      </c>
      <c r="B3403" t="s">
        <v>6970</v>
      </c>
      <c r="C3403" t="str">
        <f>IFERROR(VLOOKUP(Table1[[#This Row],[Ticker]],[1]!Table1[[Symbol]:[Industry]],2,FALSE),"-")</f>
        <v>-</v>
      </c>
      <c r="E3403">
        <v>47.602400000000003</v>
      </c>
      <c r="F3403">
        <v>154.6</v>
      </c>
      <c r="G3403">
        <v>267.69900239901</v>
      </c>
      <c r="H3403">
        <v>40.742926596522899</v>
      </c>
      <c r="I3403">
        <v>252.44733011039801</v>
      </c>
      <c r="J3403">
        <v>6.5369290031092699</v>
      </c>
      <c r="K3403">
        <v>107.09470913537599</v>
      </c>
      <c r="L3403">
        <v>82.429193230556905</v>
      </c>
      <c r="M3403">
        <v>99.906396936108294</v>
      </c>
      <c r="N3403">
        <v>0.51002986734661004</v>
      </c>
      <c r="O3403">
        <v>0</v>
      </c>
      <c r="P3403">
        <v>346.17604617604599</v>
      </c>
    </row>
    <row r="3404" spans="1:17" hidden="1" x14ac:dyDescent="0.3">
      <c r="A3404" t="s">
        <v>6971</v>
      </c>
      <c r="B3404" t="s">
        <v>6972</v>
      </c>
      <c r="C3404" t="str">
        <f>IFERROR(VLOOKUP(Table1[[#This Row],[Ticker]],[1]!Table1[[Symbol]:[Industry]],2,FALSE),"-")</f>
        <v>-</v>
      </c>
      <c r="E3404">
        <v>47.560187200000001</v>
      </c>
      <c r="F3404">
        <v>48.84</v>
      </c>
      <c r="G3404">
        <v>-90.022570917154894</v>
      </c>
      <c r="H3404">
        <v>-12.1053908938579</v>
      </c>
      <c r="I3404">
        <v>-53.756975064823699</v>
      </c>
      <c r="J3404">
        <v>4.0557791750643801</v>
      </c>
      <c r="K3404">
        <v>50.290231789578797</v>
      </c>
      <c r="L3404">
        <v>81.926737037321601</v>
      </c>
      <c r="M3404">
        <v>64.176852228866693</v>
      </c>
      <c r="N3404">
        <v>1.0293742017879901</v>
      </c>
      <c r="O3404">
        <v>249.30384930384901</v>
      </c>
      <c r="P3404">
        <v>19.121951219512201</v>
      </c>
    </row>
    <row r="3405" spans="1:17" hidden="1" x14ac:dyDescent="0.3">
      <c r="A3405" t="s">
        <v>6973</v>
      </c>
      <c r="B3405" t="s">
        <v>6974</v>
      </c>
      <c r="C3405" t="str">
        <f>IFERROR(VLOOKUP(Table1[[#This Row],[Ticker]],[1]!Table1[[Symbol]:[Industry]],2,FALSE),"-")</f>
        <v>-</v>
      </c>
      <c r="D3405" t="s">
        <v>278</v>
      </c>
      <c r="E3405">
        <v>47.4516396</v>
      </c>
      <c r="F3405">
        <v>18.23</v>
      </c>
      <c r="G3405">
        <v>-12.9345704778978</v>
      </c>
      <c r="H3405">
        <v>-23.391198367532301</v>
      </c>
      <c r="I3405">
        <v>-58.062455722753398</v>
      </c>
      <c r="J3405">
        <v>-0.45602393894868998</v>
      </c>
      <c r="K3405">
        <v>20.151011612861701</v>
      </c>
      <c r="L3405">
        <v>21.040870192080799</v>
      </c>
      <c r="M3405">
        <v>48.612096609107397</v>
      </c>
      <c r="N3405">
        <v>0.80959372678896702</v>
      </c>
      <c r="O3405">
        <v>105.32956087420899</v>
      </c>
      <c r="P3405">
        <v>24.773054755043201</v>
      </c>
      <c r="Q3405">
        <v>-4.0222909354618003E-2</v>
      </c>
    </row>
    <row r="3406" spans="1:17" hidden="1" x14ac:dyDescent="0.3">
      <c r="A3406" t="s">
        <v>6975</v>
      </c>
      <c r="B3406" t="s">
        <v>6976</v>
      </c>
      <c r="C3406" t="str">
        <f>IFERROR(VLOOKUP(Table1[[#This Row],[Ticker]],[1]!Table1[[Symbol]:[Industry]],2,FALSE),"-")</f>
        <v>-</v>
      </c>
      <c r="E3406">
        <v>47.426470649999999</v>
      </c>
      <c r="F3406">
        <v>46</v>
      </c>
      <c r="G3406">
        <v>-33.408391028090101</v>
      </c>
      <c r="H3406">
        <v>-4.8463642062597998</v>
      </c>
      <c r="I3406">
        <v>-20.533874686499001</v>
      </c>
      <c r="J3406">
        <v>2.94042995735294</v>
      </c>
      <c r="K3406">
        <v>47.566817316020803</v>
      </c>
      <c r="L3406">
        <v>48.536899352608302</v>
      </c>
      <c r="M3406">
        <v>46.32083341237</v>
      </c>
      <c r="N3406">
        <v>1.7701543739279499</v>
      </c>
      <c r="O3406">
        <v>40.434782608695599</v>
      </c>
      <c r="P3406">
        <v>14.999999999999901</v>
      </c>
      <c r="Q3406">
        <v>4.3546941361949998E-3</v>
      </c>
    </row>
    <row r="3407" spans="1:17" hidden="1" x14ac:dyDescent="0.3">
      <c r="A3407" t="s">
        <v>6977</v>
      </c>
      <c r="B3407" t="s">
        <v>6978</v>
      </c>
      <c r="C3407" t="str">
        <f>IFERROR(VLOOKUP(Table1[[#This Row],[Ticker]],[1]!Table1[[Symbol]:[Industry]],2,FALSE),"-")</f>
        <v>-</v>
      </c>
      <c r="D3407" t="s">
        <v>49</v>
      </c>
      <c r="E3407">
        <v>47.411316036000002</v>
      </c>
      <c r="F3407">
        <v>19.84</v>
      </c>
      <c r="G3407">
        <v>-52.824406242296803</v>
      </c>
      <c r="H3407">
        <v>-44.109684706122898</v>
      </c>
      <c r="I3407">
        <v>-45.425645449801799</v>
      </c>
      <c r="J3407">
        <v>-0.38436483933705801</v>
      </c>
      <c r="K3407">
        <v>26.4820990111185</v>
      </c>
      <c r="L3407">
        <v>30.681961419028099</v>
      </c>
      <c r="M3407">
        <v>29.550622955319302</v>
      </c>
      <c r="N3407">
        <v>4.7769273028021999</v>
      </c>
      <c r="O3407">
        <v>196.622983870967</v>
      </c>
      <c r="P3407">
        <v>6.8965517241379404</v>
      </c>
      <c r="Q3407">
        <v>-5.9730567477214003E-2</v>
      </c>
    </row>
    <row r="3408" spans="1:17" hidden="1" x14ac:dyDescent="0.3">
      <c r="A3408" t="s">
        <v>6979</v>
      </c>
      <c r="B3408" t="s">
        <v>6980</v>
      </c>
      <c r="C3408" t="str">
        <f>IFERROR(VLOOKUP(Table1[[#This Row],[Ticker]],[1]!Table1[[Symbol]:[Industry]],2,FALSE),"-")</f>
        <v>-</v>
      </c>
      <c r="D3408" t="s">
        <v>533</v>
      </c>
      <c r="E3408">
        <v>47.403081</v>
      </c>
      <c r="F3408">
        <v>78.400000000000006</v>
      </c>
      <c r="G3408">
        <v>1.2166884836727501</v>
      </c>
      <c r="H3408">
        <v>8.8568413019249306</v>
      </c>
      <c r="I3408">
        <v>-34.627558692818603</v>
      </c>
      <c r="J3408">
        <v>3.02730162851452</v>
      </c>
      <c r="K3408">
        <v>75.199500821617605</v>
      </c>
      <c r="L3408">
        <v>77.585765893789997</v>
      </c>
      <c r="M3408">
        <v>54.066444633913598</v>
      </c>
      <c r="N3408">
        <v>2.9043265067674602</v>
      </c>
      <c r="O3408">
        <v>45.280612244897902</v>
      </c>
      <c r="P3408">
        <v>41.261261261261197</v>
      </c>
      <c r="Q3408">
        <v>0.179400780365012</v>
      </c>
    </row>
    <row r="3409" spans="1:17" hidden="1" x14ac:dyDescent="0.3">
      <c r="A3409" t="s">
        <v>6981</v>
      </c>
      <c r="B3409" t="s">
        <v>6982</v>
      </c>
      <c r="C3409" t="str">
        <f>IFERROR(VLOOKUP(Table1[[#This Row],[Ticker]],[1]!Table1[[Symbol]:[Industry]],2,FALSE),"-")</f>
        <v>-</v>
      </c>
      <c r="D3409" t="s">
        <v>371</v>
      </c>
      <c r="E3409">
        <v>47.396799000000001</v>
      </c>
      <c r="F3409">
        <v>48.35</v>
      </c>
      <c r="G3409">
        <v>-44.656228725865802</v>
      </c>
      <c r="H3409">
        <v>11.8876289820964</v>
      </c>
      <c r="I3409">
        <v>-41.9088199292895</v>
      </c>
      <c r="J3409">
        <v>-3.9783936551949499</v>
      </c>
      <c r="K3409">
        <v>45.299271892624397</v>
      </c>
      <c r="L3409">
        <v>55.767481120285403</v>
      </c>
      <c r="M3409">
        <v>57.717995339187098</v>
      </c>
      <c r="N3409">
        <v>1.13087459014909</v>
      </c>
      <c r="O3409">
        <v>68.355739400206801</v>
      </c>
      <c r="P3409">
        <v>30.499325236167302</v>
      </c>
      <c r="Q3409">
        <v>-3.2392067421009002E-2</v>
      </c>
    </row>
    <row r="3410" spans="1:17" hidden="1" x14ac:dyDescent="0.3">
      <c r="A3410" t="s">
        <v>6983</v>
      </c>
      <c r="B3410" t="s">
        <v>6984</v>
      </c>
      <c r="C3410" t="str">
        <f>IFERROR(VLOOKUP(Table1[[#This Row],[Ticker]],[1]!Table1[[Symbol]:[Industry]],2,FALSE),"-")</f>
        <v>-</v>
      </c>
      <c r="D3410" t="s">
        <v>631</v>
      </c>
      <c r="E3410">
        <v>47.366219399999999</v>
      </c>
      <c r="F3410">
        <v>10</v>
      </c>
      <c r="G3410">
        <v>40.9814451471021</v>
      </c>
      <c r="H3410">
        <v>2.9005849771534402</v>
      </c>
      <c r="I3410">
        <v>-5.4972699518481196</v>
      </c>
      <c r="J3410">
        <v>-12.7528161616811</v>
      </c>
      <c r="K3410">
        <v>10.549692985584199</v>
      </c>
      <c r="L3410">
        <v>10.089038137993599</v>
      </c>
      <c r="M3410">
        <v>36.499130945686602</v>
      </c>
      <c r="N3410">
        <v>1.26127960590863</v>
      </c>
      <c r="O3410">
        <v>71</v>
      </c>
      <c r="P3410">
        <v>69.491525423728802</v>
      </c>
      <c r="Q3410">
        <v>1.9677061453895001E-2</v>
      </c>
    </row>
    <row r="3411" spans="1:17" hidden="1" x14ac:dyDescent="0.3">
      <c r="A3411" t="s">
        <v>6985</v>
      </c>
      <c r="B3411" t="s">
        <v>6986</v>
      </c>
      <c r="C3411" t="str">
        <f>IFERROR(VLOOKUP(Table1[[#This Row],[Ticker]],[1]!Table1[[Symbol]:[Industry]],2,FALSE),"-")</f>
        <v>-</v>
      </c>
      <c r="E3411">
        <v>47.167520400000001</v>
      </c>
      <c r="F3411">
        <v>327.60000000000002</v>
      </c>
      <c r="G3411">
        <v>-20.211943992198101</v>
      </c>
      <c r="H3411">
        <v>-18.371815612344498</v>
      </c>
      <c r="I3411">
        <v>2.82896569146068</v>
      </c>
      <c r="J3411">
        <v>-1.6714935522083501</v>
      </c>
      <c r="K3411">
        <v>394.427949678385</v>
      </c>
      <c r="L3411">
        <v>410.44936565044901</v>
      </c>
      <c r="M3411">
        <v>11.8669377962221</v>
      </c>
      <c r="N3411">
        <v>0.70143398268398205</v>
      </c>
      <c r="O3411">
        <v>113.65995115995101</v>
      </c>
      <c r="P3411">
        <v>23.111612175873699</v>
      </c>
      <c r="Q3411">
        <v>-2.7293249302043E-2</v>
      </c>
    </row>
    <row r="3412" spans="1:17" hidden="1" x14ac:dyDescent="0.3">
      <c r="A3412" t="s">
        <v>6987</v>
      </c>
      <c r="B3412" t="s">
        <v>6988</v>
      </c>
      <c r="C3412" t="str">
        <f>IFERROR(VLOOKUP(Table1[[#This Row],[Ticker]],[1]!Table1[[Symbol]:[Industry]],2,FALSE),"-")</f>
        <v>-</v>
      </c>
      <c r="D3412" t="s">
        <v>2858</v>
      </c>
      <c r="E3412">
        <v>47.159500139999999</v>
      </c>
      <c r="F3412">
        <v>6.82</v>
      </c>
      <c r="G3412">
        <v>7.8441902451413403</v>
      </c>
      <c r="H3412">
        <v>-7.74839175617468</v>
      </c>
      <c r="I3412">
        <v>-11.023258124895101</v>
      </c>
      <c r="J3412">
        <v>-0.95720783792264097</v>
      </c>
      <c r="K3412">
        <v>6.9968281355315796</v>
      </c>
      <c r="L3412">
        <v>6.6899109660502898</v>
      </c>
      <c r="M3412">
        <v>54.258312239712097</v>
      </c>
      <c r="N3412">
        <v>0.456062462009381</v>
      </c>
      <c r="O3412">
        <v>29.0322580645161</v>
      </c>
      <c r="P3412">
        <v>48.260869565217398</v>
      </c>
      <c r="Q3412">
        <v>3.3657249891508999E-2</v>
      </c>
    </row>
    <row r="3413" spans="1:17" hidden="1" x14ac:dyDescent="0.3">
      <c r="A3413" t="s">
        <v>6989</v>
      </c>
      <c r="B3413" t="s">
        <v>6990</v>
      </c>
      <c r="C3413" t="str">
        <f>IFERROR(VLOOKUP(Table1[[#This Row],[Ticker]],[1]!Table1[[Symbol]:[Industry]],2,FALSE),"-")</f>
        <v>-</v>
      </c>
      <c r="D3413" t="s">
        <v>154</v>
      </c>
      <c r="E3413">
        <v>47.027251800000002</v>
      </c>
      <c r="F3413">
        <v>27.48</v>
      </c>
      <c r="G3413">
        <v>6.7485134201944899</v>
      </c>
      <c r="H3413">
        <v>-3.9787458433143401</v>
      </c>
      <c r="I3413">
        <v>-22.241200731435299</v>
      </c>
      <c r="J3413">
        <v>-3.0310642141045898</v>
      </c>
      <c r="K3413">
        <v>27.724842011050502</v>
      </c>
      <c r="L3413">
        <v>27.2112998215994</v>
      </c>
      <c r="M3413">
        <v>45.584754004627897</v>
      </c>
      <c r="N3413">
        <v>1.8110281694556001</v>
      </c>
      <c r="O3413">
        <v>47.197962154293997</v>
      </c>
      <c r="P3413">
        <v>36.3771712158809</v>
      </c>
      <c r="Q3413">
        <v>-4.2842743186102997E-2</v>
      </c>
    </row>
    <row r="3414" spans="1:17" hidden="1" x14ac:dyDescent="0.3">
      <c r="A3414" t="s">
        <v>6991</v>
      </c>
      <c r="B3414" t="s">
        <v>6992</v>
      </c>
      <c r="C3414" t="str">
        <f>IFERROR(VLOOKUP(Table1[[#This Row],[Ticker]],[1]!Table1[[Symbol]:[Industry]],2,FALSE),"-")</f>
        <v>-</v>
      </c>
      <c r="D3414" t="s">
        <v>388</v>
      </c>
      <c r="E3414">
        <v>46.726285500000003</v>
      </c>
      <c r="F3414">
        <v>88.56</v>
      </c>
      <c r="G3414">
        <v>182.34956108913099</v>
      </c>
      <c r="H3414">
        <v>-20.946024431694202</v>
      </c>
      <c r="I3414">
        <v>98.292091683667294</v>
      </c>
      <c r="J3414">
        <v>4.1984537237143202</v>
      </c>
      <c r="K3414">
        <v>94.436248707275297</v>
      </c>
      <c r="L3414">
        <v>69.9922489125954</v>
      </c>
      <c r="M3414">
        <v>52.662199752293297</v>
      </c>
      <c r="N3414">
        <v>1.9187348448080099</v>
      </c>
      <c r="O3414">
        <v>69.884823848238398</v>
      </c>
      <c r="P3414">
        <v>250.73267326732599</v>
      </c>
      <c r="Q3414">
        <v>8.8343616776905998E-2</v>
      </c>
    </row>
    <row r="3415" spans="1:17" hidden="1" x14ac:dyDescent="0.3">
      <c r="A3415" t="s">
        <v>6993</v>
      </c>
      <c r="B3415" t="s">
        <v>6994</v>
      </c>
      <c r="C3415" t="str">
        <f>IFERROR(VLOOKUP(Table1[[#This Row],[Ticker]],[1]!Table1[[Symbol]:[Industry]],2,FALSE),"-")</f>
        <v>-</v>
      </c>
      <c r="D3415" t="s">
        <v>755</v>
      </c>
      <c r="E3415">
        <v>46.6466238</v>
      </c>
      <c r="F3415">
        <v>22.56</v>
      </c>
      <c r="G3415">
        <v>67.630973853186006</v>
      </c>
      <c r="H3415">
        <v>11.488652128756501</v>
      </c>
      <c r="I3415">
        <v>39.384027033657198</v>
      </c>
      <c r="J3415">
        <v>16.340587721816799</v>
      </c>
      <c r="K3415">
        <v>19.0068498094688</v>
      </c>
      <c r="L3415">
        <v>17.2081633728321</v>
      </c>
      <c r="M3415">
        <v>81.812957301157198</v>
      </c>
      <c r="N3415">
        <v>2.3168106903938899</v>
      </c>
      <c r="O3415">
        <v>17.154255319148898</v>
      </c>
      <c r="P3415">
        <v>114.245014245014</v>
      </c>
      <c r="Q3415">
        <v>9.0180447016046994E-2</v>
      </c>
    </row>
    <row r="3416" spans="1:17" hidden="1" x14ac:dyDescent="0.3">
      <c r="A3416" t="s">
        <v>6995</v>
      </c>
      <c r="B3416" t="s">
        <v>6996</v>
      </c>
      <c r="C3416" t="str">
        <f>IFERROR(VLOOKUP(Table1[[#This Row],[Ticker]],[1]!Table1[[Symbol]:[Industry]],2,FALSE),"-")</f>
        <v>-</v>
      </c>
      <c r="D3416" t="s">
        <v>971</v>
      </c>
      <c r="E3416">
        <v>46.639007999999997</v>
      </c>
      <c r="F3416">
        <v>1.1499999999999999</v>
      </c>
      <c r="G3416">
        <v>-20.129665964009</v>
      </c>
      <c r="H3416">
        <v>-7.0441664040619996</v>
      </c>
      <c r="I3416">
        <v>-40.765228532690102</v>
      </c>
      <c r="J3416">
        <v>1.8683294566412001</v>
      </c>
      <c r="K3416">
        <v>1.17511204854055</v>
      </c>
      <c r="L3416">
        <v>1.2214100373655601</v>
      </c>
      <c r="M3416">
        <v>58.617249527762098</v>
      </c>
      <c r="N3416">
        <v>1.16380324156377</v>
      </c>
      <c r="O3416">
        <v>64.347826086956502</v>
      </c>
      <c r="P3416">
        <v>64.285714285714207</v>
      </c>
      <c r="Q3416">
        <v>-0.15189784950704699</v>
      </c>
    </row>
    <row r="3417" spans="1:17" hidden="1" x14ac:dyDescent="0.3">
      <c r="A3417" t="s">
        <v>6997</v>
      </c>
      <c r="B3417" t="s">
        <v>6998</v>
      </c>
      <c r="C3417" t="str">
        <f>IFERROR(VLOOKUP(Table1[[#This Row],[Ticker]],[1]!Table1[[Symbol]:[Industry]],2,FALSE),"-")</f>
        <v>-</v>
      </c>
      <c r="D3417" t="s">
        <v>130</v>
      </c>
      <c r="E3417">
        <v>46.597499999999997</v>
      </c>
      <c r="F3417">
        <v>3.43</v>
      </c>
      <c r="G3417">
        <v>123.85305640877699</v>
      </c>
      <c r="H3417">
        <v>14.066944707049</v>
      </c>
      <c r="I3417">
        <v>119.505531311762</v>
      </c>
      <c r="J3417">
        <v>18.992713089858</v>
      </c>
      <c r="K3417">
        <v>2.7077554680534499</v>
      </c>
      <c r="L3417">
        <v>2.21723985770072</v>
      </c>
      <c r="M3417">
        <v>91.175709376352899</v>
      </c>
      <c r="N3417">
        <v>1.0583982359957</v>
      </c>
      <c r="O3417">
        <v>0</v>
      </c>
      <c r="P3417">
        <v>207.76387611162201</v>
      </c>
      <c r="Q3417">
        <v>0.100476884799247</v>
      </c>
    </row>
    <row r="3418" spans="1:17" hidden="1" x14ac:dyDescent="0.3">
      <c r="A3418" t="s">
        <v>6999</v>
      </c>
      <c r="B3418" t="s">
        <v>7000</v>
      </c>
      <c r="C3418" t="str">
        <f>IFERROR(VLOOKUP(Table1[[#This Row],[Ticker]],[1]!Table1[[Symbol]:[Industry]],2,FALSE),"-")</f>
        <v>-</v>
      </c>
      <c r="E3418">
        <v>46.425411199999999</v>
      </c>
      <c r="F3418">
        <v>56</v>
      </c>
      <c r="G3418">
        <v>34.3147784804354</v>
      </c>
      <c r="H3418">
        <v>1.6936976736078899</v>
      </c>
      <c r="I3418">
        <v>-22.428486883064998</v>
      </c>
      <c r="J3418">
        <v>3.9888838062822098</v>
      </c>
      <c r="K3418">
        <v>49.554007985208301</v>
      </c>
      <c r="L3418">
        <v>48.884266713111501</v>
      </c>
      <c r="M3418">
        <v>91.264438468587599</v>
      </c>
      <c r="N3418">
        <v>0.70381231671554201</v>
      </c>
      <c r="O3418">
        <v>61.25</v>
      </c>
      <c r="P3418">
        <v>86.6666666666666</v>
      </c>
    </row>
    <row r="3419" spans="1:17" hidden="1" x14ac:dyDescent="0.3">
      <c r="A3419" t="s">
        <v>7001</v>
      </c>
      <c r="B3419" t="s">
        <v>7002</v>
      </c>
      <c r="C3419" t="str">
        <f>IFERROR(VLOOKUP(Table1[[#This Row],[Ticker]],[1]!Table1[[Symbol]:[Industry]],2,FALSE),"-")</f>
        <v>-</v>
      </c>
      <c r="D3419" t="s">
        <v>544</v>
      </c>
      <c r="E3419">
        <v>46.342333500000002</v>
      </c>
      <c r="F3419">
        <v>165</v>
      </c>
      <c r="G3419">
        <v>-12.6715228894275</v>
      </c>
      <c r="H3419">
        <v>-16.521106786514199</v>
      </c>
      <c r="I3419">
        <v>13.729990654722799</v>
      </c>
      <c r="J3419">
        <v>-5.8679221236369301</v>
      </c>
      <c r="K3419">
        <v>158.646484952187</v>
      </c>
      <c r="L3419">
        <v>143.79845754194599</v>
      </c>
      <c r="M3419">
        <v>49.896842156412603</v>
      </c>
      <c r="N3419">
        <v>0.837242817573711</v>
      </c>
      <c r="O3419">
        <v>27.030303030302999</v>
      </c>
      <c r="P3419">
        <v>50.341685649202702</v>
      </c>
      <c r="Q3419">
        <v>0.167158388336273</v>
      </c>
    </row>
    <row r="3420" spans="1:17" hidden="1" x14ac:dyDescent="0.3">
      <c r="A3420" t="s">
        <v>7003</v>
      </c>
      <c r="B3420" t="s">
        <v>7004</v>
      </c>
      <c r="C3420" t="str">
        <f>IFERROR(VLOOKUP(Table1[[#This Row],[Ticker]],[1]!Table1[[Symbol]:[Industry]],2,FALSE),"-")</f>
        <v>-</v>
      </c>
      <c r="D3420" t="s">
        <v>388</v>
      </c>
      <c r="E3420">
        <v>46.319249999999997</v>
      </c>
      <c r="F3420">
        <v>12.1</v>
      </c>
      <c r="G3420">
        <v>-100.736767911317</v>
      </c>
      <c r="H3420">
        <v>-16.4237823567946</v>
      </c>
      <c r="I3420">
        <v>-41.050244529212897</v>
      </c>
      <c r="J3420">
        <v>-5.5116189440578802</v>
      </c>
      <c r="K3420">
        <v>12.2690955714524</v>
      </c>
      <c r="L3420">
        <v>18.777595112842999</v>
      </c>
      <c r="M3420">
        <v>46.603202015064198</v>
      </c>
      <c r="N3420">
        <v>0.79052659931399105</v>
      </c>
      <c r="O3420">
        <v>312.72727272727201</v>
      </c>
      <c r="P3420">
        <v>45.783132530120398</v>
      </c>
      <c r="Q3420">
        <v>4.3457692677230002E-3</v>
      </c>
    </row>
    <row r="3421" spans="1:17" hidden="1" x14ac:dyDescent="0.3">
      <c r="A3421" t="s">
        <v>7005</v>
      </c>
      <c r="B3421" t="s">
        <v>7006</v>
      </c>
      <c r="C3421" t="str">
        <f>IFERROR(VLOOKUP(Table1[[#This Row],[Ticker]],[1]!Table1[[Symbol]:[Industry]],2,FALSE),"-")</f>
        <v>-</v>
      </c>
      <c r="D3421" t="s">
        <v>388</v>
      </c>
      <c r="E3421">
        <v>46.279404</v>
      </c>
      <c r="F3421">
        <v>2.37</v>
      </c>
      <c r="G3421">
        <v>-10.0754654220035</v>
      </c>
      <c r="H3421">
        <v>-10.599721959617501</v>
      </c>
      <c r="I3421">
        <v>-26.674518629096799</v>
      </c>
      <c r="J3421">
        <v>-2.1302091485386301</v>
      </c>
      <c r="K3421">
        <v>2.2212198244328101</v>
      </c>
      <c r="L3421">
        <v>2.3159079209198699</v>
      </c>
      <c r="M3421">
        <v>51.102000307088502</v>
      </c>
      <c r="N3421">
        <v>1.2790521539275199</v>
      </c>
      <c r="O3421">
        <v>49.789029535864898</v>
      </c>
      <c r="P3421">
        <v>27.419354838709602</v>
      </c>
      <c r="Q3421">
        <v>7.7890365442343998E-2</v>
      </c>
    </row>
    <row r="3422" spans="1:17" hidden="1" x14ac:dyDescent="0.3">
      <c r="A3422" t="s">
        <v>7007</v>
      </c>
      <c r="B3422" t="s">
        <v>7008</v>
      </c>
      <c r="C3422" t="str">
        <f>IFERROR(VLOOKUP(Table1[[#This Row],[Ticker]],[1]!Table1[[Symbol]:[Industry]],2,FALSE),"-")</f>
        <v>-</v>
      </c>
      <c r="D3422" t="s">
        <v>140</v>
      </c>
      <c r="E3422">
        <v>46.197234999999999</v>
      </c>
      <c r="F3422">
        <v>14.44</v>
      </c>
      <c r="G3422">
        <v>25.202970747938</v>
      </c>
      <c r="H3422">
        <v>-21.6783127455254</v>
      </c>
      <c r="I3422">
        <v>-0.83535587906949405</v>
      </c>
      <c r="J3422">
        <v>-9.8682148636837592</v>
      </c>
      <c r="K3422">
        <v>15.288108484641199</v>
      </c>
      <c r="L3422">
        <v>13.985476164388</v>
      </c>
      <c r="M3422">
        <v>21.891573885917001</v>
      </c>
      <c r="N3422">
        <v>0.95878496362661603</v>
      </c>
      <c r="O3422">
        <v>37.465373961218802</v>
      </c>
      <c r="P3422">
        <v>67.906976744185997</v>
      </c>
      <c r="Q3422">
        <v>6.8929448602218002E-2</v>
      </c>
    </row>
    <row r="3423" spans="1:17" hidden="1" x14ac:dyDescent="0.3">
      <c r="A3423" t="s">
        <v>7009</v>
      </c>
      <c r="B3423" t="s">
        <v>7010</v>
      </c>
      <c r="C3423" t="str">
        <f>IFERROR(VLOOKUP(Table1[[#This Row],[Ticker]],[1]!Table1[[Symbol]:[Industry]],2,FALSE),"-")</f>
        <v>-</v>
      </c>
      <c r="D3423" t="s">
        <v>61</v>
      </c>
      <c r="E3423">
        <v>46.138459994999998</v>
      </c>
      <c r="F3423">
        <v>41</v>
      </c>
      <c r="G3423">
        <v>-23.056936162868599</v>
      </c>
      <c r="H3423">
        <v>3.2055050808263101</v>
      </c>
      <c r="I3423">
        <v>-13.4653471323358</v>
      </c>
      <c r="J3423">
        <v>0.64557961852336099</v>
      </c>
      <c r="K3423">
        <v>41.525197848130198</v>
      </c>
      <c r="L3423">
        <v>43.244503721802502</v>
      </c>
      <c r="M3423">
        <v>61.080236588905898</v>
      </c>
      <c r="N3423">
        <v>0.949796472184531</v>
      </c>
      <c r="O3423">
        <v>36.585365853658502</v>
      </c>
      <c r="P3423">
        <v>13.7309292649098</v>
      </c>
    </row>
    <row r="3424" spans="1:17" hidden="1" x14ac:dyDescent="0.3">
      <c r="A3424" t="s">
        <v>7011</v>
      </c>
      <c r="B3424" t="s">
        <v>7012</v>
      </c>
      <c r="C3424" t="str">
        <f>IFERROR(VLOOKUP(Table1[[#This Row],[Ticker]],[1]!Table1[[Symbol]:[Industry]],2,FALSE),"-")</f>
        <v>-</v>
      </c>
      <c r="D3424" t="s">
        <v>607</v>
      </c>
      <c r="E3424">
        <v>46.103554420000002</v>
      </c>
      <c r="F3424">
        <v>0.74</v>
      </c>
      <c r="G3424">
        <v>-61.337395432607998</v>
      </c>
      <c r="H3424">
        <v>-28.549542748147999</v>
      </c>
      <c r="I3424">
        <v>-66.739062518941907</v>
      </c>
      <c r="J3424">
        <v>-6.8662987470135501</v>
      </c>
      <c r="K3424">
        <v>0.89483057890959405</v>
      </c>
      <c r="L3424">
        <v>1.1795277575840899</v>
      </c>
      <c r="M3424">
        <v>5.5419292018027901</v>
      </c>
      <c r="N3424">
        <v>0.31644811150511398</v>
      </c>
      <c r="O3424">
        <v>170.27027027027</v>
      </c>
      <c r="P3424">
        <v>1.3698630136986301</v>
      </c>
      <c r="Q3424">
        <v>5.3790327216334997E-2</v>
      </c>
    </row>
    <row r="3425" spans="1:17" hidden="1" x14ac:dyDescent="0.3">
      <c r="A3425" t="s">
        <v>7013</v>
      </c>
      <c r="B3425" t="s">
        <v>7014</v>
      </c>
      <c r="C3425" t="str">
        <f>IFERROR(VLOOKUP(Table1[[#This Row],[Ticker]],[1]!Table1[[Symbol]:[Industry]],2,FALSE),"-")</f>
        <v>-</v>
      </c>
      <c r="D3425" t="s">
        <v>607</v>
      </c>
      <c r="E3425">
        <v>45.927</v>
      </c>
      <c r="F3425">
        <v>29.69</v>
      </c>
      <c r="G3425">
        <v>46.131908110064998</v>
      </c>
      <c r="H3425">
        <v>-8.6749783402174501</v>
      </c>
      <c r="I3425">
        <v>-45.892078284073797</v>
      </c>
      <c r="J3425">
        <v>5.4713635906487896</v>
      </c>
      <c r="K3425">
        <v>28.468591640323901</v>
      </c>
      <c r="L3425">
        <v>32.002461100592399</v>
      </c>
      <c r="M3425">
        <v>63.993837749859502</v>
      </c>
      <c r="N3425">
        <v>0.60977417276351897</v>
      </c>
      <c r="O3425">
        <v>162.17581677332399</v>
      </c>
      <c r="P3425">
        <v>71.817129629629605</v>
      </c>
      <c r="Q3425">
        <v>0.18971769759209201</v>
      </c>
    </row>
    <row r="3426" spans="1:17" hidden="1" x14ac:dyDescent="0.3">
      <c r="A3426" t="s">
        <v>7015</v>
      </c>
      <c r="B3426" t="s">
        <v>7016</v>
      </c>
      <c r="C3426" t="str">
        <f>IFERROR(VLOOKUP(Table1[[#This Row],[Ticker]],[1]!Table1[[Symbol]:[Industry]],2,FALSE),"-")</f>
        <v>-</v>
      </c>
      <c r="D3426" t="s">
        <v>607</v>
      </c>
      <c r="E3426">
        <v>45.814999999999998</v>
      </c>
      <c r="F3426">
        <v>8.3699999999999992</v>
      </c>
      <c r="G3426">
        <v>-8.6222844566274901</v>
      </c>
      <c r="H3426">
        <v>-10.183701287782901</v>
      </c>
      <c r="I3426">
        <v>-20.339114902388701</v>
      </c>
      <c r="J3426">
        <v>-10.633242186088101</v>
      </c>
      <c r="K3426">
        <v>8.0568071984659699</v>
      </c>
      <c r="L3426">
        <v>8.0412162198988497</v>
      </c>
      <c r="M3426">
        <v>42.665682564472803</v>
      </c>
      <c r="N3426">
        <v>1.4660883281247801</v>
      </c>
      <c r="O3426">
        <v>40.0238948626045</v>
      </c>
      <c r="P3426">
        <v>38.347107438016501</v>
      </c>
      <c r="Q3426">
        <v>4.0703396536519998E-3</v>
      </c>
    </row>
    <row r="3427" spans="1:17" hidden="1" x14ac:dyDescent="0.3">
      <c r="A3427" t="s">
        <v>7017</v>
      </c>
      <c r="B3427" t="s">
        <v>7018</v>
      </c>
      <c r="C3427" t="str">
        <f>IFERROR(VLOOKUP(Table1[[#This Row],[Ticker]],[1]!Table1[[Symbol]:[Industry]],2,FALSE),"-")</f>
        <v>-</v>
      </c>
      <c r="D3427" t="s">
        <v>154</v>
      </c>
      <c r="E3427">
        <v>45.801271999999997</v>
      </c>
      <c r="F3427">
        <v>44.49</v>
      </c>
      <c r="G3427">
        <v>12.1400572908443</v>
      </c>
      <c r="H3427">
        <v>-6.3305178759621104</v>
      </c>
      <c r="I3427">
        <v>28.280992599555201</v>
      </c>
      <c r="J3427">
        <v>-7.1747369085590504</v>
      </c>
      <c r="K3427">
        <v>46.900393858703097</v>
      </c>
      <c r="L3427">
        <v>42.095726777493603</v>
      </c>
      <c r="M3427">
        <v>41.289960056932003</v>
      </c>
      <c r="N3427">
        <v>0.384489065175106</v>
      </c>
      <c r="O3427">
        <v>48.6850977747808</v>
      </c>
      <c r="P3427">
        <v>69.163498098859293</v>
      </c>
      <c r="Q3427">
        <v>6.6856312967439005E-2</v>
      </c>
    </row>
    <row r="3428" spans="1:17" hidden="1" x14ac:dyDescent="0.3">
      <c r="A3428" t="s">
        <v>7019</v>
      </c>
      <c r="B3428" t="s">
        <v>7020</v>
      </c>
      <c r="C3428" t="str">
        <f>IFERROR(VLOOKUP(Table1[[#This Row],[Ticker]],[1]!Table1[[Symbol]:[Industry]],2,FALSE),"-")</f>
        <v>-</v>
      </c>
      <c r="D3428" t="s">
        <v>61</v>
      </c>
      <c r="E3428">
        <v>45.532800000000002</v>
      </c>
      <c r="F3428">
        <v>36.81</v>
      </c>
      <c r="G3428">
        <v>46.845225029826501</v>
      </c>
      <c r="H3428">
        <v>-8.5011200464461005</v>
      </c>
      <c r="I3428">
        <v>19.912570752110199</v>
      </c>
      <c r="J3428">
        <v>-8.0865878918309804</v>
      </c>
      <c r="K3428">
        <v>38.126168092209603</v>
      </c>
      <c r="L3428">
        <v>33.2640993374837</v>
      </c>
      <c r="M3428">
        <v>39.9425636356032</v>
      </c>
      <c r="N3428">
        <v>0.26637919576832603</v>
      </c>
      <c r="O3428">
        <v>37.707144797609303</v>
      </c>
      <c r="P3428">
        <v>79.560975609756099</v>
      </c>
      <c r="Q3428">
        <v>1.7525802566982E-2</v>
      </c>
    </row>
    <row r="3429" spans="1:17" hidden="1" x14ac:dyDescent="0.3">
      <c r="A3429" t="s">
        <v>7021</v>
      </c>
      <c r="B3429" t="s">
        <v>7022</v>
      </c>
      <c r="C3429" t="str">
        <f>IFERROR(VLOOKUP(Table1[[#This Row],[Ticker]],[1]!Table1[[Symbol]:[Industry]],2,FALSE),"-")</f>
        <v>-</v>
      </c>
      <c r="D3429" t="s">
        <v>388</v>
      </c>
      <c r="E3429">
        <v>45.36</v>
      </c>
      <c r="F3429">
        <v>123.15</v>
      </c>
      <c r="G3429">
        <v>243.46945473942799</v>
      </c>
      <c r="H3429">
        <v>51.395809220557098</v>
      </c>
      <c r="I3429">
        <v>76.927809186774198</v>
      </c>
      <c r="J3429">
        <v>-7.8425509322155698</v>
      </c>
      <c r="K3429">
        <v>94.944801483374306</v>
      </c>
      <c r="L3429">
        <v>63.953048945124102</v>
      </c>
      <c r="M3429">
        <v>63.911599120859897</v>
      </c>
      <c r="N3429">
        <v>2.3074008525064098</v>
      </c>
      <c r="O3429">
        <v>23.418595209094502</v>
      </c>
      <c r="P3429">
        <v>269.26536731634098</v>
      </c>
      <c r="Q3429">
        <v>0.22980090763709199</v>
      </c>
    </row>
    <row r="3430" spans="1:17" hidden="1" x14ac:dyDescent="0.3">
      <c r="A3430" t="s">
        <v>7023</v>
      </c>
      <c r="B3430" t="s">
        <v>7024</v>
      </c>
      <c r="C3430" t="str">
        <f>IFERROR(VLOOKUP(Table1[[#This Row],[Ticker]],[1]!Table1[[Symbol]:[Industry]],2,FALSE),"-")</f>
        <v>-</v>
      </c>
      <c r="E3430">
        <v>45.211332919999997</v>
      </c>
      <c r="F3430">
        <v>80.2</v>
      </c>
      <c r="G3430">
        <v>-34.755516304144997</v>
      </c>
      <c r="H3430">
        <v>-6.5679759278715197</v>
      </c>
      <c r="I3430">
        <v>-20.387670556534399</v>
      </c>
      <c r="J3430">
        <v>-1.19530307601787</v>
      </c>
      <c r="M3430">
        <v>11.9518983583037</v>
      </c>
      <c r="O3430">
        <v>14.5261845386533</v>
      </c>
      <c r="P3430">
        <v>0</v>
      </c>
    </row>
    <row r="3431" spans="1:17" hidden="1" x14ac:dyDescent="0.3">
      <c r="A3431" t="s">
        <v>7025</v>
      </c>
      <c r="B3431" t="s">
        <v>7026</v>
      </c>
      <c r="C3431" t="str">
        <f>IFERROR(VLOOKUP(Table1[[#This Row],[Ticker]],[1]!Table1[[Symbol]:[Industry]],2,FALSE),"-")</f>
        <v>-</v>
      </c>
      <c r="D3431" t="s">
        <v>533</v>
      </c>
      <c r="E3431">
        <v>45.163815839999998</v>
      </c>
      <c r="F3431">
        <v>58.48</v>
      </c>
      <c r="G3431">
        <v>7.8307602155952702</v>
      </c>
      <c r="H3431">
        <v>-10.125591778481001</v>
      </c>
      <c r="I3431">
        <v>3.08012031568297</v>
      </c>
      <c r="J3431">
        <v>-6.15062487219478</v>
      </c>
      <c r="K3431">
        <v>57.979882045347601</v>
      </c>
      <c r="L3431">
        <v>55.133912111448602</v>
      </c>
      <c r="M3431">
        <v>48.503286726000098</v>
      </c>
      <c r="N3431">
        <v>0.64611188079943505</v>
      </c>
      <c r="O3431">
        <v>25.1709986320109</v>
      </c>
      <c r="P3431">
        <v>56.363636363636303</v>
      </c>
      <c r="Q3431">
        <v>0.10738084435718299</v>
      </c>
    </row>
    <row r="3432" spans="1:17" hidden="1" x14ac:dyDescent="0.3">
      <c r="A3432" t="s">
        <v>7027</v>
      </c>
      <c r="B3432" t="s">
        <v>7028</v>
      </c>
      <c r="C3432" t="str">
        <f>IFERROR(VLOOKUP(Table1[[#This Row],[Ticker]],[1]!Table1[[Symbol]:[Industry]],2,FALSE),"-")</f>
        <v>-</v>
      </c>
      <c r="D3432" t="s">
        <v>1533</v>
      </c>
      <c r="E3432">
        <v>45.156504069999997</v>
      </c>
      <c r="F3432">
        <v>2.96</v>
      </c>
      <c r="G3432">
        <v>20.026739424292199</v>
      </c>
      <c r="H3432">
        <v>-8.6835106663570798</v>
      </c>
      <c r="I3432">
        <v>-28.053398089750001</v>
      </c>
      <c r="J3432">
        <v>7.0241586217046903</v>
      </c>
      <c r="K3432">
        <v>3.0925315119132102</v>
      </c>
      <c r="L3432">
        <v>2.9995993001893302</v>
      </c>
      <c r="M3432">
        <v>40.409525019399901</v>
      </c>
      <c r="N3432">
        <v>2.3148692056245399</v>
      </c>
      <c r="O3432">
        <v>52.269586218449803</v>
      </c>
      <c r="Q3432">
        <v>9.1396268827725002E-2</v>
      </c>
    </row>
    <row r="3433" spans="1:17" hidden="1" x14ac:dyDescent="0.3">
      <c r="A3433" t="s">
        <v>7029</v>
      </c>
      <c r="B3433" t="s">
        <v>7030</v>
      </c>
      <c r="C3433" t="str">
        <f>IFERROR(VLOOKUP(Table1[[#This Row],[Ticker]],[1]!Table1[[Symbol]:[Industry]],2,FALSE),"-")</f>
        <v>-</v>
      </c>
      <c r="D3433" t="s">
        <v>714</v>
      </c>
      <c r="E3433">
        <v>45.057158311999999</v>
      </c>
      <c r="F3433">
        <v>20.12</v>
      </c>
      <c r="G3433">
        <v>20.608383131598199</v>
      </c>
      <c r="H3433">
        <v>-3.70569696389764</v>
      </c>
      <c r="I3433">
        <v>3.3264988719206801</v>
      </c>
      <c r="J3433">
        <v>-0.667477487951328</v>
      </c>
      <c r="K3433">
        <v>19.599438684042099</v>
      </c>
      <c r="L3433">
        <v>17.981587072859799</v>
      </c>
      <c r="M3433">
        <v>37.579943371070499</v>
      </c>
      <c r="N3433">
        <v>0.84646799489548097</v>
      </c>
      <c r="O3433">
        <v>3.3797216699800998</v>
      </c>
      <c r="P3433">
        <v>46.861313868613102</v>
      </c>
    </row>
    <row r="3434" spans="1:17" hidden="1" x14ac:dyDescent="0.3">
      <c r="A3434" t="s">
        <v>7031</v>
      </c>
      <c r="B3434" t="s">
        <v>7032</v>
      </c>
      <c r="C3434" t="str">
        <f>IFERROR(VLOOKUP(Table1[[#This Row],[Ticker]],[1]!Table1[[Symbol]:[Industry]],2,FALSE),"-")</f>
        <v>-</v>
      </c>
      <c r="E3434">
        <v>44.909388</v>
      </c>
      <c r="F3434">
        <v>11.03</v>
      </c>
      <c r="G3434">
        <v>42.199101159278598</v>
      </c>
      <c r="H3434">
        <v>16.199076839181199</v>
      </c>
      <c r="I3434">
        <v>32.4896646452559</v>
      </c>
      <c r="J3434">
        <v>3.8840620033471902</v>
      </c>
      <c r="K3434">
        <v>10.097849313225501</v>
      </c>
      <c r="L3434">
        <v>8.8771254896621592</v>
      </c>
      <c r="M3434">
        <v>57.316289126011803</v>
      </c>
      <c r="N3434">
        <v>0.81483038814900899</v>
      </c>
      <c r="O3434">
        <v>32.1849501359927</v>
      </c>
      <c r="P3434">
        <v>114.174757281553</v>
      </c>
      <c r="Q3434">
        <v>0.110734591919966</v>
      </c>
    </row>
    <row r="3435" spans="1:17" hidden="1" x14ac:dyDescent="0.3">
      <c r="A3435" t="s">
        <v>7033</v>
      </c>
      <c r="B3435" t="s">
        <v>7034</v>
      </c>
      <c r="C3435" t="str">
        <f>IFERROR(VLOOKUP(Table1[[#This Row],[Ticker]],[1]!Table1[[Symbol]:[Industry]],2,FALSE),"-")</f>
        <v>-</v>
      </c>
      <c r="E3435">
        <v>44.908369499999999</v>
      </c>
      <c r="F3435">
        <v>154.5</v>
      </c>
      <c r="G3435">
        <v>-34.346173337477602</v>
      </c>
      <c r="H3435">
        <v>-0.222737832633427</v>
      </c>
      <c r="I3435">
        <v>-29.223858237416199</v>
      </c>
      <c r="J3435">
        <v>-1.9049825448701201</v>
      </c>
      <c r="K3435">
        <v>154.652155437007</v>
      </c>
      <c r="L3435">
        <v>169.791930988095</v>
      </c>
      <c r="M3435">
        <v>45.891653112769703</v>
      </c>
      <c r="N3435">
        <v>1.20035494808222</v>
      </c>
      <c r="O3435">
        <v>75.404530744336498</v>
      </c>
      <c r="P3435">
        <v>15.903975993998399</v>
      </c>
      <c r="Q3435">
        <v>9.2857128613525006E-2</v>
      </c>
    </row>
    <row r="3436" spans="1:17" hidden="1" x14ac:dyDescent="0.3">
      <c r="A3436" t="s">
        <v>7035</v>
      </c>
      <c r="B3436" t="s">
        <v>7036</v>
      </c>
      <c r="C3436" t="str">
        <f>IFERROR(VLOOKUP(Table1[[#This Row],[Ticker]],[1]!Table1[[Symbol]:[Industry]],2,FALSE),"-")</f>
        <v>-</v>
      </c>
      <c r="D3436" t="s">
        <v>533</v>
      </c>
      <c r="E3436">
        <v>44.867368800000001</v>
      </c>
      <c r="F3436">
        <v>26.11</v>
      </c>
      <c r="G3436">
        <v>-56.151266792533903</v>
      </c>
      <c r="H3436">
        <v>-11.190955394887601</v>
      </c>
      <c r="I3436">
        <v>-23.404917859495999</v>
      </c>
      <c r="J3436">
        <v>-6.2036572948983997</v>
      </c>
      <c r="K3436">
        <v>27.351625883693298</v>
      </c>
      <c r="L3436">
        <v>29.669679205368301</v>
      </c>
      <c r="M3436">
        <v>42.995992706540498</v>
      </c>
      <c r="N3436">
        <v>1.27264300132595</v>
      </c>
      <c r="O3436">
        <v>65.453849099961701</v>
      </c>
      <c r="Q3436">
        <v>2.1433582143668001E-2</v>
      </c>
    </row>
    <row r="3437" spans="1:17" hidden="1" x14ac:dyDescent="0.3">
      <c r="A3437" t="s">
        <v>7037</v>
      </c>
      <c r="B3437" t="s">
        <v>7038</v>
      </c>
      <c r="C3437" t="str">
        <f>IFERROR(VLOOKUP(Table1[[#This Row],[Ticker]],[1]!Table1[[Symbol]:[Industry]],2,FALSE),"-")</f>
        <v>-</v>
      </c>
      <c r="D3437" t="s">
        <v>140</v>
      </c>
      <c r="E3437">
        <v>44.816800000000001</v>
      </c>
      <c r="F3437">
        <v>87</v>
      </c>
      <c r="G3437">
        <v>-29.754027341595599</v>
      </c>
      <c r="H3437">
        <v>-21.3298806897762</v>
      </c>
      <c r="I3437">
        <v>-7.6719147283513696</v>
      </c>
      <c r="J3437">
        <v>-6.5895263390935899</v>
      </c>
      <c r="K3437">
        <v>101.820136699709</v>
      </c>
      <c r="L3437">
        <v>68.854794773939503</v>
      </c>
      <c r="M3437">
        <v>19.899481783897901</v>
      </c>
      <c r="N3437">
        <v>1.4808668765778801</v>
      </c>
      <c r="O3437">
        <v>53.850574712643599</v>
      </c>
      <c r="P3437">
        <v>9.0909090909090793</v>
      </c>
      <c r="Q3437">
        <v>0.14520796144857101</v>
      </c>
    </row>
    <row r="3438" spans="1:17" hidden="1" x14ac:dyDescent="0.3">
      <c r="A3438" t="s">
        <v>7039</v>
      </c>
      <c r="B3438" t="s">
        <v>7040</v>
      </c>
      <c r="C3438" t="str">
        <f>IFERROR(VLOOKUP(Table1[[#This Row],[Ticker]],[1]!Table1[[Symbol]:[Industry]],2,FALSE),"-")</f>
        <v>-</v>
      </c>
      <c r="D3438" t="s">
        <v>140</v>
      </c>
      <c r="E3438">
        <v>44.773642100000004</v>
      </c>
      <c r="F3438">
        <v>6.28</v>
      </c>
      <c r="G3438">
        <v>31.3147784804354</v>
      </c>
      <c r="H3438">
        <v>-4.9202725987522804</v>
      </c>
      <c r="I3438">
        <v>8.3016718470936599</v>
      </c>
      <c r="J3438">
        <v>1.18055635866507</v>
      </c>
      <c r="K3438">
        <v>5.8313358171469503</v>
      </c>
      <c r="L3438">
        <v>5.3786894654477004</v>
      </c>
      <c r="M3438">
        <v>49.416041888608902</v>
      </c>
      <c r="N3438">
        <v>1.518435528003</v>
      </c>
      <c r="O3438">
        <v>12.261146496815201</v>
      </c>
      <c r="P3438">
        <v>65.263157894736807</v>
      </c>
      <c r="Q3438">
        <v>6.0216708291280001E-2</v>
      </c>
    </row>
    <row r="3439" spans="1:17" hidden="1" x14ac:dyDescent="0.3">
      <c r="A3439" t="s">
        <v>7041</v>
      </c>
      <c r="B3439" t="s">
        <v>7042</v>
      </c>
      <c r="C3439" t="str">
        <f>IFERROR(VLOOKUP(Table1[[#This Row],[Ticker]],[1]!Table1[[Symbol]:[Industry]],2,FALSE),"-")</f>
        <v>-</v>
      </c>
      <c r="E3439">
        <v>44.645995122000002</v>
      </c>
      <c r="F3439">
        <v>41</v>
      </c>
      <c r="G3439">
        <v>-36.713799241055597</v>
      </c>
      <c r="H3439">
        <v>6.5435360389794504</v>
      </c>
      <c r="I3439">
        <v>-26.706659632918399</v>
      </c>
      <c r="J3439">
        <v>4.4310705503557504</v>
      </c>
      <c r="K3439">
        <v>39.515596774952002</v>
      </c>
      <c r="L3439">
        <v>44.252698889266803</v>
      </c>
      <c r="M3439">
        <v>68.007728442020195</v>
      </c>
      <c r="N3439">
        <v>0.55138339920948598</v>
      </c>
      <c r="O3439">
        <v>90.208007129551106</v>
      </c>
      <c r="P3439">
        <v>26.8171976492421</v>
      </c>
      <c r="Q3439">
        <v>0.16965206617012801</v>
      </c>
    </row>
    <row r="3440" spans="1:17" hidden="1" x14ac:dyDescent="0.3">
      <c r="A3440" t="s">
        <v>7043</v>
      </c>
      <c r="B3440" t="s">
        <v>7044</v>
      </c>
      <c r="C3440" t="str">
        <f>IFERROR(VLOOKUP(Table1[[#This Row],[Ticker]],[1]!Table1[[Symbol]:[Industry]],2,FALSE),"-")</f>
        <v>-</v>
      </c>
      <c r="D3440" t="s">
        <v>607</v>
      </c>
      <c r="E3440">
        <v>44.586640000000003</v>
      </c>
      <c r="F3440">
        <v>13.97</v>
      </c>
      <c r="G3440">
        <v>-9.1714600516746199</v>
      </c>
      <c r="H3440">
        <v>-0.15017085180107501</v>
      </c>
      <c r="I3440">
        <v>2.6304219441961298</v>
      </c>
      <c r="J3440">
        <v>12.6821939973554</v>
      </c>
      <c r="K3440">
        <v>13.348257875320201</v>
      </c>
      <c r="L3440">
        <v>12.7583263582685</v>
      </c>
      <c r="M3440">
        <v>81.771101049415194</v>
      </c>
      <c r="N3440">
        <v>0.84999774565985298</v>
      </c>
      <c r="O3440">
        <v>32.927702219040697</v>
      </c>
      <c r="P3440">
        <v>36.826640548481798</v>
      </c>
      <c r="Q3440">
        <v>5.7383622856547002E-2</v>
      </c>
    </row>
    <row r="3441" spans="1:17" hidden="1" x14ac:dyDescent="0.3">
      <c r="A3441" t="s">
        <v>7045</v>
      </c>
      <c r="B3441" t="s">
        <v>7046</v>
      </c>
      <c r="C3441" t="str">
        <f>IFERROR(VLOOKUP(Table1[[#This Row],[Ticker]],[1]!Table1[[Symbol]:[Industry]],2,FALSE),"-")</f>
        <v>-</v>
      </c>
      <c r="D3441" t="s">
        <v>607</v>
      </c>
      <c r="E3441">
        <v>44.565548800000002</v>
      </c>
      <c r="F3441">
        <v>153.85</v>
      </c>
      <c r="G3441">
        <v>-48.990306265327199</v>
      </c>
      <c r="H3441">
        <v>-3.8562469409747502</v>
      </c>
      <c r="I3441">
        <v>-22.3867399338036</v>
      </c>
      <c r="J3441">
        <v>-4.3305628779443301</v>
      </c>
      <c r="K3441">
        <v>155.164144375836</v>
      </c>
      <c r="L3441">
        <v>167.00558510564201</v>
      </c>
      <c r="M3441">
        <v>50.628589284929099</v>
      </c>
      <c r="N3441">
        <v>1.7641679799257299</v>
      </c>
      <c r="O3441">
        <v>39.681507962300898</v>
      </c>
      <c r="P3441">
        <v>6.4337599446558196</v>
      </c>
      <c r="Q3441">
        <v>2.26217515919E-2</v>
      </c>
    </row>
    <row r="3442" spans="1:17" hidden="1" x14ac:dyDescent="0.3">
      <c r="A3442" t="s">
        <v>7047</v>
      </c>
      <c r="B3442" t="s">
        <v>7048</v>
      </c>
      <c r="C3442" t="str">
        <f>IFERROR(VLOOKUP(Table1[[#This Row],[Ticker]],[1]!Table1[[Symbol]:[Industry]],2,FALSE),"-")</f>
        <v>-</v>
      </c>
      <c r="D3442" t="s">
        <v>184</v>
      </c>
      <c r="E3442">
        <v>44.536279788000002</v>
      </c>
      <c r="F3442">
        <v>16.03</v>
      </c>
      <c r="G3442">
        <v>-82.314373317533196</v>
      </c>
      <c r="H3442">
        <v>-14.0482864746917</v>
      </c>
      <c r="I3442">
        <v>-57.344311798889898</v>
      </c>
      <c r="J3442">
        <v>-3.77806108628518</v>
      </c>
      <c r="K3442">
        <v>18.273224868786301</v>
      </c>
      <c r="L3442">
        <v>26.725438595983199</v>
      </c>
      <c r="M3442">
        <v>36.524430465033802</v>
      </c>
      <c r="N3442">
        <v>0.50669936045043595</v>
      </c>
      <c r="O3442">
        <v>174.173424828446</v>
      </c>
      <c r="P3442">
        <v>6.7954696868754301</v>
      </c>
      <c r="Q3442">
        <v>-3.3684768758280997E-2</v>
      </c>
    </row>
    <row r="3443" spans="1:17" hidden="1" x14ac:dyDescent="0.3">
      <c r="A3443" t="s">
        <v>7049</v>
      </c>
      <c r="B3443" t="s">
        <v>7050</v>
      </c>
      <c r="C3443" t="str">
        <f>IFERROR(VLOOKUP(Table1[[#This Row],[Ticker]],[1]!Table1[[Symbol]:[Industry]],2,FALSE),"-")</f>
        <v>-</v>
      </c>
      <c r="D3443" t="s">
        <v>27</v>
      </c>
      <c r="E3443">
        <v>44.387141119999903</v>
      </c>
      <c r="F3443">
        <v>41.87</v>
      </c>
      <c r="G3443">
        <v>45.562222243216603</v>
      </c>
      <c r="H3443">
        <v>19.510711644718398</v>
      </c>
      <c r="I3443">
        <v>39.294135019412899</v>
      </c>
      <c r="J3443">
        <v>2.1035064477916401</v>
      </c>
      <c r="K3443">
        <v>36.712594292907099</v>
      </c>
      <c r="L3443">
        <v>33.573398244726498</v>
      </c>
      <c r="M3443">
        <v>60.817742164865699</v>
      </c>
      <c r="N3443">
        <v>1.7417118473300499</v>
      </c>
      <c r="O3443">
        <v>36.0162407451636</v>
      </c>
      <c r="P3443">
        <v>105.24509803921499</v>
      </c>
      <c r="Q3443">
        <v>8.3904378035871002E-2</v>
      </c>
    </row>
    <row r="3444" spans="1:17" hidden="1" x14ac:dyDescent="0.3">
      <c r="A3444" t="s">
        <v>7051</v>
      </c>
      <c r="B3444" t="s">
        <v>7052</v>
      </c>
      <c r="C3444" t="str">
        <f>IFERROR(VLOOKUP(Table1[[#This Row],[Ticker]],[1]!Table1[[Symbol]:[Industry]],2,FALSE),"-")</f>
        <v>-</v>
      </c>
      <c r="D3444" t="s">
        <v>396</v>
      </c>
      <c r="E3444">
        <v>44.353999999999999</v>
      </c>
      <c r="F3444">
        <v>83.75</v>
      </c>
      <c r="G3444">
        <v>-47.5602215195645</v>
      </c>
      <c r="H3444">
        <v>-5.0840982277776101</v>
      </c>
      <c r="I3444">
        <v>-36.872931327509498</v>
      </c>
      <c r="J3444">
        <v>-1.6714935522083501</v>
      </c>
      <c r="K3444">
        <v>87.141523837524304</v>
      </c>
      <c r="L3444">
        <v>101.062212429125</v>
      </c>
      <c r="M3444">
        <v>90.043799696394998</v>
      </c>
      <c r="N3444">
        <v>2.2624312624312601</v>
      </c>
      <c r="O3444">
        <v>60.477611940298502</v>
      </c>
      <c r="P3444">
        <v>4.6875</v>
      </c>
    </row>
    <row r="3445" spans="1:17" hidden="1" x14ac:dyDescent="0.3">
      <c r="A3445" t="s">
        <v>7053</v>
      </c>
      <c r="B3445" t="s">
        <v>7054</v>
      </c>
      <c r="C3445" t="str">
        <f>IFERROR(VLOOKUP(Table1[[#This Row],[Ticker]],[1]!Table1[[Symbol]:[Industry]],2,FALSE),"-")</f>
        <v>-</v>
      </c>
      <c r="E3445">
        <v>44.339019999999998</v>
      </c>
      <c r="F3445">
        <v>24.08</v>
      </c>
      <c r="G3445">
        <v>-25.058393270504698</v>
      </c>
      <c r="H3445">
        <v>-17.619305550629701</v>
      </c>
      <c r="I3445">
        <v>-26.498777674032102</v>
      </c>
      <c r="J3445">
        <v>-2.3310153988695199</v>
      </c>
      <c r="K3445">
        <v>26.538387342714799</v>
      </c>
      <c r="L3445">
        <v>27.814636241156698</v>
      </c>
      <c r="M3445">
        <v>28.374076432086301</v>
      </c>
      <c r="N3445">
        <v>0.76803225871042002</v>
      </c>
      <c r="O3445">
        <v>70.265780730897006</v>
      </c>
      <c r="P3445">
        <v>6.5486725663716596</v>
      </c>
      <c r="Q3445">
        <v>4.8862177937018997E-2</v>
      </c>
    </row>
    <row r="3446" spans="1:17" hidden="1" x14ac:dyDescent="0.3">
      <c r="A3446" t="s">
        <v>7055</v>
      </c>
      <c r="B3446" t="s">
        <v>7056</v>
      </c>
      <c r="C3446" t="str">
        <f>IFERROR(VLOOKUP(Table1[[#This Row],[Ticker]],[1]!Table1[[Symbol]:[Industry]],2,FALSE),"-")</f>
        <v>-</v>
      </c>
      <c r="E3446">
        <v>44.330624280000002</v>
      </c>
      <c r="F3446">
        <v>123.1</v>
      </c>
      <c r="G3446">
        <v>-16.747168422219399</v>
      </c>
      <c r="H3446">
        <v>-21.2601942786264</v>
      </c>
      <c r="I3446">
        <v>-13.618963073541201</v>
      </c>
      <c r="J3446">
        <v>-11.389131982718</v>
      </c>
      <c r="K3446">
        <v>140.00049588361401</v>
      </c>
      <c r="L3446">
        <v>131.82753693368099</v>
      </c>
      <c r="M3446">
        <v>0.75750245680460204</v>
      </c>
      <c r="N3446">
        <v>2.1454545454545402</v>
      </c>
      <c r="O3446">
        <v>29.163281884646601</v>
      </c>
      <c r="P3446">
        <v>15.370196813495699</v>
      </c>
    </row>
    <row r="3447" spans="1:17" hidden="1" x14ac:dyDescent="0.3">
      <c r="A3447" t="s">
        <v>7057</v>
      </c>
      <c r="B3447" t="s">
        <v>7058</v>
      </c>
      <c r="C3447" t="str">
        <f>IFERROR(VLOOKUP(Table1[[#This Row],[Ticker]],[1]!Table1[[Symbol]:[Industry]],2,FALSE),"-")</f>
        <v>-</v>
      </c>
      <c r="D3447" t="s">
        <v>850</v>
      </c>
      <c r="E3447">
        <v>44.238680000000002</v>
      </c>
      <c r="F3447">
        <v>8.84</v>
      </c>
      <c r="G3447">
        <v>62.800919205382101</v>
      </c>
      <c r="H3447">
        <v>67.644630276435905</v>
      </c>
      <c r="I3447">
        <v>74.396909942331703</v>
      </c>
      <c r="J3447">
        <v>19.654154862777201</v>
      </c>
      <c r="K3447">
        <v>5.6948290882850099</v>
      </c>
      <c r="L3447">
        <v>5.2477264456332504</v>
      </c>
      <c r="M3447">
        <v>95.732860294091495</v>
      </c>
      <c r="N3447">
        <v>2.7228013768384698</v>
      </c>
      <c r="O3447">
        <v>0</v>
      </c>
      <c r="P3447">
        <v>121</v>
      </c>
      <c r="Q3447">
        <v>-5.2511964479990004E-3</v>
      </c>
    </row>
    <row r="3448" spans="1:17" hidden="1" x14ac:dyDescent="0.3">
      <c r="A3448" t="s">
        <v>7059</v>
      </c>
      <c r="B3448" t="s">
        <v>7060</v>
      </c>
      <c r="C3448" t="str">
        <f>IFERROR(VLOOKUP(Table1[[#This Row],[Ticker]],[1]!Table1[[Symbol]:[Industry]],2,FALSE),"-")</f>
        <v>-</v>
      </c>
      <c r="D3448" t="s">
        <v>475</v>
      </c>
      <c r="E3448">
        <v>44.230595235000003</v>
      </c>
      <c r="F3448">
        <v>30.75</v>
      </c>
      <c r="G3448">
        <v>-17.410573632240499</v>
      </c>
      <c r="H3448">
        <v>-10.492442266130899</v>
      </c>
      <c r="I3448">
        <v>-41.7629763148175</v>
      </c>
      <c r="J3448">
        <v>-4.3571175648465701</v>
      </c>
      <c r="K3448">
        <v>31.684946319073099</v>
      </c>
      <c r="L3448">
        <v>32.388783174924399</v>
      </c>
      <c r="M3448">
        <v>48.397762712706097</v>
      </c>
      <c r="N3448">
        <v>2.42074920294277</v>
      </c>
      <c r="O3448">
        <v>54.471544715447102</v>
      </c>
      <c r="P3448">
        <v>33.695652173912997</v>
      </c>
      <c r="Q3448">
        <v>-7.1165414976277E-2</v>
      </c>
    </row>
    <row r="3449" spans="1:17" hidden="1" x14ac:dyDescent="0.3">
      <c r="A3449" t="s">
        <v>7061</v>
      </c>
      <c r="B3449" t="s">
        <v>7062</v>
      </c>
      <c r="C3449" t="str">
        <f>IFERROR(VLOOKUP(Table1[[#This Row],[Ticker]],[1]!Table1[[Symbol]:[Industry]],2,FALSE),"-")</f>
        <v>-</v>
      </c>
      <c r="D3449" t="s">
        <v>676</v>
      </c>
      <c r="E3449">
        <v>44.219839999999998</v>
      </c>
      <c r="F3449">
        <v>43.63</v>
      </c>
      <c r="G3449">
        <v>553.90979405675898</v>
      </c>
      <c r="H3449">
        <v>-8.7935753875135294</v>
      </c>
      <c r="I3449">
        <v>114.044194475979</v>
      </c>
      <c r="J3449">
        <v>-3.5137231223547798</v>
      </c>
      <c r="K3449">
        <v>39.893489229284697</v>
      </c>
      <c r="L3449">
        <v>30.1093500142488</v>
      </c>
      <c r="M3449">
        <v>59.267895220695799</v>
      </c>
      <c r="N3449">
        <v>1.3484055851377501</v>
      </c>
      <c r="O3449">
        <v>11.230804492321701</v>
      </c>
      <c r="P3449">
        <v>747.18446601941696</v>
      </c>
      <c r="Q3449">
        <v>0.18252173056332999</v>
      </c>
    </row>
    <row r="3450" spans="1:17" hidden="1" x14ac:dyDescent="0.3">
      <c r="A3450" t="s">
        <v>7063</v>
      </c>
      <c r="B3450" t="s">
        <v>7064</v>
      </c>
      <c r="C3450" t="str">
        <f>IFERROR(VLOOKUP(Table1[[#This Row],[Ticker]],[1]!Table1[[Symbol]:[Industry]],2,FALSE),"-")</f>
        <v>-</v>
      </c>
      <c r="E3450">
        <v>44.13</v>
      </c>
      <c r="F3450">
        <v>15.23</v>
      </c>
      <c r="G3450">
        <v>84.204888370545305</v>
      </c>
      <c r="H3450">
        <v>0.23915479040266799</v>
      </c>
      <c r="I3450">
        <v>-32.650020400053101</v>
      </c>
      <c r="J3450">
        <v>18.5734044069753</v>
      </c>
      <c r="K3450">
        <v>12.9299763616616</v>
      </c>
      <c r="L3450">
        <v>12.318946107837</v>
      </c>
      <c r="M3450">
        <v>79.057791912165001</v>
      </c>
      <c r="N3450">
        <v>2.1506783760363102</v>
      </c>
      <c r="O3450">
        <v>47.012475377544298</v>
      </c>
      <c r="P3450">
        <v>123.970588235294</v>
      </c>
      <c r="Q3450">
        <v>7.3818227928120997E-2</v>
      </c>
    </row>
    <row r="3451" spans="1:17" hidden="1" x14ac:dyDescent="0.3">
      <c r="A3451" t="s">
        <v>7065</v>
      </c>
      <c r="B3451" t="s">
        <v>7066</v>
      </c>
      <c r="C3451" t="str">
        <f>IFERROR(VLOOKUP(Table1[[#This Row],[Ticker]],[1]!Table1[[Symbol]:[Industry]],2,FALSE),"-")</f>
        <v>-</v>
      </c>
      <c r="E3451">
        <v>44.119409339999997</v>
      </c>
      <c r="F3451">
        <v>61.79</v>
      </c>
      <c r="G3451">
        <v>96.181923902338497</v>
      </c>
      <c r="H3451">
        <v>-0.60639816371865796</v>
      </c>
      <c r="I3451">
        <v>52.061788691293003</v>
      </c>
      <c r="J3451">
        <v>0.63873747089395505</v>
      </c>
      <c r="K3451">
        <v>56.124145465207597</v>
      </c>
      <c r="L3451">
        <v>45.0517396258251</v>
      </c>
      <c r="M3451">
        <v>71.148534103576495</v>
      </c>
      <c r="N3451">
        <v>1.27434629536828</v>
      </c>
      <c r="O3451">
        <v>3.5766305227383102</v>
      </c>
      <c r="P3451">
        <v>149.15322580645099</v>
      </c>
      <c r="Q3451">
        <v>9.7007152397917004E-2</v>
      </c>
    </row>
    <row r="3452" spans="1:17" hidden="1" x14ac:dyDescent="0.3">
      <c r="A3452" t="s">
        <v>7067</v>
      </c>
      <c r="B3452" t="s">
        <v>7068</v>
      </c>
      <c r="C3452" t="str">
        <f>IFERROR(VLOOKUP(Table1[[#This Row],[Ticker]],[1]!Table1[[Symbol]:[Industry]],2,FALSE),"-")</f>
        <v>-</v>
      </c>
      <c r="D3452" t="s">
        <v>278</v>
      </c>
      <c r="E3452">
        <v>44.102813392000002</v>
      </c>
      <c r="F3452">
        <v>39.99</v>
      </c>
      <c r="G3452">
        <v>-23.5917826632969</v>
      </c>
      <c r="H3452">
        <v>-4.5691664040619999</v>
      </c>
      <c r="I3452">
        <v>-16.103090057668201</v>
      </c>
      <c r="J3452">
        <v>-5.7884526165358299</v>
      </c>
      <c r="K3452">
        <v>40.301899338215698</v>
      </c>
      <c r="L3452">
        <v>41.303267196594597</v>
      </c>
      <c r="M3452">
        <v>60.3073382938409</v>
      </c>
      <c r="N3452">
        <v>3.2722993741801099</v>
      </c>
      <c r="O3452">
        <v>62.515628907226798</v>
      </c>
      <c r="P3452">
        <v>20.9984871406959</v>
      </c>
      <c r="Q3452">
        <v>-2.1607640943822001E-2</v>
      </c>
    </row>
    <row r="3453" spans="1:17" hidden="1" x14ac:dyDescent="0.3">
      <c r="A3453" t="s">
        <v>7069</v>
      </c>
      <c r="B3453" t="s">
        <v>7070</v>
      </c>
      <c r="C3453" t="str">
        <f>IFERROR(VLOOKUP(Table1[[#This Row],[Ticker]],[1]!Table1[[Symbol]:[Industry]],2,FALSE),"-")</f>
        <v>-</v>
      </c>
      <c r="D3453" t="s">
        <v>1125</v>
      </c>
      <c r="E3453">
        <v>44.094128759999997</v>
      </c>
      <c r="F3453">
        <v>32.5</v>
      </c>
      <c r="G3453">
        <v>-77.785442595467202</v>
      </c>
      <c r="H3453">
        <v>-18.519576240127499</v>
      </c>
      <c r="I3453">
        <v>-59.400442864605701</v>
      </c>
      <c r="J3453">
        <v>-1.97918585990066</v>
      </c>
      <c r="K3453">
        <v>36.781671678739599</v>
      </c>
      <c r="M3453">
        <v>45.596776673041298</v>
      </c>
      <c r="N3453">
        <v>0.51593073593073502</v>
      </c>
      <c r="O3453">
        <v>121.846153846153</v>
      </c>
      <c r="P3453">
        <v>11.6838487972508</v>
      </c>
    </row>
    <row r="3454" spans="1:17" hidden="1" x14ac:dyDescent="0.3">
      <c r="A3454" t="s">
        <v>7071</v>
      </c>
      <c r="B3454" t="s">
        <v>7072</v>
      </c>
      <c r="C3454" t="str">
        <f>IFERROR(VLOOKUP(Table1[[#This Row],[Ticker]],[1]!Table1[[Symbol]:[Industry]],2,FALSE),"-")</f>
        <v>-</v>
      </c>
      <c r="D3454" t="s">
        <v>1150</v>
      </c>
      <c r="E3454">
        <v>44.07</v>
      </c>
      <c r="F3454">
        <v>103.9</v>
      </c>
      <c r="G3454">
        <v>18.560231763789599</v>
      </c>
      <c r="H3454">
        <v>27.617831979994001</v>
      </c>
      <c r="I3454">
        <v>7.9023603152520101</v>
      </c>
      <c r="J3454">
        <v>1.4212899529462799</v>
      </c>
      <c r="K3454">
        <v>85.312050685837093</v>
      </c>
      <c r="L3454">
        <v>82.003542608787996</v>
      </c>
      <c r="M3454">
        <v>81.466421654009096</v>
      </c>
      <c r="N3454">
        <v>3.1896857138903099</v>
      </c>
      <c r="O3454">
        <v>9.6246390760335004E-2</v>
      </c>
      <c r="P3454">
        <v>48.3861753784633</v>
      </c>
      <c r="Q3454">
        <v>-1.2108915533388E-2</v>
      </c>
    </row>
    <row r="3455" spans="1:17" hidden="1" x14ac:dyDescent="0.3">
      <c r="A3455" t="s">
        <v>7073</v>
      </c>
      <c r="B3455" t="s">
        <v>7074</v>
      </c>
      <c r="C3455" t="str">
        <f>IFERROR(VLOOKUP(Table1[[#This Row],[Ticker]],[1]!Table1[[Symbol]:[Industry]],2,FALSE),"-")</f>
        <v>-</v>
      </c>
      <c r="E3455">
        <v>44.054009999999998</v>
      </c>
      <c r="F3455">
        <v>4.3</v>
      </c>
      <c r="G3455">
        <v>73.388852554509498</v>
      </c>
      <c r="H3455">
        <v>3.49567935429274</v>
      </c>
      <c r="I3455">
        <v>15.526282045155099</v>
      </c>
      <c r="J3455">
        <v>-1.6647216510967899E-2</v>
      </c>
      <c r="K3455">
        <v>4.0800613493736799</v>
      </c>
      <c r="L3455">
        <v>3.7901403234410398</v>
      </c>
      <c r="M3455">
        <v>66.370263685059399</v>
      </c>
      <c r="N3455">
        <v>0.537290997763894</v>
      </c>
      <c r="O3455">
        <v>63.953488372092998</v>
      </c>
      <c r="P3455">
        <v>111.82266009852199</v>
      </c>
      <c r="Q3455">
        <v>-1.4654006314703E-2</v>
      </c>
    </row>
    <row r="3456" spans="1:17" hidden="1" x14ac:dyDescent="0.3">
      <c r="A3456" t="s">
        <v>7075</v>
      </c>
      <c r="B3456" t="s">
        <v>7076</v>
      </c>
      <c r="C3456" t="str">
        <f>IFERROR(VLOOKUP(Table1[[#This Row],[Ticker]],[1]!Table1[[Symbol]:[Industry]],2,FALSE),"-")</f>
        <v>-</v>
      </c>
      <c r="E3456">
        <v>43.981626327999997</v>
      </c>
      <c r="F3456">
        <v>87.01</v>
      </c>
      <c r="G3456">
        <v>69.360732302448397</v>
      </c>
      <c r="H3456">
        <v>-4.6029569975670297</v>
      </c>
      <c r="I3456">
        <v>22.564759941232701</v>
      </c>
      <c r="J3456">
        <v>6.5248399782469999</v>
      </c>
      <c r="K3456">
        <v>79.766734809015006</v>
      </c>
      <c r="L3456">
        <v>68.487670125899001</v>
      </c>
      <c r="M3456">
        <v>72.660970659320895</v>
      </c>
      <c r="N3456">
        <v>1.0475374877897701</v>
      </c>
      <c r="O3456">
        <v>18.9403516837145</v>
      </c>
      <c r="P3456">
        <v>138.38356164383501</v>
      </c>
      <c r="Q3456">
        <v>0.13399645646050701</v>
      </c>
    </row>
    <row r="3457" spans="1:17" hidden="1" x14ac:dyDescent="0.3">
      <c r="A3457" t="s">
        <v>7077</v>
      </c>
      <c r="B3457" t="s">
        <v>7078</v>
      </c>
      <c r="C3457" t="str">
        <f>IFERROR(VLOOKUP(Table1[[#This Row],[Ticker]],[1]!Table1[[Symbol]:[Industry]],2,FALSE),"-")</f>
        <v>-</v>
      </c>
      <c r="E3457">
        <v>43.90013424</v>
      </c>
      <c r="F3457">
        <v>71.77</v>
      </c>
      <c r="G3457">
        <v>-18.3896616451438</v>
      </c>
      <c r="H3457">
        <v>-13.245716791658801</v>
      </c>
      <c r="I3457">
        <v>22.706900605263598</v>
      </c>
      <c r="J3457">
        <v>-11.2333492223114</v>
      </c>
      <c r="K3457">
        <v>78.986515634173102</v>
      </c>
      <c r="L3457">
        <v>72.734788928304894</v>
      </c>
      <c r="M3457">
        <v>32.830828170256602</v>
      </c>
      <c r="N3457">
        <v>0.79300362573267003</v>
      </c>
      <c r="O3457">
        <v>63.0207607635502</v>
      </c>
      <c r="P3457">
        <v>98.808864265927895</v>
      </c>
    </row>
    <row r="3458" spans="1:17" hidden="1" x14ac:dyDescent="0.3">
      <c r="A3458" t="s">
        <v>7079</v>
      </c>
      <c r="B3458" t="s">
        <v>7080</v>
      </c>
      <c r="C3458" t="str">
        <f>IFERROR(VLOOKUP(Table1[[#This Row],[Ticker]],[1]!Table1[[Symbol]:[Industry]],2,FALSE),"-")</f>
        <v>-</v>
      </c>
      <c r="E3458">
        <v>43.842084200000002</v>
      </c>
      <c r="F3458">
        <v>42</v>
      </c>
      <c r="G3458">
        <v>46.445926021418998</v>
      </c>
      <c r="H3458">
        <v>-1.94160230149789</v>
      </c>
      <c r="I3458">
        <v>-18.0669317222203</v>
      </c>
      <c r="J3458">
        <v>-3.6561898697597499</v>
      </c>
      <c r="K3458">
        <v>39.670785739659202</v>
      </c>
      <c r="L3458">
        <v>35.763753705327197</v>
      </c>
      <c r="M3458">
        <v>57.867899700077103</v>
      </c>
      <c r="N3458">
        <v>1.12413411919065</v>
      </c>
      <c r="O3458">
        <v>17.619047619047599</v>
      </c>
      <c r="P3458">
        <v>110</v>
      </c>
      <c r="Q3458">
        <v>0.136641851087382</v>
      </c>
    </row>
    <row r="3459" spans="1:17" hidden="1" x14ac:dyDescent="0.3">
      <c r="A3459" t="s">
        <v>7081</v>
      </c>
      <c r="B3459" t="s">
        <v>7082</v>
      </c>
      <c r="C3459" t="str">
        <f>IFERROR(VLOOKUP(Table1[[#This Row],[Ticker]],[1]!Table1[[Symbol]:[Industry]],2,FALSE),"-")</f>
        <v>-</v>
      </c>
      <c r="E3459">
        <v>43.631999999999998</v>
      </c>
      <c r="F3459">
        <v>8.23</v>
      </c>
      <c r="G3459">
        <v>59.258598705154498</v>
      </c>
      <c r="H3459">
        <v>26.509552604202401</v>
      </c>
      <c r="I3459">
        <v>78.313960633576002</v>
      </c>
      <c r="J3459">
        <v>4.2262784006094698</v>
      </c>
      <c r="K3459">
        <v>6.4321411868629399</v>
      </c>
      <c r="L3459">
        <v>5.1586517828682101</v>
      </c>
      <c r="M3459">
        <v>80.199535350747098</v>
      </c>
      <c r="N3459">
        <v>1.56063513089881</v>
      </c>
      <c r="O3459">
        <v>0.121506682867544</v>
      </c>
      <c r="P3459">
        <v>165.48387096774101</v>
      </c>
    </row>
    <row r="3460" spans="1:17" hidden="1" x14ac:dyDescent="0.3">
      <c r="A3460" t="s">
        <v>7083</v>
      </c>
      <c r="B3460" t="s">
        <v>7084</v>
      </c>
      <c r="C3460" t="str">
        <f>IFERROR(VLOOKUP(Table1[[#This Row],[Ticker]],[1]!Table1[[Symbol]:[Industry]],2,FALSE),"-")</f>
        <v>-</v>
      </c>
      <c r="D3460" t="s">
        <v>486</v>
      </c>
      <c r="E3460">
        <v>43.623336320999996</v>
      </c>
      <c r="F3460">
        <v>9.5399999999999991</v>
      </c>
      <c r="G3460">
        <v>33.3147784804354</v>
      </c>
      <c r="H3460">
        <v>3.1376517777561701</v>
      </c>
      <c r="I3460">
        <v>4.4593232571722403</v>
      </c>
      <c r="J3460">
        <v>4.3961843941160197</v>
      </c>
      <c r="K3460">
        <v>8.2620697949275304</v>
      </c>
      <c r="L3460">
        <v>7.9987076225551199</v>
      </c>
      <c r="M3460">
        <v>71.205766905755993</v>
      </c>
      <c r="N3460">
        <v>1.9968934559534699</v>
      </c>
      <c r="O3460">
        <v>39.937106918238896</v>
      </c>
      <c r="P3460">
        <v>79.661016949152497</v>
      </c>
      <c r="Q3460">
        <v>7.1678405634335002E-2</v>
      </c>
    </row>
    <row r="3461" spans="1:17" hidden="1" x14ac:dyDescent="0.3">
      <c r="A3461" t="s">
        <v>7085</v>
      </c>
      <c r="B3461" t="s">
        <v>7086</v>
      </c>
      <c r="C3461" t="str">
        <f>IFERROR(VLOOKUP(Table1[[#This Row],[Ticker]],[1]!Table1[[Symbol]:[Industry]],2,FALSE),"-")</f>
        <v>-</v>
      </c>
      <c r="D3461" t="s">
        <v>544</v>
      </c>
      <c r="E3461">
        <v>43.488598054999997</v>
      </c>
      <c r="F3461">
        <v>28.4</v>
      </c>
      <c r="G3461">
        <v>-28.4249475469618</v>
      </c>
      <c r="H3461">
        <v>-5.3140625978336304</v>
      </c>
      <c r="I3461">
        <v>-2.5051152355554902</v>
      </c>
      <c r="J3461">
        <v>1.52260964189484</v>
      </c>
      <c r="K3461">
        <v>28.9611363613412</v>
      </c>
      <c r="L3461">
        <v>28.722620374574401</v>
      </c>
      <c r="M3461">
        <v>45.753675634921898</v>
      </c>
      <c r="N3461">
        <v>2.1246403706075698</v>
      </c>
      <c r="O3461">
        <v>26.408450704225299</v>
      </c>
      <c r="P3461">
        <v>27.069351230424999</v>
      </c>
      <c r="Q3461">
        <v>4.8956897186487998E-2</v>
      </c>
    </row>
    <row r="3462" spans="1:17" hidden="1" x14ac:dyDescent="0.3">
      <c r="A3462" t="s">
        <v>7087</v>
      </c>
      <c r="B3462" t="s">
        <v>7088</v>
      </c>
      <c r="C3462" t="str">
        <f>IFERROR(VLOOKUP(Table1[[#This Row],[Ticker]],[1]!Table1[[Symbol]:[Industry]],2,FALSE),"-")</f>
        <v>-</v>
      </c>
      <c r="D3462" t="s">
        <v>931</v>
      </c>
      <c r="E3462">
        <v>43.387904560000003</v>
      </c>
      <c r="F3462">
        <v>22.42</v>
      </c>
      <c r="G3462">
        <v>136.537000702657</v>
      </c>
      <c r="H3462">
        <v>40.046134599282396</v>
      </c>
      <c r="I3462">
        <v>41.199631030767101</v>
      </c>
      <c r="J3462">
        <v>6.4937794433646898</v>
      </c>
      <c r="K3462">
        <v>17.348812868015401</v>
      </c>
      <c r="L3462">
        <v>14.033605206401001</v>
      </c>
      <c r="M3462">
        <v>91.256166054744995</v>
      </c>
      <c r="N3462">
        <v>0.30252222729337502</v>
      </c>
      <c r="O3462">
        <v>0</v>
      </c>
      <c r="P3462">
        <v>215.774647887323</v>
      </c>
      <c r="Q3462">
        <v>0.17199566919991799</v>
      </c>
    </row>
    <row r="3463" spans="1:17" hidden="1" x14ac:dyDescent="0.3">
      <c r="A3463" t="s">
        <v>7089</v>
      </c>
      <c r="B3463" t="s">
        <v>7090</v>
      </c>
      <c r="C3463" t="str">
        <f>IFERROR(VLOOKUP(Table1[[#This Row],[Ticker]],[1]!Table1[[Symbol]:[Industry]],2,FALSE),"-")</f>
        <v>-</v>
      </c>
      <c r="D3463" t="s">
        <v>177</v>
      </c>
      <c r="E3463">
        <v>43.290776999999999</v>
      </c>
      <c r="F3463">
        <v>24.36</v>
      </c>
      <c r="G3463">
        <v>104.314778480435</v>
      </c>
      <c r="H3463">
        <v>10.7568807163568</v>
      </c>
      <c r="I3463">
        <v>18.3950842919437</v>
      </c>
      <c r="J3463">
        <v>-0.485884394399689</v>
      </c>
      <c r="K3463">
        <v>22.518277878393999</v>
      </c>
      <c r="L3463">
        <v>19.084275565552399</v>
      </c>
      <c r="M3463">
        <v>55.493337370097301</v>
      </c>
      <c r="N3463">
        <v>1.0149399016702301</v>
      </c>
      <c r="O3463">
        <v>14.3267651888341</v>
      </c>
      <c r="P3463">
        <v>156.15141955835901</v>
      </c>
      <c r="Q3463">
        <v>7.6908458817016995E-2</v>
      </c>
    </row>
    <row r="3464" spans="1:17" hidden="1" x14ac:dyDescent="0.3">
      <c r="A3464" t="s">
        <v>7091</v>
      </c>
      <c r="B3464" t="s">
        <v>7092</v>
      </c>
      <c r="C3464" t="str">
        <f>IFERROR(VLOOKUP(Table1[[#This Row],[Ticker]],[1]!Table1[[Symbol]:[Industry]],2,FALSE),"-")</f>
        <v>-</v>
      </c>
      <c r="D3464" t="s">
        <v>124</v>
      </c>
      <c r="E3464">
        <v>43.272130544999897</v>
      </c>
      <c r="F3464">
        <v>122.25</v>
      </c>
      <c r="G3464">
        <v>-20.884535707305599</v>
      </c>
      <c r="H3464">
        <v>-7.8292903710041504</v>
      </c>
      <c r="I3464">
        <v>-15.8095632719539</v>
      </c>
      <c r="J3464">
        <v>-3.5914281927312302</v>
      </c>
      <c r="K3464">
        <v>121.22464670123701</v>
      </c>
      <c r="L3464">
        <v>126.644910710229</v>
      </c>
      <c r="M3464">
        <v>46.739750086952903</v>
      </c>
      <c r="N3464">
        <v>0.53033114114649504</v>
      </c>
      <c r="O3464">
        <v>33.3333333333333</v>
      </c>
      <c r="P3464">
        <v>18.6893203883495</v>
      </c>
      <c r="Q3464">
        <v>0.17472611888713699</v>
      </c>
    </row>
    <row r="3465" spans="1:17" hidden="1" x14ac:dyDescent="0.3">
      <c r="A3465" t="s">
        <v>7093</v>
      </c>
      <c r="B3465" t="s">
        <v>7094</v>
      </c>
      <c r="C3465" t="str">
        <f>IFERROR(VLOOKUP(Table1[[#This Row],[Ticker]],[1]!Table1[[Symbol]:[Industry]],2,FALSE),"-")</f>
        <v>-</v>
      </c>
      <c r="E3465">
        <v>43.265667499999999</v>
      </c>
      <c r="F3465">
        <v>880.75</v>
      </c>
      <c r="G3465">
        <v>498.51747160587797</v>
      </c>
      <c r="H3465">
        <v>-10.239233668635899</v>
      </c>
      <c r="I3465">
        <v>132.96219710282</v>
      </c>
      <c r="J3465">
        <v>-2.4186199889899598</v>
      </c>
      <c r="K3465">
        <v>786.99775153799999</v>
      </c>
      <c r="L3465">
        <v>536.17307126411299</v>
      </c>
      <c r="M3465">
        <v>55.703459809918101</v>
      </c>
      <c r="N3465">
        <v>0.87171747118382104</v>
      </c>
      <c r="O3465">
        <v>7.2324723247232603</v>
      </c>
      <c r="P3465">
        <v>662.22414539160502</v>
      </c>
      <c r="Q3465">
        <v>0.45548654779578401</v>
      </c>
    </row>
    <row r="3466" spans="1:17" hidden="1" x14ac:dyDescent="0.3">
      <c r="A3466" t="s">
        <v>7095</v>
      </c>
      <c r="B3466" t="s">
        <v>7096</v>
      </c>
      <c r="C3466" t="str">
        <f>IFERROR(VLOOKUP(Table1[[#This Row],[Ticker]],[1]!Table1[[Symbol]:[Industry]],2,FALSE),"-")</f>
        <v>-</v>
      </c>
      <c r="E3466">
        <v>43.246421091999999</v>
      </c>
      <c r="F3466">
        <v>8.2899999999999991</v>
      </c>
      <c r="G3466">
        <v>40.447043009493498</v>
      </c>
      <c r="H3466">
        <v>-9.8676958158267105</v>
      </c>
      <c r="I3466">
        <v>6.1047205453264901</v>
      </c>
      <c r="J3466">
        <v>-3.1034744591296</v>
      </c>
      <c r="K3466">
        <v>8.6016748624522101</v>
      </c>
      <c r="L3466">
        <v>7.8648367695605002</v>
      </c>
      <c r="M3466">
        <v>36.9273241544889</v>
      </c>
      <c r="N3466">
        <v>0.57657980717380797</v>
      </c>
      <c r="O3466">
        <v>42.943305186972196</v>
      </c>
      <c r="P3466">
        <v>84.2222222222222</v>
      </c>
      <c r="Q3466">
        <v>6.9724085040257996E-2</v>
      </c>
    </row>
    <row r="3467" spans="1:17" hidden="1" x14ac:dyDescent="0.3">
      <c r="A3467" t="s">
        <v>7097</v>
      </c>
      <c r="B3467" t="s">
        <v>7098</v>
      </c>
      <c r="C3467" t="str">
        <f>IFERROR(VLOOKUP(Table1[[#This Row],[Ticker]],[1]!Table1[[Symbol]:[Industry]],2,FALSE),"-")</f>
        <v>-</v>
      </c>
      <c r="D3467" t="s">
        <v>64</v>
      </c>
      <c r="E3467">
        <v>43.088760000000001</v>
      </c>
      <c r="F3467">
        <v>107.4</v>
      </c>
      <c r="G3467">
        <v>442.56874673440302</v>
      </c>
      <c r="H3467">
        <v>41.349294700785798</v>
      </c>
      <c r="I3467">
        <v>235.022514585995</v>
      </c>
      <c r="J3467">
        <v>6.5505002812962703</v>
      </c>
      <c r="K3467">
        <v>72.818084093251201</v>
      </c>
      <c r="L3467">
        <v>46.427309801553797</v>
      </c>
      <c r="M3467">
        <v>99.923380880906507</v>
      </c>
      <c r="N3467">
        <v>1.4062371334569701</v>
      </c>
      <c r="O3467">
        <v>0</v>
      </c>
      <c r="P3467">
        <v>496.666666666666</v>
      </c>
      <c r="Q3467">
        <v>0.15327839456446199</v>
      </c>
    </row>
    <row r="3468" spans="1:17" hidden="1" x14ac:dyDescent="0.3">
      <c r="A3468" t="s">
        <v>7099</v>
      </c>
      <c r="B3468" t="s">
        <v>7100</v>
      </c>
      <c r="C3468" t="str">
        <f>IFERROR(VLOOKUP(Table1[[#This Row],[Ticker]],[1]!Table1[[Symbol]:[Industry]],2,FALSE),"-")</f>
        <v>-</v>
      </c>
      <c r="D3468" t="s">
        <v>1270</v>
      </c>
      <c r="E3468">
        <v>43.026122999999998</v>
      </c>
      <c r="F3468">
        <v>50.49</v>
      </c>
      <c r="G3468">
        <v>-8.5390498258290393</v>
      </c>
      <c r="H3468">
        <v>4.5335598140354403</v>
      </c>
      <c r="I3468">
        <v>-27.586032488371799</v>
      </c>
      <c r="J3468">
        <v>9.9062326658890996</v>
      </c>
      <c r="K3468">
        <v>44.312562588657599</v>
      </c>
      <c r="L3468">
        <v>47.798466329937199</v>
      </c>
      <c r="M3468">
        <v>84.502574029357106</v>
      </c>
      <c r="N3468">
        <v>0.95031147584905795</v>
      </c>
      <c r="O3468">
        <v>81.719152307387603</v>
      </c>
      <c r="P3468">
        <v>36.459459459459403</v>
      </c>
      <c r="Q3468">
        <v>-4.2003821771546997E-2</v>
      </c>
    </row>
    <row r="3469" spans="1:17" hidden="1" x14ac:dyDescent="0.3">
      <c r="A3469" t="s">
        <v>7101</v>
      </c>
      <c r="B3469" t="s">
        <v>7102</v>
      </c>
      <c r="C3469" t="str">
        <f>IFERROR(VLOOKUP(Table1[[#This Row],[Ticker]],[1]!Table1[[Symbol]:[Industry]],2,FALSE),"-")</f>
        <v>-</v>
      </c>
      <c r="D3469" t="s">
        <v>714</v>
      </c>
      <c r="E3469">
        <v>43.024297066000003</v>
      </c>
      <c r="F3469">
        <v>85.95</v>
      </c>
      <c r="G3469">
        <v>-0.137776264090089</v>
      </c>
      <c r="H3469">
        <v>-9.3308558238572292</v>
      </c>
      <c r="I3469">
        <v>6.4062237349629001</v>
      </c>
      <c r="J3469">
        <v>-2.54858530062151</v>
      </c>
      <c r="K3469">
        <v>84.708050250397093</v>
      </c>
      <c r="L3469">
        <v>77.0046167132422</v>
      </c>
      <c r="M3469">
        <v>57.290049328383198</v>
      </c>
      <c r="N3469">
        <v>0.87483154144767705</v>
      </c>
      <c r="O3469">
        <v>8.2955206515415991</v>
      </c>
      <c r="P3469">
        <v>30.030257186081698</v>
      </c>
    </row>
    <row r="3470" spans="1:17" hidden="1" x14ac:dyDescent="0.3">
      <c r="A3470" t="s">
        <v>7103</v>
      </c>
      <c r="B3470" t="s">
        <v>7104</v>
      </c>
      <c r="C3470" t="str">
        <f>IFERROR(VLOOKUP(Table1[[#This Row],[Ticker]],[1]!Table1[[Symbol]:[Industry]],2,FALSE),"-")</f>
        <v>-</v>
      </c>
      <c r="D3470" t="s">
        <v>124</v>
      </c>
      <c r="E3470">
        <v>42.745421454999999</v>
      </c>
      <c r="F3470">
        <v>4.45</v>
      </c>
      <c r="G3470">
        <v>58.4814451471021</v>
      </c>
      <c r="H3470">
        <v>4.3138582872960098</v>
      </c>
      <c r="I3470">
        <v>8.9528944983163097</v>
      </c>
      <c r="J3470">
        <v>-2.55061443132923</v>
      </c>
      <c r="K3470">
        <v>4.3132004215198103</v>
      </c>
      <c r="L3470">
        <v>4.0821168962594498</v>
      </c>
      <c r="M3470">
        <v>61.7311945303546</v>
      </c>
      <c r="N3470">
        <v>1.30727629715195</v>
      </c>
      <c r="O3470">
        <v>69.662921348314597</v>
      </c>
      <c r="Q3470">
        <v>6.2627425976700003E-4</v>
      </c>
    </row>
    <row r="3471" spans="1:17" hidden="1" x14ac:dyDescent="0.3">
      <c r="A3471" t="s">
        <v>7105</v>
      </c>
      <c r="B3471" t="s">
        <v>7106</v>
      </c>
      <c r="C3471" t="str">
        <f>IFERROR(VLOOKUP(Table1[[#This Row],[Ticker]],[1]!Table1[[Symbol]:[Industry]],2,FALSE),"-")</f>
        <v>-</v>
      </c>
      <c r="D3471" t="s">
        <v>140</v>
      </c>
      <c r="E3471">
        <v>42.736319999999999</v>
      </c>
      <c r="F3471">
        <v>4.59</v>
      </c>
      <c r="G3471">
        <v>3.6105531283227799</v>
      </c>
      <c r="H3471">
        <v>-13.0235478473609</v>
      </c>
      <c r="I3471">
        <v>-29.934397048549599</v>
      </c>
      <c r="J3471">
        <v>-6.8689987497135503</v>
      </c>
      <c r="K3471">
        <v>4.6933276780138797</v>
      </c>
      <c r="L3471">
        <v>4.6253872245260901</v>
      </c>
      <c r="M3471">
        <v>37.339113567316801</v>
      </c>
      <c r="N3471">
        <v>0.80452249435767598</v>
      </c>
      <c r="O3471">
        <v>46.405228758169898</v>
      </c>
      <c r="P3471">
        <v>51.986754966887403</v>
      </c>
      <c r="Q3471">
        <v>0.13759002662148001</v>
      </c>
    </row>
    <row r="3472" spans="1:17" hidden="1" x14ac:dyDescent="0.3">
      <c r="A3472" t="s">
        <v>7107</v>
      </c>
      <c r="B3472" t="s">
        <v>7108</v>
      </c>
      <c r="C3472" t="str">
        <f>IFERROR(VLOOKUP(Table1[[#This Row],[Ticker]],[1]!Table1[[Symbol]:[Industry]],2,FALSE),"-")</f>
        <v>-</v>
      </c>
      <c r="D3472" t="s">
        <v>811</v>
      </c>
      <c r="E3472">
        <v>42.685110000000002</v>
      </c>
      <c r="F3472">
        <v>112.85</v>
      </c>
      <c r="G3472">
        <v>20.968449695510099</v>
      </c>
      <c r="H3472">
        <v>2.35274804194079</v>
      </c>
      <c r="I3472">
        <v>2.55749809282909</v>
      </c>
      <c r="J3472">
        <v>1.6853969071556001</v>
      </c>
      <c r="K3472">
        <v>109.83698033734299</v>
      </c>
      <c r="L3472">
        <v>102.12099821053501</v>
      </c>
      <c r="M3472">
        <v>56.288132394283899</v>
      </c>
      <c r="N3472">
        <v>0.15018803057080499</v>
      </c>
      <c r="O3472">
        <v>41.7811253876827</v>
      </c>
      <c r="P3472">
        <v>63.314037626628</v>
      </c>
      <c r="Q3472">
        <v>5.5098347993440003E-2</v>
      </c>
    </row>
    <row r="3473" spans="1:17" hidden="1" x14ac:dyDescent="0.3">
      <c r="A3473" t="s">
        <v>7109</v>
      </c>
      <c r="B3473" t="s">
        <v>7110</v>
      </c>
      <c r="C3473" t="str">
        <f>IFERROR(VLOOKUP(Table1[[#This Row],[Ticker]],[1]!Table1[[Symbol]:[Industry]],2,FALSE),"-")</f>
        <v>-</v>
      </c>
      <c r="E3473">
        <v>42.684239617999999</v>
      </c>
      <c r="F3473">
        <v>49.99</v>
      </c>
      <c r="G3473">
        <v>844.99439013092001</v>
      </c>
      <c r="H3473">
        <v>22.127775859802199</v>
      </c>
      <c r="I3473">
        <v>84.108738379727001</v>
      </c>
      <c r="J3473">
        <v>-9.4124955417182097</v>
      </c>
      <c r="K3473">
        <v>46.444371112441502</v>
      </c>
      <c r="L3473">
        <v>35.246630859684402</v>
      </c>
      <c r="M3473">
        <v>49.729416154327303</v>
      </c>
      <c r="N3473">
        <v>1.1755807882988301</v>
      </c>
      <c r="O3473">
        <v>26.545309061812301</v>
      </c>
      <c r="P3473">
        <v>1036.1363636363601</v>
      </c>
      <c r="Q3473">
        <v>0.16907515077353499</v>
      </c>
    </row>
    <row r="3474" spans="1:17" hidden="1" x14ac:dyDescent="0.3">
      <c r="A3474" t="s">
        <v>7111</v>
      </c>
      <c r="B3474" t="s">
        <v>7112</v>
      </c>
      <c r="C3474" t="str">
        <f>IFERROR(VLOOKUP(Table1[[#This Row],[Ticker]],[1]!Table1[[Symbol]:[Industry]],2,FALSE),"-")</f>
        <v>-</v>
      </c>
      <c r="D3474" t="s">
        <v>61</v>
      </c>
      <c r="E3474">
        <v>42.636750831999997</v>
      </c>
      <c r="F3474">
        <v>21.42</v>
      </c>
      <c r="G3474">
        <v>8.75539270795033</v>
      </c>
      <c r="H3474">
        <v>-2.5121466996285098</v>
      </c>
      <c r="I3474">
        <v>-11.9206240318147</v>
      </c>
      <c r="J3474">
        <v>-7.0660544082047902</v>
      </c>
      <c r="K3474">
        <v>21.338339068259</v>
      </c>
      <c r="L3474">
        <v>20.202117283307899</v>
      </c>
      <c r="M3474">
        <v>49.7692181359849</v>
      </c>
      <c r="N3474">
        <v>1.1748573476259101</v>
      </c>
      <c r="O3474">
        <v>40.522875816993398</v>
      </c>
      <c r="P3474">
        <v>108.975609756097</v>
      </c>
      <c r="Q3474">
        <v>0.116159192615826</v>
      </c>
    </row>
    <row r="3475" spans="1:17" hidden="1" x14ac:dyDescent="0.3">
      <c r="A3475" t="s">
        <v>7113</v>
      </c>
      <c r="B3475" t="s">
        <v>7114</v>
      </c>
      <c r="C3475" t="str">
        <f>IFERROR(VLOOKUP(Table1[[#This Row],[Ticker]],[1]!Table1[[Symbol]:[Industry]],2,FALSE),"-")</f>
        <v>-</v>
      </c>
      <c r="D3475" t="s">
        <v>607</v>
      </c>
      <c r="E3475">
        <v>42.623372201999999</v>
      </c>
      <c r="F3475">
        <v>73.03</v>
      </c>
      <c r="G3475">
        <v>-31.0131966297538</v>
      </c>
      <c r="H3475">
        <v>-9.5525500392061904</v>
      </c>
      <c r="I3475">
        <v>-37.212860297575403</v>
      </c>
      <c r="J3475">
        <v>-4.2452200937632902</v>
      </c>
      <c r="K3475">
        <v>74.611808639647194</v>
      </c>
      <c r="L3475">
        <v>83.088927211805995</v>
      </c>
      <c r="M3475">
        <v>49.1996673166703</v>
      </c>
      <c r="N3475">
        <v>5.2570699509518102</v>
      </c>
      <c r="O3475">
        <v>90.264274955497697</v>
      </c>
      <c r="P3475">
        <v>19.0383048084759</v>
      </c>
      <c r="Q3475">
        <v>5.4526573198973E-2</v>
      </c>
    </row>
    <row r="3476" spans="1:17" hidden="1" x14ac:dyDescent="0.3">
      <c r="A3476" t="s">
        <v>7115</v>
      </c>
      <c r="B3476" t="s">
        <v>7116</v>
      </c>
      <c r="C3476" t="str">
        <f>IFERROR(VLOOKUP(Table1[[#This Row],[Ticker]],[1]!Table1[[Symbol]:[Industry]],2,FALSE),"-")</f>
        <v>-</v>
      </c>
      <c r="D3476" t="s">
        <v>663</v>
      </c>
      <c r="E3476">
        <v>42.503399999999999</v>
      </c>
      <c r="F3476">
        <v>117.95</v>
      </c>
      <c r="G3476">
        <v>58.6116534804354</v>
      </c>
      <c r="H3476">
        <v>-16.769481920023399</v>
      </c>
      <c r="I3476">
        <v>-8.1781662581379297</v>
      </c>
      <c r="J3476">
        <v>-1.6714935522083501</v>
      </c>
      <c r="K3476">
        <v>126.250282283095</v>
      </c>
      <c r="L3476">
        <v>111.674520495999</v>
      </c>
      <c r="M3476">
        <v>100</v>
      </c>
      <c r="N3476">
        <v>0.76623376623376604</v>
      </c>
      <c r="O3476">
        <v>17.761763459092801</v>
      </c>
      <c r="P3476">
        <v>84.296875</v>
      </c>
    </row>
    <row r="3477" spans="1:17" hidden="1" x14ac:dyDescent="0.3">
      <c r="A3477" t="s">
        <v>7117</v>
      </c>
      <c r="B3477" t="s">
        <v>7118</v>
      </c>
      <c r="C3477" t="str">
        <f>IFERROR(VLOOKUP(Table1[[#This Row],[Ticker]],[1]!Table1[[Symbol]:[Industry]],2,FALSE),"-")</f>
        <v>-</v>
      </c>
      <c r="E3477">
        <v>42.500549569999997</v>
      </c>
      <c r="F3477">
        <v>27</v>
      </c>
      <c r="G3477">
        <v>-25.1265623016874</v>
      </c>
      <c r="H3477">
        <v>10.347137943764</v>
      </c>
      <c r="I3477">
        <v>-28.2404526950308</v>
      </c>
      <c r="J3477">
        <v>-1.6714935522083501</v>
      </c>
      <c r="K3477">
        <v>27.376630518707898</v>
      </c>
      <c r="L3477">
        <v>27.714459085419499</v>
      </c>
      <c r="M3477">
        <v>76.028033846866293</v>
      </c>
      <c r="N3477">
        <v>0</v>
      </c>
      <c r="O3477">
        <v>33.3333333333333</v>
      </c>
      <c r="P3477">
        <v>47.540983606557297</v>
      </c>
      <c r="Q3477">
        <v>3.342694967365E-3</v>
      </c>
    </row>
    <row r="3478" spans="1:17" hidden="1" x14ac:dyDescent="0.3">
      <c r="A3478" t="s">
        <v>7119</v>
      </c>
      <c r="B3478" t="s">
        <v>7120</v>
      </c>
      <c r="C3478" t="str">
        <f>IFERROR(VLOOKUP(Table1[[#This Row],[Ticker]],[1]!Table1[[Symbol]:[Industry]],2,FALSE),"-")</f>
        <v>-</v>
      </c>
      <c r="E3478">
        <v>42.333413999999998</v>
      </c>
      <c r="F3478">
        <v>40.49</v>
      </c>
      <c r="G3478">
        <v>1.2824799542517</v>
      </c>
      <c r="H3478">
        <v>-3.52358654384973</v>
      </c>
      <c r="I3478">
        <v>-3.1132068783141902</v>
      </c>
      <c r="J3478">
        <v>1.02496253407825</v>
      </c>
      <c r="K3478">
        <v>38.966403975644297</v>
      </c>
      <c r="L3478">
        <v>37.471093701588103</v>
      </c>
      <c r="M3478">
        <v>60.301830660790898</v>
      </c>
      <c r="N3478">
        <v>0.106190529497369</v>
      </c>
      <c r="O3478">
        <v>30.649543097060899</v>
      </c>
      <c r="P3478">
        <v>49.907441688263503</v>
      </c>
      <c r="Q3478">
        <v>9.2448402101602004E-2</v>
      </c>
    </row>
    <row r="3479" spans="1:17" hidden="1" x14ac:dyDescent="0.3">
      <c r="A3479" t="s">
        <v>7121</v>
      </c>
      <c r="B3479" t="s">
        <v>7122</v>
      </c>
      <c r="C3479" t="str">
        <f>IFERROR(VLOOKUP(Table1[[#This Row],[Ticker]],[1]!Table1[[Symbol]:[Industry]],2,FALSE),"-")</f>
        <v>-</v>
      </c>
      <c r="D3479" t="s">
        <v>64</v>
      </c>
      <c r="E3479">
        <v>42.33</v>
      </c>
      <c r="F3479">
        <v>1.82</v>
      </c>
      <c r="G3479">
        <v>134.314778480435</v>
      </c>
      <c r="H3479">
        <v>55.700931635153601</v>
      </c>
      <c r="I3479">
        <v>23.497439042860801</v>
      </c>
      <c r="J3479">
        <v>59.493554991480899</v>
      </c>
      <c r="K3479">
        <v>1.11734641030326</v>
      </c>
      <c r="L3479">
        <v>1.0946637542574</v>
      </c>
      <c r="M3479">
        <v>97.035063748810899</v>
      </c>
      <c r="N3479">
        <v>2.9180918994143901</v>
      </c>
      <c r="O3479">
        <v>0</v>
      </c>
      <c r="P3479">
        <v>188.888888888888</v>
      </c>
      <c r="Q3479">
        <v>6.5374330437922998E-2</v>
      </c>
    </row>
    <row r="3480" spans="1:17" hidden="1" x14ac:dyDescent="0.3">
      <c r="A3480" t="s">
        <v>7123</v>
      </c>
      <c r="B3480" t="s">
        <v>7124</v>
      </c>
      <c r="C3480" t="str">
        <f>IFERROR(VLOOKUP(Table1[[#This Row],[Ticker]],[1]!Table1[[Symbol]:[Industry]],2,FALSE),"-")</f>
        <v>-</v>
      </c>
      <c r="D3480" t="s">
        <v>1125</v>
      </c>
      <c r="E3480">
        <v>42.218000000000004</v>
      </c>
      <c r="F3480">
        <v>7.7</v>
      </c>
      <c r="G3480">
        <v>4.8232530567066298</v>
      </c>
      <c r="H3480">
        <v>-8.9859139768775407</v>
      </c>
      <c r="I3480">
        <v>-3.77547633061317</v>
      </c>
      <c r="J3480">
        <v>-8.3689531365039596</v>
      </c>
      <c r="K3480">
        <v>8.29182640305741</v>
      </c>
      <c r="L3480">
        <v>7.5138064466758001</v>
      </c>
      <c r="M3480">
        <v>41.0399415266346</v>
      </c>
      <c r="N3480">
        <v>0.63755812971981896</v>
      </c>
      <c r="O3480">
        <v>40.9090909090908</v>
      </c>
      <c r="P3480">
        <v>61.087866108786599</v>
      </c>
      <c r="Q3480">
        <v>0.16005626787462701</v>
      </c>
    </row>
    <row r="3481" spans="1:17" hidden="1" x14ac:dyDescent="0.3">
      <c r="A3481" t="s">
        <v>7125</v>
      </c>
      <c r="B3481" t="s">
        <v>7126</v>
      </c>
      <c r="C3481" t="str">
        <f>IFERROR(VLOOKUP(Table1[[#This Row],[Ticker]],[1]!Table1[[Symbol]:[Industry]],2,FALSE),"-")</f>
        <v>-</v>
      </c>
      <c r="D3481" t="s">
        <v>21</v>
      </c>
      <c r="E3481">
        <v>41.954758073000001</v>
      </c>
      <c r="F3481">
        <v>52.45</v>
      </c>
      <c r="G3481">
        <v>38.2210284804354</v>
      </c>
      <c r="H3481">
        <v>-9.2791128392300894</v>
      </c>
      <c r="I3481">
        <v>-21.613254000105101</v>
      </c>
      <c r="J3481">
        <v>-4.6056582322010202</v>
      </c>
      <c r="K3481">
        <v>56.335524207140502</v>
      </c>
      <c r="L3481">
        <v>51.349608585712303</v>
      </c>
      <c r="M3481">
        <v>33.341804591731702</v>
      </c>
      <c r="N3481">
        <v>1.40066206968956</v>
      </c>
      <c r="O3481">
        <v>76.930409914203906</v>
      </c>
      <c r="P3481">
        <v>84.553131597466503</v>
      </c>
      <c r="Q3481">
        <v>0.16839017565445499</v>
      </c>
    </row>
    <row r="3482" spans="1:17" hidden="1" x14ac:dyDescent="0.3">
      <c r="A3482" t="s">
        <v>7127</v>
      </c>
      <c r="B3482" t="s">
        <v>7128</v>
      </c>
      <c r="C3482" t="str">
        <f>IFERROR(VLOOKUP(Table1[[#This Row],[Ticker]],[1]!Table1[[Symbol]:[Industry]],2,FALSE),"-")</f>
        <v>-</v>
      </c>
      <c r="D3482" t="s">
        <v>140</v>
      </c>
      <c r="E3482">
        <v>41.917876</v>
      </c>
      <c r="F3482">
        <v>29.28</v>
      </c>
      <c r="G3482">
        <v>168.58613526435499</v>
      </c>
      <c r="H3482">
        <v>-17.044166404062</v>
      </c>
      <c r="I3482">
        <v>66.137169682591406</v>
      </c>
      <c r="J3482">
        <v>-4.5809410840815099</v>
      </c>
      <c r="K3482">
        <v>31.740092342243301</v>
      </c>
      <c r="L3482">
        <v>26.346082047106499</v>
      </c>
      <c r="M3482">
        <v>34.415891745552202</v>
      </c>
      <c r="N3482">
        <v>1.7511111760067699</v>
      </c>
      <c r="O3482">
        <v>53.517759562841498</v>
      </c>
      <c r="P3482">
        <v>225.333333333333</v>
      </c>
      <c r="Q3482">
        <v>0.123712291296469</v>
      </c>
    </row>
    <row r="3483" spans="1:17" hidden="1" x14ac:dyDescent="0.3">
      <c r="A3483" t="s">
        <v>7129</v>
      </c>
      <c r="B3483" t="s">
        <v>7130</v>
      </c>
      <c r="C3483" t="str">
        <f>IFERROR(VLOOKUP(Table1[[#This Row],[Ticker]],[1]!Table1[[Symbol]:[Industry]],2,FALSE),"-")</f>
        <v>-</v>
      </c>
      <c r="D3483" t="s">
        <v>64</v>
      </c>
      <c r="E3483">
        <v>41.91</v>
      </c>
      <c r="F3483">
        <v>3.85</v>
      </c>
      <c r="G3483">
        <v>-28.210474044817001</v>
      </c>
      <c r="H3483">
        <v>-8.0777581353281498</v>
      </c>
      <c r="I3483">
        <v>-29.052418506996599</v>
      </c>
      <c r="J3483">
        <v>-1.9319102188750099</v>
      </c>
      <c r="K3483">
        <v>3.8964235507881799</v>
      </c>
      <c r="L3483">
        <v>4.2008407772555802</v>
      </c>
      <c r="M3483">
        <v>39.747350672035203</v>
      </c>
      <c r="N3483">
        <v>1.29418475832187</v>
      </c>
      <c r="O3483">
        <v>51.948051948051898</v>
      </c>
      <c r="P3483">
        <v>24.193548387096701</v>
      </c>
      <c r="Q3483">
        <v>4.7458479806617E-2</v>
      </c>
    </row>
    <row r="3484" spans="1:17" hidden="1" x14ac:dyDescent="0.3">
      <c r="A3484" t="s">
        <v>7131</v>
      </c>
      <c r="B3484" t="s">
        <v>7132</v>
      </c>
      <c r="C3484" t="str">
        <f>IFERROR(VLOOKUP(Table1[[#This Row],[Ticker]],[1]!Table1[[Symbol]:[Industry]],2,FALSE),"-")</f>
        <v>-</v>
      </c>
      <c r="D3484" t="s">
        <v>252</v>
      </c>
      <c r="E3484">
        <v>41.824890000000003</v>
      </c>
      <c r="F3484">
        <v>27.47</v>
      </c>
      <c r="G3484">
        <v>-8.8910038324897105</v>
      </c>
      <c r="H3484">
        <v>1.5161448799846799</v>
      </c>
      <c r="I3484">
        <v>-14.489740946434001</v>
      </c>
      <c r="J3484">
        <v>-6.25425689010165</v>
      </c>
      <c r="K3484">
        <v>27.750909304777998</v>
      </c>
      <c r="L3484">
        <v>28.0076746602352</v>
      </c>
      <c r="M3484">
        <v>48.910023542347602</v>
      </c>
      <c r="N3484">
        <v>1.83762090609747</v>
      </c>
      <c r="O3484">
        <v>29.2318893338187</v>
      </c>
      <c r="P3484">
        <v>37.349999999999902</v>
      </c>
      <c r="Q3484">
        <v>-4.7324182344070003E-3</v>
      </c>
    </row>
    <row r="3485" spans="1:17" hidden="1" x14ac:dyDescent="0.3">
      <c r="A3485" t="s">
        <v>7133</v>
      </c>
      <c r="B3485" t="s">
        <v>7134</v>
      </c>
      <c r="C3485" t="str">
        <f>IFERROR(VLOOKUP(Table1[[#This Row],[Ticker]],[1]!Table1[[Symbol]:[Industry]],2,FALSE),"-")</f>
        <v>-</v>
      </c>
      <c r="D3485" t="s">
        <v>46</v>
      </c>
      <c r="E3485">
        <v>41.819803649999997</v>
      </c>
      <c r="F3485">
        <v>72.900000000000006</v>
      </c>
      <c r="G3485">
        <v>150.71288274583799</v>
      </c>
      <c r="H3485">
        <v>14.797938859095799</v>
      </c>
      <c r="I3485">
        <v>158.682624228046</v>
      </c>
      <c r="J3485">
        <v>5.0105340975612398</v>
      </c>
      <c r="K3485">
        <v>55.209587464383901</v>
      </c>
      <c r="L3485">
        <v>39.469664367143899</v>
      </c>
      <c r="M3485">
        <v>72.729061382531995</v>
      </c>
      <c r="N3485">
        <v>0.70176211453744497</v>
      </c>
      <c r="O3485">
        <v>0</v>
      </c>
      <c r="P3485">
        <v>191.6</v>
      </c>
      <c r="Q3485">
        <v>0.12535563910255901</v>
      </c>
    </row>
    <row r="3486" spans="1:17" hidden="1" x14ac:dyDescent="0.3">
      <c r="A3486" t="s">
        <v>7135</v>
      </c>
      <c r="B3486" t="s">
        <v>7136</v>
      </c>
      <c r="C3486" t="str">
        <f>IFERROR(VLOOKUP(Table1[[#This Row],[Ticker]],[1]!Table1[[Symbol]:[Industry]],2,FALSE),"-")</f>
        <v>-</v>
      </c>
      <c r="E3486">
        <v>41.749374500000002</v>
      </c>
      <c r="F3486">
        <v>155.94999999999999</v>
      </c>
      <c r="G3486">
        <v>-33.407115010688798</v>
      </c>
      <c r="H3486">
        <v>3.3629132419556802</v>
      </c>
      <c r="I3486">
        <v>-58.2731580848791</v>
      </c>
      <c r="J3486">
        <v>-3.9278395252575602</v>
      </c>
      <c r="K3486">
        <v>162.37550581231099</v>
      </c>
      <c r="L3486">
        <v>207.42340170889</v>
      </c>
      <c r="M3486">
        <v>49.9134366366861</v>
      </c>
      <c r="N3486">
        <v>0.25096980941136698</v>
      </c>
      <c r="O3486">
        <v>110.965052901571</v>
      </c>
      <c r="P3486">
        <v>25.412143144350601</v>
      </c>
    </row>
    <row r="3487" spans="1:17" hidden="1" x14ac:dyDescent="0.3">
      <c r="A3487" t="s">
        <v>7137</v>
      </c>
      <c r="B3487" t="s">
        <v>7138</v>
      </c>
      <c r="C3487" t="str">
        <f>IFERROR(VLOOKUP(Table1[[#This Row],[Ticker]],[1]!Table1[[Symbol]:[Industry]],2,FALSE),"-")</f>
        <v>-</v>
      </c>
      <c r="E3487">
        <v>41.645299999999999</v>
      </c>
      <c r="F3487">
        <v>79.400000000000006</v>
      </c>
      <c r="G3487">
        <v>-5.6912665550791202</v>
      </c>
      <c r="H3487">
        <v>-6.53783729013794</v>
      </c>
      <c r="I3487">
        <v>-8.7731422707270408</v>
      </c>
      <c r="J3487">
        <v>0.123378242663449</v>
      </c>
      <c r="K3487">
        <v>78.353292368721995</v>
      </c>
      <c r="L3487">
        <v>74.280842911746802</v>
      </c>
      <c r="M3487">
        <v>56.494979839340203</v>
      </c>
      <c r="N3487">
        <v>0.36419753086419698</v>
      </c>
      <c r="O3487">
        <v>2.3929471032745502</v>
      </c>
      <c r="P3487">
        <v>19.9939549644854</v>
      </c>
    </row>
    <row r="3488" spans="1:17" hidden="1" x14ac:dyDescent="0.3">
      <c r="A3488" t="s">
        <v>7139</v>
      </c>
      <c r="B3488" t="s">
        <v>7140</v>
      </c>
      <c r="C3488" t="str">
        <f>IFERROR(VLOOKUP(Table1[[#This Row],[Ticker]],[1]!Table1[[Symbol]:[Industry]],2,FALSE),"-")</f>
        <v>-</v>
      </c>
      <c r="D3488" t="s">
        <v>714</v>
      </c>
      <c r="E3488">
        <v>41.638247819999997</v>
      </c>
      <c r="F3488">
        <v>150.1</v>
      </c>
      <c r="G3488">
        <v>9.1635345212444896</v>
      </c>
      <c r="H3488">
        <v>-2.8774997373953299</v>
      </c>
      <c r="I3488">
        <v>2.52411076577831</v>
      </c>
      <c r="J3488">
        <v>0.244527646324051</v>
      </c>
      <c r="K3488">
        <v>144.00001298908799</v>
      </c>
      <c r="L3488">
        <v>133.70335053071199</v>
      </c>
      <c r="M3488">
        <v>54.966471854101101</v>
      </c>
      <c r="N3488">
        <v>0.44209275287030297</v>
      </c>
      <c r="O3488">
        <v>1.46568954030648</v>
      </c>
      <c r="P3488">
        <v>35.726557554932597</v>
      </c>
      <c r="Q3488">
        <v>4.2502533627336997E-2</v>
      </c>
    </row>
    <row r="3489" spans="1:17" hidden="1" x14ac:dyDescent="0.3">
      <c r="A3489" t="s">
        <v>7141</v>
      </c>
      <c r="B3489" t="s">
        <v>7142</v>
      </c>
      <c r="C3489" t="str">
        <f>IFERROR(VLOOKUP(Table1[[#This Row],[Ticker]],[1]!Table1[[Symbol]:[Industry]],2,FALSE),"-")</f>
        <v>-</v>
      </c>
      <c r="D3489" t="s">
        <v>64</v>
      </c>
      <c r="E3489">
        <v>41.620766879999998</v>
      </c>
      <c r="F3489">
        <v>48.51</v>
      </c>
      <c r="G3489">
        <v>16.991249068670701</v>
      </c>
      <c r="H3489">
        <v>-2.3771976682214899</v>
      </c>
      <c r="I3489">
        <v>-28.066989638437501</v>
      </c>
      <c r="J3489">
        <v>6.7792106731437602</v>
      </c>
      <c r="K3489">
        <v>45.731816179950897</v>
      </c>
      <c r="L3489">
        <v>43.779354142885801</v>
      </c>
      <c r="M3489">
        <v>67.272677304940004</v>
      </c>
      <c r="N3489">
        <v>0.61658433286458703</v>
      </c>
      <c r="O3489">
        <v>33.189033189033097</v>
      </c>
      <c r="P3489">
        <v>51.593749999999901</v>
      </c>
      <c r="Q3489">
        <v>4.2421621734985003E-2</v>
      </c>
    </row>
    <row r="3490" spans="1:17" hidden="1" x14ac:dyDescent="0.3">
      <c r="A3490" t="s">
        <v>7143</v>
      </c>
      <c r="B3490" t="s">
        <v>7144</v>
      </c>
      <c r="C3490" t="str">
        <f>IFERROR(VLOOKUP(Table1[[#This Row],[Ticker]],[1]!Table1[[Symbol]:[Industry]],2,FALSE),"-")</f>
        <v>-</v>
      </c>
      <c r="E3490">
        <v>41.55</v>
      </c>
      <c r="F3490">
        <v>269.5</v>
      </c>
      <c r="G3490">
        <v>-25.870406704749701</v>
      </c>
      <c r="H3490">
        <v>-0.50570486560046801</v>
      </c>
      <c r="I3490">
        <v>-21.1835965077399</v>
      </c>
      <c r="J3490">
        <v>24.2375973568825</v>
      </c>
      <c r="K3490">
        <v>247.954991565867</v>
      </c>
      <c r="L3490">
        <v>261.14768490076102</v>
      </c>
      <c r="M3490">
        <v>72.412613180080896</v>
      </c>
      <c r="N3490">
        <v>4.3686575052854097</v>
      </c>
      <c r="O3490">
        <v>44.267161410018502</v>
      </c>
      <c r="P3490">
        <v>34.682658670664601</v>
      </c>
    </row>
    <row r="3491" spans="1:17" hidden="1" x14ac:dyDescent="0.3">
      <c r="A3491" t="s">
        <v>7145</v>
      </c>
      <c r="B3491" t="s">
        <v>7146</v>
      </c>
      <c r="C3491" t="str">
        <f>IFERROR(VLOOKUP(Table1[[#This Row],[Ticker]],[1]!Table1[[Symbol]:[Industry]],2,FALSE),"-")</f>
        <v>-</v>
      </c>
      <c r="D3491" t="s">
        <v>130</v>
      </c>
      <c r="E3491">
        <v>41.546517119999997</v>
      </c>
      <c r="F3491">
        <v>37.22</v>
      </c>
      <c r="G3491">
        <v>53.688272456339</v>
      </c>
      <c r="H3491">
        <v>-5.1608772793935804</v>
      </c>
      <c r="I3491">
        <v>-9.9004820389839292</v>
      </c>
      <c r="J3491">
        <v>-0.165151057493783</v>
      </c>
      <c r="K3491">
        <v>36.991914069412097</v>
      </c>
      <c r="L3491">
        <v>33.097730504028497</v>
      </c>
      <c r="M3491">
        <v>49.709082318812598</v>
      </c>
      <c r="N3491">
        <v>0.424723204184561</v>
      </c>
      <c r="O3491">
        <v>32.724341751746302</v>
      </c>
      <c r="P3491">
        <v>90.383631713554905</v>
      </c>
      <c r="Q3491">
        <v>6.4789891502757005E-2</v>
      </c>
    </row>
    <row r="3492" spans="1:17" hidden="1" x14ac:dyDescent="0.3">
      <c r="A3492" t="s">
        <v>7147</v>
      </c>
      <c r="B3492" t="s">
        <v>7148</v>
      </c>
      <c r="C3492" t="str">
        <f>IFERROR(VLOOKUP(Table1[[#This Row],[Ticker]],[1]!Table1[[Symbol]:[Industry]],2,FALSE),"-")</f>
        <v>-</v>
      </c>
      <c r="E3492">
        <v>41.537361206</v>
      </c>
      <c r="F3492">
        <v>7.68</v>
      </c>
      <c r="G3492">
        <v>-15.399507233850199</v>
      </c>
      <c r="H3492">
        <v>-8.2009787433936197</v>
      </c>
      <c r="I3492">
        <v>-24.635660196333099</v>
      </c>
      <c r="J3492">
        <v>-5.4261869189167298</v>
      </c>
      <c r="K3492">
        <v>7.67106616381606</v>
      </c>
      <c r="L3492">
        <v>8.4464200530614004</v>
      </c>
      <c r="M3492">
        <v>60.082905190549397</v>
      </c>
      <c r="N3492">
        <v>0.98863435954030499</v>
      </c>
      <c r="O3492">
        <v>35.2864583333333</v>
      </c>
      <c r="P3492">
        <v>20.9448818897637</v>
      </c>
      <c r="Q3492">
        <v>-4.6880552686110001E-2</v>
      </c>
    </row>
    <row r="3493" spans="1:17" hidden="1" x14ac:dyDescent="0.3">
      <c r="A3493" t="s">
        <v>7149</v>
      </c>
      <c r="B3493" t="s">
        <v>7150</v>
      </c>
      <c r="C3493" t="str">
        <f>IFERROR(VLOOKUP(Table1[[#This Row],[Ticker]],[1]!Table1[[Symbol]:[Industry]],2,FALSE),"-")</f>
        <v>-</v>
      </c>
      <c r="E3493">
        <v>41.534025</v>
      </c>
      <c r="F3493">
        <v>6.35</v>
      </c>
      <c r="G3493">
        <v>-36.998070681575697</v>
      </c>
      <c r="H3493">
        <v>-33.180530040425602</v>
      </c>
      <c r="I3493">
        <v>-5.4840424386206204</v>
      </c>
      <c r="J3493">
        <v>2.3285064477916402</v>
      </c>
      <c r="K3493">
        <v>7.1834534232618097</v>
      </c>
      <c r="L3493">
        <v>5.3883540842014899</v>
      </c>
      <c r="M3493">
        <v>29.041033754631499</v>
      </c>
      <c r="N3493">
        <v>1.79377277933978</v>
      </c>
      <c r="O3493">
        <v>53.385826771653498</v>
      </c>
      <c r="P3493">
        <v>7.6271186440677701</v>
      </c>
    </row>
    <row r="3494" spans="1:17" hidden="1" x14ac:dyDescent="0.3">
      <c r="A3494" t="s">
        <v>7151</v>
      </c>
      <c r="B3494" t="s">
        <v>7152</v>
      </c>
      <c r="C3494" t="str">
        <f>IFERROR(VLOOKUP(Table1[[#This Row],[Ticker]],[1]!Table1[[Symbol]:[Industry]],2,FALSE),"-")</f>
        <v>-</v>
      </c>
      <c r="E3494">
        <v>41.401933999999997</v>
      </c>
      <c r="F3494">
        <v>96.83</v>
      </c>
      <c r="G3494">
        <v>-28.4663460175565</v>
      </c>
      <c r="H3494">
        <v>6.3125998525285096</v>
      </c>
      <c r="I3494">
        <v>-1.83071815096797</v>
      </c>
      <c r="J3494">
        <v>-2.93692880070309</v>
      </c>
      <c r="K3494">
        <v>96.272967444222999</v>
      </c>
      <c r="L3494">
        <v>95.309323422756506</v>
      </c>
      <c r="M3494">
        <v>56.6833086569278</v>
      </c>
      <c r="N3494">
        <v>0.79618274340649198</v>
      </c>
      <c r="O3494">
        <v>47.578229887431498</v>
      </c>
      <c r="P3494">
        <v>27.407894736842099</v>
      </c>
      <c r="Q3494">
        <v>0.104616060986007</v>
      </c>
    </row>
    <row r="3495" spans="1:17" hidden="1" x14ac:dyDescent="0.3">
      <c r="A3495" t="s">
        <v>7153</v>
      </c>
      <c r="B3495" t="s">
        <v>7154</v>
      </c>
      <c r="C3495" t="str">
        <f>IFERROR(VLOOKUP(Table1[[#This Row],[Ticker]],[1]!Table1[[Symbol]:[Industry]],2,FALSE),"-")</f>
        <v>-</v>
      </c>
      <c r="E3495">
        <v>41.4</v>
      </c>
      <c r="F3495">
        <v>70.38</v>
      </c>
      <c r="G3495">
        <v>486.314778480435</v>
      </c>
      <c r="H3495">
        <v>15.950486002354999</v>
      </c>
      <c r="I3495">
        <v>75.366974360672003</v>
      </c>
      <c r="J3495">
        <v>-1.0737387774598499</v>
      </c>
      <c r="K3495">
        <v>55.323543056789397</v>
      </c>
      <c r="L3495">
        <v>37.525923064249596</v>
      </c>
      <c r="M3495">
        <v>66.243637680432997</v>
      </c>
      <c r="N3495">
        <v>0.71393400611010505</v>
      </c>
      <c r="O3495">
        <v>3.39585109406082</v>
      </c>
      <c r="P3495">
        <v>713.64161849710899</v>
      </c>
      <c r="Q3495">
        <v>0.122616421936355</v>
      </c>
    </row>
    <row r="3496" spans="1:17" hidden="1" x14ac:dyDescent="0.3">
      <c r="A3496" t="s">
        <v>7155</v>
      </c>
      <c r="B3496" t="s">
        <v>7156</v>
      </c>
      <c r="C3496" t="str">
        <f>IFERROR(VLOOKUP(Table1[[#This Row],[Ticker]],[1]!Table1[[Symbol]:[Industry]],2,FALSE),"-")</f>
        <v>-</v>
      </c>
      <c r="E3496">
        <v>41.25</v>
      </c>
      <c r="F3496">
        <v>125</v>
      </c>
      <c r="G3496">
        <v>-9.7297484212342997</v>
      </c>
      <c r="H3496">
        <v>-7.0441664040619996</v>
      </c>
      <c r="I3496">
        <v>-8.7827190579846306</v>
      </c>
      <c r="J3496">
        <v>-1.6714935522083501</v>
      </c>
      <c r="K3496">
        <v>124.596424099487</v>
      </c>
      <c r="L3496">
        <v>113.70827040316099</v>
      </c>
      <c r="M3496">
        <v>99.999999993730199</v>
      </c>
      <c r="N3496">
        <v>0</v>
      </c>
      <c r="O3496">
        <v>0</v>
      </c>
      <c r="P3496">
        <v>37.362637362637301</v>
      </c>
    </row>
    <row r="3497" spans="1:17" hidden="1" x14ac:dyDescent="0.3">
      <c r="A3497" t="s">
        <v>7157</v>
      </c>
      <c r="B3497" t="s">
        <v>7158</v>
      </c>
      <c r="C3497" t="str">
        <f>IFERROR(VLOOKUP(Table1[[#This Row],[Ticker]],[1]!Table1[[Symbol]:[Industry]],2,FALSE),"-")</f>
        <v>-</v>
      </c>
      <c r="E3497">
        <v>41.235225</v>
      </c>
      <c r="F3497">
        <v>99.22</v>
      </c>
      <c r="G3497">
        <v>-16.652254486597499</v>
      </c>
      <c r="H3497">
        <v>2.89489176768314</v>
      </c>
      <c r="I3497">
        <v>-6.8752705087960599</v>
      </c>
      <c r="J3497">
        <v>-1.6714935522083501</v>
      </c>
      <c r="K3497">
        <v>95.105498643455306</v>
      </c>
      <c r="L3497">
        <v>94.396214551229804</v>
      </c>
      <c r="M3497">
        <v>1.5372440029999999E-6</v>
      </c>
      <c r="N3497">
        <v>0</v>
      </c>
      <c r="O3497">
        <v>0.78613182826043904</v>
      </c>
      <c r="P3497">
        <v>9.9390581717451401</v>
      </c>
    </row>
    <row r="3498" spans="1:17" hidden="1" x14ac:dyDescent="0.3">
      <c r="A3498" t="s">
        <v>7159</v>
      </c>
      <c r="B3498" t="s">
        <v>7160</v>
      </c>
      <c r="C3498" t="str">
        <f>IFERROR(VLOOKUP(Table1[[#This Row],[Ticker]],[1]!Table1[[Symbol]:[Industry]],2,FALSE),"-")</f>
        <v>-</v>
      </c>
      <c r="D3498" t="s">
        <v>46</v>
      </c>
      <c r="E3498">
        <v>41.226263324999998</v>
      </c>
      <c r="F3498">
        <v>34.880000000000003</v>
      </c>
      <c r="G3498">
        <v>1.94009864143071</v>
      </c>
      <c r="H3498">
        <v>-21.397754801161199</v>
      </c>
      <c r="I3498">
        <v>-11.0586807446472</v>
      </c>
      <c r="J3498">
        <v>-11.3497635944024</v>
      </c>
      <c r="K3498">
        <v>38.031041799033702</v>
      </c>
      <c r="L3498">
        <v>36.359148984328797</v>
      </c>
      <c r="M3498">
        <v>28.182278697153201</v>
      </c>
      <c r="N3498">
        <v>0.75197891032317099</v>
      </c>
      <c r="O3498">
        <v>60.980504587155899</v>
      </c>
      <c r="P3498">
        <v>47.172995780590703</v>
      </c>
      <c r="Q3498">
        <v>0.104902840281983</v>
      </c>
    </row>
    <row r="3499" spans="1:17" hidden="1" x14ac:dyDescent="0.3">
      <c r="A3499" t="s">
        <v>7161</v>
      </c>
      <c r="B3499" t="s">
        <v>7162</v>
      </c>
      <c r="C3499" t="str">
        <f>IFERROR(VLOOKUP(Table1[[#This Row],[Ticker]],[1]!Table1[[Symbol]:[Industry]],2,FALSE),"-")</f>
        <v>-</v>
      </c>
      <c r="D3499" t="s">
        <v>278</v>
      </c>
      <c r="E3499">
        <v>41.198663216</v>
      </c>
      <c r="F3499">
        <v>72.87</v>
      </c>
      <c r="G3499">
        <v>19.909184074841001</v>
      </c>
      <c r="H3499">
        <v>-16.303198859665098</v>
      </c>
      <c r="I3499">
        <v>20.5979030115362</v>
      </c>
      <c r="J3499">
        <v>-5.4507143314291202</v>
      </c>
      <c r="K3499">
        <v>80.924439193780401</v>
      </c>
      <c r="L3499">
        <v>75.053814226542201</v>
      </c>
      <c r="M3499">
        <v>41.914280225408604</v>
      </c>
      <c r="N3499">
        <v>0.68590855888238</v>
      </c>
      <c r="O3499">
        <v>56.442980650473402</v>
      </c>
      <c r="P3499">
        <v>66.56</v>
      </c>
      <c r="Q3499">
        <v>3.4499507361480997E-2</v>
      </c>
    </row>
    <row r="3500" spans="1:17" hidden="1" x14ac:dyDescent="0.3">
      <c r="A3500" t="s">
        <v>7163</v>
      </c>
      <c r="B3500" t="s">
        <v>7164</v>
      </c>
      <c r="C3500" t="str">
        <f>IFERROR(VLOOKUP(Table1[[#This Row],[Ticker]],[1]!Table1[[Symbol]:[Industry]],2,FALSE),"-")</f>
        <v>-</v>
      </c>
      <c r="D3500" t="s">
        <v>607</v>
      </c>
      <c r="E3500">
        <v>41.192238359999997</v>
      </c>
      <c r="F3500">
        <v>7.71</v>
      </c>
      <c r="G3500">
        <v>-40.585883771220097</v>
      </c>
      <c r="H3500">
        <v>-8.1848508147083905</v>
      </c>
      <c r="I3500">
        <v>-10.401145405461801</v>
      </c>
      <c r="J3500">
        <v>-2.56094717355524</v>
      </c>
      <c r="K3500">
        <v>8.0764852484599992</v>
      </c>
      <c r="L3500">
        <v>8.42551384776365</v>
      </c>
      <c r="M3500">
        <v>38.626893395209898</v>
      </c>
      <c r="N3500">
        <v>0.248511063593023</v>
      </c>
      <c r="O3500">
        <v>64.072632944228204</v>
      </c>
      <c r="P3500">
        <v>46.857142857142797</v>
      </c>
      <c r="Q3500">
        <v>-6.0694674245454001E-2</v>
      </c>
    </row>
    <row r="3501" spans="1:17" hidden="1" x14ac:dyDescent="0.3">
      <c r="A3501" t="s">
        <v>7165</v>
      </c>
      <c r="B3501" t="s">
        <v>7166</v>
      </c>
      <c r="C3501" t="str">
        <f>IFERROR(VLOOKUP(Table1[[#This Row],[Ticker]],[1]!Table1[[Symbol]:[Industry]],2,FALSE),"-")</f>
        <v>-</v>
      </c>
      <c r="E3501">
        <v>41.180324499999998</v>
      </c>
      <c r="F3501">
        <v>12.9</v>
      </c>
      <c r="G3501">
        <v>10.247339070530201</v>
      </c>
      <c r="H3501">
        <v>-11.911423041230099</v>
      </c>
      <c r="I3501">
        <v>50.336759566391898</v>
      </c>
      <c r="J3501">
        <v>-0.96891743979617595</v>
      </c>
      <c r="K3501">
        <v>11.0225673581085</v>
      </c>
      <c r="L3501">
        <v>9.1192774978748901</v>
      </c>
      <c r="M3501">
        <v>98.479950958253099</v>
      </c>
      <c r="N3501">
        <v>0.747933212777948</v>
      </c>
      <c r="O3501">
        <v>5.34883720930232</v>
      </c>
      <c r="P3501">
        <v>109.41558441558399</v>
      </c>
    </row>
    <row r="3502" spans="1:17" hidden="1" x14ac:dyDescent="0.3">
      <c r="A3502" t="s">
        <v>7167</v>
      </c>
      <c r="B3502" t="s">
        <v>7168</v>
      </c>
      <c r="C3502" t="str">
        <f>IFERROR(VLOOKUP(Table1[[#This Row],[Ticker]],[1]!Table1[[Symbol]:[Industry]],2,FALSE),"-")</f>
        <v>-</v>
      </c>
      <c r="D3502" t="s">
        <v>1491</v>
      </c>
      <c r="E3502">
        <v>41.137500000000003</v>
      </c>
      <c r="F3502">
        <v>72.2</v>
      </c>
      <c r="G3502">
        <v>24.418728584385502</v>
      </c>
      <c r="H3502">
        <v>-4.1211528182242096</v>
      </c>
      <c r="I3502">
        <v>9.0159575613793805</v>
      </c>
      <c r="J3502">
        <v>5.3948876041085603</v>
      </c>
      <c r="K3502">
        <v>65.603531277745304</v>
      </c>
      <c r="L3502">
        <v>59.597157834524801</v>
      </c>
      <c r="M3502">
        <v>75.951517530171799</v>
      </c>
      <c r="N3502">
        <v>1.19170934044157</v>
      </c>
      <c r="O3502">
        <v>9.0027700831024795</v>
      </c>
      <c r="P3502">
        <v>55.1020408163265</v>
      </c>
      <c r="Q3502">
        <v>7.9645060188118996E-2</v>
      </c>
    </row>
    <row r="3503" spans="1:17" hidden="1" x14ac:dyDescent="0.3">
      <c r="A3503" t="s">
        <v>7169</v>
      </c>
      <c r="B3503" t="s">
        <v>7170</v>
      </c>
      <c r="C3503" t="str">
        <f>IFERROR(VLOOKUP(Table1[[#This Row],[Ticker]],[1]!Table1[[Symbol]:[Industry]],2,FALSE),"-")</f>
        <v>-</v>
      </c>
      <c r="E3503">
        <v>41.009436479999998</v>
      </c>
      <c r="F3503">
        <v>243.6</v>
      </c>
      <c r="G3503">
        <v>106.66884181504</v>
      </c>
      <c r="H3503">
        <v>-31.208614792112801</v>
      </c>
      <c r="I3503">
        <v>14.5090705090377</v>
      </c>
      <c r="J3503">
        <v>-20.015442596794301</v>
      </c>
      <c r="K3503">
        <v>314.638722817359</v>
      </c>
      <c r="L3503">
        <v>244.29700813532901</v>
      </c>
      <c r="M3503">
        <v>18.591098715885199</v>
      </c>
      <c r="N3503">
        <v>2.70521690852161</v>
      </c>
      <c r="O3503">
        <v>61.330049261083701</v>
      </c>
      <c r="P3503">
        <v>163.77910124526201</v>
      </c>
    </row>
    <row r="3504" spans="1:17" hidden="1" x14ac:dyDescent="0.3">
      <c r="A3504" t="s">
        <v>7171</v>
      </c>
      <c r="B3504" t="s">
        <v>7172</v>
      </c>
      <c r="C3504" t="str">
        <f>IFERROR(VLOOKUP(Table1[[#This Row],[Ticker]],[1]!Table1[[Symbol]:[Industry]],2,FALSE),"-")</f>
        <v>-</v>
      </c>
      <c r="E3504">
        <v>40.98</v>
      </c>
      <c r="F3504">
        <v>32.700000000000003</v>
      </c>
      <c r="G3504">
        <v>-8.7742454738011997</v>
      </c>
      <c r="H3504">
        <v>-11.117200111927099</v>
      </c>
      <c r="I3504">
        <v>-9.8276178576150208</v>
      </c>
      <c r="J3504">
        <v>-2.65728653568183</v>
      </c>
      <c r="K3504">
        <v>33.485538351182697</v>
      </c>
      <c r="M3504">
        <v>51.785803356671103</v>
      </c>
      <c r="N3504">
        <v>0.76996570179131896</v>
      </c>
      <c r="O3504">
        <v>46.055045871559599</v>
      </c>
      <c r="P3504">
        <v>23.024830699774199</v>
      </c>
    </row>
    <row r="3505" spans="1:17" hidden="1" x14ac:dyDescent="0.3">
      <c r="A3505" t="s">
        <v>7173</v>
      </c>
      <c r="B3505" t="s">
        <v>7174</v>
      </c>
      <c r="C3505" t="str">
        <f>IFERROR(VLOOKUP(Table1[[#This Row],[Ticker]],[1]!Table1[[Symbol]:[Industry]],2,FALSE),"-")</f>
        <v>-</v>
      </c>
      <c r="D3505" t="s">
        <v>21</v>
      </c>
      <c r="E3505">
        <v>40.897568249999999</v>
      </c>
      <c r="F3505">
        <v>164</v>
      </c>
      <c r="G3505">
        <v>55.490209324447797</v>
      </c>
      <c r="H3505">
        <v>-14.644166404062</v>
      </c>
      <c r="I3505">
        <v>24.1638303412224</v>
      </c>
      <c r="J3505">
        <v>-7.5230219364878304</v>
      </c>
      <c r="K3505">
        <v>163.218692717576</v>
      </c>
      <c r="L3505">
        <v>130.257214002479</v>
      </c>
      <c r="M3505">
        <v>38.4814102365577</v>
      </c>
      <c r="N3505">
        <v>0.17502677470617201</v>
      </c>
      <c r="O3505">
        <v>48.749999999999901</v>
      </c>
      <c r="P3505">
        <v>133.584959407491</v>
      </c>
      <c r="Q3505">
        <v>0.12287721834684399</v>
      </c>
    </row>
    <row r="3506" spans="1:17" hidden="1" x14ac:dyDescent="0.3">
      <c r="A3506" t="s">
        <v>7175</v>
      </c>
      <c r="B3506" t="s">
        <v>7176</v>
      </c>
      <c r="C3506" t="str">
        <f>IFERROR(VLOOKUP(Table1[[#This Row],[Ticker]],[1]!Table1[[Symbol]:[Industry]],2,FALSE),"-")</f>
        <v>-</v>
      </c>
      <c r="D3506" t="s">
        <v>1514</v>
      </c>
      <c r="E3506">
        <v>40.856400000000001</v>
      </c>
      <c r="F3506">
        <v>135</v>
      </c>
      <c r="G3506">
        <v>-50.996424839066599</v>
      </c>
      <c r="H3506">
        <v>-39.686653450694102</v>
      </c>
      <c r="I3506">
        <v>-36.628579091455997</v>
      </c>
      <c r="J3506">
        <v>-3.9271326499527102</v>
      </c>
      <c r="K3506">
        <v>182.24234160978199</v>
      </c>
      <c r="M3506">
        <v>27.681423214098501</v>
      </c>
      <c r="N3506">
        <v>1.62149471762097</v>
      </c>
      <c r="O3506">
        <v>113.481481481481</v>
      </c>
      <c r="P3506">
        <v>7.1428571428571397</v>
      </c>
    </row>
    <row r="3507" spans="1:17" hidden="1" x14ac:dyDescent="0.3">
      <c r="A3507" t="s">
        <v>7177</v>
      </c>
      <c r="B3507" t="s">
        <v>7178</v>
      </c>
      <c r="C3507" t="str">
        <f>IFERROR(VLOOKUP(Table1[[#This Row],[Ticker]],[1]!Table1[[Symbol]:[Industry]],2,FALSE),"-")</f>
        <v>-</v>
      </c>
      <c r="D3507" t="s">
        <v>1358</v>
      </c>
      <c r="E3507">
        <v>40.74</v>
      </c>
      <c r="F3507">
        <v>100</v>
      </c>
      <c r="G3507">
        <v>5.8937258488564996</v>
      </c>
      <c r="H3507">
        <v>-11.4494093330065</v>
      </c>
      <c r="I3507">
        <v>29.567380497417599</v>
      </c>
      <c r="J3507">
        <v>-6.0578907922280596</v>
      </c>
      <c r="K3507">
        <v>94.4596439202315</v>
      </c>
      <c r="L3507">
        <v>79.873836376456794</v>
      </c>
      <c r="M3507">
        <v>25.070289649260101</v>
      </c>
      <c r="N3507">
        <v>0.21911881046745399</v>
      </c>
      <c r="O3507">
        <v>21.999999999999901</v>
      </c>
      <c r="P3507">
        <v>74.216027874564404</v>
      </c>
      <c r="Q3507">
        <v>0.13221053239903499</v>
      </c>
    </row>
    <row r="3508" spans="1:17" hidden="1" x14ac:dyDescent="0.3">
      <c r="A3508" t="s">
        <v>7179</v>
      </c>
      <c r="B3508" t="s">
        <v>7180</v>
      </c>
      <c r="C3508" t="str">
        <f>IFERROR(VLOOKUP(Table1[[#This Row],[Ticker]],[1]!Table1[[Symbol]:[Industry]],2,FALSE),"-")</f>
        <v>-</v>
      </c>
      <c r="D3508" t="s">
        <v>140</v>
      </c>
      <c r="E3508">
        <v>40.68</v>
      </c>
      <c r="F3508">
        <v>4.4400000000000004</v>
      </c>
      <c r="G3508">
        <v>37.453464611822199</v>
      </c>
      <c r="H3508">
        <v>3.1997360349623798</v>
      </c>
      <c r="I3508">
        <v>1.6597234646872701</v>
      </c>
      <c r="J3508">
        <v>8.0372443118692996</v>
      </c>
      <c r="K3508">
        <v>4.1933244143848398</v>
      </c>
      <c r="L3508">
        <v>4.0654331515289099</v>
      </c>
      <c r="M3508">
        <v>66.318741165731296</v>
      </c>
      <c r="N3508">
        <v>2.1264907780044902</v>
      </c>
      <c r="O3508">
        <v>34.234234234234201</v>
      </c>
      <c r="P3508">
        <v>70.769230769230703</v>
      </c>
      <c r="Q3508">
        <v>5.7742368590290999E-2</v>
      </c>
    </row>
    <row r="3509" spans="1:17" hidden="1" x14ac:dyDescent="0.3">
      <c r="A3509" t="s">
        <v>7181</v>
      </c>
      <c r="B3509" t="s">
        <v>7182</v>
      </c>
      <c r="C3509" t="str">
        <f>IFERROR(VLOOKUP(Table1[[#This Row],[Ticker]],[1]!Table1[[Symbol]:[Industry]],2,FALSE),"-")</f>
        <v>-</v>
      </c>
      <c r="D3509" t="s">
        <v>124</v>
      </c>
      <c r="E3509">
        <v>40.675054944999999</v>
      </c>
      <c r="F3509">
        <v>72.819999999999993</v>
      </c>
      <c r="G3509">
        <v>-36.236750815719802</v>
      </c>
      <c r="H3509">
        <v>-19.646710691304801</v>
      </c>
      <c r="I3509">
        <v>-18.5530445617628</v>
      </c>
      <c r="J3509">
        <v>-7.4037325878585101</v>
      </c>
      <c r="K3509">
        <v>77.562305108672803</v>
      </c>
      <c r="L3509">
        <v>83.098933020595496</v>
      </c>
      <c r="M3509">
        <v>43.685678597839498</v>
      </c>
      <c r="N3509">
        <v>0.77689890773220804</v>
      </c>
      <c r="O3509">
        <v>28.453721505080999</v>
      </c>
      <c r="P3509">
        <v>14.6771653543307</v>
      </c>
      <c r="Q3509">
        <v>8.7031576455668003E-2</v>
      </c>
    </row>
    <row r="3510" spans="1:17" hidden="1" x14ac:dyDescent="0.3">
      <c r="A3510" t="s">
        <v>7183</v>
      </c>
      <c r="B3510" t="s">
        <v>7184</v>
      </c>
      <c r="C3510" t="str">
        <f>IFERROR(VLOOKUP(Table1[[#This Row],[Ticker]],[1]!Table1[[Symbol]:[Industry]],2,FALSE),"-")</f>
        <v>-</v>
      </c>
      <c r="D3510" t="s">
        <v>388</v>
      </c>
      <c r="E3510">
        <v>40.626192000000003</v>
      </c>
      <c r="F3510">
        <v>1.03</v>
      </c>
      <c r="G3510">
        <v>-21.6852215195645</v>
      </c>
      <c r="H3510">
        <v>-7.0441664040619996</v>
      </c>
      <c r="I3510">
        <v>-8.3173757719539498</v>
      </c>
      <c r="J3510">
        <v>-0.68139454230736196</v>
      </c>
      <c r="K3510">
        <v>0.97219264864612798</v>
      </c>
      <c r="L3510">
        <v>0.94196692211670496</v>
      </c>
      <c r="M3510">
        <v>52.2092325174264</v>
      </c>
      <c r="N3510">
        <v>2.3722451662380899</v>
      </c>
      <c r="O3510">
        <v>19.417475728155299</v>
      </c>
      <c r="P3510">
        <v>41.095890410958901</v>
      </c>
      <c r="Q3510">
        <v>0.13772377588020901</v>
      </c>
    </row>
    <row r="3511" spans="1:17" hidden="1" x14ac:dyDescent="0.3">
      <c r="A3511" t="s">
        <v>7185</v>
      </c>
      <c r="B3511" t="s">
        <v>7186</v>
      </c>
      <c r="C3511" t="str">
        <f>IFERROR(VLOOKUP(Table1[[#This Row],[Ticker]],[1]!Table1[[Symbol]:[Industry]],2,FALSE),"-")</f>
        <v>-</v>
      </c>
      <c r="D3511" t="s">
        <v>230</v>
      </c>
      <c r="E3511">
        <v>40.604759999999999</v>
      </c>
      <c r="F3511">
        <v>572</v>
      </c>
      <c r="G3511">
        <v>-23.478485166486699</v>
      </c>
      <c r="H3511">
        <v>-5.6051880786730299</v>
      </c>
      <c r="I3511">
        <v>-15.856761619751</v>
      </c>
      <c r="J3511">
        <v>3.3275755224518599</v>
      </c>
      <c r="K3511">
        <v>572.55076700624204</v>
      </c>
      <c r="L3511">
        <v>562.19789256828403</v>
      </c>
      <c r="M3511">
        <v>51.0511051945331</v>
      </c>
      <c r="N3511">
        <v>0.39380706629614898</v>
      </c>
      <c r="O3511">
        <v>53.330419580419502</v>
      </c>
      <c r="P3511">
        <v>48.861418347430003</v>
      </c>
    </row>
    <row r="3512" spans="1:17" hidden="1" x14ac:dyDescent="0.3">
      <c r="A3512" t="s">
        <v>7187</v>
      </c>
      <c r="B3512" t="s">
        <v>7188</v>
      </c>
      <c r="C3512" t="str">
        <f>IFERROR(VLOOKUP(Table1[[#This Row],[Ticker]],[1]!Table1[[Symbol]:[Industry]],2,FALSE),"-")</f>
        <v>-</v>
      </c>
      <c r="E3512">
        <v>40.589988159999997</v>
      </c>
      <c r="F3512">
        <v>4.97</v>
      </c>
      <c r="G3512">
        <v>38.341181120699403</v>
      </c>
      <c r="H3512">
        <v>-21.617030725669999</v>
      </c>
      <c r="I3512">
        <v>-18.071597160321598</v>
      </c>
      <c r="J3512">
        <v>-12.9758413782953</v>
      </c>
      <c r="K3512">
        <v>5.3990256579993403</v>
      </c>
      <c r="L3512">
        <v>4.9479633700555601</v>
      </c>
      <c r="M3512">
        <v>38.258754787026298</v>
      </c>
      <c r="N3512">
        <v>3.7566652770744202</v>
      </c>
      <c r="O3512">
        <v>47.686116700201197</v>
      </c>
      <c r="P3512">
        <v>171.584699453551</v>
      </c>
      <c r="Q3512">
        <v>7.4273317323344995E-2</v>
      </c>
    </row>
    <row r="3513" spans="1:17" hidden="1" x14ac:dyDescent="0.3">
      <c r="A3513" t="s">
        <v>7189</v>
      </c>
      <c r="B3513" t="s">
        <v>7190</v>
      </c>
      <c r="C3513" t="str">
        <f>IFERROR(VLOOKUP(Table1[[#This Row],[Ticker]],[1]!Table1[[Symbol]:[Industry]],2,FALSE),"-")</f>
        <v>-</v>
      </c>
      <c r="D3513" t="s">
        <v>385</v>
      </c>
      <c r="E3513">
        <v>40.5304</v>
      </c>
      <c r="F3513">
        <v>58.25</v>
      </c>
      <c r="G3513">
        <v>-49.040484677459197</v>
      </c>
      <c r="H3513">
        <v>-30.265642914129099</v>
      </c>
      <c r="I3513">
        <v>-27.8347530560815</v>
      </c>
      <c r="J3513">
        <v>-6.3381602188750099</v>
      </c>
      <c r="K3513">
        <v>65.551315699577401</v>
      </c>
      <c r="L3513">
        <v>69.592401506125</v>
      </c>
      <c r="M3513">
        <v>34.0079283206274</v>
      </c>
      <c r="N3513">
        <v>2.5545023696682398</v>
      </c>
      <c r="O3513">
        <v>74.849785407725307</v>
      </c>
      <c r="P3513">
        <v>10.426540284360099</v>
      </c>
      <c r="Q3513">
        <v>4.2640937379706E-2</v>
      </c>
    </row>
    <row r="3514" spans="1:17" hidden="1" x14ac:dyDescent="0.3">
      <c r="A3514" t="s">
        <v>7191</v>
      </c>
      <c r="B3514" t="s">
        <v>7192</v>
      </c>
      <c r="C3514" t="str">
        <f>IFERROR(VLOOKUP(Table1[[#This Row],[Ticker]],[1]!Table1[[Symbol]:[Industry]],2,FALSE),"-")</f>
        <v>-</v>
      </c>
      <c r="E3514">
        <v>40.465319999999998</v>
      </c>
      <c r="F3514">
        <v>70.349999999999994</v>
      </c>
      <c r="G3514">
        <v>69.731445147102093</v>
      </c>
      <c r="H3514">
        <v>-2.0441664040620098</v>
      </c>
      <c r="I3514">
        <v>3.1152243240716901E-2</v>
      </c>
      <c r="J3514">
        <v>-6.6296129793901901</v>
      </c>
      <c r="K3514">
        <v>68.676195264998</v>
      </c>
      <c r="L3514">
        <v>61.020327766126201</v>
      </c>
      <c r="M3514">
        <v>29.808620132961501</v>
      </c>
      <c r="N3514">
        <v>0.97520661157024802</v>
      </c>
      <c r="O3514">
        <v>5.2167732764747603</v>
      </c>
      <c r="P3514">
        <v>144.270833333333</v>
      </c>
    </row>
    <row r="3515" spans="1:17" hidden="1" x14ac:dyDescent="0.3">
      <c r="A3515" t="s">
        <v>7193</v>
      </c>
      <c r="B3515" t="s">
        <v>7194</v>
      </c>
      <c r="C3515" t="str">
        <f>IFERROR(VLOOKUP(Table1[[#This Row],[Ticker]],[1]!Table1[[Symbol]:[Industry]],2,FALSE),"-")</f>
        <v>-</v>
      </c>
      <c r="D3515" t="s">
        <v>607</v>
      </c>
      <c r="E3515">
        <v>40.441521600000002</v>
      </c>
      <c r="F3515">
        <v>39.659999999999997</v>
      </c>
      <c r="G3515">
        <v>-65.301543078638801</v>
      </c>
      <c r="H3515">
        <v>-21.048449059308201</v>
      </c>
      <c r="I3515">
        <v>-49.105611066071603</v>
      </c>
      <c r="J3515">
        <v>-13.018071918654201</v>
      </c>
      <c r="K3515">
        <v>47.852382942537403</v>
      </c>
      <c r="L3515">
        <v>56.4792483757005</v>
      </c>
      <c r="M3515">
        <v>21.216074033476001</v>
      </c>
      <c r="N3515">
        <v>4.1110389410263597</v>
      </c>
      <c r="O3515">
        <v>91.880988401411997</v>
      </c>
      <c r="P3515">
        <v>3.8219895287957901</v>
      </c>
      <c r="Q3515">
        <v>1.4868636533862001E-2</v>
      </c>
    </row>
    <row r="3516" spans="1:17" hidden="1" x14ac:dyDescent="0.3">
      <c r="A3516" t="s">
        <v>7195</v>
      </c>
      <c r="B3516" t="s">
        <v>7196</v>
      </c>
      <c r="C3516" t="str">
        <f>IFERROR(VLOOKUP(Table1[[#This Row],[Ticker]],[1]!Table1[[Symbol]:[Industry]],2,FALSE),"-")</f>
        <v>-</v>
      </c>
      <c r="D3516" t="s">
        <v>544</v>
      </c>
      <c r="E3516">
        <v>40.409169863999999</v>
      </c>
      <c r="F3516">
        <v>51.23</v>
      </c>
      <c r="G3516">
        <v>-10.3802474029766</v>
      </c>
      <c r="H3516">
        <v>-12.905589625035701</v>
      </c>
      <c r="I3516">
        <v>2.27464196640523</v>
      </c>
      <c r="J3516">
        <v>-4.9984166291314196</v>
      </c>
      <c r="K3516">
        <v>51.457382177507</v>
      </c>
      <c r="L3516">
        <v>51.034221929348703</v>
      </c>
      <c r="M3516">
        <v>42.705921511332001</v>
      </c>
      <c r="N3516">
        <v>1.35047564556495</v>
      </c>
      <c r="O3516">
        <v>19.070856919773501</v>
      </c>
      <c r="P3516">
        <v>42.345095859960999</v>
      </c>
      <c r="Q3516">
        <v>5.1922733513611999E-2</v>
      </c>
    </row>
    <row r="3517" spans="1:17" hidden="1" x14ac:dyDescent="0.3">
      <c r="A3517" t="s">
        <v>7197</v>
      </c>
      <c r="B3517" t="s">
        <v>7198</v>
      </c>
      <c r="C3517" t="str">
        <f>IFERROR(VLOOKUP(Table1[[#This Row],[Ticker]],[1]!Table1[[Symbol]:[Industry]],2,FALSE),"-")</f>
        <v>-</v>
      </c>
      <c r="E3517">
        <v>40.404000000000003</v>
      </c>
      <c r="F3517">
        <v>182</v>
      </c>
      <c r="G3517">
        <v>56.3147784804354</v>
      </c>
      <c r="H3517">
        <v>24.649031859324399</v>
      </c>
      <c r="I3517">
        <v>57.2011427465645</v>
      </c>
      <c r="J3517">
        <v>-0.58846106123362996</v>
      </c>
      <c r="K3517">
        <v>144.23438809941001</v>
      </c>
      <c r="L3517">
        <v>122.735418637207</v>
      </c>
      <c r="M3517">
        <v>63.612645175198502</v>
      </c>
      <c r="N3517">
        <v>1.2285314685314599</v>
      </c>
      <c r="O3517">
        <v>9.3681318681318793</v>
      </c>
      <c r="P3517">
        <v>115.13002364066099</v>
      </c>
    </row>
    <row r="3518" spans="1:17" hidden="1" x14ac:dyDescent="0.3">
      <c r="A3518" t="s">
        <v>7199</v>
      </c>
      <c r="B3518" t="s">
        <v>6571</v>
      </c>
      <c r="C3518" t="str">
        <f>IFERROR(VLOOKUP(Table1[[#This Row],[Ticker]],[1]!Table1[[Symbol]:[Industry]],2,FALSE),"-")</f>
        <v>-</v>
      </c>
      <c r="D3518" t="s">
        <v>21</v>
      </c>
      <c r="E3518">
        <v>40.258902579999997</v>
      </c>
      <c r="F3518">
        <v>44.95</v>
      </c>
      <c r="G3518">
        <v>-78.419185767724301</v>
      </c>
      <c r="H3518">
        <v>4.8605955006998904</v>
      </c>
      <c r="I3518">
        <v>-56.8325272871054</v>
      </c>
      <c r="J3518">
        <v>9.3084356095389804</v>
      </c>
      <c r="K3518">
        <v>45.415932386619502</v>
      </c>
      <c r="L3518">
        <v>64.344487382822294</v>
      </c>
      <c r="M3518">
        <v>54.753139081404498</v>
      </c>
      <c r="N3518">
        <v>0.73435080734350799</v>
      </c>
      <c r="O3518">
        <v>199.22135706340299</v>
      </c>
      <c r="P3518">
        <v>21.159029649595599</v>
      </c>
      <c r="Q3518">
        <v>2.4992384313383999E-2</v>
      </c>
    </row>
    <row r="3519" spans="1:17" hidden="1" x14ac:dyDescent="0.3">
      <c r="A3519" t="s">
        <v>7200</v>
      </c>
      <c r="B3519" t="s">
        <v>7201</v>
      </c>
      <c r="C3519" t="str">
        <f>IFERROR(VLOOKUP(Table1[[#This Row],[Ticker]],[1]!Table1[[Symbol]:[Industry]],2,FALSE),"-")</f>
        <v>-</v>
      </c>
      <c r="D3519" t="s">
        <v>607</v>
      </c>
      <c r="E3519">
        <v>40.170085</v>
      </c>
      <c r="F3519">
        <v>57.25</v>
      </c>
      <c r="G3519">
        <v>103.131724923281</v>
      </c>
      <c r="H3519">
        <v>-1.32988068977629</v>
      </c>
      <c r="I3519">
        <v>36.806815689883003</v>
      </c>
      <c r="J3519">
        <v>-10.373582711609499</v>
      </c>
      <c r="K3519">
        <v>54.260455313305698</v>
      </c>
      <c r="L3519">
        <v>45.200162714975001</v>
      </c>
      <c r="M3519">
        <v>42.186525170177703</v>
      </c>
      <c r="N3519">
        <v>1.1037849591356299</v>
      </c>
      <c r="O3519">
        <v>13.3624454148471</v>
      </c>
      <c r="P3519">
        <v>141.052631578947</v>
      </c>
      <c r="Q3519">
        <v>5.2418463732834999E-2</v>
      </c>
    </row>
    <row r="3520" spans="1:17" hidden="1" x14ac:dyDescent="0.3">
      <c r="A3520" t="s">
        <v>7202</v>
      </c>
      <c r="B3520" t="s">
        <v>7203</v>
      </c>
      <c r="C3520" t="str">
        <f>IFERROR(VLOOKUP(Table1[[#This Row],[Ticker]],[1]!Table1[[Symbol]:[Industry]],2,FALSE),"-")</f>
        <v>-</v>
      </c>
      <c r="D3520" t="s">
        <v>124</v>
      </c>
      <c r="E3520">
        <v>40.160824703999999</v>
      </c>
      <c r="F3520">
        <v>20.149999999999999</v>
      </c>
      <c r="G3520">
        <v>70.517310126005</v>
      </c>
      <c r="H3520">
        <v>-7.69776117530383</v>
      </c>
      <c r="I3520">
        <v>78.776963850687494</v>
      </c>
      <c r="J3520">
        <v>-9.2054196167848499</v>
      </c>
      <c r="K3520">
        <v>19.2761706058063</v>
      </c>
      <c r="L3520">
        <v>14.840759451397</v>
      </c>
      <c r="M3520">
        <v>27.325072537720999</v>
      </c>
      <c r="N3520">
        <v>0.864744529721726</v>
      </c>
      <c r="O3520">
        <v>17.667493796525999</v>
      </c>
      <c r="P3520">
        <v>122.898230088495</v>
      </c>
    </row>
    <row r="3521" spans="1:17" hidden="1" x14ac:dyDescent="0.3">
      <c r="A3521" t="s">
        <v>7204</v>
      </c>
      <c r="B3521" t="s">
        <v>7205</v>
      </c>
      <c r="C3521" t="str">
        <f>IFERROR(VLOOKUP(Table1[[#This Row],[Ticker]],[1]!Table1[[Symbol]:[Industry]],2,FALSE),"-")</f>
        <v>-</v>
      </c>
      <c r="D3521" t="s">
        <v>549</v>
      </c>
      <c r="E3521">
        <v>40.153872725999904</v>
      </c>
      <c r="F3521">
        <v>1.22</v>
      </c>
      <c r="G3521">
        <v>-19.5982649978254</v>
      </c>
      <c r="H3521">
        <v>-8.7108330707286701</v>
      </c>
      <c r="I3521">
        <v>-96.067375771953905</v>
      </c>
      <c r="J3521">
        <v>-4.15083239518356</v>
      </c>
      <c r="K3521">
        <v>1.3742402905223301</v>
      </c>
      <c r="L3521">
        <v>2.90027419158152</v>
      </c>
      <c r="M3521">
        <v>39.7918991516663</v>
      </c>
      <c r="N3521">
        <v>1.45490727901719</v>
      </c>
      <c r="O3521">
        <v>916.39344262295003</v>
      </c>
      <c r="P3521">
        <v>21.999999999999901</v>
      </c>
      <c r="Q3521">
        <v>3.8139051032252E-2</v>
      </c>
    </row>
    <row r="3522" spans="1:17" hidden="1" x14ac:dyDescent="0.3">
      <c r="A3522" t="s">
        <v>7206</v>
      </c>
      <c r="B3522" t="s">
        <v>7207</v>
      </c>
      <c r="C3522" t="str">
        <f>IFERROR(VLOOKUP(Table1[[#This Row],[Ticker]],[1]!Table1[[Symbol]:[Industry]],2,FALSE),"-")</f>
        <v>-</v>
      </c>
      <c r="D3522" t="s">
        <v>92</v>
      </c>
      <c r="E3522">
        <v>40.113872999999998</v>
      </c>
      <c r="F3522">
        <v>8.6999999999999993</v>
      </c>
      <c r="G3522">
        <v>-46.5943124286554</v>
      </c>
      <c r="H3522">
        <v>-11.529943209313601</v>
      </c>
      <c r="I3522">
        <v>-30.687162611620298</v>
      </c>
      <c r="J3522">
        <v>-2.9158374436110601</v>
      </c>
      <c r="K3522">
        <v>9.0740073231190799</v>
      </c>
      <c r="L3522">
        <v>10.4135255943236</v>
      </c>
      <c r="M3522">
        <v>44.796431463405398</v>
      </c>
      <c r="N3522">
        <v>0.29698321229596703</v>
      </c>
      <c r="O3522">
        <v>64.942528735632195</v>
      </c>
      <c r="P3522">
        <v>9.1593475533249702</v>
      </c>
      <c r="Q3522">
        <v>-9.7146935640460008E-3</v>
      </c>
    </row>
    <row r="3523" spans="1:17" hidden="1" x14ac:dyDescent="0.3">
      <c r="A3523" t="s">
        <v>7208</v>
      </c>
      <c r="B3523" t="s">
        <v>7209</v>
      </c>
      <c r="C3523" t="str">
        <f>IFERROR(VLOOKUP(Table1[[#This Row],[Ticker]],[1]!Table1[[Symbol]:[Industry]],2,FALSE),"-")</f>
        <v>-</v>
      </c>
      <c r="D3523" t="s">
        <v>526</v>
      </c>
      <c r="E3523">
        <v>40.103140000000003</v>
      </c>
      <c r="F3523">
        <v>79</v>
      </c>
      <c r="G3523">
        <v>-63.651456305587303</v>
      </c>
      <c r="H3523">
        <v>22.804062938265101</v>
      </c>
      <c r="I3523">
        <v>-49.283610557976701</v>
      </c>
      <c r="J3523">
        <v>10.737265571879201</v>
      </c>
      <c r="M3523">
        <v>57.8749009663631</v>
      </c>
      <c r="O3523">
        <v>69.240506329113899</v>
      </c>
      <c r="P3523">
        <v>37.991266375545798</v>
      </c>
    </row>
    <row r="3524" spans="1:17" hidden="1" x14ac:dyDescent="0.3">
      <c r="A3524" t="s">
        <v>7210</v>
      </c>
      <c r="B3524" t="s">
        <v>7211</v>
      </c>
      <c r="C3524" t="str">
        <f>IFERROR(VLOOKUP(Table1[[#This Row],[Ticker]],[1]!Table1[[Symbol]:[Industry]],2,FALSE),"-")</f>
        <v>-</v>
      </c>
      <c r="E3524">
        <v>39.999000000000002</v>
      </c>
      <c r="F3524">
        <v>49.75</v>
      </c>
      <c r="G3524">
        <v>-88.109692818658203</v>
      </c>
      <c r="H3524">
        <v>-20.311251480770501</v>
      </c>
      <c r="I3524">
        <v>-18.274548018073201</v>
      </c>
      <c r="J3524">
        <v>-1.7718951586340499</v>
      </c>
      <c r="K3524">
        <v>51.631182251122098</v>
      </c>
      <c r="L3524">
        <v>57.141384736430403</v>
      </c>
      <c r="M3524">
        <v>42.287054967750997</v>
      </c>
      <c r="N3524">
        <v>0.573189522342064</v>
      </c>
      <c r="O3524">
        <v>166.130653266331</v>
      </c>
      <c r="P3524">
        <v>15.4024588262584</v>
      </c>
    </row>
    <row r="3525" spans="1:17" hidden="1" x14ac:dyDescent="0.3">
      <c r="A3525" t="s">
        <v>7212</v>
      </c>
      <c r="B3525" t="s">
        <v>7213</v>
      </c>
      <c r="C3525" t="str">
        <f>IFERROR(VLOOKUP(Table1[[#This Row],[Ticker]],[1]!Table1[[Symbol]:[Industry]],2,FALSE),"-")</f>
        <v>-</v>
      </c>
      <c r="D3525" t="s">
        <v>49</v>
      </c>
      <c r="E3525">
        <v>39.936883199999997</v>
      </c>
      <c r="F3525">
        <v>57.45</v>
      </c>
      <c r="G3525">
        <v>-8.5423643767074005</v>
      </c>
      <c r="H3525">
        <v>-15.7743251342207</v>
      </c>
      <c r="I3525">
        <v>14.283848539370901</v>
      </c>
      <c r="J3525">
        <v>-5.5176473983621896</v>
      </c>
      <c r="K3525">
        <v>60.639897329849603</v>
      </c>
      <c r="L3525">
        <v>56.706804340574202</v>
      </c>
      <c r="M3525">
        <v>31.651257117376598</v>
      </c>
      <c r="N3525">
        <v>0.61034598255273098</v>
      </c>
      <c r="O3525">
        <v>36.640557006092202</v>
      </c>
      <c r="P3525">
        <v>41.851851851851798</v>
      </c>
      <c r="Q3525">
        <v>8.8830565726708999E-2</v>
      </c>
    </row>
    <row r="3526" spans="1:17" hidden="1" x14ac:dyDescent="0.3">
      <c r="A3526" t="s">
        <v>7214</v>
      </c>
      <c r="B3526" t="s">
        <v>7215</v>
      </c>
      <c r="C3526" t="str">
        <f>IFERROR(VLOOKUP(Table1[[#This Row],[Ticker]],[1]!Table1[[Symbol]:[Industry]],2,FALSE),"-")</f>
        <v>-</v>
      </c>
      <c r="D3526" t="s">
        <v>127</v>
      </c>
      <c r="E3526">
        <v>39.882856239320702</v>
      </c>
      <c r="F3526">
        <v>31.7</v>
      </c>
      <c r="M3526">
        <v>8.5813433096764804</v>
      </c>
      <c r="N3526">
        <v>1</v>
      </c>
    </row>
    <row r="3527" spans="1:17" hidden="1" x14ac:dyDescent="0.3">
      <c r="A3527" t="s">
        <v>7216</v>
      </c>
      <c r="B3527" t="s">
        <v>7217</v>
      </c>
      <c r="C3527" t="str">
        <f>IFERROR(VLOOKUP(Table1[[#This Row],[Ticker]],[1]!Table1[[Symbol]:[Industry]],2,FALSE),"-")</f>
        <v>-</v>
      </c>
      <c r="D3527" t="s">
        <v>1491</v>
      </c>
      <c r="E3527">
        <v>39.702867374999997</v>
      </c>
      <c r="F3527">
        <v>36.950000000000003</v>
      </c>
      <c r="G3527">
        <v>-20.564311135496201</v>
      </c>
      <c r="H3527">
        <v>-12.300576660472201</v>
      </c>
      <c r="I3527">
        <v>-4.6795691341473002</v>
      </c>
      <c r="J3527">
        <v>-1.6714935522083501</v>
      </c>
      <c r="K3527">
        <v>35.903602757369399</v>
      </c>
      <c r="L3527">
        <v>37.628737808938197</v>
      </c>
      <c r="M3527">
        <v>58.317249992696397</v>
      </c>
      <c r="N3527">
        <v>0.365482233502538</v>
      </c>
      <c r="O3527">
        <v>41.948579161028398</v>
      </c>
      <c r="P3527">
        <v>27.633851468048299</v>
      </c>
    </row>
    <row r="3528" spans="1:17" hidden="1" x14ac:dyDescent="0.3">
      <c r="A3528" t="s">
        <v>7218</v>
      </c>
      <c r="B3528" t="s">
        <v>7219</v>
      </c>
      <c r="C3528" t="str">
        <f>IFERROR(VLOOKUP(Table1[[#This Row],[Ticker]],[1]!Table1[[Symbol]:[Industry]],2,FALSE),"-")</f>
        <v>-</v>
      </c>
      <c r="E3528">
        <v>39.702599999999997</v>
      </c>
      <c r="F3528">
        <v>150</v>
      </c>
      <c r="G3528">
        <v>-1.46161903509249</v>
      </c>
      <c r="H3528">
        <v>-5.3492511498247097</v>
      </c>
      <c r="I3528">
        <v>12.906226712518</v>
      </c>
      <c r="J3528">
        <v>1.3858750496466701</v>
      </c>
      <c r="K3528">
        <v>141.42288602277901</v>
      </c>
      <c r="M3528">
        <v>56.5273346877728</v>
      </c>
      <c r="N3528">
        <v>1.54597402597402</v>
      </c>
      <c r="O3528">
        <v>13.4333333333333</v>
      </c>
      <c r="P3528">
        <v>34.8920863309352</v>
      </c>
    </row>
    <row r="3529" spans="1:17" hidden="1" x14ac:dyDescent="0.3">
      <c r="A3529" t="s">
        <v>7220</v>
      </c>
      <c r="B3529" t="s">
        <v>7221</v>
      </c>
      <c r="C3529" t="str">
        <f>IFERROR(VLOOKUP(Table1[[#This Row],[Ticker]],[1]!Table1[[Symbol]:[Industry]],2,FALSE),"-")</f>
        <v>-</v>
      </c>
      <c r="E3529">
        <v>39.602766719999998</v>
      </c>
      <c r="F3529">
        <v>26.34</v>
      </c>
      <c r="G3529">
        <v>-28.811370839167299</v>
      </c>
      <c r="H3529">
        <v>0.75493527009070904</v>
      </c>
      <c r="I3529">
        <v>12.9279072469139</v>
      </c>
      <c r="J3529">
        <v>-0.133032013746819</v>
      </c>
      <c r="K3529">
        <v>23.6915741426998</v>
      </c>
      <c r="L3529">
        <v>21.735906983829</v>
      </c>
      <c r="M3529">
        <v>62.716290009485803</v>
      </c>
      <c r="N3529">
        <v>2.1457053291535999</v>
      </c>
      <c r="O3529">
        <v>7.2513287775246704</v>
      </c>
      <c r="P3529">
        <v>75.599999999999994</v>
      </c>
    </row>
    <row r="3530" spans="1:17" hidden="1" x14ac:dyDescent="0.3">
      <c r="A3530" t="s">
        <v>7222</v>
      </c>
      <c r="B3530" t="s">
        <v>7223</v>
      </c>
      <c r="C3530" t="str">
        <f>IFERROR(VLOOKUP(Table1[[#This Row],[Ticker]],[1]!Table1[[Symbol]:[Industry]],2,FALSE),"-")</f>
        <v>-</v>
      </c>
      <c r="E3530">
        <v>39.591674640000001</v>
      </c>
      <c r="F3530">
        <v>37.799999999999997</v>
      </c>
      <c r="G3530">
        <v>-6.0271018614448897</v>
      </c>
      <c r="H3530">
        <v>-11.5172520750248</v>
      </c>
      <c r="I3530">
        <v>-9.5403159981251999</v>
      </c>
      <c r="J3530">
        <v>-4.7235581841652703</v>
      </c>
      <c r="K3530">
        <v>38.620435883016803</v>
      </c>
      <c r="L3530">
        <v>37.458605708437297</v>
      </c>
      <c r="M3530">
        <v>43.416196990190699</v>
      </c>
      <c r="N3530">
        <v>0.42504082743603699</v>
      </c>
      <c r="O3530">
        <v>46.296296296296298</v>
      </c>
      <c r="P3530">
        <v>39.637975618766099</v>
      </c>
    </row>
    <row r="3531" spans="1:17" hidden="1" x14ac:dyDescent="0.3">
      <c r="A3531" t="s">
        <v>7224</v>
      </c>
      <c r="B3531" t="s">
        <v>7225</v>
      </c>
      <c r="C3531" t="str">
        <f>IFERROR(VLOOKUP(Table1[[#This Row],[Ticker]],[1]!Table1[[Symbol]:[Industry]],2,FALSE),"-")</f>
        <v>-</v>
      </c>
      <c r="D3531" t="s">
        <v>1491</v>
      </c>
      <c r="E3531">
        <v>39.536227799999999</v>
      </c>
      <c r="F3531">
        <v>75.400000000000006</v>
      </c>
      <c r="G3531">
        <v>-54.853845286591302</v>
      </c>
      <c r="H3531">
        <v>-7.0574997373953403</v>
      </c>
      <c r="I3531">
        <v>-24.770084679208299</v>
      </c>
      <c r="J3531">
        <v>-3.0004409206294098</v>
      </c>
      <c r="K3531">
        <v>79.571417460127293</v>
      </c>
      <c r="L3531">
        <v>88.814129969170693</v>
      </c>
      <c r="M3531">
        <v>48.538105383620596</v>
      </c>
      <c r="N3531">
        <v>0.625455170581524</v>
      </c>
      <c r="O3531">
        <v>59.257294429708203</v>
      </c>
      <c r="P3531">
        <v>16</v>
      </c>
      <c r="Q3531">
        <v>9.8250171443024004E-2</v>
      </c>
    </row>
    <row r="3532" spans="1:17" hidden="1" x14ac:dyDescent="0.3">
      <c r="A3532" t="s">
        <v>7226</v>
      </c>
      <c r="B3532" t="s">
        <v>7227</v>
      </c>
      <c r="C3532" t="str">
        <f>IFERROR(VLOOKUP(Table1[[#This Row],[Ticker]],[1]!Table1[[Symbol]:[Industry]],2,FALSE),"-")</f>
        <v>-</v>
      </c>
      <c r="D3532" t="s">
        <v>21</v>
      </c>
      <c r="E3532">
        <v>39.525709499999998</v>
      </c>
      <c r="F3532">
        <v>127.85</v>
      </c>
      <c r="G3532">
        <v>-8.6600498948505802</v>
      </c>
      <c r="H3532">
        <v>-13.821944181839701</v>
      </c>
      <c r="I3532">
        <v>29.968954209259401</v>
      </c>
      <c r="J3532">
        <v>-5.6027912621320199</v>
      </c>
      <c r="K3532">
        <v>123.79721936711999</v>
      </c>
      <c r="L3532">
        <v>110.08935754575501</v>
      </c>
      <c r="M3532">
        <v>49.312604006586099</v>
      </c>
      <c r="N3532">
        <v>0.28436386032362199</v>
      </c>
      <c r="O3532">
        <v>39.186546734454403</v>
      </c>
      <c r="P3532">
        <v>73.473541383989101</v>
      </c>
      <c r="Q3532">
        <v>7.7379336638492002E-2</v>
      </c>
    </row>
    <row r="3533" spans="1:17" hidden="1" x14ac:dyDescent="0.3">
      <c r="A3533" t="s">
        <v>7228</v>
      </c>
      <c r="B3533" t="s">
        <v>7229</v>
      </c>
      <c r="C3533" t="str">
        <f>IFERROR(VLOOKUP(Table1[[#This Row],[Ticker]],[1]!Table1[[Symbol]:[Industry]],2,FALSE),"-")</f>
        <v>-</v>
      </c>
      <c r="D3533" t="s">
        <v>124</v>
      </c>
      <c r="E3533">
        <v>39.521337600000003</v>
      </c>
      <c r="F3533">
        <v>48.28</v>
      </c>
      <c r="G3533">
        <v>25.1897784804354</v>
      </c>
      <c r="H3533">
        <v>18.116131108120499</v>
      </c>
      <c r="I3533">
        <v>43.674598545862999</v>
      </c>
      <c r="J3533">
        <v>-1.4661547431734501</v>
      </c>
      <c r="K3533">
        <v>45.585964744295602</v>
      </c>
      <c r="L3533">
        <v>40.724640438509802</v>
      </c>
      <c r="M3533">
        <v>58.514522499681199</v>
      </c>
      <c r="N3533">
        <v>0.307821351522233</v>
      </c>
      <c r="O3533">
        <v>27.1748135874067</v>
      </c>
      <c r="P3533">
        <v>83.086841107318904</v>
      </c>
      <c r="Q3533">
        <v>9.0606121822362995E-2</v>
      </c>
    </row>
    <row r="3534" spans="1:17" hidden="1" x14ac:dyDescent="0.3">
      <c r="A3534" t="s">
        <v>7230</v>
      </c>
      <c r="B3534" t="s">
        <v>7231</v>
      </c>
      <c r="C3534" t="str">
        <f>IFERROR(VLOOKUP(Table1[[#This Row],[Ticker]],[1]!Table1[[Symbol]:[Industry]],2,FALSE),"-")</f>
        <v>-</v>
      </c>
      <c r="D3534" t="s">
        <v>124</v>
      </c>
      <c r="E3534">
        <v>39.512300000000003</v>
      </c>
      <c r="F3534">
        <v>74.98</v>
      </c>
      <c r="G3534">
        <v>155.73369739935401</v>
      </c>
      <c r="H3534">
        <v>-27.815044348387399</v>
      </c>
      <c r="I3534">
        <v>109.147193472385</v>
      </c>
      <c r="J3534">
        <v>0.116677011753128</v>
      </c>
      <c r="K3534">
        <v>69.167425504839599</v>
      </c>
      <c r="L3534">
        <v>52.781303251659203</v>
      </c>
      <c r="M3534">
        <v>48.737053501069802</v>
      </c>
      <c r="N3534">
        <v>0.95330592220091004</v>
      </c>
      <c r="O3534">
        <v>25.353427580688098</v>
      </c>
      <c r="P3534">
        <v>247.12962962962899</v>
      </c>
      <c r="Q3534">
        <v>0.18817836943154601</v>
      </c>
    </row>
    <row r="3535" spans="1:17" hidden="1" x14ac:dyDescent="0.3">
      <c r="A3535" t="s">
        <v>7232</v>
      </c>
      <c r="B3535" t="s">
        <v>7233</v>
      </c>
      <c r="C3535" t="str">
        <f>IFERROR(VLOOKUP(Table1[[#This Row],[Ticker]],[1]!Table1[[Symbol]:[Industry]],2,FALSE),"-")</f>
        <v>-</v>
      </c>
      <c r="D3535" t="s">
        <v>1514</v>
      </c>
      <c r="E3535">
        <v>39.380000000000003</v>
      </c>
      <c r="F3535">
        <v>3.59</v>
      </c>
      <c r="G3535">
        <v>1669.31477848043</v>
      </c>
      <c r="H3535">
        <v>-10.3408697007653</v>
      </c>
      <c r="I3535">
        <v>91.507482985108098</v>
      </c>
      <c r="J3535">
        <v>5.6455796185233602</v>
      </c>
      <c r="K3535">
        <v>3.27533853704323</v>
      </c>
      <c r="L3535">
        <v>2.26707591868644</v>
      </c>
      <c r="M3535">
        <v>77.481205425799899</v>
      </c>
      <c r="N3535">
        <v>0.65019762845849804</v>
      </c>
      <c r="O3535">
        <v>18.105849582172699</v>
      </c>
      <c r="P3535">
        <v>1695</v>
      </c>
    </row>
    <row r="3536" spans="1:17" hidden="1" x14ac:dyDescent="0.3">
      <c r="A3536" t="s">
        <v>7234</v>
      </c>
      <c r="B3536" t="s">
        <v>7235</v>
      </c>
      <c r="C3536" t="str">
        <f>IFERROR(VLOOKUP(Table1[[#This Row],[Ticker]],[1]!Table1[[Symbol]:[Industry]],2,FALSE),"-")</f>
        <v>-</v>
      </c>
      <c r="D3536" t="s">
        <v>607</v>
      </c>
      <c r="E3536">
        <v>39.329743350000001</v>
      </c>
      <c r="F3536">
        <v>27.96</v>
      </c>
      <c r="G3536">
        <v>62.597606763263698</v>
      </c>
      <c r="H3536">
        <v>20.095421696624399</v>
      </c>
      <c r="I3536">
        <v>49.372279400459803</v>
      </c>
      <c r="J3536">
        <v>-9.9883252353766601</v>
      </c>
      <c r="K3536">
        <v>24.051298306371901</v>
      </c>
      <c r="L3536">
        <v>20.747059633022999</v>
      </c>
      <c r="M3536">
        <v>51.795263122025098</v>
      </c>
      <c r="N3536">
        <v>4.4757710819526997</v>
      </c>
      <c r="O3536">
        <v>31.437768240343299</v>
      </c>
      <c r="P3536">
        <v>113.435114503816</v>
      </c>
      <c r="Q3536">
        <v>3.8659922539580997E-2</v>
      </c>
    </row>
    <row r="3537" spans="1:17" hidden="1" x14ac:dyDescent="0.3">
      <c r="A3537" t="s">
        <v>7236</v>
      </c>
      <c r="B3537" t="s">
        <v>7237</v>
      </c>
      <c r="C3537" t="str">
        <f>IFERROR(VLOOKUP(Table1[[#This Row],[Ticker]],[1]!Table1[[Symbol]:[Industry]],2,FALSE),"-")</f>
        <v>-</v>
      </c>
      <c r="D3537" t="s">
        <v>140</v>
      </c>
      <c r="E3537">
        <v>39.306509892000001</v>
      </c>
      <c r="F3537">
        <v>29.77</v>
      </c>
      <c r="G3537">
        <v>-40.384361920710603</v>
      </c>
      <c r="H3537">
        <v>-23.420570898444002</v>
      </c>
      <c r="I3537">
        <v>-23.500266627411101</v>
      </c>
      <c r="J3537">
        <v>-2.4381602188750202</v>
      </c>
      <c r="K3537">
        <v>31.421761721354301</v>
      </c>
      <c r="L3537">
        <v>32.174988596334003</v>
      </c>
      <c r="M3537">
        <v>40.4492241975478</v>
      </c>
      <c r="N3537">
        <v>3.0393939393939302</v>
      </c>
      <c r="O3537">
        <v>36.042996305004998</v>
      </c>
      <c r="P3537">
        <v>23.526970954356798</v>
      </c>
    </row>
    <row r="3538" spans="1:17" hidden="1" x14ac:dyDescent="0.3">
      <c r="A3538" t="s">
        <v>7238</v>
      </c>
      <c r="B3538" t="s">
        <v>7239</v>
      </c>
      <c r="C3538" t="str">
        <f>IFERROR(VLOOKUP(Table1[[#This Row],[Ticker]],[1]!Table1[[Symbol]:[Industry]],2,FALSE),"-")</f>
        <v>-</v>
      </c>
      <c r="D3538" t="s">
        <v>714</v>
      </c>
      <c r="E3538">
        <v>39.201162959999998</v>
      </c>
      <c r="F3538">
        <v>53.26</v>
      </c>
      <c r="G3538">
        <v>-9.3207906696628697</v>
      </c>
      <c r="H3538">
        <v>-0.57103968770264002</v>
      </c>
      <c r="I3538">
        <v>-1.5934367525884801</v>
      </c>
      <c r="J3538">
        <v>0.76292803677069698</v>
      </c>
      <c r="K3538">
        <v>50.703512260079698</v>
      </c>
      <c r="L3538">
        <v>47.9249886012866</v>
      </c>
      <c r="M3538">
        <v>73.375507359077204</v>
      </c>
      <c r="N3538">
        <v>1.7632382608033601</v>
      </c>
      <c r="O3538">
        <v>2.2155463762673699</v>
      </c>
      <c r="P3538">
        <v>29.902439024390201</v>
      </c>
      <c r="Q3538">
        <v>8.5918559496748995E-2</v>
      </c>
    </row>
    <row r="3539" spans="1:17" hidden="1" x14ac:dyDescent="0.3">
      <c r="A3539" t="s">
        <v>7240</v>
      </c>
      <c r="B3539" t="s">
        <v>7241</v>
      </c>
      <c r="C3539" t="str">
        <f>IFERROR(VLOOKUP(Table1[[#This Row],[Ticker]],[1]!Table1[[Symbol]:[Industry]],2,FALSE),"-")</f>
        <v>-</v>
      </c>
      <c r="D3539" t="s">
        <v>613</v>
      </c>
      <c r="E3539">
        <v>39.103517699999998</v>
      </c>
      <c r="F3539">
        <v>3.9</v>
      </c>
      <c r="G3539">
        <v>-46.568755656110703</v>
      </c>
      <c r="H3539">
        <v>-10.747870107765699</v>
      </c>
      <c r="I3539">
        <v>-28.1617254521245</v>
      </c>
      <c r="J3539">
        <v>-4.1714935522083501</v>
      </c>
      <c r="K3539">
        <v>4.0506276836232802</v>
      </c>
      <c r="L3539">
        <v>4.71383224044739</v>
      </c>
      <c r="M3539">
        <v>48.292435862899502</v>
      </c>
      <c r="N3539">
        <v>1.1477419353266001</v>
      </c>
      <c r="O3539">
        <v>110.25641025641001</v>
      </c>
      <c r="P3539">
        <v>3.72340425531916</v>
      </c>
      <c r="Q3539">
        <v>0.115231947585459</v>
      </c>
    </row>
    <row r="3540" spans="1:17" hidden="1" x14ac:dyDescent="0.3">
      <c r="A3540" t="s">
        <v>7242</v>
      </c>
      <c r="B3540" t="s">
        <v>7243</v>
      </c>
      <c r="C3540" t="str">
        <f>IFERROR(VLOOKUP(Table1[[#This Row],[Ticker]],[1]!Table1[[Symbol]:[Industry]],2,FALSE),"-")</f>
        <v>-</v>
      </c>
      <c r="D3540" t="s">
        <v>1533</v>
      </c>
      <c r="E3540">
        <v>39.074101548000002</v>
      </c>
      <c r="F3540">
        <v>24.31</v>
      </c>
      <c r="G3540">
        <v>20.214483495184702</v>
      </c>
      <c r="H3540">
        <v>-2.9105547130390299</v>
      </c>
      <c r="I3540">
        <v>-32.898020933244197</v>
      </c>
      <c r="J3540">
        <v>2.8111206078251598</v>
      </c>
      <c r="K3540">
        <v>24.6436358217608</v>
      </c>
      <c r="L3540">
        <v>24.428306515254501</v>
      </c>
      <c r="M3540">
        <v>58.307323514503501</v>
      </c>
      <c r="N3540">
        <v>1.0503323926466801</v>
      </c>
      <c r="O3540">
        <v>80.995475113122097</v>
      </c>
      <c r="P3540">
        <v>91.417322834645603</v>
      </c>
      <c r="Q3540">
        <v>6.2739136479657995E-2</v>
      </c>
    </row>
    <row r="3541" spans="1:17" hidden="1" x14ac:dyDescent="0.3">
      <c r="A3541" t="s">
        <v>7244</v>
      </c>
      <c r="B3541" t="s">
        <v>7245</v>
      </c>
      <c r="C3541" t="str">
        <f>IFERROR(VLOOKUP(Table1[[#This Row],[Ticker]],[1]!Table1[[Symbol]:[Industry]],2,FALSE),"-")</f>
        <v>-</v>
      </c>
      <c r="E3541">
        <v>39</v>
      </c>
      <c r="F3541">
        <v>192</v>
      </c>
      <c r="G3541">
        <v>2.3147784804354501</v>
      </c>
      <c r="H3541">
        <v>-8.5826279425235406</v>
      </c>
      <c r="I3541">
        <v>-12.855837310415399</v>
      </c>
      <c r="J3541">
        <v>-3.2099550906698902</v>
      </c>
      <c r="K3541">
        <v>197.61301362163499</v>
      </c>
      <c r="L3541">
        <v>192.57286137103699</v>
      </c>
      <c r="M3541">
        <v>83.085300747363505</v>
      </c>
      <c r="N3541">
        <v>0.25953079178885602</v>
      </c>
      <c r="O3541">
        <v>26.0416666666666</v>
      </c>
      <c r="P3541">
        <v>34.736842105263101</v>
      </c>
    </row>
    <row r="3542" spans="1:17" hidden="1" x14ac:dyDescent="0.3">
      <c r="A3542" t="s">
        <v>7246</v>
      </c>
      <c r="B3542" t="s">
        <v>7247</v>
      </c>
      <c r="C3542" t="str">
        <f>IFERROR(VLOOKUP(Table1[[#This Row],[Ticker]],[1]!Table1[[Symbol]:[Industry]],2,FALSE),"-")</f>
        <v>-</v>
      </c>
      <c r="D3542" t="s">
        <v>64</v>
      </c>
      <c r="E3542">
        <v>38.918799999999997</v>
      </c>
      <c r="F3542">
        <v>2.93</v>
      </c>
      <c r="G3542">
        <v>-37.960670621360897</v>
      </c>
      <c r="H3542">
        <v>32.861936882322901</v>
      </c>
      <c r="I3542">
        <v>-23.592824873750299</v>
      </c>
      <c r="J3542">
        <v>-7.0683189490337401</v>
      </c>
      <c r="M3542">
        <v>44.442090172959702</v>
      </c>
      <c r="O3542">
        <v>22.525597269624502</v>
      </c>
      <c r="P3542">
        <v>0</v>
      </c>
    </row>
    <row r="3543" spans="1:17" hidden="1" x14ac:dyDescent="0.3">
      <c r="A3543" t="s">
        <v>7248</v>
      </c>
      <c r="B3543" t="s">
        <v>7249</v>
      </c>
      <c r="C3543" t="str">
        <f>IFERROR(VLOOKUP(Table1[[#This Row],[Ticker]],[1]!Table1[[Symbol]:[Industry]],2,FALSE),"-")</f>
        <v>-</v>
      </c>
      <c r="E3543">
        <v>38.917034387999998</v>
      </c>
      <c r="F3543">
        <v>31.21</v>
      </c>
      <c r="G3543">
        <v>-48.221831100105597</v>
      </c>
      <c r="H3543">
        <v>-12.105142013818</v>
      </c>
      <c r="I3543">
        <v>-29.956583279774598</v>
      </c>
      <c r="J3543">
        <v>-4.5411130157142798</v>
      </c>
      <c r="K3543">
        <v>33.494734054221702</v>
      </c>
      <c r="L3543">
        <v>36.808547578189803</v>
      </c>
      <c r="M3543">
        <v>34.048236812997303</v>
      </c>
      <c r="N3543">
        <v>1.82415480871433</v>
      </c>
      <c r="O3543">
        <v>58.410765780198602</v>
      </c>
      <c r="P3543">
        <v>5.2613827993254603</v>
      </c>
      <c r="Q3543">
        <v>0.13491561183155601</v>
      </c>
    </row>
    <row r="3544" spans="1:17" hidden="1" x14ac:dyDescent="0.3">
      <c r="A3544" t="s">
        <v>7250</v>
      </c>
      <c r="B3544" t="s">
        <v>7251</v>
      </c>
      <c r="C3544" t="str">
        <f>IFERROR(VLOOKUP(Table1[[#This Row],[Ticker]],[1]!Table1[[Symbol]:[Industry]],2,FALSE),"-")</f>
        <v>-</v>
      </c>
      <c r="E3544">
        <v>38.901123200000001</v>
      </c>
      <c r="F3544">
        <v>13.22</v>
      </c>
      <c r="G3544">
        <v>-72.571521238327094</v>
      </c>
      <c r="H3544">
        <v>0.79583359593799596</v>
      </c>
      <c r="I3544">
        <v>-66.984713129432095</v>
      </c>
      <c r="J3544">
        <v>-8.8340279874700496</v>
      </c>
      <c r="K3544">
        <v>13.3140426045683</v>
      </c>
      <c r="L3544">
        <v>18.2534575608898</v>
      </c>
      <c r="M3544">
        <v>48.535906319899397</v>
      </c>
      <c r="N3544">
        <v>0.55819287379565996</v>
      </c>
      <c r="O3544">
        <v>243.79727685325199</v>
      </c>
      <c r="P3544">
        <v>32.464929859719398</v>
      </c>
      <c r="Q3544">
        <v>0.23615712456576801</v>
      </c>
    </row>
    <row r="3545" spans="1:17" hidden="1" x14ac:dyDescent="0.3">
      <c r="A3545" t="s">
        <v>7252</v>
      </c>
      <c r="B3545" t="s">
        <v>7253</v>
      </c>
      <c r="C3545" t="str">
        <f>IFERROR(VLOOKUP(Table1[[#This Row],[Ticker]],[1]!Table1[[Symbol]:[Industry]],2,FALSE),"-")</f>
        <v>-</v>
      </c>
      <c r="D3545" t="s">
        <v>1318</v>
      </c>
      <c r="E3545">
        <v>38.8999387</v>
      </c>
      <c r="F3545">
        <v>34.299999999999997</v>
      </c>
      <c r="G3545">
        <v>-62.459415067951603</v>
      </c>
      <c r="H3545">
        <v>-9.0441664040620093</v>
      </c>
      <c r="I3545">
        <v>-48.091569320341002</v>
      </c>
      <c r="J3545">
        <v>-9.9602636056842897</v>
      </c>
      <c r="K3545">
        <v>36.127436265630401</v>
      </c>
      <c r="M3545">
        <v>42.542535472845103</v>
      </c>
      <c r="N3545">
        <v>0.92532467532467499</v>
      </c>
      <c r="O3545">
        <v>71.428571428571402</v>
      </c>
      <c r="P3545">
        <v>17.2649572649572</v>
      </c>
    </row>
    <row r="3546" spans="1:17" hidden="1" x14ac:dyDescent="0.3">
      <c r="A3546" t="s">
        <v>7254</v>
      </c>
      <c r="B3546" t="s">
        <v>7255</v>
      </c>
      <c r="C3546" t="str">
        <f>IFERROR(VLOOKUP(Table1[[#This Row],[Ticker]],[1]!Table1[[Symbol]:[Industry]],2,FALSE),"-")</f>
        <v>-</v>
      </c>
      <c r="D3546" t="s">
        <v>454</v>
      </c>
      <c r="E3546">
        <v>38.844557399999999</v>
      </c>
      <c r="F3546">
        <v>2.59</v>
      </c>
      <c r="G3546">
        <v>26.667719656906002</v>
      </c>
      <c r="H3546">
        <v>0.61540806402308701</v>
      </c>
      <c r="I3546">
        <v>-30.379875771953898</v>
      </c>
      <c r="J3546">
        <v>-6.1997954390008099</v>
      </c>
      <c r="K3546">
        <v>2.4947365466819802</v>
      </c>
      <c r="L3546">
        <v>2.3891451588463601</v>
      </c>
      <c r="M3546">
        <v>50.9296135990976</v>
      </c>
      <c r="N3546">
        <v>1.43455493649515</v>
      </c>
      <c r="O3546">
        <v>40.9266409266409</v>
      </c>
      <c r="P3546">
        <v>56.969696969696898</v>
      </c>
      <c r="Q3546">
        <v>9.1670345175469993E-3</v>
      </c>
    </row>
    <row r="3547" spans="1:17" hidden="1" x14ac:dyDescent="0.3">
      <c r="A3547" t="s">
        <v>7256</v>
      </c>
      <c r="B3547" t="s">
        <v>7257</v>
      </c>
      <c r="C3547" t="str">
        <f>IFERROR(VLOOKUP(Table1[[#This Row],[Ticker]],[1]!Table1[[Symbol]:[Industry]],2,FALSE),"-")</f>
        <v>-</v>
      </c>
      <c r="D3547" t="s">
        <v>46</v>
      </c>
      <c r="E3547">
        <v>38.660129999999903</v>
      </c>
      <c r="F3547">
        <v>30.75</v>
      </c>
      <c r="K3547">
        <v>26.2695652130257</v>
      </c>
      <c r="L3547">
        <v>18.751713502708899</v>
      </c>
      <c r="M3547">
        <v>99.999990516182706</v>
      </c>
      <c r="N3547">
        <v>1</v>
      </c>
      <c r="Q3547">
        <v>6.2078155048784001E-2</v>
      </c>
    </row>
    <row r="3548" spans="1:17" hidden="1" x14ac:dyDescent="0.3">
      <c r="A3548" t="s">
        <v>7258</v>
      </c>
      <c r="B3548" t="s">
        <v>7259</v>
      </c>
      <c r="C3548" t="str">
        <f>IFERROR(VLOOKUP(Table1[[#This Row],[Ticker]],[1]!Table1[[Symbol]:[Industry]],2,FALSE),"-")</f>
        <v>-</v>
      </c>
      <c r="D3548" t="s">
        <v>714</v>
      </c>
      <c r="E3548">
        <v>38.618346535999997</v>
      </c>
      <c r="F3548">
        <v>147.41</v>
      </c>
      <c r="G3548">
        <v>33.619107578001604</v>
      </c>
      <c r="H3548">
        <v>3.37327852224431E-2</v>
      </c>
      <c r="I3548">
        <v>20.8651923772569</v>
      </c>
      <c r="J3548">
        <v>0.79072986927031397</v>
      </c>
      <c r="K3548">
        <v>139.536035939334</v>
      </c>
      <c r="L3548">
        <v>120.68799298580601</v>
      </c>
      <c r="M3548">
        <v>44.752496423100702</v>
      </c>
      <c r="N3548">
        <v>1.19068235270069</v>
      </c>
      <c r="O3548">
        <v>3.1816023336272901</v>
      </c>
      <c r="P3548">
        <v>83.574097135740899</v>
      </c>
    </row>
    <row r="3549" spans="1:17" hidden="1" x14ac:dyDescent="0.3">
      <c r="A3549" t="s">
        <v>7260</v>
      </c>
      <c r="B3549" t="s">
        <v>7261</v>
      </c>
      <c r="C3549" t="str">
        <f>IFERROR(VLOOKUP(Table1[[#This Row],[Ticker]],[1]!Table1[[Symbol]:[Industry]],2,FALSE),"-")</f>
        <v>-</v>
      </c>
      <c r="D3549" t="s">
        <v>169</v>
      </c>
      <c r="E3549">
        <v>38.519422800000001</v>
      </c>
      <c r="F3549">
        <v>60.8</v>
      </c>
      <c r="G3549">
        <v>42.969424804984698</v>
      </c>
      <c r="H3549">
        <v>-10.2187695786651</v>
      </c>
      <c r="I3549">
        <v>-17.359718531960102</v>
      </c>
      <c r="J3549">
        <v>-3.4428301061536</v>
      </c>
      <c r="K3549">
        <v>59.486528602907399</v>
      </c>
      <c r="L3549">
        <v>54.452500998608599</v>
      </c>
      <c r="M3549">
        <v>54.3376725547188</v>
      </c>
      <c r="N3549">
        <v>1.75686745199979</v>
      </c>
      <c r="O3549">
        <v>18.2565789473684</v>
      </c>
      <c r="P3549">
        <v>96.065785230570697</v>
      </c>
      <c r="Q3549">
        <v>2.6613705696203999E-2</v>
      </c>
    </row>
    <row r="3550" spans="1:17" hidden="1" x14ac:dyDescent="0.3">
      <c r="A3550" t="s">
        <v>7262</v>
      </c>
      <c r="B3550" t="s">
        <v>7263</v>
      </c>
      <c r="C3550" t="str">
        <f>IFERROR(VLOOKUP(Table1[[#This Row],[Ticker]],[1]!Table1[[Symbol]:[Industry]],2,FALSE),"-")</f>
        <v>-</v>
      </c>
      <c r="D3550" t="s">
        <v>714</v>
      </c>
      <c r="E3550">
        <v>38.500961535999998</v>
      </c>
      <c r="F3550">
        <v>21.14</v>
      </c>
      <c r="G3550">
        <v>30.865481663262901</v>
      </c>
      <c r="H3550">
        <v>-0.65375202562966805</v>
      </c>
      <c r="I3550">
        <v>10.808562991766401</v>
      </c>
      <c r="J3550">
        <v>-0.771872340087151</v>
      </c>
      <c r="K3550">
        <v>19.900488314210101</v>
      </c>
      <c r="L3550">
        <v>17.701465804548601</v>
      </c>
      <c r="M3550">
        <v>45.204362990631097</v>
      </c>
      <c r="N3550">
        <v>1.3966293268799199</v>
      </c>
      <c r="O3550">
        <v>2.4124881740775699</v>
      </c>
      <c r="P3550">
        <v>61.9923371647509</v>
      </c>
    </row>
    <row r="3551" spans="1:17" hidden="1" x14ac:dyDescent="0.3">
      <c r="A3551" t="s">
        <v>7264</v>
      </c>
      <c r="B3551" t="s">
        <v>7265</v>
      </c>
      <c r="C3551" t="str">
        <f>IFERROR(VLOOKUP(Table1[[#This Row],[Ticker]],[1]!Table1[[Symbol]:[Industry]],2,FALSE),"-")</f>
        <v>-</v>
      </c>
      <c r="E3551">
        <v>38.461874999999999</v>
      </c>
      <c r="F3551">
        <v>7.92</v>
      </c>
      <c r="G3551">
        <v>57.648111813768701</v>
      </c>
      <c r="H3551">
        <v>-11.966135191576999</v>
      </c>
      <c r="I3551">
        <v>-7.7879640072480703</v>
      </c>
      <c r="J3551">
        <v>-1.6714935522083501</v>
      </c>
      <c r="K3551">
        <v>6.5443077717314804</v>
      </c>
      <c r="L3551">
        <v>5.1572723595907899</v>
      </c>
      <c r="M3551">
        <v>100</v>
      </c>
      <c r="N3551">
        <v>0.64186157565386903</v>
      </c>
      <c r="O3551">
        <v>10.606060606060501</v>
      </c>
      <c r="P3551">
        <v>83.3333333333333</v>
      </c>
    </row>
    <row r="3552" spans="1:17" hidden="1" x14ac:dyDescent="0.3">
      <c r="A3552" t="s">
        <v>7266</v>
      </c>
      <c r="B3552" t="s">
        <v>7267</v>
      </c>
      <c r="C3552" t="str">
        <f>IFERROR(VLOOKUP(Table1[[#This Row],[Ticker]],[1]!Table1[[Symbol]:[Industry]],2,FALSE),"-")</f>
        <v>-</v>
      </c>
      <c r="D3552" t="s">
        <v>61</v>
      </c>
      <c r="E3552">
        <v>38.42</v>
      </c>
      <c r="F3552">
        <v>38.65</v>
      </c>
      <c r="G3552">
        <v>17.944408110065002</v>
      </c>
      <c r="H3552">
        <v>-10.268347764263501</v>
      </c>
      <c r="I3552">
        <v>-39.543931018007797</v>
      </c>
      <c r="J3552">
        <v>-1.8792857600005499</v>
      </c>
      <c r="K3552">
        <v>38.517403651542402</v>
      </c>
      <c r="L3552">
        <v>37.765641445943103</v>
      </c>
      <c r="M3552">
        <v>47.172548266612601</v>
      </c>
      <c r="N3552">
        <v>2.0475303421550701</v>
      </c>
      <c r="O3552">
        <v>59.120310478654602</v>
      </c>
      <c r="P3552">
        <v>51.212832550860703</v>
      </c>
      <c r="Q3552">
        <v>1.2384522923668E-2</v>
      </c>
    </row>
    <row r="3553" spans="1:17" hidden="1" x14ac:dyDescent="0.3">
      <c r="A3553" t="s">
        <v>7268</v>
      </c>
      <c r="B3553" t="s">
        <v>7269</v>
      </c>
      <c r="C3553" t="str">
        <f>IFERROR(VLOOKUP(Table1[[#This Row],[Ticker]],[1]!Table1[[Symbol]:[Industry]],2,FALSE),"-")</f>
        <v>-</v>
      </c>
      <c r="D3553" t="s">
        <v>808</v>
      </c>
      <c r="E3553">
        <v>38.392800000000001</v>
      </c>
      <c r="F3553">
        <v>136.75</v>
      </c>
      <c r="G3553">
        <v>-73.340723911908995</v>
      </c>
      <c r="H3553">
        <v>-42.914497623230403</v>
      </c>
      <c r="I3553">
        <v>-58.9728781642984</v>
      </c>
      <c r="J3553">
        <v>-4.8629829139104803</v>
      </c>
      <c r="M3553">
        <v>30.8872949090999</v>
      </c>
      <c r="O3553">
        <v>111.151736745886</v>
      </c>
      <c r="P3553">
        <v>9.4000000000000092</v>
      </c>
    </row>
    <row r="3554" spans="1:17" hidden="1" x14ac:dyDescent="0.3">
      <c r="A3554" t="s">
        <v>7270</v>
      </c>
      <c r="B3554" t="s">
        <v>7271</v>
      </c>
      <c r="C3554" t="str">
        <f>IFERROR(VLOOKUP(Table1[[#This Row],[Ticker]],[1]!Table1[[Symbol]:[Industry]],2,FALSE),"-")</f>
        <v>-</v>
      </c>
      <c r="D3554" t="s">
        <v>971</v>
      </c>
      <c r="E3554">
        <v>38.385342711</v>
      </c>
      <c r="F3554">
        <v>76.510000000000005</v>
      </c>
      <c r="G3554">
        <v>-18.857519760279398</v>
      </c>
      <c r="H3554">
        <v>11.141953469755</v>
      </c>
      <c r="I3554">
        <v>-10.6065688744944</v>
      </c>
      <c r="J3554">
        <v>3.8637177153972901</v>
      </c>
      <c r="K3554">
        <v>71.302033217374102</v>
      </c>
      <c r="L3554">
        <v>74.595941848437903</v>
      </c>
      <c r="M3554">
        <v>71.388460878355104</v>
      </c>
      <c r="N3554">
        <v>1.19104445929917</v>
      </c>
      <c r="O3554">
        <v>14.4294863416546</v>
      </c>
      <c r="P3554">
        <v>23.403225806451601</v>
      </c>
      <c r="Q3554">
        <v>-3.0331870747162998E-2</v>
      </c>
    </row>
    <row r="3555" spans="1:17" hidden="1" x14ac:dyDescent="0.3">
      <c r="A3555" t="s">
        <v>7272</v>
      </c>
      <c r="B3555" t="s">
        <v>7273</v>
      </c>
      <c r="C3555" t="str">
        <f>IFERROR(VLOOKUP(Table1[[#This Row],[Ticker]],[1]!Table1[[Symbol]:[Industry]],2,FALSE),"-")</f>
        <v>-</v>
      </c>
      <c r="E3555">
        <v>38.308946499999998</v>
      </c>
      <c r="F3555">
        <v>55.2</v>
      </c>
      <c r="G3555">
        <v>-15.2852215195645</v>
      </c>
      <c r="H3555">
        <v>-13.1714918862262</v>
      </c>
      <c r="I3555">
        <v>-34.661355774731298</v>
      </c>
      <c r="J3555">
        <v>-2.6615925621093299</v>
      </c>
      <c r="K3555">
        <v>56.770229124924001</v>
      </c>
      <c r="L3555">
        <v>57.074274259897003</v>
      </c>
      <c r="M3555">
        <v>43.173512954285101</v>
      </c>
      <c r="N3555">
        <v>0.542969150920803</v>
      </c>
      <c r="O3555">
        <v>55.797101449275303</v>
      </c>
      <c r="P3555">
        <v>44.050104384133597</v>
      </c>
      <c r="Q3555">
        <v>0.112736611645844</v>
      </c>
    </row>
    <row r="3556" spans="1:17" hidden="1" x14ac:dyDescent="0.3">
      <c r="A3556" t="s">
        <v>7274</v>
      </c>
      <c r="B3556" t="s">
        <v>7275</v>
      </c>
      <c r="C3556" t="str">
        <f>IFERROR(VLOOKUP(Table1[[#This Row],[Ticker]],[1]!Table1[[Symbol]:[Industry]],2,FALSE),"-")</f>
        <v>-</v>
      </c>
      <c r="D3556" t="s">
        <v>607</v>
      </c>
      <c r="E3556">
        <v>38.197049249999999</v>
      </c>
      <c r="F3556">
        <v>37.159999999999997</v>
      </c>
      <c r="G3556">
        <v>19.357713687305001</v>
      </c>
      <c r="H3556">
        <v>-1.8449575880122799</v>
      </c>
      <c r="I3556">
        <v>12.0148512443089</v>
      </c>
      <c r="J3556">
        <v>-3.4393035785935799</v>
      </c>
      <c r="K3556">
        <v>35.977365717897598</v>
      </c>
      <c r="L3556">
        <v>33.878547727298802</v>
      </c>
      <c r="M3556">
        <v>62.152040614068603</v>
      </c>
      <c r="N3556">
        <v>1.1359657221856301</v>
      </c>
      <c r="O3556">
        <v>17.8686759956943</v>
      </c>
      <c r="P3556">
        <v>68.144796380090398</v>
      </c>
      <c r="Q3556">
        <v>3.1194586942537E-2</v>
      </c>
    </row>
    <row r="3557" spans="1:17" hidden="1" x14ac:dyDescent="0.3">
      <c r="A3557" t="s">
        <v>7276</v>
      </c>
      <c r="B3557" t="s">
        <v>7277</v>
      </c>
      <c r="C3557" t="str">
        <f>IFERROR(VLOOKUP(Table1[[#This Row],[Ticker]],[1]!Table1[[Symbol]:[Industry]],2,FALSE),"-")</f>
        <v>-</v>
      </c>
      <c r="E3557">
        <v>38.178848674999998</v>
      </c>
      <c r="F3557">
        <v>11.27</v>
      </c>
      <c r="G3557">
        <v>12.842385842398601</v>
      </c>
      <c r="H3557">
        <v>-17.0043257666118</v>
      </c>
      <c r="I3557">
        <v>0.26678264388762801</v>
      </c>
      <c r="J3557">
        <v>-7.3476204303385604</v>
      </c>
      <c r="K3557">
        <v>10.968986403346999</v>
      </c>
      <c r="L3557">
        <v>10.117818979209</v>
      </c>
      <c r="M3557">
        <v>64.685278890049105</v>
      </c>
      <c r="N3557">
        <v>1.5794739982258601</v>
      </c>
      <c r="O3557">
        <v>29.547471162377899</v>
      </c>
    </row>
    <row r="3558" spans="1:17" hidden="1" x14ac:dyDescent="0.3">
      <c r="A3558" t="s">
        <v>7278</v>
      </c>
      <c r="B3558" t="s">
        <v>7279</v>
      </c>
      <c r="C3558" t="str">
        <f>IFERROR(VLOOKUP(Table1[[#This Row],[Ticker]],[1]!Table1[[Symbol]:[Industry]],2,FALSE),"-")</f>
        <v>-</v>
      </c>
      <c r="D3558" t="s">
        <v>1533</v>
      </c>
      <c r="E3558">
        <v>38.147570719999997</v>
      </c>
      <c r="F3558">
        <v>7.6</v>
      </c>
      <c r="G3558">
        <v>27.850132015788901</v>
      </c>
      <c r="H3558">
        <v>40.528649129918499</v>
      </c>
      <c r="I3558">
        <v>12.2598600004037</v>
      </c>
      <c r="J3558">
        <v>-7.1441303681287396</v>
      </c>
      <c r="K3558">
        <v>6.42913045807855</v>
      </c>
      <c r="L3558">
        <v>5.9153519343290304</v>
      </c>
      <c r="M3558">
        <v>58.311338154569498</v>
      </c>
      <c r="N3558">
        <v>2.0472189694053302</v>
      </c>
      <c r="O3558">
        <v>11.052631578947301</v>
      </c>
      <c r="P3558">
        <v>72.727272727272705</v>
      </c>
      <c r="Q3558">
        <v>9.8655826641784003E-2</v>
      </c>
    </row>
    <row r="3559" spans="1:17" hidden="1" x14ac:dyDescent="0.3">
      <c r="A3559" t="s">
        <v>7280</v>
      </c>
      <c r="B3559" t="s">
        <v>7281</v>
      </c>
      <c r="C3559" t="str">
        <f>IFERROR(VLOOKUP(Table1[[#This Row],[Ticker]],[1]!Table1[[Symbol]:[Industry]],2,FALSE),"-")</f>
        <v>-</v>
      </c>
      <c r="D3559" t="s">
        <v>140</v>
      </c>
      <c r="E3559">
        <v>37.921747078999999</v>
      </c>
      <c r="F3559">
        <v>6.48</v>
      </c>
      <c r="G3559">
        <v>17.325531168607402</v>
      </c>
      <c r="H3559">
        <v>-23.095121818074698</v>
      </c>
      <c r="I3559">
        <v>-4.2099377554250204</v>
      </c>
      <c r="J3559">
        <v>-5.4671139901645498</v>
      </c>
      <c r="K3559">
        <v>6.7040343250837102</v>
      </c>
      <c r="L3559">
        <v>6.49362244596285</v>
      </c>
      <c r="M3559">
        <v>37.361095403435897</v>
      </c>
      <c r="N3559">
        <v>1.3996090474242699</v>
      </c>
      <c r="O3559">
        <v>65.895061728395007</v>
      </c>
      <c r="P3559">
        <v>48.965517241379303</v>
      </c>
      <c r="Q3559">
        <v>-8.0087337211871001E-2</v>
      </c>
    </row>
    <row r="3560" spans="1:17" hidden="1" x14ac:dyDescent="0.3">
      <c r="A3560" t="s">
        <v>7282</v>
      </c>
      <c r="B3560" t="s">
        <v>7283</v>
      </c>
      <c r="C3560" t="str">
        <f>IFERROR(VLOOKUP(Table1[[#This Row],[Ticker]],[1]!Table1[[Symbol]:[Industry]],2,FALSE),"-")</f>
        <v>-</v>
      </c>
      <c r="D3560" t="s">
        <v>486</v>
      </c>
      <c r="E3560">
        <v>37.914471008999897</v>
      </c>
      <c r="F3560">
        <v>5.73</v>
      </c>
      <c r="G3560">
        <v>-67.7054235397665</v>
      </c>
      <c r="H3560">
        <v>-29.388993990268901</v>
      </c>
      <c r="I3560">
        <v>-37.381891900986197</v>
      </c>
      <c r="J3560">
        <v>-9.2248597262641798</v>
      </c>
      <c r="K3560">
        <v>7.2003450070482202</v>
      </c>
      <c r="L3560">
        <v>9.7891548214987001</v>
      </c>
      <c r="M3560">
        <v>23.0077767426252</v>
      </c>
      <c r="N3560">
        <v>3.1056338733892099</v>
      </c>
      <c r="O3560">
        <v>91.972076788830705</v>
      </c>
      <c r="P3560">
        <v>7.3033707865168598</v>
      </c>
      <c r="Q3560">
        <v>-0.23519702932849901</v>
      </c>
    </row>
    <row r="3561" spans="1:17" hidden="1" x14ac:dyDescent="0.3">
      <c r="A3561" t="s">
        <v>7284</v>
      </c>
      <c r="B3561" t="s">
        <v>7285</v>
      </c>
      <c r="C3561" t="str">
        <f>IFERROR(VLOOKUP(Table1[[#This Row],[Ticker]],[1]!Table1[[Symbol]:[Industry]],2,FALSE),"-")</f>
        <v>-</v>
      </c>
      <c r="E3561">
        <v>37.892252579999997</v>
      </c>
      <c r="F3561">
        <v>209.6</v>
      </c>
      <c r="G3561">
        <v>58.4975552818414</v>
      </c>
      <c r="H3561">
        <v>13.604634724287701</v>
      </c>
      <c r="I3561">
        <v>97.3228790558382</v>
      </c>
      <c r="J3561">
        <v>-9.3953338974079195</v>
      </c>
      <c r="K3561">
        <v>183.26361320167399</v>
      </c>
      <c r="L3561">
        <v>132.742663962612</v>
      </c>
      <c r="M3561">
        <v>36.724337718015398</v>
      </c>
      <c r="N3561">
        <v>0.920190096581327</v>
      </c>
      <c r="O3561">
        <v>24.737595419847299</v>
      </c>
      <c r="P3561">
        <v>168.37387964148499</v>
      </c>
      <c r="Q3561">
        <v>0.101163233877197</v>
      </c>
    </row>
    <row r="3562" spans="1:17" hidden="1" x14ac:dyDescent="0.3">
      <c r="A3562" t="s">
        <v>7286</v>
      </c>
      <c r="B3562" t="s">
        <v>7287</v>
      </c>
      <c r="C3562" t="str">
        <f>IFERROR(VLOOKUP(Table1[[#This Row],[Ticker]],[1]!Table1[[Symbol]:[Industry]],2,FALSE),"-")</f>
        <v>-</v>
      </c>
      <c r="E3562">
        <v>37.8889</v>
      </c>
      <c r="F3562">
        <v>81.75</v>
      </c>
      <c r="G3562">
        <v>-95.491315702389997</v>
      </c>
      <c r="H3562">
        <v>-8.1691664040620093</v>
      </c>
      <c r="I3562">
        <v>-81.123469954779395</v>
      </c>
      <c r="J3562">
        <v>-15.693232682643099</v>
      </c>
      <c r="M3562">
        <v>43.391401641419499</v>
      </c>
      <c r="O3562">
        <v>266.055045871559</v>
      </c>
      <c r="P3562">
        <v>33.775159548355397</v>
      </c>
    </row>
    <row r="3563" spans="1:17" hidden="1" x14ac:dyDescent="0.3">
      <c r="A3563" t="s">
        <v>7288</v>
      </c>
      <c r="B3563" t="s">
        <v>7289</v>
      </c>
      <c r="C3563" t="str">
        <f>IFERROR(VLOOKUP(Table1[[#This Row],[Ticker]],[1]!Table1[[Symbol]:[Industry]],2,FALSE),"-")</f>
        <v>-</v>
      </c>
      <c r="E3563">
        <v>37.8534012</v>
      </c>
      <c r="F3563">
        <v>77.59</v>
      </c>
      <c r="G3563">
        <v>-57.802456865146297</v>
      </c>
      <c r="H3563">
        <v>-28.223762578344601</v>
      </c>
      <c r="I3563">
        <v>-43.434611117535702</v>
      </c>
      <c r="J3563">
        <v>-6.6426658776407601</v>
      </c>
      <c r="M3563">
        <v>27.768775822212699</v>
      </c>
      <c r="O3563">
        <v>62.404949091377702</v>
      </c>
      <c r="P3563">
        <v>11.0014306151645</v>
      </c>
    </row>
    <row r="3564" spans="1:17" hidden="1" x14ac:dyDescent="0.3">
      <c r="A3564" t="s">
        <v>7290</v>
      </c>
      <c r="B3564" t="s">
        <v>7291</v>
      </c>
      <c r="C3564" t="str">
        <f>IFERROR(VLOOKUP(Table1[[#This Row],[Ticker]],[1]!Table1[[Symbol]:[Industry]],2,FALSE),"-")</f>
        <v>-</v>
      </c>
      <c r="E3564">
        <v>37.799674000000003</v>
      </c>
      <c r="F3564">
        <v>12.18</v>
      </c>
      <c r="G3564">
        <v>-46.850270063253802</v>
      </c>
      <c r="H3564">
        <v>-16.893790464212302</v>
      </c>
      <c r="I3564">
        <v>-43.838151395222603</v>
      </c>
      <c r="J3564">
        <v>2.48592891826655E-2</v>
      </c>
      <c r="K3564">
        <v>13.092033458691001</v>
      </c>
      <c r="L3564">
        <v>15.220060953863699</v>
      </c>
      <c r="M3564">
        <v>47.170055635891998</v>
      </c>
      <c r="N3564">
        <v>1.7244144734881399</v>
      </c>
      <c r="O3564">
        <v>105.665024630541</v>
      </c>
      <c r="P3564">
        <v>10.7272727272727</v>
      </c>
      <c r="Q3564">
        <v>9.1183154054893995E-2</v>
      </c>
    </row>
    <row r="3565" spans="1:17" hidden="1" x14ac:dyDescent="0.3">
      <c r="A3565" t="s">
        <v>7292</v>
      </c>
      <c r="B3565" t="s">
        <v>7293</v>
      </c>
      <c r="C3565" t="str">
        <f>IFERROR(VLOOKUP(Table1[[#This Row],[Ticker]],[1]!Table1[[Symbol]:[Industry]],2,FALSE),"-")</f>
        <v>-</v>
      </c>
      <c r="E3565">
        <v>37.75061075</v>
      </c>
      <c r="F3565">
        <v>43.05</v>
      </c>
      <c r="G3565">
        <v>-12.544617051758999</v>
      </c>
      <c r="H3565">
        <v>-12.3683984859732</v>
      </c>
      <c r="I3565">
        <v>-23.460232914811101</v>
      </c>
      <c r="J3565">
        <v>-7.7437283151880303</v>
      </c>
      <c r="K3565">
        <v>44.1336047402798</v>
      </c>
      <c r="L3565">
        <v>43.797613657016598</v>
      </c>
      <c r="M3565">
        <v>40.466433717313201</v>
      </c>
      <c r="N3565">
        <v>1.2584372853338901</v>
      </c>
      <c r="O3565">
        <v>38.211382113821102</v>
      </c>
      <c r="P3565">
        <v>28.315946348733199</v>
      </c>
      <c r="Q3565">
        <v>7.9873718548858996E-2</v>
      </c>
    </row>
    <row r="3566" spans="1:17" hidden="1" x14ac:dyDescent="0.3">
      <c r="A3566" t="s">
        <v>7294</v>
      </c>
      <c r="B3566" t="s">
        <v>7295</v>
      </c>
      <c r="C3566" t="str">
        <f>IFERROR(VLOOKUP(Table1[[#This Row],[Ticker]],[1]!Table1[[Symbol]:[Industry]],2,FALSE),"-")</f>
        <v>-</v>
      </c>
      <c r="E3566">
        <v>37.658350644999999</v>
      </c>
      <c r="F3566">
        <v>658.85</v>
      </c>
      <c r="G3566">
        <v>106.795371282129</v>
      </c>
      <c r="H3566">
        <v>-14.483053731963</v>
      </c>
      <c r="I3566">
        <v>-40.968755837086597</v>
      </c>
      <c r="J3566">
        <v>-5.3413524600232503</v>
      </c>
      <c r="K3566">
        <v>705.17697325751203</v>
      </c>
      <c r="L3566">
        <v>745.87795843327206</v>
      </c>
      <c r="M3566">
        <v>51.299728513021499</v>
      </c>
      <c r="N3566">
        <v>0.51620227038183597</v>
      </c>
      <c r="O3566">
        <v>91.857023601730205</v>
      </c>
      <c r="P3566">
        <v>156.36186770428</v>
      </c>
      <c r="Q3566">
        <v>7.5366499877654994E-2</v>
      </c>
    </row>
    <row r="3567" spans="1:17" hidden="1" x14ac:dyDescent="0.3">
      <c r="A3567" t="s">
        <v>7296</v>
      </c>
      <c r="B3567" t="s">
        <v>7297</v>
      </c>
      <c r="C3567" t="str">
        <f>IFERROR(VLOOKUP(Table1[[#This Row],[Ticker]],[1]!Table1[[Symbol]:[Industry]],2,FALSE),"-")</f>
        <v>-</v>
      </c>
      <c r="E3567">
        <v>37.565538750000002</v>
      </c>
      <c r="F3567">
        <v>113.3</v>
      </c>
      <c r="G3567">
        <v>69.659606066642297</v>
      </c>
      <c r="H3567">
        <v>-7.0441664040619996</v>
      </c>
      <c r="I3567">
        <v>-22.801750771953898</v>
      </c>
      <c r="J3567">
        <v>-1.6714935522083501</v>
      </c>
      <c r="K3567">
        <v>122.771447546714</v>
      </c>
      <c r="L3567">
        <v>115.23052152058099</v>
      </c>
      <c r="M3567">
        <v>10.319124748061601</v>
      </c>
      <c r="N3567">
        <v>0</v>
      </c>
      <c r="O3567">
        <v>76.081200353045006</v>
      </c>
      <c r="P3567">
        <v>151.21951219512101</v>
      </c>
    </row>
    <row r="3568" spans="1:17" hidden="1" x14ac:dyDescent="0.3">
      <c r="A3568" t="s">
        <v>7298</v>
      </c>
      <c r="B3568" t="s">
        <v>7299</v>
      </c>
      <c r="C3568" t="str">
        <f>IFERROR(VLOOKUP(Table1[[#This Row],[Ticker]],[1]!Table1[[Symbol]:[Industry]],2,FALSE),"-")</f>
        <v>-</v>
      </c>
      <c r="D3568" t="s">
        <v>388</v>
      </c>
      <c r="E3568">
        <v>37.509692831999999</v>
      </c>
      <c r="F3568">
        <v>0.7</v>
      </c>
      <c r="G3568">
        <v>8.9301630958200509</v>
      </c>
      <c r="H3568">
        <v>-8.4330552929508897</v>
      </c>
      <c r="I3568">
        <v>-43.3562107234102</v>
      </c>
      <c r="J3568">
        <v>-3.0603824410972398</v>
      </c>
      <c r="K3568">
        <v>0.93610459795471201</v>
      </c>
      <c r="L3568">
        <v>0.84512881879640001</v>
      </c>
      <c r="M3568">
        <v>1.3030307788614</v>
      </c>
      <c r="N3568">
        <v>1.31963876413394</v>
      </c>
      <c r="O3568">
        <v>82.857142857142804</v>
      </c>
      <c r="P3568">
        <v>52.173913043478201</v>
      </c>
      <c r="Q3568">
        <v>9.6468635664927999E-2</v>
      </c>
    </row>
    <row r="3569" spans="1:17" hidden="1" x14ac:dyDescent="0.3">
      <c r="A3569" t="s">
        <v>7300</v>
      </c>
      <c r="B3569" t="s">
        <v>7301</v>
      </c>
      <c r="C3569" t="str">
        <f>IFERROR(VLOOKUP(Table1[[#This Row],[Ticker]],[1]!Table1[[Symbol]:[Industry]],2,FALSE),"-")</f>
        <v>-</v>
      </c>
      <c r="E3569">
        <v>37.466324999999998</v>
      </c>
      <c r="F3569">
        <v>15</v>
      </c>
      <c r="G3569">
        <v>17.171921337578301</v>
      </c>
      <c r="H3569">
        <v>6.59219723230163</v>
      </c>
      <c r="I3569">
        <v>9.9437398303095907</v>
      </c>
      <c r="J3569">
        <v>-31.182771747697</v>
      </c>
      <c r="K3569">
        <v>13.9369108023813</v>
      </c>
      <c r="L3569">
        <v>12.6745734038346</v>
      </c>
      <c r="M3569">
        <v>46.574558413954698</v>
      </c>
      <c r="N3569">
        <v>4.1558441558441501</v>
      </c>
      <c r="O3569">
        <v>41.866666666666603</v>
      </c>
      <c r="P3569">
        <v>66.297117516629697</v>
      </c>
      <c r="Q3569">
        <v>9.8139074585619993E-3</v>
      </c>
    </row>
    <row r="3570" spans="1:17" hidden="1" x14ac:dyDescent="0.3">
      <c r="A3570" t="s">
        <v>7302</v>
      </c>
      <c r="B3570" t="s">
        <v>7303</v>
      </c>
      <c r="C3570" t="str">
        <f>IFERROR(VLOOKUP(Table1[[#This Row],[Ticker]],[1]!Table1[[Symbol]:[Industry]],2,FALSE),"-")</f>
        <v>-</v>
      </c>
      <c r="D3570" t="s">
        <v>302</v>
      </c>
      <c r="E3570">
        <v>37.425600000000003</v>
      </c>
      <c r="F3570">
        <v>11.04</v>
      </c>
      <c r="G3570">
        <v>-73.263569097912097</v>
      </c>
      <c r="H3570">
        <v>-1.19565250185683</v>
      </c>
      <c r="I3570">
        <v>-42.703329780654997</v>
      </c>
      <c r="J3570">
        <v>-3.4508529828133399</v>
      </c>
      <c r="K3570">
        <v>11.363980536495699</v>
      </c>
      <c r="L3570">
        <v>14.1485889540174</v>
      </c>
      <c r="M3570">
        <v>58.5831068411347</v>
      </c>
      <c r="N3570">
        <v>0.68169969880855597</v>
      </c>
      <c r="O3570">
        <v>111.77536231884</v>
      </c>
      <c r="P3570">
        <v>15.966386554621799</v>
      </c>
      <c r="Q3570">
        <v>1.6272876505593999E-2</v>
      </c>
    </row>
    <row r="3571" spans="1:17" hidden="1" x14ac:dyDescent="0.3">
      <c r="A3571" t="s">
        <v>7304</v>
      </c>
      <c r="B3571" t="s">
        <v>7305</v>
      </c>
      <c r="C3571" t="str">
        <f>IFERROR(VLOOKUP(Table1[[#This Row],[Ticker]],[1]!Table1[[Symbol]:[Industry]],2,FALSE),"-")</f>
        <v>-</v>
      </c>
      <c r="D3571" t="s">
        <v>46</v>
      </c>
      <c r="E3571">
        <v>37.3856964</v>
      </c>
      <c r="F3571">
        <v>1.56</v>
      </c>
      <c r="G3571">
        <v>69.314778480435393</v>
      </c>
      <c r="H3571">
        <v>8.5113891514935407</v>
      </c>
      <c r="I3571">
        <v>62.015957561379302</v>
      </c>
      <c r="J3571">
        <v>-7.12603900675379</v>
      </c>
      <c r="K3571">
        <v>1.25783840027531</v>
      </c>
      <c r="L3571">
        <v>1.05020862671513</v>
      </c>
      <c r="M3571">
        <v>63.522066072734901</v>
      </c>
      <c r="N3571">
        <v>1.34956655736491</v>
      </c>
      <c r="O3571">
        <v>5.7692307692307701</v>
      </c>
      <c r="P3571">
        <v>183.636363636363</v>
      </c>
      <c r="Q3571">
        <v>8.7054914826182994E-2</v>
      </c>
    </row>
    <row r="3572" spans="1:17" hidden="1" x14ac:dyDescent="0.3">
      <c r="A3572" t="s">
        <v>7306</v>
      </c>
      <c r="B3572" t="s">
        <v>7307</v>
      </c>
      <c r="C3572" t="str">
        <f>IFERROR(VLOOKUP(Table1[[#This Row],[Ticker]],[1]!Table1[[Symbol]:[Industry]],2,FALSE),"-")</f>
        <v>-</v>
      </c>
      <c r="D3572" t="s">
        <v>714</v>
      </c>
      <c r="E3572">
        <v>37.354653050000003</v>
      </c>
      <c r="F3572">
        <v>260.31</v>
      </c>
      <c r="G3572">
        <v>1.1439283566310201</v>
      </c>
      <c r="H3572">
        <v>-2.5681095016376299</v>
      </c>
      <c r="I3572">
        <v>0.65354645791528598</v>
      </c>
      <c r="J3572">
        <v>0.44349939781516001</v>
      </c>
      <c r="K3572">
        <v>248.835459240327</v>
      </c>
      <c r="L3572">
        <v>232.953963772886</v>
      </c>
      <c r="M3572">
        <v>62.782489239617902</v>
      </c>
      <c r="N3572">
        <v>0.56220452988394498</v>
      </c>
      <c r="O3572">
        <v>5.6432714839998299</v>
      </c>
      <c r="P3572">
        <v>31.5361293582617</v>
      </c>
      <c r="Q3572">
        <v>1.5022786694405E-2</v>
      </c>
    </row>
    <row r="3573" spans="1:17" hidden="1" x14ac:dyDescent="0.3">
      <c r="A3573" t="s">
        <v>7308</v>
      </c>
      <c r="B3573" t="s">
        <v>7309</v>
      </c>
      <c r="C3573" t="str">
        <f>IFERROR(VLOOKUP(Table1[[#This Row],[Ticker]],[1]!Table1[[Symbol]:[Industry]],2,FALSE),"-")</f>
        <v>-</v>
      </c>
      <c r="E3573">
        <v>37.332403999999997</v>
      </c>
      <c r="F3573">
        <v>20.04</v>
      </c>
      <c r="G3573">
        <v>-64.531727470128999</v>
      </c>
      <c r="H3573">
        <v>3.6866920646154901</v>
      </c>
      <c r="I3573">
        <v>-39.308751984673997</v>
      </c>
      <c r="J3573">
        <v>-8.0930621796593201</v>
      </c>
      <c r="K3573">
        <v>18.744354041363302</v>
      </c>
      <c r="L3573">
        <v>22.230920648167601</v>
      </c>
      <c r="M3573">
        <v>48.880030523220398</v>
      </c>
      <c r="N3573">
        <v>1.6338028803693201</v>
      </c>
      <c r="O3573">
        <v>96.357285429141697</v>
      </c>
      <c r="P3573">
        <v>33.3333333333333</v>
      </c>
      <c r="Q3573">
        <v>5.7223643541326003E-2</v>
      </c>
    </row>
    <row r="3574" spans="1:17" hidden="1" x14ac:dyDescent="0.3">
      <c r="A3574" t="s">
        <v>7310</v>
      </c>
      <c r="B3574" t="s">
        <v>7311</v>
      </c>
      <c r="C3574" t="str">
        <f>IFERROR(VLOOKUP(Table1[[#This Row],[Ticker]],[1]!Table1[[Symbol]:[Industry]],2,FALSE),"-")</f>
        <v>-</v>
      </c>
      <c r="D3574" t="s">
        <v>533</v>
      </c>
      <c r="E3574">
        <v>37.086428357999999</v>
      </c>
      <c r="F3574">
        <v>60.89</v>
      </c>
      <c r="G3574">
        <v>43.265943852244497</v>
      </c>
      <c r="H3574">
        <v>-21.7593345578025</v>
      </c>
      <c r="I3574">
        <v>9.2568816537886107</v>
      </c>
      <c r="J3574">
        <v>-9.4083512890660899</v>
      </c>
      <c r="K3574">
        <v>70.405746956654298</v>
      </c>
      <c r="L3574">
        <v>62.648048335833302</v>
      </c>
      <c r="M3574">
        <v>20.411934336923</v>
      </c>
      <c r="N3574">
        <v>0.24773432562144501</v>
      </c>
      <c r="O3574">
        <v>60.8802759073739</v>
      </c>
      <c r="P3574">
        <v>84.459254771281394</v>
      </c>
      <c r="Q3574">
        <v>1.3044341681109E-2</v>
      </c>
    </row>
    <row r="3575" spans="1:17" hidden="1" x14ac:dyDescent="0.3">
      <c r="A3575" t="s">
        <v>7312</v>
      </c>
      <c r="B3575" t="s">
        <v>7313</v>
      </c>
      <c r="C3575" t="str">
        <f>IFERROR(VLOOKUP(Table1[[#This Row],[Ticker]],[1]!Table1[[Symbol]:[Industry]],2,FALSE),"-")</f>
        <v>-</v>
      </c>
      <c r="E3575">
        <v>37.03</v>
      </c>
      <c r="F3575">
        <v>55.54</v>
      </c>
      <c r="G3575">
        <v>253.427406466783</v>
      </c>
      <c r="H3575">
        <v>-14.2371488602023</v>
      </c>
      <c r="I3575">
        <v>22.513949529250802</v>
      </c>
      <c r="J3575">
        <v>-13.5048268855416</v>
      </c>
      <c r="K3575">
        <v>60.985261847156899</v>
      </c>
      <c r="L3575">
        <v>50.510137228166499</v>
      </c>
      <c r="M3575">
        <v>36.583682786079002</v>
      </c>
      <c r="N3575">
        <v>0.91151351356233901</v>
      </c>
      <c r="O3575">
        <v>61.109110550954199</v>
      </c>
      <c r="P3575">
        <v>433.52545629202598</v>
      </c>
    </row>
    <row r="3576" spans="1:17" hidden="1" x14ac:dyDescent="0.3">
      <c r="A3576" t="s">
        <v>7314</v>
      </c>
      <c r="B3576" t="s">
        <v>7315</v>
      </c>
      <c r="C3576" t="str">
        <f>IFERROR(VLOOKUP(Table1[[#This Row],[Ticker]],[1]!Table1[[Symbol]:[Industry]],2,FALSE),"-")</f>
        <v>-</v>
      </c>
      <c r="E3576">
        <v>36.964996499999998</v>
      </c>
      <c r="F3576">
        <v>117.8</v>
      </c>
      <c r="G3576">
        <v>8.1784148440718099</v>
      </c>
      <c r="H3576">
        <v>-18.6215362054857</v>
      </c>
      <c r="I3576">
        <v>3.3075147603025399</v>
      </c>
      <c r="J3576">
        <v>-3.3381602188750099</v>
      </c>
      <c r="K3576">
        <v>129.86878907067501</v>
      </c>
      <c r="L3576">
        <v>118.62564041794499</v>
      </c>
      <c r="M3576">
        <v>38.979139682321602</v>
      </c>
      <c r="N3576">
        <v>1.0789745513026201</v>
      </c>
      <c r="O3576">
        <v>43.378607809847203</v>
      </c>
      <c r="P3576">
        <v>72.9809104258443</v>
      </c>
      <c r="Q3576">
        <v>8.8075962974058994E-2</v>
      </c>
    </row>
    <row r="3577" spans="1:17" hidden="1" x14ac:dyDescent="0.3">
      <c r="A3577" t="s">
        <v>7316</v>
      </c>
      <c r="B3577" t="s">
        <v>7317</v>
      </c>
      <c r="C3577" t="str">
        <f>IFERROR(VLOOKUP(Table1[[#This Row],[Ticker]],[1]!Table1[[Symbol]:[Industry]],2,FALSE),"-")</f>
        <v>-</v>
      </c>
      <c r="E3577">
        <v>36.94667493</v>
      </c>
      <c r="F3577">
        <v>54.13</v>
      </c>
      <c r="G3577">
        <v>-80.463834719230306</v>
      </c>
      <c r="H3577">
        <v>-2.6890262171461199</v>
      </c>
      <c r="I3577">
        <v>-66.095988971619704</v>
      </c>
      <c r="J3577">
        <v>-3.8614024519981198</v>
      </c>
      <c r="M3577">
        <v>49.474874683998998</v>
      </c>
      <c r="O3577">
        <v>121.134306299649</v>
      </c>
      <c r="P3577">
        <v>18.420476919711199</v>
      </c>
    </row>
    <row r="3578" spans="1:17" hidden="1" x14ac:dyDescent="0.3">
      <c r="A3578" t="s">
        <v>7318</v>
      </c>
      <c r="B3578" t="s">
        <v>7319</v>
      </c>
      <c r="C3578" t="str">
        <f>IFERROR(VLOOKUP(Table1[[#This Row],[Ticker]],[1]!Table1[[Symbol]:[Industry]],2,FALSE),"-")</f>
        <v>-</v>
      </c>
      <c r="E3578">
        <v>36.90925</v>
      </c>
      <c r="F3578">
        <v>6.22</v>
      </c>
      <c r="G3578">
        <v>-34.214633284270398</v>
      </c>
      <c r="H3578">
        <v>-28.409526707475401</v>
      </c>
      <c r="I3578">
        <v>-39.8231228983907</v>
      </c>
      <c r="J3578">
        <v>-6.5644599130646197</v>
      </c>
      <c r="K3578">
        <v>6.9826674647625699</v>
      </c>
      <c r="L3578">
        <v>6.2995395240818901</v>
      </c>
      <c r="M3578">
        <v>68.351509113738501</v>
      </c>
      <c r="N3578">
        <v>0.68910825126171205</v>
      </c>
      <c r="O3578">
        <v>54.983922829581999</v>
      </c>
      <c r="P3578">
        <v>23.658051689860802</v>
      </c>
      <c r="Q3578">
        <v>0.10568842087592201</v>
      </c>
    </row>
    <row r="3579" spans="1:17" hidden="1" x14ac:dyDescent="0.3">
      <c r="A3579" t="s">
        <v>7320</v>
      </c>
      <c r="B3579" t="s">
        <v>7321</v>
      </c>
      <c r="C3579" t="str">
        <f>IFERROR(VLOOKUP(Table1[[#This Row],[Ticker]],[1]!Table1[[Symbol]:[Industry]],2,FALSE),"-")</f>
        <v>-</v>
      </c>
      <c r="D3579" t="s">
        <v>533</v>
      </c>
      <c r="E3579">
        <v>36.9</v>
      </c>
      <c r="F3579">
        <v>123</v>
      </c>
      <c r="G3579">
        <v>58.061417261433299</v>
      </c>
      <c r="H3579">
        <v>-19.1870235469191</v>
      </c>
      <c r="I3579">
        <v>36.875395312383397</v>
      </c>
      <c r="J3579">
        <v>-9.3984252851415899</v>
      </c>
      <c r="K3579">
        <v>125.623767528634</v>
      </c>
      <c r="L3579">
        <v>104.29304149741699</v>
      </c>
      <c r="M3579">
        <v>24.674230826014899</v>
      </c>
      <c r="N3579">
        <v>0.48044894268946198</v>
      </c>
      <c r="O3579">
        <v>17.764227642276399</v>
      </c>
      <c r="P3579">
        <v>110.616438356164</v>
      </c>
      <c r="Q3579">
        <v>6.0264403585176998E-2</v>
      </c>
    </row>
    <row r="3580" spans="1:17" hidden="1" x14ac:dyDescent="0.3">
      <c r="A3580" t="s">
        <v>7322</v>
      </c>
      <c r="B3580" t="s">
        <v>7323</v>
      </c>
      <c r="C3580" t="str">
        <f>IFERROR(VLOOKUP(Table1[[#This Row],[Ticker]],[1]!Table1[[Symbol]:[Industry]],2,FALSE),"-")</f>
        <v>-</v>
      </c>
      <c r="D3580" t="s">
        <v>714</v>
      </c>
      <c r="E3580">
        <v>36.765885388999997</v>
      </c>
      <c r="F3580">
        <v>256.99</v>
      </c>
      <c r="G3580">
        <v>42.726874304496199</v>
      </c>
      <c r="H3580">
        <v>-1.19714507530495</v>
      </c>
      <c r="I3580">
        <v>26.390265424059301</v>
      </c>
      <c r="J3580">
        <v>-1.4005432909348901</v>
      </c>
      <c r="K3580">
        <v>243.07530355976499</v>
      </c>
      <c r="L3580">
        <v>207.19039684672899</v>
      </c>
      <c r="M3580">
        <v>30.790198502182001</v>
      </c>
      <c r="N3580">
        <v>0.97345565231646702</v>
      </c>
      <c r="O3580">
        <v>2.9145102922292598</v>
      </c>
      <c r="P3580">
        <v>69.820921165664402</v>
      </c>
    </row>
    <row r="3581" spans="1:17" hidden="1" x14ac:dyDescent="0.3">
      <c r="A3581" t="s">
        <v>7324</v>
      </c>
      <c r="B3581" t="s">
        <v>7325</v>
      </c>
      <c r="C3581" t="str">
        <f>IFERROR(VLOOKUP(Table1[[#This Row],[Ticker]],[1]!Table1[[Symbol]:[Industry]],2,FALSE),"-")</f>
        <v>-</v>
      </c>
      <c r="D3581" t="s">
        <v>988</v>
      </c>
      <c r="E3581">
        <v>36.736499999999999</v>
      </c>
      <c r="F3581">
        <v>78.38</v>
      </c>
      <c r="G3581">
        <v>28.606117063112599</v>
      </c>
      <c r="H3581">
        <v>-4.3350030574484499</v>
      </c>
      <c r="I3581">
        <v>22.322862932223298</v>
      </c>
      <c r="J3581">
        <v>-8.71476278297758</v>
      </c>
      <c r="K3581">
        <v>73.253318750381098</v>
      </c>
      <c r="L3581">
        <v>65.134451651210497</v>
      </c>
      <c r="M3581">
        <v>44.688429868780801</v>
      </c>
      <c r="N3581">
        <v>1.65701339651117</v>
      </c>
      <c r="O3581">
        <v>21.523347792804199</v>
      </c>
      <c r="P3581">
        <v>70.391304347825994</v>
      </c>
      <c r="Q3581">
        <v>0.102840605248758</v>
      </c>
    </row>
    <row r="3582" spans="1:17" hidden="1" x14ac:dyDescent="0.3">
      <c r="A3582" t="s">
        <v>7326</v>
      </c>
      <c r="B3582" t="s">
        <v>7327</v>
      </c>
      <c r="C3582" t="str">
        <f>IFERROR(VLOOKUP(Table1[[#This Row],[Ticker]],[1]!Table1[[Symbol]:[Industry]],2,FALSE),"-")</f>
        <v>-</v>
      </c>
      <c r="E3582">
        <v>36.703800000000001</v>
      </c>
      <c r="F3582">
        <v>67.97</v>
      </c>
      <c r="G3582">
        <v>-46.466107300450297</v>
      </c>
      <c r="H3582">
        <v>-9.8052536715870495</v>
      </c>
      <c r="I3582">
        <v>-27.403795525040302</v>
      </c>
      <c r="J3582">
        <v>6.7336101160531996</v>
      </c>
      <c r="K3582">
        <v>69.165908489025895</v>
      </c>
      <c r="L3582">
        <v>79.582380263694404</v>
      </c>
      <c r="M3582">
        <v>62.845401597196599</v>
      </c>
      <c r="N3582">
        <v>1.0809464508094599</v>
      </c>
      <c r="O3582">
        <v>60.291304987494399</v>
      </c>
      <c r="P3582">
        <v>14.235294117646999</v>
      </c>
    </row>
    <row r="3583" spans="1:17" hidden="1" x14ac:dyDescent="0.3">
      <c r="A3583" t="s">
        <v>7328</v>
      </c>
      <c r="B3583" t="s">
        <v>7329</v>
      </c>
      <c r="C3583" t="str">
        <f>IFERROR(VLOOKUP(Table1[[#This Row],[Ticker]],[1]!Table1[[Symbol]:[Industry]],2,FALSE),"-")</f>
        <v>-</v>
      </c>
      <c r="D3583" t="s">
        <v>396</v>
      </c>
      <c r="E3583">
        <v>36.657093199999998</v>
      </c>
      <c r="F3583">
        <v>88.15</v>
      </c>
      <c r="G3583">
        <v>-40.721366097877699</v>
      </c>
      <c r="H3583">
        <v>-8.02349175770728</v>
      </c>
      <c r="I3583">
        <v>-25.610034984399199</v>
      </c>
      <c r="J3583">
        <v>-0.57161576085184196</v>
      </c>
      <c r="K3583">
        <v>89.880079079654294</v>
      </c>
      <c r="L3583">
        <v>91.743848455629902</v>
      </c>
      <c r="M3583">
        <v>53.603369330144801</v>
      </c>
      <c r="N3583">
        <v>1.11072063462704</v>
      </c>
      <c r="O3583">
        <v>30.459444129324901</v>
      </c>
      <c r="P3583">
        <v>13.0128205128205</v>
      </c>
      <c r="Q3583">
        <v>-3.8651131682942999E-2</v>
      </c>
    </row>
    <row r="3584" spans="1:17" hidden="1" x14ac:dyDescent="0.3">
      <c r="A3584" t="s">
        <v>7330</v>
      </c>
      <c r="B3584" t="s">
        <v>7331</v>
      </c>
      <c r="C3584" t="str">
        <f>IFERROR(VLOOKUP(Table1[[#This Row],[Ticker]],[1]!Table1[[Symbol]:[Industry]],2,FALSE),"-")</f>
        <v>-</v>
      </c>
      <c r="D3584" t="s">
        <v>663</v>
      </c>
      <c r="E3584">
        <v>36.627372999999999</v>
      </c>
      <c r="F3584">
        <v>14.45</v>
      </c>
      <c r="G3584">
        <v>-74.983467133599603</v>
      </c>
      <c r="H3584">
        <v>-8.3774997373953308</v>
      </c>
      <c r="I3584">
        <v>-24.269183000869599</v>
      </c>
      <c r="J3584">
        <v>-4.3030724995767597</v>
      </c>
      <c r="K3584">
        <v>15.2225363984843</v>
      </c>
      <c r="M3584">
        <v>47.753756481754301</v>
      </c>
      <c r="N3584">
        <v>0.89999999999999902</v>
      </c>
      <c r="O3584">
        <v>107.612456747404</v>
      </c>
      <c r="P3584">
        <v>9.0566037735849001</v>
      </c>
    </row>
    <row r="3585" spans="1:17" hidden="1" x14ac:dyDescent="0.3">
      <c r="A3585" t="s">
        <v>7332</v>
      </c>
      <c r="B3585" t="s">
        <v>7333</v>
      </c>
      <c r="C3585" t="str">
        <f>IFERROR(VLOOKUP(Table1[[#This Row],[Ticker]],[1]!Table1[[Symbol]:[Industry]],2,FALSE),"-")</f>
        <v>-</v>
      </c>
      <c r="E3585">
        <v>36.523178461000001</v>
      </c>
      <c r="F3585">
        <v>48.35</v>
      </c>
      <c r="G3585">
        <v>-42.308777305044799</v>
      </c>
      <c r="H3585">
        <v>-16.510833070728602</v>
      </c>
      <c r="I3585">
        <v>27.181621649988202</v>
      </c>
      <c r="J3585">
        <v>-7.3659379966527903</v>
      </c>
      <c r="K3585">
        <v>48.458107505428799</v>
      </c>
      <c r="L3585">
        <v>47.0381931828123</v>
      </c>
      <c r="M3585">
        <v>33.595470215018501</v>
      </c>
      <c r="N3585">
        <v>0.66456291605796503</v>
      </c>
      <c r="O3585">
        <v>53.877973112719701</v>
      </c>
      <c r="P3585">
        <v>73.235399498387693</v>
      </c>
      <c r="Q3585">
        <v>0.164641120655655</v>
      </c>
    </row>
    <row r="3586" spans="1:17" hidden="1" x14ac:dyDescent="0.3">
      <c r="A3586" t="s">
        <v>7334</v>
      </c>
      <c r="B3586" t="s">
        <v>7335</v>
      </c>
      <c r="C3586" t="str">
        <f>IFERROR(VLOOKUP(Table1[[#This Row],[Ticker]],[1]!Table1[[Symbol]:[Industry]],2,FALSE),"-")</f>
        <v>-</v>
      </c>
      <c r="E3586">
        <v>36.517409039999997</v>
      </c>
      <c r="F3586">
        <v>53.09</v>
      </c>
      <c r="G3586">
        <v>94.879797175907001</v>
      </c>
      <c r="H3586">
        <v>41.566944707049103</v>
      </c>
      <c r="I3586">
        <v>22.748280793702602</v>
      </c>
      <c r="J3586">
        <v>-0.82323719028563302</v>
      </c>
      <c r="K3586">
        <v>42.196147320313599</v>
      </c>
      <c r="L3586">
        <v>34.837411600825099</v>
      </c>
      <c r="M3586">
        <v>65.881018883228194</v>
      </c>
      <c r="N3586">
        <v>1.1019669049565</v>
      </c>
      <c r="O3586">
        <v>15.991712186852499</v>
      </c>
      <c r="P3586">
        <v>140.11759384893699</v>
      </c>
      <c r="Q3586">
        <v>4.7333067468558997E-2</v>
      </c>
    </row>
    <row r="3587" spans="1:17" hidden="1" x14ac:dyDescent="0.3">
      <c r="A3587" t="s">
        <v>7336</v>
      </c>
      <c r="B3587" t="s">
        <v>7337</v>
      </c>
      <c r="C3587" t="str">
        <f>IFERROR(VLOOKUP(Table1[[#This Row],[Ticker]],[1]!Table1[[Symbol]:[Industry]],2,FALSE),"-")</f>
        <v>-</v>
      </c>
      <c r="E3587">
        <v>36.4535871</v>
      </c>
      <c r="F3587">
        <v>81.150000000000006</v>
      </c>
      <c r="G3587">
        <v>12.114065286344699</v>
      </c>
      <c r="H3587">
        <v>-4.8680657751311802</v>
      </c>
      <c r="I3587">
        <v>-8.5958567846121703</v>
      </c>
      <c r="J3587">
        <v>-7.2180051801153198</v>
      </c>
      <c r="K3587">
        <v>81.484002030042703</v>
      </c>
      <c r="L3587">
        <v>69.908771177295904</v>
      </c>
      <c r="M3587">
        <v>38.6559398515992</v>
      </c>
      <c r="N3587">
        <v>0.49753557146842697</v>
      </c>
      <c r="O3587">
        <v>18.964879852125598</v>
      </c>
      <c r="P3587">
        <v>64.271255060728706</v>
      </c>
      <c r="Q3587">
        <v>0.16372275539835399</v>
      </c>
    </row>
    <row r="3588" spans="1:17" hidden="1" x14ac:dyDescent="0.3">
      <c r="A3588" t="s">
        <v>7338</v>
      </c>
      <c r="B3588" t="s">
        <v>7339</v>
      </c>
      <c r="C3588" t="str">
        <f>IFERROR(VLOOKUP(Table1[[#This Row],[Ticker]],[1]!Table1[[Symbol]:[Industry]],2,FALSE),"-")</f>
        <v>-</v>
      </c>
      <c r="E3588">
        <v>36.435078028</v>
      </c>
      <c r="F3588">
        <v>0.84</v>
      </c>
      <c r="G3588">
        <v>-26.8480122172389</v>
      </c>
      <c r="H3588">
        <v>-8.1935916914183302</v>
      </c>
      <c r="I3588">
        <v>-24.719437627624</v>
      </c>
      <c r="J3588">
        <v>-1.6714935522083501</v>
      </c>
      <c r="K3588">
        <v>0.87864695970034701</v>
      </c>
      <c r="L3588">
        <v>0.94087237199567597</v>
      </c>
      <c r="M3588">
        <v>60.609741228760797</v>
      </c>
      <c r="N3588">
        <v>0.99927798434128701</v>
      </c>
      <c r="O3588">
        <v>60.714285714285701</v>
      </c>
      <c r="P3588">
        <v>6.3291139240506196</v>
      </c>
      <c r="Q3588">
        <v>-7.4810407073630002E-3</v>
      </c>
    </row>
    <row r="3589" spans="1:17" hidden="1" x14ac:dyDescent="0.3">
      <c r="A3589" t="s">
        <v>7340</v>
      </c>
      <c r="B3589" t="s">
        <v>7341</v>
      </c>
      <c r="C3589" t="str">
        <f>IFERROR(VLOOKUP(Table1[[#This Row],[Ticker]],[1]!Table1[[Symbol]:[Industry]],2,FALSE),"-")</f>
        <v>-</v>
      </c>
      <c r="D3589" t="s">
        <v>278</v>
      </c>
      <c r="E3589">
        <v>36.396000000000001</v>
      </c>
      <c r="F3589">
        <v>91.23</v>
      </c>
      <c r="G3589">
        <v>85.985312123126803</v>
      </c>
      <c r="H3589">
        <v>21.124847680445001</v>
      </c>
      <c r="I3589">
        <v>96.970295460922699</v>
      </c>
      <c r="J3589">
        <v>24.367287611226502</v>
      </c>
      <c r="K3589">
        <v>74.305112202652495</v>
      </c>
      <c r="L3589">
        <v>63.770409678217703</v>
      </c>
      <c r="M3589">
        <v>86.792173151605894</v>
      </c>
      <c r="N3589">
        <v>3.0170308733182898</v>
      </c>
      <c r="O3589">
        <v>4.1324125835799403</v>
      </c>
      <c r="P3589">
        <v>163.06228373702399</v>
      </c>
      <c r="Q3589">
        <v>8.5129979822866006E-2</v>
      </c>
    </row>
    <row r="3590" spans="1:17" hidden="1" x14ac:dyDescent="0.3">
      <c r="A3590" t="s">
        <v>7342</v>
      </c>
      <c r="B3590" t="s">
        <v>7343</v>
      </c>
      <c r="C3590" t="str">
        <f>IFERROR(VLOOKUP(Table1[[#This Row],[Ticker]],[1]!Table1[[Symbol]:[Industry]],2,FALSE),"-")</f>
        <v>-</v>
      </c>
      <c r="D3590" t="s">
        <v>1533</v>
      </c>
      <c r="E3590">
        <v>36.39264</v>
      </c>
      <c r="F3590">
        <v>36</v>
      </c>
      <c r="G3590">
        <v>57.988247868190498</v>
      </c>
      <c r="H3590">
        <v>-8.8820042418998408</v>
      </c>
      <c r="I3590">
        <v>-3.7583677050283399</v>
      </c>
      <c r="J3590">
        <v>-4.0370849500578201</v>
      </c>
      <c r="K3590">
        <v>39.042326598116198</v>
      </c>
      <c r="L3590">
        <v>35.452748874607998</v>
      </c>
      <c r="M3590">
        <v>29.9768154409945</v>
      </c>
      <c r="N3590">
        <v>0.648482433005656</v>
      </c>
      <c r="O3590">
        <v>61.0555555555555</v>
      </c>
      <c r="P3590">
        <v>95.652173913043498</v>
      </c>
      <c r="Q3590">
        <v>3.3223238511329002E-2</v>
      </c>
    </row>
    <row r="3591" spans="1:17" hidden="1" x14ac:dyDescent="0.3">
      <c r="A3591" t="s">
        <v>7344</v>
      </c>
      <c r="B3591" t="s">
        <v>7345</v>
      </c>
      <c r="C3591" t="str">
        <f>IFERROR(VLOOKUP(Table1[[#This Row],[Ticker]],[1]!Table1[[Symbol]:[Industry]],2,FALSE),"-")</f>
        <v>-</v>
      </c>
      <c r="D3591" t="s">
        <v>388</v>
      </c>
      <c r="E3591">
        <v>36.373893709999997</v>
      </c>
      <c r="F3591">
        <v>22.78</v>
      </c>
      <c r="G3591">
        <v>414.12520502071902</v>
      </c>
      <c r="H3591">
        <v>8.0751969911634394</v>
      </c>
      <c r="I3591">
        <v>32.405021704386698</v>
      </c>
      <c r="J3591">
        <v>19.761074998435099</v>
      </c>
      <c r="K3591">
        <v>20.282823112750901</v>
      </c>
      <c r="L3591">
        <v>18.437630975736901</v>
      </c>
      <c r="M3591">
        <v>84.699415781674006</v>
      </c>
      <c r="N3591">
        <v>0.121092891156135</v>
      </c>
      <c r="O3591">
        <v>78.138718173836594</v>
      </c>
      <c r="P3591">
        <v>632.47588424437299</v>
      </c>
    </row>
    <row r="3592" spans="1:17" hidden="1" x14ac:dyDescent="0.3">
      <c r="A3592" t="s">
        <v>7346</v>
      </c>
      <c r="B3592" t="s">
        <v>7347</v>
      </c>
      <c r="C3592" t="str">
        <f>IFERROR(VLOOKUP(Table1[[#This Row],[Ticker]],[1]!Table1[[Symbol]:[Industry]],2,FALSE),"-")</f>
        <v>-</v>
      </c>
      <c r="D3592" t="s">
        <v>607</v>
      </c>
      <c r="E3592">
        <v>36.364662209999999</v>
      </c>
      <c r="F3592">
        <v>16.7</v>
      </c>
      <c r="G3592">
        <v>-83.830584928085798</v>
      </c>
      <c r="H3592">
        <v>-11.4429933835341</v>
      </c>
      <c r="I3592">
        <v>-52.4108501987617</v>
      </c>
      <c r="J3592">
        <v>-3.478722467871</v>
      </c>
      <c r="K3592">
        <v>18.778807431707701</v>
      </c>
      <c r="M3592">
        <v>47.139845732041103</v>
      </c>
      <c r="N3592">
        <v>0.62645011600928002</v>
      </c>
      <c r="O3592">
        <v>151.49700598802301</v>
      </c>
      <c r="P3592">
        <v>7.74193548387096</v>
      </c>
    </row>
    <row r="3593" spans="1:17" hidden="1" x14ac:dyDescent="0.3">
      <c r="A3593" t="s">
        <v>7348</v>
      </c>
      <c r="B3593" t="s">
        <v>7349</v>
      </c>
      <c r="C3593" t="str">
        <f>IFERROR(VLOOKUP(Table1[[#This Row],[Ticker]],[1]!Table1[[Symbol]:[Industry]],2,FALSE),"-")</f>
        <v>-</v>
      </c>
      <c r="D3593" t="s">
        <v>971</v>
      </c>
      <c r="E3593">
        <v>36.342835999999998</v>
      </c>
      <c r="F3593">
        <v>63.39</v>
      </c>
      <c r="G3593">
        <v>-4.8272615576961</v>
      </c>
      <c r="H3593">
        <v>-6.7764498686289301</v>
      </c>
      <c r="I3593">
        <v>-11.725859668261799</v>
      </c>
      <c r="J3593">
        <v>-4.0929494909056601</v>
      </c>
      <c r="K3593">
        <v>63.505440140423502</v>
      </c>
      <c r="L3593">
        <v>61.666668236282597</v>
      </c>
      <c r="M3593">
        <v>49.857548778348203</v>
      </c>
      <c r="N3593">
        <v>0.98169629966629901</v>
      </c>
      <c r="O3593">
        <v>22.227480675185301</v>
      </c>
      <c r="P3593">
        <v>26.501696268209901</v>
      </c>
      <c r="Q3593">
        <v>1.4741732545159E-2</v>
      </c>
    </row>
    <row r="3594" spans="1:17" hidden="1" x14ac:dyDescent="0.3">
      <c r="A3594" t="s">
        <v>7350</v>
      </c>
      <c r="B3594" t="s">
        <v>7351</v>
      </c>
      <c r="C3594" t="str">
        <f>IFERROR(VLOOKUP(Table1[[#This Row],[Ticker]],[1]!Table1[[Symbol]:[Industry]],2,FALSE),"-")</f>
        <v>-</v>
      </c>
      <c r="D3594" t="s">
        <v>46</v>
      </c>
      <c r="E3594">
        <v>36.336779999999997</v>
      </c>
      <c r="F3594">
        <v>1.44</v>
      </c>
      <c r="G3594">
        <v>-46.127210469840698</v>
      </c>
      <c r="H3594">
        <v>-25.387361670334201</v>
      </c>
      <c r="I3594">
        <v>-65.163529618107802</v>
      </c>
      <c r="J3594">
        <v>-10.8820198679978</v>
      </c>
      <c r="K3594">
        <v>1.63317939264865</v>
      </c>
      <c r="L3594">
        <v>1.9793089387755001</v>
      </c>
      <c r="M3594">
        <v>39.612264004560501</v>
      </c>
      <c r="N3594">
        <v>2.3903524422520399</v>
      </c>
      <c r="O3594">
        <v>150</v>
      </c>
      <c r="P3594">
        <v>11.6279069767441</v>
      </c>
      <c r="Q3594">
        <v>2.4149454181712E-2</v>
      </c>
    </row>
    <row r="3595" spans="1:17" hidden="1" x14ac:dyDescent="0.3">
      <c r="A3595" t="s">
        <v>7352</v>
      </c>
      <c r="B3595" t="s">
        <v>7353</v>
      </c>
      <c r="C3595" t="str">
        <f>IFERROR(VLOOKUP(Table1[[#This Row],[Ticker]],[1]!Table1[[Symbol]:[Industry]],2,FALSE),"-")</f>
        <v>-</v>
      </c>
      <c r="E3595">
        <v>36.312546400000002</v>
      </c>
      <c r="F3595">
        <v>26.35</v>
      </c>
      <c r="G3595">
        <v>49.397834958840697</v>
      </c>
      <c r="H3595">
        <v>-1.4441664040620099</v>
      </c>
      <c r="I3595">
        <v>5.6377951113127898</v>
      </c>
      <c r="J3595">
        <v>-3.4206561871171801</v>
      </c>
      <c r="K3595">
        <v>25.849161150581001</v>
      </c>
      <c r="L3595">
        <v>22.888338372554902</v>
      </c>
      <c r="M3595">
        <v>50.458017755143601</v>
      </c>
      <c r="N3595">
        <v>0.90491431924465404</v>
      </c>
      <c r="O3595">
        <v>10.0569259962049</v>
      </c>
      <c r="P3595">
        <v>125.213675213675</v>
      </c>
      <c r="Q3595">
        <v>-7.6289389366899999E-3</v>
      </c>
    </row>
    <row r="3596" spans="1:17" hidden="1" x14ac:dyDescent="0.3">
      <c r="A3596" t="s">
        <v>7354</v>
      </c>
      <c r="B3596" t="s">
        <v>7355</v>
      </c>
      <c r="C3596" t="str">
        <f>IFERROR(VLOOKUP(Table1[[#This Row],[Ticker]],[1]!Table1[[Symbol]:[Industry]],2,FALSE),"-")</f>
        <v>-</v>
      </c>
      <c r="E3596">
        <v>36.311999999999998</v>
      </c>
      <c r="F3596">
        <v>34.5</v>
      </c>
      <c r="G3596">
        <v>-45.452663380029598</v>
      </c>
      <c r="H3596">
        <v>-5.3298806897762798</v>
      </c>
      <c r="I3596">
        <v>-19.586453144993001</v>
      </c>
      <c r="J3596">
        <v>-2.7826046633194599</v>
      </c>
      <c r="K3596">
        <v>37.594899253049697</v>
      </c>
      <c r="L3596">
        <v>42.176712584759201</v>
      </c>
      <c r="M3596">
        <v>47.365863443765797</v>
      </c>
      <c r="N3596">
        <v>0.84394749635391297</v>
      </c>
      <c r="O3596">
        <v>67.826086956521706</v>
      </c>
      <c r="P3596">
        <v>16.357504215851598</v>
      </c>
    </row>
    <row r="3597" spans="1:17" hidden="1" x14ac:dyDescent="0.3">
      <c r="A3597" t="s">
        <v>7356</v>
      </c>
      <c r="B3597" t="s">
        <v>7357</v>
      </c>
      <c r="C3597" t="str">
        <f>IFERROR(VLOOKUP(Table1[[#This Row],[Ticker]],[1]!Table1[[Symbol]:[Industry]],2,FALSE),"-")</f>
        <v>-</v>
      </c>
      <c r="D3597" t="s">
        <v>278</v>
      </c>
      <c r="E3597">
        <v>36.238735900000002</v>
      </c>
      <c r="F3597">
        <v>18.829999999999998</v>
      </c>
      <c r="G3597">
        <v>68.039058315826296</v>
      </c>
      <c r="H3597">
        <v>-9.5217626085954699</v>
      </c>
      <c r="I3597">
        <v>-28.035642025823901</v>
      </c>
      <c r="J3597">
        <v>-5.3173268855416804</v>
      </c>
      <c r="K3597">
        <v>18.2127230581704</v>
      </c>
      <c r="L3597">
        <v>16.678690447424401</v>
      </c>
      <c r="M3597">
        <v>47.9287066604195</v>
      </c>
      <c r="N3597">
        <v>1.07962051823696</v>
      </c>
      <c r="O3597">
        <v>26.075411577270302</v>
      </c>
      <c r="P3597">
        <v>104.673913043478</v>
      </c>
      <c r="Q3597">
        <v>4.3648444860285997E-2</v>
      </c>
    </row>
    <row r="3598" spans="1:17" hidden="1" x14ac:dyDescent="0.3">
      <c r="A3598" t="s">
        <v>7358</v>
      </c>
      <c r="B3598" t="s">
        <v>7359</v>
      </c>
      <c r="C3598" t="str">
        <f>IFERROR(VLOOKUP(Table1[[#This Row],[Ticker]],[1]!Table1[[Symbol]:[Industry]],2,FALSE),"-")</f>
        <v>-</v>
      </c>
      <c r="D3598" t="s">
        <v>46</v>
      </c>
      <c r="E3598">
        <v>36.152279999999998</v>
      </c>
      <c r="F3598">
        <v>6.82</v>
      </c>
      <c r="G3598">
        <v>-28.228805400673401</v>
      </c>
      <c r="H3598">
        <v>0.99292787723630005</v>
      </c>
      <c r="I3598">
        <v>1.5965315128142601</v>
      </c>
      <c r="J3598">
        <v>12.918670382217799</v>
      </c>
      <c r="K3598">
        <v>6.3621424355015996</v>
      </c>
      <c r="L3598">
        <v>6.3318698183433098</v>
      </c>
      <c r="M3598">
        <v>70.236510196860095</v>
      </c>
      <c r="N3598">
        <v>2.0598669228040198</v>
      </c>
      <c r="O3598">
        <v>47.800586510263898</v>
      </c>
      <c r="P3598">
        <v>55.707762557077601</v>
      </c>
      <c r="Q3598">
        <v>2.1741361503359001E-2</v>
      </c>
    </row>
    <row r="3599" spans="1:17" hidden="1" x14ac:dyDescent="0.3">
      <c r="A3599" t="s">
        <v>7360</v>
      </c>
      <c r="B3599" t="s">
        <v>7361</v>
      </c>
      <c r="C3599" t="str">
        <f>IFERROR(VLOOKUP(Table1[[#This Row],[Ticker]],[1]!Table1[[Symbol]:[Industry]],2,FALSE),"-")</f>
        <v>-</v>
      </c>
      <c r="D3599" t="s">
        <v>107</v>
      </c>
      <c r="E3599">
        <v>36.039247199999998</v>
      </c>
      <c r="F3599">
        <v>36.04</v>
      </c>
      <c r="G3599">
        <v>-56.417491363885098</v>
      </c>
      <c r="H3599">
        <v>-0.44067217841795298</v>
      </c>
      <c r="I3599">
        <v>-22.5270333230749</v>
      </c>
      <c r="J3599">
        <v>-3.1762815139046499</v>
      </c>
      <c r="K3599">
        <v>36.339326410938703</v>
      </c>
      <c r="L3599">
        <v>39.416125674745103</v>
      </c>
      <c r="M3599">
        <v>45.491602381419298</v>
      </c>
      <c r="N3599">
        <v>0.52448732671236797</v>
      </c>
      <c r="O3599">
        <v>56.298557158712498</v>
      </c>
      <c r="P3599">
        <v>32.402645113886798</v>
      </c>
      <c r="Q3599">
        <v>2.6293333796474999E-2</v>
      </c>
    </row>
    <row r="3600" spans="1:17" hidden="1" x14ac:dyDescent="0.3">
      <c r="A3600" t="s">
        <v>7362</v>
      </c>
      <c r="B3600" t="s">
        <v>7363</v>
      </c>
      <c r="C3600" t="str">
        <f>IFERROR(VLOOKUP(Table1[[#This Row],[Ticker]],[1]!Table1[[Symbol]:[Industry]],2,FALSE),"-")</f>
        <v>-</v>
      </c>
      <c r="D3600" t="s">
        <v>924</v>
      </c>
      <c r="E3600">
        <v>36.018749999999997</v>
      </c>
      <c r="F3600">
        <v>85</v>
      </c>
      <c r="G3600">
        <v>20.237525261551301</v>
      </c>
      <c r="I3600">
        <v>2.5473261704438901</v>
      </c>
      <c r="K3600">
        <v>72.921358859577893</v>
      </c>
      <c r="M3600">
        <v>86.249356129260704</v>
      </c>
      <c r="N3600">
        <v>1</v>
      </c>
      <c r="O3600">
        <v>15.294117647058799</v>
      </c>
      <c r="P3600">
        <v>53.5682023486901</v>
      </c>
    </row>
    <row r="3601" spans="1:17" hidden="1" x14ac:dyDescent="0.3">
      <c r="A3601" t="s">
        <v>7364</v>
      </c>
      <c r="B3601" t="s">
        <v>7365</v>
      </c>
      <c r="C3601" t="str">
        <f>IFERROR(VLOOKUP(Table1[[#This Row],[Ticker]],[1]!Table1[[Symbol]:[Industry]],2,FALSE),"-")</f>
        <v>-</v>
      </c>
      <c r="D3601" t="s">
        <v>278</v>
      </c>
      <c r="E3601">
        <v>35.938676862000001</v>
      </c>
      <c r="F3601">
        <v>49.43</v>
      </c>
      <c r="G3601">
        <v>4.3937258488564996</v>
      </c>
      <c r="H3601">
        <v>-7.33462283559727</v>
      </c>
      <c r="I3601">
        <v>-7.7990511646241103</v>
      </c>
      <c r="J3601">
        <v>-0.95900402999543699</v>
      </c>
      <c r="K3601">
        <v>51.020746962088602</v>
      </c>
      <c r="L3601">
        <v>49.706554592178001</v>
      </c>
      <c r="M3601">
        <v>44.486347403069203</v>
      </c>
      <c r="N3601">
        <v>0.49602383948545797</v>
      </c>
      <c r="O3601">
        <v>35.484523568682903</v>
      </c>
      <c r="P3601">
        <v>41.6332378223495</v>
      </c>
      <c r="Q3601">
        <v>2.8331943915384999E-2</v>
      </c>
    </row>
    <row r="3602" spans="1:17" hidden="1" x14ac:dyDescent="0.3">
      <c r="A3602" t="s">
        <v>7366</v>
      </c>
      <c r="B3602" t="s">
        <v>7367</v>
      </c>
      <c r="C3602" t="str">
        <f>IFERROR(VLOOKUP(Table1[[#This Row],[Ticker]],[1]!Table1[[Symbol]:[Industry]],2,FALSE),"-")</f>
        <v>-</v>
      </c>
      <c r="D3602" t="s">
        <v>267</v>
      </c>
      <c r="E3602">
        <v>35.915759100000002</v>
      </c>
      <c r="F3602">
        <v>27.04</v>
      </c>
      <c r="G3602">
        <v>-7.8638707570372999</v>
      </c>
      <c r="H3602">
        <v>30.492065479995901</v>
      </c>
      <c r="I3602">
        <v>50.598791892716697</v>
      </c>
      <c r="J3602">
        <v>25.882269888651798</v>
      </c>
      <c r="K3602">
        <v>21.8871886390551</v>
      </c>
      <c r="L3602">
        <v>19.536276455303199</v>
      </c>
      <c r="M3602">
        <v>89.108161725045207</v>
      </c>
      <c r="N3602">
        <v>1.6167465139357999</v>
      </c>
      <c r="O3602">
        <v>10.539940828402299</v>
      </c>
      <c r="P3602">
        <v>91.773049645390003</v>
      </c>
      <c r="Q3602">
        <v>0.10380455272026699</v>
      </c>
    </row>
    <row r="3603" spans="1:17" hidden="1" x14ac:dyDescent="0.3">
      <c r="A3603" t="s">
        <v>7368</v>
      </c>
      <c r="B3603" t="s">
        <v>7369</v>
      </c>
      <c r="C3603" t="str">
        <f>IFERROR(VLOOKUP(Table1[[#This Row],[Ticker]],[1]!Table1[[Symbol]:[Industry]],2,FALSE),"-")</f>
        <v>-</v>
      </c>
      <c r="E3603">
        <v>35.879999861999998</v>
      </c>
      <c r="F3603">
        <v>9.36</v>
      </c>
      <c r="G3603">
        <v>-86.643554852897793</v>
      </c>
      <c r="H3603">
        <v>-7.5601622760950198</v>
      </c>
      <c r="I3603">
        <v>-35.3433497979279</v>
      </c>
      <c r="J3603">
        <v>-8.0792605424996093</v>
      </c>
      <c r="K3603">
        <v>10.0394114702362</v>
      </c>
      <c r="L3603">
        <v>12.702132188233101</v>
      </c>
      <c r="M3603">
        <v>52.088577576782299</v>
      </c>
      <c r="N3603">
        <v>0.54191663459689099</v>
      </c>
      <c r="O3603">
        <v>244.97863247863199</v>
      </c>
      <c r="P3603">
        <v>5.1685393258426897</v>
      </c>
      <c r="Q3603">
        <v>5.0082612988994003E-2</v>
      </c>
    </row>
    <row r="3604" spans="1:17" hidden="1" x14ac:dyDescent="0.3">
      <c r="A3604" t="s">
        <v>7370</v>
      </c>
      <c r="B3604" t="s">
        <v>7371</v>
      </c>
      <c r="C3604" t="str">
        <f>IFERROR(VLOOKUP(Table1[[#This Row],[Ticker]],[1]!Table1[[Symbol]:[Industry]],2,FALSE),"-")</f>
        <v>-</v>
      </c>
      <c r="D3604" t="s">
        <v>385</v>
      </c>
      <c r="E3604">
        <v>35.760060000000003</v>
      </c>
      <c r="F3604">
        <v>28.1</v>
      </c>
      <c r="G3604">
        <v>-35.040060229241902</v>
      </c>
      <c r="H3604">
        <v>-12.5903848914569</v>
      </c>
      <c r="I3604">
        <v>-26.551161593974999</v>
      </c>
      <c r="J3604">
        <v>-8.1606782443880501</v>
      </c>
      <c r="K3604">
        <v>30.797453483382601</v>
      </c>
      <c r="M3604">
        <v>34.939795339547203</v>
      </c>
      <c r="N3604">
        <v>1.0615711252653901</v>
      </c>
      <c r="O3604">
        <v>83.096085409252595</v>
      </c>
      <c r="P3604">
        <v>2.93040293040294</v>
      </c>
    </row>
    <row r="3605" spans="1:17" hidden="1" x14ac:dyDescent="0.3">
      <c r="A3605" t="s">
        <v>7372</v>
      </c>
      <c r="B3605" t="s">
        <v>7373</v>
      </c>
      <c r="C3605" t="str">
        <f>IFERROR(VLOOKUP(Table1[[#This Row],[Ticker]],[1]!Table1[[Symbol]:[Industry]],2,FALSE),"-")</f>
        <v>-</v>
      </c>
      <c r="D3605" t="s">
        <v>607</v>
      </c>
      <c r="E3605">
        <v>35.754046595999903</v>
      </c>
      <c r="F3605">
        <v>13.88</v>
      </c>
      <c r="G3605">
        <v>-40.531847286435699</v>
      </c>
      <c r="H3605">
        <v>-10.1177904212171</v>
      </c>
      <c r="I3605">
        <v>-19.881275640201601</v>
      </c>
      <c r="J3605">
        <v>-2.1120221865695701</v>
      </c>
      <c r="K3605">
        <v>14.7899370138186</v>
      </c>
      <c r="L3605">
        <v>16.3556061014325</v>
      </c>
      <c r="M3605">
        <v>40.605747951998403</v>
      </c>
      <c r="N3605">
        <v>0.79393318408795299</v>
      </c>
      <c r="O3605">
        <v>58.501440922190099</v>
      </c>
      <c r="P3605">
        <v>19.141630901287499</v>
      </c>
      <c r="Q3605">
        <v>-1.9588224841222E-2</v>
      </c>
    </row>
    <row r="3606" spans="1:17" hidden="1" x14ac:dyDescent="0.3">
      <c r="A3606" t="s">
        <v>7374</v>
      </c>
      <c r="B3606" t="s">
        <v>7375</v>
      </c>
      <c r="C3606" t="str">
        <f>IFERROR(VLOOKUP(Table1[[#This Row],[Ticker]],[1]!Table1[[Symbol]:[Industry]],2,FALSE),"-")</f>
        <v>-</v>
      </c>
      <c r="D3606" t="s">
        <v>92</v>
      </c>
      <c r="E3606">
        <v>35.735480000000003</v>
      </c>
      <c r="F3606">
        <v>33.450000000000003</v>
      </c>
      <c r="G3606">
        <v>-85.286670794926806</v>
      </c>
      <c r="H3606">
        <v>-29.122088481984001</v>
      </c>
      <c r="I3606">
        <v>-71.016170952676802</v>
      </c>
      <c r="J3606">
        <v>1.7767823098606099</v>
      </c>
      <c r="K3606">
        <v>46.2390571794297</v>
      </c>
      <c r="L3606">
        <v>67.186029960615002</v>
      </c>
      <c r="M3606">
        <v>40.137720519824597</v>
      </c>
      <c r="N3606">
        <v>0.57847455863480202</v>
      </c>
      <c r="O3606">
        <v>195.96412556053801</v>
      </c>
      <c r="P3606">
        <v>7.04</v>
      </c>
      <c r="Q3606">
        <v>7.4418472840375005E-2</v>
      </c>
    </row>
    <row r="3607" spans="1:17" hidden="1" x14ac:dyDescent="0.3">
      <c r="A3607" t="s">
        <v>7376</v>
      </c>
      <c r="B3607" t="s">
        <v>7377</v>
      </c>
      <c r="C3607" t="str">
        <f>IFERROR(VLOOKUP(Table1[[#This Row],[Ticker]],[1]!Table1[[Symbol]:[Industry]],2,FALSE),"-")</f>
        <v>-</v>
      </c>
      <c r="E3607">
        <v>35.700000000000003</v>
      </c>
      <c r="F3607">
        <v>35.5</v>
      </c>
      <c r="G3607">
        <v>-21.273456813682099</v>
      </c>
      <c r="H3607">
        <v>-18.771783049711399</v>
      </c>
      <c r="I3607">
        <v>-14.269808795464</v>
      </c>
      <c r="J3607">
        <v>-2.1548600577528498</v>
      </c>
      <c r="K3607">
        <v>38.129480024166902</v>
      </c>
      <c r="L3607">
        <v>38.438590782123597</v>
      </c>
      <c r="M3607">
        <v>42.021808851628599</v>
      </c>
      <c r="N3607">
        <v>1.30515083111019</v>
      </c>
      <c r="O3607">
        <v>51.830985915492903</v>
      </c>
      <c r="P3607">
        <v>26.831011075384001</v>
      </c>
      <c r="Q3607">
        <v>2.9286103757178002E-2</v>
      </c>
    </row>
    <row r="3608" spans="1:17" hidden="1" x14ac:dyDescent="0.3">
      <c r="A3608" t="s">
        <v>7378</v>
      </c>
      <c r="B3608" t="s">
        <v>7379</v>
      </c>
      <c r="C3608" t="str">
        <f>IFERROR(VLOOKUP(Table1[[#This Row],[Ticker]],[1]!Table1[[Symbol]:[Industry]],2,FALSE),"-")</f>
        <v>-</v>
      </c>
      <c r="D3608" t="s">
        <v>1632</v>
      </c>
      <c r="E3608">
        <v>35.572373499999998</v>
      </c>
      <c r="F3608">
        <v>35.61</v>
      </c>
      <c r="G3608">
        <v>70.081683373233602</v>
      </c>
      <c r="H3608">
        <v>16.714454285593099</v>
      </c>
      <c r="I3608">
        <v>42.306437860487797</v>
      </c>
      <c r="J3608">
        <v>11.8326177697397</v>
      </c>
      <c r="K3608">
        <v>29.911731771714301</v>
      </c>
      <c r="L3608">
        <v>26.773646334017901</v>
      </c>
      <c r="M3608">
        <v>77.266336929338095</v>
      </c>
      <c r="N3608">
        <v>1.6750518549173701</v>
      </c>
      <c r="O3608">
        <v>2.4431339511373098</v>
      </c>
      <c r="P3608">
        <v>103.485714285714</v>
      </c>
      <c r="Q3608">
        <v>0.134071919606428</v>
      </c>
    </row>
    <row r="3609" spans="1:17" hidden="1" x14ac:dyDescent="0.3">
      <c r="A3609" t="s">
        <v>7380</v>
      </c>
      <c r="B3609" t="s">
        <v>7381</v>
      </c>
      <c r="C3609" t="str">
        <f>IFERROR(VLOOKUP(Table1[[#This Row],[Ticker]],[1]!Table1[[Symbol]:[Industry]],2,FALSE),"-")</f>
        <v>-</v>
      </c>
      <c r="D3609" t="s">
        <v>607</v>
      </c>
      <c r="E3609">
        <v>35.558399999999999</v>
      </c>
      <c r="F3609">
        <v>18.010000000000002</v>
      </c>
      <c r="G3609">
        <v>109.588856349287</v>
      </c>
      <c r="H3609">
        <v>-54.009310634831202</v>
      </c>
      <c r="I3609">
        <v>-7.5438335003718802</v>
      </c>
      <c r="J3609">
        <v>-14.596999225617299</v>
      </c>
      <c r="K3609">
        <v>34.949271682783298</v>
      </c>
      <c r="L3609">
        <v>28.487557315396899</v>
      </c>
      <c r="M3609">
        <v>14.434690404465201</v>
      </c>
      <c r="N3609">
        <v>3.0774473547154702</v>
      </c>
      <c r="O3609">
        <v>303.94225430316402</v>
      </c>
      <c r="P3609">
        <v>203.27373582289101</v>
      </c>
    </row>
    <row r="3610" spans="1:17" hidden="1" x14ac:dyDescent="0.3">
      <c r="A3610" t="s">
        <v>7382</v>
      </c>
      <c r="B3610" t="s">
        <v>7383</v>
      </c>
      <c r="C3610" t="str">
        <f>IFERROR(VLOOKUP(Table1[[#This Row],[Ticker]],[1]!Table1[[Symbol]:[Industry]],2,FALSE),"-")</f>
        <v>-</v>
      </c>
      <c r="D3610" t="s">
        <v>388</v>
      </c>
      <c r="E3610">
        <v>35.515381955999999</v>
      </c>
      <c r="F3610">
        <v>15.37</v>
      </c>
      <c r="G3610">
        <v>-0.11332609472795201</v>
      </c>
      <c r="H3610">
        <v>-12.0092013690969</v>
      </c>
      <c r="I3610">
        <v>-41.612160352452797</v>
      </c>
      <c r="J3610">
        <v>-3.0503034215842502</v>
      </c>
      <c r="K3610">
        <v>14.052692485143499</v>
      </c>
      <c r="L3610">
        <v>14.7911904622579</v>
      </c>
      <c r="M3610">
        <v>59.3726543340807</v>
      </c>
      <c r="N3610">
        <v>2.1114860239328901</v>
      </c>
      <c r="O3610">
        <v>58.100195185426102</v>
      </c>
      <c r="P3610">
        <v>53.546453546453499</v>
      </c>
      <c r="Q3610">
        <v>0.112666811687232</v>
      </c>
    </row>
    <row r="3611" spans="1:17" hidden="1" x14ac:dyDescent="0.3">
      <c r="A3611" t="s">
        <v>7384</v>
      </c>
      <c r="B3611" t="s">
        <v>7385</v>
      </c>
      <c r="C3611" t="str">
        <f>IFERROR(VLOOKUP(Table1[[#This Row],[Ticker]],[1]!Table1[[Symbol]:[Industry]],2,FALSE),"-")</f>
        <v>-</v>
      </c>
      <c r="E3611">
        <v>35.49</v>
      </c>
      <c r="F3611">
        <v>33.799999999999997</v>
      </c>
      <c r="G3611">
        <v>-39.570571838035796</v>
      </c>
      <c r="H3611">
        <v>-14.4921401170959</v>
      </c>
      <c r="I3611">
        <v>-36.038979335428301</v>
      </c>
      <c r="J3611">
        <v>0.75274887203406204</v>
      </c>
      <c r="K3611">
        <v>36.305133631600903</v>
      </c>
      <c r="L3611">
        <v>42.711972946455099</v>
      </c>
      <c r="M3611">
        <v>50.770828899933399</v>
      </c>
      <c r="N3611">
        <v>0.207792207792207</v>
      </c>
      <c r="O3611">
        <v>82.544378698224804</v>
      </c>
      <c r="P3611">
        <v>25.185185185185102</v>
      </c>
      <c r="Q3611">
        <v>-0.174764659635607</v>
      </c>
    </row>
    <row r="3612" spans="1:17" hidden="1" x14ac:dyDescent="0.3">
      <c r="A3612" t="s">
        <v>7386</v>
      </c>
      <c r="B3612" t="s">
        <v>7387</v>
      </c>
      <c r="C3612" t="str">
        <f>IFERROR(VLOOKUP(Table1[[#This Row],[Ticker]],[1]!Table1[[Symbol]:[Industry]],2,FALSE),"-")</f>
        <v>-</v>
      </c>
      <c r="D3612" t="s">
        <v>1299</v>
      </c>
      <c r="E3612">
        <v>35.335546641000001</v>
      </c>
      <c r="F3612">
        <v>1000</v>
      </c>
      <c r="G3612">
        <v>-25.684221509564399</v>
      </c>
      <c r="H3612">
        <v>-7.0431663940618998</v>
      </c>
      <c r="I3612">
        <v>-11.3163757619538</v>
      </c>
      <c r="J3612">
        <v>-1.6704935422082501</v>
      </c>
      <c r="K3612">
        <v>999.99428775107901</v>
      </c>
      <c r="L3612">
        <v>999.992907373138</v>
      </c>
      <c r="M3612">
        <v>45.349584451913898</v>
      </c>
      <c r="N3612">
        <v>0.83018693070348704</v>
      </c>
      <c r="O3612">
        <v>4.4999999999999902</v>
      </c>
      <c r="P3612">
        <v>0.88272383354350803</v>
      </c>
      <c r="Q3612">
        <v>-0.10191173764686701</v>
      </c>
    </row>
    <row r="3613" spans="1:17" hidden="1" x14ac:dyDescent="0.3">
      <c r="A3613" t="s">
        <v>7388</v>
      </c>
      <c r="B3613" t="s">
        <v>7389</v>
      </c>
      <c r="C3613" t="str">
        <f>IFERROR(VLOOKUP(Table1[[#This Row],[Ticker]],[1]!Table1[[Symbol]:[Industry]],2,FALSE),"-")</f>
        <v>-</v>
      </c>
      <c r="D3613" t="s">
        <v>140</v>
      </c>
      <c r="E3613">
        <v>35.300699999999999</v>
      </c>
      <c r="F3613">
        <v>30.5</v>
      </c>
      <c r="G3613">
        <v>-33.9558982112938</v>
      </c>
      <c r="I3613">
        <v>-19.588052463683201</v>
      </c>
      <c r="M3613">
        <v>0</v>
      </c>
      <c r="N3613">
        <v>1.03448275862068</v>
      </c>
      <c r="O3613">
        <v>9.01639344262294</v>
      </c>
      <c r="P3613">
        <v>0</v>
      </c>
    </row>
    <row r="3614" spans="1:17" hidden="1" x14ac:dyDescent="0.3">
      <c r="A3614" t="s">
        <v>7390</v>
      </c>
      <c r="B3614" t="s">
        <v>7391</v>
      </c>
      <c r="C3614" t="str">
        <f>IFERROR(VLOOKUP(Table1[[#This Row],[Ticker]],[1]!Table1[[Symbol]:[Industry]],2,FALSE),"-")</f>
        <v>-</v>
      </c>
      <c r="D3614" t="s">
        <v>507</v>
      </c>
      <c r="E3614">
        <v>35.230319999999999</v>
      </c>
      <c r="F3614">
        <v>50.1</v>
      </c>
      <c r="G3614">
        <v>17.4576356232926</v>
      </c>
      <c r="H3614">
        <v>-14.523390780793299</v>
      </c>
      <c r="I3614">
        <v>1.5957561379380501E-2</v>
      </c>
      <c r="J3614">
        <v>9.6618397811249803</v>
      </c>
      <c r="K3614">
        <v>56.793081472924499</v>
      </c>
      <c r="L3614">
        <v>54.817411950636398</v>
      </c>
      <c r="M3614">
        <v>32.3810479384288</v>
      </c>
      <c r="N3614">
        <v>2.05080213903743</v>
      </c>
      <c r="O3614">
        <v>49.700598802395199</v>
      </c>
      <c r="P3614">
        <v>48.224852071005898</v>
      </c>
    </row>
    <row r="3615" spans="1:17" hidden="1" x14ac:dyDescent="0.3">
      <c r="A3615" t="s">
        <v>7392</v>
      </c>
      <c r="B3615" t="s">
        <v>7393</v>
      </c>
      <c r="C3615" t="str">
        <f>IFERROR(VLOOKUP(Table1[[#This Row],[Ticker]],[1]!Table1[[Symbol]:[Industry]],2,FALSE),"-")</f>
        <v>-</v>
      </c>
      <c r="E3615">
        <v>35.200000000000003</v>
      </c>
      <c r="F3615">
        <v>48.05</v>
      </c>
      <c r="G3615">
        <v>33.949329975452002</v>
      </c>
      <c r="H3615">
        <v>-1.6700884272443099</v>
      </c>
      <c r="I3615">
        <v>-10.4355785853068</v>
      </c>
      <c r="J3615">
        <v>-1.37059084408398</v>
      </c>
      <c r="K3615">
        <v>50.0937574930091</v>
      </c>
      <c r="L3615">
        <v>48.210494397535598</v>
      </c>
      <c r="M3615">
        <v>60.035748407046299</v>
      </c>
      <c r="N3615">
        <v>1.48990512118202</v>
      </c>
      <c r="O3615">
        <v>63.995837669094598</v>
      </c>
      <c r="P3615">
        <v>69.130587821189707</v>
      </c>
      <c r="Q3615">
        <v>5.0528555453653E-2</v>
      </c>
    </row>
    <row r="3616" spans="1:17" hidden="1" x14ac:dyDescent="0.3">
      <c r="A3616" t="s">
        <v>7394</v>
      </c>
      <c r="B3616" t="s">
        <v>7395</v>
      </c>
      <c r="C3616" t="str">
        <f>IFERROR(VLOOKUP(Table1[[#This Row],[Ticker]],[1]!Table1[[Symbol]:[Industry]],2,FALSE),"-")</f>
        <v>-</v>
      </c>
      <c r="D3616" t="s">
        <v>388</v>
      </c>
      <c r="E3616">
        <v>35.088768000000002</v>
      </c>
      <c r="F3616">
        <v>0.96</v>
      </c>
      <c r="G3616">
        <v>25.8772784804354</v>
      </c>
      <c r="H3616">
        <v>-8.0750942391135503</v>
      </c>
      <c r="I3616">
        <v>-15.3173757719539</v>
      </c>
      <c r="J3616">
        <v>-5.6714935522083501</v>
      </c>
      <c r="K3616">
        <v>0.98834975303880501</v>
      </c>
      <c r="L3616">
        <v>0.96588050059277197</v>
      </c>
      <c r="M3616">
        <v>45.896219915989199</v>
      </c>
      <c r="N3616">
        <v>0.99838350526256803</v>
      </c>
      <c r="O3616">
        <v>37.5</v>
      </c>
      <c r="P3616">
        <v>62.711864406779597</v>
      </c>
      <c r="Q3616">
        <v>2.3822431595095998E-2</v>
      </c>
    </row>
    <row r="3617" spans="1:17" hidden="1" x14ac:dyDescent="0.3">
      <c r="A3617" t="s">
        <v>7396</v>
      </c>
      <c r="B3617" t="s">
        <v>7397</v>
      </c>
      <c r="C3617" t="str">
        <f>IFERROR(VLOOKUP(Table1[[#This Row],[Ticker]],[1]!Table1[[Symbol]:[Industry]],2,FALSE),"-")</f>
        <v>-</v>
      </c>
      <c r="E3617">
        <v>35.020440000000001</v>
      </c>
      <c r="F3617">
        <v>88</v>
      </c>
      <c r="G3617">
        <v>73.997102056564302</v>
      </c>
      <c r="H3617">
        <v>-19.907236943481099</v>
      </c>
      <c r="I3617">
        <v>0.216211046803957</v>
      </c>
      <c r="J3617">
        <v>-7.3953992761140697</v>
      </c>
      <c r="K3617">
        <v>87.1224223969908</v>
      </c>
      <c r="L3617">
        <v>74.502504861852699</v>
      </c>
      <c r="M3617">
        <v>37.377583464372002</v>
      </c>
      <c r="N3617">
        <v>0.198992475249886</v>
      </c>
      <c r="O3617">
        <v>48.704545454545404</v>
      </c>
      <c r="P3617">
        <v>122.67206477732699</v>
      </c>
      <c r="Q3617">
        <v>7.2158199481158994E-2</v>
      </c>
    </row>
    <row r="3618" spans="1:17" hidden="1" x14ac:dyDescent="0.3">
      <c r="A3618" t="s">
        <v>7398</v>
      </c>
      <c r="B3618" t="s">
        <v>7399</v>
      </c>
      <c r="C3618" t="str">
        <f>IFERROR(VLOOKUP(Table1[[#This Row],[Ticker]],[1]!Table1[[Symbol]:[Industry]],2,FALSE),"-")</f>
        <v>-</v>
      </c>
      <c r="E3618">
        <v>34.941000000000003</v>
      </c>
      <c r="F3618">
        <v>570</v>
      </c>
      <c r="G3618">
        <v>55.267159432816399</v>
      </c>
      <c r="H3618">
        <v>-7.0441664040619996</v>
      </c>
      <c r="I3618">
        <v>-15.195959245815599</v>
      </c>
      <c r="J3618">
        <v>-10.964937218662801</v>
      </c>
      <c r="K3618">
        <v>563.83085459011102</v>
      </c>
      <c r="L3618">
        <v>512.98217679540903</v>
      </c>
      <c r="M3618">
        <v>30.915554732558299</v>
      </c>
      <c r="N3618">
        <v>0.97520661157024802</v>
      </c>
      <c r="O3618">
        <v>28.622807017543799</v>
      </c>
      <c r="P3618">
        <v>103.571428571428</v>
      </c>
    </row>
    <row r="3619" spans="1:17" hidden="1" x14ac:dyDescent="0.3">
      <c r="A3619" t="s">
        <v>7400</v>
      </c>
      <c r="B3619" t="s">
        <v>7401</v>
      </c>
      <c r="C3619" t="str">
        <f>IFERROR(VLOOKUP(Table1[[#This Row],[Ticker]],[1]!Table1[[Symbol]:[Industry]],2,FALSE),"-")</f>
        <v>-</v>
      </c>
      <c r="E3619">
        <v>34.603415495999997</v>
      </c>
      <c r="F3619">
        <v>21.24</v>
      </c>
      <c r="G3619">
        <v>-23.716906589175601</v>
      </c>
      <c r="H3619">
        <v>-2.1377425295046</v>
      </c>
      <c r="I3619">
        <v>-33.114135713043801</v>
      </c>
      <c r="J3619">
        <v>1.3076524259445601</v>
      </c>
      <c r="K3619">
        <v>20.970030454859799</v>
      </c>
      <c r="L3619">
        <v>23.164819049712602</v>
      </c>
      <c r="M3619">
        <v>68.209911449702503</v>
      </c>
      <c r="N3619">
        <v>0.92983155329544098</v>
      </c>
      <c r="O3619">
        <v>50.659133709981099</v>
      </c>
      <c r="P3619">
        <v>22.4207492795388</v>
      </c>
      <c r="Q3619">
        <v>2.447882302881E-2</v>
      </c>
    </row>
    <row r="3620" spans="1:17" hidden="1" x14ac:dyDescent="0.3">
      <c r="A3620" t="s">
        <v>7402</v>
      </c>
      <c r="B3620" t="s">
        <v>7403</v>
      </c>
      <c r="C3620" t="str">
        <f>IFERROR(VLOOKUP(Table1[[#This Row],[Ticker]],[1]!Table1[[Symbol]:[Industry]],2,FALSE),"-")</f>
        <v>-</v>
      </c>
      <c r="E3620">
        <v>34.547924999999999</v>
      </c>
      <c r="F3620">
        <v>41.89</v>
      </c>
      <c r="G3620">
        <v>9.0526363125358102</v>
      </c>
      <c r="H3620">
        <v>3.19267570120115</v>
      </c>
      <c r="I3620">
        <v>-5.2935843267502003</v>
      </c>
      <c r="J3620">
        <v>3.31597511947085</v>
      </c>
      <c r="K3620">
        <v>35.5976466911236</v>
      </c>
      <c r="L3620">
        <v>29.038441131716699</v>
      </c>
      <c r="M3620">
        <v>87.052658370214502</v>
      </c>
      <c r="N3620">
        <v>0.64052850782708604</v>
      </c>
      <c r="O3620">
        <v>0</v>
      </c>
      <c r="P3620">
        <v>99.476190476190396</v>
      </c>
    </row>
    <row r="3621" spans="1:17" hidden="1" x14ac:dyDescent="0.3">
      <c r="A3621" t="s">
        <v>7404</v>
      </c>
      <c r="B3621" t="s">
        <v>7405</v>
      </c>
      <c r="C3621" t="str">
        <f>IFERROR(VLOOKUP(Table1[[#This Row],[Ticker]],[1]!Table1[[Symbol]:[Industry]],2,FALSE),"-")</f>
        <v>-</v>
      </c>
      <c r="D3621" t="s">
        <v>124</v>
      </c>
      <c r="E3621">
        <v>34.466940000000001</v>
      </c>
      <c r="F3621">
        <v>65</v>
      </c>
      <c r="G3621">
        <v>22.042051207708099</v>
      </c>
      <c r="H3621">
        <v>14.1096797497841</v>
      </c>
      <c r="I3621">
        <v>-18.327390078105601</v>
      </c>
      <c r="J3621">
        <v>2.2031972969260201</v>
      </c>
      <c r="K3621">
        <v>57.797630627235698</v>
      </c>
      <c r="L3621">
        <v>61.9583451443605</v>
      </c>
      <c r="M3621">
        <v>73.389645292440306</v>
      </c>
      <c r="N3621">
        <v>1.00832266325224</v>
      </c>
      <c r="O3621">
        <v>84.538461538461505</v>
      </c>
      <c r="P3621">
        <v>87.861271676300504</v>
      </c>
    </row>
    <row r="3622" spans="1:17" hidden="1" x14ac:dyDescent="0.3">
      <c r="A3622" t="s">
        <v>7406</v>
      </c>
      <c r="B3622" t="s">
        <v>7407</v>
      </c>
      <c r="C3622" t="str">
        <f>IFERROR(VLOOKUP(Table1[[#This Row],[Ticker]],[1]!Table1[[Symbol]:[Industry]],2,FALSE),"-")</f>
        <v>-</v>
      </c>
      <c r="D3622" t="s">
        <v>544</v>
      </c>
      <c r="E3622">
        <v>34.414141776000001</v>
      </c>
      <c r="F3622">
        <v>33.119999999999997</v>
      </c>
      <c r="G3622">
        <v>232.368832534489</v>
      </c>
      <c r="H3622">
        <v>-28.967243327138899</v>
      </c>
      <c r="I3622">
        <v>176.682624228046</v>
      </c>
      <c r="J3622">
        <v>2.2645064477916299</v>
      </c>
      <c r="K3622">
        <v>33.546110419225599</v>
      </c>
      <c r="L3622">
        <v>25.199808123945498</v>
      </c>
      <c r="M3622">
        <v>45.419796428744</v>
      </c>
      <c r="N3622">
        <v>0.61699723232724502</v>
      </c>
      <c r="O3622">
        <v>29.8309178743961</v>
      </c>
      <c r="P3622">
        <v>334.64566929133798</v>
      </c>
      <c r="Q3622">
        <v>0.23585736956175199</v>
      </c>
    </row>
    <row r="3623" spans="1:17" hidden="1" x14ac:dyDescent="0.3">
      <c r="A3623" t="s">
        <v>7408</v>
      </c>
      <c r="B3623" t="s">
        <v>7409</v>
      </c>
      <c r="C3623" t="str">
        <f>IFERROR(VLOOKUP(Table1[[#This Row],[Ticker]],[1]!Table1[[Symbol]:[Industry]],2,FALSE),"-")</f>
        <v>-</v>
      </c>
      <c r="D3623" t="s">
        <v>388</v>
      </c>
      <c r="E3623">
        <v>34.409999999999997</v>
      </c>
      <c r="F3623">
        <v>181</v>
      </c>
      <c r="G3623">
        <v>29.214222211714802</v>
      </c>
      <c r="H3623">
        <v>10.1211879266466</v>
      </c>
      <c r="I3623">
        <v>61.063576608998403</v>
      </c>
      <c r="J3623">
        <v>-4.1105179424522502</v>
      </c>
      <c r="K3623">
        <v>167.06585575062601</v>
      </c>
      <c r="L3623">
        <v>128.43276893556501</v>
      </c>
      <c r="M3623">
        <v>45.9426949806086</v>
      </c>
      <c r="N3623">
        <v>0.53966929317237899</v>
      </c>
      <c r="O3623">
        <v>23.867403314917102</v>
      </c>
      <c r="P3623">
        <v>128.82427307206001</v>
      </c>
      <c r="Q3623">
        <v>0.16425924721603899</v>
      </c>
    </row>
    <row r="3624" spans="1:17" hidden="1" x14ac:dyDescent="0.3">
      <c r="A3624" t="s">
        <v>7410</v>
      </c>
      <c r="B3624" t="s">
        <v>7411</v>
      </c>
      <c r="C3624" t="str">
        <f>IFERROR(VLOOKUP(Table1[[#This Row],[Ticker]],[1]!Table1[[Symbol]:[Industry]],2,FALSE),"-")</f>
        <v>-</v>
      </c>
      <c r="D3624" t="s">
        <v>1514</v>
      </c>
      <c r="E3624">
        <v>34.323</v>
      </c>
      <c r="F3624">
        <v>34.200000000000003</v>
      </c>
      <c r="G3624">
        <v>-30.6852215195645</v>
      </c>
      <c r="H3624">
        <v>-10.3290501249922</v>
      </c>
      <c r="I3624">
        <v>-26.977055180092002</v>
      </c>
      <c r="J3624">
        <v>-5.9029270582532503</v>
      </c>
      <c r="K3624">
        <v>34.089724973027899</v>
      </c>
      <c r="L3624">
        <v>36.801283720674498</v>
      </c>
      <c r="M3624">
        <v>41.965287031529101</v>
      </c>
      <c r="N3624">
        <v>1.0537726631448801</v>
      </c>
      <c r="O3624">
        <v>62.280701754385902</v>
      </c>
      <c r="P3624">
        <v>15.540540540540499</v>
      </c>
      <c r="Q3624">
        <v>9.5805860454739003E-2</v>
      </c>
    </row>
    <row r="3625" spans="1:17" hidden="1" x14ac:dyDescent="0.3">
      <c r="A3625" t="s">
        <v>7412</v>
      </c>
      <c r="B3625" t="s">
        <v>7413</v>
      </c>
      <c r="C3625" t="str">
        <f>IFERROR(VLOOKUP(Table1[[#This Row],[Ticker]],[1]!Table1[[Symbol]:[Industry]],2,FALSE),"-")</f>
        <v>-</v>
      </c>
      <c r="D3625" t="s">
        <v>388</v>
      </c>
      <c r="E3625">
        <v>34.296312800000003</v>
      </c>
      <c r="F3625">
        <v>17.420000000000002</v>
      </c>
      <c r="G3625">
        <v>89.376506875497199</v>
      </c>
      <c r="H3625">
        <v>-9.5997219596175594</v>
      </c>
      <c r="I3625">
        <v>-16.9000315985122</v>
      </c>
      <c r="J3625">
        <v>-3.1321677095117302</v>
      </c>
      <c r="K3625">
        <v>18.2221838363321</v>
      </c>
      <c r="L3625">
        <v>15.883652641520699</v>
      </c>
      <c r="M3625">
        <v>41.875894227563201</v>
      </c>
      <c r="N3625">
        <v>3.6085699584581699</v>
      </c>
      <c r="O3625">
        <v>31.113662456945999</v>
      </c>
      <c r="P3625">
        <v>141.27423822714599</v>
      </c>
      <c r="Q3625">
        <v>0.101245640072885</v>
      </c>
    </row>
    <row r="3626" spans="1:17" hidden="1" x14ac:dyDescent="0.3">
      <c r="A3626" t="s">
        <v>7414</v>
      </c>
      <c r="B3626" t="s">
        <v>7415</v>
      </c>
      <c r="C3626" t="str">
        <f>IFERROR(VLOOKUP(Table1[[#This Row],[Ticker]],[1]!Table1[[Symbol]:[Industry]],2,FALSE),"-")</f>
        <v>-</v>
      </c>
      <c r="D3626" t="s">
        <v>230</v>
      </c>
      <c r="E3626">
        <v>34.239899999999999</v>
      </c>
      <c r="F3626">
        <v>114</v>
      </c>
      <c r="G3626">
        <v>384.38189257439501</v>
      </c>
      <c r="H3626">
        <v>-4.4339053779593902</v>
      </c>
      <c r="I3626">
        <v>27.842780478045999</v>
      </c>
      <c r="J3626">
        <v>0.34192926658359302</v>
      </c>
      <c r="K3626">
        <v>111.262937785183</v>
      </c>
      <c r="L3626">
        <v>83.36224063825</v>
      </c>
      <c r="M3626">
        <v>51.025501127427603</v>
      </c>
      <c r="N3626">
        <v>0.17502912548385799</v>
      </c>
      <c r="O3626">
        <v>10.5263157894736</v>
      </c>
      <c r="P3626">
        <v>672.35772357723499</v>
      </c>
    </row>
    <row r="3627" spans="1:17" hidden="1" x14ac:dyDescent="0.3">
      <c r="A3627" t="s">
        <v>7416</v>
      </c>
      <c r="B3627" t="s">
        <v>7417</v>
      </c>
      <c r="C3627" t="str">
        <f>IFERROR(VLOOKUP(Table1[[#This Row],[Ticker]],[1]!Table1[[Symbol]:[Industry]],2,FALSE),"-")</f>
        <v>-</v>
      </c>
      <c r="D3627" t="s">
        <v>140</v>
      </c>
      <c r="E3627">
        <v>34.177</v>
      </c>
      <c r="F3627">
        <v>30.32</v>
      </c>
      <c r="G3627">
        <v>-116.49734273168499</v>
      </c>
      <c r="H3627">
        <v>-8.2814760487320598</v>
      </c>
      <c r="I3627">
        <v>-43.4873981433186</v>
      </c>
      <c r="J3627">
        <v>3.6753761601435802</v>
      </c>
      <c r="K3627">
        <v>31.900383696636101</v>
      </c>
      <c r="L3627">
        <v>92.741863651158695</v>
      </c>
      <c r="M3627">
        <v>47.899424501283498</v>
      </c>
      <c r="N3627">
        <v>1.0468024213165199</v>
      </c>
      <c r="O3627">
        <v>1099.86807387862</v>
      </c>
      <c r="P3627">
        <v>25.237505163155699</v>
      </c>
    </row>
    <row r="3628" spans="1:17" hidden="1" x14ac:dyDescent="0.3">
      <c r="A3628" t="s">
        <v>7418</v>
      </c>
      <c r="B3628" t="s">
        <v>7419</v>
      </c>
      <c r="C3628" t="str">
        <f>IFERROR(VLOOKUP(Table1[[#This Row],[Ticker]],[1]!Table1[[Symbol]:[Industry]],2,FALSE),"-")</f>
        <v>-</v>
      </c>
      <c r="D3628" t="s">
        <v>544</v>
      </c>
      <c r="E3628">
        <v>34.144609699999997</v>
      </c>
      <c r="F3628">
        <v>63.18</v>
      </c>
      <c r="G3628">
        <v>-47.675590700944902</v>
      </c>
      <c r="H3628">
        <v>-9.2647546393561306</v>
      </c>
      <c r="I3628">
        <v>-22.180806923195401</v>
      </c>
      <c r="J3628">
        <v>-3.8633146760683199</v>
      </c>
      <c r="K3628">
        <v>65.545259027202505</v>
      </c>
      <c r="L3628">
        <v>68.259565516405502</v>
      </c>
      <c r="M3628">
        <v>56.160024917662199</v>
      </c>
      <c r="N3628">
        <v>1.6267217630853901</v>
      </c>
      <c r="O3628">
        <v>47.7366255144033</v>
      </c>
      <c r="P3628">
        <v>15.820348304307901</v>
      </c>
      <c r="Q3628">
        <v>0.12685582616348101</v>
      </c>
    </row>
    <row r="3629" spans="1:17" hidden="1" x14ac:dyDescent="0.3">
      <c r="A3629" t="s">
        <v>7420</v>
      </c>
      <c r="B3629" t="s">
        <v>7421</v>
      </c>
      <c r="C3629" t="str">
        <f>IFERROR(VLOOKUP(Table1[[#This Row],[Ticker]],[1]!Table1[[Symbol]:[Industry]],2,FALSE),"-")</f>
        <v>-</v>
      </c>
      <c r="D3629" t="s">
        <v>61</v>
      </c>
      <c r="E3629">
        <v>34.040607699999903</v>
      </c>
      <c r="F3629">
        <v>5.5</v>
      </c>
      <c r="G3629">
        <v>-5.5931859894901201</v>
      </c>
      <c r="H3629">
        <v>-1.87035303188851</v>
      </c>
      <c r="I3629">
        <v>-12.2495918825592</v>
      </c>
      <c r="J3629">
        <v>1.0670674632677399</v>
      </c>
      <c r="K3629">
        <v>3.84060084798248</v>
      </c>
      <c r="L3629">
        <v>2.670549716824</v>
      </c>
      <c r="M3629">
        <v>38.443217552922597</v>
      </c>
      <c r="N3629">
        <v>1</v>
      </c>
      <c r="Q3629">
        <v>2.0202940921462999E-2</v>
      </c>
    </row>
    <row r="3630" spans="1:17" hidden="1" x14ac:dyDescent="0.3">
      <c r="A3630" t="s">
        <v>7422</v>
      </c>
      <c r="B3630" t="s">
        <v>7423</v>
      </c>
      <c r="C3630" t="str">
        <f>IFERROR(VLOOKUP(Table1[[#This Row],[Ticker]],[1]!Table1[[Symbol]:[Industry]],2,FALSE),"-")</f>
        <v>-</v>
      </c>
      <c r="E3630">
        <v>33.732534000000001</v>
      </c>
      <c r="F3630">
        <v>1.63</v>
      </c>
      <c r="G3630">
        <v>-1.6250711436247001</v>
      </c>
      <c r="H3630">
        <v>22.877093438457599</v>
      </c>
      <c r="I3630">
        <v>-6.1560854493733199</v>
      </c>
      <c r="J3630">
        <v>-3.4572078379226401</v>
      </c>
      <c r="K3630">
        <v>1.44421546372974</v>
      </c>
      <c r="L3630">
        <v>1.5633666923996401</v>
      </c>
      <c r="M3630">
        <v>72.6884664685914</v>
      </c>
      <c r="N3630">
        <v>1.42681499222857</v>
      </c>
      <c r="O3630">
        <v>21.472392638036801</v>
      </c>
      <c r="P3630">
        <v>48.181818181818102</v>
      </c>
      <c r="Q3630">
        <v>-0.10437819598454701</v>
      </c>
    </row>
    <row r="3631" spans="1:17" hidden="1" x14ac:dyDescent="0.3">
      <c r="A3631" t="s">
        <v>7424</v>
      </c>
      <c r="B3631" t="s">
        <v>7425</v>
      </c>
      <c r="C3631" t="str">
        <f>IFERROR(VLOOKUP(Table1[[#This Row],[Ticker]],[1]!Table1[[Symbol]:[Industry]],2,FALSE),"-")</f>
        <v>-</v>
      </c>
      <c r="E3631">
        <v>33.6978005</v>
      </c>
      <c r="F3631">
        <v>101.5</v>
      </c>
      <c r="G3631">
        <v>-3.5726132423749402</v>
      </c>
      <c r="H3631">
        <v>13.278962847638599</v>
      </c>
      <c r="I3631">
        <v>-3.7049923962117899</v>
      </c>
      <c r="J3631">
        <v>-9.1878334214893904</v>
      </c>
      <c r="K3631">
        <v>93.540085235391601</v>
      </c>
      <c r="L3631">
        <v>93.212262731743607</v>
      </c>
      <c r="M3631">
        <v>56.500904696403801</v>
      </c>
      <c r="N3631">
        <v>1.9009888272511</v>
      </c>
      <c r="O3631">
        <v>18.029556650246299</v>
      </c>
      <c r="P3631">
        <v>27.978817299205598</v>
      </c>
      <c r="Q3631">
        <v>1.7751680564988E-2</v>
      </c>
    </row>
    <row r="3632" spans="1:17" hidden="1" x14ac:dyDescent="0.3">
      <c r="A3632" t="s">
        <v>7426</v>
      </c>
      <c r="B3632" t="s">
        <v>7427</v>
      </c>
      <c r="C3632" t="str">
        <f>IFERROR(VLOOKUP(Table1[[#This Row],[Ticker]],[1]!Table1[[Symbol]:[Industry]],2,FALSE),"-")</f>
        <v>-</v>
      </c>
      <c r="E3632">
        <v>33.687455999999997</v>
      </c>
      <c r="F3632">
        <v>130.85</v>
      </c>
      <c r="G3632">
        <v>51.522254103404002</v>
      </c>
      <c r="H3632">
        <v>7.6765999071615596</v>
      </c>
      <c r="I3632">
        <v>95.920508295198402</v>
      </c>
      <c r="J3632">
        <v>7.76816162020544</v>
      </c>
      <c r="K3632">
        <v>104.171911996464</v>
      </c>
      <c r="L3632">
        <v>81.445578589064695</v>
      </c>
      <c r="M3632">
        <v>75.749181462578207</v>
      </c>
      <c r="N3632">
        <v>1.7872340425531901</v>
      </c>
      <c r="O3632">
        <v>1.49025601834162</v>
      </c>
      <c r="P3632">
        <v>161.69999999999999</v>
      </c>
    </row>
    <row r="3633" spans="1:17" hidden="1" x14ac:dyDescent="0.3">
      <c r="A3633" t="s">
        <v>7428</v>
      </c>
      <c r="B3633" t="s">
        <v>7429</v>
      </c>
      <c r="C3633" t="str">
        <f>IFERROR(VLOOKUP(Table1[[#This Row],[Ticker]],[1]!Table1[[Symbol]:[Industry]],2,FALSE),"-")</f>
        <v>-</v>
      </c>
      <c r="E3633">
        <v>33.486249999999998</v>
      </c>
      <c r="F3633">
        <v>64.33</v>
      </c>
      <c r="G3633">
        <v>91.279365326978393</v>
      </c>
      <c r="H3633">
        <v>-12.5734885670475</v>
      </c>
      <c r="I3633">
        <v>-20.507099092112</v>
      </c>
      <c r="J3633">
        <v>-6.1090898542114296</v>
      </c>
      <c r="K3633">
        <v>65.576713901861396</v>
      </c>
      <c r="L3633">
        <v>63.834632850723303</v>
      </c>
      <c r="M3633">
        <v>44.238386402182201</v>
      </c>
      <c r="N3633">
        <v>0.60206931524889995</v>
      </c>
      <c r="O3633">
        <v>47.4739623814705</v>
      </c>
      <c r="P3633">
        <v>129.177057356608</v>
      </c>
      <c r="Q3633">
        <v>9.4400451569783994E-2</v>
      </c>
    </row>
    <row r="3634" spans="1:17" hidden="1" x14ac:dyDescent="0.3">
      <c r="A3634" t="s">
        <v>7430</v>
      </c>
      <c r="B3634" t="s">
        <v>7431</v>
      </c>
      <c r="C3634" t="str">
        <f>IFERROR(VLOOKUP(Table1[[#This Row],[Ticker]],[1]!Table1[[Symbol]:[Industry]],2,FALSE),"-")</f>
        <v>-</v>
      </c>
      <c r="E3634">
        <v>33.434199999999997</v>
      </c>
      <c r="F3634">
        <v>4.45</v>
      </c>
      <c r="K3634">
        <v>4.2784012200506201</v>
      </c>
      <c r="L3634">
        <v>4.6367428745490402</v>
      </c>
      <c r="M3634">
        <v>37.211772227299498</v>
      </c>
      <c r="N3634">
        <v>1</v>
      </c>
      <c r="Q3634">
        <v>4.2811073451381999E-2</v>
      </c>
    </row>
    <row r="3635" spans="1:17" hidden="1" x14ac:dyDescent="0.3">
      <c r="A3635" t="s">
        <v>7432</v>
      </c>
      <c r="B3635" t="s">
        <v>7433</v>
      </c>
      <c r="C3635" t="str">
        <f>IFERROR(VLOOKUP(Table1[[#This Row],[Ticker]],[1]!Table1[[Symbol]:[Industry]],2,FALSE),"-")</f>
        <v>-</v>
      </c>
      <c r="D3635" t="s">
        <v>61</v>
      </c>
      <c r="E3635">
        <v>33.428451500000001</v>
      </c>
      <c r="F3635">
        <v>46.99</v>
      </c>
      <c r="G3635">
        <v>51.035350123910398</v>
      </c>
      <c r="H3635">
        <v>-23.248203895049699</v>
      </c>
      <c r="I3635">
        <v>47.970759821266299</v>
      </c>
      <c r="J3635">
        <v>-12.267647398362101</v>
      </c>
      <c r="K3635">
        <v>52.375421449667897</v>
      </c>
      <c r="L3635">
        <v>41.362153183356398</v>
      </c>
      <c r="M3635">
        <v>29.4368799340516</v>
      </c>
      <c r="N3635">
        <v>0.77244129130403705</v>
      </c>
      <c r="O3635">
        <v>50.904447754841399</v>
      </c>
      <c r="P3635">
        <v>182.222222222222</v>
      </c>
      <c r="Q3635">
        <v>0.13945386445732799</v>
      </c>
    </row>
    <row r="3636" spans="1:17" hidden="1" x14ac:dyDescent="0.3">
      <c r="A3636" t="s">
        <v>7434</v>
      </c>
      <c r="B3636" t="s">
        <v>7435</v>
      </c>
      <c r="C3636" t="str">
        <f>IFERROR(VLOOKUP(Table1[[#This Row],[Ticker]],[1]!Table1[[Symbol]:[Industry]],2,FALSE),"-")</f>
        <v>-</v>
      </c>
      <c r="D3636" t="s">
        <v>388</v>
      </c>
      <c r="E3636">
        <v>33.4</v>
      </c>
      <c r="F3636">
        <v>32</v>
      </c>
      <c r="G3636">
        <v>4.82048810523154</v>
      </c>
      <c r="H3636">
        <v>2.1061603933235999</v>
      </c>
      <c r="I3636">
        <v>33.6101604599301</v>
      </c>
      <c r="J3636">
        <v>-3.4361994345612898</v>
      </c>
      <c r="K3636">
        <v>31.798431872817499</v>
      </c>
      <c r="L3636">
        <v>28.393626904739602</v>
      </c>
      <c r="M3636">
        <v>58.062690263071701</v>
      </c>
      <c r="N3636">
        <v>1.1528515677492299</v>
      </c>
      <c r="O3636">
        <v>29.718749999999901</v>
      </c>
      <c r="P3636">
        <v>73.913043478260803</v>
      </c>
      <c r="Q3636">
        <v>4.7275707214345999E-2</v>
      </c>
    </row>
    <row r="3637" spans="1:17" hidden="1" x14ac:dyDescent="0.3">
      <c r="A3637" t="s">
        <v>7436</v>
      </c>
      <c r="B3637" t="s">
        <v>7437</v>
      </c>
      <c r="C3637" t="str">
        <f>IFERROR(VLOOKUP(Table1[[#This Row],[Ticker]],[1]!Table1[[Symbol]:[Industry]],2,FALSE),"-")</f>
        <v>-</v>
      </c>
      <c r="E3637">
        <v>33.253141399999997</v>
      </c>
      <c r="F3637">
        <v>26.02</v>
      </c>
      <c r="G3637">
        <v>-51.172048552783302</v>
      </c>
      <c r="H3637">
        <v>-20.814658207340599</v>
      </c>
      <c r="I3637">
        <v>-62.213771318283399</v>
      </c>
      <c r="J3637">
        <v>-0.51764739836219598</v>
      </c>
      <c r="K3637">
        <v>29.4942095897229</v>
      </c>
      <c r="L3637">
        <v>37.514445835359197</v>
      </c>
      <c r="M3637">
        <v>38.200995952156902</v>
      </c>
      <c r="N3637">
        <v>1.9288537549407101</v>
      </c>
      <c r="O3637">
        <v>163.259031514219</v>
      </c>
      <c r="P3637">
        <v>6.5956575174108902</v>
      </c>
      <c r="Q3637">
        <v>3.5690117885982003E-2</v>
      </c>
    </row>
    <row r="3638" spans="1:17" hidden="1" x14ac:dyDescent="0.3">
      <c r="A3638" t="s">
        <v>7438</v>
      </c>
      <c r="B3638" t="s">
        <v>7439</v>
      </c>
      <c r="C3638" t="str">
        <f>IFERROR(VLOOKUP(Table1[[#This Row],[Ticker]],[1]!Table1[[Symbol]:[Industry]],2,FALSE),"-")</f>
        <v>-</v>
      </c>
      <c r="D3638" t="s">
        <v>92</v>
      </c>
      <c r="E3638">
        <v>33.237508439999999</v>
      </c>
      <c r="F3638">
        <v>67.040000000000006</v>
      </c>
      <c r="G3638">
        <v>70.510271603057603</v>
      </c>
      <c r="H3638">
        <v>-20.0994210086123</v>
      </c>
      <c r="I3638">
        <v>4.2289875510381201</v>
      </c>
      <c r="J3638">
        <v>-5.8934837058708798</v>
      </c>
      <c r="K3638">
        <v>69.165546895067294</v>
      </c>
      <c r="L3638">
        <v>64.339731051790295</v>
      </c>
      <c r="M3638">
        <v>30.690212897646301</v>
      </c>
      <c r="N3638">
        <v>1.88762797351794</v>
      </c>
      <c r="O3638">
        <v>48.851431980906902</v>
      </c>
      <c r="P3638">
        <v>134.81611208406301</v>
      </c>
      <c r="Q3638">
        <v>5.2224593491524002E-2</v>
      </c>
    </row>
    <row r="3639" spans="1:17" hidden="1" x14ac:dyDescent="0.3">
      <c r="A3639" t="s">
        <v>7440</v>
      </c>
      <c r="B3639" t="s">
        <v>7441</v>
      </c>
      <c r="C3639" t="str">
        <f>IFERROR(VLOOKUP(Table1[[#This Row],[Ticker]],[1]!Table1[[Symbol]:[Industry]],2,FALSE),"-")</f>
        <v>-</v>
      </c>
      <c r="E3639">
        <v>33.218307299999999</v>
      </c>
      <c r="F3639">
        <v>75.38</v>
      </c>
      <c r="G3639">
        <v>39.839591831335703</v>
      </c>
      <c r="H3639">
        <v>-0.18702354691915299</v>
      </c>
      <c r="I3639">
        <v>-29.6046386445826</v>
      </c>
      <c r="J3639">
        <v>-1.93816021887502</v>
      </c>
      <c r="K3639">
        <v>73.9842163097819</v>
      </c>
      <c r="L3639">
        <v>71.949837652593601</v>
      </c>
      <c r="M3639">
        <v>63.8768126204642</v>
      </c>
      <c r="N3639">
        <v>2.3058352278041498</v>
      </c>
      <c r="O3639">
        <v>51.339877951711301</v>
      </c>
      <c r="P3639">
        <v>77.281279397930305</v>
      </c>
      <c r="Q3639">
        <v>-1.8807201450039999E-3</v>
      </c>
    </row>
    <row r="3640" spans="1:17" hidden="1" x14ac:dyDescent="0.3">
      <c r="A3640" t="s">
        <v>7442</v>
      </c>
      <c r="B3640" t="s">
        <v>7443</v>
      </c>
      <c r="C3640" t="str">
        <f>IFERROR(VLOOKUP(Table1[[#This Row],[Ticker]],[1]!Table1[[Symbol]:[Industry]],2,FALSE),"-")</f>
        <v>-</v>
      </c>
      <c r="E3640">
        <v>33.134399999999999</v>
      </c>
      <c r="F3640">
        <v>11.15</v>
      </c>
      <c r="G3640">
        <v>-34.366630200973198</v>
      </c>
      <c r="H3640">
        <v>-29.412587456693501</v>
      </c>
      <c r="I3640">
        <v>-36.1319408427563</v>
      </c>
      <c r="J3640">
        <v>3.2692179102422401</v>
      </c>
      <c r="K3640">
        <v>11.4552615026694</v>
      </c>
      <c r="M3640">
        <v>34.038340623112397</v>
      </c>
      <c r="N3640">
        <v>0.28969826352794797</v>
      </c>
      <c r="O3640">
        <v>39.641255605381097</v>
      </c>
      <c r="P3640">
        <v>21.064060803474401</v>
      </c>
    </row>
    <row r="3641" spans="1:17" hidden="1" x14ac:dyDescent="0.3">
      <c r="A3641" t="s">
        <v>7444</v>
      </c>
      <c r="B3641" t="s">
        <v>7445</v>
      </c>
      <c r="C3641" t="str">
        <f>IFERROR(VLOOKUP(Table1[[#This Row],[Ticker]],[1]!Table1[[Symbol]:[Industry]],2,FALSE),"-")</f>
        <v>-</v>
      </c>
      <c r="D3641" t="s">
        <v>388</v>
      </c>
      <c r="E3641">
        <v>33.112727499999998</v>
      </c>
      <c r="F3641">
        <v>60.52</v>
      </c>
      <c r="G3641">
        <v>-61.302242796160201</v>
      </c>
      <c r="H3641">
        <v>-1.1274997373953399</v>
      </c>
      <c r="I3641">
        <v>-2.97509148982004</v>
      </c>
      <c r="J3641">
        <v>6.0403708545713002</v>
      </c>
      <c r="K3641">
        <v>62.374805424871802</v>
      </c>
      <c r="L3641">
        <v>64.285677133927194</v>
      </c>
      <c r="M3641">
        <v>82.327713534484303</v>
      </c>
      <c r="N3641">
        <v>3.0535795713634202</v>
      </c>
      <c r="O3641">
        <v>55.981493721083901</v>
      </c>
      <c r="P3641">
        <v>15.496183206106799</v>
      </c>
    </row>
    <row r="3642" spans="1:17" hidden="1" x14ac:dyDescent="0.3">
      <c r="A3642" t="s">
        <v>7446</v>
      </c>
      <c r="B3642" t="s">
        <v>7447</v>
      </c>
      <c r="C3642" t="str">
        <f>IFERROR(VLOOKUP(Table1[[#This Row],[Ticker]],[1]!Table1[[Symbol]:[Industry]],2,FALSE),"-")</f>
        <v>-</v>
      </c>
      <c r="E3642">
        <v>33.1</v>
      </c>
      <c r="F3642">
        <v>16.940000000000001</v>
      </c>
      <c r="G3642">
        <v>15.012452899040101</v>
      </c>
      <c r="H3642">
        <v>-2.9509674116186799</v>
      </c>
      <c r="I3642">
        <v>-5.8379237171594101</v>
      </c>
      <c r="J3642">
        <v>-10.446327989294399</v>
      </c>
      <c r="K3642">
        <v>15.265248945142799</v>
      </c>
      <c r="L3642">
        <v>14.565944909780599</v>
      </c>
      <c r="M3642">
        <v>51.3243878014489</v>
      </c>
      <c r="N3642">
        <v>2.56814311647025</v>
      </c>
      <c r="O3642">
        <v>23.9669421487603</v>
      </c>
      <c r="P3642">
        <v>58.317757009345797</v>
      </c>
      <c r="Q3642">
        <v>5.058118944764E-3</v>
      </c>
    </row>
    <row r="3643" spans="1:17" hidden="1" x14ac:dyDescent="0.3">
      <c r="A3643" t="s">
        <v>7448</v>
      </c>
      <c r="B3643" t="s">
        <v>7449</v>
      </c>
      <c r="C3643" t="str">
        <f>IFERROR(VLOOKUP(Table1[[#This Row],[Ticker]],[1]!Table1[[Symbol]:[Industry]],2,FALSE),"-")</f>
        <v>-</v>
      </c>
      <c r="D3643" t="s">
        <v>676</v>
      </c>
      <c r="E3643">
        <v>33.06</v>
      </c>
      <c r="F3643">
        <v>5.46</v>
      </c>
      <c r="G3643">
        <v>-55.188126619629102</v>
      </c>
      <c r="H3643">
        <v>-10.5839894129115</v>
      </c>
      <c r="I3643">
        <v>-43.406928010759898</v>
      </c>
      <c r="J3643">
        <v>-5.2113165610579104</v>
      </c>
      <c r="K3643">
        <v>5.5897564494141303</v>
      </c>
      <c r="L3643">
        <v>6.8135735378756799</v>
      </c>
      <c r="M3643">
        <v>54.134445074439903</v>
      </c>
      <c r="N3643">
        <v>0.87734456387038795</v>
      </c>
      <c r="O3643">
        <v>118.498168498168</v>
      </c>
      <c r="P3643">
        <v>19.999999999999901</v>
      </c>
      <c r="Q3643">
        <v>5.3238979849510003E-2</v>
      </c>
    </row>
    <row r="3644" spans="1:17" hidden="1" x14ac:dyDescent="0.3">
      <c r="A3644" t="s">
        <v>7450</v>
      </c>
      <c r="B3644" t="s">
        <v>7451</v>
      </c>
      <c r="C3644" t="str">
        <f>IFERROR(VLOOKUP(Table1[[#This Row],[Ticker]],[1]!Table1[[Symbol]:[Industry]],2,FALSE),"-")</f>
        <v>-</v>
      </c>
      <c r="D3644" t="s">
        <v>607</v>
      </c>
      <c r="E3644">
        <v>33.024250727999998</v>
      </c>
      <c r="F3644">
        <v>85.18</v>
      </c>
      <c r="G3644">
        <v>11.990550259973199</v>
      </c>
      <c r="H3644">
        <v>5.0790753909815196</v>
      </c>
      <c r="I3644">
        <v>6.9881797836016002</v>
      </c>
      <c r="J3644">
        <v>5.5674558392074101</v>
      </c>
      <c r="K3644">
        <v>79.6521989722618</v>
      </c>
      <c r="L3644">
        <v>77.110910131979594</v>
      </c>
      <c r="M3644">
        <v>68.868653488080895</v>
      </c>
      <c r="N3644">
        <v>1.2782428240359101</v>
      </c>
      <c r="O3644">
        <v>37.344447053298801</v>
      </c>
      <c r="P3644">
        <v>41.848459616985799</v>
      </c>
      <c r="Q3644">
        <v>2.7204196109845001E-2</v>
      </c>
    </row>
    <row r="3645" spans="1:17" hidden="1" x14ac:dyDescent="0.3">
      <c r="A3645" t="s">
        <v>7452</v>
      </c>
      <c r="B3645" t="s">
        <v>7453</v>
      </c>
      <c r="C3645" t="str">
        <f>IFERROR(VLOOKUP(Table1[[#This Row],[Ticker]],[1]!Table1[[Symbol]:[Industry]],2,FALSE),"-")</f>
        <v>-</v>
      </c>
      <c r="E3645">
        <v>32.966063349999999</v>
      </c>
      <c r="F3645">
        <v>61.45</v>
      </c>
      <c r="G3645">
        <v>-21.884545843888802</v>
      </c>
      <c r="H3645">
        <v>5.1141747834968996</v>
      </c>
      <c r="I3645">
        <v>-7.1648333990725899</v>
      </c>
      <c r="J3645">
        <v>-12.599637264783199</v>
      </c>
      <c r="K3645">
        <v>59.256475659147</v>
      </c>
      <c r="L3645">
        <v>58.141789740960597</v>
      </c>
      <c r="M3645">
        <v>35.640755414521998</v>
      </c>
      <c r="N3645">
        <v>0.68950416318534102</v>
      </c>
      <c r="O3645">
        <v>28.2343368592351</v>
      </c>
      <c r="P3645">
        <v>43.742690058479504</v>
      </c>
      <c r="Q3645">
        <v>-2.7118055251769998E-3</v>
      </c>
    </row>
    <row r="3646" spans="1:17" hidden="1" x14ac:dyDescent="0.3">
      <c r="A3646" t="s">
        <v>7454</v>
      </c>
      <c r="B3646" t="s">
        <v>7455</v>
      </c>
      <c r="C3646" t="str">
        <f>IFERROR(VLOOKUP(Table1[[#This Row],[Ticker]],[1]!Table1[[Symbol]:[Industry]],2,FALSE),"-")</f>
        <v>-</v>
      </c>
      <c r="D3646" t="s">
        <v>267</v>
      </c>
      <c r="E3646">
        <v>32.94960768</v>
      </c>
      <c r="F3646">
        <v>82.01</v>
      </c>
      <c r="G3646">
        <v>-24.4383079393176</v>
      </c>
      <c r="H3646">
        <v>-3.294166404062</v>
      </c>
      <c r="I3646">
        <v>-8.2897375809991605</v>
      </c>
      <c r="J3646">
        <v>-3.1551730774308999</v>
      </c>
      <c r="K3646">
        <v>81.637253943192405</v>
      </c>
      <c r="L3646">
        <v>81.272638123505899</v>
      </c>
      <c r="M3646">
        <v>49.120617200150697</v>
      </c>
      <c r="N3646">
        <v>0.37760762817469701</v>
      </c>
      <c r="O3646">
        <v>31.874161687598999</v>
      </c>
      <c r="P3646">
        <v>12.961432506887</v>
      </c>
      <c r="Q3646">
        <v>-0.10017903920832801</v>
      </c>
    </row>
    <row r="3647" spans="1:17" hidden="1" x14ac:dyDescent="0.3">
      <c r="A3647" t="s">
        <v>7456</v>
      </c>
      <c r="B3647" t="s">
        <v>7457</v>
      </c>
      <c r="C3647" t="str">
        <f>IFERROR(VLOOKUP(Table1[[#This Row],[Ticker]],[1]!Table1[[Symbol]:[Industry]],2,FALSE),"-")</f>
        <v>-</v>
      </c>
      <c r="D3647" t="s">
        <v>607</v>
      </c>
      <c r="E3647">
        <v>32.858087500000003</v>
      </c>
      <c r="F3647">
        <v>166.6</v>
      </c>
      <c r="G3647">
        <v>-10.5902301551431</v>
      </c>
      <c r="H3647">
        <v>-6.5923591751463402</v>
      </c>
      <c r="I3647">
        <v>-7.4196520426118902</v>
      </c>
      <c r="J3647">
        <v>-1.12883452296505</v>
      </c>
      <c r="K3647">
        <v>169.18937101941901</v>
      </c>
      <c r="L3647">
        <v>162.99198993415899</v>
      </c>
      <c r="M3647">
        <v>53.066089218665901</v>
      </c>
      <c r="N3647">
        <v>0.75841949461581304</v>
      </c>
      <c r="O3647">
        <v>31.152460984393699</v>
      </c>
      <c r="P3647">
        <v>31.284475965327001</v>
      </c>
      <c r="Q3647">
        <v>3.8524310194854999E-2</v>
      </c>
    </row>
    <row r="3648" spans="1:17" hidden="1" x14ac:dyDescent="0.3">
      <c r="A3648" t="s">
        <v>7458</v>
      </c>
      <c r="B3648" t="s">
        <v>7459</v>
      </c>
      <c r="C3648" t="str">
        <f>IFERROR(VLOOKUP(Table1[[#This Row],[Ticker]],[1]!Table1[[Symbol]:[Industry]],2,FALSE),"-")</f>
        <v>-</v>
      </c>
      <c r="D3648" t="s">
        <v>207</v>
      </c>
      <c r="E3648">
        <v>32.822400000000002</v>
      </c>
      <c r="F3648">
        <v>50</v>
      </c>
      <c r="G3648">
        <v>-12.203605541352999</v>
      </c>
      <c r="H3648">
        <v>-15.8640857447598</v>
      </c>
      <c r="I3648">
        <v>-22.381054178214999</v>
      </c>
      <c r="J3648">
        <v>5.6556478306605698</v>
      </c>
      <c r="K3648">
        <v>59.764968347712298</v>
      </c>
      <c r="L3648">
        <v>62.483059180077902</v>
      </c>
      <c r="M3648">
        <v>45.414095349117602</v>
      </c>
      <c r="N3648">
        <v>1.4560690705942101</v>
      </c>
      <c r="O3648">
        <v>103.28</v>
      </c>
      <c r="P3648">
        <v>35.135135135135101</v>
      </c>
      <c r="Q3648">
        <v>-6.6217930808468994E-2</v>
      </c>
    </row>
    <row r="3649" spans="1:17" hidden="1" x14ac:dyDescent="0.3">
      <c r="A3649" t="s">
        <v>7460</v>
      </c>
      <c r="B3649" t="s">
        <v>7461</v>
      </c>
      <c r="C3649" t="str">
        <f>IFERROR(VLOOKUP(Table1[[#This Row],[Ticker]],[1]!Table1[[Symbol]:[Industry]],2,FALSE),"-")</f>
        <v>-</v>
      </c>
      <c r="E3649">
        <v>32.799999999999997</v>
      </c>
      <c r="F3649">
        <v>80.52</v>
      </c>
      <c r="G3649">
        <v>12.951142116799</v>
      </c>
      <c r="H3649">
        <v>-12.6285072215634</v>
      </c>
      <c r="I3649">
        <v>6.1957590791843904</v>
      </c>
      <c r="J3649">
        <v>4.1213073767040296</v>
      </c>
      <c r="K3649">
        <v>84.429352128468295</v>
      </c>
      <c r="L3649">
        <v>78.681303391897004</v>
      </c>
      <c r="M3649">
        <v>54.794649129493699</v>
      </c>
      <c r="N3649">
        <v>0.68394243797040699</v>
      </c>
      <c r="O3649">
        <v>42.821659215101803</v>
      </c>
      <c r="P3649">
        <v>59.445544554455402</v>
      </c>
      <c r="Q3649">
        <v>0.111872052605979</v>
      </c>
    </row>
    <row r="3650" spans="1:17" hidden="1" x14ac:dyDescent="0.3">
      <c r="A3650" t="s">
        <v>7462</v>
      </c>
      <c r="B3650" t="s">
        <v>7463</v>
      </c>
      <c r="C3650" t="str">
        <f>IFERROR(VLOOKUP(Table1[[#This Row],[Ticker]],[1]!Table1[[Symbol]:[Industry]],2,FALSE),"-")</f>
        <v>-</v>
      </c>
      <c r="D3650" t="s">
        <v>1514</v>
      </c>
      <c r="E3650">
        <v>32.786625000000001</v>
      </c>
      <c r="F3650">
        <v>57.9</v>
      </c>
      <c r="G3650">
        <v>7.9712881757262997</v>
      </c>
      <c r="H3650">
        <v>-6.1350754949710904</v>
      </c>
      <c r="I3650">
        <v>-15.106009869660801</v>
      </c>
      <c r="J3650">
        <v>-5.0321064722849602</v>
      </c>
      <c r="K3650">
        <v>56.961847724271102</v>
      </c>
      <c r="L3650">
        <v>55.182110470201202</v>
      </c>
      <c r="M3650">
        <v>39.739937264261499</v>
      </c>
      <c r="N3650">
        <v>0.74507040959175597</v>
      </c>
      <c r="O3650">
        <v>29.533678756476601</v>
      </c>
      <c r="P3650">
        <v>37.529691211401399</v>
      </c>
      <c r="Q3650">
        <v>1.9817056161075999E-2</v>
      </c>
    </row>
    <row r="3651" spans="1:17" hidden="1" x14ac:dyDescent="0.3">
      <c r="A3651" t="s">
        <v>7464</v>
      </c>
      <c r="B3651" t="s">
        <v>7465</v>
      </c>
      <c r="C3651" t="str">
        <f>IFERROR(VLOOKUP(Table1[[#This Row],[Ticker]],[1]!Table1[[Symbol]:[Industry]],2,FALSE),"-")</f>
        <v>-</v>
      </c>
      <c r="D3651" t="s">
        <v>388</v>
      </c>
      <c r="E3651">
        <v>32.756900000000002</v>
      </c>
      <c r="F3651">
        <v>3.08</v>
      </c>
      <c r="G3651">
        <v>-23.6984665526771</v>
      </c>
      <c r="H3651">
        <v>-10.5032859009173</v>
      </c>
      <c r="I3651">
        <v>22.015957561379299</v>
      </c>
      <c r="J3651">
        <v>-5.4332490381017697</v>
      </c>
      <c r="K3651">
        <v>3.0905953475024202</v>
      </c>
      <c r="L3651">
        <v>2.7866238961679399</v>
      </c>
      <c r="M3651">
        <v>32.798268256679897</v>
      </c>
      <c r="N3651">
        <v>0.18467166519898801</v>
      </c>
      <c r="O3651">
        <v>46.103896103895998</v>
      </c>
      <c r="P3651">
        <v>79.069767441860407</v>
      </c>
      <c r="Q3651">
        <v>2.0527913032970999E-2</v>
      </c>
    </row>
    <row r="3652" spans="1:17" hidden="1" x14ac:dyDescent="0.3">
      <c r="A3652" t="s">
        <v>7466</v>
      </c>
      <c r="B3652" t="s">
        <v>7467</v>
      </c>
      <c r="C3652" t="str">
        <f>IFERROR(VLOOKUP(Table1[[#This Row],[Ticker]],[1]!Table1[[Symbol]:[Industry]],2,FALSE),"-")</f>
        <v>-</v>
      </c>
      <c r="E3652">
        <v>32.681001600000002</v>
      </c>
      <c r="F3652">
        <v>48</v>
      </c>
      <c r="G3652">
        <v>-44.191163794606901</v>
      </c>
      <c r="H3652">
        <v>-11.044166404062</v>
      </c>
      <c r="I3652">
        <v>-45.110479220229799</v>
      </c>
      <c r="J3652">
        <v>-5.6714935522083501</v>
      </c>
      <c r="K3652">
        <v>51.003877096677201</v>
      </c>
      <c r="M3652">
        <v>47.346587587237899</v>
      </c>
      <c r="N3652">
        <v>0.504132231404958</v>
      </c>
      <c r="O3652">
        <v>87.0833333333333</v>
      </c>
      <c r="P3652">
        <v>10.344827586206801</v>
      </c>
    </row>
    <row r="3653" spans="1:17" hidden="1" x14ac:dyDescent="0.3">
      <c r="A3653" t="s">
        <v>7468</v>
      </c>
      <c r="B3653" t="s">
        <v>7469</v>
      </c>
      <c r="C3653" t="str">
        <f>IFERROR(VLOOKUP(Table1[[#This Row],[Ticker]],[1]!Table1[[Symbol]:[Industry]],2,FALSE),"-")</f>
        <v>-</v>
      </c>
      <c r="D3653" t="s">
        <v>607</v>
      </c>
      <c r="E3653">
        <v>32.670400932</v>
      </c>
      <c r="F3653">
        <v>34.18</v>
      </c>
      <c r="G3653">
        <v>4.0301484994107701</v>
      </c>
      <c r="H3653">
        <v>5.8226507516941899</v>
      </c>
      <c r="I3653">
        <v>2.5400526091253202</v>
      </c>
      <c r="J3653">
        <v>-8.2634337710500905</v>
      </c>
      <c r="K3653">
        <v>34.238962204767198</v>
      </c>
      <c r="L3653">
        <v>31.3506651467575</v>
      </c>
      <c r="M3653">
        <v>47.547600779092797</v>
      </c>
      <c r="N3653">
        <v>2.9261060821601799</v>
      </c>
      <c r="O3653">
        <v>18.607372732592101</v>
      </c>
      <c r="P3653">
        <v>51.708832667554297</v>
      </c>
      <c r="Q3653">
        <v>6.4416340326895999E-2</v>
      </c>
    </row>
    <row r="3654" spans="1:17" hidden="1" x14ac:dyDescent="0.3">
      <c r="A3654" t="s">
        <v>7470</v>
      </c>
      <c r="B3654" t="s">
        <v>7471</v>
      </c>
      <c r="C3654" t="str">
        <f>IFERROR(VLOOKUP(Table1[[#This Row],[Ticker]],[1]!Table1[[Symbol]:[Industry]],2,FALSE),"-")</f>
        <v>-</v>
      </c>
      <c r="D3654" t="s">
        <v>98</v>
      </c>
      <c r="E3654">
        <v>32.650976</v>
      </c>
      <c r="F3654">
        <v>22.61</v>
      </c>
      <c r="G3654">
        <v>251.148111813768</v>
      </c>
      <c r="H3654">
        <v>93.915833595937897</v>
      </c>
      <c r="I3654">
        <v>78.682624228045995</v>
      </c>
      <c r="J3654">
        <v>34.480267965406803</v>
      </c>
      <c r="K3654">
        <v>15.8956598412526</v>
      </c>
      <c r="L3654">
        <v>12.9393080419059</v>
      </c>
      <c r="M3654">
        <v>74.948474826240997</v>
      </c>
      <c r="N3654">
        <v>2.2484721161191699</v>
      </c>
      <c r="O3654">
        <v>30.473241928350198</v>
      </c>
      <c r="P3654">
        <v>386.23655913978399</v>
      </c>
      <c r="Q3654">
        <v>6.0422549838945003E-2</v>
      </c>
    </row>
    <row r="3655" spans="1:17" hidden="1" x14ac:dyDescent="0.3">
      <c r="A3655" t="s">
        <v>7472</v>
      </c>
      <c r="B3655" t="s">
        <v>7473</v>
      </c>
      <c r="C3655" t="str">
        <f>IFERROR(VLOOKUP(Table1[[#This Row],[Ticker]],[1]!Table1[[Symbol]:[Industry]],2,FALSE),"-")</f>
        <v>-</v>
      </c>
      <c r="E3655">
        <v>32.591999999999999</v>
      </c>
      <c r="F3655">
        <v>40.299999999999997</v>
      </c>
      <c r="G3655">
        <v>-24.9604027242633</v>
      </c>
      <c r="H3655">
        <v>1.78095541510422</v>
      </c>
      <c r="I3655">
        <v>-24.370234455880599</v>
      </c>
      <c r="J3655">
        <v>-3.3108378145034201</v>
      </c>
      <c r="K3655">
        <v>42.065677489086802</v>
      </c>
      <c r="L3655">
        <v>44.129615520006503</v>
      </c>
      <c r="M3655">
        <v>53.582394514585701</v>
      </c>
      <c r="N3655">
        <v>0.78270674430367104</v>
      </c>
      <c r="O3655">
        <v>45.6575682382134</v>
      </c>
      <c r="P3655">
        <v>11.9444444444444</v>
      </c>
      <c r="Q3655">
        <v>3.1832923992363003E-2</v>
      </c>
    </row>
    <row r="3656" spans="1:17" hidden="1" x14ac:dyDescent="0.3">
      <c r="A3656" t="s">
        <v>7474</v>
      </c>
      <c r="B3656" t="s">
        <v>7475</v>
      </c>
      <c r="C3656" t="str">
        <f>IFERROR(VLOOKUP(Table1[[#This Row],[Ticker]],[1]!Table1[[Symbol]:[Industry]],2,FALSE),"-")</f>
        <v>-</v>
      </c>
      <c r="D3656" t="s">
        <v>272</v>
      </c>
      <c r="E3656">
        <v>32.556759</v>
      </c>
      <c r="F3656">
        <v>30.6</v>
      </c>
      <c r="G3656">
        <v>-15.0961358672335</v>
      </c>
      <c r="H3656">
        <v>2.0247991131793599</v>
      </c>
      <c r="I3656">
        <v>-31.317375771953898</v>
      </c>
      <c r="J3656">
        <v>14.615271153674</v>
      </c>
      <c r="K3656">
        <v>30.3727256198014</v>
      </c>
      <c r="L3656">
        <v>33.1719317905726</v>
      </c>
      <c r="M3656">
        <v>58.780773329078201</v>
      </c>
      <c r="N3656">
        <v>4.7776428292418904</v>
      </c>
      <c r="O3656">
        <v>61.764705882352899</v>
      </c>
      <c r="P3656">
        <v>22.4</v>
      </c>
      <c r="Q3656">
        <v>1.2672801665249999E-3</v>
      </c>
    </row>
    <row r="3657" spans="1:17" hidden="1" x14ac:dyDescent="0.3">
      <c r="A3657" t="s">
        <v>7476</v>
      </c>
      <c r="B3657" t="s">
        <v>7477</v>
      </c>
      <c r="C3657" t="str">
        <f>IFERROR(VLOOKUP(Table1[[#This Row],[Ticker]],[1]!Table1[[Symbol]:[Industry]],2,FALSE),"-")</f>
        <v>-</v>
      </c>
      <c r="D3657" t="s">
        <v>140</v>
      </c>
      <c r="E3657">
        <v>32.433234687000002</v>
      </c>
      <c r="F3657">
        <v>69.66</v>
      </c>
      <c r="G3657">
        <v>61.321489889831398</v>
      </c>
      <c r="H3657">
        <v>7.5824274028596701</v>
      </c>
      <c r="I3657">
        <v>6.5506445326145597</v>
      </c>
      <c r="J3657">
        <v>19.347737217022399</v>
      </c>
      <c r="K3657">
        <v>53.507305787121602</v>
      </c>
      <c r="L3657">
        <v>49.687785428349599</v>
      </c>
      <c r="M3657">
        <v>70.056616977887401</v>
      </c>
      <c r="N3657">
        <v>4.6795672664776298</v>
      </c>
      <c r="O3657">
        <v>8.3979328165374891</v>
      </c>
      <c r="P3657">
        <v>123.26923076923001</v>
      </c>
      <c r="Q3657">
        <v>4.1544237517344998E-2</v>
      </c>
    </row>
    <row r="3658" spans="1:17" hidden="1" x14ac:dyDescent="0.3">
      <c r="A3658" t="s">
        <v>7478</v>
      </c>
      <c r="B3658" t="s">
        <v>7479</v>
      </c>
      <c r="C3658" t="str">
        <f>IFERROR(VLOOKUP(Table1[[#This Row],[Ticker]],[1]!Table1[[Symbol]:[Industry]],2,FALSE),"-")</f>
        <v>-</v>
      </c>
      <c r="E3658">
        <v>32.413962900000001</v>
      </c>
      <c r="F3658">
        <v>69.86</v>
      </c>
      <c r="G3658">
        <v>-36.121118955461903</v>
      </c>
      <c r="H3658">
        <v>-6.7406762674914598</v>
      </c>
      <c r="I3658">
        <v>-11.659743817602999</v>
      </c>
      <c r="J3658">
        <v>-3.7455676262824298</v>
      </c>
      <c r="K3658">
        <v>65.982957663653195</v>
      </c>
      <c r="L3658">
        <v>68.836480505872103</v>
      </c>
      <c r="M3658">
        <v>40.923638584842401</v>
      </c>
      <c r="N3658">
        <v>1.68876766387139</v>
      </c>
      <c r="O3658">
        <v>41.683366733466897</v>
      </c>
      <c r="P3658">
        <v>39.72</v>
      </c>
      <c r="Q3658">
        <v>0.135567690085205</v>
      </c>
    </row>
    <row r="3659" spans="1:17" hidden="1" x14ac:dyDescent="0.3">
      <c r="A3659" t="s">
        <v>7480</v>
      </c>
      <c r="B3659" t="s">
        <v>7481</v>
      </c>
      <c r="C3659" t="str">
        <f>IFERROR(VLOOKUP(Table1[[#This Row],[Ticker]],[1]!Table1[[Symbol]:[Industry]],2,FALSE),"-")</f>
        <v>-</v>
      </c>
      <c r="D3659" t="s">
        <v>293</v>
      </c>
      <c r="E3659">
        <v>32.353881999999999</v>
      </c>
      <c r="F3659">
        <v>60.28</v>
      </c>
      <c r="G3659">
        <v>-32.386970474834598</v>
      </c>
      <c r="H3659">
        <v>14.488091660454099</v>
      </c>
      <c r="I3659">
        <v>-49.4917347463129</v>
      </c>
      <c r="J3659">
        <v>3.3276355193819702</v>
      </c>
      <c r="K3659">
        <v>73.916081039654401</v>
      </c>
      <c r="L3659">
        <v>95.744336641039695</v>
      </c>
      <c r="M3659">
        <v>8.1486498722270997E-2</v>
      </c>
      <c r="N3659">
        <v>1.2768151815181501</v>
      </c>
      <c r="O3659">
        <v>61.745189117451801</v>
      </c>
      <c r="P3659">
        <v>21.728594507269701</v>
      </c>
      <c r="Q3659">
        <v>2.734758657463E-2</v>
      </c>
    </row>
    <row r="3660" spans="1:17" hidden="1" x14ac:dyDescent="0.3">
      <c r="A3660" t="s">
        <v>7482</v>
      </c>
      <c r="B3660" t="s">
        <v>7483</v>
      </c>
      <c r="C3660" t="str">
        <f>IFERROR(VLOOKUP(Table1[[#This Row],[Ticker]],[1]!Table1[[Symbol]:[Industry]],2,FALSE),"-")</f>
        <v>-</v>
      </c>
      <c r="E3660">
        <v>32.050199999999997</v>
      </c>
      <c r="F3660">
        <v>74.790000000000006</v>
      </c>
      <c r="G3660">
        <v>61.758387502991802</v>
      </c>
      <c r="H3660">
        <v>-17.267695815826698</v>
      </c>
      <c r="I3660">
        <v>40.540492248350603</v>
      </c>
      <c r="J3660">
        <v>1.1860344165205901</v>
      </c>
      <c r="K3660">
        <v>72.2157089990299</v>
      </c>
      <c r="L3660">
        <v>60.263295788815498</v>
      </c>
      <c r="M3660">
        <v>57.407143248456798</v>
      </c>
      <c r="N3660">
        <v>2.0491029272898902</v>
      </c>
      <c r="O3660">
        <v>25.297499665730601</v>
      </c>
      <c r="P3660">
        <v>157.896551724137</v>
      </c>
      <c r="Q3660">
        <v>0.11082491065762699</v>
      </c>
    </row>
    <row r="3661" spans="1:17" hidden="1" x14ac:dyDescent="0.3">
      <c r="A3661" t="s">
        <v>7484</v>
      </c>
      <c r="B3661" t="s">
        <v>7485</v>
      </c>
      <c r="C3661" t="str">
        <f>IFERROR(VLOOKUP(Table1[[#This Row],[Ticker]],[1]!Table1[[Symbol]:[Industry]],2,FALSE),"-")</f>
        <v>-</v>
      </c>
      <c r="D3661" t="s">
        <v>154</v>
      </c>
      <c r="E3661">
        <v>32.021880000000003</v>
      </c>
      <c r="F3661">
        <v>115.3</v>
      </c>
      <c r="G3661">
        <v>-3.02564705147944</v>
      </c>
      <c r="H3661">
        <v>-9.3323019972823396</v>
      </c>
      <c r="I3661">
        <v>0.62437180086157595</v>
      </c>
      <c r="J3661">
        <v>-2.2749418280704199</v>
      </c>
      <c r="K3661">
        <v>118.80262595053</v>
      </c>
      <c r="L3661">
        <v>111.37445997024599</v>
      </c>
      <c r="M3661">
        <v>28.514630320004901</v>
      </c>
      <c r="N3661">
        <v>1.0857142857142801</v>
      </c>
      <c r="O3661">
        <v>44.579358196010297</v>
      </c>
      <c r="P3661">
        <v>49.740259740259702</v>
      </c>
    </row>
    <row r="3662" spans="1:17" hidden="1" x14ac:dyDescent="0.3">
      <c r="A3662" t="s">
        <v>7486</v>
      </c>
      <c r="B3662" t="s">
        <v>7487</v>
      </c>
      <c r="C3662" t="str">
        <f>IFERROR(VLOOKUP(Table1[[#This Row],[Ticker]],[1]!Table1[[Symbol]:[Industry]],2,FALSE),"-")</f>
        <v>-</v>
      </c>
      <c r="D3662" t="s">
        <v>21</v>
      </c>
      <c r="E3662">
        <v>32.002499999999998</v>
      </c>
      <c r="F3662">
        <v>43.28</v>
      </c>
      <c r="G3662">
        <v>0.48163962395937399</v>
      </c>
      <c r="H3662">
        <v>-2.80174216163776</v>
      </c>
      <c r="I3662">
        <v>5.0267102495514102</v>
      </c>
      <c r="J3662">
        <v>4.0315546287159298</v>
      </c>
      <c r="K3662">
        <v>40.865972875142198</v>
      </c>
      <c r="L3662">
        <v>37.800375720044698</v>
      </c>
      <c r="M3662">
        <v>63.148849733686603</v>
      </c>
      <c r="N3662">
        <v>0.53936790432904103</v>
      </c>
      <c r="O3662">
        <v>21.7652495378927</v>
      </c>
      <c r="P3662">
        <v>63.2591474915126</v>
      </c>
      <c r="Q3662">
        <v>9.270387211328E-3</v>
      </c>
    </row>
    <row r="3663" spans="1:17" hidden="1" x14ac:dyDescent="0.3">
      <c r="A3663" t="s">
        <v>7488</v>
      </c>
      <c r="B3663" t="s">
        <v>7489</v>
      </c>
      <c r="C3663" t="str">
        <f>IFERROR(VLOOKUP(Table1[[#This Row],[Ticker]],[1]!Table1[[Symbol]:[Industry]],2,FALSE),"-")</f>
        <v>-</v>
      </c>
      <c r="D3663" t="s">
        <v>607</v>
      </c>
      <c r="E3663">
        <v>31.9827189999999</v>
      </c>
      <c r="F3663">
        <v>7.6</v>
      </c>
      <c r="G3663">
        <v>-5.5931859894901201</v>
      </c>
      <c r="H3663">
        <v>-1.87035303188851</v>
      </c>
      <c r="I3663">
        <v>-12.2495918825592</v>
      </c>
      <c r="J3663">
        <v>1.0670674632677399</v>
      </c>
      <c r="K3663">
        <v>10.0372087729983</v>
      </c>
      <c r="L3663">
        <v>10.066633630706701</v>
      </c>
      <c r="M3663">
        <v>25.7607462659657</v>
      </c>
      <c r="N3663">
        <v>1</v>
      </c>
      <c r="Q3663">
        <v>-9.4079221239847993E-2</v>
      </c>
    </row>
    <row r="3664" spans="1:17" hidden="1" x14ac:dyDescent="0.3">
      <c r="A3664" t="s">
        <v>7490</v>
      </c>
      <c r="B3664" t="s">
        <v>7491</v>
      </c>
      <c r="C3664" t="str">
        <f>IFERROR(VLOOKUP(Table1[[#This Row],[Ticker]],[1]!Table1[[Symbol]:[Industry]],2,FALSE),"-")</f>
        <v>-</v>
      </c>
      <c r="E3664">
        <v>31.949015280000001</v>
      </c>
      <c r="F3664">
        <v>51.85</v>
      </c>
      <c r="G3664">
        <v>-72.4292642475842</v>
      </c>
      <c r="H3664">
        <v>-19.684245507555701</v>
      </c>
      <c r="I3664">
        <v>-38.248040935426303</v>
      </c>
      <c r="J3664">
        <v>-5.06132406068292</v>
      </c>
      <c r="K3664">
        <v>56.603414907093402</v>
      </c>
      <c r="L3664">
        <v>65.312221918052302</v>
      </c>
      <c r="M3664">
        <v>37.8735639179842</v>
      </c>
      <c r="N3664">
        <v>0.64619248506920202</v>
      </c>
      <c r="O3664">
        <v>104.435872709739</v>
      </c>
      <c r="P3664">
        <v>22.6638277738348</v>
      </c>
      <c r="Q3664">
        <v>4.9110690518490999E-2</v>
      </c>
    </row>
    <row r="3665" spans="1:17" hidden="1" x14ac:dyDescent="0.3">
      <c r="A3665" t="s">
        <v>7492</v>
      </c>
      <c r="B3665" t="s">
        <v>7493</v>
      </c>
      <c r="C3665" t="str">
        <f>IFERROR(VLOOKUP(Table1[[#This Row],[Ticker]],[1]!Table1[[Symbol]:[Industry]],2,FALSE),"-")</f>
        <v>-</v>
      </c>
      <c r="D3665" t="s">
        <v>714</v>
      </c>
      <c r="E3665">
        <v>31.948726656000002</v>
      </c>
      <c r="F3665">
        <v>310.47000000000003</v>
      </c>
      <c r="G3665">
        <v>9.6827116709387209</v>
      </c>
      <c r="H3665">
        <v>-3.54127776603822</v>
      </c>
      <c r="I3665">
        <v>2.0300741203464301</v>
      </c>
      <c r="J3665">
        <v>-9.7691010663862404E-2</v>
      </c>
      <c r="K3665">
        <v>298.68932349209001</v>
      </c>
      <c r="L3665">
        <v>275.29310901178798</v>
      </c>
      <c r="M3665">
        <v>50.554369654686603</v>
      </c>
      <c r="N3665">
        <v>0.36531429439788499</v>
      </c>
      <c r="O3665">
        <v>0.72470770122716699</v>
      </c>
      <c r="P3665">
        <v>37.516056163352097</v>
      </c>
    </row>
    <row r="3666" spans="1:17" hidden="1" x14ac:dyDescent="0.3">
      <c r="A3666" t="s">
        <v>7494</v>
      </c>
      <c r="B3666" t="s">
        <v>7495</v>
      </c>
      <c r="C3666" t="str">
        <f>IFERROR(VLOOKUP(Table1[[#This Row],[Ticker]],[1]!Table1[[Symbol]:[Industry]],2,FALSE),"-")</f>
        <v>-</v>
      </c>
      <c r="D3666" t="s">
        <v>80</v>
      </c>
      <c r="E3666">
        <v>31.931555916000001</v>
      </c>
      <c r="F3666">
        <v>11.16</v>
      </c>
      <c r="G3666">
        <v>52.874778480435403</v>
      </c>
      <c r="H3666">
        <v>-4.9092512436399803E-2</v>
      </c>
      <c r="I3666">
        <v>-1.9056110660715899</v>
      </c>
      <c r="J3666">
        <v>-2.9442208249356301</v>
      </c>
      <c r="K3666">
        <v>10.1668988303523</v>
      </c>
      <c r="L3666">
        <v>9.2683637018711096</v>
      </c>
      <c r="M3666">
        <v>52.368550547180803</v>
      </c>
      <c r="N3666">
        <v>1.5771611209832901</v>
      </c>
      <c r="O3666">
        <v>29.4802867383512</v>
      </c>
      <c r="P3666">
        <v>116.69902912621301</v>
      </c>
      <c r="Q3666">
        <v>-2.0332680562522999E-2</v>
      </c>
    </row>
    <row r="3667" spans="1:17" hidden="1" x14ac:dyDescent="0.3">
      <c r="A3667" t="s">
        <v>7496</v>
      </c>
      <c r="B3667" t="s">
        <v>7497</v>
      </c>
      <c r="C3667" t="str">
        <f>IFERROR(VLOOKUP(Table1[[#This Row],[Ticker]],[1]!Table1[[Symbol]:[Industry]],2,FALSE),"-")</f>
        <v>-</v>
      </c>
      <c r="E3667">
        <v>31.9255101</v>
      </c>
      <c r="F3667">
        <v>8.5</v>
      </c>
      <c r="G3667">
        <v>107.831261996918</v>
      </c>
      <c r="H3667">
        <v>-22.669166404062</v>
      </c>
      <c r="I3667">
        <v>-26.317375771953898</v>
      </c>
      <c r="J3667">
        <v>-8.9941480144509196</v>
      </c>
      <c r="K3667">
        <v>8.9663852533199293</v>
      </c>
      <c r="L3667">
        <v>8.1573234359762505</v>
      </c>
      <c r="M3667">
        <v>33.341048745294998</v>
      </c>
      <c r="N3667">
        <v>0.82852098454793999</v>
      </c>
      <c r="O3667">
        <v>35.294117647058798</v>
      </c>
      <c r="P3667">
        <v>173.311897106109</v>
      </c>
      <c r="Q3667">
        <v>7.0277723619831006E-2</v>
      </c>
    </row>
    <row r="3668" spans="1:17" hidden="1" x14ac:dyDescent="0.3">
      <c r="A3668" t="s">
        <v>7498</v>
      </c>
      <c r="B3668" t="s">
        <v>7499</v>
      </c>
      <c r="C3668" t="str">
        <f>IFERROR(VLOOKUP(Table1[[#This Row],[Ticker]],[1]!Table1[[Symbol]:[Industry]],2,FALSE),"-")</f>
        <v>-</v>
      </c>
      <c r="D3668" t="s">
        <v>124</v>
      </c>
      <c r="E3668">
        <v>31.919172251999999</v>
      </c>
      <c r="F3668">
        <v>3.67</v>
      </c>
      <c r="G3668">
        <v>-3.3518881862312102</v>
      </c>
      <c r="H3668">
        <v>-17.4145367744323</v>
      </c>
      <c r="I3668">
        <v>-12.1281865827647</v>
      </c>
      <c r="J3668">
        <v>-8.3552981794577104</v>
      </c>
      <c r="K3668">
        <v>3.7319304310972998</v>
      </c>
      <c r="L3668">
        <v>3.8547361298777001</v>
      </c>
      <c r="M3668">
        <v>41.481555266290101</v>
      </c>
      <c r="N3668">
        <v>1.0821801170398</v>
      </c>
      <c r="O3668">
        <v>74.386920980926405</v>
      </c>
      <c r="P3668">
        <v>35.925925925925903</v>
      </c>
      <c r="Q3668">
        <v>9.4448302386028998E-2</v>
      </c>
    </row>
    <row r="3669" spans="1:17" hidden="1" x14ac:dyDescent="0.3">
      <c r="A3669" t="s">
        <v>7500</v>
      </c>
      <c r="B3669" t="s">
        <v>7501</v>
      </c>
      <c r="C3669" t="str">
        <f>IFERROR(VLOOKUP(Table1[[#This Row],[Ticker]],[1]!Table1[[Symbol]:[Industry]],2,FALSE),"-")</f>
        <v>-</v>
      </c>
      <c r="D3669" t="s">
        <v>607</v>
      </c>
      <c r="E3669">
        <v>31.904358206000001</v>
      </c>
      <c r="F3669">
        <v>1.1399999999999999</v>
      </c>
      <c r="G3669">
        <v>8.4324255392589702</v>
      </c>
      <c r="H3669">
        <v>-3.2346425945381898</v>
      </c>
      <c r="I3669">
        <v>-7.68101213559033</v>
      </c>
      <c r="J3669">
        <v>0.197665326296321</v>
      </c>
      <c r="K3669">
        <v>1.0845707951751999</v>
      </c>
      <c r="L3669">
        <v>1.1148400152998901</v>
      </c>
      <c r="M3669">
        <v>56.2992240220429</v>
      </c>
      <c r="N3669">
        <v>1.8200762892225399</v>
      </c>
      <c r="O3669">
        <v>84.210526315789494</v>
      </c>
      <c r="P3669">
        <v>42.499999999999901</v>
      </c>
      <c r="Q3669">
        <v>2.0847096805591998E-2</v>
      </c>
    </row>
    <row r="3670" spans="1:17" hidden="1" x14ac:dyDescent="0.3">
      <c r="A3670" t="s">
        <v>7502</v>
      </c>
      <c r="B3670" t="s">
        <v>7503</v>
      </c>
      <c r="C3670" t="str">
        <f>IFERROR(VLOOKUP(Table1[[#This Row],[Ticker]],[1]!Table1[[Symbol]:[Industry]],2,FALSE),"-")</f>
        <v>-</v>
      </c>
      <c r="E3670">
        <v>31.885429472999999</v>
      </c>
      <c r="F3670">
        <v>64</v>
      </c>
      <c r="G3670">
        <v>-46.428255575292098</v>
      </c>
      <c r="H3670">
        <v>-5.1438150786068704</v>
      </c>
      <c r="I3670">
        <v>-32.060409827681497</v>
      </c>
      <c r="J3670">
        <v>-8.5182088806755001</v>
      </c>
      <c r="K3670">
        <v>68.726045868622094</v>
      </c>
      <c r="M3670">
        <v>45.673953566816301</v>
      </c>
      <c r="O3670">
        <v>39.0625</v>
      </c>
      <c r="P3670">
        <v>28.3594063377456</v>
      </c>
    </row>
    <row r="3671" spans="1:17" hidden="1" x14ac:dyDescent="0.3">
      <c r="A3671" t="s">
        <v>7504</v>
      </c>
      <c r="B3671" t="s">
        <v>7505</v>
      </c>
      <c r="C3671" t="str">
        <f>IFERROR(VLOOKUP(Table1[[#This Row],[Ticker]],[1]!Table1[[Symbol]:[Industry]],2,FALSE),"-")</f>
        <v>-</v>
      </c>
      <c r="D3671" t="s">
        <v>850</v>
      </c>
      <c r="E3671">
        <v>31.853093031</v>
      </c>
      <c r="F3671">
        <v>26.23</v>
      </c>
      <c r="G3671">
        <v>709.66509695177297</v>
      </c>
      <c r="H3671">
        <v>-4.3285700737867803</v>
      </c>
      <c r="I3671">
        <v>-13.0776753974221</v>
      </c>
      <c r="J3671">
        <v>1.9951731144583</v>
      </c>
      <c r="K3671">
        <v>29.0593359698826</v>
      </c>
      <c r="L3671">
        <v>25.712459970039699</v>
      </c>
      <c r="M3671">
        <v>53.709802754240997</v>
      </c>
      <c r="N3671">
        <v>0.387321104616004</v>
      </c>
      <c r="O3671">
        <v>54.060236370567999</v>
      </c>
      <c r="P3671">
        <v>957.66129032258004</v>
      </c>
      <c r="Q3671">
        <v>9.7799460762141993E-2</v>
      </c>
    </row>
    <row r="3672" spans="1:17" hidden="1" x14ac:dyDescent="0.3">
      <c r="A3672" t="s">
        <v>7506</v>
      </c>
      <c r="B3672" t="s">
        <v>7507</v>
      </c>
      <c r="C3672" t="str">
        <f>IFERROR(VLOOKUP(Table1[[#This Row],[Ticker]],[1]!Table1[[Symbol]:[Industry]],2,FALSE),"-")</f>
        <v>-</v>
      </c>
      <c r="E3672">
        <v>31.826227500000002</v>
      </c>
      <c r="F3672">
        <v>139.5</v>
      </c>
      <c r="G3672">
        <v>7.2352167843897099</v>
      </c>
      <c r="H3672">
        <v>-2.8619408626131602</v>
      </c>
      <c r="I3672">
        <v>31.029563003556198</v>
      </c>
      <c r="J3672">
        <v>-2.0642104390344902</v>
      </c>
      <c r="K3672">
        <v>134.71312170447499</v>
      </c>
      <c r="L3672">
        <v>112.692387630829</v>
      </c>
      <c r="M3672">
        <v>42.147271483918601</v>
      </c>
      <c r="N3672">
        <v>0.449244461831874</v>
      </c>
      <c r="O3672">
        <v>25.4480286738351</v>
      </c>
      <c r="P3672">
        <v>64.117647058823493</v>
      </c>
      <c r="Q3672">
        <v>0.13636403108921699</v>
      </c>
    </row>
    <row r="3673" spans="1:17" hidden="1" x14ac:dyDescent="0.3">
      <c r="A3673" t="s">
        <v>7508</v>
      </c>
      <c r="B3673" t="s">
        <v>7509</v>
      </c>
      <c r="C3673" t="str">
        <f>IFERROR(VLOOKUP(Table1[[#This Row],[Ticker]],[1]!Table1[[Symbol]:[Industry]],2,FALSE),"-")</f>
        <v>-</v>
      </c>
      <c r="E3673">
        <v>31.811199810000002</v>
      </c>
      <c r="F3673">
        <v>21.44</v>
      </c>
      <c r="G3673">
        <v>42.956168685806702</v>
      </c>
      <c r="H3673">
        <v>-11.0988361079344</v>
      </c>
      <c r="I3673">
        <v>12.4701530964063</v>
      </c>
      <c r="J3673">
        <v>-5.0659889650523899</v>
      </c>
      <c r="K3673">
        <v>20.8893415667497</v>
      </c>
      <c r="L3673">
        <v>19.610176626478399</v>
      </c>
      <c r="M3673">
        <v>57.375533889287297</v>
      </c>
      <c r="N3673">
        <v>1.1860720654872801</v>
      </c>
      <c r="O3673">
        <v>53.917910447761102</v>
      </c>
      <c r="P3673">
        <v>86.272806255429998</v>
      </c>
      <c r="Q3673">
        <v>6.3749568760898004E-2</v>
      </c>
    </row>
    <row r="3674" spans="1:17" hidden="1" x14ac:dyDescent="0.3">
      <c r="A3674" t="s">
        <v>7510</v>
      </c>
      <c r="B3674" t="s">
        <v>7511</v>
      </c>
      <c r="C3674" t="str">
        <f>IFERROR(VLOOKUP(Table1[[#This Row],[Ticker]],[1]!Table1[[Symbol]:[Industry]],2,FALSE),"-")</f>
        <v>-</v>
      </c>
      <c r="D3674" t="s">
        <v>714</v>
      </c>
      <c r="E3674">
        <v>31.730069843999999</v>
      </c>
      <c r="F3674">
        <v>222.39</v>
      </c>
      <c r="G3674">
        <v>9.2297454961105796</v>
      </c>
      <c r="H3674">
        <v>0.28820214393605698</v>
      </c>
      <c r="I3674">
        <v>2.3382689359726498</v>
      </c>
      <c r="J3674">
        <v>-0.25392666219512799</v>
      </c>
      <c r="K3674">
        <v>211.362302786577</v>
      </c>
      <c r="L3674">
        <v>194.719921742124</v>
      </c>
      <c r="M3674">
        <v>48.807085432446698</v>
      </c>
      <c r="N3674">
        <v>0.95226727635544695</v>
      </c>
      <c r="O3674">
        <v>1.3804577543954299</v>
      </c>
      <c r="P3674">
        <v>43.375668880149497</v>
      </c>
      <c r="Q3674">
        <v>5.0860317588420001E-3</v>
      </c>
    </row>
    <row r="3675" spans="1:17" hidden="1" x14ac:dyDescent="0.3">
      <c r="A3675" t="s">
        <v>7512</v>
      </c>
      <c r="B3675" t="s">
        <v>7513</v>
      </c>
      <c r="C3675" t="str">
        <f>IFERROR(VLOOKUP(Table1[[#This Row],[Ticker]],[1]!Table1[[Symbol]:[Industry]],2,FALSE),"-")</f>
        <v>-</v>
      </c>
      <c r="D3675" t="s">
        <v>607</v>
      </c>
      <c r="E3675">
        <v>31.699375</v>
      </c>
      <c r="F3675">
        <v>60</v>
      </c>
      <c r="G3675">
        <v>44.527544437882199</v>
      </c>
      <c r="H3675">
        <v>14.9507185064239</v>
      </c>
      <c r="I3675">
        <v>23.181615485611601</v>
      </c>
      <c r="J3675">
        <v>3.4302013630458799</v>
      </c>
      <c r="K3675">
        <v>55.1084797597182</v>
      </c>
      <c r="L3675">
        <v>49.254236794369497</v>
      </c>
      <c r="M3675">
        <v>62.462051700580098</v>
      </c>
      <c r="N3675">
        <v>0.790589206480239</v>
      </c>
      <c r="O3675">
        <v>13.2666666666666</v>
      </c>
      <c r="P3675">
        <v>87.5</v>
      </c>
      <c r="Q3675">
        <v>3.6797527330578998E-2</v>
      </c>
    </row>
    <row r="3676" spans="1:17" hidden="1" x14ac:dyDescent="0.3">
      <c r="A3676" t="s">
        <v>7514</v>
      </c>
      <c r="B3676" t="s">
        <v>7515</v>
      </c>
      <c r="C3676" t="str">
        <f>IFERROR(VLOOKUP(Table1[[#This Row],[Ticker]],[1]!Table1[[Symbol]:[Industry]],2,FALSE),"-")</f>
        <v>-</v>
      </c>
      <c r="E3676">
        <v>31.6599228</v>
      </c>
      <c r="F3676">
        <v>28.85</v>
      </c>
      <c r="G3676">
        <v>-16.528959695879301</v>
      </c>
      <c r="H3676">
        <v>-10.912122389390399</v>
      </c>
      <c r="I3676">
        <v>-45.102090024880198</v>
      </c>
      <c r="J3676">
        <v>-4.2728449035597098</v>
      </c>
      <c r="K3676">
        <v>30.5100399396092</v>
      </c>
      <c r="L3676">
        <v>31.796621809617701</v>
      </c>
      <c r="M3676">
        <v>51.820803450288302</v>
      </c>
      <c r="N3676">
        <v>2.6696855511874902</v>
      </c>
      <c r="O3676">
        <v>57.608318890814502</v>
      </c>
      <c r="P3676">
        <v>15.863453815261</v>
      </c>
      <c r="Q3676">
        <v>-2.8033927125383998E-2</v>
      </c>
    </row>
    <row r="3677" spans="1:17" hidden="1" x14ac:dyDescent="0.3">
      <c r="A3677" t="s">
        <v>7516</v>
      </c>
      <c r="B3677" t="s">
        <v>7517</v>
      </c>
      <c r="C3677" t="str">
        <f>IFERROR(VLOOKUP(Table1[[#This Row],[Ticker]],[1]!Table1[[Symbol]:[Industry]],2,FALSE),"-")</f>
        <v>-</v>
      </c>
      <c r="E3677">
        <v>31.574400000000001</v>
      </c>
      <c r="F3677">
        <v>46.6</v>
      </c>
      <c r="G3677">
        <v>-65.259910316244998</v>
      </c>
      <c r="H3677">
        <v>-15.044166404062</v>
      </c>
      <c r="I3677">
        <v>-52.285199435495798</v>
      </c>
      <c r="J3677">
        <v>0.32407185799119997</v>
      </c>
      <c r="K3677">
        <v>49.814033798692698</v>
      </c>
      <c r="M3677">
        <v>42.005661117945102</v>
      </c>
      <c r="N3677">
        <v>0.63237250554323698</v>
      </c>
      <c r="O3677">
        <v>91.072961373390498</v>
      </c>
      <c r="P3677">
        <v>7.7456647398843996</v>
      </c>
    </row>
    <row r="3678" spans="1:17" hidden="1" x14ac:dyDescent="0.3">
      <c r="A3678" t="s">
        <v>7518</v>
      </c>
      <c r="B3678" t="s">
        <v>7519</v>
      </c>
      <c r="C3678" t="str">
        <f>IFERROR(VLOOKUP(Table1[[#This Row],[Ticker]],[1]!Table1[[Symbol]:[Industry]],2,FALSE),"-")</f>
        <v>-</v>
      </c>
      <c r="E3678">
        <v>31.568791999999998</v>
      </c>
      <c r="F3678">
        <v>38.11</v>
      </c>
      <c r="G3678">
        <v>64.864778480435405</v>
      </c>
      <c r="H3678">
        <v>-5.1333383785843001</v>
      </c>
      <c r="I3678">
        <v>13.143760740129601</v>
      </c>
      <c r="J3678">
        <v>-0.405670767398226</v>
      </c>
      <c r="K3678">
        <v>37.804001793119099</v>
      </c>
      <c r="L3678">
        <v>32.120245317388097</v>
      </c>
      <c r="M3678">
        <v>54.3599430982201</v>
      </c>
      <c r="N3678">
        <v>0.62472636995099495</v>
      </c>
      <c r="O3678">
        <v>33.823143531881399</v>
      </c>
      <c r="P3678">
        <v>101.53358011634</v>
      </c>
      <c r="Q3678">
        <v>0.100299797598203</v>
      </c>
    </row>
    <row r="3679" spans="1:17" hidden="1" x14ac:dyDescent="0.3">
      <c r="A3679" t="s">
        <v>7520</v>
      </c>
      <c r="B3679" t="s">
        <v>7521</v>
      </c>
      <c r="C3679" t="str">
        <f>IFERROR(VLOOKUP(Table1[[#This Row],[Ticker]],[1]!Table1[[Symbol]:[Industry]],2,FALSE),"-")</f>
        <v>-</v>
      </c>
      <c r="D3679" t="s">
        <v>714</v>
      </c>
      <c r="E3679">
        <v>31.504857428999902</v>
      </c>
      <c r="F3679">
        <v>247.18</v>
      </c>
      <c r="G3679">
        <v>1.5464632741969999</v>
      </c>
      <c r="H3679">
        <v>-0.90457140190776197</v>
      </c>
      <c r="I3679">
        <v>1.0116403607431499</v>
      </c>
      <c r="J3679">
        <v>1.5333661042641999</v>
      </c>
      <c r="K3679">
        <v>235.614556074988</v>
      </c>
      <c r="L3679">
        <v>220.38631250573499</v>
      </c>
      <c r="M3679">
        <v>51.891311594454301</v>
      </c>
      <c r="N3679">
        <v>0.81524150524544303</v>
      </c>
      <c r="O3679">
        <v>12.0640828545998</v>
      </c>
      <c r="P3679">
        <v>29.787345760042001</v>
      </c>
      <c r="Q3679">
        <v>1.5187022887975E-2</v>
      </c>
    </row>
    <row r="3680" spans="1:17" hidden="1" x14ac:dyDescent="0.3">
      <c r="A3680" t="s">
        <v>7522</v>
      </c>
      <c r="B3680" t="s">
        <v>7523</v>
      </c>
      <c r="C3680" t="str">
        <f>IFERROR(VLOOKUP(Table1[[#This Row],[Ticker]],[1]!Table1[[Symbol]:[Industry]],2,FALSE),"-")</f>
        <v>-</v>
      </c>
      <c r="D3680" t="s">
        <v>1491</v>
      </c>
      <c r="E3680">
        <v>31.495305160000001</v>
      </c>
      <c r="F3680">
        <v>19.899999999999999</v>
      </c>
      <c r="G3680">
        <v>22.822241167002598</v>
      </c>
      <c r="H3680">
        <v>-16.567975927871501</v>
      </c>
      <c r="I3680">
        <v>-12.5580705610358</v>
      </c>
      <c r="J3680">
        <v>-1.1907243214391301</v>
      </c>
      <c r="K3680">
        <v>20.888182035126199</v>
      </c>
      <c r="L3680">
        <v>19.873064584415602</v>
      </c>
      <c r="M3680">
        <v>49.6748206255171</v>
      </c>
      <c r="N3680">
        <v>0.85714285714285698</v>
      </c>
      <c r="O3680">
        <v>53.768844221105503</v>
      </c>
      <c r="P3680">
        <v>52.490421455938602</v>
      </c>
    </row>
    <row r="3681" spans="1:17" hidden="1" x14ac:dyDescent="0.3">
      <c r="A3681" t="s">
        <v>7524</v>
      </c>
      <c r="B3681" t="s">
        <v>7525</v>
      </c>
      <c r="C3681" t="str">
        <f>IFERROR(VLOOKUP(Table1[[#This Row],[Ticker]],[1]!Table1[[Symbol]:[Industry]],2,FALSE),"-")</f>
        <v>-</v>
      </c>
      <c r="D3681" t="s">
        <v>61</v>
      </c>
      <c r="E3681">
        <v>31.379528023999999</v>
      </c>
      <c r="F3681">
        <v>19.38</v>
      </c>
      <c r="G3681">
        <v>13.040619568481199</v>
      </c>
      <c r="H3681">
        <v>-5.66777677992226</v>
      </c>
      <c r="I3681">
        <v>-0.447810554562659</v>
      </c>
      <c r="J3681">
        <v>0.46183978112497198</v>
      </c>
      <c r="K3681">
        <v>18.758196823248699</v>
      </c>
      <c r="L3681">
        <v>17.756641249231102</v>
      </c>
      <c r="M3681">
        <v>57.826758982393102</v>
      </c>
      <c r="N3681">
        <v>1.1346190821828299</v>
      </c>
      <c r="O3681">
        <v>12.4355005159958</v>
      </c>
      <c r="P3681">
        <v>62.857142857142797</v>
      </c>
      <c r="Q3681">
        <v>5.1002777801451002E-2</v>
      </c>
    </row>
    <row r="3682" spans="1:17" hidden="1" x14ac:dyDescent="0.3">
      <c r="A3682" t="s">
        <v>7526</v>
      </c>
      <c r="B3682" t="s">
        <v>7527</v>
      </c>
      <c r="C3682" t="str">
        <f>IFERROR(VLOOKUP(Table1[[#This Row],[Ticker]],[1]!Table1[[Symbol]:[Industry]],2,FALSE),"-")</f>
        <v>-</v>
      </c>
      <c r="D3682" t="s">
        <v>850</v>
      </c>
      <c r="E3682">
        <v>31.305343359999998</v>
      </c>
      <c r="F3682">
        <v>3.65</v>
      </c>
      <c r="G3682">
        <v>-100.685221519564</v>
      </c>
      <c r="H3682">
        <v>-9.7108330707286701</v>
      </c>
      <c r="I3682">
        <v>-70.535252866926001</v>
      </c>
      <c r="J3682">
        <v>-1.6714935522083501</v>
      </c>
      <c r="K3682">
        <v>5.0040450037801998</v>
      </c>
      <c r="L3682">
        <v>8.9001747075295992</v>
      </c>
      <c r="M3682">
        <v>37.127705759859097</v>
      </c>
      <c r="N3682">
        <v>0.664834271719425</v>
      </c>
      <c r="O3682">
        <v>343.835616438356</v>
      </c>
      <c r="P3682">
        <v>22.073578595317699</v>
      </c>
      <c r="Q3682">
        <v>-0.156263205312557</v>
      </c>
    </row>
    <row r="3683" spans="1:17" hidden="1" x14ac:dyDescent="0.3">
      <c r="A3683" t="s">
        <v>7528</v>
      </c>
      <c r="B3683" t="s">
        <v>7529</v>
      </c>
      <c r="C3683" t="str">
        <f>IFERROR(VLOOKUP(Table1[[#This Row],[Ticker]],[1]!Table1[[Symbol]:[Industry]],2,FALSE),"-")</f>
        <v>-</v>
      </c>
      <c r="D3683" t="s">
        <v>1299</v>
      </c>
      <c r="E3683">
        <v>31.257184429999999</v>
      </c>
      <c r="F3683">
        <v>56.35</v>
      </c>
      <c r="G3683">
        <v>-18.287700070565499</v>
      </c>
      <c r="H3683">
        <v>-6.3643810731138801</v>
      </c>
      <c r="I3683">
        <v>-7.4464080300184596</v>
      </c>
      <c r="J3683">
        <v>-1.7070175308939499</v>
      </c>
      <c r="K3683">
        <v>55.873160645760102</v>
      </c>
      <c r="L3683">
        <v>54.642003400301903</v>
      </c>
      <c r="M3683">
        <v>56.093149880285502</v>
      </c>
      <c r="N3683">
        <v>1.18826584504927</v>
      </c>
      <c r="O3683">
        <v>2.4844720496894399</v>
      </c>
      <c r="P3683">
        <v>10.381978452497499</v>
      </c>
    </row>
    <row r="3684" spans="1:17" hidden="1" x14ac:dyDescent="0.3">
      <c r="A3684" t="s">
        <v>7530</v>
      </c>
      <c r="B3684" t="s">
        <v>7531</v>
      </c>
      <c r="C3684" t="str">
        <f>IFERROR(VLOOKUP(Table1[[#This Row],[Ticker]],[1]!Table1[[Symbol]:[Industry]],2,FALSE),"-")</f>
        <v>-</v>
      </c>
      <c r="D3684" t="s">
        <v>971</v>
      </c>
      <c r="E3684">
        <v>31.183599999999998</v>
      </c>
      <c r="F3684">
        <v>30.1</v>
      </c>
      <c r="G3684">
        <v>66.647046851042404</v>
      </c>
      <c r="H3684">
        <v>47.235690079792398</v>
      </c>
      <c r="I3684">
        <v>-26.600235327259298</v>
      </c>
      <c r="J3684">
        <v>-6.2371244970403001</v>
      </c>
      <c r="K3684">
        <v>25.694477512891599</v>
      </c>
      <c r="L3684">
        <v>25.242649025453499</v>
      </c>
      <c r="M3684">
        <v>66.615217477819996</v>
      </c>
      <c r="N3684">
        <v>0.72727272727272696</v>
      </c>
      <c r="O3684">
        <v>26.212624584717599</v>
      </c>
      <c r="P3684">
        <v>117.80028943560001</v>
      </c>
    </row>
    <row r="3685" spans="1:17" hidden="1" x14ac:dyDescent="0.3">
      <c r="A3685" t="s">
        <v>7532</v>
      </c>
      <c r="B3685" t="s">
        <v>7533</v>
      </c>
      <c r="C3685" t="str">
        <f>IFERROR(VLOOKUP(Table1[[#This Row],[Ticker]],[1]!Table1[[Symbol]:[Industry]],2,FALSE),"-")</f>
        <v>-</v>
      </c>
      <c r="D3685" t="s">
        <v>388</v>
      </c>
      <c r="E3685">
        <v>31.122</v>
      </c>
      <c r="F3685">
        <v>0.38</v>
      </c>
      <c r="G3685">
        <v>-44.8341576897773</v>
      </c>
      <c r="H3685">
        <v>4.3844050245094301</v>
      </c>
      <c r="I3685">
        <v>-33.766355363790602</v>
      </c>
      <c r="J3685">
        <v>9.7570778763630805</v>
      </c>
      <c r="K3685">
        <v>0.360225393794884</v>
      </c>
      <c r="L3685">
        <v>0.38743000435820502</v>
      </c>
      <c r="M3685">
        <v>81.289933704272798</v>
      </c>
      <c r="N3685">
        <v>1.46676655793441</v>
      </c>
      <c r="O3685">
        <v>49.999999999999901</v>
      </c>
      <c r="P3685">
        <v>22.580645161290299</v>
      </c>
    </row>
    <row r="3686" spans="1:17" hidden="1" x14ac:dyDescent="0.3">
      <c r="A3686" t="s">
        <v>7534</v>
      </c>
      <c r="B3686" t="s">
        <v>7535</v>
      </c>
      <c r="C3686" t="str">
        <f>IFERROR(VLOOKUP(Table1[[#This Row],[Ticker]],[1]!Table1[[Symbol]:[Industry]],2,FALSE),"-")</f>
        <v>-</v>
      </c>
      <c r="E3686">
        <v>31.1174584</v>
      </c>
      <c r="F3686">
        <v>59.5</v>
      </c>
      <c r="G3686">
        <v>34.304022900978602</v>
      </c>
      <c r="H3686">
        <v>-9.0486927538841897</v>
      </c>
      <c r="I3686">
        <v>6.0164834274150003</v>
      </c>
      <c r="J3686">
        <v>-5.4492713299861304</v>
      </c>
      <c r="K3686">
        <v>65.748212198338095</v>
      </c>
      <c r="L3686">
        <v>58.7863388487878</v>
      </c>
      <c r="M3686">
        <v>32.084627273292597</v>
      </c>
      <c r="N3686">
        <v>0.55404075176247602</v>
      </c>
      <c r="O3686">
        <v>64.252100840336098</v>
      </c>
      <c r="P3686">
        <v>78.410794602698601</v>
      </c>
      <c r="Q3686">
        <v>7.8760134357539993E-2</v>
      </c>
    </row>
    <row r="3687" spans="1:17" hidden="1" x14ac:dyDescent="0.3">
      <c r="A3687" t="s">
        <v>7536</v>
      </c>
      <c r="B3687" t="s">
        <v>7537</v>
      </c>
      <c r="C3687" t="str">
        <f>IFERROR(VLOOKUP(Table1[[#This Row],[Ticker]],[1]!Table1[[Symbol]:[Industry]],2,FALSE),"-")</f>
        <v>-</v>
      </c>
      <c r="D3687" t="s">
        <v>607</v>
      </c>
      <c r="E3687">
        <v>31.102499999999999</v>
      </c>
      <c r="F3687">
        <v>224</v>
      </c>
      <c r="G3687">
        <v>35.003444190621899</v>
      </c>
      <c r="H3687">
        <v>-20.648333070728601</v>
      </c>
      <c r="I3687">
        <v>-26.9323691793753</v>
      </c>
      <c r="J3687">
        <v>-15.2036036439514</v>
      </c>
      <c r="K3687">
        <v>239.03441969093001</v>
      </c>
      <c r="L3687">
        <v>230.12224403323901</v>
      </c>
      <c r="M3687">
        <v>27.2264838182628</v>
      </c>
      <c r="N3687">
        <v>1.67652209587056</v>
      </c>
      <c r="O3687">
        <v>57.790178571428498</v>
      </c>
      <c r="P3687">
        <v>85.815014516798001</v>
      </c>
      <c r="Q3687">
        <v>8.2796651480895003E-2</v>
      </c>
    </row>
    <row r="3688" spans="1:17" hidden="1" x14ac:dyDescent="0.3">
      <c r="A3688" t="s">
        <v>7538</v>
      </c>
      <c r="B3688" t="s">
        <v>7539</v>
      </c>
      <c r="C3688" t="str">
        <f>IFERROR(VLOOKUP(Table1[[#This Row],[Ticker]],[1]!Table1[[Symbol]:[Industry]],2,FALSE),"-")</f>
        <v>-</v>
      </c>
      <c r="D3688" t="s">
        <v>21</v>
      </c>
      <c r="E3688">
        <v>31.0898</v>
      </c>
      <c r="F3688">
        <v>74.2</v>
      </c>
      <c r="G3688">
        <v>-4.0458772572694501</v>
      </c>
      <c r="H3688">
        <v>-10.050702351774399</v>
      </c>
      <c r="I3688">
        <v>-5.1201523570405403</v>
      </c>
      <c r="J3688">
        <v>-1.6714935522083501</v>
      </c>
      <c r="K3688">
        <v>75.616329039484697</v>
      </c>
      <c r="L3688">
        <v>69.639305149989198</v>
      </c>
      <c r="M3688">
        <v>2.2178233388132001E-2</v>
      </c>
      <c r="N3688">
        <v>2.6818181818181799</v>
      </c>
      <c r="O3688">
        <v>3.0997304582210199</v>
      </c>
      <c r="P3688">
        <v>34.909090909090899</v>
      </c>
    </row>
    <row r="3689" spans="1:17" hidden="1" x14ac:dyDescent="0.3">
      <c r="A3689" t="s">
        <v>7540</v>
      </c>
      <c r="B3689" t="s">
        <v>7541</v>
      </c>
      <c r="C3689" t="str">
        <f>IFERROR(VLOOKUP(Table1[[#This Row],[Ticker]],[1]!Table1[[Symbol]:[Industry]],2,FALSE),"-")</f>
        <v>-</v>
      </c>
      <c r="D3689" t="s">
        <v>275</v>
      </c>
      <c r="E3689">
        <v>30.939402600000001</v>
      </c>
      <c r="F3689">
        <v>70.400000000000006</v>
      </c>
      <c r="G3689">
        <v>34.351150383140599</v>
      </c>
      <c r="H3689">
        <v>-20.589542800967301</v>
      </c>
      <c r="I3689">
        <v>-0.79932239675771999</v>
      </c>
      <c r="J3689">
        <v>-6.6647459138817498</v>
      </c>
      <c r="K3689">
        <v>66.885799082754801</v>
      </c>
      <c r="L3689">
        <v>58.266977777410197</v>
      </c>
      <c r="M3689">
        <v>88.888770846724995</v>
      </c>
      <c r="N3689">
        <v>0.343121210704322</v>
      </c>
      <c r="O3689">
        <v>21.747159090909001</v>
      </c>
      <c r="P3689">
        <v>92.192192192192195</v>
      </c>
      <c r="Q3689">
        <v>9.4154991680467995E-2</v>
      </c>
    </row>
    <row r="3690" spans="1:17" hidden="1" x14ac:dyDescent="0.3">
      <c r="A3690" t="s">
        <v>7542</v>
      </c>
      <c r="B3690" t="s">
        <v>7543</v>
      </c>
      <c r="C3690" t="str">
        <f>IFERROR(VLOOKUP(Table1[[#This Row],[Ticker]],[1]!Table1[[Symbol]:[Industry]],2,FALSE),"-")</f>
        <v>-</v>
      </c>
      <c r="D3690" t="s">
        <v>278</v>
      </c>
      <c r="E3690">
        <v>30.823071460000001</v>
      </c>
      <c r="F3690">
        <v>5.87</v>
      </c>
      <c r="G3690">
        <v>-5.6443217240635004</v>
      </c>
      <c r="H3690">
        <v>-4.2567099580689698</v>
      </c>
      <c r="I3690">
        <v>-9.5842735189210106</v>
      </c>
      <c r="J3690">
        <v>2.3849438375623699</v>
      </c>
      <c r="K3690">
        <v>5.5940531132923503</v>
      </c>
      <c r="L3690">
        <v>5.46328592300664</v>
      </c>
      <c r="M3690">
        <v>67.448343209463602</v>
      </c>
      <c r="N3690">
        <v>1.64462523507629</v>
      </c>
      <c r="O3690">
        <v>15.843270868824501</v>
      </c>
      <c r="P3690">
        <v>53.664921465968597</v>
      </c>
      <c r="Q3690">
        <v>6.1066170252575998E-2</v>
      </c>
    </row>
    <row r="3691" spans="1:17" hidden="1" x14ac:dyDescent="0.3">
      <c r="A3691" t="s">
        <v>7544</v>
      </c>
      <c r="B3691" t="s">
        <v>7545</v>
      </c>
      <c r="C3691" t="str">
        <f>IFERROR(VLOOKUP(Table1[[#This Row],[Ticker]],[1]!Table1[[Symbol]:[Industry]],2,FALSE),"-")</f>
        <v>-</v>
      </c>
      <c r="D3691" t="s">
        <v>396</v>
      </c>
      <c r="E3691">
        <v>30.806747399999999</v>
      </c>
      <c r="F3691">
        <v>53.82</v>
      </c>
      <c r="G3691">
        <v>12.3147784804354</v>
      </c>
      <c r="H3691">
        <v>4.3906162046336403</v>
      </c>
      <c r="I3691">
        <v>-18.041812513721698</v>
      </c>
      <c r="J3691">
        <v>-2.1375129696840802</v>
      </c>
      <c r="K3691">
        <v>51.383368238330199</v>
      </c>
      <c r="L3691">
        <v>52.984161928299201</v>
      </c>
      <c r="M3691">
        <v>65.174587697602206</v>
      </c>
      <c r="N3691">
        <v>2.0707328133549798</v>
      </c>
      <c r="O3691">
        <v>75.399479747305804</v>
      </c>
      <c r="Q3691">
        <v>4.7641401004117997E-2</v>
      </c>
    </row>
    <row r="3692" spans="1:17" hidden="1" x14ac:dyDescent="0.3">
      <c r="A3692" t="s">
        <v>7546</v>
      </c>
      <c r="B3692" t="s">
        <v>7547</v>
      </c>
      <c r="C3692" t="str">
        <f>IFERROR(VLOOKUP(Table1[[#This Row],[Ticker]],[1]!Table1[[Symbol]:[Industry]],2,FALSE),"-")</f>
        <v>-</v>
      </c>
      <c r="D3692" t="s">
        <v>104</v>
      </c>
      <c r="E3692">
        <v>30.79</v>
      </c>
      <c r="F3692">
        <v>323.25</v>
      </c>
      <c r="G3692">
        <v>-15.7362419277278</v>
      </c>
      <c r="H3692">
        <v>-2.05878153884602</v>
      </c>
      <c r="I3692">
        <v>-1.36839618011722</v>
      </c>
      <c r="J3692">
        <v>-1.6714935522083501</v>
      </c>
      <c r="K3692">
        <v>320.40242594514001</v>
      </c>
      <c r="L3692">
        <v>307.94877075071798</v>
      </c>
      <c r="M3692">
        <v>0.32897047686164199</v>
      </c>
      <c r="N3692">
        <v>0</v>
      </c>
      <c r="O3692">
        <v>0.26295436968291003</v>
      </c>
      <c r="P3692">
        <v>9.9489795918367303</v>
      </c>
    </row>
    <row r="3693" spans="1:17" hidden="1" x14ac:dyDescent="0.3">
      <c r="A3693" t="s">
        <v>7548</v>
      </c>
      <c r="B3693" t="s">
        <v>7549</v>
      </c>
      <c r="C3693" t="str">
        <f>IFERROR(VLOOKUP(Table1[[#This Row],[Ticker]],[1]!Table1[[Symbol]:[Industry]],2,FALSE),"-")</f>
        <v>-</v>
      </c>
      <c r="D3693" t="s">
        <v>92</v>
      </c>
      <c r="E3693">
        <v>30.748999999999999</v>
      </c>
      <c r="F3693">
        <v>1.01</v>
      </c>
      <c r="G3693">
        <v>0.56477848043544998</v>
      </c>
      <c r="H3693">
        <v>0.73361137371576401</v>
      </c>
      <c r="I3693">
        <v>0.90484645026826405</v>
      </c>
      <c r="J3693">
        <v>7.3172704927354602</v>
      </c>
      <c r="K3693">
        <v>0.87704246055018698</v>
      </c>
      <c r="L3693">
        <v>0.96014567746872004</v>
      </c>
      <c r="M3693">
        <v>77.102495110041403</v>
      </c>
      <c r="N3693">
        <v>1.0081539009112599</v>
      </c>
      <c r="O3693">
        <v>8.9108910891089099</v>
      </c>
      <c r="P3693">
        <v>44.285714285714299</v>
      </c>
      <c r="Q3693">
        <v>-1.8646676783457002E-2</v>
      </c>
    </row>
    <row r="3694" spans="1:17" hidden="1" x14ac:dyDescent="0.3">
      <c r="A3694" t="s">
        <v>7550</v>
      </c>
      <c r="B3694" t="s">
        <v>7551</v>
      </c>
      <c r="C3694" t="str">
        <f>IFERROR(VLOOKUP(Table1[[#This Row],[Ticker]],[1]!Table1[[Symbol]:[Industry]],2,FALSE),"-")</f>
        <v>-</v>
      </c>
      <c r="D3694" t="s">
        <v>1514</v>
      </c>
      <c r="E3694">
        <v>30.739259168</v>
      </c>
      <c r="F3694">
        <v>2.5099999999999998</v>
      </c>
      <c r="G3694">
        <v>-16.554786736955801</v>
      </c>
      <c r="H3694">
        <v>-26.0764244685781</v>
      </c>
      <c r="I3694">
        <v>-41.595153549731698</v>
      </c>
      <c r="J3694">
        <v>-1.6714935522083501</v>
      </c>
      <c r="K3694">
        <v>3.3525997125498801</v>
      </c>
      <c r="L3694">
        <v>3.2380355412713002</v>
      </c>
      <c r="M3694">
        <v>1.36837577797235</v>
      </c>
      <c r="N3694">
        <v>1.1644087808571599</v>
      </c>
      <c r="O3694">
        <v>83.2669322709163</v>
      </c>
      <c r="P3694">
        <v>47.647058823529399</v>
      </c>
      <c r="Q3694">
        <v>2.0753259616369999E-3</v>
      </c>
    </row>
    <row r="3695" spans="1:17" hidden="1" x14ac:dyDescent="0.3">
      <c r="A3695" t="s">
        <v>7552</v>
      </c>
      <c r="B3695" t="s">
        <v>7553</v>
      </c>
      <c r="C3695" t="str">
        <f>IFERROR(VLOOKUP(Table1[[#This Row],[Ticker]],[1]!Table1[[Symbol]:[Industry]],2,FALSE),"-")</f>
        <v>-</v>
      </c>
      <c r="E3695">
        <v>30.676593400000002</v>
      </c>
      <c r="F3695">
        <v>64.03</v>
      </c>
      <c r="G3695">
        <v>42.992333801826398</v>
      </c>
      <c r="H3695">
        <v>-8.5953874146594593</v>
      </c>
      <c r="I3695">
        <v>10.9939900351138</v>
      </c>
      <c r="J3695">
        <v>-3.05610893682374</v>
      </c>
      <c r="K3695">
        <v>63.191029774033701</v>
      </c>
      <c r="L3695">
        <v>54.357194680640603</v>
      </c>
      <c r="M3695">
        <v>43.618346175379102</v>
      </c>
      <c r="N3695">
        <v>0.34467998475744999</v>
      </c>
      <c r="O3695">
        <v>22.598781821021301</v>
      </c>
      <c r="P3695">
        <v>95.213414634146304</v>
      </c>
      <c r="Q3695">
        <v>7.8278800289333997E-2</v>
      </c>
    </row>
    <row r="3696" spans="1:17" hidden="1" x14ac:dyDescent="0.3">
      <c r="A3696" t="s">
        <v>7554</v>
      </c>
      <c r="B3696" t="s">
        <v>7555</v>
      </c>
      <c r="C3696" t="str">
        <f>IFERROR(VLOOKUP(Table1[[#This Row],[Ticker]],[1]!Table1[[Symbol]:[Industry]],2,FALSE),"-")</f>
        <v>-</v>
      </c>
      <c r="D3696" t="s">
        <v>988</v>
      </c>
      <c r="E3696">
        <v>30.654499999999999</v>
      </c>
      <c r="F3696">
        <v>16.239999999999998</v>
      </c>
      <c r="G3696">
        <v>178.43462866770099</v>
      </c>
      <c r="H3696">
        <v>126.995381618536</v>
      </c>
      <c r="I3696">
        <v>121.347380675037</v>
      </c>
      <c r="J3696">
        <v>11.7439753047389</v>
      </c>
      <c r="K3696">
        <v>9.5445442075676699</v>
      </c>
      <c r="L3696">
        <v>7.3870458184944603</v>
      </c>
      <c r="M3696">
        <v>91.516184813621194</v>
      </c>
      <c r="N3696">
        <v>2.2262236437691501</v>
      </c>
      <c r="O3696">
        <v>4.0640394088669902</v>
      </c>
      <c r="P3696">
        <v>228.080808080808</v>
      </c>
      <c r="Q3696">
        <v>0.15930431904602901</v>
      </c>
    </row>
    <row r="3697" spans="1:17" hidden="1" x14ac:dyDescent="0.3">
      <c r="A3697" t="s">
        <v>7556</v>
      </c>
      <c r="B3697" t="s">
        <v>7557</v>
      </c>
      <c r="C3697" t="str">
        <f>IFERROR(VLOOKUP(Table1[[#This Row],[Ticker]],[1]!Table1[[Symbol]:[Industry]],2,FALSE),"-")</f>
        <v>-</v>
      </c>
      <c r="D3697" t="s">
        <v>92</v>
      </c>
      <c r="E3697">
        <v>30.626584395999998</v>
      </c>
      <c r="F3697">
        <v>89.48</v>
      </c>
      <c r="G3697">
        <v>368.67941936441298</v>
      </c>
      <c r="H3697">
        <v>8.5404241131793803</v>
      </c>
      <c r="I3697">
        <v>388.57089238447003</v>
      </c>
      <c r="J3697">
        <v>9.7411265464673207</v>
      </c>
      <c r="K3697">
        <v>70.6093945670153</v>
      </c>
      <c r="L3697">
        <v>43.767618632287999</v>
      </c>
      <c r="M3697">
        <v>72.6703629637544</v>
      </c>
      <c r="N3697">
        <v>2.47871240720696</v>
      </c>
      <c r="O3697">
        <v>0.69289226642823498</v>
      </c>
      <c r="P3697">
        <v>426.35294117646998</v>
      </c>
      <c r="Q3697">
        <v>0.19938519905041599</v>
      </c>
    </row>
    <row r="3698" spans="1:17" hidden="1" x14ac:dyDescent="0.3">
      <c r="A3698" t="s">
        <v>7558</v>
      </c>
      <c r="B3698" t="s">
        <v>7559</v>
      </c>
      <c r="C3698" t="str">
        <f>IFERROR(VLOOKUP(Table1[[#This Row],[Ticker]],[1]!Table1[[Symbol]:[Industry]],2,FALSE),"-")</f>
        <v>-</v>
      </c>
      <c r="D3698" t="s">
        <v>388</v>
      </c>
      <c r="E3698">
        <v>30.6182425199998</v>
      </c>
      <c r="F3698">
        <v>244.45</v>
      </c>
      <c r="G3698">
        <v>-25.6852215195645</v>
      </c>
      <c r="H3698">
        <v>-7.0441664040619996</v>
      </c>
      <c r="I3698">
        <v>-11.3173757719539</v>
      </c>
      <c r="J3698">
        <v>-1.6714935522083501</v>
      </c>
      <c r="K3698">
        <v>244.45</v>
      </c>
      <c r="L3698">
        <v>244.44999999999899</v>
      </c>
      <c r="M3698">
        <v>50</v>
      </c>
      <c r="O3698">
        <v>0</v>
      </c>
      <c r="P3698">
        <v>0</v>
      </c>
    </row>
    <row r="3699" spans="1:17" hidden="1" x14ac:dyDescent="0.3">
      <c r="A3699" t="s">
        <v>7560</v>
      </c>
      <c r="B3699" t="s">
        <v>7561</v>
      </c>
      <c r="C3699" t="str">
        <f>IFERROR(VLOOKUP(Table1[[#This Row],[Ticker]],[1]!Table1[[Symbol]:[Industry]],2,FALSE),"-")</f>
        <v>-</v>
      </c>
      <c r="D3699" t="s">
        <v>607</v>
      </c>
      <c r="E3699">
        <v>30.518250760000001</v>
      </c>
      <c r="F3699">
        <v>38.92</v>
      </c>
      <c r="G3699">
        <v>-27.625256792933101</v>
      </c>
      <c r="H3699">
        <v>8.1218521421539602</v>
      </c>
      <c r="I3699">
        <v>-22.519748575969398</v>
      </c>
      <c r="J3699">
        <v>3.2331386003801899</v>
      </c>
      <c r="K3699">
        <v>37.530661518060299</v>
      </c>
      <c r="L3699">
        <v>40.711039136356703</v>
      </c>
      <c r="M3699">
        <v>66.566373658294495</v>
      </c>
      <c r="N3699">
        <v>1.6007491032327601</v>
      </c>
      <c r="O3699">
        <v>31.038026721479898</v>
      </c>
      <c r="P3699">
        <v>21.625</v>
      </c>
      <c r="Q3699">
        <v>-1.9210300297945002E-2</v>
      </c>
    </row>
    <row r="3700" spans="1:17" hidden="1" x14ac:dyDescent="0.3">
      <c r="A3700" t="s">
        <v>7562</v>
      </c>
      <c r="B3700" t="s">
        <v>7563</v>
      </c>
      <c r="C3700" t="str">
        <f>IFERROR(VLOOKUP(Table1[[#This Row],[Ticker]],[1]!Table1[[Symbol]:[Industry]],2,FALSE),"-")</f>
        <v>-</v>
      </c>
      <c r="D3700" t="s">
        <v>49</v>
      </c>
      <c r="E3700">
        <v>30.469304279999999</v>
      </c>
      <c r="F3700">
        <v>45.66</v>
      </c>
      <c r="G3700">
        <v>-4.8915707259137404</v>
      </c>
      <c r="H3700">
        <v>5.0748812149856199</v>
      </c>
      <c r="I3700">
        <v>-15.110043281435599</v>
      </c>
      <c r="J3700">
        <v>4.1487311668927704</v>
      </c>
      <c r="K3700">
        <v>45.740011806859698</v>
      </c>
      <c r="L3700">
        <v>43.8650828821673</v>
      </c>
      <c r="M3700">
        <v>50.608500725378903</v>
      </c>
      <c r="N3700">
        <v>0.71668861238814696</v>
      </c>
      <c r="O3700">
        <v>58.694699956197901</v>
      </c>
      <c r="P3700">
        <v>45.275214762965298</v>
      </c>
      <c r="Q3700">
        <v>4.2289037359420002E-2</v>
      </c>
    </row>
    <row r="3701" spans="1:17" hidden="1" x14ac:dyDescent="0.3">
      <c r="A3701" t="s">
        <v>7564</v>
      </c>
      <c r="B3701" t="s">
        <v>7565</v>
      </c>
      <c r="C3701" t="str">
        <f>IFERROR(VLOOKUP(Table1[[#This Row],[Ticker]],[1]!Table1[[Symbol]:[Industry]],2,FALSE),"-")</f>
        <v>-</v>
      </c>
      <c r="D3701" t="s">
        <v>607</v>
      </c>
      <c r="E3701">
        <v>30.438341999999999</v>
      </c>
      <c r="F3701">
        <v>24.09</v>
      </c>
      <c r="G3701">
        <v>-12.156366268854899</v>
      </c>
      <c r="H3701">
        <v>16.7724753497994</v>
      </c>
      <c r="I3701">
        <v>-24.6315175495718</v>
      </c>
      <c r="J3701">
        <v>16.6618397811249</v>
      </c>
      <c r="K3701">
        <v>21.587099219713</v>
      </c>
      <c r="L3701">
        <v>24.034566843162999</v>
      </c>
      <c r="M3701">
        <v>78.004642713864001</v>
      </c>
      <c r="N3701">
        <v>2.0542804095715499</v>
      </c>
      <c r="O3701">
        <v>77.0859277708592</v>
      </c>
      <c r="P3701">
        <v>45.9115687462144</v>
      </c>
      <c r="Q3701">
        <v>-5.7957285937352998E-2</v>
      </c>
    </row>
    <row r="3702" spans="1:17" hidden="1" x14ac:dyDescent="0.3">
      <c r="A3702" t="s">
        <v>7566</v>
      </c>
      <c r="B3702" t="s">
        <v>7567</v>
      </c>
      <c r="C3702" t="str">
        <f>IFERROR(VLOOKUP(Table1[[#This Row],[Ticker]],[1]!Table1[[Symbol]:[Industry]],2,FALSE),"-")</f>
        <v>-</v>
      </c>
      <c r="D3702" t="s">
        <v>388</v>
      </c>
      <c r="E3702">
        <v>30.418199999999999</v>
      </c>
      <c r="F3702">
        <v>55.2</v>
      </c>
      <c r="G3702">
        <v>40.9311382751834</v>
      </c>
      <c r="H3702">
        <v>-8.1496085809327496</v>
      </c>
      <c r="I3702">
        <v>39.915500940374798</v>
      </c>
      <c r="J3702">
        <v>-0.258867113422173</v>
      </c>
      <c r="K3702">
        <v>54.937675588795699</v>
      </c>
      <c r="L3702">
        <v>42.873124033232898</v>
      </c>
      <c r="M3702">
        <v>49.907773791802697</v>
      </c>
      <c r="N3702">
        <v>0.523112325119647</v>
      </c>
      <c r="O3702">
        <v>54.021739130434703</v>
      </c>
      <c r="P3702">
        <v>168.74391431353399</v>
      </c>
      <c r="Q3702">
        <v>0.20570503647753999</v>
      </c>
    </row>
    <row r="3703" spans="1:17" hidden="1" x14ac:dyDescent="0.3">
      <c r="A3703" t="s">
        <v>7568</v>
      </c>
      <c r="B3703" t="s">
        <v>7569</v>
      </c>
      <c r="C3703" t="str">
        <f>IFERROR(VLOOKUP(Table1[[#This Row],[Ticker]],[1]!Table1[[Symbol]:[Industry]],2,FALSE),"-")</f>
        <v>-</v>
      </c>
      <c r="D3703" t="s">
        <v>385</v>
      </c>
      <c r="E3703">
        <v>30.362015</v>
      </c>
      <c r="F3703">
        <v>86</v>
      </c>
      <c r="G3703">
        <v>-61.023567384226197</v>
      </c>
      <c r="H3703">
        <v>42.866865624407701</v>
      </c>
      <c r="I3703">
        <v>18.0059324987227</v>
      </c>
      <c r="J3703">
        <v>34.106105158508797</v>
      </c>
      <c r="K3703">
        <v>69.108687334866403</v>
      </c>
      <c r="M3703">
        <v>90.263974505190703</v>
      </c>
      <c r="N3703">
        <v>3.0240683229813601</v>
      </c>
      <c r="O3703">
        <v>62.790697674418603</v>
      </c>
      <c r="P3703">
        <v>58.964879852125598</v>
      </c>
    </row>
    <row r="3704" spans="1:17" hidden="1" x14ac:dyDescent="0.3">
      <c r="A3704" t="s">
        <v>7570</v>
      </c>
      <c r="B3704" t="s">
        <v>3085</v>
      </c>
      <c r="C3704" t="str">
        <f>IFERROR(VLOOKUP(Table1[[#This Row],[Ticker]],[1]!Table1[[Symbol]:[Industry]],2,FALSE),"-")</f>
        <v>-</v>
      </c>
      <c r="E3704">
        <v>30.352760400000001</v>
      </c>
      <c r="F3704">
        <v>65.989999999999995</v>
      </c>
      <c r="G3704">
        <v>39.289778480435402</v>
      </c>
      <c r="H3704">
        <v>-7.0441664040619996</v>
      </c>
      <c r="I3704">
        <v>-1.33404243862062</v>
      </c>
      <c r="J3704">
        <v>-1.6714935522083501</v>
      </c>
      <c r="K3704">
        <v>65.900247401391695</v>
      </c>
      <c r="L3704">
        <v>62.379630729515597</v>
      </c>
      <c r="M3704">
        <v>85.925880970478104</v>
      </c>
      <c r="N3704">
        <v>0</v>
      </c>
      <c r="O3704">
        <v>40.627367782997403</v>
      </c>
      <c r="P3704">
        <v>101.701477330616</v>
      </c>
    </row>
    <row r="3705" spans="1:17" hidden="1" x14ac:dyDescent="0.3">
      <c r="A3705" t="s">
        <v>7571</v>
      </c>
      <c r="B3705" t="s">
        <v>7572</v>
      </c>
      <c r="C3705" t="str">
        <f>IFERROR(VLOOKUP(Table1[[#This Row],[Ticker]],[1]!Table1[[Symbol]:[Industry]],2,FALSE),"-")</f>
        <v>-</v>
      </c>
      <c r="D3705" t="s">
        <v>130</v>
      </c>
      <c r="E3705">
        <v>30.267579999999999</v>
      </c>
      <c r="F3705">
        <v>17.2</v>
      </c>
      <c r="G3705">
        <v>-31.901143002661598</v>
      </c>
      <c r="H3705">
        <v>-50.760013398597501</v>
      </c>
      <c r="I3705">
        <v>-13.031661486239599</v>
      </c>
      <c r="J3705">
        <v>-1.18368867415956</v>
      </c>
      <c r="K3705">
        <v>19.6947481823365</v>
      </c>
      <c r="L3705">
        <v>18.675334401071201</v>
      </c>
      <c r="M3705">
        <v>29.375452819703099</v>
      </c>
      <c r="N3705">
        <v>1.38295980910494</v>
      </c>
      <c r="O3705">
        <v>108.372093023255</v>
      </c>
      <c r="P3705">
        <v>14.134041141340401</v>
      </c>
      <c r="Q3705">
        <v>-5.8229215966870002E-3</v>
      </c>
    </row>
    <row r="3706" spans="1:17" hidden="1" x14ac:dyDescent="0.3">
      <c r="A3706" t="s">
        <v>7573</v>
      </c>
      <c r="B3706" t="s">
        <v>7574</v>
      </c>
      <c r="C3706" t="str">
        <f>IFERROR(VLOOKUP(Table1[[#This Row],[Ticker]],[1]!Table1[[Symbol]:[Industry]],2,FALSE),"-")</f>
        <v>-</v>
      </c>
      <c r="D3706" t="s">
        <v>7575</v>
      </c>
      <c r="E3706">
        <v>30.250800000000002</v>
      </c>
      <c r="F3706">
        <v>135</v>
      </c>
      <c r="G3706">
        <v>-1.9455331602611401</v>
      </c>
      <c r="H3706">
        <v>9.8690738795136498E-2</v>
      </c>
      <c r="I3706">
        <v>6.07392857587213</v>
      </c>
      <c r="J3706">
        <v>1.4212899529462899</v>
      </c>
      <c r="K3706">
        <v>125.790588111527</v>
      </c>
      <c r="L3706">
        <v>115.97236231767999</v>
      </c>
      <c r="M3706">
        <v>63.387307754944999</v>
      </c>
      <c r="N3706">
        <v>1.1473429951690799</v>
      </c>
      <c r="O3706">
        <v>9.9259259259259291</v>
      </c>
      <c r="P3706">
        <v>34.865134865134799</v>
      </c>
    </row>
    <row r="3707" spans="1:17" hidden="1" x14ac:dyDescent="0.3">
      <c r="A3707" t="s">
        <v>7576</v>
      </c>
      <c r="B3707" t="s">
        <v>7577</v>
      </c>
      <c r="C3707" t="str">
        <f>IFERROR(VLOOKUP(Table1[[#This Row],[Ticker]],[1]!Table1[[Symbol]:[Industry]],2,FALSE),"-")</f>
        <v>-</v>
      </c>
      <c r="D3707" t="s">
        <v>193</v>
      </c>
      <c r="E3707">
        <v>30.248000000000001</v>
      </c>
      <c r="F3707">
        <v>0.45</v>
      </c>
      <c r="G3707">
        <v>-5.5931859894901201</v>
      </c>
      <c r="H3707">
        <v>-1.87035303188851</v>
      </c>
      <c r="I3707">
        <v>-12.2495918825592</v>
      </c>
      <c r="J3707">
        <v>1.0670674632677399</v>
      </c>
      <c r="K3707">
        <v>0.59267168328142406</v>
      </c>
      <c r="L3707">
        <v>0.50771284078795198</v>
      </c>
      <c r="M3707">
        <v>92.112121951265095</v>
      </c>
      <c r="N3707">
        <v>1</v>
      </c>
      <c r="Q3707">
        <v>4.6288916988924997E-2</v>
      </c>
    </row>
    <row r="3708" spans="1:17" hidden="1" x14ac:dyDescent="0.3">
      <c r="A3708" t="s">
        <v>7578</v>
      </c>
      <c r="B3708" t="s">
        <v>7579</v>
      </c>
      <c r="C3708" t="str">
        <f>IFERROR(VLOOKUP(Table1[[#This Row],[Ticker]],[1]!Table1[[Symbol]:[Industry]],2,FALSE),"-")</f>
        <v>-</v>
      </c>
      <c r="D3708" t="s">
        <v>119</v>
      </c>
      <c r="E3708">
        <v>30.180099999999999</v>
      </c>
      <c r="F3708">
        <v>0.41</v>
      </c>
      <c r="G3708">
        <v>10.9814451471021</v>
      </c>
      <c r="H3708">
        <v>-4.5441664040620102</v>
      </c>
      <c r="I3708">
        <v>-8.8173757719539605</v>
      </c>
      <c r="J3708">
        <v>-1.6714935522083501</v>
      </c>
      <c r="K3708">
        <v>0.42051266718248298</v>
      </c>
      <c r="L3708">
        <v>0.54381486556846803</v>
      </c>
      <c r="M3708">
        <v>30.451362303002099</v>
      </c>
      <c r="N3708">
        <v>0.307914111373497</v>
      </c>
      <c r="O3708">
        <v>58.536585365853597</v>
      </c>
      <c r="P3708">
        <v>63.999999999999901</v>
      </c>
      <c r="Q3708">
        <v>-3.381769409072E-3</v>
      </c>
    </row>
    <row r="3709" spans="1:17" hidden="1" x14ac:dyDescent="0.3">
      <c r="A3709" t="s">
        <v>7580</v>
      </c>
      <c r="B3709" t="s">
        <v>7581</v>
      </c>
      <c r="C3709" t="str">
        <f>IFERROR(VLOOKUP(Table1[[#This Row],[Ticker]],[1]!Table1[[Symbol]:[Industry]],2,FALSE),"-")</f>
        <v>-</v>
      </c>
      <c r="D3709" t="s">
        <v>388</v>
      </c>
      <c r="E3709">
        <v>30.121116600000001</v>
      </c>
      <c r="F3709">
        <v>8.8800000000000008</v>
      </c>
      <c r="G3709">
        <v>-34.044354646499499</v>
      </c>
      <c r="H3709">
        <v>-7.9400230669959297</v>
      </c>
      <c r="I3709">
        <v>-22.959166816730001</v>
      </c>
      <c r="J3709">
        <v>-2.4562469154370499</v>
      </c>
      <c r="K3709">
        <v>8.9345163269842196</v>
      </c>
      <c r="L3709">
        <v>9.27534323763029</v>
      </c>
      <c r="M3709">
        <v>52.208566272286802</v>
      </c>
      <c r="N3709">
        <v>0.96294292724824504</v>
      </c>
      <c r="O3709">
        <v>23.198198198198099</v>
      </c>
      <c r="P3709">
        <v>5.71428571428571</v>
      </c>
      <c r="Q3709">
        <v>0.115471883900281</v>
      </c>
    </row>
    <row r="3710" spans="1:17" hidden="1" x14ac:dyDescent="0.3">
      <c r="A3710" t="s">
        <v>7582</v>
      </c>
      <c r="B3710" t="s">
        <v>7583</v>
      </c>
      <c r="C3710" t="str">
        <f>IFERROR(VLOOKUP(Table1[[#This Row],[Ticker]],[1]!Table1[[Symbol]:[Industry]],2,FALSE),"-")</f>
        <v>-</v>
      </c>
      <c r="D3710" t="s">
        <v>486</v>
      </c>
      <c r="E3710">
        <v>30.062045250000001</v>
      </c>
      <c r="F3710">
        <v>114.05</v>
      </c>
      <c r="G3710">
        <v>-58.891663686475198</v>
      </c>
      <c r="H3710">
        <v>-21.649584543048999</v>
      </c>
      <c r="I3710">
        <v>-45.771398760459697</v>
      </c>
      <c r="J3710">
        <v>-9.3931736540327009</v>
      </c>
      <c r="K3710">
        <v>123.028894728491</v>
      </c>
      <c r="L3710">
        <v>131.71121704550399</v>
      </c>
      <c r="M3710">
        <v>28.360117751574599</v>
      </c>
      <c r="N3710">
        <v>2.3356568312301502</v>
      </c>
      <c r="O3710">
        <v>75.361683472161303</v>
      </c>
      <c r="P3710">
        <v>10.460048426150101</v>
      </c>
      <c r="Q3710">
        <v>3.9703407453740999E-2</v>
      </c>
    </row>
    <row r="3711" spans="1:17" hidden="1" x14ac:dyDescent="0.3">
      <c r="A3711" t="s">
        <v>7584</v>
      </c>
      <c r="B3711" t="s">
        <v>7585</v>
      </c>
      <c r="C3711" t="str">
        <f>IFERROR(VLOOKUP(Table1[[#This Row],[Ticker]],[1]!Table1[[Symbol]:[Industry]],2,FALSE),"-")</f>
        <v>-</v>
      </c>
      <c r="D3711" t="s">
        <v>544</v>
      </c>
      <c r="E3711">
        <v>29.997035</v>
      </c>
      <c r="F3711">
        <v>54.78</v>
      </c>
      <c r="G3711">
        <v>10.5156735575115</v>
      </c>
      <c r="H3711">
        <v>-12.1501734711998</v>
      </c>
      <c r="I3711">
        <v>-5.9914769063511697</v>
      </c>
      <c r="J3711">
        <v>-5.76077926649406</v>
      </c>
      <c r="K3711">
        <v>57.178895249790699</v>
      </c>
      <c r="L3711">
        <v>55.0701445335229</v>
      </c>
      <c r="M3711">
        <v>39.3874997081749</v>
      </c>
      <c r="N3711">
        <v>0.35943443316069001</v>
      </c>
      <c r="O3711">
        <v>58.780576852865998</v>
      </c>
      <c r="P3711">
        <v>48.054054054053999</v>
      </c>
      <c r="Q3711">
        <v>4.8561039983797002E-2</v>
      </c>
    </row>
    <row r="3712" spans="1:17" hidden="1" x14ac:dyDescent="0.3">
      <c r="A3712" t="s">
        <v>7586</v>
      </c>
      <c r="B3712" t="s">
        <v>7587</v>
      </c>
      <c r="C3712" t="str">
        <f>IFERROR(VLOOKUP(Table1[[#This Row],[Ticker]],[1]!Table1[[Symbol]:[Industry]],2,FALSE),"-")</f>
        <v>-</v>
      </c>
      <c r="D3712" t="s">
        <v>971</v>
      </c>
      <c r="E3712">
        <v>29.983304082</v>
      </c>
      <c r="F3712">
        <v>22.34</v>
      </c>
      <c r="G3712">
        <v>-13.705271644877801</v>
      </c>
      <c r="H3712">
        <v>-1.66321402310963</v>
      </c>
      <c r="I3712">
        <v>-11.1380035746445</v>
      </c>
      <c r="J3712">
        <v>2.2252200628151102</v>
      </c>
      <c r="K3712">
        <v>21.457891694249799</v>
      </c>
      <c r="L3712">
        <v>21.997051192914199</v>
      </c>
      <c r="M3712">
        <v>74.895974072926904</v>
      </c>
      <c r="N3712">
        <v>2.14716049547037</v>
      </c>
      <c r="O3712">
        <v>56.445837063563097</v>
      </c>
      <c r="P3712">
        <v>25.505617977528001</v>
      </c>
      <c r="Q3712">
        <v>4.1734196113588001E-2</v>
      </c>
    </row>
    <row r="3713" spans="1:17" hidden="1" x14ac:dyDescent="0.3">
      <c r="A3713" t="s">
        <v>7588</v>
      </c>
      <c r="B3713" t="s">
        <v>7589</v>
      </c>
      <c r="C3713" t="str">
        <f>IFERROR(VLOOKUP(Table1[[#This Row],[Ticker]],[1]!Table1[[Symbol]:[Industry]],2,FALSE),"-")</f>
        <v>-</v>
      </c>
      <c r="E3713">
        <v>29.959299999999999</v>
      </c>
      <c r="F3713">
        <v>17.850000000000001</v>
      </c>
      <c r="G3713">
        <v>-67.936919999021001</v>
      </c>
      <c r="H3713">
        <v>-6.5809353675825504</v>
      </c>
      <c r="I3713">
        <v>-23.7744625792124</v>
      </c>
      <c r="J3713">
        <v>-1.4404132518039401</v>
      </c>
      <c r="K3713">
        <v>17.856686649869399</v>
      </c>
      <c r="L3713">
        <v>21.628657263036501</v>
      </c>
      <c r="M3713">
        <v>60.146769126895997</v>
      </c>
      <c r="N3713">
        <v>0.53282386238207102</v>
      </c>
      <c r="O3713">
        <v>88.235294117647001</v>
      </c>
      <c r="P3713">
        <v>23.103448275862</v>
      </c>
      <c r="Q3713">
        <v>-9.3713990775959998E-3</v>
      </c>
    </row>
    <row r="3714" spans="1:17" hidden="1" x14ac:dyDescent="0.3">
      <c r="A3714" t="s">
        <v>7590</v>
      </c>
      <c r="B3714" t="s">
        <v>7591</v>
      </c>
      <c r="C3714" t="str">
        <f>IFERROR(VLOOKUP(Table1[[#This Row],[Ticker]],[1]!Table1[[Symbol]:[Industry]],2,FALSE),"-")</f>
        <v>-</v>
      </c>
      <c r="E3714">
        <v>29.950027877999901</v>
      </c>
      <c r="F3714">
        <v>28.95</v>
      </c>
      <c r="G3714">
        <v>-48.4027869226611</v>
      </c>
      <c r="H3714">
        <v>-12.7198420797376</v>
      </c>
      <c r="I3714">
        <v>-15.7728213165084</v>
      </c>
      <c r="J3714">
        <v>-8.5737943191306503</v>
      </c>
      <c r="K3714">
        <v>29.300211442429699</v>
      </c>
      <c r="L3714">
        <v>31.756205572787799</v>
      </c>
      <c r="M3714">
        <v>44.580523035120997</v>
      </c>
      <c r="N3714">
        <v>0.58617954217073398</v>
      </c>
      <c r="O3714">
        <v>69.2573402417962</v>
      </c>
      <c r="P3714">
        <v>19.578686493184598</v>
      </c>
    </row>
    <row r="3715" spans="1:17" hidden="1" x14ac:dyDescent="0.3">
      <c r="A3715" t="s">
        <v>7592</v>
      </c>
      <c r="B3715" t="s">
        <v>7593</v>
      </c>
      <c r="C3715" t="str">
        <f>IFERROR(VLOOKUP(Table1[[#This Row],[Ticker]],[1]!Table1[[Symbol]:[Industry]],2,FALSE),"-")</f>
        <v>-</v>
      </c>
      <c r="D3715" t="s">
        <v>388</v>
      </c>
      <c r="E3715">
        <v>29.913624624000001</v>
      </c>
      <c r="F3715">
        <v>28.28</v>
      </c>
      <c r="G3715">
        <v>703.64029167691604</v>
      </c>
      <c r="H3715">
        <v>-3.6076105128233298</v>
      </c>
      <c r="I3715">
        <v>223.75371427543899</v>
      </c>
      <c r="J3715">
        <v>-1.15773208431844</v>
      </c>
      <c r="K3715">
        <v>23.879723106380101</v>
      </c>
      <c r="L3715">
        <v>16.4322299630591</v>
      </c>
      <c r="M3715">
        <v>65.7499294884812</v>
      </c>
      <c r="N3715">
        <v>1.3625803916372099</v>
      </c>
      <c r="O3715">
        <v>0.38896746817538203</v>
      </c>
      <c r="P3715">
        <v>770.15384615384596</v>
      </c>
      <c r="Q3715">
        <v>0.16068595201369501</v>
      </c>
    </row>
    <row r="3716" spans="1:17" hidden="1" x14ac:dyDescent="0.3">
      <c r="A3716" t="s">
        <v>7594</v>
      </c>
      <c r="B3716" t="s">
        <v>7595</v>
      </c>
      <c r="C3716" t="str">
        <f>IFERROR(VLOOKUP(Table1[[#This Row],[Ticker]],[1]!Table1[[Symbol]:[Industry]],2,FALSE),"-")</f>
        <v>-</v>
      </c>
      <c r="E3716">
        <v>29.910837600000001</v>
      </c>
      <c r="F3716">
        <v>42.84</v>
      </c>
      <c r="G3716">
        <v>68.073258806079906</v>
      </c>
      <c r="H3716">
        <v>-13.696051104727101</v>
      </c>
      <c r="I3716">
        <v>-27.1027109400294</v>
      </c>
      <c r="J3716">
        <v>-2.3790407220196599</v>
      </c>
      <c r="K3716">
        <v>44.758841110854398</v>
      </c>
      <c r="L3716">
        <v>43.671034711607803</v>
      </c>
      <c r="M3716">
        <v>51.985207136793299</v>
      </c>
      <c r="N3716">
        <v>0.75539659105465595</v>
      </c>
      <c r="O3716">
        <v>61.834733893557399</v>
      </c>
      <c r="P3716">
        <v>112.605459057071</v>
      </c>
      <c r="Q3716">
        <v>8.4935725087811997E-2</v>
      </c>
    </row>
    <row r="3717" spans="1:17" hidden="1" x14ac:dyDescent="0.3">
      <c r="A3717" t="s">
        <v>7596</v>
      </c>
      <c r="B3717" t="s">
        <v>7597</v>
      </c>
      <c r="C3717" t="str">
        <f>IFERROR(VLOOKUP(Table1[[#This Row],[Ticker]],[1]!Table1[[Symbol]:[Industry]],2,FALSE),"-")</f>
        <v>-</v>
      </c>
      <c r="E3717">
        <v>29.76852027</v>
      </c>
      <c r="F3717">
        <v>15.5</v>
      </c>
      <c r="G3717">
        <v>3.4814451471021202</v>
      </c>
      <c r="H3717">
        <v>-12.2012499843821</v>
      </c>
      <c r="I3717">
        <v>-9.3436915614276295</v>
      </c>
      <c r="J3717">
        <v>0.239334473269358</v>
      </c>
      <c r="K3717">
        <v>15.4728679659602</v>
      </c>
      <c r="L3717">
        <v>14.734205709255001</v>
      </c>
      <c r="M3717">
        <v>54.630666595863801</v>
      </c>
      <c r="N3717">
        <v>0.10497922286214099</v>
      </c>
      <c r="O3717">
        <v>27.161290322580601</v>
      </c>
      <c r="P3717">
        <v>47.619047619047599</v>
      </c>
    </row>
    <row r="3718" spans="1:17" hidden="1" x14ac:dyDescent="0.3">
      <c r="A3718" t="s">
        <v>7598</v>
      </c>
      <c r="B3718" t="s">
        <v>7599</v>
      </c>
      <c r="C3718" t="str">
        <f>IFERROR(VLOOKUP(Table1[[#This Row],[Ticker]],[1]!Table1[[Symbol]:[Industry]],2,FALSE),"-")</f>
        <v>-</v>
      </c>
      <c r="D3718" t="s">
        <v>7600</v>
      </c>
      <c r="E3718">
        <v>29.733564739999998</v>
      </c>
      <c r="F3718">
        <v>34</v>
      </c>
      <c r="G3718">
        <v>-46.707288883095302</v>
      </c>
      <c r="H3718">
        <v>-9.0168522917706699</v>
      </c>
      <c r="I3718">
        <v>-32.3394431354847</v>
      </c>
      <c r="J3718">
        <v>-3.79270567342048</v>
      </c>
      <c r="K3718">
        <v>34.420095577322698</v>
      </c>
      <c r="M3718">
        <v>43.7010814733937</v>
      </c>
      <c r="N3718">
        <v>0.87585616438356095</v>
      </c>
      <c r="O3718">
        <v>69.264705882352899</v>
      </c>
      <c r="P3718">
        <v>26.865671641791</v>
      </c>
    </row>
    <row r="3719" spans="1:17" hidden="1" x14ac:dyDescent="0.3">
      <c r="A3719" t="s">
        <v>7601</v>
      </c>
      <c r="B3719" t="s">
        <v>7602</v>
      </c>
      <c r="C3719" t="str">
        <f>IFERROR(VLOOKUP(Table1[[#This Row],[Ticker]],[1]!Table1[[Symbol]:[Industry]],2,FALSE),"-")</f>
        <v>-</v>
      </c>
      <c r="E3719">
        <v>29.636903904</v>
      </c>
      <c r="F3719">
        <v>44</v>
      </c>
      <c r="G3719">
        <v>-32.563528397871401</v>
      </c>
      <c r="H3719">
        <v>15.8129764530808</v>
      </c>
      <c r="I3719">
        <v>-18.1956826502608</v>
      </c>
      <c r="J3719">
        <v>-15.6886901128962</v>
      </c>
      <c r="O3719">
        <v>37.022727272727202</v>
      </c>
      <c r="P3719">
        <v>4.3890865954922802</v>
      </c>
    </row>
    <row r="3720" spans="1:17" hidden="1" x14ac:dyDescent="0.3">
      <c r="A3720" t="s">
        <v>7603</v>
      </c>
      <c r="B3720" t="s">
        <v>7604</v>
      </c>
      <c r="C3720" t="str">
        <f>IFERROR(VLOOKUP(Table1[[#This Row],[Ticker]],[1]!Table1[[Symbol]:[Industry]],2,FALSE),"-")</f>
        <v>-</v>
      </c>
      <c r="D3720" t="s">
        <v>1125</v>
      </c>
      <c r="E3720">
        <v>29.632239999999999</v>
      </c>
      <c r="F3720">
        <v>12.15</v>
      </c>
      <c r="G3720">
        <v>-4.0725254366363801</v>
      </c>
      <c r="H3720">
        <v>35.5614673987549</v>
      </c>
      <c r="I3720">
        <v>60.677722973901503</v>
      </c>
      <c r="J3720">
        <v>-0.42149355220835</v>
      </c>
      <c r="K3720">
        <v>9.6714591196722903</v>
      </c>
      <c r="L3720">
        <v>9.0777538153428505</v>
      </c>
      <c r="M3720">
        <v>76.969817115119298</v>
      </c>
      <c r="N3720">
        <v>4.0553026065968796</v>
      </c>
      <c r="O3720">
        <v>7.1604938271604803</v>
      </c>
      <c r="P3720">
        <v>97.048394635186298</v>
      </c>
      <c r="Q3720">
        <v>5.8970864363477003E-2</v>
      </c>
    </row>
    <row r="3721" spans="1:17" hidden="1" x14ac:dyDescent="0.3">
      <c r="A3721" t="s">
        <v>7605</v>
      </c>
      <c r="B3721" t="s">
        <v>7606</v>
      </c>
      <c r="C3721" t="str">
        <f>IFERROR(VLOOKUP(Table1[[#This Row],[Ticker]],[1]!Table1[[Symbol]:[Industry]],2,FALSE),"-")</f>
        <v>-</v>
      </c>
      <c r="D3721" t="s">
        <v>714</v>
      </c>
      <c r="E3721">
        <v>29.575091889999999</v>
      </c>
      <c r="F3721">
        <v>38.71</v>
      </c>
      <c r="G3721">
        <v>2.9621696402892299</v>
      </c>
      <c r="H3721">
        <v>3.0075280244273599</v>
      </c>
      <c r="I3721">
        <v>-5.1753412230096103</v>
      </c>
      <c r="J3721">
        <v>2.54389943120202</v>
      </c>
      <c r="K3721">
        <v>36.0952815422227</v>
      </c>
      <c r="L3721">
        <v>35.252349183761801</v>
      </c>
      <c r="M3721">
        <v>56.725246441840902</v>
      </c>
      <c r="N3721">
        <v>1.2712684774140199</v>
      </c>
      <c r="O3721">
        <v>4.4691294239214496</v>
      </c>
      <c r="P3721">
        <v>45.362373263236897</v>
      </c>
    </row>
    <row r="3722" spans="1:17" hidden="1" x14ac:dyDescent="0.3">
      <c r="A3722" t="s">
        <v>7607</v>
      </c>
      <c r="B3722" t="s">
        <v>7608</v>
      </c>
      <c r="C3722" t="str">
        <f>IFERROR(VLOOKUP(Table1[[#This Row],[Ticker]],[1]!Table1[[Symbol]:[Industry]],2,FALSE),"-")</f>
        <v>-</v>
      </c>
      <c r="E3722">
        <v>29.543944</v>
      </c>
      <c r="F3722">
        <v>0.9</v>
      </c>
      <c r="G3722">
        <v>8.6431366893906798</v>
      </c>
      <c r="H3722">
        <v>-0.55065991055552199</v>
      </c>
      <c r="I3722">
        <v>29.307624228045999</v>
      </c>
      <c r="J3722">
        <v>10.657273571079299</v>
      </c>
      <c r="K3722">
        <v>0.728621797419434</v>
      </c>
      <c r="L3722">
        <v>0.73527233241100398</v>
      </c>
      <c r="M3722">
        <v>77.354959781428803</v>
      </c>
      <c r="N3722">
        <v>1.6965585317633001</v>
      </c>
      <c r="O3722">
        <v>23.3333333333333</v>
      </c>
      <c r="P3722">
        <v>69.811320754716903</v>
      </c>
      <c r="Q3722">
        <v>8.8233059795279997E-2</v>
      </c>
    </row>
    <row r="3723" spans="1:17" hidden="1" x14ac:dyDescent="0.3">
      <c r="A3723" t="s">
        <v>7609</v>
      </c>
      <c r="B3723" t="s">
        <v>7610</v>
      </c>
      <c r="C3723" t="str">
        <f>IFERROR(VLOOKUP(Table1[[#This Row],[Ticker]],[1]!Table1[[Symbol]:[Industry]],2,FALSE),"-")</f>
        <v>-</v>
      </c>
      <c r="D3723" t="s">
        <v>607</v>
      </c>
      <c r="E3723">
        <v>29.397829999999999</v>
      </c>
      <c r="F3723">
        <v>12.45</v>
      </c>
      <c r="G3723">
        <v>-78.020596710988698</v>
      </c>
      <c r="H3723">
        <v>-29.231666404062</v>
      </c>
      <c r="I3723">
        <v>-64.914095861405997</v>
      </c>
      <c r="J3723">
        <v>-6.6333256132770497</v>
      </c>
      <c r="K3723">
        <v>17.397174520864599</v>
      </c>
      <c r="L3723">
        <v>22.537229045334101</v>
      </c>
      <c r="M3723">
        <v>29.6119805173233</v>
      </c>
      <c r="N3723">
        <v>0.61810937075098504</v>
      </c>
      <c r="O3723">
        <v>164.01606425702801</v>
      </c>
      <c r="P3723">
        <v>0</v>
      </c>
      <c r="Q3723">
        <v>-0.112008606517738</v>
      </c>
    </row>
    <row r="3724" spans="1:17" hidden="1" x14ac:dyDescent="0.3">
      <c r="A3724" t="s">
        <v>7611</v>
      </c>
      <c r="B3724" t="s">
        <v>7612</v>
      </c>
      <c r="C3724" t="str">
        <f>IFERROR(VLOOKUP(Table1[[#This Row],[Ticker]],[1]!Table1[[Symbol]:[Industry]],2,FALSE),"-")</f>
        <v>-</v>
      </c>
      <c r="E3724">
        <v>29.361059600000001</v>
      </c>
      <c r="F3724">
        <v>222.2</v>
      </c>
      <c r="G3724">
        <v>27.556157790780201</v>
      </c>
      <c r="H3724">
        <v>2.5578894676386601E-2</v>
      </c>
      <c r="I3724">
        <v>13.549159771737999</v>
      </c>
      <c r="J3724">
        <v>-3.0311426750153601</v>
      </c>
      <c r="K3724">
        <v>209.113615791017</v>
      </c>
      <c r="L3724">
        <v>190.51835027128701</v>
      </c>
      <c r="M3724">
        <v>57.267554077601801</v>
      </c>
      <c r="N3724">
        <v>0.96859307787836801</v>
      </c>
      <c r="O3724">
        <v>7.5157515751575099</v>
      </c>
      <c r="P3724">
        <v>59.856115107913602</v>
      </c>
      <c r="Q3724">
        <v>8.0957065275446993E-2</v>
      </c>
    </row>
    <row r="3725" spans="1:17" hidden="1" x14ac:dyDescent="0.3">
      <c r="A3725" t="s">
        <v>7613</v>
      </c>
      <c r="B3725" t="s">
        <v>7614</v>
      </c>
      <c r="C3725" t="str">
        <f>IFERROR(VLOOKUP(Table1[[#This Row],[Ticker]],[1]!Table1[[Symbol]:[Industry]],2,FALSE),"-")</f>
        <v>-</v>
      </c>
      <c r="D3725" t="s">
        <v>714</v>
      </c>
      <c r="E3725">
        <v>29.289530723999999</v>
      </c>
      <c r="F3725">
        <v>17.41</v>
      </c>
      <c r="G3725">
        <v>31.748126876278199</v>
      </c>
      <c r="H3725">
        <v>1.26389909017693</v>
      </c>
      <c r="I3725">
        <v>14.0787636691293</v>
      </c>
      <c r="J3725">
        <v>0.50241949126990204</v>
      </c>
      <c r="K3725">
        <v>16.395103076568802</v>
      </c>
      <c r="L3725">
        <v>14.519536914570701</v>
      </c>
      <c r="M3725">
        <v>37.603805705755697</v>
      </c>
      <c r="N3725">
        <v>0.85543217644030201</v>
      </c>
      <c r="O3725">
        <v>10.281447443997701</v>
      </c>
      <c r="P3725">
        <v>58.2583401508953</v>
      </c>
      <c r="Q3725">
        <v>3.3034621500889999E-3</v>
      </c>
    </row>
    <row r="3726" spans="1:17" hidden="1" x14ac:dyDescent="0.3">
      <c r="A3726" t="s">
        <v>7615</v>
      </c>
      <c r="B3726" t="s">
        <v>7616</v>
      </c>
      <c r="C3726" t="str">
        <f>IFERROR(VLOOKUP(Table1[[#This Row],[Ticker]],[1]!Table1[[Symbol]:[Industry]],2,FALSE),"-")</f>
        <v>-</v>
      </c>
      <c r="E3726">
        <v>29.257746655999998</v>
      </c>
      <c r="F3726">
        <v>14.29</v>
      </c>
      <c r="G3726">
        <v>81.416227755797706</v>
      </c>
      <c r="H3726">
        <v>7.3284571700824701</v>
      </c>
      <c r="I3726">
        <v>-43.237337658566602</v>
      </c>
      <c r="J3726">
        <v>-12.8875502228104</v>
      </c>
      <c r="K3726">
        <v>13.2679722825919</v>
      </c>
      <c r="L3726">
        <v>11.5497433137225</v>
      </c>
      <c r="M3726">
        <v>50.028732653669898</v>
      </c>
      <c r="N3726">
        <v>2.2722750032163401</v>
      </c>
      <c r="O3726">
        <v>57.942617214835501</v>
      </c>
      <c r="P3726">
        <v>138.166666666666</v>
      </c>
      <c r="Q3726">
        <v>0.14407940389111501</v>
      </c>
    </row>
    <row r="3727" spans="1:17" hidden="1" x14ac:dyDescent="0.3">
      <c r="A3727" t="s">
        <v>7617</v>
      </c>
      <c r="B3727" t="s">
        <v>7618</v>
      </c>
      <c r="C3727" t="str">
        <f>IFERROR(VLOOKUP(Table1[[#This Row],[Ticker]],[1]!Table1[[Symbol]:[Industry]],2,FALSE),"-")</f>
        <v>-</v>
      </c>
      <c r="D3727" t="s">
        <v>302</v>
      </c>
      <c r="E3727">
        <v>29.229120000000002</v>
      </c>
      <c r="F3727">
        <v>17.149999999999999</v>
      </c>
      <c r="G3727">
        <v>24.753374971663501</v>
      </c>
      <c r="H3727">
        <v>-5.6928150527106602</v>
      </c>
      <c r="I3727">
        <v>-20.959103906832699</v>
      </c>
      <c r="J3727">
        <v>-5.10496994705814</v>
      </c>
      <c r="K3727">
        <v>17.890932419841601</v>
      </c>
      <c r="L3727">
        <v>16.359296087306301</v>
      </c>
      <c r="M3727">
        <v>50.7267253550514</v>
      </c>
      <c r="N3727">
        <v>0.63927651385279605</v>
      </c>
      <c r="O3727">
        <v>21.516034985422699</v>
      </c>
      <c r="P3727">
        <v>69.634025717111697</v>
      </c>
      <c r="Q3727">
        <v>8.5505073335336995E-2</v>
      </c>
    </row>
    <row r="3728" spans="1:17" hidden="1" x14ac:dyDescent="0.3">
      <c r="A3728" t="s">
        <v>7619</v>
      </c>
      <c r="B3728" t="s">
        <v>7620</v>
      </c>
      <c r="C3728" t="str">
        <f>IFERROR(VLOOKUP(Table1[[#This Row],[Ticker]],[1]!Table1[[Symbol]:[Industry]],2,FALSE),"-")</f>
        <v>-</v>
      </c>
      <c r="E3728">
        <v>29.1081</v>
      </c>
      <c r="F3728">
        <v>11.19</v>
      </c>
      <c r="G3728">
        <v>-49.562772539972698</v>
      </c>
      <c r="H3728">
        <v>16.268069882857802</v>
      </c>
      <c r="I3728">
        <v>-27.559890742013799</v>
      </c>
      <c r="J3728">
        <v>7.1739440641789702</v>
      </c>
      <c r="K3728">
        <v>10.360135552702101</v>
      </c>
      <c r="L3728">
        <v>11.848735934572501</v>
      </c>
      <c r="M3728">
        <v>76.698538449935</v>
      </c>
      <c r="N3728">
        <v>1.6405303030303</v>
      </c>
      <c r="O3728">
        <v>73.726541554959795</v>
      </c>
      <c r="P3728">
        <v>31.647058823529399</v>
      </c>
      <c r="Q3728">
        <v>-2.7514030827313001E-2</v>
      </c>
    </row>
    <row r="3729" spans="1:17" hidden="1" x14ac:dyDescent="0.3">
      <c r="A3729" t="s">
        <v>7621</v>
      </c>
      <c r="B3729" t="s">
        <v>7622</v>
      </c>
      <c r="C3729" t="str">
        <f>IFERROR(VLOOKUP(Table1[[#This Row],[Ticker]],[1]!Table1[[Symbol]:[Industry]],2,FALSE),"-")</f>
        <v>-</v>
      </c>
      <c r="E3729">
        <v>29.092279999999999</v>
      </c>
      <c r="F3729">
        <v>705.05</v>
      </c>
      <c r="G3729">
        <v>27.586517610870199</v>
      </c>
      <c r="H3729">
        <v>12.667100633602301</v>
      </c>
      <c r="I3729">
        <v>8.7933567663765295</v>
      </c>
      <c r="J3729">
        <v>17.6548188523257</v>
      </c>
      <c r="K3729">
        <v>631.37045117685796</v>
      </c>
      <c r="L3729">
        <v>582.90113620161105</v>
      </c>
      <c r="M3729">
        <v>82.411027512167493</v>
      </c>
      <c r="N3729">
        <v>2.2698750194471802</v>
      </c>
      <c r="O3729">
        <v>35.032976384653502</v>
      </c>
      <c r="P3729">
        <v>76.262499999999903</v>
      </c>
      <c r="Q3729">
        <v>2.7204895117658001E-2</v>
      </c>
    </row>
    <row r="3730" spans="1:17" hidden="1" x14ac:dyDescent="0.3">
      <c r="A3730" t="s">
        <v>7623</v>
      </c>
      <c r="B3730" t="s">
        <v>7624</v>
      </c>
      <c r="C3730" t="str">
        <f>IFERROR(VLOOKUP(Table1[[#This Row],[Ticker]],[1]!Table1[[Symbol]:[Industry]],2,FALSE),"-")</f>
        <v>-</v>
      </c>
      <c r="D3730" t="s">
        <v>388</v>
      </c>
      <c r="E3730">
        <v>29.05</v>
      </c>
      <c r="F3730">
        <v>434</v>
      </c>
      <c r="G3730">
        <v>1.3453653383309701</v>
      </c>
      <c r="H3730">
        <v>-0.63390999380559598</v>
      </c>
      <c r="I3730">
        <v>52.456209133706402</v>
      </c>
      <c r="J3730">
        <v>7.5390327635811198</v>
      </c>
      <c r="K3730">
        <v>389.27521579419499</v>
      </c>
      <c r="L3730">
        <v>367.69108122567002</v>
      </c>
      <c r="M3730">
        <v>76.913270191615098</v>
      </c>
      <c r="N3730">
        <v>1.13310370279247</v>
      </c>
      <c r="O3730">
        <v>22.580645161290299</v>
      </c>
      <c r="P3730">
        <v>116.027874564459</v>
      </c>
      <c r="Q3730">
        <v>0.112988135723157</v>
      </c>
    </row>
    <row r="3731" spans="1:17" hidden="1" x14ac:dyDescent="0.3">
      <c r="A3731" t="s">
        <v>7625</v>
      </c>
      <c r="B3731" t="s">
        <v>7626</v>
      </c>
      <c r="C3731" t="str">
        <f>IFERROR(VLOOKUP(Table1[[#This Row],[Ticker]],[1]!Table1[[Symbol]:[Industry]],2,FALSE),"-")</f>
        <v>-</v>
      </c>
      <c r="D3731" t="s">
        <v>1125</v>
      </c>
      <c r="E3731">
        <v>29.023494299999999</v>
      </c>
      <c r="F3731">
        <v>75.72</v>
      </c>
      <c r="G3731">
        <v>55.853977713233299</v>
      </c>
      <c r="H3731">
        <v>11.6125500138484</v>
      </c>
      <c r="I3731">
        <v>-22.224541320842</v>
      </c>
      <c r="J3731">
        <v>-2.2964935522083501</v>
      </c>
      <c r="K3731">
        <v>72.467554489542593</v>
      </c>
      <c r="L3731">
        <v>74.552104552714894</v>
      </c>
      <c r="M3731">
        <v>69.302712542254795</v>
      </c>
      <c r="N3731">
        <v>1.17487766849221</v>
      </c>
      <c r="O3731">
        <v>56.999471737981999</v>
      </c>
      <c r="P3731">
        <v>97.6507439310884</v>
      </c>
      <c r="Q3731">
        <v>0.12371293055834499</v>
      </c>
    </row>
    <row r="3732" spans="1:17" hidden="1" x14ac:dyDescent="0.3">
      <c r="A3732" t="s">
        <v>7627</v>
      </c>
      <c r="B3732" t="s">
        <v>7628</v>
      </c>
      <c r="C3732" t="str">
        <f>IFERROR(VLOOKUP(Table1[[#This Row],[Ticker]],[1]!Table1[[Symbol]:[Industry]],2,FALSE),"-")</f>
        <v>-</v>
      </c>
      <c r="E3732">
        <v>28.810191374999999</v>
      </c>
      <c r="F3732">
        <v>45.85</v>
      </c>
      <c r="G3732">
        <v>168.22503489069101</v>
      </c>
      <c r="H3732">
        <v>-11.9394163522055</v>
      </c>
      <c r="I3732">
        <v>73.636234554790605</v>
      </c>
      <c r="J3732">
        <v>2.34393294506933</v>
      </c>
      <c r="K3732">
        <v>41.615969302334499</v>
      </c>
      <c r="L3732">
        <v>32.914893132203098</v>
      </c>
      <c r="M3732">
        <v>73.569964481595306</v>
      </c>
      <c r="N3732">
        <v>0.28841773207059801</v>
      </c>
      <c r="O3732">
        <v>23.380588876771998</v>
      </c>
      <c r="P3732">
        <v>316.81818181818102</v>
      </c>
      <c r="Q3732">
        <v>9.8723909739598006E-2</v>
      </c>
    </row>
    <row r="3733" spans="1:17" hidden="1" x14ac:dyDescent="0.3">
      <c r="A3733" t="s">
        <v>7629</v>
      </c>
      <c r="B3733" t="s">
        <v>7630</v>
      </c>
      <c r="C3733" t="str">
        <f>IFERROR(VLOOKUP(Table1[[#This Row],[Ticker]],[1]!Table1[[Symbol]:[Industry]],2,FALSE),"-")</f>
        <v>-</v>
      </c>
      <c r="D3733" t="s">
        <v>43</v>
      </c>
      <c r="E3733">
        <v>28.792000000000002</v>
      </c>
      <c r="F3733">
        <v>755.75</v>
      </c>
      <c r="G3733">
        <v>225.41814665697399</v>
      </c>
      <c r="H3733">
        <v>41.352906062693897</v>
      </c>
      <c r="I3733">
        <v>13.414428156086901</v>
      </c>
      <c r="J3733">
        <v>19.854760035500501</v>
      </c>
      <c r="K3733">
        <v>501.50514660895601</v>
      </c>
      <c r="L3733">
        <v>458.72337115085702</v>
      </c>
      <c r="M3733">
        <v>94.546636996843304</v>
      </c>
      <c r="N3733">
        <v>2.3624252211252599</v>
      </c>
      <c r="O3733">
        <v>1.3562686073437</v>
      </c>
      <c r="P3733">
        <v>251.103368176538</v>
      </c>
    </row>
    <row r="3734" spans="1:17" hidden="1" x14ac:dyDescent="0.3">
      <c r="A3734" t="s">
        <v>7631</v>
      </c>
      <c r="B3734" t="s">
        <v>7632</v>
      </c>
      <c r="C3734" t="str">
        <f>IFERROR(VLOOKUP(Table1[[#This Row],[Ticker]],[1]!Table1[[Symbol]:[Industry]],2,FALSE),"-")</f>
        <v>-</v>
      </c>
      <c r="D3734" t="s">
        <v>92</v>
      </c>
      <c r="E3734">
        <v>28.781949999999998</v>
      </c>
      <c r="F3734">
        <v>5.99</v>
      </c>
      <c r="G3734">
        <v>-58.193657965008804</v>
      </c>
      <c r="H3734">
        <v>-5.86173397162956</v>
      </c>
      <c r="I3734">
        <v>-22.8387937926334</v>
      </c>
      <c r="J3734">
        <v>-0.99922464464532701</v>
      </c>
      <c r="K3734">
        <v>6.0952479285097603</v>
      </c>
      <c r="L3734">
        <v>6.6804065090570299</v>
      </c>
      <c r="M3734">
        <v>48.932575910298397</v>
      </c>
      <c r="N3734">
        <v>0.46882874298018101</v>
      </c>
      <c r="O3734">
        <v>56.427378964941497</v>
      </c>
      <c r="P3734">
        <v>15.192307692307599</v>
      </c>
      <c r="Q3734">
        <v>0.135848951596335</v>
      </c>
    </row>
    <row r="3735" spans="1:17" hidden="1" x14ac:dyDescent="0.3">
      <c r="A3735" t="s">
        <v>7633</v>
      </c>
      <c r="B3735" t="s">
        <v>7634</v>
      </c>
      <c r="C3735" t="str">
        <f>IFERROR(VLOOKUP(Table1[[#This Row],[Ticker]],[1]!Table1[[Symbol]:[Industry]],2,FALSE),"-")</f>
        <v>-</v>
      </c>
      <c r="E3735">
        <v>28.730943023999998</v>
      </c>
      <c r="F3735">
        <v>38</v>
      </c>
      <c r="G3735">
        <v>41.7894369202767</v>
      </c>
      <c r="H3735">
        <v>-8.0403349864374807</v>
      </c>
      <c r="I3735">
        <v>-28.6547697245317</v>
      </c>
      <c r="J3735">
        <v>-1.9544881495842099</v>
      </c>
      <c r="K3735">
        <v>43.284043959865997</v>
      </c>
      <c r="L3735">
        <v>41.917195777694999</v>
      </c>
      <c r="M3735">
        <v>40.257869643100399</v>
      </c>
      <c r="N3735">
        <v>0.55385165113301305</v>
      </c>
      <c r="O3735">
        <v>77.078947368420998</v>
      </c>
      <c r="P3735">
        <v>97.197716658017598</v>
      </c>
      <c r="Q3735">
        <v>0.116872044950026</v>
      </c>
    </row>
    <row r="3736" spans="1:17" hidden="1" x14ac:dyDescent="0.3">
      <c r="A3736" t="s">
        <v>7635</v>
      </c>
      <c r="B3736" t="s">
        <v>7636</v>
      </c>
      <c r="C3736" t="str">
        <f>IFERROR(VLOOKUP(Table1[[#This Row],[Ticker]],[1]!Table1[[Symbol]:[Industry]],2,FALSE),"-")</f>
        <v>-</v>
      </c>
      <c r="E3736">
        <v>28.504614</v>
      </c>
      <c r="F3736">
        <v>32.799999999999997</v>
      </c>
      <c r="G3736">
        <v>38.808258921759297</v>
      </c>
      <c r="H3736">
        <v>-7.0441664040619996</v>
      </c>
      <c r="I3736">
        <v>-1.9840424386206299</v>
      </c>
      <c r="J3736">
        <v>-6.0193196391648698</v>
      </c>
      <c r="K3736">
        <v>33.579078817382602</v>
      </c>
      <c r="L3736">
        <v>31.645073273440801</v>
      </c>
      <c r="M3736">
        <v>50.295937392347902</v>
      </c>
      <c r="N3736">
        <v>1.3239387359520201</v>
      </c>
      <c r="O3736">
        <v>30.884146341463399</v>
      </c>
      <c r="P3736">
        <v>104.871955028107</v>
      </c>
      <c r="Q3736">
        <v>8.7317562192986004E-2</v>
      </c>
    </row>
    <row r="3737" spans="1:17" hidden="1" x14ac:dyDescent="0.3">
      <c r="A3737" t="s">
        <v>7637</v>
      </c>
      <c r="B3737" t="s">
        <v>7638</v>
      </c>
      <c r="C3737" t="str">
        <f>IFERROR(VLOOKUP(Table1[[#This Row],[Ticker]],[1]!Table1[[Symbol]:[Industry]],2,FALSE),"-")</f>
        <v>-</v>
      </c>
      <c r="D3737" t="s">
        <v>544</v>
      </c>
      <c r="E3737">
        <v>28.503495999999998</v>
      </c>
      <c r="F3737">
        <v>0.85</v>
      </c>
      <c r="G3737">
        <v>-73.855953226881596</v>
      </c>
      <c r="H3737">
        <v>-0.87132689788917606</v>
      </c>
      <c r="I3737">
        <v>-68.388082842661007</v>
      </c>
      <c r="J3737">
        <v>5.8285064477916402</v>
      </c>
      <c r="K3737">
        <v>0.82823254165953797</v>
      </c>
      <c r="L3737">
        <v>1.2430400230374099</v>
      </c>
      <c r="M3737">
        <v>73.529887855513493</v>
      </c>
      <c r="N3737">
        <v>1.8100987208249699</v>
      </c>
      <c r="O3737">
        <v>248.23529411764699</v>
      </c>
      <c r="P3737">
        <v>30.769230769230699</v>
      </c>
      <c r="Q3737">
        <v>5.9655976361495999E-2</v>
      </c>
    </row>
    <row r="3738" spans="1:17" hidden="1" x14ac:dyDescent="0.3">
      <c r="A3738" t="s">
        <v>7639</v>
      </c>
      <c r="B3738" t="s">
        <v>7640</v>
      </c>
      <c r="C3738" t="str">
        <f>IFERROR(VLOOKUP(Table1[[#This Row],[Ticker]],[1]!Table1[[Symbol]:[Industry]],2,FALSE),"-")</f>
        <v>-</v>
      </c>
      <c r="E3738">
        <v>28.425101999999999</v>
      </c>
      <c r="F3738">
        <v>41.51</v>
      </c>
      <c r="G3738">
        <v>-17.077162911505901</v>
      </c>
      <c r="H3738">
        <v>13.010778650882999</v>
      </c>
      <c r="I3738">
        <v>-2.7093171638953399</v>
      </c>
      <c r="J3738">
        <v>18.383451502736701</v>
      </c>
      <c r="O3738">
        <v>7.2030835943146299</v>
      </c>
      <c r="P3738">
        <v>18.599999999999898</v>
      </c>
    </row>
    <row r="3739" spans="1:17" hidden="1" x14ac:dyDescent="0.3">
      <c r="A3739" t="s">
        <v>7641</v>
      </c>
      <c r="B3739" t="s">
        <v>7642</v>
      </c>
      <c r="C3739" t="str">
        <f>IFERROR(VLOOKUP(Table1[[#This Row],[Ticker]],[1]!Table1[[Symbol]:[Industry]],2,FALSE),"-")</f>
        <v>-</v>
      </c>
      <c r="D3739" t="s">
        <v>1299</v>
      </c>
      <c r="E3739">
        <v>28.388294607999999</v>
      </c>
      <c r="F3739">
        <v>232.43</v>
      </c>
      <c r="G3739">
        <v>-18.5910941110644</v>
      </c>
      <c r="H3739">
        <v>-6.8728528574433101</v>
      </c>
      <c r="I3739">
        <v>-6.7369483253847697</v>
      </c>
      <c r="J3739">
        <v>-1.2895193032813199</v>
      </c>
      <c r="K3739">
        <v>230.82826098369699</v>
      </c>
      <c r="L3739">
        <v>225.218816355135</v>
      </c>
      <c r="M3739">
        <v>54.0220772595234</v>
      </c>
      <c r="N3739">
        <v>0.94124753550657203</v>
      </c>
      <c r="O3739">
        <v>14.8732951856472</v>
      </c>
      <c r="P3739">
        <v>8.9583723982749</v>
      </c>
      <c r="Q3739">
        <v>-6.2435120747125997E-2</v>
      </c>
    </row>
    <row r="3740" spans="1:17" hidden="1" x14ac:dyDescent="0.3">
      <c r="A3740" t="s">
        <v>7643</v>
      </c>
      <c r="B3740" t="s">
        <v>7644</v>
      </c>
      <c r="C3740" t="str">
        <f>IFERROR(VLOOKUP(Table1[[#This Row],[Ticker]],[1]!Table1[[Symbol]:[Industry]],2,FALSE),"-")</f>
        <v>-</v>
      </c>
      <c r="E3740">
        <v>28.349499999999999</v>
      </c>
      <c r="F3740">
        <v>96</v>
      </c>
      <c r="G3740">
        <v>266.15151317431298</v>
      </c>
      <c r="H3740">
        <v>-11.6844166647502</v>
      </c>
      <c r="I3740">
        <v>236.50871118456701</v>
      </c>
      <c r="J3740">
        <v>7.7184586009017</v>
      </c>
      <c r="K3740">
        <v>83.038140158162406</v>
      </c>
      <c r="L3740">
        <v>54.293372406301003</v>
      </c>
      <c r="M3740">
        <v>60.127472030297803</v>
      </c>
      <c r="N3740">
        <v>0.75662101546702498</v>
      </c>
      <c r="O3740">
        <v>5.90625</v>
      </c>
      <c r="P3740">
        <v>389.79591836734602</v>
      </c>
      <c r="Q3740">
        <v>0.11744315036269599</v>
      </c>
    </row>
    <row r="3741" spans="1:17" hidden="1" x14ac:dyDescent="0.3">
      <c r="A3741" t="s">
        <v>7645</v>
      </c>
      <c r="B3741" t="s">
        <v>7646</v>
      </c>
      <c r="C3741" t="str">
        <f>IFERROR(VLOOKUP(Table1[[#This Row],[Ticker]],[1]!Table1[[Symbol]:[Industry]],2,FALSE),"-")</f>
        <v>-</v>
      </c>
      <c r="E3741">
        <v>28.269682319999902</v>
      </c>
      <c r="F3741">
        <v>39.159999999999997</v>
      </c>
      <c r="G3741">
        <v>-10.5087509313292</v>
      </c>
      <c r="H3741">
        <v>-7.0441664040619996</v>
      </c>
      <c r="I3741">
        <v>3.8590948162813201</v>
      </c>
      <c r="J3741">
        <v>-1.6714935522083501</v>
      </c>
      <c r="K3741">
        <v>38.825807752102399</v>
      </c>
      <c r="L3741">
        <v>36.031082609703901</v>
      </c>
      <c r="M3741">
        <v>99.990699005494903</v>
      </c>
      <c r="N3741">
        <v>0</v>
      </c>
      <c r="O3741">
        <v>0</v>
      </c>
      <c r="P3741">
        <v>21.2383900928792</v>
      </c>
    </row>
    <row r="3742" spans="1:17" hidden="1" x14ac:dyDescent="0.3">
      <c r="A3742" t="s">
        <v>7647</v>
      </c>
      <c r="B3742" t="s">
        <v>7648</v>
      </c>
      <c r="C3742" t="str">
        <f>IFERROR(VLOOKUP(Table1[[#This Row],[Ticker]],[1]!Table1[[Symbol]:[Industry]],2,FALSE),"-")</f>
        <v>-</v>
      </c>
      <c r="D3742" t="s">
        <v>1125</v>
      </c>
      <c r="E3742">
        <v>28.263200000000001</v>
      </c>
      <c r="F3742">
        <v>25.79</v>
      </c>
      <c r="G3742">
        <v>-56.923348498401403</v>
      </c>
      <c r="H3742">
        <v>-11.6737960336916</v>
      </c>
      <c r="I3742">
        <v>-46.842375771953897</v>
      </c>
      <c r="J3742">
        <v>0.87729179227591803</v>
      </c>
      <c r="K3742">
        <v>27.471833303320199</v>
      </c>
      <c r="L3742">
        <v>33.433312461595598</v>
      </c>
      <c r="M3742">
        <v>45.7280326909057</v>
      </c>
      <c r="N3742">
        <v>1.00834910277057</v>
      </c>
      <c r="O3742">
        <v>177.51066304769199</v>
      </c>
      <c r="P3742">
        <v>17.120799273387799</v>
      </c>
      <c r="Q3742">
        <v>6.7626651320205997E-2</v>
      </c>
    </row>
    <row r="3743" spans="1:17" hidden="1" x14ac:dyDescent="0.3">
      <c r="A3743" t="s">
        <v>7649</v>
      </c>
      <c r="B3743" t="s">
        <v>7650</v>
      </c>
      <c r="C3743" t="str">
        <f>IFERROR(VLOOKUP(Table1[[#This Row],[Ticker]],[1]!Table1[[Symbol]:[Industry]],2,FALSE),"-")</f>
        <v>-</v>
      </c>
      <c r="D3743" t="s">
        <v>124</v>
      </c>
      <c r="E3743">
        <v>28.244350000000001</v>
      </c>
      <c r="F3743">
        <v>1.1299999999999999</v>
      </c>
      <c r="G3743">
        <v>35.743349909006803</v>
      </c>
      <c r="H3743">
        <v>-26.3298806897762</v>
      </c>
      <c r="I3743">
        <v>-8.5901030446812392</v>
      </c>
      <c r="J3743">
        <v>-1.6714935522083501</v>
      </c>
      <c r="K3743">
        <v>1.1290023065011101</v>
      </c>
      <c r="L3743">
        <v>1.0622212995803899</v>
      </c>
      <c r="M3743">
        <v>36.7051192261072</v>
      </c>
      <c r="N3743">
        <v>0.38148375090992098</v>
      </c>
      <c r="O3743">
        <v>23.8938053097345</v>
      </c>
      <c r="P3743">
        <v>125.99999999999901</v>
      </c>
      <c r="Q3743">
        <v>-3.7278716286567003E-2</v>
      </c>
    </row>
    <row r="3744" spans="1:17" hidden="1" x14ac:dyDescent="0.3">
      <c r="A3744" t="s">
        <v>7651</v>
      </c>
      <c r="B3744" t="s">
        <v>7652</v>
      </c>
      <c r="C3744" t="str">
        <f>IFERROR(VLOOKUP(Table1[[#This Row],[Ticker]],[1]!Table1[[Symbol]:[Industry]],2,FALSE),"-")</f>
        <v>-</v>
      </c>
      <c r="E3744">
        <v>28.241776000000002</v>
      </c>
      <c r="F3744">
        <v>3.87</v>
      </c>
      <c r="G3744">
        <v>-61.822293170654802</v>
      </c>
      <c r="H3744">
        <v>-21.031640308028599</v>
      </c>
      <c r="I3744">
        <v>-15.5252965640331</v>
      </c>
      <c r="J3744">
        <v>-8.87870075941556</v>
      </c>
      <c r="K3744">
        <v>4.5155064059048602</v>
      </c>
      <c r="L3744">
        <v>4.9191216030495202</v>
      </c>
      <c r="M3744">
        <v>35.001980204885498</v>
      </c>
      <c r="N3744">
        <v>1.7381667970375501</v>
      </c>
      <c r="O3744">
        <v>95.090439276485696</v>
      </c>
      <c r="P3744">
        <v>17.987804878048699</v>
      </c>
      <c r="Q3744">
        <v>-1.8847948538428999E-2</v>
      </c>
    </row>
    <row r="3745" spans="1:17" hidden="1" x14ac:dyDescent="0.3">
      <c r="A3745" t="s">
        <v>7653</v>
      </c>
      <c r="B3745" t="s">
        <v>7654</v>
      </c>
      <c r="C3745" t="str">
        <f>IFERROR(VLOOKUP(Table1[[#This Row],[Ticker]],[1]!Table1[[Symbol]:[Industry]],2,FALSE),"-")</f>
        <v>-</v>
      </c>
      <c r="D3745" t="s">
        <v>388</v>
      </c>
      <c r="E3745">
        <v>28.2</v>
      </c>
      <c r="F3745">
        <v>2.91</v>
      </c>
      <c r="G3745">
        <v>-8.2249040592470806</v>
      </c>
      <c r="H3745">
        <v>-4.1456156794243197</v>
      </c>
      <c r="I3745">
        <v>8.9305581123435704</v>
      </c>
      <c r="J3745">
        <v>7.5592756785608701</v>
      </c>
      <c r="K3745">
        <v>2.7435526907806098</v>
      </c>
      <c r="L3745">
        <v>2.76040827248785</v>
      </c>
      <c r="M3745">
        <v>70.262916775198306</v>
      </c>
      <c r="N3745">
        <v>1.2689728834016101</v>
      </c>
      <c r="O3745">
        <v>95.532646048109896</v>
      </c>
      <c r="P3745">
        <v>45.5</v>
      </c>
      <c r="Q3745">
        <v>7.5540773691288005E-2</v>
      </c>
    </row>
    <row r="3746" spans="1:17" hidden="1" x14ac:dyDescent="0.3">
      <c r="A3746" t="s">
        <v>7655</v>
      </c>
      <c r="B3746" t="s">
        <v>7656</v>
      </c>
      <c r="C3746" t="str">
        <f>IFERROR(VLOOKUP(Table1[[#This Row],[Ticker]],[1]!Table1[[Symbol]:[Industry]],2,FALSE),"-")</f>
        <v>-</v>
      </c>
      <c r="E3746">
        <v>28.1918392</v>
      </c>
      <c r="F3746">
        <v>71.2</v>
      </c>
      <c r="G3746">
        <v>72.092556258213193</v>
      </c>
      <c r="H3746">
        <v>3.4173720574764501</v>
      </c>
      <c r="I3746">
        <v>17.365074978091201</v>
      </c>
      <c r="J3746">
        <v>-5.9381602188750202</v>
      </c>
      <c r="K3746">
        <v>64.334742582857501</v>
      </c>
      <c r="L3746">
        <v>54.036087269767897</v>
      </c>
      <c r="M3746">
        <v>66.247544619184794</v>
      </c>
      <c r="N3746">
        <v>1.87070839369464</v>
      </c>
      <c r="O3746">
        <v>12.078651685393201</v>
      </c>
      <c r="P3746">
        <v>115.757575757575</v>
      </c>
      <c r="Q3746">
        <v>0.12538869424374599</v>
      </c>
    </row>
    <row r="3747" spans="1:17" hidden="1" x14ac:dyDescent="0.3">
      <c r="A3747" t="s">
        <v>7657</v>
      </c>
      <c r="B3747" t="s">
        <v>7658</v>
      </c>
      <c r="C3747" t="str">
        <f>IFERROR(VLOOKUP(Table1[[#This Row],[Ticker]],[1]!Table1[[Symbol]:[Industry]],2,FALSE),"-")</f>
        <v>-</v>
      </c>
      <c r="E3747">
        <v>28.187258</v>
      </c>
      <c r="F3747">
        <v>41.19</v>
      </c>
      <c r="G3747">
        <v>26.870334035991</v>
      </c>
      <c r="H3747">
        <v>-2.1014912448263399</v>
      </c>
      <c r="I3747">
        <v>3.0992908947126998</v>
      </c>
      <c r="J3747">
        <v>-1.6714935522083501</v>
      </c>
      <c r="K3747">
        <v>33.570557571346903</v>
      </c>
      <c r="L3747">
        <v>27.156514219816501</v>
      </c>
      <c r="M3747">
        <v>99.588618940449194</v>
      </c>
      <c r="N3747">
        <v>8.9374379344587893E-3</v>
      </c>
      <c r="O3747">
        <v>0</v>
      </c>
      <c r="P3747">
        <v>60.584795321637401</v>
      </c>
    </row>
    <row r="3748" spans="1:17" hidden="1" x14ac:dyDescent="0.3">
      <c r="A3748" t="s">
        <v>7659</v>
      </c>
      <c r="B3748" t="s">
        <v>7660</v>
      </c>
      <c r="C3748" t="str">
        <f>IFERROR(VLOOKUP(Table1[[#This Row],[Ticker]],[1]!Table1[[Symbol]:[Industry]],2,FALSE),"-")</f>
        <v>-</v>
      </c>
      <c r="D3748" t="s">
        <v>607</v>
      </c>
      <c r="E3748">
        <v>28.134106675291001</v>
      </c>
      <c r="F3748">
        <v>26.46</v>
      </c>
      <c r="G3748">
        <v>-0.46042265539036997</v>
      </c>
      <c r="H3748">
        <v>-2.044166404062</v>
      </c>
      <c r="I3748">
        <v>31.9419636974559</v>
      </c>
      <c r="J3748">
        <v>-1.6714935522083501</v>
      </c>
      <c r="K3748">
        <v>20.0524306585625</v>
      </c>
      <c r="L3748">
        <v>18.174046321209801</v>
      </c>
      <c r="M3748">
        <v>88.6084252441009</v>
      </c>
      <c r="N3748">
        <v>0</v>
      </c>
      <c r="O3748">
        <v>0</v>
      </c>
      <c r="P3748">
        <v>85.034965034964998</v>
      </c>
      <c r="Q3748">
        <v>0.16540025724671301</v>
      </c>
    </row>
    <row r="3749" spans="1:17" hidden="1" x14ac:dyDescent="0.3">
      <c r="A3749" t="s">
        <v>7661</v>
      </c>
      <c r="B3749" t="s">
        <v>7662</v>
      </c>
      <c r="C3749" t="str">
        <f>IFERROR(VLOOKUP(Table1[[#This Row],[Ticker]],[1]!Table1[[Symbol]:[Industry]],2,FALSE),"-")</f>
        <v>-</v>
      </c>
      <c r="E3749">
        <v>28.060518375000001</v>
      </c>
      <c r="F3749">
        <v>161</v>
      </c>
      <c r="G3749">
        <v>-57.895747835354001</v>
      </c>
      <c r="H3749">
        <v>-2.6221608330313702</v>
      </c>
      <c r="I3749">
        <v>-25.221119087461901</v>
      </c>
      <c r="J3749">
        <v>0.26596395968831199</v>
      </c>
      <c r="K3749">
        <v>151.34011880362701</v>
      </c>
      <c r="M3749">
        <v>49.439203615887003</v>
      </c>
      <c r="N3749">
        <v>1.3385579937304</v>
      </c>
      <c r="O3749">
        <v>58.385093167701797</v>
      </c>
      <c r="P3749">
        <v>31.967213114754099</v>
      </c>
    </row>
    <row r="3750" spans="1:17" hidden="1" x14ac:dyDescent="0.3">
      <c r="A3750" t="s">
        <v>7663</v>
      </c>
      <c r="B3750" t="s">
        <v>7664</v>
      </c>
      <c r="C3750" t="str">
        <f>IFERROR(VLOOKUP(Table1[[#This Row],[Ticker]],[1]!Table1[[Symbol]:[Industry]],2,FALSE),"-")</f>
        <v>-</v>
      </c>
      <c r="E3750">
        <v>28.0488</v>
      </c>
      <c r="F3750">
        <v>161</v>
      </c>
      <c r="G3750">
        <v>74.314778480435393</v>
      </c>
      <c r="H3750">
        <v>3.1331060021813602</v>
      </c>
      <c r="I3750">
        <v>76.547268335397206</v>
      </c>
      <c r="J3750">
        <v>-1.6714935522083501</v>
      </c>
      <c r="K3750">
        <v>134.398626263106</v>
      </c>
      <c r="L3750">
        <v>101.74255790845299</v>
      </c>
      <c r="M3750">
        <v>44.5380569181415</v>
      </c>
      <c r="N3750">
        <v>1.21678321678321</v>
      </c>
      <c r="O3750">
        <v>7.2670807453416097</v>
      </c>
      <c r="P3750">
        <v>119.49556918882</v>
      </c>
    </row>
    <row r="3751" spans="1:17" hidden="1" x14ac:dyDescent="0.3">
      <c r="A3751" t="s">
        <v>7665</v>
      </c>
      <c r="B3751" t="s">
        <v>7666</v>
      </c>
      <c r="C3751" t="str">
        <f>IFERROR(VLOOKUP(Table1[[#This Row],[Ticker]],[1]!Table1[[Symbol]:[Industry]],2,FALSE),"-")</f>
        <v>-</v>
      </c>
      <c r="D3751" t="s">
        <v>293</v>
      </c>
      <c r="E3751">
        <v>28.03698</v>
      </c>
      <c r="F3751">
        <v>32.700000000000003</v>
      </c>
      <c r="G3751">
        <v>-64.276770815339106</v>
      </c>
      <c r="H3751">
        <v>1.955833595938</v>
      </c>
      <c r="I3751">
        <v>-40.075545706594397</v>
      </c>
      <c r="J3751">
        <v>-2.2793962877706502</v>
      </c>
      <c r="K3751">
        <v>31.423587354350801</v>
      </c>
      <c r="M3751">
        <v>60.233516442918003</v>
      </c>
      <c r="N3751">
        <v>1.06004140786749</v>
      </c>
      <c r="O3751">
        <v>79.051987767583995</v>
      </c>
      <c r="P3751">
        <v>33.469387755101998</v>
      </c>
    </row>
    <row r="3752" spans="1:17" hidden="1" x14ac:dyDescent="0.3">
      <c r="A3752" t="s">
        <v>7667</v>
      </c>
      <c r="B3752" t="s">
        <v>7668</v>
      </c>
      <c r="C3752" t="str">
        <f>IFERROR(VLOOKUP(Table1[[#This Row],[Ticker]],[1]!Table1[[Symbol]:[Industry]],2,FALSE),"-")</f>
        <v>-</v>
      </c>
      <c r="D3752" t="s">
        <v>607</v>
      </c>
      <c r="E3752">
        <v>28.009649249999999</v>
      </c>
      <c r="F3752">
        <v>42.69</v>
      </c>
      <c r="G3752">
        <v>35.105738932412798</v>
      </c>
      <c r="H3752">
        <v>-13.1193229802624</v>
      </c>
      <c r="I3752">
        <v>-18.7143388955982</v>
      </c>
      <c r="J3752">
        <v>-7.0553000716615504</v>
      </c>
      <c r="K3752">
        <v>44.323226452075801</v>
      </c>
      <c r="L3752">
        <v>43.268953532484304</v>
      </c>
      <c r="M3752">
        <v>51.8064657145203</v>
      </c>
      <c r="N3752">
        <v>1.1316048672248</v>
      </c>
      <c r="O3752">
        <v>51.791988756148903</v>
      </c>
      <c r="P3752">
        <v>69.136291600633896</v>
      </c>
      <c r="Q3752">
        <v>6.3440373461521996E-2</v>
      </c>
    </row>
    <row r="3753" spans="1:17" hidden="1" x14ac:dyDescent="0.3">
      <c r="A3753" t="s">
        <v>7669</v>
      </c>
      <c r="B3753" t="s">
        <v>7670</v>
      </c>
      <c r="C3753" t="str">
        <f>IFERROR(VLOOKUP(Table1[[#This Row],[Ticker]],[1]!Table1[[Symbol]:[Industry]],2,FALSE),"-")</f>
        <v>-</v>
      </c>
      <c r="D3753" t="s">
        <v>1632</v>
      </c>
      <c r="E3753">
        <v>27.987996283999902</v>
      </c>
      <c r="F3753">
        <v>35.74</v>
      </c>
      <c r="G3753">
        <v>-58.693656383669499</v>
      </c>
      <c r="H3753">
        <v>-20.838155615466999</v>
      </c>
      <c r="I3753">
        <v>-43.293013381394303</v>
      </c>
      <c r="J3753">
        <v>-7.4018306308600303</v>
      </c>
      <c r="K3753">
        <v>38.409865535546402</v>
      </c>
      <c r="L3753">
        <v>45.608938248997099</v>
      </c>
      <c r="M3753">
        <v>27.991687908583501</v>
      </c>
      <c r="N3753">
        <v>0.63718316253348595</v>
      </c>
      <c r="O3753">
        <v>108.58981533296</v>
      </c>
      <c r="P3753">
        <v>14.9196141479099</v>
      </c>
      <c r="Q3753">
        <v>-2.4428202856814001E-2</v>
      </c>
    </row>
    <row r="3754" spans="1:17" hidden="1" x14ac:dyDescent="0.3">
      <c r="A3754" t="s">
        <v>7671</v>
      </c>
      <c r="B3754" t="s">
        <v>7672</v>
      </c>
      <c r="C3754" t="str">
        <f>IFERROR(VLOOKUP(Table1[[#This Row],[Ticker]],[1]!Table1[[Symbol]:[Industry]],2,FALSE),"-")</f>
        <v>-</v>
      </c>
      <c r="E3754">
        <v>27.9526</v>
      </c>
      <c r="F3754">
        <v>210</v>
      </c>
      <c r="G3754">
        <v>29.985645789553299</v>
      </c>
      <c r="H3754">
        <v>61.550874918251999</v>
      </c>
      <c r="I3754">
        <v>44.353491537163897</v>
      </c>
      <c r="J3754">
        <v>3.4831456230493698</v>
      </c>
      <c r="M3754">
        <v>68.500754689767206</v>
      </c>
      <c r="O3754">
        <v>8.0952380952380807</v>
      </c>
      <c r="P3754">
        <v>72.413793103448199</v>
      </c>
    </row>
    <row r="3755" spans="1:17" hidden="1" x14ac:dyDescent="0.3">
      <c r="A3755" t="s">
        <v>7673</v>
      </c>
      <c r="B3755" t="s">
        <v>7674</v>
      </c>
      <c r="C3755" t="str">
        <f>IFERROR(VLOOKUP(Table1[[#This Row],[Ticker]],[1]!Table1[[Symbol]:[Industry]],2,FALSE),"-")</f>
        <v>-</v>
      </c>
      <c r="D3755" t="s">
        <v>544</v>
      </c>
      <c r="E3755">
        <v>27.9079728</v>
      </c>
      <c r="F3755">
        <v>1</v>
      </c>
      <c r="G3755">
        <v>219.14236468733199</v>
      </c>
      <c r="H3755">
        <v>36.239415685490201</v>
      </c>
      <c r="I3755">
        <v>23.8177593631811</v>
      </c>
      <c r="J3755">
        <v>18.3285064477916</v>
      </c>
      <c r="K3755">
        <v>0.81724295241731804</v>
      </c>
      <c r="M3755">
        <v>87.086790853354103</v>
      </c>
      <c r="N3755">
        <v>0.92415319937653295</v>
      </c>
      <c r="O3755">
        <v>13.999999999999901</v>
      </c>
      <c r="P3755">
        <v>257.142857142857</v>
      </c>
    </row>
    <row r="3756" spans="1:17" hidden="1" x14ac:dyDescent="0.3">
      <c r="A3756" t="s">
        <v>7675</v>
      </c>
      <c r="B3756" t="s">
        <v>7676</v>
      </c>
      <c r="C3756" t="str">
        <f>IFERROR(VLOOKUP(Table1[[#This Row],[Ticker]],[1]!Table1[[Symbol]:[Industry]],2,FALSE),"-")</f>
        <v>-</v>
      </c>
      <c r="D3756" t="s">
        <v>714</v>
      </c>
      <c r="E3756">
        <v>27.800666394</v>
      </c>
      <c r="F3756">
        <v>39.49</v>
      </c>
      <c r="G3756">
        <v>2.7001951471021202</v>
      </c>
      <c r="H3756">
        <v>4.13648793448706</v>
      </c>
      <c r="I3756">
        <v>-4.8466289399237601</v>
      </c>
      <c r="J3756">
        <v>3.6370486197129499</v>
      </c>
      <c r="K3756">
        <v>36.752545498810299</v>
      </c>
      <c r="L3756">
        <v>35.8475484848382</v>
      </c>
      <c r="M3756">
        <v>53.1716620480071</v>
      </c>
      <c r="N3756">
        <v>1.17537647981246</v>
      </c>
      <c r="O3756">
        <v>3.9503671815649399</v>
      </c>
      <c r="P3756">
        <v>30.330033003300301</v>
      </c>
    </row>
    <row r="3757" spans="1:17" hidden="1" x14ac:dyDescent="0.3">
      <c r="A3757" t="s">
        <v>7677</v>
      </c>
      <c r="B3757" t="s">
        <v>7678</v>
      </c>
      <c r="C3757" t="str">
        <f>IFERROR(VLOOKUP(Table1[[#This Row],[Ticker]],[1]!Table1[[Symbol]:[Industry]],2,FALSE),"-")</f>
        <v>-</v>
      </c>
      <c r="D3757" t="s">
        <v>193</v>
      </c>
      <c r="E3757">
        <v>27.765027583999998</v>
      </c>
      <c r="F3757">
        <v>15.68</v>
      </c>
      <c r="G3757">
        <v>-24.458623714529001</v>
      </c>
      <c r="H3757">
        <v>-7.4886108485064504</v>
      </c>
      <c r="I3757">
        <v>0.68262422804604295</v>
      </c>
      <c r="J3757">
        <v>-14.4149548766379</v>
      </c>
      <c r="K3757">
        <v>16.349491767357801</v>
      </c>
      <c r="L3757">
        <v>16.132932332190599</v>
      </c>
      <c r="M3757">
        <v>36.013533690996702</v>
      </c>
      <c r="N3757">
        <v>1.0737294201861101</v>
      </c>
      <c r="O3757">
        <v>70.599489795918302</v>
      </c>
      <c r="P3757">
        <v>30.775646371976599</v>
      </c>
      <c r="Q3757">
        <v>2.7400038109328999E-2</v>
      </c>
    </row>
    <row r="3758" spans="1:17" hidden="1" x14ac:dyDescent="0.3">
      <c r="A3758" t="s">
        <v>7679</v>
      </c>
      <c r="B3758" t="s">
        <v>7680</v>
      </c>
      <c r="C3758" t="str">
        <f>IFERROR(VLOOKUP(Table1[[#This Row],[Ticker]],[1]!Table1[[Symbol]:[Industry]],2,FALSE),"-")</f>
        <v>-</v>
      </c>
      <c r="D3758" t="s">
        <v>544</v>
      </c>
      <c r="E3758">
        <v>27.7533925</v>
      </c>
      <c r="F3758">
        <v>93.05</v>
      </c>
      <c r="G3758">
        <v>26.233145827374202</v>
      </c>
      <c r="H3758">
        <v>21.897669615559501</v>
      </c>
      <c r="I3758">
        <v>11.1168347543618</v>
      </c>
      <c r="J3758">
        <v>-1.95330582188102</v>
      </c>
      <c r="K3758">
        <v>80.562250098297099</v>
      </c>
      <c r="L3758">
        <v>72.287075280198906</v>
      </c>
      <c r="M3758">
        <v>77.425067094130199</v>
      </c>
      <c r="N3758">
        <v>1.58329892934797</v>
      </c>
      <c r="O3758">
        <v>3.9226222461042402</v>
      </c>
      <c r="Q3758">
        <v>8.8366640777021999E-2</v>
      </c>
    </row>
    <row r="3759" spans="1:17" hidden="1" x14ac:dyDescent="0.3">
      <c r="A3759" t="s">
        <v>7681</v>
      </c>
      <c r="B3759" t="s">
        <v>7682</v>
      </c>
      <c r="C3759" t="str">
        <f>IFERROR(VLOOKUP(Table1[[#This Row],[Ticker]],[1]!Table1[[Symbol]:[Industry]],2,FALSE),"-")</f>
        <v>-</v>
      </c>
      <c r="D3759" t="s">
        <v>2883</v>
      </c>
      <c r="E3759">
        <v>27.724896498</v>
      </c>
      <c r="F3759">
        <v>21.61</v>
      </c>
      <c r="G3759">
        <v>-15.4301194787482</v>
      </c>
      <c r="H3759">
        <v>4.6309604994912901</v>
      </c>
      <c r="I3759">
        <v>8.14088846242967</v>
      </c>
      <c r="J3759">
        <v>-9.8134559739202505</v>
      </c>
      <c r="K3759">
        <v>22.5815287978272</v>
      </c>
      <c r="L3759">
        <v>22.664202429659198</v>
      </c>
      <c r="M3759">
        <v>46.9791354270805</v>
      </c>
      <c r="N3759">
        <v>1.3439308660534901</v>
      </c>
      <c r="O3759">
        <v>78.158260064784798</v>
      </c>
      <c r="P3759">
        <v>37.555697008274898</v>
      </c>
      <c r="Q3759">
        <v>9.3144547565642999E-2</v>
      </c>
    </row>
    <row r="3760" spans="1:17" hidden="1" x14ac:dyDescent="0.3">
      <c r="A3760" t="s">
        <v>7683</v>
      </c>
      <c r="B3760" t="s">
        <v>7684</v>
      </c>
      <c r="C3760" t="str">
        <f>IFERROR(VLOOKUP(Table1[[#This Row],[Ticker]],[1]!Table1[[Symbol]:[Industry]],2,FALSE),"-")</f>
        <v>-</v>
      </c>
      <c r="D3760" t="s">
        <v>613</v>
      </c>
      <c r="E3760">
        <v>27.702317499999999</v>
      </c>
      <c r="F3760">
        <v>7.1</v>
      </c>
      <c r="G3760">
        <v>220.656241895069</v>
      </c>
      <c r="H3760">
        <v>-4.8858930227670498</v>
      </c>
      <c r="I3760">
        <v>70.733906279328096</v>
      </c>
      <c r="J3760">
        <v>1.5261808663962899</v>
      </c>
      <c r="K3760">
        <v>6.3322246848763299</v>
      </c>
      <c r="L3760">
        <v>5.1033562939284103</v>
      </c>
      <c r="M3760">
        <v>68.569020514925995</v>
      </c>
      <c r="N3760">
        <v>1.0418384744017799</v>
      </c>
      <c r="O3760">
        <v>9.8591549295774694</v>
      </c>
      <c r="P3760">
        <v>254.99999999999901</v>
      </c>
      <c r="Q3760">
        <v>0.135048900530056</v>
      </c>
    </row>
    <row r="3761" spans="1:17" hidden="1" x14ac:dyDescent="0.3">
      <c r="A3761" t="s">
        <v>7685</v>
      </c>
      <c r="B3761" t="s">
        <v>7686</v>
      </c>
      <c r="C3761" t="str">
        <f>IFERROR(VLOOKUP(Table1[[#This Row],[Ticker]],[1]!Table1[[Symbol]:[Industry]],2,FALSE),"-")</f>
        <v>-</v>
      </c>
      <c r="E3761">
        <v>27.692</v>
      </c>
      <c r="F3761">
        <v>175</v>
      </c>
      <c r="G3761">
        <v>-50.205385418637199</v>
      </c>
      <c r="H3761">
        <v>3.0187266776989898</v>
      </c>
      <c r="I3761">
        <v>-5.4812705406264604</v>
      </c>
      <c r="J3761">
        <v>11.2317322542432</v>
      </c>
      <c r="K3761">
        <v>167.71301890557899</v>
      </c>
      <c r="L3761">
        <v>184.35104565695499</v>
      </c>
      <c r="M3761">
        <v>74.890282506114403</v>
      </c>
      <c r="N3761">
        <v>0.94226044226044203</v>
      </c>
      <c r="O3761">
        <v>32.571428571428498</v>
      </c>
      <c r="P3761">
        <v>18.7648456057007</v>
      </c>
      <c r="Q3761">
        <v>8.5803817334294E-2</v>
      </c>
    </row>
    <row r="3762" spans="1:17" hidden="1" x14ac:dyDescent="0.3">
      <c r="A3762" t="s">
        <v>7687</v>
      </c>
      <c r="B3762" t="s">
        <v>7688</v>
      </c>
      <c r="C3762" t="str">
        <f>IFERROR(VLOOKUP(Table1[[#This Row],[Ticker]],[1]!Table1[[Symbol]:[Industry]],2,FALSE),"-")</f>
        <v>-</v>
      </c>
      <c r="D3762" t="s">
        <v>388</v>
      </c>
      <c r="E3762">
        <v>27.656120000000001</v>
      </c>
      <c r="F3762">
        <v>44.17</v>
      </c>
      <c r="G3762">
        <v>140.72008607995201</v>
      </c>
      <c r="H3762">
        <v>4.0401127555612799</v>
      </c>
      <c r="I3762">
        <v>50.299894626875101</v>
      </c>
      <c r="J3762">
        <v>-1.1909343560528201</v>
      </c>
      <c r="K3762">
        <v>40.068428864559301</v>
      </c>
      <c r="L3762">
        <v>32.223376809923401</v>
      </c>
      <c r="M3762">
        <v>60.948453122683098</v>
      </c>
      <c r="N3762">
        <v>2.0286117238879999</v>
      </c>
      <c r="O3762">
        <v>19.741906271224799</v>
      </c>
      <c r="P3762">
        <v>213.262411347517</v>
      </c>
      <c r="Q3762">
        <v>8.4283058030794999E-2</v>
      </c>
    </row>
    <row r="3763" spans="1:17" hidden="1" x14ac:dyDescent="0.3">
      <c r="A3763" t="s">
        <v>7689</v>
      </c>
      <c r="B3763" t="s">
        <v>7690</v>
      </c>
      <c r="C3763" t="str">
        <f>IFERROR(VLOOKUP(Table1[[#This Row],[Ticker]],[1]!Table1[[Symbol]:[Industry]],2,FALSE),"-")</f>
        <v>-</v>
      </c>
      <c r="D3763" t="s">
        <v>61</v>
      </c>
      <c r="E3763">
        <v>27.620999999999999</v>
      </c>
      <c r="F3763">
        <v>19.5</v>
      </c>
      <c r="G3763">
        <v>-53.7295019623689</v>
      </c>
      <c r="H3763">
        <v>-4.6819616796525603</v>
      </c>
      <c r="I3763">
        <v>-25.603090057668201</v>
      </c>
      <c r="J3763">
        <v>6.0633130776258897</v>
      </c>
      <c r="K3763">
        <v>19.917591668209798</v>
      </c>
      <c r="L3763">
        <v>22.143855207791798</v>
      </c>
      <c r="M3763">
        <v>57.922351045592599</v>
      </c>
      <c r="N3763">
        <v>0.989247311827957</v>
      </c>
      <c r="O3763">
        <v>56.153846153846096</v>
      </c>
      <c r="P3763">
        <v>21.875</v>
      </c>
    </row>
    <row r="3764" spans="1:17" hidden="1" x14ac:dyDescent="0.3">
      <c r="A3764" t="s">
        <v>7691</v>
      </c>
      <c r="B3764" t="s">
        <v>7692</v>
      </c>
      <c r="C3764" t="str">
        <f>IFERROR(VLOOKUP(Table1[[#This Row],[Ticker]],[1]!Table1[[Symbol]:[Industry]],2,FALSE),"-")</f>
        <v>-</v>
      </c>
      <c r="D3764" t="s">
        <v>388</v>
      </c>
      <c r="E3764">
        <v>27.602694</v>
      </c>
      <c r="F3764">
        <v>55</v>
      </c>
      <c r="G3764">
        <v>211.118207751715</v>
      </c>
      <c r="H3764">
        <v>-2.0181698702665098</v>
      </c>
      <c r="I3764">
        <v>-22.060640945598799</v>
      </c>
      <c r="J3764">
        <v>17.541621201889999</v>
      </c>
      <c r="K3764">
        <v>52.607938462076298</v>
      </c>
      <c r="L3764">
        <v>51.130937847761103</v>
      </c>
      <c r="M3764">
        <v>65.469988229942899</v>
      </c>
      <c r="N3764">
        <v>0.93966383712197799</v>
      </c>
      <c r="O3764">
        <v>99.4</v>
      </c>
      <c r="P3764">
        <v>236.80342927127899</v>
      </c>
    </row>
    <row r="3765" spans="1:17" hidden="1" x14ac:dyDescent="0.3">
      <c r="A3765" t="s">
        <v>7693</v>
      </c>
      <c r="B3765" t="s">
        <v>7694</v>
      </c>
      <c r="C3765" t="str">
        <f>IFERROR(VLOOKUP(Table1[[#This Row],[Ticker]],[1]!Table1[[Symbol]:[Industry]],2,FALSE),"-")</f>
        <v>-</v>
      </c>
      <c r="D3765" t="s">
        <v>607</v>
      </c>
      <c r="E3765">
        <v>27.576000000000001</v>
      </c>
      <c r="F3765">
        <v>144</v>
      </c>
      <c r="G3765">
        <v>6.3037793970257399</v>
      </c>
      <c r="H3765">
        <v>-20.816621493882302</v>
      </c>
      <c r="I3765">
        <v>-13.5908742449773</v>
      </c>
      <c r="J3765">
        <v>-2.3611487246221401</v>
      </c>
      <c r="K3765">
        <v>148.99881655579199</v>
      </c>
      <c r="L3765">
        <v>130.35544999481399</v>
      </c>
      <c r="M3765">
        <v>12.806072670981701</v>
      </c>
      <c r="N3765">
        <v>0.16712266944969301</v>
      </c>
      <c r="O3765">
        <v>31.2152777777777</v>
      </c>
      <c r="P3765">
        <v>99.4459833795013</v>
      </c>
      <c r="Q3765">
        <v>0.144388172002131</v>
      </c>
    </row>
    <row r="3766" spans="1:17" hidden="1" x14ac:dyDescent="0.3">
      <c r="A3766" t="s">
        <v>7695</v>
      </c>
      <c r="B3766" t="s">
        <v>7696</v>
      </c>
      <c r="C3766" t="str">
        <f>IFERROR(VLOOKUP(Table1[[#This Row],[Ticker]],[1]!Table1[[Symbol]:[Industry]],2,FALSE),"-")</f>
        <v>-</v>
      </c>
      <c r="D3766" t="s">
        <v>663</v>
      </c>
      <c r="E3766">
        <v>27.54975</v>
      </c>
      <c r="F3766">
        <v>5.45</v>
      </c>
      <c r="G3766">
        <v>-33.3123401636323</v>
      </c>
      <c r="H3766">
        <v>-13.8817732416688</v>
      </c>
      <c r="I3766">
        <v>-22.6994895930921</v>
      </c>
      <c r="J3766">
        <v>-0.74556762628243001</v>
      </c>
      <c r="K3766">
        <v>5.5821191911470196</v>
      </c>
      <c r="L3766">
        <v>5.8729194198965198</v>
      </c>
      <c r="M3766">
        <v>50.955279546895603</v>
      </c>
      <c r="N3766">
        <v>0.90382819794584401</v>
      </c>
      <c r="O3766">
        <v>61.467889908256801</v>
      </c>
      <c r="P3766">
        <v>13.5416666666666</v>
      </c>
      <c r="Q3766">
        <v>-4.4399731210340999E-2</v>
      </c>
    </row>
    <row r="3767" spans="1:17" hidden="1" x14ac:dyDescent="0.3">
      <c r="A3767" t="s">
        <v>7697</v>
      </c>
      <c r="B3767" t="s">
        <v>7698</v>
      </c>
      <c r="C3767" t="str">
        <f>IFERROR(VLOOKUP(Table1[[#This Row],[Ticker]],[1]!Table1[[Symbol]:[Industry]],2,FALSE),"-")</f>
        <v>-</v>
      </c>
      <c r="D3767" t="s">
        <v>607</v>
      </c>
      <c r="E3767">
        <v>27.480067281</v>
      </c>
      <c r="F3767">
        <v>10.3</v>
      </c>
      <c r="G3767">
        <v>204.44298360863999</v>
      </c>
      <c r="H3767">
        <v>26.425221351040001</v>
      </c>
      <c r="I3767">
        <v>50.632309762637199</v>
      </c>
      <c r="J3767">
        <v>19.589322269794099</v>
      </c>
      <c r="K3767">
        <v>6.2484401946568902</v>
      </c>
      <c r="L3767">
        <v>4.6001997718277998</v>
      </c>
      <c r="M3767">
        <v>100</v>
      </c>
      <c r="N3767">
        <v>0.37294402241165903</v>
      </c>
      <c r="O3767">
        <v>0</v>
      </c>
      <c r="P3767">
        <v>232.258064516129</v>
      </c>
    </row>
    <row r="3768" spans="1:17" hidden="1" x14ac:dyDescent="0.3">
      <c r="A3768" t="s">
        <v>7699</v>
      </c>
      <c r="B3768" t="s">
        <v>7700</v>
      </c>
      <c r="C3768" t="str">
        <f>IFERROR(VLOOKUP(Table1[[#This Row],[Ticker]],[1]!Table1[[Symbol]:[Industry]],2,FALSE),"-")</f>
        <v>-</v>
      </c>
      <c r="D3768" t="s">
        <v>1150</v>
      </c>
      <c r="E3768">
        <v>27.472000000000001</v>
      </c>
      <c r="F3768">
        <v>63.95</v>
      </c>
      <c r="G3768">
        <v>2.2659589526243402</v>
      </c>
      <c r="H3768">
        <v>-8.3591953057960993</v>
      </c>
      <c r="I3768">
        <v>-8.1722144816313698</v>
      </c>
      <c r="J3768">
        <v>-1.2450229639730399</v>
      </c>
      <c r="K3768">
        <v>63.640052426766204</v>
      </c>
      <c r="L3768">
        <v>59.371801422900397</v>
      </c>
      <c r="M3768">
        <v>56.857385671796003</v>
      </c>
      <c r="N3768">
        <v>2.0088420691339399</v>
      </c>
      <c r="O3768">
        <v>18.358092259577699</v>
      </c>
      <c r="P3768">
        <v>37.055293613373301</v>
      </c>
      <c r="Q3768">
        <v>5.6795698017836002E-2</v>
      </c>
    </row>
    <row r="3769" spans="1:17" hidden="1" x14ac:dyDescent="0.3">
      <c r="A3769" t="s">
        <v>7701</v>
      </c>
      <c r="B3769" t="s">
        <v>7702</v>
      </c>
      <c r="C3769" t="str">
        <f>IFERROR(VLOOKUP(Table1[[#This Row],[Ticker]],[1]!Table1[[Symbol]:[Industry]],2,FALSE),"-")</f>
        <v>-</v>
      </c>
      <c r="D3769" t="s">
        <v>46</v>
      </c>
      <c r="E3769">
        <v>27.434361319999901</v>
      </c>
      <c r="F3769">
        <v>826.7</v>
      </c>
      <c r="G3769">
        <v>33.552873718530698</v>
      </c>
      <c r="H3769">
        <v>-5.4800638399594304</v>
      </c>
      <c r="I3769">
        <v>-17.3741939537721</v>
      </c>
      <c r="J3769">
        <v>9.4131310008309903</v>
      </c>
      <c r="K3769">
        <v>735.38438278813203</v>
      </c>
      <c r="L3769">
        <v>719.34730040872898</v>
      </c>
      <c r="M3769">
        <v>75.483360019154105</v>
      </c>
      <c r="N3769">
        <v>1.50389623891261</v>
      </c>
      <c r="O3769">
        <v>28.825450586669799</v>
      </c>
      <c r="P3769">
        <v>79.7173913043478</v>
      </c>
      <c r="Q3769">
        <v>8.7870598812105002E-2</v>
      </c>
    </row>
    <row r="3770" spans="1:17" hidden="1" x14ac:dyDescent="0.3">
      <c r="A3770" t="s">
        <v>7703</v>
      </c>
      <c r="B3770" t="s">
        <v>7704</v>
      </c>
      <c r="C3770" t="str">
        <f>IFERROR(VLOOKUP(Table1[[#This Row],[Ticker]],[1]!Table1[[Symbol]:[Industry]],2,FALSE),"-")</f>
        <v>-</v>
      </c>
      <c r="D3770" t="s">
        <v>21</v>
      </c>
      <c r="E3770">
        <v>27.4211882</v>
      </c>
      <c r="F3770">
        <v>9.59</v>
      </c>
      <c r="G3770">
        <v>264.152176854419</v>
      </c>
      <c r="H3770">
        <v>75.755833595938</v>
      </c>
      <c r="I3770">
        <v>81.252905352544005</v>
      </c>
      <c r="J3770">
        <v>77.544192722301403</v>
      </c>
      <c r="K3770">
        <v>5.5464140277890799</v>
      </c>
      <c r="L3770">
        <v>4.6948123483627997</v>
      </c>
      <c r="M3770">
        <v>95.112341797298299</v>
      </c>
      <c r="N3770">
        <v>3.2788556531287898</v>
      </c>
      <c r="O3770">
        <v>0</v>
      </c>
      <c r="P3770">
        <v>324.33628318583999</v>
      </c>
      <c r="Q3770">
        <v>0.165874017432451</v>
      </c>
    </row>
    <row r="3771" spans="1:17" hidden="1" x14ac:dyDescent="0.3">
      <c r="A3771" t="s">
        <v>7705</v>
      </c>
      <c r="B3771" t="s">
        <v>7706</v>
      </c>
      <c r="C3771" t="str">
        <f>IFERROR(VLOOKUP(Table1[[#This Row],[Ticker]],[1]!Table1[[Symbol]:[Industry]],2,FALSE),"-")</f>
        <v>-</v>
      </c>
      <c r="D3771" t="s">
        <v>124</v>
      </c>
      <c r="E3771">
        <v>27.414619127999998</v>
      </c>
      <c r="F3771">
        <v>20.05</v>
      </c>
      <c r="G3771">
        <v>9.8793491362840093</v>
      </c>
      <c r="H3771">
        <v>1.14548876835178</v>
      </c>
      <c r="I3771">
        <v>-36.503942936133001</v>
      </c>
      <c r="J3771">
        <v>-1.2714935522083599</v>
      </c>
      <c r="K3771">
        <v>20.979682784197902</v>
      </c>
      <c r="L3771">
        <v>21.358851940355201</v>
      </c>
      <c r="M3771">
        <v>41.519784959167303</v>
      </c>
      <c r="N3771">
        <v>0.36747229458254199</v>
      </c>
      <c r="O3771">
        <v>86.384039900249306</v>
      </c>
      <c r="P3771">
        <v>59.760956175298702</v>
      </c>
      <c r="Q3771">
        <v>0.115705827501683</v>
      </c>
    </row>
    <row r="3772" spans="1:17" hidden="1" x14ac:dyDescent="0.3">
      <c r="A3772" t="s">
        <v>7707</v>
      </c>
      <c r="B3772" t="s">
        <v>7708</v>
      </c>
      <c r="C3772" t="str">
        <f>IFERROR(VLOOKUP(Table1[[#This Row],[Ticker]],[1]!Table1[[Symbol]:[Industry]],2,FALSE),"-")</f>
        <v>-</v>
      </c>
      <c r="D3772" t="s">
        <v>140</v>
      </c>
      <c r="E3772">
        <v>27.360164519999898</v>
      </c>
      <c r="F3772">
        <v>18.53</v>
      </c>
      <c r="G3772">
        <v>22.792342582999499</v>
      </c>
      <c r="H3772">
        <v>-9.2285031115739908</v>
      </c>
      <c r="I3772">
        <v>16.1241648057627</v>
      </c>
      <c r="J3772">
        <v>-4.47721086295478</v>
      </c>
      <c r="K3772">
        <v>18.099870905640302</v>
      </c>
      <c r="L3772">
        <v>16.9903618371292</v>
      </c>
      <c r="M3772">
        <v>57.641628255076199</v>
      </c>
      <c r="N3772">
        <v>0.813295256929634</v>
      </c>
      <c r="O3772">
        <v>42.795466810577402</v>
      </c>
      <c r="P3772">
        <v>50.040485829959501</v>
      </c>
      <c r="Q3772">
        <v>8.7691321595131003E-2</v>
      </c>
    </row>
    <row r="3773" spans="1:17" hidden="1" x14ac:dyDescent="0.3">
      <c r="A3773" t="s">
        <v>7709</v>
      </c>
      <c r="B3773" t="s">
        <v>7710</v>
      </c>
      <c r="C3773" t="str">
        <f>IFERROR(VLOOKUP(Table1[[#This Row],[Ticker]],[1]!Table1[[Symbol]:[Industry]],2,FALSE),"-")</f>
        <v>-</v>
      </c>
      <c r="E3773">
        <v>27.338670449999999</v>
      </c>
      <c r="F3773">
        <v>77.16</v>
      </c>
      <c r="G3773">
        <v>49.280764874993203</v>
      </c>
      <c r="H3773">
        <v>115.68310632321</v>
      </c>
      <c r="I3773">
        <v>63.648610622603798</v>
      </c>
      <c r="J3773">
        <v>18.426545663477899</v>
      </c>
      <c r="K3773">
        <v>46.276204646943498</v>
      </c>
      <c r="M3773">
        <v>93.1759863171566</v>
      </c>
      <c r="O3773">
        <v>0</v>
      </c>
      <c r="P3773">
        <v>139.627329192546</v>
      </c>
    </row>
    <row r="3774" spans="1:17" hidden="1" x14ac:dyDescent="0.3">
      <c r="A3774" t="s">
        <v>7711</v>
      </c>
      <c r="B3774" t="s">
        <v>7712</v>
      </c>
      <c r="C3774" t="str">
        <f>IFERROR(VLOOKUP(Table1[[#This Row],[Ticker]],[1]!Table1[[Symbol]:[Industry]],2,FALSE),"-")</f>
        <v>-</v>
      </c>
      <c r="D3774" t="s">
        <v>143</v>
      </c>
      <c r="E3774">
        <v>27.323931999999999</v>
      </c>
      <c r="F3774">
        <v>20.75</v>
      </c>
      <c r="G3774">
        <v>-57.316193512974699</v>
      </c>
      <c r="H3774">
        <v>6.9668226069269998</v>
      </c>
      <c r="I3774">
        <v>-39.518067813476399</v>
      </c>
      <c r="K3774">
        <v>21.6120866893644</v>
      </c>
      <c r="M3774">
        <v>58.427324244825897</v>
      </c>
      <c r="N3774">
        <v>0.57575757575757502</v>
      </c>
      <c r="O3774">
        <v>70.602409638554207</v>
      </c>
      <c r="P3774">
        <v>14.010989010989</v>
      </c>
    </row>
    <row r="3775" spans="1:17" hidden="1" x14ac:dyDescent="0.3">
      <c r="A3775" t="s">
        <v>7713</v>
      </c>
      <c r="B3775" t="s">
        <v>7714</v>
      </c>
      <c r="C3775" t="str">
        <f>IFERROR(VLOOKUP(Table1[[#This Row],[Ticker]],[1]!Table1[[Symbol]:[Industry]],2,FALSE),"-")</f>
        <v>-</v>
      </c>
      <c r="E3775">
        <v>27.28</v>
      </c>
      <c r="F3775">
        <v>110</v>
      </c>
      <c r="G3775">
        <v>167.25752148975599</v>
      </c>
      <c r="H3775">
        <v>-7.0441664040619996</v>
      </c>
      <c r="I3775">
        <v>-1.0416865488963101</v>
      </c>
      <c r="J3775">
        <v>-1.6714935522083501</v>
      </c>
      <c r="K3775">
        <v>107.26646408869399</v>
      </c>
      <c r="L3775">
        <v>88.965500353522302</v>
      </c>
      <c r="M3775">
        <v>57.1807838658939</v>
      </c>
      <c r="N3775">
        <v>1.1432009626955401E-2</v>
      </c>
      <c r="O3775">
        <v>13.636363636363599</v>
      </c>
      <c r="P3775">
        <v>203.867403314917</v>
      </c>
    </row>
    <row r="3776" spans="1:17" hidden="1" x14ac:dyDescent="0.3">
      <c r="A3776" t="s">
        <v>7715</v>
      </c>
      <c r="B3776" t="s">
        <v>7716</v>
      </c>
      <c r="C3776" t="str">
        <f>IFERROR(VLOOKUP(Table1[[#This Row],[Ticker]],[1]!Table1[[Symbol]:[Industry]],2,FALSE),"-")</f>
        <v>-</v>
      </c>
      <c r="E3776">
        <v>27.27127746</v>
      </c>
      <c r="F3776">
        <v>375.45</v>
      </c>
      <c r="G3776">
        <v>1107.3197045888001</v>
      </c>
      <c r="H3776">
        <v>7.2726037822734</v>
      </c>
      <c r="I3776">
        <v>240.22756804827</v>
      </c>
      <c r="J3776">
        <v>6.54546955230437</v>
      </c>
      <c r="K3776">
        <v>319.63733309228797</v>
      </c>
      <c r="L3776">
        <v>190.53823783272199</v>
      </c>
      <c r="M3776">
        <v>83.270846242110395</v>
      </c>
      <c r="N3776">
        <v>0.70375140879085496</v>
      </c>
      <c r="O3776">
        <v>11.4396058063656</v>
      </c>
      <c r="P3776">
        <v>1194.6551724137901</v>
      </c>
    </row>
    <row r="3777" spans="1:17" hidden="1" x14ac:dyDescent="0.3">
      <c r="A3777" t="s">
        <v>7717</v>
      </c>
      <c r="B3777" t="s">
        <v>7718</v>
      </c>
      <c r="C3777" t="str">
        <f>IFERROR(VLOOKUP(Table1[[#This Row],[Ticker]],[1]!Table1[[Symbol]:[Industry]],2,FALSE),"-")</f>
        <v>-</v>
      </c>
      <c r="D3777" t="s">
        <v>544</v>
      </c>
      <c r="E3777">
        <v>27.2332863</v>
      </c>
      <c r="F3777">
        <v>15.45</v>
      </c>
      <c r="G3777">
        <v>21.3176329047932</v>
      </c>
      <c r="H3777">
        <v>-7.0441664040619996</v>
      </c>
      <c r="I3777">
        <v>10.1448883789894</v>
      </c>
      <c r="J3777">
        <v>-1.6714935522083501</v>
      </c>
      <c r="K3777">
        <v>15.391457254736</v>
      </c>
      <c r="L3777">
        <v>13.964296749325801</v>
      </c>
      <c r="M3777">
        <v>99.999999954906997</v>
      </c>
      <c r="N3777">
        <v>0</v>
      </c>
      <c r="O3777">
        <v>4.9190938511326898</v>
      </c>
      <c r="P3777">
        <v>54.6546546546546</v>
      </c>
    </row>
    <row r="3778" spans="1:17" hidden="1" x14ac:dyDescent="0.3">
      <c r="A3778" t="s">
        <v>7719</v>
      </c>
      <c r="B3778" t="s">
        <v>7720</v>
      </c>
      <c r="C3778" t="str">
        <f>IFERROR(VLOOKUP(Table1[[#This Row],[Ticker]],[1]!Table1[[Symbol]:[Industry]],2,FALSE),"-")</f>
        <v>-</v>
      </c>
      <c r="E3778">
        <v>27.202787443999998</v>
      </c>
      <c r="F3778">
        <v>69</v>
      </c>
      <c r="G3778">
        <v>36.744157011508896</v>
      </c>
      <c r="H3778">
        <v>-11.9071801026921</v>
      </c>
      <c r="I3778">
        <v>21.630601106658698</v>
      </c>
      <c r="J3778">
        <v>17.249739324503899</v>
      </c>
      <c r="K3778">
        <v>68.896988992626802</v>
      </c>
      <c r="L3778">
        <v>58.288000705143297</v>
      </c>
      <c r="M3778">
        <v>49.192017374418199</v>
      </c>
      <c r="N3778">
        <v>4.12648221343873</v>
      </c>
      <c r="O3778">
        <v>7.9710144927536097</v>
      </c>
      <c r="P3778">
        <v>93.820224719101105</v>
      </c>
    </row>
    <row r="3779" spans="1:17" hidden="1" x14ac:dyDescent="0.3">
      <c r="A3779" t="s">
        <v>7721</v>
      </c>
      <c r="B3779" t="s">
        <v>7722</v>
      </c>
      <c r="C3779" t="str">
        <f>IFERROR(VLOOKUP(Table1[[#This Row],[Ticker]],[1]!Table1[[Symbol]:[Industry]],2,FALSE),"-")</f>
        <v>-</v>
      </c>
      <c r="D3779" t="s">
        <v>278</v>
      </c>
      <c r="E3779">
        <v>27.185625638999898</v>
      </c>
      <c r="F3779">
        <v>9.1300000000000008</v>
      </c>
      <c r="G3779">
        <v>12.374479972972701</v>
      </c>
      <c r="H3779">
        <v>-9.9853428746502306</v>
      </c>
      <c r="I3779">
        <v>-25.990272968215599</v>
      </c>
      <c r="J3779">
        <v>-6.8049637780810404</v>
      </c>
      <c r="K3779">
        <v>9.5622016741491205</v>
      </c>
      <c r="L3779">
        <v>9.4967680330034003</v>
      </c>
      <c r="M3779">
        <v>41.233119894357301</v>
      </c>
      <c r="N3779">
        <v>0.72475591003249795</v>
      </c>
      <c r="O3779">
        <v>50.602409638554199</v>
      </c>
      <c r="P3779">
        <v>64.208633093525194</v>
      </c>
      <c r="Q3779">
        <v>5.5376522221726003E-2</v>
      </c>
    </row>
    <row r="3780" spans="1:17" hidden="1" x14ac:dyDescent="0.3">
      <c r="A3780" t="s">
        <v>7723</v>
      </c>
      <c r="B3780" t="s">
        <v>7724</v>
      </c>
      <c r="C3780" t="str">
        <f>IFERROR(VLOOKUP(Table1[[#This Row],[Ticker]],[1]!Table1[[Symbol]:[Industry]],2,FALSE),"-")</f>
        <v>-</v>
      </c>
      <c r="D3780" t="s">
        <v>61</v>
      </c>
      <c r="E3780">
        <v>27.056016</v>
      </c>
      <c r="F3780">
        <v>64</v>
      </c>
      <c r="G3780">
        <v>-45.484720266431701</v>
      </c>
      <c r="H3780">
        <v>-10.948070307965899</v>
      </c>
      <c r="I3780">
        <v>-8.2577944515030701</v>
      </c>
      <c r="J3780">
        <v>-3.2099550906698902</v>
      </c>
      <c r="K3780">
        <v>67.820969700598297</v>
      </c>
      <c r="M3780">
        <v>35.997148042059798</v>
      </c>
      <c r="N3780">
        <v>0.88553639846743204</v>
      </c>
      <c r="O3780">
        <v>31.25</v>
      </c>
      <c r="P3780">
        <v>11.4982578397212</v>
      </c>
    </row>
    <row r="3781" spans="1:17" hidden="1" x14ac:dyDescent="0.3">
      <c r="A3781" t="s">
        <v>7725</v>
      </c>
      <c r="B3781" t="s">
        <v>7726</v>
      </c>
      <c r="C3781" t="str">
        <f>IFERROR(VLOOKUP(Table1[[#This Row],[Ticker]],[1]!Table1[[Symbol]:[Industry]],2,FALSE),"-")</f>
        <v>-</v>
      </c>
      <c r="D3781" t="s">
        <v>49</v>
      </c>
      <c r="E3781">
        <v>26.995099679999999</v>
      </c>
      <c r="F3781">
        <v>45.6</v>
      </c>
      <c r="G3781">
        <v>-25.6852215195645</v>
      </c>
      <c r="H3781">
        <v>-7.0441664040619996</v>
      </c>
      <c r="I3781">
        <v>-11.3173757719539</v>
      </c>
      <c r="J3781">
        <v>-1.6714935522083501</v>
      </c>
      <c r="K3781">
        <v>45.600000155248303</v>
      </c>
      <c r="L3781">
        <v>45.602281636197802</v>
      </c>
      <c r="M3781">
        <v>0</v>
      </c>
      <c r="O3781">
        <v>5.26315789473683</v>
      </c>
      <c r="P3781">
        <v>0</v>
      </c>
    </row>
    <row r="3782" spans="1:17" hidden="1" x14ac:dyDescent="0.3">
      <c r="A3782" t="s">
        <v>7727</v>
      </c>
      <c r="B3782" t="s">
        <v>7728</v>
      </c>
      <c r="C3782" t="str">
        <f>IFERROR(VLOOKUP(Table1[[#This Row],[Ticker]],[1]!Table1[[Symbol]:[Industry]],2,FALSE),"-")</f>
        <v>-</v>
      </c>
      <c r="E3782">
        <v>26.990547500000002</v>
      </c>
      <c r="F3782">
        <v>24.79</v>
      </c>
      <c r="G3782">
        <v>-15.238792948135901</v>
      </c>
      <c r="H3782">
        <v>-25.3647770910849</v>
      </c>
      <c r="I3782">
        <v>-24.5176558839987</v>
      </c>
      <c r="J3782">
        <v>-19.867212206642598</v>
      </c>
      <c r="K3782">
        <v>25.8766391768376</v>
      </c>
      <c r="L3782">
        <v>24.954785701546101</v>
      </c>
      <c r="M3782">
        <v>64.322936469503205</v>
      </c>
      <c r="N3782">
        <v>0.36697860962566797</v>
      </c>
      <c r="O3782">
        <v>31.101250504235502</v>
      </c>
      <c r="P3782">
        <v>43.046739757645703</v>
      </c>
      <c r="Q3782">
        <v>9.3693116515801006E-2</v>
      </c>
    </row>
    <row r="3783" spans="1:17" hidden="1" x14ac:dyDescent="0.3">
      <c r="A3783" t="s">
        <v>7729</v>
      </c>
      <c r="B3783" t="s">
        <v>7730</v>
      </c>
      <c r="C3783" t="str">
        <f>IFERROR(VLOOKUP(Table1[[#This Row],[Ticker]],[1]!Table1[[Symbol]:[Industry]],2,FALSE),"-")</f>
        <v>-</v>
      </c>
      <c r="E3783">
        <v>26.988776711</v>
      </c>
      <c r="F3783">
        <v>13.77</v>
      </c>
      <c r="G3783">
        <v>27.4258895915465</v>
      </c>
      <c r="H3783">
        <v>24.783142832885702</v>
      </c>
      <c r="I3783">
        <v>106.562371063489</v>
      </c>
      <c r="J3783">
        <v>14.011325831051501</v>
      </c>
      <c r="K3783">
        <v>9.9898785470013607</v>
      </c>
      <c r="L3783">
        <v>8.4779960948442294</v>
      </c>
      <c r="M3783">
        <v>82.652522649986693</v>
      </c>
      <c r="N3783">
        <v>1.7914298721555899</v>
      </c>
      <c r="O3783">
        <v>7.2621641249082103E-2</v>
      </c>
      <c r="P3783">
        <v>132.60135135135101</v>
      </c>
      <c r="Q3783">
        <v>0.11417504466327399</v>
      </c>
    </row>
    <row r="3784" spans="1:17" hidden="1" x14ac:dyDescent="0.3">
      <c r="A3784" t="s">
        <v>7731</v>
      </c>
      <c r="B3784" t="s">
        <v>7732</v>
      </c>
      <c r="C3784" t="str">
        <f>IFERROR(VLOOKUP(Table1[[#This Row],[Ticker]],[1]!Table1[[Symbol]:[Industry]],2,FALSE),"-")</f>
        <v>-</v>
      </c>
      <c r="D3784" t="s">
        <v>714</v>
      </c>
      <c r="E3784">
        <v>26.973934176</v>
      </c>
      <c r="F3784">
        <v>126.39</v>
      </c>
      <c r="G3784">
        <v>15.7539011303906</v>
      </c>
      <c r="H3784">
        <v>-4.0967979830093704</v>
      </c>
      <c r="I3784">
        <v>4.4561883940257001</v>
      </c>
      <c r="J3784">
        <v>-0.99843947033330704</v>
      </c>
      <c r="K3784">
        <v>123.41694743977401</v>
      </c>
      <c r="L3784">
        <v>113.344092171626</v>
      </c>
      <c r="M3784">
        <v>49.068310851650402</v>
      </c>
      <c r="N3784">
        <v>1.41076406194719</v>
      </c>
      <c r="O3784">
        <v>1.01273834955297</v>
      </c>
      <c r="P3784">
        <v>47.479579929988297</v>
      </c>
    </row>
    <row r="3785" spans="1:17" hidden="1" x14ac:dyDescent="0.3">
      <c r="A3785" t="s">
        <v>7733</v>
      </c>
      <c r="B3785" t="s">
        <v>7734</v>
      </c>
      <c r="C3785" t="str">
        <f>IFERROR(VLOOKUP(Table1[[#This Row],[Ticker]],[1]!Table1[[Symbol]:[Industry]],2,FALSE),"-")</f>
        <v>-</v>
      </c>
      <c r="D3785" t="s">
        <v>21</v>
      </c>
      <c r="E3785">
        <v>26.959779600000001</v>
      </c>
      <c r="F3785">
        <v>2.56</v>
      </c>
      <c r="G3785">
        <v>182.748513420194</v>
      </c>
      <c r="H3785">
        <v>-37.130126289448803</v>
      </c>
      <c r="I3785">
        <v>62.832284091991603</v>
      </c>
      <c r="J3785">
        <v>19.1205856557124</v>
      </c>
      <c r="K3785">
        <v>2.4641288099253802</v>
      </c>
      <c r="L3785">
        <v>1.9772963176691201</v>
      </c>
      <c r="M3785">
        <v>59.7948385647694</v>
      </c>
      <c r="N3785">
        <v>0.44611014514936098</v>
      </c>
      <c r="O3785">
        <v>43.359375</v>
      </c>
      <c r="P3785">
        <v>232.46753246753201</v>
      </c>
      <c r="Q3785">
        <v>8.7375283529853007E-2</v>
      </c>
    </row>
    <row r="3786" spans="1:17" hidden="1" x14ac:dyDescent="0.3">
      <c r="A3786" t="s">
        <v>7735</v>
      </c>
      <c r="B3786" t="s">
        <v>7736</v>
      </c>
      <c r="C3786" t="str">
        <f>IFERROR(VLOOKUP(Table1[[#This Row],[Ticker]],[1]!Table1[[Symbol]:[Industry]],2,FALSE),"-")</f>
        <v>-</v>
      </c>
      <c r="D3786" t="s">
        <v>714</v>
      </c>
      <c r="E3786">
        <v>26.947385721</v>
      </c>
      <c r="F3786">
        <v>38.01</v>
      </c>
      <c r="G3786">
        <v>3.2198436912331498</v>
      </c>
      <c r="H3786">
        <v>5.06279803907639</v>
      </c>
      <c r="I3786">
        <v>-5.4988902485686397</v>
      </c>
      <c r="J3786">
        <v>4.8629940210951803</v>
      </c>
      <c r="K3786">
        <v>35.505087499815403</v>
      </c>
      <c r="L3786">
        <v>34.612723520198003</v>
      </c>
      <c r="N3786">
        <v>0.64385731783751499</v>
      </c>
      <c r="O3786">
        <v>16.863983162325699</v>
      </c>
      <c r="P3786">
        <v>29.6959770703244</v>
      </c>
    </row>
    <row r="3787" spans="1:17" hidden="1" x14ac:dyDescent="0.3">
      <c r="A3787" t="s">
        <v>7737</v>
      </c>
      <c r="B3787" t="s">
        <v>7738</v>
      </c>
      <c r="C3787" t="str">
        <f>IFERROR(VLOOKUP(Table1[[#This Row],[Ticker]],[1]!Table1[[Symbol]:[Industry]],2,FALSE),"-")</f>
        <v>-</v>
      </c>
      <c r="D3787" t="s">
        <v>272</v>
      </c>
      <c r="E3787">
        <v>26.850767399999999</v>
      </c>
      <c r="F3787">
        <v>36.549999999999997</v>
      </c>
      <c r="G3787">
        <v>24.912223886286199</v>
      </c>
      <c r="H3787">
        <v>-7.3219441818397799</v>
      </c>
      <c r="I3787">
        <v>-23.308707339495498</v>
      </c>
      <c r="J3787">
        <v>-1.3921639432698001</v>
      </c>
      <c r="K3787">
        <v>35.658512656695997</v>
      </c>
      <c r="L3787">
        <v>34.290052975710999</v>
      </c>
      <c r="M3787">
        <v>49.525305445017899</v>
      </c>
      <c r="N3787">
        <v>1.2849552562693101</v>
      </c>
      <c r="O3787">
        <v>49.521203830369302</v>
      </c>
      <c r="P3787">
        <v>74.047619047618994</v>
      </c>
      <c r="Q3787">
        <v>7.7060804949507997E-2</v>
      </c>
    </row>
    <row r="3788" spans="1:17" hidden="1" x14ac:dyDescent="0.3">
      <c r="A3788" t="s">
        <v>7739</v>
      </c>
      <c r="B3788" t="s">
        <v>7740</v>
      </c>
      <c r="C3788" t="str">
        <f>IFERROR(VLOOKUP(Table1[[#This Row],[Ticker]],[1]!Table1[[Symbol]:[Industry]],2,FALSE),"-")</f>
        <v>-</v>
      </c>
      <c r="E3788">
        <v>26.769600000000001</v>
      </c>
      <c r="F3788">
        <v>68.94</v>
      </c>
      <c r="G3788">
        <v>22.159513629481101</v>
      </c>
      <c r="H3788">
        <v>-2.9458057483242999</v>
      </c>
      <c r="I3788">
        <v>8.1834042592472898</v>
      </c>
      <c r="J3788">
        <v>-3.2912118620675099</v>
      </c>
      <c r="K3788">
        <v>67.901805984286</v>
      </c>
      <c r="L3788">
        <v>62.415550196403998</v>
      </c>
      <c r="M3788">
        <v>54.181431485403202</v>
      </c>
      <c r="N3788">
        <v>1.05681430877406</v>
      </c>
      <c r="O3788">
        <v>33.449376269219599</v>
      </c>
      <c r="P3788">
        <v>56.681818181818102</v>
      </c>
      <c r="Q3788">
        <v>6.2027523794926001E-2</v>
      </c>
    </row>
    <row r="3789" spans="1:17" hidden="1" x14ac:dyDescent="0.3">
      <c r="A3789" t="s">
        <v>7741</v>
      </c>
      <c r="B3789" t="s">
        <v>7742</v>
      </c>
      <c r="C3789" t="str">
        <f>IFERROR(VLOOKUP(Table1[[#This Row],[Ticker]],[1]!Table1[[Symbol]:[Industry]],2,FALSE),"-")</f>
        <v>-</v>
      </c>
      <c r="E3789">
        <v>26.763100000000001</v>
      </c>
      <c r="F3789">
        <v>0.51</v>
      </c>
      <c r="G3789">
        <v>-45.9977215195645</v>
      </c>
      <c r="H3789">
        <v>-10.6805300404256</v>
      </c>
      <c r="I3789">
        <v>-29.059311255824898</v>
      </c>
      <c r="J3789">
        <v>-1.6714935522083501</v>
      </c>
      <c r="K3789">
        <v>0.535902257279399</v>
      </c>
      <c r="L3789">
        <v>0.61320055007456298</v>
      </c>
      <c r="M3789">
        <v>29.110790284862599</v>
      </c>
      <c r="N3789">
        <v>1.3692812301086701</v>
      </c>
      <c r="O3789">
        <v>52.941176470588204</v>
      </c>
      <c r="P3789">
        <v>18.604651162790699</v>
      </c>
      <c r="Q3789">
        <v>-0.114832017047934</v>
      </c>
    </row>
    <row r="3790" spans="1:17" hidden="1" x14ac:dyDescent="0.3">
      <c r="A3790" t="s">
        <v>7743</v>
      </c>
      <c r="B3790" t="s">
        <v>7744</v>
      </c>
      <c r="C3790" t="str">
        <f>IFERROR(VLOOKUP(Table1[[#This Row],[Ticker]],[1]!Table1[[Symbol]:[Industry]],2,FALSE),"-")</f>
        <v>-</v>
      </c>
      <c r="D3790" t="s">
        <v>21</v>
      </c>
      <c r="E3790">
        <v>26.740046795000001</v>
      </c>
      <c r="F3790">
        <v>351.85</v>
      </c>
      <c r="G3790">
        <v>40.203510210751297</v>
      </c>
      <c r="H3790">
        <v>-3.3022116068759502</v>
      </c>
      <c r="I3790">
        <v>-6.6468417841508698</v>
      </c>
      <c r="J3790">
        <v>-4.3927569803657397E-2</v>
      </c>
      <c r="K3790">
        <v>339.97219126805601</v>
      </c>
      <c r="L3790">
        <v>312.19710688978199</v>
      </c>
      <c r="M3790">
        <v>74.284915173060398</v>
      </c>
      <c r="N3790">
        <v>1.5363351870480999</v>
      </c>
      <c r="O3790">
        <v>13.400596845246501</v>
      </c>
      <c r="P3790">
        <v>79.240957717778898</v>
      </c>
      <c r="Q3790">
        <v>2.0518194718030999E-2</v>
      </c>
    </row>
    <row r="3791" spans="1:17" hidden="1" x14ac:dyDescent="0.3">
      <c r="A3791" t="s">
        <v>7745</v>
      </c>
      <c r="B3791" t="s">
        <v>7746</v>
      </c>
      <c r="C3791" t="str">
        <f>IFERROR(VLOOKUP(Table1[[#This Row],[Ticker]],[1]!Table1[[Symbol]:[Industry]],2,FALSE),"-")</f>
        <v>-</v>
      </c>
      <c r="E3791">
        <v>26.735849999999999</v>
      </c>
      <c r="F3791">
        <v>148.69999999999999</v>
      </c>
      <c r="G3791">
        <v>-46.166504942024403</v>
      </c>
      <c r="H3791">
        <v>-10.6805300404256</v>
      </c>
      <c r="I3791">
        <v>-35.0609655155437</v>
      </c>
      <c r="J3791">
        <v>-1.0385821598032801</v>
      </c>
      <c r="K3791">
        <v>156.98792014435099</v>
      </c>
      <c r="L3791">
        <v>174.03056172875699</v>
      </c>
      <c r="M3791">
        <v>46.824688880135703</v>
      </c>
      <c r="N3791">
        <v>0.27195902688860402</v>
      </c>
      <c r="O3791">
        <v>70.813718897108203</v>
      </c>
      <c r="P3791">
        <v>21.885245901639301</v>
      </c>
    </row>
    <row r="3792" spans="1:17" hidden="1" x14ac:dyDescent="0.3">
      <c r="A3792" t="s">
        <v>7747</v>
      </c>
      <c r="B3792" t="s">
        <v>7748</v>
      </c>
      <c r="C3792" t="str">
        <f>IFERROR(VLOOKUP(Table1[[#This Row],[Ticker]],[1]!Table1[[Symbol]:[Industry]],2,FALSE),"-")</f>
        <v>-</v>
      </c>
      <c r="D3792" t="s">
        <v>64</v>
      </c>
      <c r="E3792">
        <v>26.703299999999999</v>
      </c>
      <c r="F3792">
        <v>25.58</v>
      </c>
      <c r="G3792">
        <v>19.9238436362428</v>
      </c>
      <c r="H3792">
        <v>16.240371564830902</v>
      </c>
      <c r="I3792">
        <v>6.7805004976674503</v>
      </c>
      <c r="J3792">
        <v>2.7858707888769101</v>
      </c>
      <c r="K3792">
        <v>23.800007189054</v>
      </c>
      <c r="L3792">
        <v>22.285055869140599</v>
      </c>
      <c r="M3792">
        <v>70.554109460576697</v>
      </c>
      <c r="N3792">
        <v>2.5434141199809601</v>
      </c>
      <c r="O3792">
        <v>12.1970289288506</v>
      </c>
      <c r="P3792">
        <v>59.974984365228202</v>
      </c>
      <c r="Q3792">
        <v>9.4104324497790007E-2</v>
      </c>
    </row>
    <row r="3793" spans="1:17" hidden="1" x14ac:dyDescent="0.3">
      <c r="A3793" t="s">
        <v>7749</v>
      </c>
      <c r="B3793" t="s">
        <v>7750</v>
      </c>
      <c r="C3793" t="str">
        <f>IFERROR(VLOOKUP(Table1[[#This Row],[Ticker]],[1]!Table1[[Symbol]:[Industry]],2,FALSE),"-")</f>
        <v>-</v>
      </c>
      <c r="D3793" t="s">
        <v>607</v>
      </c>
      <c r="E3793">
        <v>26.701689300000002</v>
      </c>
      <c r="F3793">
        <v>82.66</v>
      </c>
      <c r="G3793">
        <v>-1.14099973261262</v>
      </c>
      <c r="H3793">
        <v>-2.0524224690944002</v>
      </c>
      <c r="I3793">
        <v>-3.89697291295461</v>
      </c>
      <c r="J3793">
        <v>-1.6714935522083501</v>
      </c>
      <c r="K3793">
        <v>75.528304818925804</v>
      </c>
      <c r="L3793">
        <v>52.652442081177703</v>
      </c>
      <c r="M3793">
        <v>7.6745215677106398</v>
      </c>
      <c r="N3793">
        <v>0.466019417475728</v>
      </c>
      <c r="O3793">
        <v>4.4156786837648196</v>
      </c>
      <c r="P3793">
        <v>29.156249999999901</v>
      </c>
    </row>
    <row r="3794" spans="1:17" hidden="1" x14ac:dyDescent="0.3">
      <c r="A3794" t="s">
        <v>7751</v>
      </c>
      <c r="B3794" t="s">
        <v>7752</v>
      </c>
      <c r="C3794" t="str">
        <f>IFERROR(VLOOKUP(Table1[[#This Row],[Ticker]],[1]!Table1[[Symbol]:[Industry]],2,FALSE),"-")</f>
        <v>-</v>
      </c>
      <c r="D3794" t="s">
        <v>924</v>
      </c>
      <c r="E3794">
        <v>26.560079999999999</v>
      </c>
      <c r="F3794">
        <v>31.15</v>
      </c>
      <c r="G3794">
        <v>42.693156858813801</v>
      </c>
      <c r="H3794">
        <v>-17.074561540840101</v>
      </c>
      <c r="I3794">
        <v>77.470503015924805</v>
      </c>
      <c r="J3794">
        <v>-10.594570475285201</v>
      </c>
      <c r="K3794">
        <v>29.585986539522501</v>
      </c>
      <c r="L3794">
        <v>24.2749891556428</v>
      </c>
      <c r="M3794">
        <v>40.963248790776703</v>
      </c>
      <c r="N3794">
        <v>0.69130434782608696</v>
      </c>
      <c r="O3794">
        <v>8.9887640449438404</v>
      </c>
      <c r="P3794">
        <v>104.262295081967</v>
      </c>
    </row>
    <row r="3795" spans="1:17" hidden="1" x14ac:dyDescent="0.3">
      <c r="A3795" t="s">
        <v>7753</v>
      </c>
      <c r="B3795" t="s">
        <v>7754</v>
      </c>
      <c r="C3795" t="str">
        <f>IFERROR(VLOOKUP(Table1[[#This Row],[Ticker]],[1]!Table1[[Symbol]:[Industry]],2,FALSE),"-")</f>
        <v>-</v>
      </c>
      <c r="E3795">
        <v>26.548200000000001</v>
      </c>
      <c r="F3795">
        <v>44.45</v>
      </c>
      <c r="G3795">
        <v>-27.257409296358102</v>
      </c>
      <c r="H3795">
        <v>-22.428781788677298</v>
      </c>
      <c r="I3795">
        <v>-12.8895635487475</v>
      </c>
      <c r="J3795">
        <v>-12.058458928990399</v>
      </c>
      <c r="O3795">
        <v>17.570303712035901</v>
      </c>
      <c r="P3795">
        <v>5.8333333333333304</v>
      </c>
    </row>
    <row r="3796" spans="1:17" hidden="1" x14ac:dyDescent="0.3">
      <c r="A3796" t="s">
        <v>7755</v>
      </c>
      <c r="B3796" t="s">
        <v>7756</v>
      </c>
      <c r="C3796" t="str">
        <f>IFERROR(VLOOKUP(Table1[[#This Row],[Ticker]],[1]!Table1[[Symbol]:[Industry]],2,FALSE),"-")</f>
        <v>-</v>
      </c>
      <c r="D3796" t="s">
        <v>64</v>
      </c>
      <c r="E3796">
        <v>26.52</v>
      </c>
      <c r="F3796">
        <v>25.2</v>
      </c>
      <c r="G3796">
        <v>-28.010802914913299</v>
      </c>
      <c r="H3796">
        <v>-5.0441664040619996</v>
      </c>
      <c r="I3796">
        <v>-8.2920282658215001</v>
      </c>
      <c r="J3796">
        <v>-13.3009503999257</v>
      </c>
      <c r="K3796">
        <v>29.100413338547099</v>
      </c>
      <c r="L3796">
        <v>26.420827680897698</v>
      </c>
      <c r="M3796">
        <v>29.031156464306999</v>
      </c>
      <c r="N3796">
        <v>1.80876315435586</v>
      </c>
      <c r="O3796">
        <v>81.706349206349202</v>
      </c>
      <c r="P3796">
        <v>19.999999999999901</v>
      </c>
    </row>
    <row r="3797" spans="1:17" hidden="1" x14ac:dyDescent="0.3">
      <c r="A3797" t="s">
        <v>7757</v>
      </c>
      <c r="B3797" t="s">
        <v>7758</v>
      </c>
      <c r="C3797" t="str">
        <f>IFERROR(VLOOKUP(Table1[[#This Row],[Ticker]],[1]!Table1[[Symbol]:[Industry]],2,FALSE),"-")</f>
        <v>-</v>
      </c>
      <c r="D3797" t="s">
        <v>607</v>
      </c>
      <c r="E3797">
        <v>26.463149999999999</v>
      </c>
      <c r="F3797">
        <v>63.71</v>
      </c>
      <c r="G3797">
        <v>52.325395971354702</v>
      </c>
      <c r="H3797">
        <v>11.8237581242398</v>
      </c>
      <c r="I3797">
        <v>15.7975484100093</v>
      </c>
      <c r="J3797">
        <v>-5.8590326401901399E-2</v>
      </c>
      <c r="K3797">
        <v>51.758730715770703</v>
      </c>
      <c r="L3797">
        <v>45.694529360345001</v>
      </c>
      <c r="M3797">
        <v>77.410433077010197</v>
      </c>
      <c r="N3797">
        <v>1.70390497632171</v>
      </c>
      <c r="O3797">
        <v>9.8728614032334008</v>
      </c>
      <c r="P3797">
        <v>98.969394128669506</v>
      </c>
      <c r="Q3797">
        <v>0.18078035395246</v>
      </c>
    </row>
    <row r="3798" spans="1:17" hidden="1" x14ac:dyDescent="0.3">
      <c r="A3798" t="s">
        <v>7759</v>
      </c>
      <c r="B3798" t="s">
        <v>7760</v>
      </c>
      <c r="C3798" t="str">
        <f>IFERROR(VLOOKUP(Table1[[#This Row],[Ticker]],[1]!Table1[[Symbol]:[Industry]],2,FALSE),"-")</f>
        <v>-</v>
      </c>
      <c r="D3798" t="s">
        <v>607</v>
      </c>
      <c r="E3798">
        <v>26.4570948</v>
      </c>
      <c r="F3798">
        <v>9.99</v>
      </c>
      <c r="G3798">
        <v>-23.537982255760799</v>
      </c>
      <c r="H3798">
        <v>-10.4612518311976</v>
      </c>
      <c r="I3798">
        <v>-0.19390524915084101</v>
      </c>
      <c r="J3798">
        <v>-7.4558072776985398</v>
      </c>
      <c r="K3798">
        <v>9.93109273073404</v>
      </c>
      <c r="L3798">
        <v>9.3398420964791296</v>
      </c>
      <c r="M3798">
        <v>48.941585580011697</v>
      </c>
      <c r="N3798">
        <v>1.3961200011154</v>
      </c>
      <c r="O3798">
        <v>40.140140140140097</v>
      </c>
      <c r="P3798">
        <v>42.714285714285701</v>
      </c>
      <c r="Q3798">
        <v>3.3115719504176001E-2</v>
      </c>
    </row>
    <row r="3799" spans="1:17" hidden="1" x14ac:dyDescent="0.3">
      <c r="A3799" t="s">
        <v>7761</v>
      </c>
      <c r="B3799" t="s">
        <v>7762</v>
      </c>
      <c r="C3799" t="str">
        <f>IFERROR(VLOOKUP(Table1[[#This Row],[Ticker]],[1]!Table1[[Symbol]:[Industry]],2,FALSE),"-")</f>
        <v>-</v>
      </c>
      <c r="E3799">
        <v>26.4178</v>
      </c>
      <c r="F3799">
        <v>54.63</v>
      </c>
      <c r="G3799">
        <v>-38.874479425173902</v>
      </c>
      <c r="H3799">
        <v>-5.25996929276209</v>
      </c>
      <c r="I3799">
        <v>-13.641709760868601</v>
      </c>
      <c r="J3799">
        <v>-0.99922464464533001</v>
      </c>
      <c r="K3799">
        <v>55.827744159438801</v>
      </c>
      <c r="L3799">
        <v>56.770713693647103</v>
      </c>
      <c r="M3799">
        <v>41.5933301230002</v>
      </c>
      <c r="N3799">
        <v>0.48761789184726601</v>
      </c>
      <c r="O3799">
        <v>34.083836719750998</v>
      </c>
      <c r="P3799">
        <v>23.6532367587143</v>
      </c>
      <c r="Q3799">
        <v>-2.3843563263801E-2</v>
      </c>
    </row>
    <row r="3800" spans="1:17" hidden="1" x14ac:dyDescent="0.3">
      <c r="A3800" t="s">
        <v>7763</v>
      </c>
      <c r="B3800" t="s">
        <v>7764</v>
      </c>
      <c r="C3800" t="str">
        <f>IFERROR(VLOOKUP(Table1[[#This Row],[Ticker]],[1]!Table1[[Symbol]:[Industry]],2,FALSE),"-")</f>
        <v>-</v>
      </c>
      <c r="E3800">
        <v>26.395050000000001</v>
      </c>
      <c r="F3800">
        <v>108.6</v>
      </c>
      <c r="G3800">
        <v>24.938911628840401</v>
      </c>
      <c r="H3800">
        <v>-1.2273600249984</v>
      </c>
      <c r="I3800">
        <v>21.1216486182899</v>
      </c>
      <c r="J3800">
        <v>-1.6714935522083501</v>
      </c>
      <c r="K3800">
        <v>92.086254474232803</v>
      </c>
      <c r="L3800">
        <v>80.787920778856005</v>
      </c>
      <c r="M3800">
        <v>90.314362134783394</v>
      </c>
      <c r="N3800">
        <v>0.71554252199413404</v>
      </c>
      <c r="O3800">
        <v>0</v>
      </c>
      <c r="P3800">
        <v>90.5263157894736</v>
      </c>
    </row>
    <row r="3801" spans="1:17" hidden="1" x14ac:dyDescent="0.3">
      <c r="A3801" t="s">
        <v>7765</v>
      </c>
      <c r="B3801" t="s">
        <v>7766</v>
      </c>
      <c r="C3801" t="str">
        <f>IFERROR(VLOOKUP(Table1[[#This Row],[Ticker]],[1]!Table1[[Symbol]:[Industry]],2,FALSE),"-")</f>
        <v>-</v>
      </c>
      <c r="D3801" t="s">
        <v>64</v>
      </c>
      <c r="E3801">
        <v>26.388950203</v>
      </c>
      <c r="F3801">
        <v>44.17</v>
      </c>
      <c r="G3801">
        <v>-36.560927734253802</v>
      </c>
      <c r="H3801">
        <v>-11.486053630759301</v>
      </c>
      <c r="I3801">
        <v>-71.932623208422896</v>
      </c>
      <c r="J3801">
        <v>-12.5727811058564</v>
      </c>
      <c r="K3801">
        <v>47.661184870597403</v>
      </c>
      <c r="L3801">
        <v>54.210882687364098</v>
      </c>
      <c r="M3801">
        <v>34.6122607863228</v>
      </c>
      <c r="N3801">
        <v>0.67192623105878702</v>
      </c>
      <c r="O3801">
        <v>193.751414987548</v>
      </c>
      <c r="P3801">
        <v>18.832391713747601</v>
      </c>
      <c r="Q3801">
        <v>6.4190348643157993E-2</v>
      </c>
    </row>
    <row r="3802" spans="1:17" hidden="1" x14ac:dyDescent="0.3">
      <c r="A3802" t="s">
        <v>7767</v>
      </c>
      <c r="B3802" t="s">
        <v>7768</v>
      </c>
      <c r="C3802" t="str">
        <f>IFERROR(VLOOKUP(Table1[[#This Row],[Ticker]],[1]!Table1[[Symbol]:[Industry]],2,FALSE),"-")</f>
        <v>-</v>
      </c>
      <c r="D3802" t="s">
        <v>21</v>
      </c>
      <c r="E3802">
        <v>26.38</v>
      </c>
      <c r="F3802">
        <v>26.95</v>
      </c>
      <c r="G3802">
        <v>15.1193761815848</v>
      </c>
      <c r="H3802">
        <v>-9.30342566332126</v>
      </c>
      <c r="I3802">
        <v>12.0800601254819</v>
      </c>
      <c r="J3802">
        <v>1.8187025262230201</v>
      </c>
      <c r="K3802">
        <v>26.077955961584198</v>
      </c>
      <c r="L3802">
        <v>25.750801820405599</v>
      </c>
      <c r="M3802">
        <v>59.104060972619799</v>
      </c>
      <c r="N3802">
        <v>1.5427948276086401</v>
      </c>
      <c r="O3802">
        <v>65.417439703153903</v>
      </c>
      <c r="P3802">
        <v>46.626768226332899</v>
      </c>
    </row>
    <row r="3803" spans="1:17" hidden="1" x14ac:dyDescent="0.3">
      <c r="A3803" t="s">
        <v>7769</v>
      </c>
      <c r="B3803" t="s">
        <v>7770</v>
      </c>
      <c r="C3803" t="str">
        <f>IFERROR(VLOOKUP(Table1[[#This Row],[Ticker]],[1]!Table1[[Symbol]:[Industry]],2,FALSE),"-")</f>
        <v>-</v>
      </c>
      <c r="D3803" t="s">
        <v>544</v>
      </c>
      <c r="E3803">
        <v>26.351489999999998</v>
      </c>
      <c r="F3803">
        <v>83.26</v>
      </c>
      <c r="G3803">
        <v>63.542051207708099</v>
      </c>
      <c r="H3803">
        <v>6.2980617480393901</v>
      </c>
      <c r="I3803">
        <v>127.113322968023</v>
      </c>
      <c r="J3803">
        <v>8.9116879109522902</v>
      </c>
      <c r="K3803">
        <v>71.163964677605193</v>
      </c>
      <c r="L3803">
        <v>54.429413586822598</v>
      </c>
      <c r="M3803">
        <v>69.223948147391098</v>
      </c>
      <c r="N3803">
        <v>1.8584650765325299</v>
      </c>
      <c r="O3803">
        <v>8.0951237088637793</v>
      </c>
      <c r="P3803">
        <v>174.15212380638701</v>
      </c>
    </row>
    <row r="3804" spans="1:17" hidden="1" x14ac:dyDescent="0.3">
      <c r="A3804" t="s">
        <v>7771</v>
      </c>
      <c r="B3804" t="s">
        <v>7772</v>
      </c>
      <c r="C3804" t="str">
        <f>IFERROR(VLOOKUP(Table1[[#This Row],[Ticker]],[1]!Table1[[Symbol]:[Industry]],2,FALSE),"-")</f>
        <v>-</v>
      </c>
      <c r="E3804">
        <v>26.308800000000002</v>
      </c>
      <c r="F3804">
        <v>24.84</v>
      </c>
      <c r="G3804">
        <v>1003.40568757134</v>
      </c>
      <c r="H3804">
        <v>40.771367576520497</v>
      </c>
      <c r="I3804">
        <v>470.41564530532901</v>
      </c>
      <c r="J3804">
        <v>6.4510097766864396</v>
      </c>
      <c r="K3804">
        <v>16.9216698132273</v>
      </c>
      <c r="L3804">
        <v>9.1543489731874903</v>
      </c>
      <c r="M3804">
        <v>100</v>
      </c>
      <c r="N3804">
        <v>1.14650441422094</v>
      </c>
      <c r="O3804">
        <v>0</v>
      </c>
      <c r="P3804">
        <v>1029.0909090908999</v>
      </c>
    </row>
    <row r="3805" spans="1:17" hidden="1" x14ac:dyDescent="0.3">
      <c r="A3805" t="s">
        <v>7773</v>
      </c>
      <c r="B3805" t="s">
        <v>7774</v>
      </c>
      <c r="C3805" t="str">
        <f>IFERROR(VLOOKUP(Table1[[#This Row],[Ticker]],[1]!Table1[[Symbol]:[Industry]],2,FALSE),"-")</f>
        <v>-</v>
      </c>
      <c r="D3805" t="s">
        <v>61</v>
      </c>
      <c r="E3805">
        <v>26.274420540000001</v>
      </c>
      <c r="F3805">
        <v>40.51</v>
      </c>
      <c r="G3805">
        <v>-31.8469078758304</v>
      </c>
      <c r="H3805">
        <v>-7.2114304422937803</v>
      </c>
      <c r="I3805">
        <v>-12.488393093251799</v>
      </c>
      <c r="J3805">
        <v>-8.6202686078876294</v>
      </c>
      <c r="K3805">
        <v>42.583186899109599</v>
      </c>
      <c r="L3805">
        <v>43.840322647214101</v>
      </c>
      <c r="M3805">
        <v>39.439555896479199</v>
      </c>
      <c r="N3805">
        <v>0.80017229249602095</v>
      </c>
      <c r="O3805">
        <v>72.796840286348996</v>
      </c>
      <c r="P3805">
        <v>29.424920127795499</v>
      </c>
      <c r="Q3805">
        <v>9.0137533865080003E-3</v>
      </c>
    </row>
    <row r="3806" spans="1:17" hidden="1" x14ac:dyDescent="0.3">
      <c r="A3806" t="s">
        <v>7775</v>
      </c>
      <c r="B3806" t="s">
        <v>6014</v>
      </c>
      <c r="C3806" t="str">
        <f>IFERROR(VLOOKUP(Table1[[#This Row],[Ticker]],[1]!Table1[[Symbol]:[Industry]],2,FALSE),"-")</f>
        <v>-</v>
      </c>
      <c r="D3806" t="s">
        <v>140</v>
      </c>
      <c r="E3806">
        <v>26.267849999999999</v>
      </c>
      <c r="F3806">
        <v>87.55</v>
      </c>
      <c r="G3806">
        <v>421.16049990454502</v>
      </c>
      <c r="H3806">
        <v>6.8610378030135397</v>
      </c>
      <c r="I3806">
        <v>285.91492912822702</v>
      </c>
      <c r="J3806">
        <v>19.870555711747301</v>
      </c>
      <c r="K3806">
        <v>62.320585894131497</v>
      </c>
      <c r="L3806">
        <v>38.542266735488099</v>
      </c>
      <c r="M3806">
        <v>82.620115950542299</v>
      </c>
      <c r="N3806">
        <v>1.18762024257632</v>
      </c>
      <c r="O3806">
        <v>0</v>
      </c>
      <c r="P3806">
        <v>475.608152531229</v>
      </c>
      <c r="Q3806">
        <v>0.109376518587811</v>
      </c>
    </row>
    <row r="3807" spans="1:17" hidden="1" x14ac:dyDescent="0.3">
      <c r="A3807" t="s">
        <v>7776</v>
      </c>
      <c r="B3807" t="s">
        <v>7777</v>
      </c>
      <c r="C3807" t="str">
        <f>IFERROR(VLOOKUP(Table1[[#This Row],[Ticker]],[1]!Table1[[Symbol]:[Industry]],2,FALSE),"-")</f>
        <v>-</v>
      </c>
      <c r="D3807" t="s">
        <v>130</v>
      </c>
      <c r="E3807">
        <v>26.190359999999998</v>
      </c>
      <c r="F3807">
        <v>23.94</v>
      </c>
      <c r="G3807">
        <v>-16.668828076941502</v>
      </c>
      <c r="H3807">
        <v>-18.377499737395301</v>
      </c>
      <c r="I3807">
        <v>-7.3208510108766198</v>
      </c>
      <c r="J3807">
        <v>-8.5197425794456993</v>
      </c>
      <c r="K3807">
        <v>24.358827899217399</v>
      </c>
      <c r="L3807">
        <v>20.6062902788466</v>
      </c>
      <c r="M3807">
        <v>37.289407428101001</v>
      </c>
      <c r="N3807">
        <v>0.209610177020082</v>
      </c>
      <c r="O3807">
        <v>23.6424394319131</v>
      </c>
      <c r="P3807">
        <v>71.982758620689594</v>
      </c>
      <c r="Q3807">
        <v>5.9092036973784998E-2</v>
      </c>
    </row>
    <row r="3808" spans="1:17" hidden="1" x14ac:dyDescent="0.3">
      <c r="A3808" t="s">
        <v>7778</v>
      </c>
      <c r="B3808" t="s">
        <v>7779</v>
      </c>
      <c r="C3808" t="str">
        <f>IFERROR(VLOOKUP(Table1[[#This Row],[Ticker]],[1]!Table1[[Symbol]:[Industry]],2,FALSE),"-")</f>
        <v>-</v>
      </c>
      <c r="D3808" t="s">
        <v>124</v>
      </c>
      <c r="E3808">
        <v>26.169799999999999</v>
      </c>
      <c r="F3808">
        <v>8.6</v>
      </c>
      <c r="G3808">
        <v>10.822714988371899</v>
      </c>
      <c r="H3808">
        <v>-12.016542094669701</v>
      </c>
      <c r="I3808">
        <v>-2.4566162782830698</v>
      </c>
      <c r="J3808">
        <v>-1.6714935522083501</v>
      </c>
      <c r="K3808">
        <v>7.8528201304929404</v>
      </c>
      <c r="L3808">
        <v>5.6585595675296698</v>
      </c>
      <c r="M3808">
        <v>8.6337043638110096</v>
      </c>
      <c r="N3808">
        <v>1.45080637465407</v>
      </c>
      <c r="O3808">
        <v>10.465116279069701</v>
      </c>
      <c r="P3808">
        <v>36.507936507936499</v>
      </c>
      <c r="Q3808">
        <v>0.10676093777564299</v>
      </c>
    </row>
    <row r="3809" spans="1:17" hidden="1" x14ac:dyDescent="0.3">
      <c r="A3809" t="s">
        <v>7780</v>
      </c>
      <c r="B3809" t="s">
        <v>7781</v>
      </c>
      <c r="C3809" t="str">
        <f>IFERROR(VLOOKUP(Table1[[#This Row],[Ticker]],[1]!Table1[[Symbol]:[Industry]],2,FALSE),"-")</f>
        <v>-</v>
      </c>
      <c r="D3809" t="s">
        <v>92</v>
      </c>
      <c r="E3809">
        <v>26.033405658</v>
      </c>
      <c r="F3809">
        <v>17.53</v>
      </c>
      <c r="G3809">
        <v>17.5337327288014</v>
      </c>
      <c r="H3809">
        <v>-10.824044113900801</v>
      </c>
      <c r="I3809">
        <v>-8.6411304948869699E-2</v>
      </c>
      <c r="J3809">
        <v>-2.1887349315186899</v>
      </c>
      <c r="K3809">
        <v>17.3033041632611</v>
      </c>
      <c r="L3809">
        <v>16.601621526011002</v>
      </c>
      <c r="M3809">
        <v>56.0686081387909</v>
      </c>
      <c r="N3809">
        <v>0.38729589770244199</v>
      </c>
      <c r="O3809">
        <v>44.0387906446092</v>
      </c>
      <c r="P3809">
        <v>59.363636363636303</v>
      </c>
      <c r="Q3809">
        <v>5.3401987181220002E-3</v>
      </c>
    </row>
    <row r="3810" spans="1:17" hidden="1" x14ac:dyDescent="0.3">
      <c r="A3810" t="s">
        <v>7782</v>
      </c>
      <c r="B3810" t="s">
        <v>7783</v>
      </c>
      <c r="C3810" t="str">
        <f>IFERROR(VLOOKUP(Table1[[#This Row],[Ticker]],[1]!Table1[[Symbol]:[Industry]],2,FALSE),"-")</f>
        <v>-</v>
      </c>
      <c r="D3810" t="s">
        <v>544</v>
      </c>
      <c r="E3810">
        <v>26</v>
      </c>
      <c r="F3810">
        <v>61.75</v>
      </c>
      <c r="G3810">
        <v>53.300285726812199</v>
      </c>
      <c r="H3810">
        <v>-7.0441664040619996</v>
      </c>
      <c r="I3810">
        <v>13.455305577813601</v>
      </c>
      <c r="J3810">
        <v>-1.6714935522083501</v>
      </c>
      <c r="K3810">
        <v>61.5821776682509</v>
      </c>
      <c r="L3810">
        <v>54.111963156202798</v>
      </c>
      <c r="M3810">
        <v>49.889895265437801</v>
      </c>
      <c r="N3810">
        <v>0</v>
      </c>
      <c r="O3810">
        <v>13.5870445344129</v>
      </c>
      <c r="P3810">
        <v>129.63927110449899</v>
      </c>
      <c r="Q3810">
        <v>0.12921784204691</v>
      </c>
    </row>
    <row r="3811" spans="1:17" hidden="1" x14ac:dyDescent="0.3">
      <c r="A3811" t="s">
        <v>7784</v>
      </c>
      <c r="B3811" t="s">
        <v>7785</v>
      </c>
      <c r="C3811" t="str">
        <f>IFERROR(VLOOKUP(Table1[[#This Row],[Ticker]],[1]!Table1[[Symbol]:[Industry]],2,FALSE),"-")</f>
        <v>-</v>
      </c>
      <c r="E3811">
        <v>26</v>
      </c>
      <c r="F3811">
        <v>136</v>
      </c>
      <c r="G3811">
        <v>-51.671616077387597</v>
      </c>
      <c r="H3811">
        <v>-2.2054567266426499</v>
      </c>
      <c r="I3811">
        <v>-37.303770329777002</v>
      </c>
      <c r="J3811">
        <v>-8.8143506950654906</v>
      </c>
      <c r="K3811">
        <v>136.88806036775199</v>
      </c>
      <c r="M3811">
        <v>44.629386437291302</v>
      </c>
      <c r="N3811">
        <v>0.52907163507870203</v>
      </c>
      <c r="O3811">
        <v>41.029411764705799</v>
      </c>
      <c r="P3811">
        <v>14.478114478114399</v>
      </c>
    </row>
    <row r="3812" spans="1:17" hidden="1" x14ac:dyDescent="0.3">
      <c r="A3812" t="s">
        <v>7786</v>
      </c>
      <c r="B3812" t="s">
        <v>7787</v>
      </c>
      <c r="C3812" t="str">
        <f>IFERROR(VLOOKUP(Table1[[#This Row],[Ticker]],[1]!Table1[[Symbol]:[Industry]],2,FALSE),"-")</f>
        <v>-</v>
      </c>
      <c r="E3812">
        <v>25.973458999999998</v>
      </c>
      <c r="F3812">
        <v>27.7</v>
      </c>
      <c r="G3812">
        <v>-16.844357079485899</v>
      </c>
      <c r="H3812">
        <v>2.0109517061742102</v>
      </c>
      <c r="I3812">
        <v>-13.2642784268212</v>
      </c>
      <c r="J3812">
        <v>7.3836245580278703</v>
      </c>
      <c r="K3812">
        <v>25.993913521426901</v>
      </c>
      <c r="L3812">
        <v>25.960283607120701</v>
      </c>
      <c r="M3812">
        <v>94.472590502716599</v>
      </c>
      <c r="N3812">
        <v>1.3409090909090899</v>
      </c>
      <c r="O3812">
        <v>9.38628158844765</v>
      </c>
      <c r="P3812">
        <v>9.0551181102362204</v>
      </c>
    </row>
    <row r="3813" spans="1:17" hidden="1" x14ac:dyDescent="0.3">
      <c r="A3813" t="s">
        <v>7788</v>
      </c>
      <c r="B3813" t="s">
        <v>7789</v>
      </c>
      <c r="C3813" t="str">
        <f>IFERROR(VLOOKUP(Table1[[#This Row],[Ticker]],[1]!Table1[[Symbol]:[Industry]],2,FALSE),"-")</f>
        <v>-</v>
      </c>
      <c r="D3813" t="s">
        <v>607</v>
      </c>
      <c r="E3813">
        <v>25.878845813999899</v>
      </c>
      <c r="F3813">
        <v>3.62</v>
      </c>
      <c r="G3813">
        <v>-83.229081168687301</v>
      </c>
      <c r="H3813">
        <v>-2.4727378326334302</v>
      </c>
      <c r="I3813">
        <v>-6.3898395400698904</v>
      </c>
      <c r="J3813">
        <v>-0.28645200096180801</v>
      </c>
      <c r="K3813">
        <v>3.5624720252210098</v>
      </c>
      <c r="M3813">
        <v>61.288090262630199</v>
      </c>
      <c r="N3813">
        <v>1.5909240757718199</v>
      </c>
      <c r="O3813">
        <v>148.61878453038599</v>
      </c>
      <c r="P3813">
        <v>22.711864406779601</v>
      </c>
    </row>
    <row r="3814" spans="1:17" hidden="1" x14ac:dyDescent="0.3">
      <c r="A3814" t="s">
        <v>7790</v>
      </c>
      <c r="B3814" t="s">
        <v>7791</v>
      </c>
      <c r="C3814" t="str">
        <f>IFERROR(VLOOKUP(Table1[[#This Row],[Ticker]],[1]!Table1[[Symbol]:[Industry]],2,FALSE),"-")</f>
        <v>-</v>
      </c>
      <c r="E3814">
        <v>25.806000000000001</v>
      </c>
      <c r="F3814">
        <v>43.95</v>
      </c>
      <c r="G3814">
        <v>-19.781607061733201</v>
      </c>
      <c r="H3814">
        <v>-13.545579754790401</v>
      </c>
      <c r="I3814">
        <v>-19.275490955199999</v>
      </c>
      <c r="J3814">
        <v>-0.112683915930609</v>
      </c>
      <c r="K3814">
        <v>43.3167853160165</v>
      </c>
      <c r="L3814">
        <v>44.476811416908902</v>
      </c>
      <c r="M3814">
        <v>55.097264321011799</v>
      </c>
      <c r="N3814">
        <v>0.79588641120384396</v>
      </c>
      <c r="O3814">
        <v>46.507394766780401</v>
      </c>
      <c r="P3814">
        <v>30.570409982174699</v>
      </c>
      <c r="Q3814">
        <v>4.6620070659823001E-2</v>
      </c>
    </row>
    <row r="3815" spans="1:17" hidden="1" x14ac:dyDescent="0.3">
      <c r="A3815" t="s">
        <v>7792</v>
      </c>
      <c r="B3815" t="s">
        <v>7793</v>
      </c>
      <c r="C3815" t="str">
        <f>IFERROR(VLOOKUP(Table1[[#This Row],[Ticker]],[1]!Table1[[Symbol]:[Industry]],2,FALSE),"-")</f>
        <v>-</v>
      </c>
      <c r="E3815">
        <v>25.731514908000001</v>
      </c>
      <c r="F3815">
        <v>63.23</v>
      </c>
      <c r="G3815">
        <v>-23.7013505518226</v>
      </c>
      <c r="H3815">
        <v>-14.0588722864149</v>
      </c>
      <c r="I3815">
        <v>-15.514345468923599</v>
      </c>
      <c r="J3815">
        <v>-9.7540636932172298</v>
      </c>
      <c r="K3815">
        <v>69.910992988387093</v>
      </c>
      <c r="L3815">
        <v>73.0039137027469</v>
      </c>
      <c r="M3815">
        <v>35.622102096860701</v>
      </c>
      <c r="N3815">
        <v>2.7210643015520999</v>
      </c>
      <c r="O3815">
        <v>87.426854341293705</v>
      </c>
      <c r="P3815">
        <v>10.9298245614035</v>
      </c>
    </row>
    <row r="3816" spans="1:17" hidden="1" x14ac:dyDescent="0.3">
      <c r="A3816" t="s">
        <v>7794</v>
      </c>
      <c r="B3816" t="s">
        <v>7795</v>
      </c>
      <c r="C3816" t="str">
        <f>IFERROR(VLOOKUP(Table1[[#This Row],[Ticker]],[1]!Table1[[Symbol]:[Industry]],2,FALSE),"-")</f>
        <v>-</v>
      </c>
      <c r="D3816" t="s">
        <v>21</v>
      </c>
      <c r="E3816">
        <v>25.705167278000001</v>
      </c>
      <c r="F3816">
        <v>16.899999999999999</v>
      </c>
      <c r="G3816">
        <v>-10.326859744820499</v>
      </c>
      <c r="H3816">
        <v>-0.44160230149790802</v>
      </c>
      <c r="I3816">
        <v>-21.423758750677301</v>
      </c>
      <c r="J3816">
        <v>-6.6429221236369296</v>
      </c>
      <c r="K3816">
        <v>16.681990772611599</v>
      </c>
      <c r="L3816">
        <v>16.6067589128983</v>
      </c>
      <c r="M3816">
        <v>38.4658924416687</v>
      </c>
      <c r="N3816">
        <v>0.74216352680989595</v>
      </c>
      <c r="O3816">
        <v>37.573964497041402</v>
      </c>
      <c r="P3816">
        <v>40.8333333333333</v>
      </c>
      <c r="Q3816">
        <v>4.9050530391386002E-2</v>
      </c>
    </row>
    <row r="3817" spans="1:17" hidden="1" x14ac:dyDescent="0.3">
      <c r="A3817" t="s">
        <v>7796</v>
      </c>
      <c r="B3817" t="s">
        <v>7797</v>
      </c>
      <c r="C3817" t="str">
        <f>IFERROR(VLOOKUP(Table1[[#This Row],[Ticker]],[1]!Table1[[Symbol]:[Industry]],2,FALSE),"-")</f>
        <v>-</v>
      </c>
      <c r="D3817" t="s">
        <v>148</v>
      </c>
      <c r="E3817">
        <v>25.662014476</v>
      </c>
      <c r="F3817">
        <v>12.71</v>
      </c>
      <c r="G3817">
        <v>156.759222924879</v>
      </c>
      <c r="H3817">
        <v>3.3006611821448999</v>
      </c>
      <c r="I3817">
        <v>140.365792544877</v>
      </c>
      <c r="J3817">
        <v>-10.1775693206143</v>
      </c>
      <c r="K3817">
        <v>12.059265342472401</v>
      </c>
      <c r="L3817">
        <v>8.6246721723393094</v>
      </c>
      <c r="M3817">
        <v>44.573471359941102</v>
      </c>
      <c r="N3817">
        <v>1.3990905976730501</v>
      </c>
      <c r="O3817">
        <v>17.0731707317073</v>
      </c>
      <c r="P3817">
        <v>199.058823529411</v>
      </c>
      <c r="Q3817">
        <v>8.0818683366111005E-2</v>
      </c>
    </row>
    <row r="3818" spans="1:17" hidden="1" x14ac:dyDescent="0.3">
      <c r="A3818" t="s">
        <v>7798</v>
      </c>
      <c r="B3818" t="s">
        <v>7799</v>
      </c>
      <c r="C3818" t="str">
        <f>IFERROR(VLOOKUP(Table1[[#This Row],[Ticker]],[1]!Table1[[Symbol]:[Industry]],2,FALSE),"-")</f>
        <v>-</v>
      </c>
      <c r="D3818" t="s">
        <v>119</v>
      </c>
      <c r="E3818">
        <v>25.62</v>
      </c>
      <c r="F3818">
        <v>7.52</v>
      </c>
      <c r="G3818">
        <v>-17.198658577555999</v>
      </c>
      <c r="H3818">
        <v>-4.3905351191458104</v>
      </c>
      <c r="I3818">
        <v>-22.533432442555998</v>
      </c>
      <c r="J3818">
        <v>-2.8811709715632001</v>
      </c>
      <c r="K3818">
        <v>7.9061551835016504</v>
      </c>
      <c r="L3818">
        <v>8.7884002514800805</v>
      </c>
      <c r="M3818">
        <v>46.959522438932602</v>
      </c>
      <c r="N3818">
        <v>0.58597800304226799</v>
      </c>
      <c r="O3818">
        <v>65.425531914893597</v>
      </c>
      <c r="P3818">
        <v>15.692307692307599</v>
      </c>
      <c r="Q3818">
        <v>4.6916511368420002E-3</v>
      </c>
    </row>
    <row r="3819" spans="1:17" hidden="1" x14ac:dyDescent="0.3">
      <c r="A3819" t="s">
        <v>7800</v>
      </c>
      <c r="B3819" t="s">
        <v>7801</v>
      </c>
      <c r="C3819" t="str">
        <f>IFERROR(VLOOKUP(Table1[[#This Row],[Ticker]],[1]!Table1[[Symbol]:[Industry]],2,FALSE),"-")</f>
        <v>-</v>
      </c>
      <c r="D3819" t="s">
        <v>607</v>
      </c>
      <c r="E3819">
        <v>25.615826439999999</v>
      </c>
      <c r="F3819">
        <v>11.98</v>
      </c>
      <c r="G3819">
        <v>-29.765221519564498</v>
      </c>
      <c r="H3819">
        <v>-9.5651748074233502</v>
      </c>
      <c r="I3819">
        <v>-31.716046868299401</v>
      </c>
      <c r="J3819">
        <v>-2.6108616136942699</v>
      </c>
      <c r="K3819">
        <v>12.6483789284722</v>
      </c>
      <c r="L3819">
        <v>13.764160936480399</v>
      </c>
      <c r="M3819">
        <v>42.956756824080202</v>
      </c>
      <c r="N3819">
        <v>0.36113147874670998</v>
      </c>
      <c r="O3819">
        <v>87.813021702838</v>
      </c>
      <c r="P3819">
        <v>19.799999999999901</v>
      </c>
      <c r="Q3819">
        <v>-4.1354906107208003E-2</v>
      </c>
    </row>
    <row r="3820" spans="1:17" hidden="1" x14ac:dyDescent="0.3">
      <c r="A3820" t="s">
        <v>7802</v>
      </c>
      <c r="B3820" t="s">
        <v>7803</v>
      </c>
      <c r="C3820" t="str">
        <f>IFERROR(VLOOKUP(Table1[[#This Row],[Ticker]],[1]!Table1[[Symbol]:[Industry]],2,FALSE),"-")</f>
        <v>-</v>
      </c>
      <c r="D3820" t="s">
        <v>322</v>
      </c>
      <c r="E3820">
        <v>25.572129700000001</v>
      </c>
      <c r="F3820">
        <v>44.5</v>
      </c>
      <c r="G3820">
        <v>-7.9603537946968101</v>
      </c>
      <c r="H3820">
        <v>-16.9631947441429</v>
      </c>
      <c r="I3820">
        <v>19.296067139698501</v>
      </c>
      <c r="J3820">
        <v>-1.6714935522083501</v>
      </c>
      <c r="K3820">
        <v>45.0894609824444</v>
      </c>
      <c r="L3820">
        <v>42.522804233153103</v>
      </c>
      <c r="M3820">
        <v>15.457896356554899</v>
      </c>
      <c r="N3820">
        <v>0.129870129870129</v>
      </c>
      <c r="O3820">
        <v>21.325842696629199</v>
      </c>
      <c r="P3820">
        <v>61.231884057971001</v>
      </c>
    </row>
    <row r="3821" spans="1:17" hidden="1" x14ac:dyDescent="0.3">
      <c r="A3821" t="s">
        <v>7804</v>
      </c>
      <c r="B3821" t="s">
        <v>7805</v>
      </c>
      <c r="C3821" t="str">
        <f>IFERROR(VLOOKUP(Table1[[#This Row],[Ticker]],[1]!Table1[[Symbol]:[Industry]],2,FALSE),"-")</f>
        <v>-</v>
      </c>
      <c r="D3821" t="s">
        <v>607</v>
      </c>
      <c r="E3821">
        <v>25.513950000000001</v>
      </c>
      <c r="F3821">
        <v>51.7</v>
      </c>
      <c r="G3821">
        <v>-62.210697271559603</v>
      </c>
      <c r="H3821">
        <v>-7.0441664040619996</v>
      </c>
      <c r="I3821">
        <v>-1.3173757719539401</v>
      </c>
      <c r="J3821">
        <v>-1.6714935522083501</v>
      </c>
      <c r="K3821">
        <v>62.326431611066397</v>
      </c>
      <c r="M3821">
        <v>98.920027569831404</v>
      </c>
      <c r="N3821">
        <v>1.125</v>
      </c>
      <c r="O3821">
        <v>57.543520309477699</v>
      </c>
      <c r="P3821">
        <v>10</v>
      </c>
    </row>
    <row r="3822" spans="1:17" hidden="1" x14ac:dyDescent="0.3">
      <c r="A3822" t="s">
        <v>7806</v>
      </c>
      <c r="B3822" t="s">
        <v>7807</v>
      </c>
      <c r="C3822" t="str">
        <f>IFERROR(VLOOKUP(Table1[[#This Row],[Ticker]],[1]!Table1[[Symbol]:[Industry]],2,FALSE),"-")</f>
        <v>-</v>
      </c>
      <c r="D3822" t="s">
        <v>607</v>
      </c>
      <c r="E3822">
        <v>25.473044999999999</v>
      </c>
      <c r="F3822">
        <v>1.97</v>
      </c>
      <c r="G3822">
        <v>-3.9460910847819402</v>
      </c>
      <c r="H3822">
        <v>0.64814128824567896</v>
      </c>
      <c r="I3822">
        <v>-15.6863078107889</v>
      </c>
      <c r="J3822">
        <v>2.5838255967278201</v>
      </c>
      <c r="K3822">
        <v>1.84342046797518</v>
      </c>
      <c r="L3822">
        <v>1.8316279832192901</v>
      </c>
      <c r="M3822">
        <v>56.567758895046303</v>
      </c>
      <c r="N3822">
        <v>2.13183921669467</v>
      </c>
      <c r="O3822">
        <v>37.055837563451703</v>
      </c>
      <c r="P3822">
        <v>47.014925373134297</v>
      </c>
      <c r="Q3822">
        <v>3.7496602866335001E-2</v>
      </c>
    </row>
    <row r="3823" spans="1:17" hidden="1" x14ac:dyDescent="0.3">
      <c r="A3823" t="s">
        <v>7808</v>
      </c>
      <c r="B3823" t="s">
        <v>7809</v>
      </c>
      <c r="C3823" t="str">
        <f>IFERROR(VLOOKUP(Table1[[#This Row],[Ticker]],[1]!Table1[[Symbol]:[Industry]],2,FALSE),"-")</f>
        <v>-</v>
      </c>
      <c r="D3823" t="s">
        <v>607</v>
      </c>
      <c r="E3823">
        <v>25.468862040000001</v>
      </c>
      <c r="F3823">
        <v>29.08</v>
      </c>
      <c r="G3823">
        <v>14.0552878509304</v>
      </c>
      <c r="H3823">
        <v>-4.32002847302752</v>
      </c>
      <c r="I3823">
        <v>-9.4966474806374297</v>
      </c>
      <c r="J3823">
        <v>-5.3883649161385403</v>
      </c>
      <c r="K3823">
        <v>31.245831357550799</v>
      </c>
      <c r="L3823">
        <v>29.7764943195969</v>
      </c>
      <c r="M3823">
        <v>49.283318222169903</v>
      </c>
      <c r="N3823">
        <v>0.482150190068319</v>
      </c>
      <c r="O3823">
        <v>42.8817056396148</v>
      </c>
      <c r="P3823">
        <v>102.648083623693</v>
      </c>
      <c r="Q3823">
        <v>9.7499462003141996E-2</v>
      </c>
    </row>
    <row r="3824" spans="1:17" hidden="1" x14ac:dyDescent="0.3">
      <c r="A3824" t="s">
        <v>7810</v>
      </c>
      <c r="B3824" t="s">
        <v>7811</v>
      </c>
      <c r="C3824" t="str">
        <f>IFERROR(VLOOKUP(Table1[[#This Row],[Ticker]],[1]!Table1[[Symbol]:[Industry]],2,FALSE),"-")</f>
        <v>-</v>
      </c>
      <c r="D3824" t="s">
        <v>64</v>
      </c>
      <c r="E3824">
        <v>25.4248634</v>
      </c>
      <c r="F3824">
        <v>12.47</v>
      </c>
      <c r="G3824">
        <v>-91.679222064969494</v>
      </c>
      <c r="H3824">
        <v>-11.9498267814205</v>
      </c>
      <c r="I3824">
        <v>-9.4382908046336897</v>
      </c>
      <c r="J3824">
        <v>-4.9715702981791798</v>
      </c>
      <c r="K3824">
        <v>12.906749100337301</v>
      </c>
      <c r="L3824">
        <v>16.4494519741205</v>
      </c>
      <c r="M3824">
        <v>37.426866488578902</v>
      </c>
      <c r="N3824">
        <v>1.31619863819236</v>
      </c>
      <c r="O3824">
        <v>194.06575781876501</v>
      </c>
      <c r="P3824">
        <v>16.3246268656716</v>
      </c>
      <c r="Q3824">
        <v>9.0150998751929001E-2</v>
      </c>
    </row>
    <row r="3825" spans="1:17" hidden="1" x14ac:dyDescent="0.3">
      <c r="A3825" t="s">
        <v>7812</v>
      </c>
      <c r="B3825" t="s">
        <v>7813</v>
      </c>
      <c r="C3825" t="str">
        <f>IFERROR(VLOOKUP(Table1[[#This Row],[Ticker]],[1]!Table1[[Symbol]:[Industry]],2,FALSE),"-")</f>
        <v>-</v>
      </c>
      <c r="D3825" t="s">
        <v>388</v>
      </c>
      <c r="E3825">
        <v>25.322055299999999</v>
      </c>
      <c r="F3825">
        <v>34.18</v>
      </c>
      <c r="G3825">
        <v>26.225889591546501</v>
      </c>
      <c r="H3825">
        <v>-13.488906750267001</v>
      </c>
      <c r="I3825">
        <v>-13.4645272177025</v>
      </c>
      <c r="J3825">
        <v>-1.30006498077977</v>
      </c>
      <c r="K3825">
        <v>35.535155803863503</v>
      </c>
      <c r="L3825">
        <v>34.4051728864738</v>
      </c>
      <c r="M3825">
        <v>55.087777629205299</v>
      </c>
      <c r="N3825">
        <v>1.2231768319516201</v>
      </c>
      <c r="O3825">
        <v>40.374488004680998</v>
      </c>
      <c r="P3825">
        <v>89.8888888888888</v>
      </c>
      <c r="Q3825">
        <v>7.6075062743613003E-2</v>
      </c>
    </row>
    <row r="3826" spans="1:17" hidden="1" x14ac:dyDescent="0.3">
      <c r="A3826" t="s">
        <v>7814</v>
      </c>
      <c r="B3826" t="s">
        <v>7815</v>
      </c>
      <c r="C3826" t="str">
        <f>IFERROR(VLOOKUP(Table1[[#This Row],[Ticker]],[1]!Table1[[Symbol]:[Industry]],2,FALSE),"-")</f>
        <v>-</v>
      </c>
      <c r="E3826">
        <v>25.308050003999998</v>
      </c>
      <c r="F3826">
        <v>17.8</v>
      </c>
      <c r="G3826">
        <v>234.638665120111</v>
      </c>
      <c r="H3826">
        <v>40.671569636547098</v>
      </c>
      <c r="I3826">
        <v>117.180698682474</v>
      </c>
      <c r="J3826">
        <v>6.4399615561507897</v>
      </c>
      <c r="K3826">
        <v>12.757570784620601</v>
      </c>
      <c r="L3826">
        <v>8.4153779394900496</v>
      </c>
      <c r="M3826">
        <v>99.359199696082499</v>
      </c>
      <c r="N3826">
        <v>0.83328333374316599</v>
      </c>
      <c r="O3826">
        <v>0</v>
      </c>
      <c r="P3826">
        <v>298.21029082773998</v>
      </c>
      <c r="Q3826">
        <v>0.143757331791073</v>
      </c>
    </row>
    <row r="3827" spans="1:17" hidden="1" x14ac:dyDescent="0.3">
      <c r="A3827" t="s">
        <v>7816</v>
      </c>
      <c r="B3827" t="s">
        <v>7817</v>
      </c>
      <c r="C3827" t="str">
        <f>IFERROR(VLOOKUP(Table1[[#This Row],[Ticker]],[1]!Table1[[Symbol]:[Industry]],2,FALSE),"-")</f>
        <v>-</v>
      </c>
      <c r="D3827" t="s">
        <v>46</v>
      </c>
      <c r="E3827">
        <v>25.296299999999999</v>
      </c>
      <c r="F3827">
        <v>35</v>
      </c>
      <c r="G3827">
        <v>-74.515630876289606</v>
      </c>
      <c r="H3827">
        <v>-4.2541517197741801</v>
      </c>
      <c r="I3827">
        <v>-54.637213828634103</v>
      </c>
      <c r="J3827">
        <v>1.1185211320794599</v>
      </c>
      <c r="K3827">
        <v>36.928459045472003</v>
      </c>
      <c r="M3827">
        <v>46.610609827028803</v>
      </c>
      <c r="N3827">
        <v>0.90588235294117603</v>
      </c>
      <c r="O3827">
        <v>114</v>
      </c>
      <c r="P3827">
        <v>6.8702290076335801</v>
      </c>
    </row>
    <row r="3828" spans="1:17" hidden="1" x14ac:dyDescent="0.3">
      <c r="A3828" t="s">
        <v>7818</v>
      </c>
      <c r="B3828" t="s">
        <v>7819</v>
      </c>
      <c r="C3828" t="str">
        <f>IFERROR(VLOOKUP(Table1[[#This Row],[Ticker]],[1]!Table1[[Symbol]:[Industry]],2,FALSE),"-")</f>
        <v>-</v>
      </c>
      <c r="E3828">
        <v>25.295999999999999</v>
      </c>
      <c r="F3828">
        <v>59</v>
      </c>
      <c r="G3828">
        <v>-57.791090334294097</v>
      </c>
      <c r="H3828">
        <v>-3.5383233322756902</v>
      </c>
      <c r="I3828">
        <v>-27.747970672803799</v>
      </c>
      <c r="J3828">
        <v>1.83434951957796</v>
      </c>
      <c r="K3828">
        <v>62.404878599310599</v>
      </c>
      <c r="L3828">
        <v>71.110230640085405</v>
      </c>
      <c r="M3828">
        <v>61.340142364899798</v>
      </c>
      <c r="N3828">
        <v>0.82432432432432401</v>
      </c>
      <c r="O3828">
        <v>64.338983050847403</v>
      </c>
      <c r="P3828">
        <v>16.2561576354679</v>
      </c>
    </row>
    <row r="3829" spans="1:17" hidden="1" x14ac:dyDescent="0.3">
      <c r="A3829" t="s">
        <v>7820</v>
      </c>
      <c r="B3829" t="s">
        <v>7821</v>
      </c>
      <c r="C3829" t="str">
        <f>IFERROR(VLOOKUP(Table1[[#This Row],[Ticker]],[1]!Table1[[Symbol]:[Industry]],2,FALSE),"-")</f>
        <v>-</v>
      </c>
      <c r="D3829" t="s">
        <v>64</v>
      </c>
      <c r="E3829">
        <v>25.267852049999998</v>
      </c>
      <c r="F3829">
        <v>48.04</v>
      </c>
      <c r="G3829">
        <v>63.151256467856797</v>
      </c>
      <c r="H3829">
        <v>26.271581419731099</v>
      </c>
      <c r="I3829">
        <v>10.302877392603</v>
      </c>
      <c r="J3829">
        <v>-15.937820948306699</v>
      </c>
      <c r="K3829">
        <v>47.722152041717401</v>
      </c>
      <c r="L3829">
        <v>41.747470451397398</v>
      </c>
      <c r="M3829">
        <v>41.796896839143301</v>
      </c>
      <c r="N3829">
        <v>2.9236184554659799</v>
      </c>
      <c r="O3829">
        <v>41.5487094088259</v>
      </c>
      <c r="P3829">
        <v>108.869565217391</v>
      </c>
      <c r="Q3829">
        <v>9.7607652097850994E-2</v>
      </c>
    </row>
    <row r="3830" spans="1:17" hidden="1" x14ac:dyDescent="0.3">
      <c r="A3830" t="s">
        <v>7822</v>
      </c>
      <c r="B3830" t="s">
        <v>7823</v>
      </c>
      <c r="C3830" t="str">
        <f>IFERROR(VLOOKUP(Table1[[#This Row],[Ticker]],[1]!Table1[[Symbol]:[Industry]],2,FALSE),"-")</f>
        <v>-</v>
      </c>
      <c r="D3830" t="s">
        <v>607</v>
      </c>
      <c r="E3830">
        <v>25.266708000000001</v>
      </c>
      <c r="F3830">
        <v>50.48</v>
      </c>
      <c r="G3830">
        <v>206.85759797977599</v>
      </c>
      <c r="H3830">
        <v>61.534976356653502</v>
      </c>
      <c r="I3830">
        <v>49.600698821606699</v>
      </c>
      <c r="J3830">
        <v>5.7478612865013297</v>
      </c>
      <c r="K3830">
        <v>37.855490768201101</v>
      </c>
      <c r="L3830">
        <v>29.086303646982</v>
      </c>
      <c r="M3830">
        <v>73.265914850689896</v>
      </c>
      <c r="N3830">
        <v>1.1845625062409</v>
      </c>
      <c r="O3830">
        <v>3.8431061806656102</v>
      </c>
      <c r="P3830">
        <v>317.19008264462798</v>
      </c>
      <c r="Q3830">
        <v>9.8730322530345999E-2</v>
      </c>
    </row>
    <row r="3831" spans="1:17" hidden="1" x14ac:dyDescent="0.3">
      <c r="A3831" t="s">
        <v>7824</v>
      </c>
      <c r="B3831" t="s">
        <v>7825</v>
      </c>
      <c r="C3831" t="str">
        <f>IFERROR(VLOOKUP(Table1[[#This Row],[Ticker]],[1]!Table1[[Symbol]:[Industry]],2,FALSE),"-")</f>
        <v>-</v>
      </c>
      <c r="E3831">
        <v>25.258800000000001</v>
      </c>
      <c r="F3831">
        <v>19.97</v>
      </c>
      <c r="G3831">
        <v>-1.4163976241071701</v>
      </c>
      <c r="H3831">
        <v>-13.2311508220271</v>
      </c>
      <c r="I3831">
        <v>-20.296409500304001</v>
      </c>
      <c r="J3831">
        <v>-4.1023801108356199</v>
      </c>
      <c r="K3831">
        <v>21.343662145413202</v>
      </c>
      <c r="L3831">
        <v>21.284792275088702</v>
      </c>
      <c r="M3831">
        <v>44.049782235146701</v>
      </c>
      <c r="N3831">
        <v>1.08147961519487</v>
      </c>
      <c r="O3831">
        <v>61.542313470205301</v>
      </c>
      <c r="P3831">
        <v>64.905037159372398</v>
      </c>
      <c r="Q3831">
        <v>0.114256005144533</v>
      </c>
    </row>
    <row r="3832" spans="1:17" hidden="1" x14ac:dyDescent="0.3">
      <c r="A3832" t="s">
        <v>7826</v>
      </c>
      <c r="B3832" t="s">
        <v>7827</v>
      </c>
      <c r="C3832" t="str">
        <f>IFERROR(VLOOKUP(Table1[[#This Row],[Ticker]],[1]!Table1[[Symbol]:[Industry]],2,FALSE),"-")</f>
        <v>-</v>
      </c>
      <c r="D3832" t="s">
        <v>1671</v>
      </c>
      <c r="E3832">
        <v>25.20707616</v>
      </c>
      <c r="F3832">
        <v>25.2</v>
      </c>
      <c r="G3832">
        <v>13.541297817452</v>
      </c>
      <c r="H3832">
        <v>-24.149429561956701</v>
      </c>
      <c r="I3832">
        <v>-19.346572852245899</v>
      </c>
      <c r="J3832">
        <v>3.3285064477916402</v>
      </c>
      <c r="K3832">
        <v>25.449541293658399</v>
      </c>
      <c r="L3832">
        <v>23.188031368723099</v>
      </c>
      <c r="M3832">
        <v>43.126781989140902</v>
      </c>
      <c r="N3832">
        <v>0.414383561643835</v>
      </c>
      <c r="O3832">
        <v>36.507936507936499</v>
      </c>
      <c r="P3832">
        <v>40.389972144846801</v>
      </c>
      <c r="Q3832">
        <v>0.14347933861218701</v>
      </c>
    </row>
    <row r="3833" spans="1:17" hidden="1" x14ac:dyDescent="0.3">
      <c r="A3833" t="s">
        <v>7828</v>
      </c>
      <c r="B3833" t="s">
        <v>7829</v>
      </c>
      <c r="C3833" t="str">
        <f>IFERROR(VLOOKUP(Table1[[#This Row],[Ticker]],[1]!Table1[[Symbol]:[Industry]],2,FALSE),"-")</f>
        <v>-</v>
      </c>
      <c r="D3833" t="s">
        <v>475</v>
      </c>
      <c r="E3833">
        <v>25.158000000000001</v>
      </c>
      <c r="F3833">
        <v>35.950000000000003</v>
      </c>
      <c r="G3833">
        <v>-50.554605009637598</v>
      </c>
      <c r="H3833">
        <v>-1.2132626139745399</v>
      </c>
      <c r="I3833">
        <v>-54.461452950508402</v>
      </c>
      <c r="J3833">
        <v>-6.0193196391648804</v>
      </c>
      <c r="K3833">
        <v>37.222519610158997</v>
      </c>
      <c r="L3833">
        <v>46.922227242984</v>
      </c>
      <c r="M3833">
        <v>47.585532583326597</v>
      </c>
      <c r="N3833">
        <v>1.2058209347884301</v>
      </c>
      <c r="O3833">
        <v>250.625869262865</v>
      </c>
      <c r="P3833">
        <v>6.3294883170659597</v>
      </c>
      <c r="Q3833">
        <v>-2.1034876167226001E-2</v>
      </c>
    </row>
    <row r="3834" spans="1:17" hidden="1" x14ac:dyDescent="0.3">
      <c r="A3834" t="s">
        <v>7830</v>
      </c>
      <c r="B3834" t="s">
        <v>7831</v>
      </c>
      <c r="C3834" t="str">
        <f>IFERROR(VLOOKUP(Table1[[#This Row],[Ticker]],[1]!Table1[[Symbol]:[Industry]],2,FALSE),"-")</f>
        <v>-</v>
      </c>
      <c r="D3834" t="s">
        <v>218</v>
      </c>
      <c r="E3834">
        <v>25.1</v>
      </c>
      <c r="F3834">
        <v>61.5</v>
      </c>
      <c r="G3834">
        <v>79.725600123722003</v>
      </c>
      <c r="H3834">
        <v>3.31460953684548</v>
      </c>
      <c r="I3834">
        <v>72.814360754992094</v>
      </c>
      <c r="J3834">
        <v>-9.4192148106617406</v>
      </c>
      <c r="K3834">
        <v>61.0325436240134</v>
      </c>
      <c r="L3834">
        <v>46.871409951447198</v>
      </c>
      <c r="M3834">
        <v>38.445035353708803</v>
      </c>
      <c r="N3834">
        <v>0.61338447277563501</v>
      </c>
      <c r="O3834">
        <v>39.999999999999901</v>
      </c>
      <c r="P3834">
        <v>136.53846153846101</v>
      </c>
      <c r="Q3834">
        <v>7.9020684297766E-2</v>
      </c>
    </row>
    <row r="3835" spans="1:17" hidden="1" x14ac:dyDescent="0.3">
      <c r="A3835" t="s">
        <v>7832</v>
      </c>
      <c r="B3835" t="s">
        <v>7833</v>
      </c>
      <c r="C3835" t="str">
        <f>IFERROR(VLOOKUP(Table1[[#This Row],[Ticker]],[1]!Table1[[Symbol]:[Industry]],2,FALSE),"-")</f>
        <v>-</v>
      </c>
      <c r="D3835" t="s">
        <v>140</v>
      </c>
      <c r="E3835">
        <v>25.083155999999999</v>
      </c>
      <c r="F3835">
        <v>96.6</v>
      </c>
      <c r="G3835">
        <v>-50.6269464612894</v>
      </c>
      <c r="H3835">
        <v>-22.3073242987988</v>
      </c>
      <c r="I3835">
        <v>-39.442375771953898</v>
      </c>
      <c r="J3835">
        <v>-1.6714935522083501</v>
      </c>
      <c r="K3835">
        <v>109.527828700165</v>
      </c>
      <c r="L3835">
        <v>120.437000911415</v>
      </c>
      <c r="M3835">
        <v>9.1795833229903803</v>
      </c>
      <c r="N3835">
        <v>2.9413489736070302</v>
      </c>
      <c r="O3835">
        <v>39.130434782608702</v>
      </c>
      <c r="P3835">
        <v>0</v>
      </c>
    </row>
    <row r="3836" spans="1:17" hidden="1" x14ac:dyDescent="0.3">
      <c r="A3836" t="s">
        <v>7834</v>
      </c>
      <c r="B3836" t="s">
        <v>7835</v>
      </c>
      <c r="C3836" t="str">
        <f>IFERROR(VLOOKUP(Table1[[#This Row],[Ticker]],[1]!Table1[[Symbol]:[Industry]],2,FALSE),"-")</f>
        <v>-</v>
      </c>
      <c r="E3836">
        <v>25.07</v>
      </c>
      <c r="F3836">
        <v>51.08</v>
      </c>
      <c r="G3836">
        <v>70.851908145691297</v>
      </c>
      <c r="H3836">
        <v>-10.381357762086701</v>
      </c>
      <c r="I3836">
        <v>2.7004813709031898</v>
      </c>
      <c r="J3836">
        <v>-2.84915238107823E-2</v>
      </c>
      <c r="K3836">
        <v>50.992815079739998</v>
      </c>
      <c r="L3836">
        <v>45.183909774956803</v>
      </c>
      <c r="M3836">
        <v>52.288068338592602</v>
      </c>
      <c r="N3836">
        <v>0.731864665239361</v>
      </c>
      <c r="O3836">
        <v>24.119028974158098</v>
      </c>
      <c r="P3836">
        <v>115.98308668076101</v>
      </c>
      <c r="Q3836">
        <v>8.9053690211195996E-2</v>
      </c>
    </row>
    <row r="3837" spans="1:17" hidden="1" x14ac:dyDescent="0.3">
      <c r="A3837" t="s">
        <v>7836</v>
      </c>
      <c r="B3837" t="s">
        <v>7837</v>
      </c>
      <c r="C3837" t="str">
        <f>IFERROR(VLOOKUP(Table1[[#This Row],[Ticker]],[1]!Table1[[Symbol]:[Industry]],2,FALSE),"-")</f>
        <v>-</v>
      </c>
      <c r="D3837" t="s">
        <v>380</v>
      </c>
      <c r="E3837">
        <v>25.063357499999999</v>
      </c>
      <c r="F3837">
        <v>75.239999999999995</v>
      </c>
      <c r="G3837">
        <v>233.11306174223799</v>
      </c>
      <c r="H3837">
        <v>72.882662864230596</v>
      </c>
      <c r="I3837">
        <v>284.47431281300101</v>
      </c>
      <c r="J3837">
        <v>6.5432636723772299</v>
      </c>
      <c r="K3837">
        <v>46.851049646919201</v>
      </c>
      <c r="L3837">
        <v>31.9315654695042</v>
      </c>
      <c r="M3837">
        <v>96.7446078472056</v>
      </c>
      <c r="N3837">
        <v>1.94180570574945</v>
      </c>
      <c r="O3837">
        <v>0</v>
      </c>
      <c r="P3837">
        <v>393.05373525557002</v>
      </c>
      <c r="Q3837">
        <v>0.12988111816831099</v>
      </c>
    </row>
    <row r="3838" spans="1:17" hidden="1" x14ac:dyDescent="0.3">
      <c r="A3838" t="s">
        <v>7838</v>
      </c>
      <c r="B3838" t="s">
        <v>7839</v>
      </c>
      <c r="C3838" t="str">
        <f>IFERROR(VLOOKUP(Table1[[#This Row],[Ticker]],[1]!Table1[[Symbol]:[Industry]],2,FALSE),"-")</f>
        <v>-</v>
      </c>
      <c r="E3838">
        <v>25.021454080000002</v>
      </c>
      <c r="F3838">
        <v>4.78</v>
      </c>
      <c r="G3838">
        <v>-62.2899960553735</v>
      </c>
      <c r="H3838">
        <v>21.1212082729405</v>
      </c>
      <c r="I3838">
        <v>0.88919699799910701</v>
      </c>
      <c r="J3838">
        <v>-6.1030927814954499</v>
      </c>
      <c r="K3838">
        <v>4.3379946279905202</v>
      </c>
      <c r="L3838">
        <v>4.4382962672925697</v>
      </c>
      <c r="M3838">
        <v>58.079232750325502</v>
      </c>
      <c r="N3838">
        <v>3.80375923899047</v>
      </c>
      <c r="O3838">
        <v>65.481171548117103</v>
      </c>
      <c r="P3838">
        <v>53.697749196141501</v>
      </c>
      <c r="Q3838">
        <v>7.0787258482753995E-2</v>
      </c>
    </row>
    <row r="3839" spans="1:17" hidden="1" x14ac:dyDescent="0.3">
      <c r="A3839" t="s">
        <v>7840</v>
      </c>
      <c r="B3839" t="s">
        <v>7841</v>
      </c>
      <c r="C3839" t="str">
        <f>IFERROR(VLOOKUP(Table1[[#This Row],[Ticker]],[1]!Table1[[Symbol]:[Industry]],2,FALSE),"-")</f>
        <v>-</v>
      </c>
      <c r="D3839" t="s">
        <v>140</v>
      </c>
      <c r="E3839">
        <v>25.012077900000001</v>
      </c>
      <c r="F3839">
        <v>78.55</v>
      </c>
      <c r="G3839">
        <v>35.211951770070797</v>
      </c>
      <c r="H3839">
        <v>-2.7228442691392001</v>
      </c>
      <c r="I3839">
        <v>24.1136587108046</v>
      </c>
      <c r="J3839">
        <v>-0.18230008884513499</v>
      </c>
      <c r="K3839">
        <v>69.201452171449702</v>
      </c>
      <c r="L3839">
        <v>62.935749227192197</v>
      </c>
      <c r="M3839">
        <v>68.312516330054294</v>
      </c>
      <c r="N3839">
        <v>0.88586734328307803</v>
      </c>
      <c r="O3839">
        <v>41.234882240611</v>
      </c>
      <c r="P3839">
        <v>90.239767498183497</v>
      </c>
      <c r="Q3839">
        <v>1.7202942919386999E-2</v>
      </c>
    </row>
    <row r="3840" spans="1:17" hidden="1" x14ac:dyDescent="0.3">
      <c r="A3840" t="s">
        <v>7842</v>
      </c>
      <c r="B3840" t="s">
        <v>7843</v>
      </c>
      <c r="C3840" t="str">
        <f>IFERROR(VLOOKUP(Table1[[#This Row],[Ticker]],[1]!Table1[[Symbol]:[Industry]],2,FALSE),"-")</f>
        <v>-</v>
      </c>
      <c r="E3840">
        <v>24.977180436000001</v>
      </c>
      <c r="F3840">
        <v>41.75</v>
      </c>
      <c r="G3840">
        <v>184.72370041351999</v>
      </c>
      <c r="H3840">
        <v>-29.270504614841698</v>
      </c>
      <c r="I3840">
        <v>24.366732125348602</v>
      </c>
      <c r="J3840">
        <v>-5.7382059122723197</v>
      </c>
      <c r="K3840">
        <v>50.1608698990119</v>
      </c>
      <c r="L3840">
        <v>43.640835848446102</v>
      </c>
      <c r="M3840">
        <v>20.816009081842701</v>
      </c>
      <c r="N3840">
        <v>0.20387733046102099</v>
      </c>
      <c r="O3840">
        <v>113.86826347305301</v>
      </c>
      <c r="P3840">
        <v>245.04132231404901</v>
      </c>
      <c r="Q3840">
        <v>0.146332358334163</v>
      </c>
    </row>
    <row r="3841" spans="1:17" hidden="1" x14ac:dyDescent="0.3">
      <c r="A3841" t="s">
        <v>7844</v>
      </c>
      <c r="B3841" t="s">
        <v>7845</v>
      </c>
      <c r="C3841" t="str">
        <f>IFERROR(VLOOKUP(Table1[[#This Row],[Ticker]],[1]!Table1[[Symbol]:[Industry]],2,FALSE),"-")</f>
        <v>-</v>
      </c>
      <c r="D3841" t="s">
        <v>140</v>
      </c>
      <c r="E3841">
        <v>24.9343562</v>
      </c>
      <c r="F3841">
        <v>17</v>
      </c>
      <c r="G3841">
        <v>54.781869775552202</v>
      </c>
      <c r="H3841">
        <v>-24.013863373758898</v>
      </c>
      <c r="I3841">
        <v>-18.115621385989002</v>
      </c>
      <c r="J3841">
        <v>-13.5468028050534</v>
      </c>
      <c r="K3841">
        <v>20.821650020623999</v>
      </c>
      <c r="L3841">
        <v>20.314904875825</v>
      </c>
      <c r="M3841">
        <v>16.6896557688525</v>
      </c>
      <c r="N3841">
        <v>0.66510301109350201</v>
      </c>
      <c r="O3841">
        <v>69.588235294117595</v>
      </c>
      <c r="P3841">
        <v>89.309576837416401</v>
      </c>
    </row>
    <row r="3842" spans="1:17" hidden="1" x14ac:dyDescent="0.3">
      <c r="A3842" t="s">
        <v>7846</v>
      </c>
      <c r="B3842" t="s">
        <v>7847</v>
      </c>
      <c r="C3842" t="str">
        <f>IFERROR(VLOOKUP(Table1[[#This Row],[Ticker]],[1]!Table1[[Symbol]:[Industry]],2,FALSE),"-")</f>
        <v>-</v>
      </c>
      <c r="D3842" t="s">
        <v>154</v>
      </c>
      <c r="E3842">
        <v>24.919026561999999</v>
      </c>
      <c r="F3842">
        <v>61.5</v>
      </c>
      <c r="G3842">
        <v>50.029064194721101</v>
      </c>
      <c r="H3842">
        <v>-8.8797609770867396</v>
      </c>
      <c r="I3842">
        <v>11.4371152460101</v>
      </c>
      <c r="J3842">
        <v>-4.0524459331607297</v>
      </c>
      <c r="K3842">
        <v>62.028608854469297</v>
      </c>
      <c r="L3842">
        <v>55.641055186411897</v>
      </c>
      <c r="M3842">
        <v>54.579075788237802</v>
      </c>
      <c r="N3842">
        <v>0.99485420240137201</v>
      </c>
      <c r="O3842">
        <v>31.219512195121901</v>
      </c>
      <c r="P3842">
        <v>113.98747390396601</v>
      </c>
      <c r="Q3842">
        <v>8.9936458786510007E-2</v>
      </c>
    </row>
    <row r="3843" spans="1:17" hidden="1" x14ac:dyDescent="0.3">
      <c r="A3843" t="s">
        <v>7848</v>
      </c>
      <c r="B3843" t="s">
        <v>7849</v>
      </c>
      <c r="C3843" t="str">
        <f>IFERROR(VLOOKUP(Table1[[#This Row],[Ticker]],[1]!Table1[[Symbol]:[Industry]],2,FALSE),"-")</f>
        <v>-</v>
      </c>
      <c r="D3843" t="s">
        <v>388</v>
      </c>
      <c r="E3843">
        <v>24.884499999999999</v>
      </c>
      <c r="F3843">
        <v>15.49</v>
      </c>
      <c r="G3843">
        <v>123.35014825535499</v>
      </c>
      <c r="H3843">
        <v>6.2510444608414897</v>
      </c>
      <c r="I3843">
        <v>96.323374898287298</v>
      </c>
      <c r="J3843">
        <v>7.3381350585206704</v>
      </c>
      <c r="K3843">
        <v>13.0663114154884</v>
      </c>
      <c r="L3843">
        <v>10.1994893187586</v>
      </c>
      <c r="M3843">
        <v>89.225291199668902</v>
      </c>
      <c r="N3843">
        <v>1.24443466190249</v>
      </c>
      <c r="O3843">
        <v>7.42414460942544</v>
      </c>
      <c r="P3843">
        <v>238.20960698689899</v>
      </c>
      <c r="Q3843">
        <v>7.6202996319909996E-2</v>
      </c>
    </row>
    <row r="3844" spans="1:17" hidden="1" x14ac:dyDescent="0.3">
      <c r="A3844" t="s">
        <v>7850</v>
      </c>
      <c r="B3844" t="s">
        <v>7851</v>
      </c>
      <c r="C3844" t="str">
        <f>IFERROR(VLOOKUP(Table1[[#This Row],[Ticker]],[1]!Table1[[Symbol]:[Industry]],2,FALSE),"-")</f>
        <v>-</v>
      </c>
      <c r="D3844" t="s">
        <v>714</v>
      </c>
      <c r="E3844">
        <v>24.859794348000001</v>
      </c>
      <c r="F3844">
        <v>758.01</v>
      </c>
      <c r="G3844">
        <v>40.104996794433198</v>
      </c>
      <c r="H3844">
        <v>-3.9333997251589299</v>
      </c>
      <c r="I3844">
        <v>23.865332483355999</v>
      </c>
      <c r="J3844">
        <v>-1.4878740013497</v>
      </c>
      <c r="K3844">
        <v>716.67921457862701</v>
      </c>
      <c r="L3844">
        <v>615.81568029689004</v>
      </c>
      <c r="M3844">
        <v>42.579740679890797</v>
      </c>
      <c r="N3844">
        <v>0.90236412716215397</v>
      </c>
      <c r="O3844">
        <v>2.5039247503331099</v>
      </c>
      <c r="P3844">
        <v>70.090878492090198</v>
      </c>
      <c r="Q3844">
        <v>-2.2826330923839998E-3</v>
      </c>
    </row>
    <row r="3845" spans="1:17" hidden="1" x14ac:dyDescent="0.3">
      <c r="A3845" t="s">
        <v>7852</v>
      </c>
      <c r="B3845" t="s">
        <v>7853</v>
      </c>
      <c r="C3845" t="str">
        <f>IFERROR(VLOOKUP(Table1[[#This Row],[Ticker]],[1]!Table1[[Symbol]:[Industry]],2,FALSE),"-")</f>
        <v>-</v>
      </c>
      <c r="D3845" t="s">
        <v>388</v>
      </c>
      <c r="E3845">
        <v>24.847200000000001</v>
      </c>
      <c r="F3845">
        <v>30.17</v>
      </c>
      <c r="G3845">
        <v>316.722106589676</v>
      </c>
      <c r="H3845">
        <v>-25.869632924369299</v>
      </c>
      <c r="I3845">
        <v>290.52439012037303</v>
      </c>
      <c r="J3845">
        <v>4.3880259888457802</v>
      </c>
      <c r="K3845">
        <v>27.790868432235399</v>
      </c>
      <c r="L3845">
        <v>17.797463510886601</v>
      </c>
      <c r="M3845">
        <v>100</v>
      </c>
      <c r="N3845">
        <v>1.1534090909090899</v>
      </c>
      <c r="O3845">
        <v>20.782234007292001</v>
      </c>
      <c r="P3845">
        <v>342.40732810923998</v>
      </c>
    </row>
    <row r="3846" spans="1:17" hidden="1" x14ac:dyDescent="0.3">
      <c r="A3846" t="s">
        <v>7854</v>
      </c>
      <c r="B3846" t="s">
        <v>7855</v>
      </c>
      <c r="C3846" t="str">
        <f>IFERROR(VLOOKUP(Table1[[#This Row],[Ticker]],[1]!Table1[[Symbol]:[Industry]],2,FALSE),"-")</f>
        <v>-</v>
      </c>
      <c r="D3846" t="s">
        <v>140</v>
      </c>
      <c r="E3846">
        <v>24.81123075</v>
      </c>
      <c r="F3846">
        <v>19.260000000000002</v>
      </c>
      <c r="G3846">
        <v>-5.6852215195645304</v>
      </c>
      <c r="H3846">
        <v>3.5300234765519698</v>
      </c>
      <c r="I3846">
        <v>-34.030056349802997</v>
      </c>
      <c r="J3846">
        <v>-0.63253251324731696</v>
      </c>
      <c r="K3846">
        <v>18.940281166833302</v>
      </c>
      <c r="L3846">
        <v>18.634495352421901</v>
      </c>
      <c r="M3846">
        <v>61.618850308424499</v>
      </c>
      <c r="N3846">
        <v>0.27691806030581301</v>
      </c>
      <c r="O3846">
        <v>63.291796469366503</v>
      </c>
      <c r="P3846">
        <v>48.153846153846096</v>
      </c>
      <c r="Q3846">
        <v>3.7160895472574999E-2</v>
      </c>
    </row>
    <row r="3847" spans="1:17" hidden="1" x14ac:dyDescent="0.3">
      <c r="A3847" t="s">
        <v>7856</v>
      </c>
      <c r="B3847" t="s">
        <v>7857</v>
      </c>
      <c r="C3847" t="str">
        <f>IFERROR(VLOOKUP(Table1[[#This Row],[Ticker]],[1]!Table1[[Symbol]:[Industry]],2,FALSE),"-")</f>
        <v>-</v>
      </c>
      <c r="E3847">
        <v>24.81</v>
      </c>
      <c r="F3847">
        <v>16.440000000000001</v>
      </c>
      <c r="G3847">
        <v>29.117038367441101</v>
      </c>
      <c r="H3847">
        <v>3.0756738089872502</v>
      </c>
      <c r="I3847">
        <v>-24.791059982480199</v>
      </c>
      <c r="J3847">
        <v>6.7164487806880997</v>
      </c>
      <c r="K3847">
        <v>16.197983823931899</v>
      </c>
      <c r="L3847">
        <v>16.246634808181</v>
      </c>
      <c r="M3847">
        <v>58.596223160003902</v>
      </c>
      <c r="N3847">
        <v>1.4759931798674699</v>
      </c>
      <c r="O3847">
        <v>74.209245742092406</v>
      </c>
      <c r="P3847">
        <v>69.659442724458202</v>
      </c>
      <c r="Q3847">
        <v>7.1293517903792E-2</v>
      </c>
    </row>
    <row r="3848" spans="1:17" hidden="1" x14ac:dyDescent="0.3">
      <c r="A3848" t="s">
        <v>7858</v>
      </c>
      <c r="B3848" t="s">
        <v>7859</v>
      </c>
      <c r="C3848" t="str">
        <f>IFERROR(VLOOKUP(Table1[[#This Row],[Ticker]],[1]!Table1[[Symbol]:[Industry]],2,FALSE),"-")</f>
        <v>-</v>
      </c>
      <c r="D3848" t="s">
        <v>275</v>
      </c>
      <c r="E3848">
        <v>24.729299999999999</v>
      </c>
      <c r="F3848">
        <v>28.66</v>
      </c>
      <c r="G3848">
        <v>40.171259961916903</v>
      </c>
      <c r="H3848">
        <v>9.6020511825844104E-2</v>
      </c>
      <c r="I3848">
        <v>39.5247294912039</v>
      </c>
      <c r="J3848">
        <v>3.3101914294766202</v>
      </c>
      <c r="K3848">
        <v>22.849247103504801</v>
      </c>
      <c r="L3848">
        <v>19.7152873201658</v>
      </c>
      <c r="M3848">
        <v>99.538328288367595</v>
      </c>
      <c r="N3848">
        <v>2.04081632653061E-2</v>
      </c>
      <c r="O3848">
        <v>0</v>
      </c>
      <c r="P3848">
        <v>65.856481481481396</v>
      </c>
    </row>
    <row r="3849" spans="1:17" hidden="1" x14ac:dyDescent="0.3">
      <c r="A3849" t="s">
        <v>7860</v>
      </c>
      <c r="B3849" t="s">
        <v>7861</v>
      </c>
      <c r="C3849" t="str">
        <f>IFERROR(VLOOKUP(Table1[[#This Row],[Ticker]],[1]!Table1[[Symbol]:[Industry]],2,FALSE),"-")</f>
        <v>-</v>
      </c>
      <c r="E3849">
        <v>24.725899439999999</v>
      </c>
      <c r="F3849">
        <v>2.35</v>
      </c>
      <c r="G3849">
        <v>-10.2623359474252</v>
      </c>
      <c r="H3849">
        <v>-18.627177987073502</v>
      </c>
      <c r="I3849">
        <v>-11.3173757719539</v>
      </c>
      <c r="J3849">
        <v>-2.9645970004842002</v>
      </c>
      <c r="K3849">
        <v>2.4409249766805501</v>
      </c>
      <c r="L3849">
        <v>2.3947505026192002</v>
      </c>
      <c r="M3849">
        <v>36.569117563287399</v>
      </c>
      <c r="N3849">
        <v>1.0251289360981499</v>
      </c>
      <c r="O3849">
        <v>31.489361702127599</v>
      </c>
      <c r="P3849">
        <v>21.761658031088</v>
      </c>
      <c r="Q3849">
        <v>5.4722189121070002E-3</v>
      </c>
    </row>
    <row r="3850" spans="1:17" hidden="1" x14ac:dyDescent="0.3">
      <c r="A3850" t="s">
        <v>7862</v>
      </c>
      <c r="B3850" t="s">
        <v>7863</v>
      </c>
      <c r="C3850" t="str">
        <f>IFERROR(VLOOKUP(Table1[[#This Row],[Ticker]],[1]!Table1[[Symbol]:[Industry]],2,FALSE),"-")</f>
        <v>-</v>
      </c>
      <c r="D3850" t="s">
        <v>388</v>
      </c>
      <c r="E3850">
        <v>24.678000000000001</v>
      </c>
      <c r="F3850">
        <v>54.4</v>
      </c>
      <c r="G3850">
        <v>31.3586583880566</v>
      </c>
      <c r="H3850">
        <v>21.803364018271498</v>
      </c>
      <c r="I3850">
        <v>24.512836462752599</v>
      </c>
      <c r="J3850">
        <v>-3.47182088445058</v>
      </c>
      <c r="K3850">
        <v>48.0986356315153</v>
      </c>
      <c r="L3850">
        <v>42.336169281393403</v>
      </c>
      <c r="M3850">
        <v>54.582312240395801</v>
      </c>
      <c r="N3850">
        <v>2.3698900053510901</v>
      </c>
      <c r="O3850">
        <v>14.558823529411701</v>
      </c>
      <c r="P3850">
        <v>112.168486739469</v>
      </c>
      <c r="Q3850">
        <v>0.107451242402512</v>
      </c>
    </row>
    <row r="3851" spans="1:17" hidden="1" x14ac:dyDescent="0.3">
      <c r="A3851" t="s">
        <v>7864</v>
      </c>
      <c r="B3851" t="s">
        <v>7865</v>
      </c>
      <c r="C3851" t="str">
        <f>IFERROR(VLOOKUP(Table1[[#This Row],[Ticker]],[1]!Table1[[Symbol]:[Industry]],2,FALSE),"-")</f>
        <v>-</v>
      </c>
      <c r="D3851" t="s">
        <v>714</v>
      </c>
      <c r="E3851">
        <v>24.652576575000001</v>
      </c>
      <c r="F3851">
        <v>12.82</v>
      </c>
      <c r="G3851">
        <v>18.050796377527099</v>
      </c>
      <c r="H3851">
        <v>-0.69103109053064105</v>
      </c>
      <c r="I3851">
        <v>5.3341255929231997</v>
      </c>
      <c r="J3851">
        <v>0.38709710495712402</v>
      </c>
      <c r="K3851">
        <v>12.4370001070121</v>
      </c>
      <c r="L3851">
        <v>11.4032135281241</v>
      </c>
      <c r="M3851">
        <v>43.246163025678499</v>
      </c>
      <c r="N3851">
        <v>2.3243666289147802</v>
      </c>
      <c r="O3851">
        <v>1.5600624024960801</v>
      </c>
      <c r="P3851">
        <v>55.018137847642002</v>
      </c>
    </row>
    <row r="3852" spans="1:17" hidden="1" x14ac:dyDescent="0.3">
      <c r="A3852" t="s">
        <v>7866</v>
      </c>
      <c r="B3852" t="s">
        <v>7867</v>
      </c>
      <c r="C3852" t="str">
        <f>IFERROR(VLOOKUP(Table1[[#This Row],[Ticker]],[1]!Table1[[Symbol]:[Industry]],2,FALSE),"-")</f>
        <v>-</v>
      </c>
      <c r="E3852">
        <v>24.603428344999902</v>
      </c>
      <c r="F3852">
        <v>47.05</v>
      </c>
      <c r="G3852">
        <v>-27.6643881862312</v>
      </c>
      <c r="H3852">
        <v>-19.9145367744323</v>
      </c>
      <c r="I3852">
        <v>-3.6514718817937801</v>
      </c>
      <c r="J3852">
        <v>0.124265859301812</v>
      </c>
      <c r="K3852">
        <v>48.878693448266397</v>
      </c>
      <c r="L3852">
        <v>47.8765111348647</v>
      </c>
      <c r="M3852">
        <v>44.362888008378398</v>
      </c>
      <c r="N3852">
        <v>6.28465213385243E-5</v>
      </c>
      <c r="O3852">
        <v>20.510095642932999</v>
      </c>
      <c r="P3852">
        <v>11.01934874941</v>
      </c>
    </row>
    <row r="3853" spans="1:17" hidden="1" x14ac:dyDescent="0.3">
      <c r="A3853" t="s">
        <v>7868</v>
      </c>
      <c r="B3853" t="s">
        <v>7869</v>
      </c>
      <c r="C3853" t="str">
        <f>IFERROR(VLOOKUP(Table1[[#This Row],[Ticker]],[1]!Table1[[Symbol]:[Industry]],2,FALSE),"-")</f>
        <v>-</v>
      </c>
      <c r="D3853" t="s">
        <v>544</v>
      </c>
      <c r="E3853">
        <v>24.592811999999999</v>
      </c>
      <c r="F3853">
        <v>1.1299999999999999</v>
      </c>
      <c r="G3853">
        <v>-20.0777448840505</v>
      </c>
      <c r="H3853">
        <v>3.4320240721284501</v>
      </c>
      <c r="I3853">
        <v>-45.235504426924699</v>
      </c>
      <c r="J3853">
        <v>4.7505247964154798</v>
      </c>
      <c r="K3853">
        <v>1.12302283859281</v>
      </c>
      <c r="L3853">
        <v>1.2711294452464099</v>
      </c>
      <c r="M3853">
        <v>62.858484926134999</v>
      </c>
      <c r="N3853">
        <v>2.6173977419052701</v>
      </c>
      <c r="O3853">
        <v>125.663716814159</v>
      </c>
      <c r="P3853">
        <v>32.941176470588204</v>
      </c>
      <c r="Q3853">
        <v>2.2708487128658E-2</v>
      </c>
    </row>
    <row r="3854" spans="1:17" hidden="1" x14ac:dyDescent="0.3">
      <c r="A3854" t="s">
        <v>7870</v>
      </c>
      <c r="B3854" t="s">
        <v>7871</v>
      </c>
      <c r="C3854" t="str">
        <f>IFERROR(VLOOKUP(Table1[[#This Row],[Ticker]],[1]!Table1[[Symbol]:[Industry]],2,FALSE),"-")</f>
        <v>-</v>
      </c>
      <c r="D3854" t="s">
        <v>80</v>
      </c>
      <c r="E3854">
        <v>24.574291104</v>
      </c>
      <c r="F3854">
        <v>34.68</v>
      </c>
      <c r="G3854">
        <v>316.09821797088102</v>
      </c>
      <c r="H3854">
        <v>-25.5592039980469</v>
      </c>
      <c r="I3854">
        <v>33.544779616517197</v>
      </c>
      <c r="J3854">
        <v>-1.6714935522083501</v>
      </c>
      <c r="K3854">
        <v>23.701667639953602</v>
      </c>
      <c r="L3854">
        <v>16.344831710186099</v>
      </c>
      <c r="M3854">
        <v>99.999999999996803</v>
      </c>
      <c r="N3854">
        <v>0.39808610270190498</v>
      </c>
      <c r="O3854">
        <v>57.843137254901897</v>
      </c>
      <c r="P3854">
        <v>341.78343949044501</v>
      </c>
      <c r="Q3854">
        <v>0.183995858703416</v>
      </c>
    </row>
    <row r="3855" spans="1:17" hidden="1" x14ac:dyDescent="0.3">
      <c r="A3855" t="s">
        <v>7872</v>
      </c>
      <c r="B3855" t="s">
        <v>7873</v>
      </c>
      <c r="C3855" t="str">
        <f>IFERROR(VLOOKUP(Table1[[#This Row],[Ticker]],[1]!Table1[[Symbol]:[Industry]],2,FALSE),"-")</f>
        <v>-</v>
      </c>
      <c r="D3855" t="s">
        <v>230</v>
      </c>
      <c r="E3855">
        <v>24.562995519999902</v>
      </c>
      <c r="F3855">
        <v>33.49</v>
      </c>
      <c r="G3855">
        <v>38.3206550720123</v>
      </c>
      <c r="H3855">
        <v>12.101011978135</v>
      </c>
      <c r="I3855">
        <v>30.890692168598001</v>
      </c>
      <c r="J3855">
        <v>-5.3000649807797897</v>
      </c>
      <c r="K3855">
        <v>32.253917841083798</v>
      </c>
      <c r="L3855">
        <v>28.756516444307302</v>
      </c>
      <c r="M3855">
        <v>53.933080852924</v>
      </c>
      <c r="N3855">
        <v>0.92733532113319095</v>
      </c>
      <c r="O3855">
        <v>15.5568826515377</v>
      </c>
      <c r="P3855">
        <v>74.154966198647898</v>
      </c>
      <c r="Q3855">
        <v>8.2411760988096994E-2</v>
      </c>
    </row>
    <row r="3856" spans="1:17" hidden="1" x14ac:dyDescent="0.3">
      <c r="A3856" t="s">
        <v>7874</v>
      </c>
      <c r="B3856" t="s">
        <v>7875</v>
      </c>
      <c r="C3856" t="str">
        <f>IFERROR(VLOOKUP(Table1[[#This Row],[Ticker]],[1]!Table1[[Symbol]:[Industry]],2,FALSE),"-")</f>
        <v>-</v>
      </c>
      <c r="D3856" t="s">
        <v>1491</v>
      </c>
      <c r="E3856">
        <v>24.520297704000001</v>
      </c>
      <c r="F3856">
        <v>44.79</v>
      </c>
      <c r="G3856">
        <v>31.748873383774601</v>
      </c>
      <c r="H3856">
        <v>-1.1768788604066001</v>
      </c>
      <c r="I3856">
        <v>-37.161746632881098</v>
      </c>
      <c r="J3856">
        <v>2.4026652942095899</v>
      </c>
      <c r="K3856">
        <v>43.547670862375398</v>
      </c>
      <c r="L3856">
        <v>41.921663298017499</v>
      </c>
      <c r="M3856">
        <v>54.761964279911702</v>
      </c>
      <c r="N3856">
        <v>1.23452036386189</v>
      </c>
      <c r="O3856">
        <v>41.549453002902403</v>
      </c>
      <c r="P3856">
        <v>69.659090909090907</v>
      </c>
      <c r="Q3856">
        <v>-4.8001540698103001E-2</v>
      </c>
    </row>
    <row r="3857" spans="1:17" hidden="1" x14ac:dyDescent="0.3">
      <c r="A3857" t="s">
        <v>7876</v>
      </c>
      <c r="B3857" t="s">
        <v>7877</v>
      </c>
      <c r="C3857" t="str">
        <f>IFERROR(VLOOKUP(Table1[[#This Row],[Ticker]],[1]!Table1[[Symbol]:[Industry]],2,FALSE),"-")</f>
        <v>-</v>
      </c>
      <c r="E3857">
        <v>24.453600000000002</v>
      </c>
      <c r="F3857">
        <v>69</v>
      </c>
      <c r="G3857">
        <v>28.229567684093698</v>
      </c>
      <c r="H3857">
        <v>-11.5424363002557</v>
      </c>
      <c r="I3857">
        <v>4.4155997396193403</v>
      </c>
      <c r="J3857">
        <v>4.0756328845732499</v>
      </c>
      <c r="K3857">
        <v>69.066773666185497</v>
      </c>
      <c r="L3857">
        <v>60.361020893600703</v>
      </c>
      <c r="M3857">
        <v>62.198321468337198</v>
      </c>
      <c r="N3857">
        <v>1.63636363636363</v>
      </c>
      <c r="O3857">
        <v>11.5942028985507</v>
      </c>
      <c r="P3857">
        <v>109.09090909090899</v>
      </c>
      <c r="Q3857">
        <v>5.0675274238846997E-2</v>
      </c>
    </row>
    <row r="3858" spans="1:17" hidden="1" x14ac:dyDescent="0.3">
      <c r="A3858" t="s">
        <v>7878</v>
      </c>
      <c r="B3858" t="s">
        <v>7879</v>
      </c>
      <c r="C3858" t="str">
        <f>IFERROR(VLOOKUP(Table1[[#This Row],[Ticker]],[1]!Table1[[Symbol]:[Industry]],2,FALSE),"-")</f>
        <v>-</v>
      </c>
      <c r="D3858" t="s">
        <v>544</v>
      </c>
      <c r="E3858">
        <v>24.448799999999999</v>
      </c>
      <c r="F3858">
        <v>17.57</v>
      </c>
      <c r="G3858">
        <v>17.743349909006799</v>
      </c>
      <c r="H3858">
        <v>-10.848514230148901</v>
      </c>
      <c r="I3858">
        <v>-8.8683961801172106</v>
      </c>
      <c r="J3858">
        <v>0.40463101526569201</v>
      </c>
      <c r="K3858">
        <v>18.163181463997201</v>
      </c>
      <c r="L3858">
        <v>17.651254481615201</v>
      </c>
      <c r="M3858">
        <v>63.411435451593199</v>
      </c>
      <c r="N3858">
        <v>0.26004295408929101</v>
      </c>
      <c r="O3858">
        <v>89.243027888446207</v>
      </c>
      <c r="P3858">
        <v>61.192660550458697</v>
      </c>
      <c r="Q3858">
        <v>4.8467705014398003E-2</v>
      </c>
    </row>
    <row r="3859" spans="1:17" hidden="1" x14ac:dyDescent="0.3">
      <c r="A3859" t="s">
        <v>7880</v>
      </c>
      <c r="B3859" t="s">
        <v>7881</v>
      </c>
      <c r="C3859" t="str">
        <f>IFERROR(VLOOKUP(Table1[[#This Row],[Ticker]],[1]!Table1[[Symbol]:[Industry]],2,FALSE),"-")</f>
        <v>-</v>
      </c>
      <c r="D3859" t="s">
        <v>230</v>
      </c>
      <c r="E3859">
        <v>24.4374</v>
      </c>
      <c r="F3859">
        <v>16.73</v>
      </c>
      <c r="G3859">
        <v>34.696386654329302</v>
      </c>
      <c r="H3859">
        <v>10.793671433775801</v>
      </c>
      <c r="I3859">
        <v>60.120145294174797</v>
      </c>
      <c r="J3859">
        <v>-6.6528136020215403</v>
      </c>
      <c r="K3859">
        <v>13.6146989020275</v>
      </c>
      <c r="L3859">
        <v>11.4264682432425</v>
      </c>
      <c r="M3859">
        <v>23.378863762076801</v>
      </c>
      <c r="N3859">
        <v>0.26797020794454801</v>
      </c>
      <c r="O3859">
        <v>5.9175134488941898</v>
      </c>
      <c r="P3859">
        <v>139.48340134114099</v>
      </c>
      <c r="Q3859">
        <v>0.10164153506761101</v>
      </c>
    </row>
    <row r="3860" spans="1:17" hidden="1" x14ac:dyDescent="0.3">
      <c r="A3860" t="s">
        <v>7882</v>
      </c>
      <c r="B3860" t="s">
        <v>7883</v>
      </c>
      <c r="C3860" t="str">
        <f>IFERROR(VLOOKUP(Table1[[#This Row],[Ticker]],[1]!Table1[[Symbol]:[Industry]],2,FALSE),"-")</f>
        <v>-</v>
      </c>
      <c r="D3860" t="s">
        <v>124</v>
      </c>
      <c r="E3860">
        <v>24.423317879999999</v>
      </c>
      <c r="F3860">
        <v>16.399999999999999</v>
      </c>
      <c r="G3860">
        <v>-5.5931859894901201</v>
      </c>
      <c r="H3860">
        <v>-1.87035303188851</v>
      </c>
      <c r="I3860">
        <v>-12.2495918825592</v>
      </c>
      <c r="J3860">
        <v>1.0670674632677399</v>
      </c>
      <c r="K3860">
        <v>20.078539679257499</v>
      </c>
      <c r="L3860">
        <v>20.567302919445201</v>
      </c>
      <c r="M3860">
        <v>33.686981725690302</v>
      </c>
      <c r="N3860">
        <v>1</v>
      </c>
      <c r="Q3860">
        <v>-3.2586267451102997E-2</v>
      </c>
    </row>
    <row r="3861" spans="1:17" hidden="1" x14ac:dyDescent="0.3">
      <c r="A3861" t="s">
        <v>7884</v>
      </c>
      <c r="B3861" t="s">
        <v>7885</v>
      </c>
      <c r="C3861" t="str">
        <f>IFERROR(VLOOKUP(Table1[[#This Row],[Ticker]],[1]!Table1[[Symbol]:[Industry]],2,FALSE),"-")</f>
        <v>-</v>
      </c>
      <c r="D3861" t="s">
        <v>388</v>
      </c>
      <c r="E3861">
        <v>24.412235899999999</v>
      </c>
      <c r="F3861">
        <v>41.79</v>
      </c>
      <c r="G3861">
        <v>-2.2287961133606999</v>
      </c>
      <c r="H3861">
        <v>-8.4965473564429495</v>
      </c>
      <c r="I3861">
        <v>14.7459726443356</v>
      </c>
      <c r="J3861">
        <v>-0.72027404001322903</v>
      </c>
      <c r="K3861">
        <v>40.740216373360198</v>
      </c>
      <c r="L3861">
        <v>37.073393989539397</v>
      </c>
      <c r="M3861">
        <v>52.716822766662297</v>
      </c>
      <c r="N3861">
        <v>0.88088651080777003</v>
      </c>
      <c r="O3861">
        <v>14.836085187843899</v>
      </c>
      <c r="P3861">
        <v>44.852686308492103</v>
      </c>
      <c r="Q3861">
        <v>5.6512149584955998E-2</v>
      </c>
    </row>
    <row r="3862" spans="1:17" hidden="1" x14ac:dyDescent="0.3">
      <c r="A3862" t="s">
        <v>7886</v>
      </c>
      <c r="B3862" t="s">
        <v>7887</v>
      </c>
      <c r="C3862" t="str">
        <f>IFERROR(VLOOKUP(Table1[[#This Row],[Ticker]],[1]!Table1[[Symbol]:[Industry]],2,FALSE),"-")</f>
        <v>-</v>
      </c>
      <c r="E3862">
        <v>24.397227000000001</v>
      </c>
      <c r="F3862">
        <v>0.55000000000000004</v>
      </c>
      <c r="G3862">
        <v>46.1897784804354</v>
      </c>
      <c r="H3862">
        <v>-3.2705814984016199</v>
      </c>
      <c r="I3862">
        <v>3.2659575613793899</v>
      </c>
      <c r="J3862">
        <v>2.1020913534520198</v>
      </c>
      <c r="K3862">
        <v>0.44388830881160701</v>
      </c>
      <c r="L3862">
        <v>0.28231057451222202</v>
      </c>
      <c r="M3862">
        <v>83.799216247800601</v>
      </c>
      <c r="N3862">
        <v>1.1944486377186001</v>
      </c>
      <c r="O3862">
        <v>3.63636363636361</v>
      </c>
      <c r="P3862">
        <v>77.419354838709694</v>
      </c>
      <c r="Q3862">
        <v>0.13603551670832301</v>
      </c>
    </row>
    <row r="3863" spans="1:17" hidden="1" x14ac:dyDescent="0.3">
      <c r="A3863" t="s">
        <v>7888</v>
      </c>
      <c r="B3863" t="s">
        <v>7889</v>
      </c>
      <c r="C3863" t="str">
        <f>IFERROR(VLOOKUP(Table1[[#This Row],[Ticker]],[1]!Table1[[Symbol]:[Industry]],2,FALSE),"-")</f>
        <v>-</v>
      </c>
      <c r="D3863" t="s">
        <v>49</v>
      </c>
      <c r="E3863">
        <v>24.352499999999999</v>
      </c>
      <c r="F3863">
        <v>58.7</v>
      </c>
      <c r="G3863">
        <v>25.983130351011699</v>
      </c>
      <c r="H3863">
        <v>12.305968984398699</v>
      </c>
      <c r="I3863">
        <v>-1.08263398791639</v>
      </c>
      <c r="J3863">
        <v>12.905591030875</v>
      </c>
      <c r="K3863">
        <v>52.1057148958186</v>
      </c>
      <c r="L3863">
        <v>48.498859085466897</v>
      </c>
      <c r="M3863">
        <v>65.098434218718097</v>
      </c>
      <c r="N3863">
        <v>1.13855801898827</v>
      </c>
      <c r="O3863">
        <v>37.580919931856897</v>
      </c>
      <c r="P3863">
        <v>102.413793103448</v>
      </c>
      <c r="Q3863">
        <v>0.11447874963701</v>
      </c>
    </row>
    <row r="3864" spans="1:17" hidden="1" x14ac:dyDescent="0.3">
      <c r="A3864" t="s">
        <v>7890</v>
      </c>
      <c r="B3864" t="s">
        <v>7891</v>
      </c>
      <c r="C3864" t="str">
        <f>IFERROR(VLOOKUP(Table1[[#This Row],[Ticker]],[1]!Table1[[Symbol]:[Industry]],2,FALSE),"-")</f>
        <v>-</v>
      </c>
      <c r="D3864" t="s">
        <v>663</v>
      </c>
      <c r="E3864">
        <v>24.334126259999898</v>
      </c>
      <c r="F3864">
        <v>35.049999999999997</v>
      </c>
      <c r="G3864">
        <v>-9.24003879531206</v>
      </c>
      <c r="H3864">
        <v>-33.480718678603097</v>
      </c>
      <c r="I3864">
        <v>-24.7741658954107</v>
      </c>
      <c r="J3864">
        <v>-11.414455608511901</v>
      </c>
      <c r="K3864">
        <v>48.707809849765397</v>
      </c>
      <c r="L3864">
        <v>45.276156926219201</v>
      </c>
      <c r="M3864">
        <v>2.3131709733065001E-2</v>
      </c>
      <c r="N3864">
        <v>3.3436807095343601</v>
      </c>
      <c r="O3864">
        <v>112.125534950071</v>
      </c>
      <c r="P3864">
        <v>58.597285067873202</v>
      </c>
    </row>
    <row r="3865" spans="1:17" hidden="1" x14ac:dyDescent="0.3">
      <c r="A3865" t="s">
        <v>7892</v>
      </c>
      <c r="B3865" t="s">
        <v>7893</v>
      </c>
      <c r="C3865" t="str">
        <f>IFERROR(VLOOKUP(Table1[[#This Row],[Ticker]],[1]!Table1[[Symbol]:[Industry]],2,FALSE),"-")</f>
        <v>-</v>
      </c>
      <c r="D3865" t="s">
        <v>808</v>
      </c>
      <c r="E3865">
        <v>24.31</v>
      </c>
      <c r="F3865">
        <v>22.1</v>
      </c>
      <c r="G3865">
        <v>-42.851638311168699</v>
      </c>
      <c r="H3865">
        <v>3.455833595938</v>
      </c>
      <c r="I3865">
        <v>11.4604020058238</v>
      </c>
      <c r="J3865">
        <v>-1.6714935522083501</v>
      </c>
      <c r="K3865">
        <v>20.742840488039899</v>
      </c>
      <c r="L3865">
        <v>21.038041531725799</v>
      </c>
      <c r="M3865">
        <v>99.991342128637498</v>
      </c>
      <c r="N3865">
        <v>1.75757575757575</v>
      </c>
      <c r="O3865">
        <v>43.891402714932099</v>
      </c>
      <c r="P3865">
        <v>35.582822085889497</v>
      </c>
    </row>
    <row r="3866" spans="1:17" hidden="1" x14ac:dyDescent="0.3">
      <c r="A3866" t="s">
        <v>7894</v>
      </c>
      <c r="B3866" t="s">
        <v>7895</v>
      </c>
      <c r="C3866" t="str">
        <f>IFERROR(VLOOKUP(Table1[[#This Row],[Ticker]],[1]!Table1[[Symbol]:[Industry]],2,FALSE),"-")</f>
        <v>-</v>
      </c>
      <c r="E3866">
        <v>24.27</v>
      </c>
      <c r="F3866">
        <v>76.95</v>
      </c>
      <c r="G3866">
        <v>41.670150381261898</v>
      </c>
      <c r="H3866">
        <v>-12.6340835472525</v>
      </c>
      <c r="I3866">
        <v>68.682624228045995</v>
      </c>
      <c r="J3866">
        <v>5.0426602533581999</v>
      </c>
      <c r="K3866">
        <v>77.922288944725196</v>
      </c>
      <c r="L3866">
        <v>64.566451597349698</v>
      </c>
      <c r="M3866">
        <v>68.721851957047505</v>
      </c>
      <c r="N3866">
        <v>2.30898967664473</v>
      </c>
      <c r="O3866">
        <v>28.576998050682199</v>
      </c>
      <c r="P3866">
        <v>113.75</v>
      </c>
      <c r="Q3866">
        <v>6.0146582950032002E-2</v>
      </c>
    </row>
    <row r="3867" spans="1:17" hidden="1" x14ac:dyDescent="0.3">
      <c r="A3867" t="s">
        <v>7896</v>
      </c>
      <c r="B3867" t="s">
        <v>7897</v>
      </c>
      <c r="C3867" t="str">
        <f>IFERROR(VLOOKUP(Table1[[#This Row],[Ticker]],[1]!Table1[[Symbol]:[Industry]],2,FALSE),"-")</f>
        <v>-</v>
      </c>
      <c r="E3867">
        <v>24.206489999999999</v>
      </c>
      <c r="F3867">
        <v>194</v>
      </c>
      <c r="G3867">
        <v>75.664026015464003</v>
      </c>
      <c r="H3867">
        <v>45.620021947858703</v>
      </c>
      <c r="I3867">
        <v>87.046632408005095</v>
      </c>
      <c r="J3867">
        <v>19.827520254497699</v>
      </c>
      <c r="K3867">
        <v>136.48380023922601</v>
      </c>
      <c r="L3867">
        <v>113.003963218371</v>
      </c>
      <c r="M3867">
        <v>95.275200716739803</v>
      </c>
      <c r="N3867">
        <v>1.8015012510425299</v>
      </c>
      <c r="O3867">
        <v>0</v>
      </c>
      <c r="P3867">
        <v>157.807308970099</v>
      </c>
    </row>
    <row r="3868" spans="1:17" hidden="1" x14ac:dyDescent="0.3">
      <c r="A3868" t="s">
        <v>7898</v>
      </c>
      <c r="B3868" t="s">
        <v>7899</v>
      </c>
      <c r="C3868" t="str">
        <f>IFERROR(VLOOKUP(Table1[[#This Row],[Ticker]],[1]!Table1[[Symbol]:[Industry]],2,FALSE),"-")</f>
        <v>-</v>
      </c>
      <c r="D3868" t="s">
        <v>278</v>
      </c>
      <c r="E3868">
        <v>24.203520000000001</v>
      </c>
      <c r="F3868">
        <v>24</v>
      </c>
      <c r="G3868">
        <v>-28.911027971177401</v>
      </c>
      <c r="H3868">
        <v>2.2952413408127099</v>
      </c>
      <c r="I3868">
        <v>-1.12453830638922</v>
      </c>
      <c r="J3868">
        <v>-1.6714935522083501</v>
      </c>
      <c r="K3868">
        <v>22.672344593087299</v>
      </c>
      <c r="L3868">
        <v>22.2746770277666</v>
      </c>
      <c r="M3868">
        <v>98.473488821407003</v>
      </c>
      <c r="N3868">
        <v>2.5684220641937299</v>
      </c>
      <c r="O3868">
        <v>3.3333333333333401</v>
      </c>
      <c r="P3868">
        <v>30.222463374932101</v>
      </c>
    </row>
    <row r="3869" spans="1:17" hidden="1" x14ac:dyDescent="0.3">
      <c r="A3869" t="s">
        <v>7900</v>
      </c>
      <c r="B3869" t="s">
        <v>7901</v>
      </c>
      <c r="C3869" t="str">
        <f>IFERROR(VLOOKUP(Table1[[#This Row],[Ticker]],[1]!Table1[[Symbol]:[Industry]],2,FALSE),"-")</f>
        <v>-</v>
      </c>
      <c r="E3869">
        <v>24.152999485999999</v>
      </c>
      <c r="F3869">
        <v>16.100000000000001</v>
      </c>
      <c r="G3869">
        <v>-35.7410874413522</v>
      </c>
      <c r="H3869">
        <v>-13.336301235522599</v>
      </c>
      <c r="I3869">
        <v>-16.7783270344319</v>
      </c>
      <c r="J3869">
        <v>3.89812670095619</v>
      </c>
      <c r="K3869">
        <v>16.340462378828001</v>
      </c>
      <c r="L3869">
        <v>16.9859246296345</v>
      </c>
      <c r="M3869">
        <v>47.6368954409784</v>
      </c>
      <c r="N3869">
        <v>0.54471658387539401</v>
      </c>
      <c r="O3869">
        <v>34.720496894409898</v>
      </c>
      <c r="P3869">
        <v>23.846153846153801</v>
      </c>
      <c r="Q3869">
        <v>-6.9966475165313999E-2</v>
      </c>
    </row>
    <row r="3870" spans="1:17" hidden="1" x14ac:dyDescent="0.3">
      <c r="A3870" t="s">
        <v>7902</v>
      </c>
      <c r="B3870" t="s">
        <v>7903</v>
      </c>
      <c r="C3870" t="str">
        <f>IFERROR(VLOOKUP(Table1[[#This Row],[Ticker]],[1]!Table1[[Symbol]:[Industry]],2,FALSE),"-")</f>
        <v>-</v>
      </c>
      <c r="E3870">
        <v>24.123000000000001</v>
      </c>
      <c r="F3870">
        <v>14.2</v>
      </c>
      <c r="G3870">
        <v>-28.954976287956899</v>
      </c>
      <c r="H3870">
        <v>-13.0044313047242</v>
      </c>
      <c r="I3870">
        <v>-4.1475644511992398</v>
      </c>
      <c r="J3870">
        <v>-4.2778035659257796</v>
      </c>
      <c r="K3870">
        <v>14.1261877266995</v>
      </c>
      <c r="L3870">
        <v>13.7975798679959</v>
      </c>
      <c r="M3870">
        <v>45.568979142898897</v>
      </c>
      <c r="N3870">
        <v>0.401812917564429</v>
      </c>
      <c r="O3870">
        <v>26.760563380281699</v>
      </c>
      <c r="P3870">
        <v>31.117266851338801</v>
      </c>
      <c r="Q3870">
        <v>2.3736677524778999E-2</v>
      </c>
    </row>
    <row r="3871" spans="1:17" hidden="1" x14ac:dyDescent="0.3">
      <c r="A3871" t="s">
        <v>7904</v>
      </c>
      <c r="B3871" t="s">
        <v>7905</v>
      </c>
      <c r="C3871" t="str">
        <f>IFERROR(VLOOKUP(Table1[[#This Row],[Ticker]],[1]!Table1[[Symbol]:[Industry]],2,FALSE),"-")</f>
        <v>-</v>
      </c>
      <c r="D3871" t="s">
        <v>391</v>
      </c>
      <c r="E3871">
        <v>24.117402375000001</v>
      </c>
      <c r="F3871">
        <v>34.450000000000003</v>
      </c>
      <c r="G3871">
        <v>-59.625777607771603</v>
      </c>
      <c r="H3871">
        <v>-0.707226682269125</v>
      </c>
      <c r="I3871">
        <v>-11.462303308185801</v>
      </c>
      <c r="J3871">
        <v>4.1746602939454798</v>
      </c>
      <c r="K3871">
        <v>33.2465158284392</v>
      </c>
      <c r="L3871">
        <v>38.446057088159101</v>
      </c>
      <c r="M3871">
        <v>53.082375660516398</v>
      </c>
      <c r="N3871">
        <v>1.3741384968821699</v>
      </c>
      <c r="O3871">
        <v>71.262699564586299</v>
      </c>
      <c r="P3871">
        <v>20.244328097731199</v>
      </c>
    </row>
    <row r="3872" spans="1:17" hidden="1" x14ac:dyDescent="0.3">
      <c r="A3872" t="s">
        <v>7906</v>
      </c>
      <c r="B3872" t="s">
        <v>7907</v>
      </c>
      <c r="C3872" t="str">
        <f>IFERROR(VLOOKUP(Table1[[#This Row],[Ticker]],[1]!Table1[[Symbol]:[Industry]],2,FALSE),"-")</f>
        <v>-</v>
      </c>
      <c r="E3872">
        <v>24.055727999999998</v>
      </c>
      <c r="F3872">
        <v>23.12</v>
      </c>
      <c r="G3872">
        <v>-43.084292616384801</v>
      </c>
      <c r="H3872">
        <v>-6.2882748967254001</v>
      </c>
      <c r="I3872">
        <v>-9.4222677948715408</v>
      </c>
      <c r="J3872">
        <v>-3.8303881981496302</v>
      </c>
      <c r="K3872">
        <v>22.2128257999473</v>
      </c>
      <c r="L3872">
        <v>21.901329700709098</v>
      </c>
      <c r="M3872">
        <v>44.771618660412301</v>
      </c>
      <c r="N3872">
        <v>1.8556626517499499</v>
      </c>
      <c r="O3872">
        <v>31.055363321799302</v>
      </c>
      <c r="P3872">
        <v>47.2611464968153</v>
      </c>
      <c r="Q3872">
        <v>8.7180638226563995E-2</v>
      </c>
    </row>
    <row r="3873" spans="1:17" hidden="1" x14ac:dyDescent="0.3">
      <c r="A3873" t="s">
        <v>7908</v>
      </c>
      <c r="B3873" t="s">
        <v>7909</v>
      </c>
      <c r="C3873" t="str">
        <f>IFERROR(VLOOKUP(Table1[[#This Row],[Ticker]],[1]!Table1[[Symbol]:[Industry]],2,FALSE),"-")</f>
        <v>-</v>
      </c>
      <c r="D3873" t="s">
        <v>1514</v>
      </c>
      <c r="E3873">
        <v>24.051941981999999</v>
      </c>
      <c r="F3873">
        <v>3.34</v>
      </c>
      <c r="G3873">
        <v>-43.216085717095403</v>
      </c>
      <c r="H3873">
        <v>-4.5826279425235397</v>
      </c>
      <c r="I3873">
        <v>-25.676350130928299</v>
      </c>
      <c r="J3873">
        <v>-0.45568808108373099</v>
      </c>
      <c r="K3873">
        <v>3.2840608510984999</v>
      </c>
      <c r="L3873">
        <v>3.7964034901641899</v>
      </c>
      <c r="M3873">
        <v>64.326559544519995</v>
      </c>
      <c r="N3873">
        <v>1.52071544889406</v>
      </c>
      <c r="O3873">
        <v>76.646706586826298</v>
      </c>
      <c r="P3873">
        <v>19.285714285714199</v>
      </c>
      <c r="Q3873">
        <v>-9.6902175291060003E-2</v>
      </c>
    </row>
    <row r="3874" spans="1:17" hidden="1" x14ac:dyDescent="0.3">
      <c r="A3874" t="s">
        <v>7910</v>
      </c>
      <c r="B3874" t="s">
        <v>7911</v>
      </c>
      <c r="C3874" t="str">
        <f>IFERROR(VLOOKUP(Table1[[#This Row],[Ticker]],[1]!Table1[[Symbol]:[Industry]],2,FALSE),"-")</f>
        <v>-</v>
      </c>
      <c r="E3874">
        <v>24.007752799999999</v>
      </c>
      <c r="F3874">
        <v>93.73</v>
      </c>
      <c r="G3874">
        <v>-59.909782923073301</v>
      </c>
      <c r="H3874">
        <v>-3.5199373291721301</v>
      </c>
      <c r="I3874">
        <v>-45.541937175462699</v>
      </c>
      <c r="J3874">
        <v>-1.08294352545608</v>
      </c>
      <c r="M3874">
        <v>28.191538708675601</v>
      </c>
      <c r="O3874">
        <v>67.289021657953697</v>
      </c>
      <c r="P3874">
        <v>20.786082474226799</v>
      </c>
    </row>
    <row r="3875" spans="1:17" hidden="1" x14ac:dyDescent="0.3">
      <c r="A3875" t="s">
        <v>7912</v>
      </c>
      <c r="B3875" t="s">
        <v>7913</v>
      </c>
      <c r="C3875" t="str">
        <f>IFERROR(VLOOKUP(Table1[[#This Row],[Ticker]],[1]!Table1[[Symbol]:[Industry]],2,FALSE),"-")</f>
        <v>-</v>
      </c>
      <c r="E3875">
        <v>23.928419999999999</v>
      </c>
      <c r="F3875">
        <v>59.25</v>
      </c>
      <c r="G3875">
        <v>-26.588382583287501</v>
      </c>
      <c r="H3875">
        <v>-11.617936895865199</v>
      </c>
      <c r="I3875">
        <v>-22.219631411051701</v>
      </c>
      <c r="J3875">
        <v>-4.6548268855416799</v>
      </c>
      <c r="K3875">
        <v>59.406066862762003</v>
      </c>
      <c r="L3875">
        <v>60.746525554241998</v>
      </c>
      <c r="M3875">
        <v>41.898603027172399</v>
      </c>
      <c r="N3875">
        <v>0.91458262601372697</v>
      </c>
      <c r="O3875">
        <v>23.037974683544299</v>
      </c>
      <c r="P3875">
        <v>21.788283658787201</v>
      </c>
      <c r="Q3875">
        <v>3.2500906985983E-2</v>
      </c>
    </row>
    <row r="3876" spans="1:17" hidden="1" x14ac:dyDescent="0.3">
      <c r="A3876" t="s">
        <v>7914</v>
      </c>
      <c r="B3876" t="s">
        <v>7915</v>
      </c>
      <c r="C3876" t="str">
        <f>IFERROR(VLOOKUP(Table1[[#This Row],[Ticker]],[1]!Table1[[Symbol]:[Industry]],2,FALSE),"-")</f>
        <v>-</v>
      </c>
      <c r="D3876" t="s">
        <v>46</v>
      </c>
      <c r="E3876">
        <v>23.885760000000001</v>
      </c>
      <c r="F3876">
        <v>28.05</v>
      </c>
      <c r="G3876">
        <v>103.668825904801</v>
      </c>
      <c r="H3876">
        <v>6.87182850472034</v>
      </c>
      <c r="I3876">
        <v>216.75279966664201</v>
      </c>
      <c r="J3876">
        <v>7.9203431824855297</v>
      </c>
      <c r="K3876">
        <v>22.756891962510998</v>
      </c>
      <c r="L3876">
        <v>16.781331446830901</v>
      </c>
      <c r="M3876">
        <v>99.995563243521701</v>
      </c>
      <c r="N3876">
        <v>4.8135198135198101</v>
      </c>
      <c r="O3876">
        <v>0</v>
      </c>
      <c r="P3876">
        <v>245.01845018450101</v>
      </c>
    </row>
    <row r="3877" spans="1:17" hidden="1" x14ac:dyDescent="0.3">
      <c r="A3877" t="s">
        <v>7916</v>
      </c>
      <c r="B3877" t="s">
        <v>7917</v>
      </c>
      <c r="C3877" t="str">
        <f>IFERROR(VLOOKUP(Table1[[#This Row],[Ticker]],[1]!Table1[[Symbol]:[Industry]],2,FALSE),"-")</f>
        <v>-</v>
      </c>
      <c r="E3877">
        <v>23.860890900000001</v>
      </c>
      <c r="F3877">
        <v>22.11</v>
      </c>
      <c r="G3877">
        <v>13.898111813768701</v>
      </c>
      <c r="H3877">
        <v>-14.919166404062</v>
      </c>
      <c r="I3877">
        <v>-16.587298651131299</v>
      </c>
      <c r="J3877">
        <v>-13.0187269122725</v>
      </c>
      <c r="K3877">
        <v>22.792307004999099</v>
      </c>
      <c r="L3877">
        <v>21.549510199340101</v>
      </c>
      <c r="M3877">
        <v>44.079572752644196</v>
      </c>
      <c r="N3877">
        <v>1.2706435599743999</v>
      </c>
      <c r="O3877">
        <v>40.117593848937098</v>
      </c>
      <c r="P3877">
        <v>62.573529411764703</v>
      </c>
      <c r="Q3877">
        <v>2.0422004965850002E-3</v>
      </c>
    </row>
    <row r="3878" spans="1:17" hidden="1" x14ac:dyDescent="0.3">
      <c r="A3878" t="s">
        <v>7918</v>
      </c>
      <c r="B3878" t="s">
        <v>7919</v>
      </c>
      <c r="C3878" t="str">
        <f>IFERROR(VLOOKUP(Table1[[#This Row],[Ticker]],[1]!Table1[[Symbol]:[Industry]],2,FALSE),"-")</f>
        <v>-</v>
      </c>
      <c r="E3878">
        <v>23.832734815999999</v>
      </c>
      <c r="F3878">
        <v>39.71</v>
      </c>
      <c r="G3878">
        <v>-32.249927401917397</v>
      </c>
      <c r="H3878">
        <v>-7.0441664040619996</v>
      </c>
      <c r="I3878">
        <v>-16.317375771953898</v>
      </c>
      <c r="J3878">
        <v>-1.6714935522083501</v>
      </c>
      <c r="K3878">
        <v>40.677397144924498</v>
      </c>
      <c r="L3878">
        <v>42.7442523398541</v>
      </c>
      <c r="M3878">
        <v>0.164024722426689</v>
      </c>
      <c r="O3878">
        <v>48.300176278015599</v>
      </c>
      <c r="P3878">
        <v>20.6624126405348</v>
      </c>
    </row>
    <row r="3879" spans="1:17" hidden="1" x14ac:dyDescent="0.3">
      <c r="A3879" t="s">
        <v>7920</v>
      </c>
      <c r="B3879" t="s">
        <v>7921</v>
      </c>
      <c r="C3879" t="str">
        <f>IFERROR(VLOOKUP(Table1[[#This Row],[Ticker]],[1]!Table1[[Symbol]:[Industry]],2,FALSE),"-")</f>
        <v>-</v>
      </c>
      <c r="D3879" t="s">
        <v>388</v>
      </c>
      <c r="E3879">
        <v>23.802510000000002</v>
      </c>
      <c r="F3879">
        <v>47.51</v>
      </c>
      <c r="G3879">
        <v>236.43368091945899</v>
      </c>
      <c r="H3879">
        <v>-7.0441664040619996</v>
      </c>
      <c r="I3879">
        <v>-11.3173757719539</v>
      </c>
      <c r="J3879">
        <v>-1.6714935522083501</v>
      </c>
      <c r="K3879">
        <v>47.446862244335101</v>
      </c>
      <c r="M3879">
        <v>100</v>
      </c>
      <c r="O3879">
        <v>0</v>
      </c>
      <c r="P3879">
        <v>262.118902439024</v>
      </c>
    </row>
    <row r="3880" spans="1:17" hidden="1" x14ac:dyDescent="0.3">
      <c r="A3880" t="s">
        <v>7922</v>
      </c>
      <c r="B3880" t="s">
        <v>7923</v>
      </c>
      <c r="C3880" t="str">
        <f>IFERROR(VLOOKUP(Table1[[#This Row],[Ticker]],[1]!Table1[[Symbol]:[Industry]],2,FALSE),"-")</f>
        <v>-</v>
      </c>
      <c r="E3880">
        <v>23.798587276999999</v>
      </c>
      <c r="F3880">
        <v>11.76</v>
      </c>
      <c r="G3880">
        <v>11.058964526946999</v>
      </c>
      <c r="H3880">
        <v>-19.562684922580502</v>
      </c>
      <c r="I3880">
        <v>11.9530644796183</v>
      </c>
      <c r="J3880">
        <v>-6.8120558012043197</v>
      </c>
      <c r="K3880">
        <v>11.6858627700451</v>
      </c>
      <c r="L3880">
        <v>10.1128509499766</v>
      </c>
      <c r="M3880">
        <v>37.0273182975575</v>
      </c>
      <c r="N3880">
        <v>0.67472245578108403</v>
      </c>
      <c r="O3880">
        <v>19.387755102040799</v>
      </c>
      <c r="P3880">
        <v>52.925877763328998</v>
      </c>
      <c r="Q3880">
        <v>4.5455000239414997E-2</v>
      </c>
    </row>
    <row r="3881" spans="1:17" hidden="1" x14ac:dyDescent="0.3">
      <c r="A3881" t="s">
        <v>7924</v>
      </c>
      <c r="B3881" t="s">
        <v>7925</v>
      </c>
      <c r="C3881" t="str">
        <f>IFERROR(VLOOKUP(Table1[[#This Row],[Ticker]],[1]!Table1[[Symbol]:[Industry]],2,FALSE),"-")</f>
        <v>-</v>
      </c>
      <c r="E3881">
        <v>23.676508800000001</v>
      </c>
      <c r="F3881">
        <v>16.79</v>
      </c>
      <c r="G3881">
        <v>59.430544742838897</v>
      </c>
      <c r="H3881">
        <v>-5.2259845858801803</v>
      </c>
      <c r="I3881">
        <v>12.138506580987199</v>
      </c>
      <c r="J3881">
        <v>-5.7263193660290304</v>
      </c>
      <c r="K3881">
        <v>16.721174827935101</v>
      </c>
      <c r="L3881">
        <v>15.4740505982047</v>
      </c>
      <c r="M3881">
        <v>53.489480380417199</v>
      </c>
      <c r="N3881">
        <v>0.77142792754234302</v>
      </c>
      <c r="O3881">
        <v>40.798094103633098</v>
      </c>
      <c r="P3881">
        <v>113.61323155216201</v>
      </c>
      <c r="Q3881">
        <v>6.2493192911852999E-2</v>
      </c>
    </row>
    <row r="3882" spans="1:17" hidden="1" x14ac:dyDescent="0.3">
      <c r="A3882" t="s">
        <v>7926</v>
      </c>
      <c r="B3882" t="s">
        <v>7927</v>
      </c>
      <c r="C3882" t="str">
        <f>IFERROR(VLOOKUP(Table1[[#This Row],[Ticker]],[1]!Table1[[Symbol]:[Industry]],2,FALSE),"-")</f>
        <v>-</v>
      </c>
      <c r="D3882" t="s">
        <v>267</v>
      </c>
      <c r="E3882">
        <v>23.67025752</v>
      </c>
      <c r="F3882">
        <v>4.3600000000000003</v>
      </c>
      <c r="G3882">
        <v>358.759222924879</v>
      </c>
      <c r="H3882">
        <v>18.838186537114399</v>
      </c>
      <c r="I3882">
        <v>59.663016384908801</v>
      </c>
      <c r="J3882">
        <v>6.1370706795296801</v>
      </c>
      <c r="K3882">
        <v>3.5542492308039701</v>
      </c>
      <c r="L3882">
        <v>2.66462464283034</v>
      </c>
      <c r="M3882">
        <v>94.3686564767292</v>
      </c>
      <c r="N3882">
        <v>1.1249782022796799</v>
      </c>
      <c r="O3882">
        <v>0</v>
      </c>
      <c r="P3882">
        <v>412.941176470588</v>
      </c>
      <c r="Q3882">
        <v>0.210764841069564</v>
      </c>
    </row>
    <row r="3883" spans="1:17" hidden="1" x14ac:dyDescent="0.3">
      <c r="A3883" t="s">
        <v>7928</v>
      </c>
      <c r="B3883" t="s">
        <v>7929</v>
      </c>
      <c r="C3883" t="str">
        <f>IFERROR(VLOOKUP(Table1[[#This Row],[Ticker]],[1]!Table1[[Symbol]:[Industry]],2,FALSE),"-")</f>
        <v>-</v>
      </c>
      <c r="E3883">
        <v>23.591328994999898</v>
      </c>
      <c r="F3883">
        <v>11.02</v>
      </c>
      <c r="G3883">
        <v>-10.1390030321695</v>
      </c>
      <c r="H3883">
        <v>36.608683336870598</v>
      </c>
      <c r="I3883">
        <v>6.6697762623072796</v>
      </c>
      <c r="J3883">
        <v>9.2285064477916396</v>
      </c>
      <c r="K3883">
        <v>8.8629764769167902</v>
      </c>
      <c r="L3883">
        <v>8.6864118059183006</v>
      </c>
      <c r="M3883">
        <v>82.924740532820806</v>
      </c>
      <c r="N3883">
        <v>4.3766301021609104</v>
      </c>
      <c r="O3883">
        <v>24.137931034482701</v>
      </c>
      <c r="P3883">
        <v>60.875912408759099</v>
      </c>
    </row>
    <row r="3884" spans="1:17" hidden="1" x14ac:dyDescent="0.3">
      <c r="A3884" t="s">
        <v>7930</v>
      </c>
      <c r="B3884" t="s">
        <v>7931</v>
      </c>
      <c r="C3884" t="str">
        <f>IFERROR(VLOOKUP(Table1[[#This Row],[Ticker]],[1]!Table1[[Symbol]:[Industry]],2,FALSE),"-")</f>
        <v>-</v>
      </c>
      <c r="D3884" t="s">
        <v>49</v>
      </c>
      <c r="E3884">
        <v>23.516999999999999</v>
      </c>
      <c r="F3884">
        <v>2.38</v>
      </c>
      <c r="G3884">
        <v>-75.2614927060052</v>
      </c>
      <c r="H3884">
        <v>0.78993497842646898</v>
      </c>
      <c r="I3884">
        <v>-6.0076412586796097</v>
      </c>
      <c r="J3884">
        <v>-5.3751972559120604</v>
      </c>
      <c r="K3884">
        <v>2.2927029260641398</v>
      </c>
      <c r="L3884">
        <v>2.9567241454898601</v>
      </c>
      <c r="M3884">
        <v>43.537337577928398</v>
      </c>
      <c r="N3884">
        <v>1.19639153608657</v>
      </c>
      <c r="O3884">
        <v>136.554621848739</v>
      </c>
      <c r="P3884">
        <v>25.2631578947368</v>
      </c>
      <c r="Q3884">
        <v>4.5431082707481002E-2</v>
      </c>
    </row>
    <row r="3885" spans="1:17" hidden="1" x14ac:dyDescent="0.3">
      <c r="A3885" t="s">
        <v>7932</v>
      </c>
      <c r="B3885" t="s">
        <v>7933</v>
      </c>
      <c r="C3885" t="str">
        <f>IFERROR(VLOOKUP(Table1[[#This Row],[Ticker]],[1]!Table1[[Symbol]:[Industry]],2,FALSE),"-")</f>
        <v>-</v>
      </c>
      <c r="D3885" t="s">
        <v>278</v>
      </c>
      <c r="E3885">
        <v>23.443285102000001</v>
      </c>
      <c r="F3885">
        <v>27.26</v>
      </c>
      <c r="G3885">
        <v>-58.326684331524</v>
      </c>
      <c r="H3885">
        <v>-6.1976445049085402</v>
      </c>
      <c r="I3885">
        <v>-18.184475191154402</v>
      </c>
      <c r="J3885">
        <v>-2.3961312333677798</v>
      </c>
      <c r="K3885">
        <v>27.138175923930401</v>
      </c>
      <c r="L3885">
        <v>30.911403357123501</v>
      </c>
      <c r="M3885">
        <v>59.381684058832398</v>
      </c>
      <c r="N3885">
        <v>0.94446435256916506</v>
      </c>
      <c r="O3885">
        <v>53.705062362435797</v>
      </c>
      <c r="P3885">
        <v>17.6013805004314</v>
      </c>
      <c r="Q3885">
        <v>-2.7265533716809998E-2</v>
      </c>
    </row>
    <row r="3886" spans="1:17" hidden="1" x14ac:dyDescent="0.3">
      <c r="A3886" t="s">
        <v>7934</v>
      </c>
      <c r="B3886" t="s">
        <v>7935</v>
      </c>
      <c r="C3886" t="str">
        <f>IFERROR(VLOOKUP(Table1[[#This Row],[Ticker]],[1]!Table1[[Symbol]:[Industry]],2,FALSE),"-")</f>
        <v>-</v>
      </c>
      <c r="D3886" t="s">
        <v>166</v>
      </c>
      <c r="E3886">
        <v>23.438400000000001</v>
      </c>
      <c r="F3886">
        <v>15.92</v>
      </c>
      <c r="G3886">
        <v>48.876181989207403</v>
      </c>
      <c r="H3886">
        <v>1.9620447760622099</v>
      </c>
      <c r="I3886">
        <v>11.7119905340738</v>
      </c>
      <c r="J3886">
        <v>3.1046258507767202</v>
      </c>
      <c r="K3886">
        <v>13.1119050140305</v>
      </c>
      <c r="L3886">
        <v>10.736874045677199</v>
      </c>
      <c r="M3886">
        <v>92.186462716030107</v>
      </c>
      <c r="N3886">
        <v>6.6826783640268703E-3</v>
      </c>
      <c r="O3886">
        <v>10.238693467336599</v>
      </c>
      <c r="P3886">
        <v>136.90476190476099</v>
      </c>
    </row>
    <row r="3887" spans="1:17" hidden="1" x14ac:dyDescent="0.3">
      <c r="A3887" t="s">
        <v>7936</v>
      </c>
      <c r="B3887" t="s">
        <v>7937</v>
      </c>
      <c r="C3887" t="str">
        <f>IFERROR(VLOOKUP(Table1[[#This Row],[Ticker]],[1]!Table1[[Symbol]:[Industry]],2,FALSE),"-")</f>
        <v>-</v>
      </c>
      <c r="D3887" t="s">
        <v>533</v>
      </c>
      <c r="E3887">
        <v>23.373000000000001</v>
      </c>
      <c r="F3887">
        <v>18.52</v>
      </c>
      <c r="G3887">
        <v>230.46862463428101</v>
      </c>
      <c r="H3887">
        <v>40.3242546485695</v>
      </c>
      <c r="I3887">
        <v>136.27620711574599</v>
      </c>
      <c r="J3887">
        <v>19.816109753576701</v>
      </c>
      <c r="K3887">
        <v>11.287761705779699</v>
      </c>
      <c r="L3887">
        <v>8.4510221675755801</v>
      </c>
      <c r="M3887">
        <v>99.249860650863894</v>
      </c>
      <c r="N3887">
        <v>1.3526648505169001</v>
      </c>
      <c r="O3887">
        <v>0</v>
      </c>
      <c r="P3887">
        <v>301.73535791757001</v>
      </c>
      <c r="Q3887">
        <v>0.117178391949168</v>
      </c>
    </row>
    <row r="3888" spans="1:17" hidden="1" x14ac:dyDescent="0.3">
      <c r="A3888" t="s">
        <v>7938</v>
      </c>
      <c r="B3888" t="s">
        <v>7939</v>
      </c>
      <c r="C3888" t="str">
        <f>IFERROR(VLOOKUP(Table1[[#This Row],[Ticker]],[1]!Table1[[Symbol]:[Industry]],2,FALSE),"-")</f>
        <v>-</v>
      </c>
      <c r="D3888" t="s">
        <v>140</v>
      </c>
      <c r="E3888">
        <v>23.319116340000001</v>
      </c>
      <c r="F3888">
        <v>22.58</v>
      </c>
      <c r="G3888">
        <v>-57.691300546920097</v>
      </c>
      <c r="H3888">
        <v>-42.203983755660097</v>
      </c>
      <c r="I3888">
        <v>6.7788585376694597</v>
      </c>
      <c r="J3888">
        <v>-7.7871960315471904</v>
      </c>
      <c r="K3888">
        <v>25.076424304504702</v>
      </c>
      <c r="L3888">
        <v>23.8169778144905</v>
      </c>
      <c r="M3888">
        <v>24.503376826738702</v>
      </c>
      <c r="N3888">
        <v>0.289143150449858</v>
      </c>
      <c r="O3888">
        <v>71.922054915854702</v>
      </c>
      <c r="P3888">
        <v>32.823529411764603</v>
      </c>
      <c r="Q3888">
        <v>-8.3094151410740003E-3</v>
      </c>
    </row>
    <row r="3889" spans="1:17" hidden="1" x14ac:dyDescent="0.3">
      <c r="A3889" t="s">
        <v>7940</v>
      </c>
      <c r="B3889" t="s">
        <v>7941</v>
      </c>
      <c r="C3889" t="str">
        <f>IFERROR(VLOOKUP(Table1[[#This Row],[Ticker]],[1]!Table1[[Symbol]:[Industry]],2,FALSE),"-")</f>
        <v>-</v>
      </c>
      <c r="D3889" t="s">
        <v>714</v>
      </c>
      <c r="E3889">
        <v>23.31605892</v>
      </c>
      <c r="F3889">
        <v>86.38</v>
      </c>
      <c r="G3889">
        <v>0.36176520157947301</v>
      </c>
      <c r="H3889">
        <v>-6.7373133525788704</v>
      </c>
      <c r="I3889">
        <v>6.8495188928887201</v>
      </c>
      <c r="J3889">
        <v>-0.38620550997745401</v>
      </c>
      <c r="K3889">
        <v>84.901171242399201</v>
      </c>
      <c r="L3889">
        <v>76.905478155031702</v>
      </c>
      <c r="M3889">
        <v>58.062255720738897</v>
      </c>
      <c r="N3889">
        <v>1.16434881162064</v>
      </c>
      <c r="O3889">
        <v>7.7216948367677603</v>
      </c>
      <c r="P3889">
        <v>30.759915228579999</v>
      </c>
    </row>
    <row r="3890" spans="1:17" hidden="1" x14ac:dyDescent="0.3">
      <c r="A3890" t="s">
        <v>7942</v>
      </c>
      <c r="B3890" t="s">
        <v>7943</v>
      </c>
      <c r="C3890" t="str">
        <f>IFERROR(VLOOKUP(Table1[[#This Row],[Ticker]],[1]!Table1[[Symbol]:[Industry]],2,FALSE),"-")</f>
        <v>-</v>
      </c>
      <c r="D3890" t="s">
        <v>130</v>
      </c>
      <c r="E3890">
        <v>23.308059319999899</v>
      </c>
      <c r="F3890">
        <v>34.92</v>
      </c>
      <c r="G3890">
        <v>4.8568345552018197</v>
      </c>
      <c r="H3890">
        <v>-25.550584140351301</v>
      </c>
      <c r="I3890">
        <v>-15.777020094799299</v>
      </c>
      <c r="J3890">
        <v>-6.6510853889430397</v>
      </c>
      <c r="K3890">
        <v>41.377722447158597</v>
      </c>
      <c r="L3890">
        <v>38.720549530157101</v>
      </c>
      <c r="M3890">
        <v>14.2523773314407</v>
      </c>
      <c r="N3890">
        <v>0.37478361907471902</v>
      </c>
      <c r="O3890">
        <v>59.106529209621897</v>
      </c>
      <c r="P3890">
        <v>68.695652173913004</v>
      </c>
      <c r="Q3890">
        <v>4.8296563537470999E-2</v>
      </c>
    </row>
    <row r="3891" spans="1:17" hidden="1" x14ac:dyDescent="0.3">
      <c r="A3891" t="s">
        <v>7944</v>
      </c>
      <c r="B3891" t="s">
        <v>7945</v>
      </c>
      <c r="C3891" t="str">
        <f>IFERROR(VLOOKUP(Table1[[#This Row],[Ticker]],[1]!Table1[[Symbol]:[Industry]],2,FALSE),"-")</f>
        <v>-</v>
      </c>
      <c r="D3891" t="s">
        <v>1491</v>
      </c>
      <c r="E3891">
        <v>23.251439999999999</v>
      </c>
      <c r="F3891">
        <v>1.52</v>
      </c>
      <c r="G3891">
        <v>109.69939386505</v>
      </c>
      <c r="H3891">
        <v>-16.135075494971002</v>
      </c>
      <c r="I3891">
        <v>-13.252859642921599</v>
      </c>
      <c r="J3891">
        <v>-2.3337452078374898</v>
      </c>
      <c r="K3891">
        <v>1.5171344050304201</v>
      </c>
      <c r="L3891">
        <v>1.3514013474555899</v>
      </c>
      <c r="M3891">
        <v>47.3954035064137</v>
      </c>
      <c r="N3891">
        <v>0.895007613815193</v>
      </c>
      <c r="O3891">
        <v>28.289473684210499</v>
      </c>
      <c r="P3891">
        <v>153.333333333333</v>
      </c>
      <c r="Q3891">
        <v>6.8445371770919E-2</v>
      </c>
    </row>
    <row r="3892" spans="1:17" hidden="1" x14ac:dyDescent="0.3">
      <c r="A3892" t="s">
        <v>7946</v>
      </c>
      <c r="B3892" t="s">
        <v>7947</v>
      </c>
      <c r="C3892" t="str">
        <f>IFERROR(VLOOKUP(Table1[[#This Row],[Ticker]],[1]!Table1[[Symbol]:[Industry]],2,FALSE),"-")</f>
        <v>-</v>
      </c>
      <c r="D3892" t="s">
        <v>49</v>
      </c>
      <c r="E3892">
        <v>23.2431375</v>
      </c>
      <c r="F3892">
        <v>1.99</v>
      </c>
      <c r="G3892">
        <v>1.87888104453801</v>
      </c>
      <c r="H3892">
        <v>-5.0239643838599797</v>
      </c>
      <c r="I3892">
        <v>-23.2642784268212</v>
      </c>
      <c r="J3892">
        <v>-3.1349081863546799</v>
      </c>
      <c r="K3892">
        <v>2.0687904726511599</v>
      </c>
      <c r="L3892">
        <v>2.1161577822771398</v>
      </c>
      <c r="M3892">
        <v>44.2519804331004</v>
      </c>
      <c r="N3892">
        <v>1.6624603903756601</v>
      </c>
      <c r="O3892">
        <v>60.804020100502498</v>
      </c>
      <c r="P3892">
        <v>49.624060150375897</v>
      </c>
      <c r="Q3892">
        <v>7.7100939373816998E-2</v>
      </c>
    </row>
    <row r="3893" spans="1:17" hidden="1" x14ac:dyDescent="0.3">
      <c r="A3893" t="s">
        <v>7948</v>
      </c>
      <c r="B3893" t="s">
        <v>7949</v>
      </c>
      <c r="C3893" t="str">
        <f>IFERROR(VLOOKUP(Table1[[#This Row],[Ticker]],[1]!Table1[[Symbol]:[Industry]],2,FALSE),"-")</f>
        <v>-</v>
      </c>
      <c r="E3893">
        <v>23.216721379999999</v>
      </c>
      <c r="F3893">
        <v>22.25</v>
      </c>
      <c r="G3893">
        <v>-19.581263484276</v>
      </c>
      <c r="H3893">
        <v>-8.6224215553114494</v>
      </c>
      <c r="I3893">
        <v>5.0529171150753198</v>
      </c>
      <c r="J3893">
        <v>6.2093329735004401</v>
      </c>
      <c r="K3893">
        <v>21.106000392813201</v>
      </c>
      <c r="L3893">
        <v>21.648611633310399</v>
      </c>
      <c r="M3893">
        <v>64.976134551952399</v>
      </c>
      <c r="N3893">
        <v>0.88581314498323505</v>
      </c>
      <c r="O3893">
        <v>30.337078651685399</v>
      </c>
      <c r="P3893">
        <v>21.917808219177999</v>
      </c>
      <c r="Q3893">
        <v>2.9843124584816999E-2</v>
      </c>
    </row>
    <row r="3894" spans="1:17" hidden="1" x14ac:dyDescent="0.3">
      <c r="A3894" t="s">
        <v>7950</v>
      </c>
      <c r="B3894" t="s">
        <v>7951</v>
      </c>
      <c r="C3894" t="str">
        <f>IFERROR(VLOOKUP(Table1[[#This Row],[Ticker]],[1]!Table1[[Symbol]:[Industry]],2,FALSE),"-")</f>
        <v>-</v>
      </c>
      <c r="D3894" t="s">
        <v>607</v>
      </c>
      <c r="E3894">
        <v>23.213349149999999</v>
      </c>
      <c r="F3894">
        <v>34.5</v>
      </c>
      <c r="G3894">
        <v>-39.4352215195645</v>
      </c>
      <c r="H3894">
        <v>-4.3655949754905796</v>
      </c>
      <c r="I3894">
        <v>-33.702077684214899</v>
      </c>
      <c r="J3894">
        <v>29.757077876362999</v>
      </c>
      <c r="K3894">
        <v>34.683035565925799</v>
      </c>
      <c r="L3894">
        <v>37.827854135001502</v>
      </c>
      <c r="M3894">
        <v>57.482507358339902</v>
      </c>
      <c r="N3894">
        <v>1.55741626794258</v>
      </c>
      <c r="O3894">
        <v>50.7246376811594</v>
      </c>
      <c r="P3894">
        <v>36.579572446555801</v>
      </c>
    </row>
    <row r="3895" spans="1:17" hidden="1" x14ac:dyDescent="0.3">
      <c r="A3895" t="s">
        <v>7952</v>
      </c>
      <c r="B3895" t="s">
        <v>7953</v>
      </c>
      <c r="C3895" t="str">
        <f>IFERROR(VLOOKUP(Table1[[#This Row],[Ticker]],[1]!Table1[[Symbol]:[Industry]],2,FALSE),"-")</f>
        <v>-</v>
      </c>
      <c r="E3895">
        <v>23.181480000000001</v>
      </c>
      <c r="F3895">
        <v>30</v>
      </c>
      <c r="G3895">
        <v>10.678414844071799</v>
      </c>
      <c r="H3895">
        <v>27.1697236683708</v>
      </c>
      <c r="I3895">
        <v>62.696545341735103</v>
      </c>
      <c r="J3895">
        <v>3.3285064477916402</v>
      </c>
      <c r="K3895">
        <v>27.721922780070699</v>
      </c>
      <c r="L3895">
        <v>23.752092985168598</v>
      </c>
      <c r="M3895">
        <v>90.899203924859705</v>
      </c>
      <c r="N3895">
        <v>0.61668870052103597</v>
      </c>
      <c r="O3895">
        <v>12.1666666666666</v>
      </c>
      <c r="P3895">
        <v>103.38983050847401</v>
      </c>
      <c r="Q3895">
        <v>9.4490662792088995E-2</v>
      </c>
    </row>
    <row r="3896" spans="1:17" hidden="1" x14ac:dyDescent="0.3">
      <c r="A3896" t="s">
        <v>7954</v>
      </c>
      <c r="B3896" t="s">
        <v>7955</v>
      </c>
      <c r="C3896" t="str">
        <f>IFERROR(VLOOKUP(Table1[[#This Row],[Ticker]],[1]!Table1[[Symbol]:[Industry]],2,FALSE),"-")</f>
        <v>-</v>
      </c>
      <c r="E3896">
        <v>23.1632</v>
      </c>
      <c r="F3896">
        <v>49.65</v>
      </c>
      <c r="G3896">
        <v>-29.7431925340573</v>
      </c>
      <c r="H3896">
        <v>-6.63930810446685</v>
      </c>
      <c r="I3896">
        <v>-22.656661486239599</v>
      </c>
      <c r="J3896">
        <v>-1.4694733501881401</v>
      </c>
      <c r="K3896">
        <v>49.802400240293501</v>
      </c>
      <c r="L3896">
        <v>49.832491823741897</v>
      </c>
      <c r="M3896">
        <v>52.3278075854696</v>
      </c>
      <c r="N3896">
        <v>0.63270286760219596</v>
      </c>
      <c r="O3896">
        <v>28.197381671701901</v>
      </c>
      <c r="P3896">
        <v>40.851063829787201</v>
      </c>
    </row>
    <row r="3897" spans="1:17" hidden="1" x14ac:dyDescent="0.3">
      <c r="A3897" t="s">
        <v>7956</v>
      </c>
      <c r="B3897" t="s">
        <v>7957</v>
      </c>
      <c r="C3897" t="str">
        <f>IFERROR(VLOOKUP(Table1[[#This Row],[Ticker]],[1]!Table1[[Symbol]:[Industry]],2,FALSE),"-")</f>
        <v>-</v>
      </c>
      <c r="E3897">
        <v>23.161508999999999</v>
      </c>
      <c r="F3897">
        <v>4.42</v>
      </c>
      <c r="G3897">
        <v>-11.874479831585001</v>
      </c>
      <c r="H3897">
        <v>-13.362249192733</v>
      </c>
      <c r="I3897">
        <v>-29.161241942957599</v>
      </c>
      <c r="J3897">
        <v>0.224241044948046</v>
      </c>
      <c r="K3897">
        <v>4.4363215079306197</v>
      </c>
      <c r="L3897">
        <v>4.5024107652145497</v>
      </c>
      <c r="M3897">
        <v>46.499465459153903</v>
      </c>
      <c r="N3897">
        <v>1.0749209015610901</v>
      </c>
      <c r="O3897">
        <v>47.058823529411697</v>
      </c>
      <c r="P3897">
        <v>22.4376731301939</v>
      </c>
      <c r="Q3897">
        <v>-9.8425508915530993E-2</v>
      </c>
    </row>
    <row r="3898" spans="1:17" hidden="1" x14ac:dyDescent="0.3">
      <c r="A3898" t="s">
        <v>7958</v>
      </c>
      <c r="B3898" t="s">
        <v>7959</v>
      </c>
      <c r="C3898" t="str">
        <f>IFERROR(VLOOKUP(Table1[[#This Row],[Ticker]],[1]!Table1[[Symbol]:[Industry]],2,FALSE),"-")</f>
        <v>-</v>
      </c>
      <c r="E3898">
        <v>23.091247410000001</v>
      </c>
      <c r="F3898">
        <v>2.6</v>
      </c>
      <c r="K3898">
        <v>2.9214051989229399</v>
      </c>
      <c r="L3898">
        <v>4.2861502767889696</v>
      </c>
      <c r="M3898">
        <v>64.437260219561196</v>
      </c>
      <c r="N3898">
        <v>1</v>
      </c>
      <c r="Q3898">
        <v>-8.2544193203107005E-2</v>
      </c>
    </row>
    <row r="3899" spans="1:17" hidden="1" x14ac:dyDescent="0.3">
      <c r="A3899" t="s">
        <v>7960</v>
      </c>
      <c r="B3899" t="s">
        <v>7961</v>
      </c>
      <c r="C3899" t="str">
        <f>IFERROR(VLOOKUP(Table1[[#This Row],[Ticker]],[1]!Table1[[Symbol]:[Industry]],2,FALSE),"-")</f>
        <v>-</v>
      </c>
      <c r="E3899">
        <v>23.070715799999999</v>
      </c>
      <c r="F3899">
        <v>48</v>
      </c>
      <c r="G3899">
        <v>178.112246834865</v>
      </c>
      <c r="H3899">
        <v>-7.1480733034801203</v>
      </c>
      <c r="I3899">
        <v>111.938438181534</v>
      </c>
      <c r="J3899">
        <v>0.30135328699402197</v>
      </c>
      <c r="K3899">
        <v>48.6345042772965</v>
      </c>
      <c r="L3899">
        <v>36.835143083925601</v>
      </c>
      <c r="M3899">
        <v>38.916973119997998</v>
      </c>
      <c r="N3899">
        <v>0.52400974199640504</v>
      </c>
      <c r="O3899">
        <v>31.4583333333333</v>
      </c>
      <c r="P3899">
        <v>260.90225563909701</v>
      </c>
      <c r="Q3899">
        <v>0.105131571219981</v>
      </c>
    </row>
    <row r="3900" spans="1:17" hidden="1" x14ac:dyDescent="0.3">
      <c r="A3900" t="s">
        <v>7962</v>
      </c>
      <c r="B3900" t="s">
        <v>7963</v>
      </c>
      <c r="C3900" t="str">
        <f>IFERROR(VLOOKUP(Table1[[#This Row],[Ticker]],[1]!Table1[[Symbol]:[Industry]],2,FALSE),"-")</f>
        <v>-</v>
      </c>
      <c r="E3900">
        <v>23.03125</v>
      </c>
      <c r="F3900">
        <v>13.75</v>
      </c>
      <c r="G3900">
        <v>-19.096074232742801</v>
      </c>
      <c r="H3900">
        <v>20.270648410752798</v>
      </c>
      <c r="I3900">
        <v>20.2615715964671</v>
      </c>
      <c r="J3900">
        <v>-3.1051853084807401</v>
      </c>
      <c r="K3900">
        <v>11.8073477049705</v>
      </c>
      <c r="L3900">
        <v>11.130156602664099</v>
      </c>
      <c r="M3900">
        <v>58.3996823204264</v>
      </c>
      <c r="N3900">
        <v>3.1048951048951001</v>
      </c>
      <c r="O3900">
        <v>14.909090909090899</v>
      </c>
      <c r="P3900">
        <v>61.764705882352899</v>
      </c>
      <c r="Q3900">
        <v>8.0682041392426004E-2</v>
      </c>
    </row>
    <row r="3901" spans="1:17" hidden="1" x14ac:dyDescent="0.3">
      <c r="A3901" t="s">
        <v>7964</v>
      </c>
      <c r="B3901" t="s">
        <v>7965</v>
      </c>
      <c r="C3901" t="str">
        <f>IFERROR(VLOOKUP(Table1[[#This Row],[Ticker]],[1]!Table1[[Symbol]:[Industry]],2,FALSE),"-")</f>
        <v>-</v>
      </c>
      <c r="D3901" t="s">
        <v>64</v>
      </c>
      <c r="E3901">
        <v>23.0250804</v>
      </c>
      <c r="F3901">
        <v>23.99</v>
      </c>
      <c r="G3901">
        <v>-41.568811982397598</v>
      </c>
      <c r="H3901">
        <v>-3.4503511094527299</v>
      </c>
      <c r="I3901">
        <v>-22.728010927049901</v>
      </c>
      <c r="J3901">
        <v>-6.2886539985338601</v>
      </c>
      <c r="K3901">
        <v>25.077627681495301</v>
      </c>
      <c r="L3901">
        <v>27.9523776805419</v>
      </c>
      <c r="M3901">
        <v>50.235742211411001</v>
      </c>
      <c r="N3901">
        <v>1.00182795329203</v>
      </c>
      <c r="O3901">
        <v>27.136306794497699</v>
      </c>
      <c r="P3901">
        <v>8.8475499092558891</v>
      </c>
      <c r="Q3901">
        <v>1.9336889472000001E-3</v>
      </c>
    </row>
    <row r="3902" spans="1:17" hidden="1" x14ac:dyDescent="0.3">
      <c r="A3902" t="s">
        <v>7966</v>
      </c>
      <c r="B3902" t="s">
        <v>7967</v>
      </c>
      <c r="C3902" t="str">
        <f>IFERROR(VLOOKUP(Table1[[#This Row],[Ticker]],[1]!Table1[[Symbol]:[Industry]],2,FALSE),"-")</f>
        <v>-</v>
      </c>
      <c r="D3902" t="s">
        <v>49</v>
      </c>
      <c r="E3902">
        <v>23.003050000000002</v>
      </c>
      <c r="F3902">
        <v>938.9</v>
      </c>
      <c r="G3902">
        <v>-4.7475001310155696</v>
      </c>
      <c r="H3902">
        <v>-7.0441664040619996</v>
      </c>
      <c r="I3902">
        <v>-11.3173757719539</v>
      </c>
      <c r="J3902">
        <v>-1.6714935522083501</v>
      </c>
      <c r="K3902">
        <v>938.85127417777699</v>
      </c>
      <c r="L3902">
        <v>893.41053497873895</v>
      </c>
      <c r="M3902">
        <v>100</v>
      </c>
      <c r="O3902">
        <v>0</v>
      </c>
      <c r="P3902">
        <v>20.937721388548901</v>
      </c>
    </row>
    <row r="3903" spans="1:17" hidden="1" x14ac:dyDescent="0.3">
      <c r="A3903" t="s">
        <v>7968</v>
      </c>
      <c r="B3903" t="s">
        <v>7969</v>
      </c>
      <c r="C3903" t="str">
        <f>IFERROR(VLOOKUP(Table1[[#This Row],[Ticker]],[1]!Table1[[Symbol]:[Industry]],2,FALSE),"-")</f>
        <v>-</v>
      </c>
      <c r="D3903" t="s">
        <v>607</v>
      </c>
      <c r="E3903">
        <v>22.98433464</v>
      </c>
      <c r="F3903">
        <v>3.18</v>
      </c>
      <c r="G3903">
        <v>29.436729699947598</v>
      </c>
      <c r="H3903">
        <v>-7.3616267215223097</v>
      </c>
      <c r="I3903">
        <v>-1.66220335816084</v>
      </c>
      <c r="J3903">
        <v>-3.5464935522083501</v>
      </c>
      <c r="K3903">
        <v>3.1522256652315899</v>
      </c>
      <c r="L3903">
        <v>3.1269040237519401</v>
      </c>
      <c r="M3903">
        <v>46.2183415090458</v>
      </c>
      <c r="N3903">
        <v>1.2486483629629901</v>
      </c>
      <c r="O3903">
        <v>42.452830188679201</v>
      </c>
      <c r="P3903">
        <v>67.368421052631504</v>
      </c>
      <c r="Q3903">
        <v>2.7984659096090001E-3</v>
      </c>
    </row>
    <row r="3904" spans="1:17" hidden="1" x14ac:dyDescent="0.3">
      <c r="A3904" t="s">
        <v>7970</v>
      </c>
      <c r="B3904" t="s">
        <v>7971</v>
      </c>
      <c r="C3904" t="str">
        <f>IFERROR(VLOOKUP(Table1[[#This Row],[Ticker]],[1]!Table1[[Symbol]:[Industry]],2,FALSE),"-")</f>
        <v>-</v>
      </c>
      <c r="D3904" t="s">
        <v>388</v>
      </c>
      <c r="E3904">
        <v>22.886600000000001</v>
      </c>
      <c r="F3904">
        <v>22.02</v>
      </c>
      <c r="G3904">
        <v>57.8147784804354</v>
      </c>
      <c r="H3904">
        <v>3.2899093197687201</v>
      </c>
      <c r="I3904">
        <v>45.856071765519197</v>
      </c>
      <c r="J3904">
        <v>-12.054995722975301</v>
      </c>
      <c r="K3904">
        <v>20.8818070895929</v>
      </c>
      <c r="L3904">
        <v>17.371909034531299</v>
      </c>
      <c r="M3904">
        <v>36.9668792502899</v>
      </c>
      <c r="N3904">
        <v>3.6746377232379701</v>
      </c>
      <c r="O3904">
        <v>26.1580381471389</v>
      </c>
      <c r="P3904">
        <v>93.497363796133499</v>
      </c>
      <c r="Q3904">
        <v>0.135986989201445</v>
      </c>
    </row>
    <row r="3905" spans="1:17" hidden="1" x14ac:dyDescent="0.3">
      <c r="A3905" t="s">
        <v>7972</v>
      </c>
      <c r="B3905" t="s">
        <v>7973</v>
      </c>
      <c r="C3905" t="str">
        <f>IFERROR(VLOOKUP(Table1[[#This Row],[Ticker]],[1]!Table1[[Symbol]:[Industry]],2,FALSE),"-")</f>
        <v>-</v>
      </c>
      <c r="D3905" t="s">
        <v>327</v>
      </c>
      <c r="E3905">
        <v>22.862200319999999</v>
      </c>
      <c r="F3905">
        <v>36.97</v>
      </c>
      <c r="G3905">
        <v>-53.308557463182296</v>
      </c>
      <c r="H3905">
        <v>-13.2268948145751</v>
      </c>
      <c r="I3905">
        <v>-8.7369096232303107</v>
      </c>
      <c r="J3905">
        <v>-3.9400724309567301</v>
      </c>
      <c r="K3905">
        <v>38.402709556493903</v>
      </c>
      <c r="L3905">
        <v>38.461085471764903</v>
      </c>
      <c r="M3905">
        <v>45.815742390348497</v>
      </c>
      <c r="N3905">
        <v>0.64820291914016304</v>
      </c>
      <c r="O3905">
        <v>55.6938057884771</v>
      </c>
      <c r="P3905">
        <v>14.0345465761875</v>
      </c>
      <c r="Q3905">
        <v>9.1953898787174998E-2</v>
      </c>
    </row>
    <row r="3906" spans="1:17" hidden="1" x14ac:dyDescent="0.3">
      <c r="A3906" t="s">
        <v>7974</v>
      </c>
      <c r="B3906" t="s">
        <v>7975</v>
      </c>
      <c r="C3906" t="str">
        <f>IFERROR(VLOOKUP(Table1[[#This Row],[Ticker]],[1]!Table1[[Symbol]:[Industry]],2,FALSE),"-")</f>
        <v>-</v>
      </c>
      <c r="D3906" t="s">
        <v>544</v>
      </c>
      <c r="E3906">
        <v>22.838108999999999</v>
      </c>
      <c r="F3906">
        <v>57.86</v>
      </c>
      <c r="G3906">
        <v>477.65158765666001</v>
      </c>
      <c r="H3906">
        <v>-27.290368604166702</v>
      </c>
      <c r="I3906">
        <v>260.29469873029399</v>
      </c>
      <c r="J3906">
        <v>6.2115888215737396</v>
      </c>
      <c r="K3906">
        <v>61.962835073831101</v>
      </c>
      <c r="L3906">
        <v>38.781182366914599</v>
      </c>
      <c r="M3906">
        <v>35.673695404472703</v>
      </c>
      <c r="N3906">
        <v>0.48719695703966598</v>
      </c>
      <c r="O3906">
        <v>34.600760456273697</v>
      </c>
      <c r="P3906">
        <v>503.33680917622502</v>
      </c>
    </row>
    <row r="3907" spans="1:17" hidden="1" x14ac:dyDescent="0.3">
      <c r="A3907" t="s">
        <v>7976</v>
      </c>
      <c r="B3907" t="s">
        <v>7977</v>
      </c>
      <c r="C3907" t="str">
        <f>IFERROR(VLOOKUP(Table1[[#This Row],[Ticker]],[1]!Table1[[Symbol]:[Industry]],2,FALSE),"-")</f>
        <v>-</v>
      </c>
      <c r="D3907" t="s">
        <v>140</v>
      </c>
      <c r="E3907">
        <v>22.808413000000002</v>
      </c>
      <c r="F3907">
        <v>46.59</v>
      </c>
      <c r="G3907">
        <v>162.440938035166</v>
      </c>
      <c r="H3907">
        <v>-0.44281347660689602</v>
      </c>
      <c r="I3907">
        <v>170.53380390136701</v>
      </c>
      <c r="J3907">
        <v>-5.6630901908638096</v>
      </c>
      <c r="K3907">
        <v>47.0286171512792</v>
      </c>
      <c r="L3907">
        <v>35.1047115597353</v>
      </c>
      <c r="M3907">
        <v>35.942531139969297</v>
      </c>
      <c r="N3907">
        <v>0.59993386024670103</v>
      </c>
      <c r="O3907">
        <v>44.279888388065999</v>
      </c>
      <c r="P3907">
        <v>218.89117043121101</v>
      </c>
      <c r="Q3907">
        <v>6.9763219305938998E-2</v>
      </c>
    </row>
    <row r="3908" spans="1:17" hidden="1" x14ac:dyDescent="0.3">
      <c r="A3908" t="s">
        <v>7978</v>
      </c>
      <c r="B3908" t="s">
        <v>7979</v>
      </c>
      <c r="C3908" t="str">
        <f>IFERROR(VLOOKUP(Table1[[#This Row],[Ticker]],[1]!Table1[[Symbol]:[Industry]],2,FALSE),"-")</f>
        <v>-</v>
      </c>
      <c r="D3908" t="s">
        <v>21</v>
      </c>
      <c r="E3908">
        <v>22.751999999999999</v>
      </c>
      <c r="F3908">
        <v>74.5</v>
      </c>
      <c r="G3908">
        <v>61.736162128234199</v>
      </c>
      <c r="H3908">
        <v>11.7038774144043</v>
      </c>
      <c r="I3908">
        <v>-25.448311687122199</v>
      </c>
      <c r="J3908">
        <v>3.7173953366805201</v>
      </c>
      <c r="K3908">
        <v>68.588832428724004</v>
      </c>
      <c r="L3908">
        <v>62.414927919131301</v>
      </c>
      <c r="M3908">
        <v>65.561812852522394</v>
      </c>
      <c r="N3908">
        <v>1.0022112382306001</v>
      </c>
      <c r="O3908">
        <v>37.530201342281799</v>
      </c>
      <c r="P3908">
        <v>112.129840546697</v>
      </c>
      <c r="Q3908">
        <v>0.126821453617213</v>
      </c>
    </row>
    <row r="3909" spans="1:17" hidden="1" x14ac:dyDescent="0.3">
      <c r="A3909" t="s">
        <v>7980</v>
      </c>
      <c r="B3909" t="s">
        <v>7981</v>
      </c>
      <c r="C3909" t="str">
        <f>IFERROR(VLOOKUP(Table1[[#This Row],[Ticker]],[1]!Table1[[Symbol]:[Industry]],2,FALSE),"-")</f>
        <v>-</v>
      </c>
      <c r="D3909" t="s">
        <v>86</v>
      </c>
      <c r="E3909">
        <v>22.724260000000001</v>
      </c>
      <c r="F3909">
        <v>20.34</v>
      </c>
      <c r="G3909">
        <v>116.45763562329201</v>
      </c>
      <c r="H3909">
        <v>6.6215227454981003</v>
      </c>
      <c r="I3909">
        <v>62.826459844484397</v>
      </c>
      <c r="J3909">
        <v>25.744680017811302</v>
      </c>
      <c r="K3909">
        <v>15.4300465255257</v>
      </c>
      <c r="L3909">
        <v>12.7485317495006</v>
      </c>
      <c r="M3909">
        <v>81.197492448295506</v>
      </c>
      <c r="N3909">
        <v>1.0507177033492801</v>
      </c>
      <c r="O3909">
        <v>0</v>
      </c>
      <c r="P3909">
        <v>222.85714285714201</v>
      </c>
    </row>
    <row r="3910" spans="1:17" hidden="1" x14ac:dyDescent="0.3">
      <c r="A3910" t="s">
        <v>7982</v>
      </c>
      <c r="B3910" t="s">
        <v>7983</v>
      </c>
      <c r="C3910" t="str">
        <f>IFERROR(VLOOKUP(Table1[[#This Row],[Ticker]],[1]!Table1[[Symbol]:[Industry]],2,FALSE),"-")</f>
        <v>-</v>
      </c>
      <c r="D3910" t="s">
        <v>607</v>
      </c>
      <c r="E3910">
        <v>22.698950400000001</v>
      </c>
      <c r="F3910">
        <v>28.66</v>
      </c>
      <c r="G3910">
        <v>1.6925562582132301</v>
      </c>
      <c r="H3910">
        <v>2.18370553567433</v>
      </c>
      <c r="I3910">
        <v>-24.125407411746998</v>
      </c>
      <c r="J3910">
        <v>8.2892412703927595E-2</v>
      </c>
      <c r="K3910">
        <v>28.8655015794021</v>
      </c>
      <c r="L3910">
        <v>28.370393320531701</v>
      </c>
      <c r="M3910">
        <v>55.415006754758402</v>
      </c>
      <c r="N3910">
        <v>0.95468086382333905</v>
      </c>
      <c r="O3910">
        <v>59.979064898813597</v>
      </c>
      <c r="P3910">
        <v>39.7367137981472</v>
      </c>
      <c r="Q3910">
        <v>4.5819330502371997E-2</v>
      </c>
    </row>
    <row r="3911" spans="1:17" hidden="1" x14ac:dyDescent="0.3">
      <c r="A3911" t="s">
        <v>7984</v>
      </c>
      <c r="B3911" t="s">
        <v>7985</v>
      </c>
      <c r="C3911" t="str">
        <f>IFERROR(VLOOKUP(Table1[[#This Row],[Ticker]],[1]!Table1[[Symbol]:[Industry]],2,FALSE),"-")</f>
        <v>-</v>
      </c>
      <c r="D3911" t="s">
        <v>371</v>
      </c>
      <c r="E3911">
        <v>22.660985919999899</v>
      </c>
      <c r="F3911">
        <v>15.85</v>
      </c>
      <c r="G3911">
        <v>-105.33862331674</v>
      </c>
      <c r="H3911">
        <v>-24.919814072455701</v>
      </c>
      <c r="I3911">
        <v>-57.497341816096501</v>
      </c>
      <c r="J3911">
        <v>-1.6714935522083501</v>
      </c>
      <c r="K3911">
        <v>19.572580837011898</v>
      </c>
      <c r="L3911">
        <v>37.825625823498399</v>
      </c>
      <c r="M3911">
        <v>13.364122593269</v>
      </c>
      <c r="N3911">
        <v>1.75318553394998</v>
      </c>
      <c r="O3911">
        <v>417.66561514195502</v>
      </c>
      <c r="P3911">
        <v>0</v>
      </c>
      <c r="Q3911">
        <v>-7.0315276391350004E-2</v>
      </c>
    </row>
    <row r="3912" spans="1:17" hidden="1" x14ac:dyDescent="0.3">
      <c r="A3912" t="s">
        <v>7986</v>
      </c>
      <c r="B3912" t="s">
        <v>7987</v>
      </c>
      <c r="C3912" t="str">
        <f>IFERROR(VLOOKUP(Table1[[#This Row],[Ticker]],[1]!Table1[[Symbol]:[Industry]],2,FALSE),"-")</f>
        <v>-</v>
      </c>
      <c r="D3912" t="s">
        <v>714</v>
      </c>
      <c r="E3912">
        <v>22.46870916</v>
      </c>
      <c r="F3912">
        <v>113.39</v>
      </c>
      <c r="G3912">
        <v>9.6584802494013697</v>
      </c>
      <c r="H3912">
        <v>-1.51129832560084E-2</v>
      </c>
      <c r="I3912">
        <v>6.2095728184274597</v>
      </c>
      <c r="J3912">
        <v>-1.34644743079923</v>
      </c>
      <c r="K3912">
        <v>109.539267796977</v>
      </c>
      <c r="L3912">
        <v>99.5149310530809</v>
      </c>
      <c r="M3912">
        <v>31.967359018905899</v>
      </c>
      <c r="N3912">
        <v>2.7645849253063299</v>
      </c>
      <c r="O3912">
        <v>5.5648646265102597</v>
      </c>
      <c r="P3912">
        <v>37.409112942317002</v>
      </c>
    </row>
    <row r="3913" spans="1:17" hidden="1" x14ac:dyDescent="0.3">
      <c r="A3913" t="s">
        <v>7988</v>
      </c>
      <c r="B3913" t="s">
        <v>7989</v>
      </c>
      <c r="C3913" t="str">
        <f>IFERROR(VLOOKUP(Table1[[#This Row],[Ticker]],[1]!Table1[[Symbol]:[Industry]],2,FALSE),"-")</f>
        <v>-</v>
      </c>
      <c r="E3913">
        <v>22.45078488</v>
      </c>
      <c r="F3913">
        <v>42.1</v>
      </c>
      <c r="G3913">
        <v>-84.268595843224105</v>
      </c>
      <c r="H3913">
        <v>-10.2625572086597</v>
      </c>
      <c r="I3913">
        <v>-36.632259575395402</v>
      </c>
      <c r="J3913">
        <v>-1.6714935522083501</v>
      </c>
      <c r="K3913">
        <v>45.272743201235599</v>
      </c>
      <c r="M3913">
        <v>40.561427121268999</v>
      </c>
      <c r="N3913">
        <v>0.45454545454545398</v>
      </c>
      <c r="O3913">
        <v>154.15676959619901</v>
      </c>
      <c r="P3913">
        <v>31.5625</v>
      </c>
    </row>
    <row r="3914" spans="1:17" hidden="1" x14ac:dyDescent="0.3">
      <c r="A3914" t="s">
        <v>7990</v>
      </c>
      <c r="B3914" t="s">
        <v>7991</v>
      </c>
      <c r="C3914" t="str">
        <f>IFERROR(VLOOKUP(Table1[[#This Row],[Ticker]],[1]!Table1[[Symbol]:[Industry]],2,FALSE),"-")</f>
        <v>-</v>
      </c>
      <c r="E3914">
        <v>22.442167680000001</v>
      </c>
      <c r="F3914">
        <v>12.12</v>
      </c>
      <c r="G3914">
        <v>224.60379582147499</v>
      </c>
      <c r="H3914">
        <v>3.23790820922278</v>
      </c>
      <c r="I3914">
        <v>-10.9031255648288</v>
      </c>
      <c r="J3914">
        <v>-1.6714935522083501</v>
      </c>
      <c r="K3914">
        <v>11.5890017130071</v>
      </c>
      <c r="L3914">
        <v>10.1605533251987</v>
      </c>
      <c r="M3914">
        <v>59.512421098122303</v>
      </c>
      <c r="N3914">
        <v>1.2377622377622299</v>
      </c>
      <c r="O3914">
        <v>46.864686468646802</v>
      </c>
      <c r="P3914">
        <v>252.325581395348</v>
      </c>
    </row>
    <row r="3915" spans="1:17" hidden="1" x14ac:dyDescent="0.3">
      <c r="A3915" t="s">
        <v>7992</v>
      </c>
      <c r="B3915" t="s">
        <v>7993</v>
      </c>
      <c r="C3915" t="str">
        <f>IFERROR(VLOOKUP(Table1[[#This Row],[Ticker]],[1]!Table1[[Symbol]:[Industry]],2,FALSE),"-")</f>
        <v>-</v>
      </c>
      <c r="E3915">
        <v>22.428474000000001</v>
      </c>
      <c r="F3915">
        <v>32.51</v>
      </c>
      <c r="G3915">
        <v>118.20074997330801</v>
      </c>
      <c r="H3915">
        <v>50.163955423349101</v>
      </c>
      <c r="I3915">
        <v>55.657457304574002</v>
      </c>
      <c r="J3915">
        <v>-11.6162449334238</v>
      </c>
      <c r="K3915">
        <v>25.6572770450591</v>
      </c>
      <c r="L3915">
        <v>21.772301669199098</v>
      </c>
      <c r="M3915">
        <v>50.689031038978499</v>
      </c>
      <c r="N3915">
        <v>2.1349952858504002</v>
      </c>
      <c r="O3915">
        <v>23.039064903106699</v>
      </c>
      <c r="P3915">
        <v>177.389078498293</v>
      </c>
      <c r="Q3915">
        <v>0.11216398426449101</v>
      </c>
    </row>
    <row r="3916" spans="1:17" hidden="1" x14ac:dyDescent="0.3">
      <c r="A3916" t="s">
        <v>7994</v>
      </c>
      <c r="B3916" t="s">
        <v>7995</v>
      </c>
      <c r="C3916" t="str">
        <f>IFERROR(VLOOKUP(Table1[[#This Row],[Ticker]],[1]!Table1[[Symbol]:[Industry]],2,FALSE),"-")</f>
        <v>-</v>
      </c>
      <c r="D3916" t="s">
        <v>46</v>
      </c>
      <c r="E3916">
        <v>22.425000000000001</v>
      </c>
      <c r="F3916">
        <v>67.62</v>
      </c>
      <c r="G3916">
        <v>444.46654913810801</v>
      </c>
      <c r="H3916">
        <v>111.31026397568399</v>
      </c>
      <c r="I3916">
        <v>231.23581571740701</v>
      </c>
      <c r="J3916">
        <v>5.7716705711177099</v>
      </c>
      <c r="K3916">
        <v>43.238846332317301</v>
      </c>
      <c r="L3916">
        <v>28.537440238482599</v>
      </c>
      <c r="M3916">
        <v>98.180729798456895</v>
      </c>
      <c r="N3916">
        <v>1.81910764941139</v>
      </c>
      <c r="O3916">
        <v>2.7802425317953099</v>
      </c>
      <c r="P3916">
        <v>470.15177065767199</v>
      </c>
    </row>
    <row r="3917" spans="1:17" hidden="1" x14ac:dyDescent="0.3">
      <c r="A3917" t="s">
        <v>7996</v>
      </c>
      <c r="B3917" t="s">
        <v>7997</v>
      </c>
      <c r="C3917" t="str">
        <f>IFERROR(VLOOKUP(Table1[[#This Row],[Ticker]],[1]!Table1[[Symbol]:[Industry]],2,FALSE),"-")</f>
        <v>-</v>
      </c>
      <c r="D3917" t="s">
        <v>302</v>
      </c>
      <c r="E3917">
        <v>22.301122500000002</v>
      </c>
      <c r="F3917">
        <v>20.67</v>
      </c>
      <c r="G3917">
        <v>73.639754372431597</v>
      </c>
      <c r="H3917">
        <v>-14.089620949516499</v>
      </c>
      <c r="I3917">
        <v>27.5006228848627</v>
      </c>
      <c r="J3917">
        <v>-12.370183508540199</v>
      </c>
      <c r="K3917">
        <v>23.274657000489398</v>
      </c>
      <c r="L3917">
        <v>20.168999562597101</v>
      </c>
      <c r="M3917">
        <v>28.4378155043741</v>
      </c>
      <c r="N3917">
        <v>1.34970731959946</v>
      </c>
      <c r="O3917">
        <v>56.894049346879498</v>
      </c>
      <c r="P3917">
        <v>137.586206896551</v>
      </c>
      <c r="Q3917">
        <v>6.8584322789789001E-2</v>
      </c>
    </row>
    <row r="3918" spans="1:17" hidden="1" x14ac:dyDescent="0.3">
      <c r="A3918" t="s">
        <v>7998</v>
      </c>
      <c r="B3918" t="s">
        <v>7999</v>
      </c>
      <c r="C3918" t="str">
        <f>IFERROR(VLOOKUP(Table1[[#This Row],[Ticker]],[1]!Table1[[Symbol]:[Industry]],2,FALSE),"-")</f>
        <v>-</v>
      </c>
      <c r="D3918" t="s">
        <v>544</v>
      </c>
      <c r="E3918">
        <v>22.262543999999998</v>
      </c>
      <c r="F3918">
        <v>8.52</v>
      </c>
      <c r="G3918">
        <v>-17.3518881862312</v>
      </c>
      <c r="H3918">
        <v>-8.6664143762520407</v>
      </c>
      <c r="I3918">
        <v>50.352453450057403</v>
      </c>
      <c r="J3918">
        <v>-9.7883766690914698</v>
      </c>
      <c r="K3918">
        <v>8.6379374380019698</v>
      </c>
      <c r="L3918">
        <v>7.9969813267900101</v>
      </c>
      <c r="M3918">
        <v>44.442630712925798</v>
      </c>
      <c r="N3918">
        <v>1.64738607737337</v>
      </c>
      <c r="O3918">
        <v>57.159624413145501</v>
      </c>
      <c r="P3918">
        <v>76.763485477178307</v>
      </c>
      <c r="Q3918">
        <v>5.5336833589925999E-2</v>
      </c>
    </row>
    <row r="3919" spans="1:17" hidden="1" x14ac:dyDescent="0.3">
      <c r="A3919" t="s">
        <v>8000</v>
      </c>
      <c r="B3919" t="s">
        <v>8001</v>
      </c>
      <c r="C3919" t="str">
        <f>IFERROR(VLOOKUP(Table1[[#This Row],[Ticker]],[1]!Table1[[Symbol]:[Industry]],2,FALSE),"-")</f>
        <v>-</v>
      </c>
      <c r="D3919" t="s">
        <v>544</v>
      </c>
      <c r="E3919">
        <v>22.252500000000001</v>
      </c>
      <c r="F3919">
        <v>27.29</v>
      </c>
      <c r="G3919">
        <v>-41.038819534452799</v>
      </c>
      <c r="H3919">
        <v>-12.4934971880008</v>
      </c>
      <c r="I3919">
        <v>-54.105635730025199</v>
      </c>
      <c r="J3919">
        <v>-4.3928050276181798</v>
      </c>
      <c r="K3919">
        <v>31.261248041162201</v>
      </c>
      <c r="L3919">
        <v>35.734224308060398</v>
      </c>
      <c r="M3919">
        <v>43.861345990623199</v>
      </c>
      <c r="N3919">
        <v>2.6307469848460201</v>
      </c>
      <c r="O3919">
        <v>116.19640894100399</v>
      </c>
      <c r="P3919">
        <v>14.231896190874799</v>
      </c>
    </row>
    <row r="3920" spans="1:17" hidden="1" x14ac:dyDescent="0.3">
      <c r="A3920" t="s">
        <v>8002</v>
      </c>
      <c r="B3920" t="s">
        <v>8003</v>
      </c>
      <c r="C3920" t="str">
        <f>IFERROR(VLOOKUP(Table1[[#This Row],[Ticker]],[1]!Table1[[Symbol]:[Industry]],2,FALSE),"-")</f>
        <v>-</v>
      </c>
      <c r="D3920" t="s">
        <v>140</v>
      </c>
      <c r="E3920">
        <v>22.166160990000002</v>
      </c>
      <c r="F3920">
        <v>18.25</v>
      </c>
      <c r="G3920">
        <v>-27.249407064332601</v>
      </c>
      <c r="H3920">
        <v>-4.0898743193351503</v>
      </c>
      <c r="I3920">
        <v>-6.9123414470111602</v>
      </c>
      <c r="J3920">
        <v>-4.4609672364188802</v>
      </c>
      <c r="K3920">
        <v>18.224325652278502</v>
      </c>
      <c r="L3920">
        <v>18.5164708906971</v>
      </c>
      <c r="M3920">
        <v>56.990981303271496</v>
      </c>
      <c r="N3920">
        <v>1.2351308808292101</v>
      </c>
      <c r="O3920">
        <v>61.643835616438302</v>
      </c>
      <c r="P3920">
        <v>17.7419354838709</v>
      </c>
      <c r="Q3920">
        <v>7.3727049449449994E-2</v>
      </c>
    </row>
    <row r="3921" spans="1:17" hidden="1" x14ac:dyDescent="0.3">
      <c r="A3921" t="s">
        <v>8004</v>
      </c>
      <c r="B3921" t="s">
        <v>8005</v>
      </c>
      <c r="C3921" t="str">
        <f>IFERROR(VLOOKUP(Table1[[#This Row],[Ticker]],[1]!Table1[[Symbol]:[Industry]],2,FALSE),"-")</f>
        <v>-</v>
      </c>
      <c r="D3921" t="s">
        <v>193</v>
      </c>
      <c r="E3921">
        <v>22.160159100000001</v>
      </c>
      <c r="F3921">
        <v>14.08</v>
      </c>
      <c r="G3921">
        <v>15.114778480435399</v>
      </c>
      <c r="H3921">
        <v>20.7918679143364</v>
      </c>
      <c r="I3921">
        <v>18.932392960700898</v>
      </c>
      <c r="J3921">
        <v>21.9229764938746</v>
      </c>
      <c r="K3921">
        <v>11.038164703460801</v>
      </c>
      <c r="L3921">
        <v>10.276816342920799</v>
      </c>
      <c r="M3921">
        <v>89.723202685596306</v>
      </c>
      <c r="N3921">
        <v>1.4317873119070299</v>
      </c>
      <c r="O3921">
        <v>7.5994318181818103</v>
      </c>
      <c r="P3921">
        <v>94.2068965517241</v>
      </c>
      <c r="Q3921">
        <v>4.6331503502862997E-2</v>
      </c>
    </row>
    <row r="3922" spans="1:17" hidden="1" x14ac:dyDescent="0.3">
      <c r="A3922" t="s">
        <v>8006</v>
      </c>
      <c r="B3922" t="s">
        <v>8007</v>
      </c>
      <c r="C3922" t="str">
        <f>IFERROR(VLOOKUP(Table1[[#This Row],[Ticker]],[1]!Table1[[Symbol]:[Industry]],2,FALSE),"-")</f>
        <v>-</v>
      </c>
      <c r="E3922">
        <v>22.055092800000001</v>
      </c>
      <c r="F3922">
        <v>77.040000000000006</v>
      </c>
      <c r="G3922">
        <v>252.332442857275</v>
      </c>
      <c r="H3922">
        <v>15.5623498866647</v>
      </c>
      <c r="I3922">
        <v>16.954352499774298</v>
      </c>
      <c r="J3922">
        <v>31.480384509849301</v>
      </c>
      <c r="K3922">
        <v>62.1536799016964</v>
      </c>
      <c r="L3922">
        <v>60.166198665494598</v>
      </c>
      <c r="M3922">
        <v>80.806556051240804</v>
      </c>
      <c r="N3922">
        <v>2.8082209105054599</v>
      </c>
      <c r="O3922">
        <v>26.531671858774601</v>
      </c>
      <c r="P3922">
        <v>298.13953488371999</v>
      </c>
      <c r="Q3922">
        <v>0.15820951036870001</v>
      </c>
    </row>
    <row r="3923" spans="1:17" hidden="1" x14ac:dyDescent="0.3">
      <c r="A3923" t="s">
        <v>8008</v>
      </c>
      <c r="B3923" t="s">
        <v>8009</v>
      </c>
      <c r="C3923" t="str">
        <f>IFERROR(VLOOKUP(Table1[[#This Row],[Ticker]],[1]!Table1[[Symbol]:[Industry]],2,FALSE),"-")</f>
        <v>-</v>
      </c>
      <c r="D3923" t="s">
        <v>971</v>
      </c>
      <c r="E3923">
        <v>22.043970000000002</v>
      </c>
      <c r="F3923">
        <v>10.67</v>
      </c>
      <c r="G3923">
        <v>-39.148319654195497</v>
      </c>
      <c r="H3923">
        <v>-12.401309261204799</v>
      </c>
      <c r="I3923">
        <v>-48.255910050913698</v>
      </c>
      <c r="J3923">
        <v>-4.3344871242928402</v>
      </c>
      <c r="K3923">
        <v>10.8529352353489</v>
      </c>
      <c r="L3923">
        <v>12.5666330381704</v>
      </c>
      <c r="M3923">
        <v>61.147046794523</v>
      </c>
      <c r="N3923">
        <v>1.4518594938120399</v>
      </c>
      <c r="O3923">
        <v>64.948453608247405</v>
      </c>
      <c r="P3923">
        <v>29.963459196102299</v>
      </c>
      <c r="Q3923">
        <v>-0.101635872823213</v>
      </c>
    </row>
    <row r="3924" spans="1:17" hidden="1" x14ac:dyDescent="0.3">
      <c r="A3924" t="s">
        <v>8010</v>
      </c>
      <c r="B3924" t="s">
        <v>8011</v>
      </c>
      <c r="C3924" t="str">
        <f>IFERROR(VLOOKUP(Table1[[#This Row],[Ticker]],[1]!Table1[[Symbol]:[Industry]],2,FALSE),"-")</f>
        <v>-</v>
      </c>
      <c r="D3924" t="s">
        <v>1299</v>
      </c>
      <c r="E3924">
        <v>21.997200029999998</v>
      </c>
      <c r="F3924">
        <v>56.9</v>
      </c>
      <c r="G3924">
        <v>-18.286203022018199</v>
      </c>
      <c r="H3924">
        <v>-5.2584521183477202</v>
      </c>
      <c r="I3924">
        <v>-6.9711443397148196</v>
      </c>
      <c r="J3924">
        <v>-1.3193808761520001</v>
      </c>
      <c r="K3924">
        <v>56.223087100053803</v>
      </c>
      <c r="L3924">
        <v>54.982000985805897</v>
      </c>
      <c r="M3924">
        <v>48.752273491280398</v>
      </c>
      <c r="N3924">
        <v>1.72367692458795</v>
      </c>
      <c r="O3924">
        <v>2.9876977152899902</v>
      </c>
      <c r="P3924">
        <v>8.92036753445635</v>
      </c>
    </row>
    <row r="3925" spans="1:17" hidden="1" x14ac:dyDescent="0.3">
      <c r="A3925" t="s">
        <v>8012</v>
      </c>
      <c r="B3925" t="s">
        <v>8013</v>
      </c>
      <c r="C3925" t="str">
        <f>IFERROR(VLOOKUP(Table1[[#This Row],[Ticker]],[1]!Table1[[Symbol]:[Industry]],2,FALSE),"-")</f>
        <v>-</v>
      </c>
      <c r="E3925">
        <v>21.996168600000001</v>
      </c>
      <c r="F3925">
        <v>155.94999999999999</v>
      </c>
      <c r="G3925">
        <v>-36.0587847379553</v>
      </c>
      <c r="H3925">
        <v>-20.902941675084499</v>
      </c>
      <c r="I3925">
        <v>-11.0924400393061</v>
      </c>
      <c r="J3925">
        <v>-3.7041493336145499</v>
      </c>
      <c r="K3925">
        <v>152.05937827678201</v>
      </c>
      <c r="L3925">
        <v>152.27937787687301</v>
      </c>
      <c r="M3925">
        <v>40.735512871810897</v>
      </c>
      <c r="N3925">
        <v>1.3995296887867399</v>
      </c>
      <c r="O3925">
        <v>21.8339211285668</v>
      </c>
      <c r="P3925">
        <v>19.593558282208502</v>
      </c>
      <c r="Q3925">
        <v>0.10258016911772699</v>
      </c>
    </row>
    <row r="3926" spans="1:17" hidden="1" x14ac:dyDescent="0.3">
      <c r="A3926" t="s">
        <v>8014</v>
      </c>
      <c r="B3926" t="s">
        <v>8015</v>
      </c>
      <c r="C3926" t="str">
        <f>IFERROR(VLOOKUP(Table1[[#This Row],[Ticker]],[1]!Table1[[Symbol]:[Industry]],2,FALSE),"-")</f>
        <v>-</v>
      </c>
      <c r="D3926" t="s">
        <v>544</v>
      </c>
      <c r="E3926">
        <v>21.99</v>
      </c>
      <c r="F3926">
        <v>44.85</v>
      </c>
      <c r="G3926">
        <v>87.784554777436796</v>
      </c>
      <c r="H3926">
        <v>-6.4494728999449</v>
      </c>
      <c r="I3926">
        <v>48.861195656617397</v>
      </c>
      <c r="J3926">
        <v>-3.3042379047022101</v>
      </c>
      <c r="K3926">
        <v>41.977278773854799</v>
      </c>
      <c r="L3926">
        <v>33.846027923728997</v>
      </c>
      <c r="M3926">
        <v>58.988529145148803</v>
      </c>
      <c r="N3926">
        <v>0.19752230581928301</v>
      </c>
      <c r="O3926">
        <v>47.201783723522801</v>
      </c>
      <c r="P3926">
        <v>141.129032258064</v>
      </c>
      <c r="Q3926">
        <v>0.114433674234569</v>
      </c>
    </row>
    <row r="3927" spans="1:17" hidden="1" x14ac:dyDescent="0.3">
      <c r="A3927" t="s">
        <v>8016</v>
      </c>
      <c r="B3927" t="s">
        <v>8017</v>
      </c>
      <c r="C3927" t="str">
        <f>IFERROR(VLOOKUP(Table1[[#This Row],[Ticker]],[1]!Table1[[Symbol]:[Industry]],2,FALSE),"-")</f>
        <v>-</v>
      </c>
      <c r="E3927">
        <v>21.962812</v>
      </c>
      <c r="F3927">
        <v>24.46</v>
      </c>
      <c r="G3927">
        <v>102.48642027148</v>
      </c>
      <c r="H3927">
        <v>-2.3980526394071999</v>
      </c>
      <c r="I3927">
        <v>11.3506282400821</v>
      </c>
      <c r="J3927">
        <v>-8.3329962632850307</v>
      </c>
      <c r="K3927">
        <v>24.216468357904901</v>
      </c>
      <c r="L3927">
        <v>21.198248390997499</v>
      </c>
      <c r="M3927">
        <v>43.595012420886903</v>
      </c>
      <c r="N3927">
        <v>0.937382039894195</v>
      </c>
      <c r="O3927">
        <v>30.7849550286181</v>
      </c>
      <c r="P3927">
        <v>128.17164179104401</v>
      </c>
      <c r="Q3927">
        <v>0.11342371430701501</v>
      </c>
    </row>
    <row r="3928" spans="1:17" hidden="1" x14ac:dyDescent="0.3">
      <c r="A3928" t="s">
        <v>8018</v>
      </c>
      <c r="B3928" t="s">
        <v>8019</v>
      </c>
      <c r="C3928" t="str">
        <f>IFERROR(VLOOKUP(Table1[[#This Row],[Ticker]],[1]!Table1[[Symbol]:[Industry]],2,FALSE),"-")</f>
        <v>-</v>
      </c>
      <c r="D3928" t="s">
        <v>267</v>
      </c>
      <c r="E3928">
        <v>21.873631092</v>
      </c>
      <c r="F3928">
        <v>18.079999999999998</v>
      </c>
      <c r="G3928">
        <v>-78.478955201026594</v>
      </c>
      <c r="H3928">
        <v>-15.673608028427401</v>
      </c>
      <c r="I3928">
        <v>-49.820777132498101</v>
      </c>
      <c r="J3928">
        <v>-6.4837621931390697</v>
      </c>
      <c r="K3928">
        <v>19.567452725274499</v>
      </c>
      <c r="L3928">
        <v>23.840343964451499</v>
      </c>
      <c r="M3928">
        <v>43.186493921083802</v>
      </c>
      <c r="N3928">
        <v>0.82439574245239799</v>
      </c>
      <c r="O3928">
        <v>121.238938053097</v>
      </c>
      <c r="P3928">
        <v>4.8115942028985303</v>
      </c>
      <c r="Q3928">
        <v>0.18797353186917401</v>
      </c>
    </row>
    <row r="3929" spans="1:17" hidden="1" x14ac:dyDescent="0.3">
      <c r="A3929" t="s">
        <v>8020</v>
      </c>
      <c r="B3929" t="s">
        <v>8021</v>
      </c>
      <c r="C3929" t="str">
        <f>IFERROR(VLOOKUP(Table1[[#This Row],[Ticker]],[1]!Table1[[Symbol]:[Industry]],2,FALSE),"-")</f>
        <v>-</v>
      </c>
      <c r="E3929">
        <v>21.859670999999999</v>
      </c>
      <c r="F3929">
        <v>95.95</v>
      </c>
      <c r="G3929">
        <v>52.660503387498601</v>
      </c>
      <c r="H3929">
        <v>-9.1653785252741198</v>
      </c>
      <c r="I3929">
        <v>-3.508387007909</v>
      </c>
      <c r="J3929">
        <v>-4.2747702634355997</v>
      </c>
      <c r="K3929">
        <v>94.338666568210499</v>
      </c>
      <c r="L3929">
        <v>84.509374092700298</v>
      </c>
      <c r="M3929">
        <v>51.073992969169801</v>
      </c>
      <c r="N3929">
        <v>0.59837544784899999</v>
      </c>
      <c r="O3929">
        <v>13.694632621156799</v>
      </c>
      <c r="P3929">
        <v>89.213172944192394</v>
      </c>
      <c r="Q3929">
        <v>4.1057254572205999E-2</v>
      </c>
    </row>
    <row r="3930" spans="1:17" hidden="1" x14ac:dyDescent="0.3">
      <c r="A3930" t="s">
        <v>8022</v>
      </c>
      <c r="B3930" t="s">
        <v>8023</v>
      </c>
      <c r="C3930" t="str">
        <f>IFERROR(VLOOKUP(Table1[[#This Row],[Ticker]],[1]!Table1[[Symbol]:[Industry]],2,FALSE),"-")</f>
        <v>-</v>
      </c>
      <c r="E3930">
        <v>21.8588463</v>
      </c>
      <c r="F3930">
        <v>24</v>
      </c>
      <c r="G3930">
        <v>-16.6438766763114</v>
      </c>
      <c r="H3930">
        <v>-24.240985489549001</v>
      </c>
      <c r="I3930">
        <v>8.7426542430535505</v>
      </c>
      <c r="J3930">
        <v>10.391286716849899</v>
      </c>
      <c r="K3930">
        <v>21.3346302039132</v>
      </c>
      <c r="L3930">
        <v>19.434878398587699</v>
      </c>
      <c r="M3930">
        <v>59.027454540340798</v>
      </c>
      <c r="N3930">
        <v>0.87313472188573504</v>
      </c>
      <c r="O3930">
        <v>25.75</v>
      </c>
      <c r="P3930">
        <v>71.428571428571402</v>
      </c>
      <c r="Q3930">
        <v>0.12686589915827501</v>
      </c>
    </row>
    <row r="3931" spans="1:17" hidden="1" x14ac:dyDescent="0.3">
      <c r="A3931" t="s">
        <v>8024</v>
      </c>
      <c r="B3931" t="s">
        <v>8025</v>
      </c>
      <c r="C3931" t="str">
        <f>IFERROR(VLOOKUP(Table1[[#This Row],[Ticker]],[1]!Table1[[Symbol]:[Industry]],2,FALSE),"-")</f>
        <v>-</v>
      </c>
      <c r="E3931">
        <v>21.817499999999999</v>
      </c>
      <c r="F3931">
        <v>57.2</v>
      </c>
      <c r="G3931">
        <v>-82.790583349335805</v>
      </c>
      <c r="H3931">
        <v>-18.8088722864149</v>
      </c>
      <c r="I3931">
        <v>-68.422737601725203</v>
      </c>
      <c r="J3931">
        <v>4.9004425046300097</v>
      </c>
      <c r="M3931">
        <v>44.7350158711047</v>
      </c>
      <c r="O3931">
        <v>183.30419580419499</v>
      </c>
      <c r="P3931">
        <v>9.0146750524109098</v>
      </c>
    </row>
    <row r="3932" spans="1:17" hidden="1" x14ac:dyDescent="0.3">
      <c r="A3932" t="s">
        <v>8026</v>
      </c>
      <c r="B3932" t="s">
        <v>8027</v>
      </c>
      <c r="C3932" t="str">
        <f>IFERROR(VLOOKUP(Table1[[#This Row],[Ticker]],[1]!Table1[[Symbol]:[Industry]],2,FALSE),"-")</f>
        <v>-</v>
      </c>
      <c r="D3932" t="s">
        <v>607</v>
      </c>
      <c r="E3932">
        <v>21.764901689999999</v>
      </c>
      <c r="F3932">
        <v>2.2000000000000002</v>
      </c>
      <c r="G3932">
        <v>-30.033047606520999</v>
      </c>
      <c r="H3932">
        <v>-11.391992491018501</v>
      </c>
      <c r="I3932">
        <v>-61.317375771953898</v>
      </c>
      <c r="J3932">
        <v>8.3285064477916499</v>
      </c>
      <c r="K3932">
        <v>2.4960690398008101</v>
      </c>
      <c r="L3932">
        <v>3.3602158256838099</v>
      </c>
      <c r="M3932">
        <v>50.681533776829298</v>
      </c>
      <c r="N3932">
        <v>1.7839285248036401</v>
      </c>
      <c r="O3932">
        <v>140.90909090909</v>
      </c>
      <c r="P3932">
        <v>15.789473684210501</v>
      </c>
      <c r="Q3932">
        <v>-8.2886690842456007E-2</v>
      </c>
    </row>
    <row r="3933" spans="1:17" hidden="1" x14ac:dyDescent="0.3">
      <c r="A3933" t="s">
        <v>8028</v>
      </c>
      <c r="B3933" t="s">
        <v>8029</v>
      </c>
      <c r="C3933" t="str">
        <f>IFERROR(VLOOKUP(Table1[[#This Row],[Ticker]],[1]!Table1[[Symbol]:[Industry]],2,FALSE),"-")</f>
        <v>-</v>
      </c>
      <c r="D3933" t="s">
        <v>1491</v>
      </c>
      <c r="E3933">
        <v>21.690848352</v>
      </c>
      <c r="F3933">
        <v>9.89</v>
      </c>
      <c r="G3933">
        <v>-43.061996791076602</v>
      </c>
      <c r="H3933">
        <v>-6.5313458912414797</v>
      </c>
      <c r="I3933">
        <v>-41.962537062276503</v>
      </c>
      <c r="J3933">
        <v>-5.0245507514193903</v>
      </c>
      <c r="K3933">
        <v>10.1093095553023</v>
      </c>
      <c r="L3933">
        <v>12.4373620135532</v>
      </c>
      <c r="M3933">
        <v>52.632171112725999</v>
      </c>
      <c r="N3933">
        <v>1.0514823337113099</v>
      </c>
      <c r="O3933">
        <v>67.8463094034378</v>
      </c>
      <c r="P3933">
        <v>9.8888888888888999</v>
      </c>
      <c r="Q3933">
        <v>-1.6137062513490001E-2</v>
      </c>
    </row>
    <row r="3934" spans="1:17" hidden="1" x14ac:dyDescent="0.3">
      <c r="A3934" t="s">
        <v>8030</v>
      </c>
      <c r="B3934" t="s">
        <v>8031</v>
      </c>
      <c r="C3934" t="str">
        <f>IFERROR(VLOOKUP(Table1[[#This Row],[Ticker]],[1]!Table1[[Symbol]:[Industry]],2,FALSE),"-")</f>
        <v>-</v>
      </c>
      <c r="D3934" t="s">
        <v>230</v>
      </c>
      <c r="E3934">
        <v>21.6474422</v>
      </c>
      <c r="F3934">
        <v>76.84</v>
      </c>
      <c r="G3934">
        <v>946.00236564919396</v>
      </c>
      <c r="H3934">
        <v>36.8992802906265</v>
      </c>
      <c r="I3934">
        <v>155.952189445437</v>
      </c>
      <c r="J3934">
        <v>6.5445363242639196</v>
      </c>
      <c r="K3934">
        <v>56.445710744009503</v>
      </c>
      <c r="L3934">
        <v>37.987916787454402</v>
      </c>
      <c r="M3934">
        <v>98.516908888884302</v>
      </c>
      <c r="N3934">
        <v>1.06045196993911</v>
      </c>
      <c r="O3934">
        <v>0</v>
      </c>
      <c r="P3934">
        <v>971.687587168758</v>
      </c>
    </row>
    <row r="3935" spans="1:17" hidden="1" x14ac:dyDescent="0.3">
      <c r="A3935" t="s">
        <v>8032</v>
      </c>
      <c r="B3935" t="s">
        <v>8033</v>
      </c>
      <c r="C3935" t="str">
        <f>IFERROR(VLOOKUP(Table1[[#This Row],[Ticker]],[1]!Table1[[Symbol]:[Industry]],2,FALSE),"-")</f>
        <v>-</v>
      </c>
      <c r="D3935" t="s">
        <v>49</v>
      </c>
      <c r="E3935">
        <v>21.619643239999998</v>
      </c>
      <c r="F3935">
        <v>18.059999999999999</v>
      </c>
      <c r="G3935">
        <v>-60.250438910868802</v>
      </c>
      <c r="H3935">
        <v>4.2285608686652596</v>
      </c>
      <c r="I3935">
        <v>-48.148435583076697</v>
      </c>
      <c r="J3935">
        <v>-4.3741962549110598</v>
      </c>
      <c r="K3935">
        <v>18.854397025951101</v>
      </c>
      <c r="L3935">
        <v>24.458158647545901</v>
      </c>
      <c r="M3935">
        <v>62.742278690715203</v>
      </c>
      <c r="N3935">
        <v>0.72397074353676605</v>
      </c>
      <c r="O3935">
        <v>104.81727574750801</v>
      </c>
      <c r="P3935">
        <v>18.0392156862744</v>
      </c>
      <c r="Q3935">
        <v>-3.7627726120104003E-2</v>
      </c>
    </row>
    <row r="3936" spans="1:17" hidden="1" x14ac:dyDescent="0.3">
      <c r="A3936" t="s">
        <v>8034</v>
      </c>
      <c r="B3936" t="s">
        <v>8035</v>
      </c>
      <c r="C3936" t="str">
        <f>IFERROR(VLOOKUP(Table1[[#This Row],[Ticker]],[1]!Table1[[Symbol]:[Industry]],2,FALSE),"-")</f>
        <v>-</v>
      </c>
      <c r="D3936" t="s">
        <v>607</v>
      </c>
      <c r="E3936">
        <v>21.602940480000001</v>
      </c>
      <c r="F3936">
        <v>3.52</v>
      </c>
      <c r="G3936">
        <v>-68.262709284654207</v>
      </c>
      <c r="H3936">
        <v>-1.65494484717577</v>
      </c>
      <c r="I3936">
        <v>-58.385044944886197</v>
      </c>
      <c r="J3936">
        <v>-1.6714935522083501</v>
      </c>
      <c r="K3936">
        <v>3.5131678723434501</v>
      </c>
      <c r="L3936">
        <v>4.3246434452361902</v>
      </c>
      <c r="M3936">
        <v>98.357265219866306</v>
      </c>
      <c r="N3936">
        <v>1.2702366127023601</v>
      </c>
      <c r="O3936">
        <v>108.806818181818</v>
      </c>
      <c r="P3936">
        <v>7.9754601226993804</v>
      </c>
    </row>
    <row r="3937" spans="1:17" hidden="1" x14ac:dyDescent="0.3">
      <c r="A3937" t="s">
        <v>8036</v>
      </c>
      <c r="B3937" t="s">
        <v>8037</v>
      </c>
      <c r="C3937" t="str">
        <f>IFERROR(VLOOKUP(Table1[[#This Row],[Ticker]],[1]!Table1[[Symbol]:[Industry]],2,FALSE),"-")</f>
        <v>-</v>
      </c>
      <c r="E3937">
        <v>21.581359200000001</v>
      </c>
      <c r="F3937">
        <v>26.1</v>
      </c>
      <c r="G3937">
        <v>77.427618947361495</v>
      </c>
      <c r="H3937">
        <v>9.5778175101471099</v>
      </c>
      <c r="I3937">
        <v>19.5096918972189</v>
      </c>
      <c r="J3937">
        <v>-3.6617301274993599</v>
      </c>
      <c r="K3937">
        <v>23.6117904887168</v>
      </c>
      <c r="L3937">
        <v>21.137011767441301</v>
      </c>
      <c r="M3937">
        <v>62.784602944449901</v>
      </c>
      <c r="N3937">
        <v>1.3101608183028399</v>
      </c>
      <c r="O3937">
        <v>40.996168582375397</v>
      </c>
      <c r="P3937">
        <v>137.272727272727</v>
      </c>
      <c r="Q3937">
        <v>6.5184528889886004E-2</v>
      </c>
    </row>
    <row r="3938" spans="1:17" hidden="1" x14ac:dyDescent="0.3">
      <c r="A3938" t="s">
        <v>8038</v>
      </c>
      <c r="B3938" t="s">
        <v>8039</v>
      </c>
      <c r="C3938" t="str">
        <f>IFERROR(VLOOKUP(Table1[[#This Row],[Ticker]],[1]!Table1[[Symbol]:[Industry]],2,FALSE),"-")</f>
        <v>-</v>
      </c>
      <c r="D3938" t="s">
        <v>533</v>
      </c>
      <c r="E3938">
        <v>21.575033999999999</v>
      </c>
      <c r="F3938">
        <v>71</v>
      </c>
      <c r="G3938">
        <v>-7.29269192143214</v>
      </c>
      <c r="H3938">
        <v>-2.76880408522142</v>
      </c>
      <c r="I3938">
        <v>-7.1659895316722997</v>
      </c>
      <c r="J3938">
        <v>-1.30882093399102</v>
      </c>
      <c r="K3938">
        <v>70.943487369661099</v>
      </c>
      <c r="L3938">
        <v>69.596046392465695</v>
      </c>
      <c r="M3938">
        <v>53.269152525103898</v>
      </c>
      <c r="N3938">
        <v>0.97239656280460696</v>
      </c>
      <c r="O3938">
        <v>18.309859154929502</v>
      </c>
      <c r="P3938">
        <v>36.538461538461497</v>
      </c>
      <c r="Q3938">
        <v>-9.6016962200985004E-2</v>
      </c>
    </row>
    <row r="3939" spans="1:17" hidden="1" x14ac:dyDescent="0.3">
      <c r="A3939" t="s">
        <v>8040</v>
      </c>
      <c r="B3939" t="s">
        <v>8041</v>
      </c>
      <c r="C3939" t="str">
        <f>IFERROR(VLOOKUP(Table1[[#This Row],[Ticker]],[1]!Table1[[Symbol]:[Industry]],2,FALSE),"-")</f>
        <v>-</v>
      </c>
      <c r="E3939">
        <v>21.557941119999999</v>
      </c>
      <c r="F3939">
        <v>21.47</v>
      </c>
      <c r="G3939">
        <v>21.571294255469699</v>
      </c>
      <c r="H3939">
        <v>4.7787502626046496</v>
      </c>
      <c r="I3939">
        <v>10.7406117209397</v>
      </c>
      <c r="J3939">
        <v>-7.0065905539720204</v>
      </c>
      <c r="K3939">
        <v>20.303109419606699</v>
      </c>
      <c r="L3939">
        <v>18.1425266904937</v>
      </c>
      <c r="M3939">
        <v>49.421972495117899</v>
      </c>
      <c r="N3939">
        <v>1.6935952488111601</v>
      </c>
      <c r="O3939">
        <v>15.044247787610599</v>
      </c>
      <c r="P3939">
        <v>84.291845493562207</v>
      </c>
      <c r="Q3939">
        <v>-2.2149844381400999E-2</v>
      </c>
    </row>
    <row r="3940" spans="1:17" hidden="1" x14ac:dyDescent="0.3">
      <c r="A3940" t="s">
        <v>8042</v>
      </c>
      <c r="B3940" t="s">
        <v>8043</v>
      </c>
      <c r="C3940" t="str">
        <f>IFERROR(VLOOKUP(Table1[[#This Row],[Ticker]],[1]!Table1[[Symbol]:[Industry]],2,FALSE),"-")</f>
        <v>-</v>
      </c>
      <c r="D3940" t="s">
        <v>151</v>
      </c>
      <c r="E3940">
        <v>21.540624300000001</v>
      </c>
      <c r="F3940">
        <v>35.76</v>
      </c>
      <c r="G3940">
        <v>6.0274856627559004</v>
      </c>
      <c r="H3940">
        <v>-29.608046871796901</v>
      </c>
      <c r="I3940">
        <v>22.1154600489415</v>
      </c>
      <c r="J3940">
        <v>-6.6409328293808301</v>
      </c>
      <c r="K3940">
        <v>36.173688167836701</v>
      </c>
      <c r="L3940">
        <v>29.547450469811501</v>
      </c>
      <c r="M3940">
        <v>60.564864984724402</v>
      </c>
      <c r="N3940">
        <v>0.253937308368334</v>
      </c>
      <c r="O3940">
        <v>29.138702460850102</v>
      </c>
      <c r="P3940">
        <v>83.290620194771805</v>
      </c>
      <c r="Q3940">
        <v>0.181045515417326</v>
      </c>
    </row>
    <row r="3941" spans="1:17" hidden="1" x14ac:dyDescent="0.3">
      <c r="A3941" t="s">
        <v>8044</v>
      </c>
      <c r="B3941" t="s">
        <v>8045</v>
      </c>
      <c r="C3941" t="str">
        <f>IFERROR(VLOOKUP(Table1[[#This Row],[Ticker]],[1]!Table1[[Symbol]:[Industry]],2,FALSE),"-")</f>
        <v>-</v>
      </c>
      <c r="D3941" t="s">
        <v>714</v>
      </c>
      <c r="E3941">
        <v>21.450464595</v>
      </c>
      <c r="F3941">
        <v>39.770000000000003</v>
      </c>
      <c r="G3941">
        <v>3.3313315476214398</v>
      </c>
      <c r="H3941">
        <v>4.27658831291913</v>
      </c>
      <c r="I3941">
        <v>-4.7810778882143197</v>
      </c>
      <c r="J3941">
        <v>3.6295187013878101</v>
      </c>
      <c r="K3941">
        <v>36.970023267282201</v>
      </c>
      <c r="L3941">
        <v>36.037321027605898</v>
      </c>
      <c r="M3941">
        <v>53.954400247966703</v>
      </c>
      <c r="N3941">
        <v>1.2758893068271699</v>
      </c>
      <c r="O3941">
        <v>4.5008800603469901</v>
      </c>
      <c r="P3941">
        <v>31.471074380165199</v>
      </c>
      <c r="Q3941">
        <v>5.7901449305412002E-2</v>
      </c>
    </row>
    <row r="3942" spans="1:17" hidden="1" x14ac:dyDescent="0.3">
      <c r="A3942" t="s">
        <v>8046</v>
      </c>
      <c r="B3942" t="s">
        <v>8047</v>
      </c>
      <c r="C3942" t="str">
        <f>IFERROR(VLOOKUP(Table1[[#This Row],[Ticker]],[1]!Table1[[Symbol]:[Industry]],2,FALSE),"-")</f>
        <v>-</v>
      </c>
      <c r="D3942" t="s">
        <v>544</v>
      </c>
      <c r="E3942">
        <v>21.408000000000001</v>
      </c>
      <c r="F3942">
        <v>6.65</v>
      </c>
      <c r="G3942">
        <v>-56.051713666161397</v>
      </c>
      <c r="H3942">
        <v>-14.736474096369699</v>
      </c>
      <c r="I3942">
        <v>-66.984042438620605</v>
      </c>
      <c r="J3942">
        <v>-4.5616669626129802</v>
      </c>
      <c r="K3942">
        <v>13.133319987781499</v>
      </c>
      <c r="L3942">
        <v>13.015513366554501</v>
      </c>
      <c r="M3942">
        <v>2.8774109252751E-2</v>
      </c>
      <c r="N3942">
        <v>1.0454477124053301</v>
      </c>
      <c r="O3942">
        <v>183.60902255638999</v>
      </c>
      <c r="P3942">
        <v>3.4214618973561399</v>
      </c>
      <c r="Q3942">
        <v>-1.0234489558004999E-2</v>
      </c>
    </row>
    <row r="3943" spans="1:17" hidden="1" x14ac:dyDescent="0.3">
      <c r="A3943" t="s">
        <v>8048</v>
      </c>
      <c r="B3943" t="s">
        <v>8049</v>
      </c>
      <c r="C3943" t="str">
        <f>IFERROR(VLOOKUP(Table1[[#This Row],[Ticker]],[1]!Table1[[Symbol]:[Industry]],2,FALSE),"-")</f>
        <v>-</v>
      </c>
      <c r="E3943">
        <v>21.384498300000001</v>
      </c>
      <c r="F3943">
        <v>35.979999999999997</v>
      </c>
      <c r="G3943">
        <v>15.6900240600032</v>
      </c>
      <c r="H3943">
        <v>-19.5285296765163</v>
      </c>
      <c r="I3943">
        <v>-12.4168809946037</v>
      </c>
      <c r="J3943">
        <v>-17.2806612241022</v>
      </c>
      <c r="K3943">
        <v>37.536452994461001</v>
      </c>
      <c r="L3943">
        <v>35.875325939436102</v>
      </c>
      <c r="M3943">
        <v>26.509346808264599</v>
      </c>
      <c r="N3943">
        <v>1.3092899437726999</v>
      </c>
      <c r="O3943">
        <v>67.259588660366802</v>
      </c>
      <c r="P3943">
        <v>48.800661703887499</v>
      </c>
      <c r="Q3943">
        <v>0.20059230344707901</v>
      </c>
    </row>
    <row r="3944" spans="1:17" hidden="1" x14ac:dyDescent="0.3">
      <c r="A3944" t="s">
        <v>8050</v>
      </c>
      <c r="B3944" t="s">
        <v>8051</v>
      </c>
      <c r="C3944" t="str">
        <f>IFERROR(VLOOKUP(Table1[[#This Row],[Ticker]],[1]!Table1[[Symbol]:[Industry]],2,FALSE),"-")</f>
        <v>-</v>
      </c>
      <c r="D3944" t="s">
        <v>607</v>
      </c>
      <c r="E3944">
        <v>21.303000000000001</v>
      </c>
      <c r="F3944">
        <v>39.76</v>
      </c>
      <c r="G3944">
        <v>-53.302188568535897</v>
      </c>
      <c r="H3944">
        <v>-14.9695743294699</v>
      </c>
      <c r="I3944">
        <v>28.0446992368087</v>
      </c>
      <c r="J3944">
        <v>-2.9214935522083501</v>
      </c>
      <c r="K3944">
        <v>39.843783761144799</v>
      </c>
      <c r="L3944">
        <v>38.313056260461998</v>
      </c>
      <c r="M3944">
        <v>45.741141942964397</v>
      </c>
      <c r="N3944">
        <v>1.21990807454682</v>
      </c>
      <c r="O3944">
        <v>50.653923541247401</v>
      </c>
      <c r="P3944">
        <v>63.151415675010199</v>
      </c>
      <c r="Q3944">
        <v>-1.0052464672955E-2</v>
      </c>
    </row>
    <row r="3945" spans="1:17" hidden="1" x14ac:dyDescent="0.3">
      <c r="A3945" t="s">
        <v>8052</v>
      </c>
      <c r="B3945" t="s">
        <v>8053</v>
      </c>
      <c r="C3945" t="str">
        <f>IFERROR(VLOOKUP(Table1[[#This Row],[Ticker]],[1]!Table1[[Symbol]:[Industry]],2,FALSE),"-")</f>
        <v>-</v>
      </c>
      <c r="E3945">
        <v>21.29665</v>
      </c>
      <c r="F3945">
        <v>32.64</v>
      </c>
      <c r="G3945">
        <v>25.0769031917518</v>
      </c>
      <c r="H3945">
        <v>-7.0441664040619996</v>
      </c>
      <c r="I3945">
        <v>-6.3318498793839897</v>
      </c>
      <c r="J3945">
        <v>-1.6714935522083501</v>
      </c>
      <c r="K3945">
        <v>32.3359344811781</v>
      </c>
      <c r="L3945">
        <v>29.430025960967601</v>
      </c>
      <c r="M3945">
        <v>1.5738798927461899</v>
      </c>
      <c r="N3945">
        <v>0</v>
      </c>
      <c r="O3945">
        <v>0.24509803921568499</v>
      </c>
      <c r="P3945">
        <v>94.285714285714207</v>
      </c>
    </row>
    <row r="3946" spans="1:17" hidden="1" x14ac:dyDescent="0.3">
      <c r="A3946" t="s">
        <v>8054</v>
      </c>
      <c r="B3946" t="s">
        <v>8055</v>
      </c>
      <c r="C3946" t="str">
        <f>IFERROR(VLOOKUP(Table1[[#This Row],[Ticker]],[1]!Table1[[Symbol]:[Industry]],2,FALSE),"-")</f>
        <v>-</v>
      </c>
      <c r="E3946">
        <v>21.187020956000001</v>
      </c>
      <c r="F3946">
        <v>48.16</v>
      </c>
      <c r="G3946">
        <v>15.4686223051848</v>
      </c>
      <c r="H3946">
        <v>1.7326576302727501</v>
      </c>
      <c r="I3946">
        <v>-24.440238500170299</v>
      </c>
      <c r="J3946">
        <v>10.226961193928499</v>
      </c>
      <c r="K3946">
        <v>46.690811867484697</v>
      </c>
      <c r="L3946">
        <v>44.292424292033502</v>
      </c>
      <c r="M3946">
        <v>63.929388324390999</v>
      </c>
      <c r="N3946">
        <v>3.87057010785824</v>
      </c>
      <c r="O3946">
        <v>45.618770764119503</v>
      </c>
      <c r="P3946">
        <v>58.4059802922188</v>
      </c>
    </row>
    <row r="3947" spans="1:17" hidden="1" x14ac:dyDescent="0.3">
      <c r="A3947" t="s">
        <v>8056</v>
      </c>
      <c r="B3947" t="s">
        <v>8057</v>
      </c>
      <c r="C3947" t="str">
        <f>IFERROR(VLOOKUP(Table1[[#This Row],[Ticker]],[1]!Table1[[Symbol]:[Industry]],2,FALSE),"-")</f>
        <v>-</v>
      </c>
      <c r="D3947" t="s">
        <v>676</v>
      </c>
      <c r="E3947">
        <v>21.175712999999998</v>
      </c>
      <c r="F3947">
        <v>68.73</v>
      </c>
      <c r="G3947">
        <v>-27.499507233850199</v>
      </c>
      <c r="H3947">
        <v>-2.0487493554827001</v>
      </c>
      <c r="I3947">
        <v>-17.6797735921174</v>
      </c>
      <c r="J3947">
        <v>3.3239234963709401</v>
      </c>
      <c r="K3947">
        <v>65.989572647429199</v>
      </c>
      <c r="L3947">
        <v>67.582188075444506</v>
      </c>
      <c r="M3947">
        <v>99.964255264645004</v>
      </c>
      <c r="N3947">
        <v>1.8181818181818099</v>
      </c>
      <c r="O3947">
        <v>12.032591299287001</v>
      </c>
      <c r="P3947">
        <v>8.1340465701699092</v>
      </c>
    </row>
    <row r="3948" spans="1:17" hidden="1" x14ac:dyDescent="0.3">
      <c r="A3948" t="s">
        <v>8058</v>
      </c>
      <c r="B3948" t="s">
        <v>8059</v>
      </c>
      <c r="C3948" t="str">
        <f>IFERROR(VLOOKUP(Table1[[#This Row],[Ticker]],[1]!Table1[[Symbol]:[Industry]],2,FALSE),"-")</f>
        <v>-</v>
      </c>
      <c r="D3948" t="s">
        <v>676</v>
      </c>
      <c r="E3948">
        <v>21.175000000000001</v>
      </c>
      <c r="F3948">
        <v>19</v>
      </c>
      <c r="G3948">
        <v>-5.0503008846439004</v>
      </c>
      <c r="H3948">
        <v>-14.2730820667126</v>
      </c>
      <c r="I3948">
        <v>-14.378600261749799</v>
      </c>
      <c r="J3948">
        <v>-6.5627979000344299</v>
      </c>
      <c r="K3948">
        <v>19.560941421095499</v>
      </c>
      <c r="L3948">
        <v>18.3392270242127</v>
      </c>
      <c r="M3948">
        <v>38.739245284845602</v>
      </c>
      <c r="N3948">
        <v>1.28172587678414</v>
      </c>
      <c r="O3948">
        <v>20.999999999999901</v>
      </c>
      <c r="P3948">
        <v>45.817344589408997</v>
      </c>
      <c r="Q3948">
        <v>4.1240003794732E-2</v>
      </c>
    </row>
    <row r="3949" spans="1:17" hidden="1" x14ac:dyDescent="0.3">
      <c r="A3949" t="s">
        <v>8060</v>
      </c>
      <c r="B3949" t="s">
        <v>8061</v>
      </c>
      <c r="C3949" t="str">
        <f>IFERROR(VLOOKUP(Table1[[#This Row],[Ticker]],[1]!Table1[[Symbol]:[Industry]],2,FALSE),"-")</f>
        <v>-</v>
      </c>
      <c r="D3949" t="s">
        <v>64</v>
      </c>
      <c r="E3949">
        <v>21.160593219999999</v>
      </c>
      <c r="F3949">
        <v>6.3</v>
      </c>
      <c r="G3949">
        <v>-78.986586329597699</v>
      </c>
      <c r="H3949">
        <v>-17.748391756174598</v>
      </c>
      <c r="I3949">
        <v>-44.931706646558801</v>
      </c>
      <c r="J3949">
        <v>-3.3769199087974999</v>
      </c>
      <c r="K3949">
        <v>7.0488472989654998</v>
      </c>
      <c r="L3949">
        <v>9.0554378045064094</v>
      </c>
      <c r="M3949">
        <v>30.240688907628499</v>
      </c>
      <c r="N3949">
        <v>0.66058282144611902</v>
      </c>
      <c r="O3949">
        <v>195.079365079365</v>
      </c>
      <c r="P3949">
        <v>323.10275352585597</v>
      </c>
      <c r="Q3949">
        <v>9.8631246148061999E-2</v>
      </c>
    </row>
    <row r="3950" spans="1:17" hidden="1" x14ac:dyDescent="0.3">
      <c r="A3950" t="s">
        <v>8062</v>
      </c>
      <c r="B3950" t="s">
        <v>8063</v>
      </c>
      <c r="C3950" t="str">
        <f>IFERROR(VLOOKUP(Table1[[#This Row],[Ticker]],[1]!Table1[[Symbol]:[Industry]],2,FALSE),"-")</f>
        <v>-</v>
      </c>
      <c r="D3950" t="s">
        <v>184</v>
      </c>
      <c r="E3950">
        <v>21.149493750000001</v>
      </c>
      <c r="F3950">
        <v>45.9</v>
      </c>
      <c r="G3950">
        <v>82.951142116799105</v>
      </c>
      <c r="H3950">
        <v>-16.867349115260399</v>
      </c>
      <c r="I3950">
        <v>17.978398875933301</v>
      </c>
      <c r="J3950">
        <v>3.2427921620773499</v>
      </c>
      <c r="K3950">
        <v>45.395437266470097</v>
      </c>
      <c r="L3950">
        <v>38.987083803974699</v>
      </c>
      <c r="M3950">
        <v>9.2118356016807805</v>
      </c>
      <c r="N3950">
        <v>0.158102766798418</v>
      </c>
      <c r="O3950">
        <v>10.8932461873638</v>
      </c>
      <c r="P3950">
        <v>108.636363636363</v>
      </c>
    </row>
    <row r="3951" spans="1:17" hidden="1" x14ac:dyDescent="0.3">
      <c r="A3951" t="s">
        <v>8064</v>
      </c>
      <c r="B3951" t="s">
        <v>8065</v>
      </c>
      <c r="C3951" t="str">
        <f>IFERROR(VLOOKUP(Table1[[#This Row],[Ticker]],[1]!Table1[[Symbol]:[Industry]],2,FALSE),"-")</f>
        <v>-</v>
      </c>
      <c r="E3951">
        <v>21.1355</v>
      </c>
      <c r="F3951">
        <v>50</v>
      </c>
      <c r="G3951">
        <v>-30.483393644469299</v>
      </c>
      <c r="H3951">
        <v>-12.7045437625525</v>
      </c>
      <c r="I3951">
        <v>3.6251529636782198</v>
      </c>
      <c r="J3951">
        <v>-5.5176473983621896</v>
      </c>
      <c r="K3951">
        <v>51.990802197202399</v>
      </c>
      <c r="L3951">
        <v>53.650952431498801</v>
      </c>
      <c r="M3951">
        <v>44.066819913067398</v>
      </c>
      <c r="N3951">
        <v>0.40991735537189999</v>
      </c>
      <c r="O3951">
        <v>33.5</v>
      </c>
      <c r="P3951">
        <v>35.501355013550103</v>
      </c>
    </row>
    <row r="3952" spans="1:17" hidden="1" x14ac:dyDescent="0.3">
      <c r="A3952" t="s">
        <v>8066</v>
      </c>
      <c r="B3952" t="s">
        <v>8067</v>
      </c>
      <c r="C3952" t="str">
        <f>IFERROR(VLOOKUP(Table1[[#This Row],[Ticker]],[1]!Table1[[Symbol]:[Industry]],2,FALSE),"-")</f>
        <v>-</v>
      </c>
      <c r="E3952">
        <v>21.099457813000001</v>
      </c>
      <c r="F3952">
        <v>1.69</v>
      </c>
      <c r="G3952">
        <v>-64.230676065018997</v>
      </c>
      <c r="H3952">
        <v>4.7613891514935496</v>
      </c>
      <c r="I3952">
        <v>-2.9840424386206199</v>
      </c>
      <c r="J3952">
        <v>-1.6714935522083501</v>
      </c>
      <c r="K3952">
        <v>1.54260050867342</v>
      </c>
      <c r="L3952">
        <v>1.9434044642641</v>
      </c>
      <c r="M3952">
        <v>42.353734385299099</v>
      </c>
      <c r="N3952">
        <v>1.76056785945336</v>
      </c>
      <c r="O3952">
        <v>72.189349112426001</v>
      </c>
      <c r="P3952">
        <v>40.8333333333333</v>
      </c>
    </row>
    <row r="3953" spans="1:17" hidden="1" x14ac:dyDescent="0.3">
      <c r="A3953" t="s">
        <v>8068</v>
      </c>
      <c r="B3953" t="s">
        <v>8069</v>
      </c>
      <c r="C3953" t="str">
        <f>IFERROR(VLOOKUP(Table1[[#This Row],[Ticker]],[1]!Table1[[Symbol]:[Industry]],2,FALSE),"-")</f>
        <v>-</v>
      </c>
      <c r="E3953">
        <v>21.085999999999999</v>
      </c>
      <c r="F3953">
        <v>65</v>
      </c>
      <c r="G3953">
        <v>-35.344707273560303</v>
      </c>
      <c r="H3953">
        <v>-11.4559311099443</v>
      </c>
      <c r="I3953">
        <v>-15.869504993686601</v>
      </c>
      <c r="J3953">
        <v>-2.4348523308343002</v>
      </c>
      <c r="K3953">
        <v>67.0697463428276</v>
      </c>
      <c r="L3953">
        <v>69.098471130708901</v>
      </c>
      <c r="M3953">
        <v>35.322595625199298</v>
      </c>
      <c r="N3953">
        <v>1.03194103194103</v>
      </c>
      <c r="O3953">
        <v>47.692307692307701</v>
      </c>
      <c r="P3953">
        <v>5.26315789473683</v>
      </c>
    </row>
    <row r="3954" spans="1:17" hidden="1" x14ac:dyDescent="0.3">
      <c r="A3954" t="s">
        <v>8070</v>
      </c>
      <c r="B3954" t="s">
        <v>8071</v>
      </c>
      <c r="C3954" t="str">
        <f>IFERROR(VLOOKUP(Table1[[#This Row],[Ticker]],[1]!Table1[[Symbol]:[Industry]],2,FALSE),"-")</f>
        <v>-</v>
      </c>
      <c r="D3954" t="s">
        <v>343</v>
      </c>
      <c r="E3954">
        <v>21.041968416</v>
      </c>
      <c r="F3954">
        <v>14.8</v>
      </c>
      <c r="G3954">
        <v>21.0415559764437</v>
      </c>
      <c r="H3954">
        <v>-14.9100200625985</v>
      </c>
      <c r="I3954">
        <v>-47.303534941504097</v>
      </c>
      <c r="J3954">
        <v>14.648752791132599</v>
      </c>
      <c r="K3954">
        <v>15.91069778596</v>
      </c>
      <c r="L3954">
        <v>16.361104810212399</v>
      </c>
      <c r="M3954">
        <v>59.249430175079802</v>
      </c>
      <c r="N3954">
        <v>1.9693630493236101</v>
      </c>
      <c r="O3954">
        <v>68.034987041836303</v>
      </c>
      <c r="P3954">
        <v>53.868940805177203</v>
      </c>
      <c r="Q3954">
        <v>4.0306750738559001E-2</v>
      </c>
    </row>
    <row r="3955" spans="1:17" hidden="1" x14ac:dyDescent="0.3">
      <c r="A3955" t="s">
        <v>8072</v>
      </c>
      <c r="B3955" t="s">
        <v>5894</v>
      </c>
      <c r="C3955" t="str">
        <f>IFERROR(VLOOKUP(Table1[[#This Row],[Ticker]],[1]!Table1[[Symbol]:[Industry]],2,FALSE),"-")</f>
        <v>-</v>
      </c>
      <c r="D3955" t="s">
        <v>486</v>
      </c>
      <c r="E3955">
        <v>21.009925800000001</v>
      </c>
      <c r="F3955">
        <v>1.94</v>
      </c>
      <c r="G3955">
        <v>-10.8923221112805</v>
      </c>
      <c r="H3955">
        <v>-24.840776573553502</v>
      </c>
      <c r="I3955">
        <v>-31.152086515755599</v>
      </c>
      <c r="J3955">
        <v>-1.6714935522083501</v>
      </c>
      <c r="K3955">
        <v>2.0401915423698398</v>
      </c>
      <c r="L3955">
        <v>1.80394205312875</v>
      </c>
      <c r="M3955">
        <v>74.879837164308597</v>
      </c>
      <c r="N3955">
        <v>0.27840567840567798</v>
      </c>
      <c r="O3955">
        <v>37.113402061855602</v>
      </c>
      <c r="P3955">
        <v>37.588652482269502</v>
      </c>
      <c r="Q3955">
        <v>0.117592329273222</v>
      </c>
    </row>
    <row r="3956" spans="1:17" hidden="1" x14ac:dyDescent="0.3">
      <c r="A3956" t="s">
        <v>8073</v>
      </c>
      <c r="B3956" t="s">
        <v>8074</v>
      </c>
      <c r="C3956" t="str">
        <f>IFERROR(VLOOKUP(Table1[[#This Row],[Ticker]],[1]!Table1[[Symbol]:[Industry]],2,FALSE),"-")</f>
        <v>-</v>
      </c>
      <c r="D3956" t="s">
        <v>714</v>
      </c>
      <c r="E3956">
        <v>20.996392725</v>
      </c>
      <c r="F3956">
        <v>122.94</v>
      </c>
      <c r="G3956">
        <v>10.2046182873259</v>
      </c>
      <c r="H3956">
        <v>-2.4130500345867998</v>
      </c>
      <c r="I3956">
        <v>6.2273225739682099</v>
      </c>
      <c r="J3956">
        <v>-0.93105417059728901</v>
      </c>
      <c r="K3956">
        <v>118.42147056603601</v>
      </c>
      <c r="L3956">
        <v>107.57411131165</v>
      </c>
      <c r="M3956">
        <v>31.0272649847048</v>
      </c>
      <c r="N3956">
        <v>1.6022763945132199</v>
      </c>
      <c r="O3956">
        <v>3.3024239466406402</v>
      </c>
      <c r="P3956">
        <v>37.470647433746997</v>
      </c>
      <c r="Q3956">
        <v>7.1200898966220002E-3</v>
      </c>
    </row>
    <row r="3957" spans="1:17" hidden="1" x14ac:dyDescent="0.3">
      <c r="A3957" t="s">
        <v>8075</v>
      </c>
      <c r="B3957" t="s">
        <v>8076</v>
      </c>
      <c r="C3957" t="str">
        <f>IFERROR(VLOOKUP(Table1[[#This Row],[Ticker]],[1]!Table1[[Symbol]:[Industry]],2,FALSE),"-")</f>
        <v>-</v>
      </c>
      <c r="D3957" t="s">
        <v>607</v>
      </c>
      <c r="E3957">
        <v>20.947753079999998</v>
      </c>
      <c r="F3957">
        <v>1.1399999999999999</v>
      </c>
      <c r="G3957">
        <v>-71.160119755656794</v>
      </c>
      <c r="H3957">
        <v>35.455833595937897</v>
      </c>
      <c r="I3957">
        <v>-32.6966861167815</v>
      </c>
      <c r="J3957">
        <v>12.3285064477916</v>
      </c>
      <c r="K3957">
        <v>1.05087442970349</v>
      </c>
      <c r="L3957">
        <v>1.6517728656173101</v>
      </c>
      <c r="M3957">
        <v>80.200247361554901</v>
      </c>
      <c r="N3957">
        <v>0.98365571829193499</v>
      </c>
      <c r="O3957">
        <v>110.526315789473</v>
      </c>
      <c r="P3957">
        <v>75.384615384615302</v>
      </c>
      <c r="Q3957">
        <v>-2.9217546474278999E-2</v>
      </c>
    </row>
    <row r="3958" spans="1:17" hidden="1" x14ac:dyDescent="0.3">
      <c r="A3958" t="s">
        <v>8077</v>
      </c>
      <c r="B3958" t="s">
        <v>8078</v>
      </c>
      <c r="C3958" t="str">
        <f>IFERROR(VLOOKUP(Table1[[#This Row],[Ticker]],[1]!Table1[[Symbol]:[Industry]],2,FALSE),"-")</f>
        <v>-</v>
      </c>
      <c r="E3958">
        <v>20.940350031999898</v>
      </c>
      <c r="F3958">
        <v>8.84</v>
      </c>
      <c r="G3958">
        <v>-90.325221519564494</v>
      </c>
      <c r="H3958">
        <v>-6.8248681584479503</v>
      </c>
      <c r="I3958">
        <v>-84.921436685659501</v>
      </c>
      <c r="J3958">
        <v>5.6055017529559699</v>
      </c>
      <c r="K3958">
        <v>10.1841543436338</v>
      </c>
      <c r="L3958">
        <v>18.4205076679944</v>
      </c>
      <c r="M3958">
        <v>45.595004530186003</v>
      </c>
      <c r="N3958">
        <v>0.30825716143343401</v>
      </c>
      <c r="O3958">
        <v>413.57466063348397</v>
      </c>
      <c r="P3958">
        <v>18.3400267737617</v>
      </c>
      <c r="Q3958">
        <v>-6.1798649981613003E-2</v>
      </c>
    </row>
    <row r="3959" spans="1:17" hidden="1" x14ac:dyDescent="0.3">
      <c r="A3959" t="s">
        <v>8079</v>
      </c>
      <c r="B3959" t="s">
        <v>8080</v>
      </c>
      <c r="C3959" t="str">
        <f>IFERROR(VLOOKUP(Table1[[#This Row],[Ticker]],[1]!Table1[[Symbol]:[Industry]],2,FALSE),"-")</f>
        <v>-</v>
      </c>
      <c r="E3959">
        <v>20.936497944999999</v>
      </c>
      <c r="F3959">
        <v>6.79</v>
      </c>
      <c r="G3959">
        <v>-14.7375091012638</v>
      </c>
      <c r="H3959">
        <v>-5.7941664040619996</v>
      </c>
      <c r="I3959">
        <v>-2.50327320785139</v>
      </c>
      <c r="J3959">
        <v>-2.4371903362818501</v>
      </c>
      <c r="K3959">
        <v>6.6251044368452003</v>
      </c>
      <c r="L3959">
        <v>6.4470679714781403</v>
      </c>
      <c r="M3959">
        <v>39.565148444170703</v>
      </c>
      <c r="N3959">
        <v>0.285304677849814</v>
      </c>
      <c r="O3959">
        <v>25.036818851251802</v>
      </c>
      <c r="P3959">
        <v>41.164241164241098</v>
      </c>
      <c r="Q3959">
        <v>4.9736552041451998E-2</v>
      </c>
    </row>
    <row r="3960" spans="1:17" hidden="1" x14ac:dyDescent="0.3">
      <c r="A3960" t="s">
        <v>8081</v>
      </c>
      <c r="B3960" t="s">
        <v>8082</v>
      </c>
      <c r="C3960" t="str">
        <f>IFERROR(VLOOKUP(Table1[[#This Row],[Ticker]],[1]!Table1[[Symbol]:[Industry]],2,FALSE),"-")</f>
        <v>-</v>
      </c>
      <c r="D3960" t="s">
        <v>92</v>
      </c>
      <c r="E3960">
        <v>20.912262030000001</v>
      </c>
      <c r="F3960">
        <v>4.24</v>
      </c>
      <c r="G3960">
        <v>12.4255276661032</v>
      </c>
      <c r="H3960">
        <v>-2.044166404062</v>
      </c>
      <c r="I3960">
        <v>11.2259768292021</v>
      </c>
      <c r="J3960">
        <v>-15.0735554078784</v>
      </c>
      <c r="K3960">
        <v>4.1745956465463196</v>
      </c>
      <c r="L3960">
        <v>3.9500583640316602</v>
      </c>
      <c r="M3960">
        <v>39.824167577025001</v>
      </c>
      <c r="N3960">
        <v>2.86815338845761</v>
      </c>
      <c r="O3960">
        <v>52.830188679245197</v>
      </c>
      <c r="P3960">
        <v>65.625</v>
      </c>
      <c r="Q3960">
        <v>-1.5048586948168E-2</v>
      </c>
    </row>
    <row r="3961" spans="1:17" hidden="1" x14ac:dyDescent="0.3">
      <c r="A3961" t="s">
        <v>8083</v>
      </c>
      <c r="B3961" t="s">
        <v>8084</v>
      </c>
      <c r="C3961" t="str">
        <f>IFERROR(VLOOKUP(Table1[[#This Row],[Ticker]],[1]!Table1[[Symbol]:[Industry]],2,FALSE),"-")</f>
        <v>-</v>
      </c>
      <c r="D3961" t="s">
        <v>49</v>
      </c>
      <c r="E3961">
        <v>20.859714822999901</v>
      </c>
      <c r="F3961">
        <v>8.07</v>
      </c>
      <c r="G3961">
        <v>147.87410051433301</v>
      </c>
      <c r="H3961">
        <v>-9.0823829645715506</v>
      </c>
      <c r="I3961">
        <v>51.712927258348998</v>
      </c>
      <c r="J3961">
        <v>7.8726659919511999</v>
      </c>
      <c r="K3961">
        <v>7.9542883463760798</v>
      </c>
      <c r="L3961">
        <v>7.0901453544594801</v>
      </c>
      <c r="M3961">
        <v>71.851284145353603</v>
      </c>
      <c r="N3961">
        <v>0.96161208275428001</v>
      </c>
      <c r="O3961">
        <v>44.9814126394051</v>
      </c>
      <c r="Q3961">
        <v>0.103982285645875</v>
      </c>
    </row>
    <row r="3962" spans="1:17" hidden="1" x14ac:dyDescent="0.3">
      <c r="A3962" t="s">
        <v>8085</v>
      </c>
      <c r="B3962" t="s">
        <v>8086</v>
      </c>
      <c r="C3962" t="str">
        <f>IFERROR(VLOOKUP(Table1[[#This Row],[Ticker]],[1]!Table1[[Symbol]:[Industry]],2,FALSE),"-")</f>
        <v>-</v>
      </c>
      <c r="D3962" t="s">
        <v>396</v>
      </c>
      <c r="E3962">
        <v>20.855588399999998</v>
      </c>
      <c r="F3962">
        <v>13.55</v>
      </c>
      <c r="G3962">
        <v>43.4783240484754</v>
      </c>
      <c r="H3962">
        <v>-12.638571998467601</v>
      </c>
      <c r="I3962">
        <v>29.242790203149699</v>
      </c>
      <c r="J3962">
        <v>-3.7034238860254698</v>
      </c>
      <c r="K3962">
        <v>13.910409035069099</v>
      </c>
      <c r="L3962">
        <v>12.4318527170993</v>
      </c>
      <c r="M3962">
        <v>44.310110290195098</v>
      </c>
      <c r="N3962">
        <v>1.0192427476080199</v>
      </c>
      <c r="O3962">
        <v>23.690036900369002</v>
      </c>
      <c r="P3962">
        <v>71.736375158428402</v>
      </c>
      <c r="Q3962">
        <v>5.0586244093210997E-2</v>
      </c>
    </row>
    <row r="3963" spans="1:17" hidden="1" x14ac:dyDescent="0.3">
      <c r="A3963" t="s">
        <v>8087</v>
      </c>
      <c r="B3963" t="s">
        <v>8088</v>
      </c>
      <c r="C3963" t="str">
        <f>IFERROR(VLOOKUP(Table1[[#This Row],[Ticker]],[1]!Table1[[Symbol]:[Industry]],2,FALSE),"-")</f>
        <v>-</v>
      </c>
      <c r="D3963" t="s">
        <v>447</v>
      </c>
      <c r="E3963">
        <v>20.831759999999999</v>
      </c>
      <c r="F3963">
        <v>20</v>
      </c>
      <c r="G3963">
        <v>-14.881897419841501</v>
      </c>
      <c r="H3963">
        <v>-27.044166404062</v>
      </c>
      <c r="I3963">
        <v>-28.535918818311501</v>
      </c>
      <c r="J3963">
        <v>-6.4333983141131101</v>
      </c>
      <c r="K3963">
        <v>22.2750212439752</v>
      </c>
      <c r="L3963">
        <v>21.9823367757519</v>
      </c>
      <c r="M3963">
        <v>10.409434135807601</v>
      </c>
      <c r="N3963">
        <v>0.15067805123053701</v>
      </c>
      <c r="O3963">
        <v>39.399999999999899</v>
      </c>
      <c r="P3963">
        <v>28.369704749678998</v>
      </c>
      <c r="Q3963">
        <v>0.13938448489862901</v>
      </c>
    </row>
    <row r="3964" spans="1:17" hidden="1" x14ac:dyDescent="0.3">
      <c r="A3964" t="s">
        <v>8089</v>
      </c>
      <c r="B3964" t="s">
        <v>8090</v>
      </c>
      <c r="C3964" t="str">
        <f>IFERROR(VLOOKUP(Table1[[#This Row],[Ticker]],[1]!Table1[[Symbol]:[Industry]],2,FALSE),"-")</f>
        <v>-</v>
      </c>
      <c r="D3964" t="s">
        <v>714</v>
      </c>
      <c r="E3964">
        <v>20.802747875000001</v>
      </c>
      <c r="F3964">
        <v>86.47</v>
      </c>
      <c r="G3964">
        <v>-0.17738634835154601</v>
      </c>
      <c r="H3964">
        <v>-10.184182048267999</v>
      </c>
      <c r="I3964">
        <v>6.63379050822609</v>
      </c>
      <c r="J3964">
        <v>-2.6086364093511998</v>
      </c>
      <c r="K3964">
        <v>85.079187140171001</v>
      </c>
      <c r="L3964">
        <v>77.138981652699997</v>
      </c>
      <c r="M3964">
        <v>59.256974662123497</v>
      </c>
      <c r="N3964">
        <v>0.77247405288712001</v>
      </c>
      <c r="O3964">
        <v>9.1708106857869698</v>
      </c>
      <c r="P3964">
        <v>30.619335347431999</v>
      </c>
    </row>
    <row r="3965" spans="1:17" hidden="1" x14ac:dyDescent="0.3">
      <c r="A3965" t="s">
        <v>8091</v>
      </c>
      <c r="B3965" t="s">
        <v>8092</v>
      </c>
      <c r="C3965" t="str">
        <f>IFERROR(VLOOKUP(Table1[[#This Row],[Ticker]],[1]!Table1[[Symbol]:[Industry]],2,FALSE),"-")</f>
        <v>-</v>
      </c>
      <c r="D3965" t="s">
        <v>607</v>
      </c>
      <c r="E3965">
        <v>20.725515000000001</v>
      </c>
      <c r="F3965">
        <v>52.72</v>
      </c>
      <c r="G3965">
        <v>6.5776987012081598</v>
      </c>
      <c r="H3965">
        <v>3.9358335959379902</v>
      </c>
      <c r="I3965">
        <v>8.5008060462278596</v>
      </c>
      <c r="J3965">
        <v>8.90052557872473E-2</v>
      </c>
      <c r="K3965">
        <v>51.375615057858099</v>
      </c>
      <c r="L3965">
        <v>49.105419422016404</v>
      </c>
      <c r="M3965">
        <v>72.059109530913901</v>
      </c>
      <c r="N3965">
        <v>3.7137330754351998</v>
      </c>
      <c r="O3965">
        <v>15.174506828527999</v>
      </c>
      <c r="P3965">
        <v>44.043715846994502</v>
      </c>
      <c r="Q3965">
        <v>0.17582806148340899</v>
      </c>
    </row>
    <row r="3966" spans="1:17" hidden="1" x14ac:dyDescent="0.3">
      <c r="A3966" t="s">
        <v>8093</v>
      </c>
      <c r="B3966" t="s">
        <v>8094</v>
      </c>
      <c r="C3966" t="str">
        <f>IFERROR(VLOOKUP(Table1[[#This Row],[Ticker]],[1]!Table1[[Symbol]:[Industry]],2,FALSE),"-")</f>
        <v>-</v>
      </c>
      <c r="D3966" t="s">
        <v>322</v>
      </c>
      <c r="E3966">
        <v>20.711742644999902</v>
      </c>
      <c r="F3966">
        <v>39.35</v>
      </c>
      <c r="G3966">
        <v>6.0964261696518101</v>
      </c>
      <c r="H3966">
        <v>5.5452470437205301</v>
      </c>
      <c r="I3966">
        <v>-1.7073479168007399</v>
      </c>
      <c r="J3966">
        <v>4.7086091782593398</v>
      </c>
      <c r="K3966">
        <v>38.631737798330299</v>
      </c>
      <c r="L3966">
        <v>38.461246416208802</v>
      </c>
      <c r="M3966">
        <v>64.401399809679802</v>
      </c>
      <c r="N3966">
        <v>0.97593470448811004</v>
      </c>
      <c r="O3966">
        <v>34.104193138500598</v>
      </c>
      <c r="P3966">
        <v>57.4</v>
      </c>
    </row>
    <row r="3967" spans="1:17" hidden="1" x14ac:dyDescent="0.3">
      <c r="A3967" t="s">
        <v>8095</v>
      </c>
      <c r="B3967" t="s">
        <v>8096</v>
      </c>
      <c r="C3967" t="str">
        <f>IFERROR(VLOOKUP(Table1[[#This Row],[Ticker]],[1]!Table1[[Symbol]:[Industry]],2,FALSE),"-")</f>
        <v>-</v>
      </c>
      <c r="D3967" t="s">
        <v>544</v>
      </c>
      <c r="E3967">
        <v>20.68264692</v>
      </c>
      <c r="F3967">
        <v>3.01</v>
      </c>
      <c r="G3967">
        <v>-106.75440390950099</v>
      </c>
      <c r="H3967">
        <v>-16.135075494971002</v>
      </c>
      <c r="I3967">
        <v>-73.692375771953905</v>
      </c>
      <c r="J3967">
        <v>-2.6615925621093299</v>
      </c>
      <c r="K3967">
        <v>3.2423302573405701</v>
      </c>
      <c r="L3967">
        <v>6.1544707520208899</v>
      </c>
      <c r="M3967">
        <v>64.754587480939804</v>
      </c>
      <c r="N3967">
        <v>1.15924103104958</v>
      </c>
      <c r="O3967">
        <v>454.81727574750801</v>
      </c>
      <c r="P3967">
        <v>4.8780487804877799</v>
      </c>
      <c r="Q3967">
        <v>0.20595045173530299</v>
      </c>
    </row>
    <row r="3968" spans="1:17" hidden="1" x14ac:dyDescent="0.3">
      <c r="A3968" t="s">
        <v>8097</v>
      </c>
      <c r="B3968" t="s">
        <v>8098</v>
      </c>
      <c r="C3968" t="str">
        <f>IFERROR(VLOOKUP(Table1[[#This Row],[Ticker]],[1]!Table1[[Symbol]:[Industry]],2,FALSE),"-")</f>
        <v>-</v>
      </c>
      <c r="D3968" t="s">
        <v>46</v>
      </c>
      <c r="E3968">
        <v>20.669796600000002</v>
      </c>
      <c r="F3968">
        <v>12.51</v>
      </c>
      <c r="G3968">
        <v>229.71250575316199</v>
      </c>
      <c r="H3968">
        <v>98.483471786892693</v>
      </c>
      <c r="I3968">
        <v>174.29906258420999</v>
      </c>
      <c r="J3968">
        <v>6.4342333200383397</v>
      </c>
      <c r="K3968">
        <v>8.0452684225639999</v>
      </c>
      <c r="L3968">
        <v>5.6808592531324003</v>
      </c>
      <c r="M3968">
        <v>93.832709762896997</v>
      </c>
      <c r="N3968">
        <v>1.25667661260296</v>
      </c>
      <c r="O3968">
        <v>0</v>
      </c>
      <c r="P3968">
        <v>298.40764331210102</v>
      </c>
      <c r="Q3968">
        <v>9.9078641942226001E-2</v>
      </c>
    </row>
    <row r="3969" spans="1:17" hidden="1" x14ac:dyDescent="0.3">
      <c r="A3969" t="s">
        <v>8099</v>
      </c>
      <c r="B3969" t="s">
        <v>8100</v>
      </c>
      <c r="C3969" t="str">
        <f>IFERROR(VLOOKUP(Table1[[#This Row],[Ticker]],[1]!Table1[[Symbol]:[Industry]],2,FALSE),"-")</f>
        <v>-</v>
      </c>
      <c r="D3969" t="s">
        <v>140</v>
      </c>
      <c r="E3969">
        <v>20.627206600000001</v>
      </c>
      <c r="F3969">
        <v>26.65</v>
      </c>
      <c r="G3969">
        <v>209.53490426659801</v>
      </c>
      <c r="I3969">
        <v>84.638506580987197</v>
      </c>
      <c r="K3969">
        <v>20.138901269265599</v>
      </c>
      <c r="L3969">
        <v>14.926506281189599</v>
      </c>
      <c r="M3969">
        <v>97.886429792970802</v>
      </c>
      <c r="N3969">
        <v>0.42857142857142799</v>
      </c>
      <c r="O3969">
        <v>8.6303939962476495</v>
      </c>
      <c r="P3969">
        <v>237.341772151898</v>
      </c>
    </row>
    <row r="3970" spans="1:17" hidden="1" x14ac:dyDescent="0.3">
      <c r="A3970" t="s">
        <v>8101</v>
      </c>
      <c r="B3970" t="s">
        <v>8102</v>
      </c>
      <c r="C3970" t="str">
        <f>IFERROR(VLOOKUP(Table1[[#This Row],[Ticker]],[1]!Table1[[Symbol]:[Industry]],2,FALSE),"-")</f>
        <v>-</v>
      </c>
      <c r="D3970" t="s">
        <v>388</v>
      </c>
      <c r="E3970">
        <v>20.621186999999999</v>
      </c>
      <c r="F3970">
        <v>35.21</v>
      </c>
      <c r="G3970">
        <v>85.659316295561496</v>
      </c>
      <c r="H3970">
        <v>-18.4926482358191</v>
      </c>
      <c r="I3970">
        <v>-10.774828656020199</v>
      </c>
      <c r="J3970">
        <v>-2.7557304162617302</v>
      </c>
      <c r="K3970">
        <v>35.1113445085943</v>
      </c>
      <c r="L3970">
        <v>31.0001784356763</v>
      </c>
      <c r="M3970">
        <v>47.525928720076699</v>
      </c>
      <c r="N3970">
        <v>1.56160425403742</v>
      </c>
      <c r="O3970">
        <v>22.7492189718829</v>
      </c>
      <c r="P3970">
        <v>127.16129032258</v>
      </c>
      <c r="Q3970">
        <v>8.1087789949169001E-2</v>
      </c>
    </row>
    <row r="3971" spans="1:17" hidden="1" x14ac:dyDescent="0.3">
      <c r="A3971" t="s">
        <v>8103</v>
      </c>
      <c r="B3971" t="s">
        <v>8104</v>
      </c>
      <c r="C3971" t="str">
        <f>IFERROR(VLOOKUP(Table1[[#This Row],[Ticker]],[1]!Table1[[Symbol]:[Industry]],2,FALSE),"-")</f>
        <v>-</v>
      </c>
      <c r="E3971">
        <v>20.562360000000002</v>
      </c>
      <c r="F3971">
        <v>11.1</v>
      </c>
      <c r="G3971">
        <v>31.696394079321198</v>
      </c>
      <c r="H3971">
        <v>-2.4854855117244798</v>
      </c>
      <c r="I3971">
        <v>-32.144765215605801</v>
      </c>
      <c r="J3971">
        <v>3.4992381551087099</v>
      </c>
      <c r="K3971">
        <v>10.854521229770601</v>
      </c>
      <c r="L3971">
        <v>10.534422247966001</v>
      </c>
      <c r="M3971">
        <v>54.451717897964301</v>
      </c>
      <c r="N3971">
        <v>0.96738723269758697</v>
      </c>
      <c r="O3971">
        <v>43.963963963963899</v>
      </c>
      <c r="P3971">
        <v>74.528301886792406</v>
      </c>
      <c r="Q3971">
        <v>6.5196428853477997E-2</v>
      </c>
    </row>
    <row r="3972" spans="1:17" hidden="1" x14ac:dyDescent="0.3">
      <c r="A3972" t="s">
        <v>8105</v>
      </c>
      <c r="B3972" t="s">
        <v>8106</v>
      </c>
      <c r="C3972" t="str">
        <f>IFERROR(VLOOKUP(Table1[[#This Row],[Ticker]],[1]!Table1[[Symbol]:[Industry]],2,FALSE),"-")</f>
        <v>-</v>
      </c>
      <c r="E3972">
        <v>20.550599999999999</v>
      </c>
      <c r="F3972">
        <v>21.16</v>
      </c>
      <c r="G3972">
        <v>109.425889591546</v>
      </c>
      <c r="H3972">
        <v>10.5558335959379</v>
      </c>
      <c r="I3972">
        <v>17.0806824804732</v>
      </c>
      <c r="J3972">
        <v>10.3996627374994</v>
      </c>
      <c r="K3972">
        <v>15.649868713838799</v>
      </c>
      <c r="L3972">
        <v>14.7613757504466</v>
      </c>
      <c r="M3972">
        <v>71.124763554442694</v>
      </c>
      <c r="N3972">
        <v>2.5909122319874802</v>
      </c>
      <c r="O3972">
        <v>0</v>
      </c>
      <c r="P3972">
        <v>181.75765645805501</v>
      </c>
      <c r="Q3972">
        <v>0.109961763069665</v>
      </c>
    </row>
    <row r="3973" spans="1:17" hidden="1" x14ac:dyDescent="0.3">
      <c r="A3973" t="s">
        <v>8107</v>
      </c>
      <c r="B3973" t="s">
        <v>8108</v>
      </c>
      <c r="C3973" t="str">
        <f>IFERROR(VLOOKUP(Table1[[#This Row],[Ticker]],[1]!Table1[[Symbol]:[Industry]],2,FALSE),"-")</f>
        <v>-</v>
      </c>
      <c r="D3973" t="s">
        <v>388</v>
      </c>
      <c r="E3973">
        <v>20.531626334999999</v>
      </c>
      <c r="F3973">
        <v>16.579999999999998</v>
      </c>
      <c r="G3973">
        <v>446.03891641146902</v>
      </c>
      <c r="H3973">
        <v>111.11372833278</v>
      </c>
      <c r="I3973">
        <v>274.26401957688302</v>
      </c>
      <c r="J3973">
        <v>10.659129754024599</v>
      </c>
      <c r="K3973">
        <v>9.3783552716787799</v>
      </c>
      <c r="L3973">
        <v>6.2533173711270402</v>
      </c>
      <c r="M3973">
        <v>99.997196525858996</v>
      </c>
      <c r="N3973">
        <v>1.5477891574832501</v>
      </c>
      <c r="O3973">
        <v>0</v>
      </c>
      <c r="P3973">
        <v>492.142857142857</v>
      </c>
      <c r="Q3973">
        <v>8.2612847980941997E-2</v>
      </c>
    </row>
    <row r="3974" spans="1:17" hidden="1" x14ac:dyDescent="0.3">
      <c r="A3974" t="s">
        <v>8109</v>
      </c>
      <c r="B3974" t="s">
        <v>8110</v>
      </c>
      <c r="C3974" t="str">
        <f>IFERROR(VLOOKUP(Table1[[#This Row],[Ticker]],[1]!Table1[[Symbol]:[Industry]],2,FALSE),"-")</f>
        <v>-</v>
      </c>
      <c r="E3974">
        <v>20.504736000000001</v>
      </c>
      <c r="F3974">
        <v>59.97</v>
      </c>
      <c r="G3974">
        <v>418.507155975898</v>
      </c>
      <c r="H3974">
        <v>-40.180395651276001</v>
      </c>
      <c r="I3974">
        <v>66.740819002392797</v>
      </c>
      <c r="J3974">
        <v>-9.4072537907145506</v>
      </c>
      <c r="K3974">
        <v>61.557681626696599</v>
      </c>
      <c r="L3974">
        <v>44.083876902188699</v>
      </c>
      <c r="M3974">
        <v>10.567307701573201</v>
      </c>
      <c r="N3974">
        <v>0.67772137202678295</v>
      </c>
      <c r="O3974">
        <v>46.639986659996602</v>
      </c>
      <c r="P3974">
        <v>444.19237749546198</v>
      </c>
    </row>
    <row r="3975" spans="1:17" hidden="1" x14ac:dyDescent="0.3">
      <c r="A3975" t="s">
        <v>8111</v>
      </c>
      <c r="B3975" t="s">
        <v>8112</v>
      </c>
      <c r="C3975" t="str">
        <f>IFERROR(VLOOKUP(Table1[[#This Row],[Ticker]],[1]!Table1[[Symbol]:[Industry]],2,FALSE),"-")</f>
        <v>-</v>
      </c>
      <c r="E3975">
        <v>20.447085600000001</v>
      </c>
      <c r="F3975">
        <v>33</v>
      </c>
      <c r="G3975">
        <v>47.998989006751202</v>
      </c>
      <c r="H3975">
        <v>2.0922123888689601</v>
      </c>
      <c r="I3975">
        <v>62.917048726461999</v>
      </c>
      <c r="J3975">
        <v>3.77309407665761</v>
      </c>
      <c r="K3975">
        <v>29.821604029024599</v>
      </c>
      <c r="L3975">
        <v>25.078979944034501</v>
      </c>
      <c r="M3975">
        <v>64.332837702305298</v>
      </c>
      <c r="N3975">
        <v>0.61900698873762094</v>
      </c>
      <c r="O3975">
        <v>6.0606060606060499</v>
      </c>
      <c r="P3975">
        <v>105.607476635513</v>
      </c>
      <c r="Q3975">
        <v>2.9485192203959999E-2</v>
      </c>
    </row>
    <row r="3976" spans="1:17" hidden="1" x14ac:dyDescent="0.3">
      <c r="A3976" t="s">
        <v>8113</v>
      </c>
      <c r="B3976" t="s">
        <v>8114</v>
      </c>
      <c r="C3976" t="str">
        <f>IFERROR(VLOOKUP(Table1[[#This Row],[Ticker]],[1]!Table1[[Symbol]:[Industry]],2,FALSE),"-")</f>
        <v>-</v>
      </c>
      <c r="D3976" t="s">
        <v>140</v>
      </c>
      <c r="E3976">
        <v>20.399999999999999</v>
      </c>
      <c r="F3976">
        <v>6.85</v>
      </c>
      <c r="G3976">
        <v>49.059676439619103</v>
      </c>
      <c r="H3976">
        <v>4.4312434320035701</v>
      </c>
      <c r="I3976">
        <v>24.865526812538999</v>
      </c>
      <c r="J3976">
        <v>-4.5286364093512104</v>
      </c>
      <c r="K3976">
        <v>6.5782363540188502</v>
      </c>
      <c r="L3976">
        <v>6.3457635048125702</v>
      </c>
      <c r="M3976">
        <v>56.594276324703998</v>
      </c>
      <c r="N3976">
        <v>1.4408912286014599</v>
      </c>
      <c r="O3976">
        <v>65.839416058394093</v>
      </c>
      <c r="P3976">
        <v>100.292397660818</v>
      </c>
      <c r="Q3976">
        <v>2.4962119817046002E-2</v>
      </c>
    </row>
    <row r="3977" spans="1:17" hidden="1" x14ac:dyDescent="0.3">
      <c r="A3977" t="s">
        <v>8115</v>
      </c>
      <c r="B3977" t="s">
        <v>8116</v>
      </c>
      <c r="C3977" t="str">
        <f>IFERROR(VLOOKUP(Table1[[#This Row],[Ticker]],[1]!Table1[[Symbol]:[Industry]],2,FALSE),"-")</f>
        <v>-</v>
      </c>
      <c r="D3977" t="s">
        <v>61</v>
      </c>
      <c r="E3977">
        <v>20.399999999999999</v>
      </c>
      <c r="F3977">
        <v>5</v>
      </c>
      <c r="G3977">
        <v>-68.542364376707397</v>
      </c>
      <c r="H3977">
        <v>-29.1653785252741</v>
      </c>
      <c r="I3977">
        <v>-66.833390006829404</v>
      </c>
      <c r="J3977">
        <v>-11.968177670882</v>
      </c>
      <c r="K3977">
        <v>6.4130084340982201</v>
      </c>
      <c r="L3977">
        <v>8.5077907228496699</v>
      </c>
      <c r="M3977">
        <v>9.1043333926697194</v>
      </c>
      <c r="N3977">
        <v>0.46230430018457902</v>
      </c>
      <c r="O3977">
        <v>204</v>
      </c>
      <c r="P3977">
        <v>2.4590163934426101</v>
      </c>
      <c r="Q3977">
        <v>-4.1557473916715E-2</v>
      </c>
    </row>
    <row r="3978" spans="1:17" hidden="1" x14ac:dyDescent="0.3">
      <c r="A3978" t="s">
        <v>8117</v>
      </c>
      <c r="B3978" t="s">
        <v>8118</v>
      </c>
      <c r="C3978" t="str">
        <f>IFERROR(VLOOKUP(Table1[[#This Row],[Ticker]],[1]!Table1[[Symbol]:[Industry]],2,FALSE),"-")</f>
        <v>-</v>
      </c>
      <c r="D3978" t="s">
        <v>391</v>
      </c>
      <c r="E3978">
        <v>20.383872</v>
      </c>
      <c r="F3978">
        <v>39.65</v>
      </c>
      <c r="G3978">
        <v>-12.3347355275691</v>
      </c>
      <c r="H3978">
        <v>-11.3386449316693</v>
      </c>
      <c r="I3978">
        <v>-22.5752092544964</v>
      </c>
      <c r="J3978">
        <v>-6.5495423326961504</v>
      </c>
      <c r="K3978">
        <v>38.875009528266901</v>
      </c>
      <c r="L3978">
        <v>38.4743596726981</v>
      </c>
      <c r="M3978">
        <v>52.093381429410599</v>
      </c>
      <c r="N3978">
        <v>2.6333840511073898</v>
      </c>
      <c r="O3978">
        <v>21.059268600252199</v>
      </c>
      <c r="P3978">
        <v>29.532832407709801</v>
      </c>
      <c r="Q3978">
        <v>-5.9882041170517999E-2</v>
      </c>
    </row>
    <row r="3979" spans="1:17" hidden="1" x14ac:dyDescent="0.3">
      <c r="A3979" t="s">
        <v>8119</v>
      </c>
      <c r="B3979" t="s">
        <v>8120</v>
      </c>
      <c r="C3979" t="str">
        <f>IFERROR(VLOOKUP(Table1[[#This Row],[Ticker]],[1]!Table1[[Symbol]:[Industry]],2,FALSE),"-")</f>
        <v>-</v>
      </c>
      <c r="D3979" t="s">
        <v>293</v>
      </c>
      <c r="E3979">
        <v>20.364196355000001</v>
      </c>
      <c r="F3979">
        <v>10.19</v>
      </c>
      <c r="G3979">
        <v>-8.6932582589445797</v>
      </c>
      <c r="H3979">
        <v>-24.9042487085887</v>
      </c>
      <c r="I3979">
        <v>-7.2315739333431202</v>
      </c>
      <c r="J3979">
        <v>-5.1531183104288498</v>
      </c>
      <c r="K3979">
        <v>9.9559255021081192</v>
      </c>
      <c r="L3979">
        <v>9.8141527332303493</v>
      </c>
      <c r="M3979">
        <v>52.660683884416997</v>
      </c>
      <c r="N3979">
        <v>0.87231479284588898</v>
      </c>
      <c r="O3979">
        <v>32.384690873405297</v>
      </c>
      <c r="P3979">
        <v>48.976608187134403</v>
      </c>
    </row>
    <row r="3980" spans="1:17" hidden="1" x14ac:dyDescent="0.3">
      <c r="A3980" t="s">
        <v>8121</v>
      </c>
      <c r="B3980" t="s">
        <v>8122</v>
      </c>
      <c r="C3980" t="str">
        <f>IFERROR(VLOOKUP(Table1[[#This Row],[Ticker]],[1]!Table1[[Symbol]:[Industry]],2,FALSE),"-")</f>
        <v>-</v>
      </c>
      <c r="E3980">
        <v>20.302276895999999</v>
      </c>
      <c r="F3980">
        <v>45.5</v>
      </c>
      <c r="G3980">
        <v>-15.569055014240201</v>
      </c>
      <c r="H3980">
        <v>7.0631993886970603</v>
      </c>
      <c r="I3980">
        <v>-12.8112056052512</v>
      </c>
      <c r="J3980">
        <v>-2.9729737878858502E-3</v>
      </c>
      <c r="K3980">
        <v>43.833405230868003</v>
      </c>
      <c r="L3980">
        <v>44.615150989487802</v>
      </c>
      <c r="M3980">
        <v>65.910646911285795</v>
      </c>
      <c r="N3980">
        <v>1.5859473353426801</v>
      </c>
      <c r="O3980">
        <v>51.142857142857103</v>
      </c>
      <c r="P3980">
        <v>16.3682864450127</v>
      </c>
      <c r="Q3980">
        <v>2.6003239357951999E-2</v>
      </c>
    </row>
    <row r="3981" spans="1:17" hidden="1" x14ac:dyDescent="0.3">
      <c r="A3981" t="s">
        <v>8123</v>
      </c>
      <c r="B3981" t="s">
        <v>8124</v>
      </c>
      <c r="C3981" t="str">
        <f>IFERROR(VLOOKUP(Table1[[#This Row],[Ticker]],[1]!Table1[[Symbol]:[Industry]],2,FALSE),"-")</f>
        <v>-</v>
      </c>
      <c r="E3981">
        <v>20.275866000000001</v>
      </c>
      <c r="F3981">
        <v>19.68</v>
      </c>
      <c r="G3981">
        <v>-82.781362788367602</v>
      </c>
      <c r="H3981">
        <v>-23.472737832633399</v>
      </c>
      <c r="I3981">
        <v>-68.263339456049295</v>
      </c>
      <c r="J3981">
        <v>-4.5997512388847701</v>
      </c>
      <c r="K3981">
        <v>24.053234273549101</v>
      </c>
      <c r="L3981">
        <v>34.9488585917656</v>
      </c>
      <c r="M3981">
        <v>28.205625292843099</v>
      </c>
      <c r="N3981">
        <v>0.73421969060974701</v>
      </c>
      <c r="O3981">
        <v>267.53048780487802</v>
      </c>
      <c r="P3981">
        <v>4.1269841269841301</v>
      </c>
    </row>
    <row r="3982" spans="1:17" hidden="1" x14ac:dyDescent="0.3">
      <c r="A3982" t="s">
        <v>8125</v>
      </c>
      <c r="B3982" t="s">
        <v>8126</v>
      </c>
      <c r="C3982" t="str">
        <f>IFERROR(VLOOKUP(Table1[[#This Row],[Ticker]],[1]!Table1[[Symbol]:[Industry]],2,FALSE),"-")</f>
        <v>-</v>
      </c>
      <c r="E3982">
        <v>20.22</v>
      </c>
      <c r="F3982">
        <v>39.950000000000003</v>
      </c>
      <c r="G3982">
        <v>-1.9627068091278601</v>
      </c>
      <c r="H3982">
        <v>-0.59510086049792199</v>
      </c>
      <c r="I3982">
        <v>-13.7593782139563</v>
      </c>
      <c r="J3982">
        <v>3.6958852909391</v>
      </c>
      <c r="K3982">
        <v>38.479431349424999</v>
      </c>
      <c r="L3982">
        <v>37.314566654960799</v>
      </c>
      <c r="M3982">
        <v>63.618230198564397</v>
      </c>
      <c r="N3982">
        <v>0.18315140078348799</v>
      </c>
      <c r="O3982">
        <v>37.446808510638199</v>
      </c>
      <c r="P3982">
        <v>47.962962962962898</v>
      </c>
      <c r="Q3982">
        <v>0.117915345579375</v>
      </c>
    </row>
    <row r="3983" spans="1:17" hidden="1" x14ac:dyDescent="0.3">
      <c r="A3983" t="s">
        <v>8127</v>
      </c>
      <c r="B3983" t="s">
        <v>8128</v>
      </c>
      <c r="C3983" t="str">
        <f>IFERROR(VLOOKUP(Table1[[#This Row],[Ticker]],[1]!Table1[[Symbol]:[Industry]],2,FALSE),"-")</f>
        <v>-</v>
      </c>
      <c r="D3983" t="s">
        <v>322</v>
      </c>
      <c r="E3983">
        <v>20.216604799999999</v>
      </c>
      <c r="F3983">
        <v>40.79</v>
      </c>
      <c r="G3983">
        <v>1.4260280909059899</v>
      </c>
      <c r="H3983">
        <v>-4.6712850481297901</v>
      </c>
      <c r="I3983">
        <v>-3.97527050879606</v>
      </c>
      <c r="J3983">
        <v>6.7387628580480596</v>
      </c>
      <c r="K3983">
        <v>41.8802177173323</v>
      </c>
      <c r="L3983">
        <v>39.240519697827303</v>
      </c>
      <c r="M3983">
        <v>55.200832573382897</v>
      </c>
      <c r="N3983">
        <v>0.87848560417138899</v>
      </c>
      <c r="O3983">
        <v>12.7727384162785</v>
      </c>
      <c r="P3983">
        <v>35.785619174433997</v>
      </c>
      <c r="Q3983">
        <v>0.128512559557942</v>
      </c>
    </row>
    <row r="3984" spans="1:17" hidden="1" x14ac:dyDescent="0.3">
      <c r="A3984" t="s">
        <v>8129</v>
      </c>
      <c r="B3984" t="s">
        <v>8130</v>
      </c>
      <c r="C3984" t="str">
        <f>IFERROR(VLOOKUP(Table1[[#This Row],[Ticker]],[1]!Table1[[Symbol]:[Industry]],2,FALSE),"-")</f>
        <v>-</v>
      </c>
      <c r="D3984" t="s">
        <v>714</v>
      </c>
      <c r="E3984">
        <v>20.204048429</v>
      </c>
      <c r="F3984">
        <v>202.26</v>
      </c>
      <c r="G3984">
        <v>-19.900702691112599</v>
      </c>
      <c r="K3984">
        <v>199.64482088527899</v>
      </c>
      <c r="L3984">
        <v>192.56798235863999</v>
      </c>
      <c r="M3984">
        <v>61.144137814655998</v>
      </c>
      <c r="N3984">
        <v>1</v>
      </c>
      <c r="O3984">
        <v>3.8267576386828899</v>
      </c>
      <c r="P3984">
        <v>6.6434672571970799</v>
      </c>
      <c r="Q3984">
        <v>-1.293132028575E-3</v>
      </c>
    </row>
    <row r="3985" spans="1:17" hidden="1" x14ac:dyDescent="0.3">
      <c r="A3985" t="s">
        <v>8131</v>
      </c>
      <c r="B3985" t="s">
        <v>8132</v>
      </c>
      <c r="C3985" t="str">
        <f>IFERROR(VLOOKUP(Table1[[#This Row],[Ticker]],[1]!Table1[[Symbol]:[Industry]],2,FALSE),"-")</f>
        <v>-</v>
      </c>
      <c r="D3985" t="s">
        <v>218</v>
      </c>
      <c r="E3985">
        <v>20.09</v>
      </c>
      <c r="F3985">
        <v>82</v>
      </c>
      <c r="G3985">
        <v>84.571188736845698</v>
      </c>
      <c r="H3985">
        <v>0.48271531636809401</v>
      </c>
      <c r="I3985">
        <v>14.5073902246702</v>
      </c>
      <c r="J3985">
        <v>-1.7567865947330099</v>
      </c>
      <c r="K3985">
        <v>80.436473222588702</v>
      </c>
      <c r="L3985">
        <v>71.485939646352193</v>
      </c>
      <c r="M3985">
        <v>58.353587461783</v>
      </c>
      <c r="N3985">
        <v>1.3064471482047699</v>
      </c>
      <c r="O3985">
        <v>19.512195121951201</v>
      </c>
      <c r="P3985">
        <v>128.158041179744</v>
      </c>
      <c r="Q3985">
        <v>8.1721646662436004E-2</v>
      </c>
    </row>
    <row r="3986" spans="1:17" hidden="1" x14ac:dyDescent="0.3">
      <c r="A3986" t="s">
        <v>8133</v>
      </c>
      <c r="B3986" t="s">
        <v>8134</v>
      </c>
      <c r="C3986" t="str">
        <f>IFERROR(VLOOKUP(Table1[[#This Row],[Ticker]],[1]!Table1[[Symbol]:[Industry]],2,FALSE),"-")</f>
        <v>-</v>
      </c>
      <c r="D3986" t="s">
        <v>278</v>
      </c>
      <c r="E3986">
        <v>20.0703426</v>
      </c>
      <c r="F3986">
        <v>16.559999999999999</v>
      </c>
      <c r="G3986">
        <v>-3.2905430273250702</v>
      </c>
      <c r="H3986">
        <v>-10.413600820427799</v>
      </c>
      <c r="I3986">
        <v>-11.0145290124143</v>
      </c>
      <c r="J3986">
        <v>-5.7908965372829799</v>
      </c>
      <c r="K3986">
        <v>16.183424076803298</v>
      </c>
      <c r="L3986">
        <v>16.593563745823701</v>
      </c>
      <c r="M3986">
        <v>49.8544540876185</v>
      </c>
      <c r="N3986">
        <v>1.44855962178734</v>
      </c>
      <c r="O3986">
        <v>47.041062801932298</v>
      </c>
      <c r="P3986">
        <v>30.9090909090908</v>
      </c>
      <c r="Q3986">
        <v>7.1234265355043E-2</v>
      </c>
    </row>
    <row r="3987" spans="1:17" hidden="1" x14ac:dyDescent="0.3">
      <c r="A3987" t="s">
        <v>8135</v>
      </c>
      <c r="B3987" t="s">
        <v>8136</v>
      </c>
      <c r="C3987" t="str">
        <f>IFERROR(VLOOKUP(Table1[[#This Row],[Ticker]],[1]!Table1[[Symbol]:[Industry]],2,FALSE),"-")</f>
        <v>-</v>
      </c>
      <c r="D3987" t="s">
        <v>714</v>
      </c>
      <c r="E3987">
        <v>20.010432867999999</v>
      </c>
      <c r="F3987">
        <v>85.31</v>
      </c>
      <c r="G3987">
        <v>28.873389189552601</v>
      </c>
      <c r="H3987">
        <v>2.7175259624474801</v>
      </c>
      <c r="I3987">
        <v>14.806219733663999</v>
      </c>
      <c r="J3987">
        <v>-1.4620694684387201</v>
      </c>
      <c r="K3987">
        <v>80.889043857770105</v>
      </c>
      <c r="L3987">
        <v>71.356246387000994</v>
      </c>
      <c r="M3987">
        <v>57.664030131014698</v>
      </c>
      <c r="N3987">
        <v>0.77017526686183102</v>
      </c>
      <c r="O3987">
        <v>1.9810104325401501</v>
      </c>
      <c r="P3987">
        <v>63.116634799235101</v>
      </c>
      <c r="Q3987">
        <v>6.2739406014718002E-2</v>
      </c>
    </row>
    <row r="3988" spans="1:17" hidden="1" x14ac:dyDescent="0.3">
      <c r="A3988" t="s">
        <v>8137</v>
      </c>
      <c r="B3988" t="s">
        <v>8138</v>
      </c>
      <c r="C3988" t="str">
        <f>IFERROR(VLOOKUP(Table1[[#This Row],[Ticker]],[1]!Table1[[Symbol]:[Industry]],2,FALSE),"-")</f>
        <v>-</v>
      </c>
      <c r="D3988" t="s">
        <v>607</v>
      </c>
      <c r="E3988">
        <v>19.93646772</v>
      </c>
      <c r="F3988">
        <v>0.33</v>
      </c>
      <c r="G3988">
        <v>31.4576356232926</v>
      </c>
      <c r="H3988">
        <v>10.8129764530808</v>
      </c>
      <c r="I3988">
        <v>6.5397670851888901</v>
      </c>
      <c r="J3988">
        <v>1.45350644779164</v>
      </c>
      <c r="K3988">
        <v>0.27424354171490001</v>
      </c>
      <c r="L3988">
        <v>0.229312973172282</v>
      </c>
      <c r="M3988">
        <v>53.4706478768164</v>
      </c>
      <c r="N3988">
        <v>1.2361329248294499</v>
      </c>
      <c r="O3988">
        <v>12.1212121212121</v>
      </c>
      <c r="P3988">
        <v>73.684210526315795</v>
      </c>
    </row>
    <row r="3989" spans="1:17" hidden="1" x14ac:dyDescent="0.3">
      <c r="A3989" t="s">
        <v>8139</v>
      </c>
      <c r="B3989" t="s">
        <v>8140</v>
      </c>
      <c r="C3989" t="str">
        <f>IFERROR(VLOOKUP(Table1[[#This Row],[Ticker]],[1]!Table1[[Symbol]:[Industry]],2,FALSE),"-")</f>
        <v>-</v>
      </c>
      <c r="E3989">
        <v>19.90926</v>
      </c>
      <c r="F3989">
        <v>17.86</v>
      </c>
      <c r="G3989">
        <v>72.538973818948193</v>
      </c>
      <c r="H3989">
        <v>-13.4890728489684</v>
      </c>
      <c r="I3989">
        <v>0.37743348383090403</v>
      </c>
      <c r="J3989">
        <v>-3.0413565659069799</v>
      </c>
      <c r="K3989">
        <v>19.772466188515502</v>
      </c>
      <c r="L3989">
        <v>16.672854050253299</v>
      </c>
      <c r="M3989">
        <v>25.212656834254599</v>
      </c>
      <c r="N3989">
        <v>0.35085515727622602</v>
      </c>
      <c r="O3989">
        <v>73.572228443449006</v>
      </c>
      <c r="P3989">
        <v>123.25</v>
      </c>
    </row>
    <row r="3990" spans="1:17" hidden="1" x14ac:dyDescent="0.3">
      <c r="A3990" t="s">
        <v>8141</v>
      </c>
      <c r="B3990" t="s">
        <v>8142</v>
      </c>
      <c r="C3990" t="str">
        <f>IFERROR(VLOOKUP(Table1[[#This Row],[Ticker]],[1]!Table1[[Symbol]:[Industry]],2,FALSE),"-")</f>
        <v>-</v>
      </c>
      <c r="D3990" t="s">
        <v>388</v>
      </c>
      <c r="E3990">
        <v>19.895</v>
      </c>
      <c r="F3990">
        <v>20</v>
      </c>
      <c r="G3990">
        <v>40.289882214875199</v>
      </c>
      <c r="H3990">
        <v>-10.4258089161392</v>
      </c>
      <c r="I3990">
        <v>-19.9931748587119</v>
      </c>
      <c r="J3990">
        <v>-5.7482321613210603</v>
      </c>
      <c r="K3990">
        <v>19.206572813160399</v>
      </c>
      <c r="L3990">
        <v>17.764734356848699</v>
      </c>
      <c r="M3990">
        <v>55.598679634786699</v>
      </c>
      <c r="N3990">
        <v>0.43191528306688098</v>
      </c>
      <c r="O3990">
        <v>12.9</v>
      </c>
      <c r="P3990">
        <v>82.982616651418098</v>
      </c>
      <c r="Q3990">
        <v>5.6698882657129003E-2</v>
      </c>
    </row>
    <row r="3991" spans="1:17" hidden="1" x14ac:dyDescent="0.3">
      <c r="A3991" t="s">
        <v>8143</v>
      </c>
      <c r="B3991" t="s">
        <v>3446</v>
      </c>
      <c r="C3991" t="str">
        <f>IFERROR(VLOOKUP(Table1[[#This Row],[Ticker]],[1]!Table1[[Symbol]:[Industry]],2,FALSE),"-")</f>
        <v>-</v>
      </c>
      <c r="D3991" t="s">
        <v>230</v>
      </c>
      <c r="E3991">
        <v>19.874205</v>
      </c>
      <c r="F3991">
        <v>7.9</v>
      </c>
      <c r="G3991">
        <v>30.7504220447919</v>
      </c>
      <c r="H3991">
        <v>-18.2173507616038</v>
      </c>
      <c r="I3991">
        <v>10.2210857665075</v>
      </c>
      <c r="J3991">
        <v>-7.5886533155219498</v>
      </c>
      <c r="K3991">
        <v>8.61198620964411</v>
      </c>
      <c r="L3991">
        <v>7.94313168018334</v>
      </c>
      <c r="M3991">
        <v>28.112447173773099</v>
      </c>
      <c r="N3991">
        <v>1.4734006734006699</v>
      </c>
      <c r="O3991">
        <v>58.227848101265799</v>
      </c>
      <c r="P3991">
        <v>69.892473118279497</v>
      </c>
      <c r="Q3991">
        <v>2.8310054957506998E-2</v>
      </c>
    </row>
    <row r="3992" spans="1:17" hidden="1" x14ac:dyDescent="0.3">
      <c r="A3992" t="s">
        <v>8144</v>
      </c>
      <c r="B3992" t="s">
        <v>8145</v>
      </c>
      <c r="C3992" t="str">
        <f>IFERROR(VLOOKUP(Table1[[#This Row],[Ticker]],[1]!Table1[[Symbol]:[Industry]],2,FALSE),"-")</f>
        <v>-</v>
      </c>
      <c r="E3992">
        <v>19.862088400000001</v>
      </c>
      <c r="F3992">
        <v>69.41</v>
      </c>
      <c r="G3992">
        <v>61.909373075029997</v>
      </c>
      <c r="H3992">
        <v>47.9616952606507</v>
      </c>
      <c r="I3992">
        <v>59.559039786884</v>
      </c>
      <c r="J3992">
        <v>19.831906558065398</v>
      </c>
      <c r="K3992">
        <v>48.145746799552903</v>
      </c>
      <c r="L3992">
        <v>43.213675671543697</v>
      </c>
      <c r="M3992">
        <v>99.999999999280305</v>
      </c>
      <c r="N3992">
        <v>4.8808455658041101</v>
      </c>
      <c r="O3992">
        <v>0</v>
      </c>
      <c r="P3992">
        <v>88.358208955223802</v>
      </c>
    </row>
    <row r="3993" spans="1:17" hidden="1" x14ac:dyDescent="0.3">
      <c r="A3993" t="s">
        <v>8146</v>
      </c>
      <c r="B3993" t="s">
        <v>8147</v>
      </c>
      <c r="C3993" t="str">
        <f>IFERROR(VLOOKUP(Table1[[#This Row],[Ticker]],[1]!Table1[[Symbol]:[Industry]],2,FALSE),"-")</f>
        <v>-</v>
      </c>
      <c r="D3993" t="s">
        <v>388</v>
      </c>
      <c r="E3993">
        <v>19.853185199999999</v>
      </c>
      <c r="F3993">
        <v>32.46</v>
      </c>
      <c r="G3993">
        <v>-30.214633284270398</v>
      </c>
      <c r="H3993">
        <v>-17.855720736936799</v>
      </c>
      <c r="I3993">
        <v>-41.7652009273</v>
      </c>
      <c r="J3993">
        <v>-4.0208911425698002</v>
      </c>
      <c r="K3993">
        <v>34.134839149846201</v>
      </c>
      <c r="L3993">
        <v>34.614217236026299</v>
      </c>
      <c r="M3993">
        <v>43.252743392921403</v>
      </c>
      <c r="N3993">
        <v>2.51607894169587</v>
      </c>
      <c r="O3993">
        <v>58.348736906962401</v>
      </c>
      <c r="P3993">
        <v>28.554455445544502</v>
      </c>
      <c r="Q3993">
        <v>-3.3169582077279998E-3</v>
      </c>
    </row>
    <row r="3994" spans="1:17" hidden="1" x14ac:dyDescent="0.3">
      <c r="A3994" t="s">
        <v>8148</v>
      </c>
      <c r="B3994" t="s">
        <v>8149</v>
      </c>
      <c r="C3994" t="str">
        <f>IFERROR(VLOOKUP(Table1[[#This Row],[Ticker]],[1]!Table1[[Symbol]:[Industry]],2,FALSE),"-")</f>
        <v>-</v>
      </c>
      <c r="D3994" t="s">
        <v>1671</v>
      </c>
      <c r="E3994">
        <v>19.8493022</v>
      </c>
      <c r="F3994">
        <v>44.88</v>
      </c>
      <c r="G3994">
        <v>58.400094313085198</v>
      </c>
      <c r="H3994">
        <v>-14.6783774675443</v>
      </c>
      <c r="I3994">
        <v>4.8617596150509597</v>
      </c>
      <c r="J3994">
        <v>2.3514949535387699</v>
      </c>
      <c r="K3994">
        <v>46.633760448325397</v>
      </c>
      <c r="M3994">
        <v>49.7120935493435</v>
      </c>
      <c r="N3994">
        <v>1.8240238572485199</v>
      </c>
      <c r="O3994">
        <v>41.131907308377897</v>
      </c>
      <c r="P3994">
        <v>93.281653746770004</v>
      </c>
    </row>
    <row r="3995" spans="1:17" hidden="1" x14ac:dyDescent="0.3">
      <c r="A3995" t="s">
        <v>8150</v>
      </c>
      <c r="B3995" t="s">
        <v>8151</v>
      </c>
      <c r="C3995" t="str">
        <f>IFERROR(VLOOKUP(Table1[[#This Row],[Ticker]],[1]!Table1[[Symbol]:[Industry]],2,FALSE),"-")</f>
        <v>-</v>
      </c>
      <c r="D3995" t="s">
        <v>924</v>
      </c>
      <c r="E3995">
        <v>19.8278766</v>
      </c>
      <c r="F3995">
        <v>10.78</v>
      </c>
      <c r="G3995">
        <v>-93.496508470893303</v>
      </c>
      <c r="H3995">
        <v>-16.852778844253301</v>
      </c>
      <c r="I3995">
        <v>-79.128662723282702</v>
      </c>
      <c r="J3995">
        <v>6.3514290838947902</v>
      </c>
      <c r="K3995">
        <v>14.2111227388696</v>
      </c>
      <c r="M3995">
        <v>56.889247301105897</v>
      </c>
      <c r="N3995">
        <v>0.85789400857894005</v>
      </c>
      <c r="O3995">
        <v>226.99443413729099</v>
      </c>
      <c r="P3995">
        <v>11.0195674562306</v>
      </c>
    </row>
    <row r="3996" spans="1:17" hidden="1" x14ac:dyDescent="0.3">
      <c r="A3996" t="s">
        <v>8152</v>
      </c>
      <c r="B3996" t="s">
        <v>8153</v>
      </c>
      <c r="C3996" t="str">
        <f>IFERROR(VLOOKUP(Table1[[#This Row],[Ticker]],[1]!Table1[[Symbol]:[Industry]],2,FALSE),"-")</f>
        <v>-</v>
      </c>
      <c r="D3996" t="s">
        <v>607</v>
      </c>
      <c r="E3996">
        <v>19.826499999999999</v>
      </c>
      <c r="F3996">
        <v>21</v>
      </c>
      <c r="G3996">
        <v>-0.31208719120633399</v>
      </c>
      <c r="H3996">
        <v>-11.0901434155562</v>
      </c>
      <c r="I3996">
        <v>-20.013027945866899</v>
      </c>
      <c r="J3996">
        <v>-5.2742649147949399</v>
      </c>
      <c r="K3996">
        <v>21.959523999904501</v>
      </c>
      <c r="L3996">
        <v>21.3671611278745</v>
      </c>
      <c r="M3996">
        <v>35.736838548959099</v>
      </c>
      <c r="N3996">
        <v>0.113901001398377</v>
      </c>
      <c r="O3996">
        <v>58.285714285714299</v>
      </c>
      <c r="P3996">
        <v>38.613861386138602</v>
      </c>
      <c r="Q3996">
        <v>7.7416084247957997E-2</v>
      </c>
    </row>
    <row r="3997" spans="1:17" hidden="1" x14ac:dyDescent="0.3">
      <c r="A3997" t="s">
        <v>8154</v>
      </c>
      <c r="B3997" t="s">
        <v>8155</v>
      </c>
      <c r="C3997" t="str">
        <f>IFERROR(VLOOKUP(Table1[[#This Row],[Ticker]],[1]!Table1[[Symbol]:[Industry]],2,FALSE),"-")</f>
        <v>-</v>
      </c>
      <c r="D3997" t="s">
        <v>5425</v>
      </c>
      <c r="E3997">
        <v>19.8004821</v>
      </c>
      <c r="F3997">
        <v>39</v>
      </c>
      <c r="G3997">
        <v>0.32447153374725302</v>
      </c>
      <c r="H3997">
        <v>4.4273759138383202</v>
      </c>
      <c r="I3997">
        <v>3.69294566714956</v>
      </c>
      <c r="J3997">
        <v>-1.19302465268682</v>
      </c>
      <c r="K3997">
        <v>35.967358983886498</v>
      </c>
      <c r="L3997">
        <v>34.218678742336202</v>
      </c>
      <c r="M3997">
        <v>56.307314806962303</v>
      </c>
      <c r="N3997">
        <v>0.59527736045964896</v>
      </c>
      <c r="O3997">
        <v>18.615384615384599</v>
      </c>
      <c r="P3997">
        <v>47.058823529411697</v>
      </c>
      <c r="Q3997">
        <v>2.7902884530189999E-2</v>
      </c>
    </row>
    <row r="3998" spans="1:17" hidden="1" x14ac:dyDescent="0.3">
      <c r="A3998" t="s">
        <v>8156</v>
      </c>
      <c r="B3998" t="s">
        <v>8157</v>
      </c>
      <c r="C3998" t="str">
        <f>IFERROR(VLOOKUP(Table1[[#This Row],[Ticker]],[1]!Table1[[Symbol]:[Industry]],2,FALSE),"-")</f>
        <v>-</v>
      </c>
      <c r="D3998" t="s">
        <v>61</v>
      </c>
      <c r="E3998">
        <v>19.7270091</v>
      </c>
      <c r="F3998">
        <v>68.36</v>
      </c>
      <c r="G3998">
        <v>-40.405780401800001</v>
      </c>
      <c r="H3998">
        <v>3.2735593484463501</v>
      </c>
      <c r="I3998">
        <v>-24.4227526627636</v>
      </c>
      <c r="J3998">
        <v>-2.8696364307466098</v>
      </c>
      <c r="K3998">
        <v>66.552540812691106</v>
      </c>
      <c r="L3998">
        <v>68.373187547114895</v>
      </c>
      <c r="M3998">
        <v>51.255591707134201</v>
      </c>
      <c r="N3998">
        <v>1.33165580768366</v>
      </c>
      <c r="O3998">
        <v>43.899941486249197</v>
      </c>
      <c r="P3998">
        <v>22.071428571428498</v>
      </c>
      <c r="Q3998">
        <v>5.9353632251094003E-2</v>
      </c>
    </row>
    <row r="3999" spans="1:17" hidden="1" x14ac:dyDescent="0.3">
      <c r="A3999" t="s">
        <v>8158</v>
      </c>
      <c r="B3999" t="s">
        <v>8159</v>
      </c>
      <c r="C3999" t="str">
        <f>IFERROR(VLOOKUP(Table1[[#This Row],[Ticker]],[1]!Table1[[Symbol]:[Industry]],2,FALSE),"-")</f>
        <v>-</v>
      </c>
      <c r="D3999" t="s">
        <v>385</v>
      </c>
      <c r="E3999">
        <v>19.709600399999999</v>
      </c>
      <c r="F3999">
        <v>40</v>
      </c>
      <c r="G3999">
        <v>27.395528576110902</v>
      </c>
      <c r="H3999">
        <v>-12.140320250215799</v>
      </c>
      <c r="I3999">
        <v>-23.1145091787896</v>
      </c>
      <c r="J3999">
        <v>-2.82322114359543</v>
      </c>
      <c r="K3999">
        <v>39.6146917298462</v>
      </c>
      <c r="L3999">
        <v>39.132913420989098</v>
      </c>
      <c r="M3999">
        <v>52.702975295002801</v>
      </c>
      <c r="N3999">
        <v>0.74060005873368795</v>
      </c>
      <c r="O3999">
        <v>46</v>
      </c>
      <c r="P3999">
        <v>66.597251145355997</v>
      </c>
      <c r="Q3999">
        <v>6.4898061031684995E-2</v>
      </c>
    </row>
    <row r="4000" spans="1:17" hidden="1" x14ac:dyDescent="0.3">
      <c r="A4000" t="s">
        <v>8160</v>
      </c>
      <c r="B4000" t="s">
        <v>8161</v>
      </c>
      <c r="C4000" t="str">
        <f>IFERROR(VLOOKUP(Table1[[#This Row],[Ticker]],[1]!Table1[[Symbol]:[Industry]],2,FALSE),"-")</f>
        <v>-</v>
      </c>
      <c r="E4000">
        <v>19.702999999999999</v>
      </c>
      <c r="F4000">
        <v>8.4600000000000009</v>
      </c>
      <c r="G4000">
        <v>-50.552006599493403</v>
      </c>
      <c r="H4000">
        <v>-10.998968663949</v>
      </c>
      <c r="I4000">
        <v>-43.745490787928297</v>
      </c>
      <c r="J4000">
        <v>-3.8579147259712898</v>
      </c>
      <c r="K4000">
        <v>8.6003993374913907</v>
      </c>
      <c r="L4000">
        <v>9.2692456306140603</v>
      </c>
      <c r="M4000">
        <v>46.613669709009102</v>
      </c>
      <c r="N4000">
        <v>0.61343523732904204</v>
      </c>
      <c r="O4000">
        <v>64.893617021276498</v>
      </c>
      <c r="P4000">
        <v>13.709677419354801</v>
      </c>
    </row>
    <row r="4001" spans="1:17" hidden="1" x14ac:dyDescent="0.3">
      <c r="A4001" t="s">
        <v>8162</v>
      </c>
      <c r="B4001" t="s">
        <v>8163</v>
      </c>
      <c r="C4001" t="str">
        <f>IFERROR(VLOOKUP(Table1[[#This Row],[Ticker]],[1]!Table1[[Symbol]:[Industry]],2,FALSE),"-")</f>
        <v>-</v>
      </c>
      <c r="D4001" t="s">
        <v>714</v>
      </c>
      <c r="E4001">
        <v>19.692535094</v>
      </c>
      <c r="F4001">
        <v>59.7</v>
      </c>
      <c r="G4001">
        <v>-15.7993599584452</v>
      </c>
      <c r="H4001">
        <v>-2.2490487057184998</v>
      </c>
      <c r="I4001">
        <v>-10.262819853406899</v>
      </c>
      <c r="J4001">
        <v>-3.10403135816004E-2</v>
      </c>
      <c r="K4001">
        <v>58.309550405628798</v>
      </c>
      <c r="L4001">
        <v>56.009544849873102</v>
      </c>
      <c r="M4001">
        <v>43.249617568739502</v>
      </c>
      <c r="N4001">
        <v>0.82202396810993805</v>
      </c>
      <c r="O4001">
        <v>13.819095477386901</v>
      </c>
      <c r="P4001">
        <v>14.887229620506499</v>
      </c>
    </row>
    <row r="4002" spans="1:17" hidden="1" x14ac:dyDescent="0.3">
      <c r="A4002" t="s">
        <v>8164</v>
      </c>
      <c r="B4002" t="s">
        <v>8165</v>
      </c>
      <c r="C4002" t="str">
        <f>IFERROR(VLOOKUP(Table1[[#This Row],[Ticker]],[1]!Table1[[Symbol]:[Industry]],2,FALSE),"-")</f>
        <v>-</v>
      </c>
      <c r="D4002" t="s">
        <v>388</v>
      </c>
      <c r="E4002">
        <v>19.6128</v>
      </c>
      <c r="F4002">
        <v>30</v>
      </c>
      <c r="G4002">
        <v>13.5259153713867</v>
      </c>
      <c r="H4002">
        <v>34.532048791785002</v>
      </c>
      <c r="I4002">
        <v>54.428480581637103</v>
      </c>
      <c r="J4002">
        <v>4.2981284894730303</v>
      </c>
      <c r="K4002">
        <v>22.489592964658598</v>
      </c>
      <c r="L4002">
        <v>16.039169532555999</v>
      </c>
      <c r="M4002">
        <v>77.912603405502793</v>
      </c>
      <c r="N4002">
        <v>0.98484200522689402</v>
      </c>
      <c r="O4002">
        <v>9.1999999999999797</v>
      </c>
      <c r="P4002">
        <v>137.341772151898</v>
      </c>
      <c r="Q4002">
        <v>0.15713404274600801</v>
      </c>
    </row>
    <row r="4003" spans="1:17" hidden="1" x14ac:dyDescent="0.3">
      <c r="A4003" t="s">
        <v>8166</v>
      </c>
      <c r="B4003" t="s">
        <v>8167</v>
      </c>
      <c r="C4003" t="str">
        <f>IFERROR(VLOOKUP(Table1[[#This Row],[Ticker]],[1]!Table1[[Symbol]:[Industry]],2,FALSE),"-")</f>
        <v>-</v>
      </c>
      <c r="D4003" t="s">
        <v>184</v>
      </c>
      <c r="E4003">
        <v>19.609345000000001</v>
      </c>
      <c r="F4003">
        <v>42.86</v>
      </c>
      <c r="G4003">
        <v>-4.95282715336735</v>
      </c>
      <c r="H4003">
        <v>7.5450687234167599</v>
      </c>
      <c r="I4003">
        <v>-5.7248653013947104</v>
      </c>
      <c r="J4003">
        <v>-7.1621477578158101</v>
      </c>
      <c r="K4003">
        <v>39.956652172421201</v>
      </c>
      <c r="L4003">
        <v>40.633203667898698</v>
      </c>
      <c r="M4003">
        <v>51.368123794005101</v>
      </c>
      <c r="N4003">
        <v>1.61693706934758</v>
      </c>
      <c r="O4003">
        <v>25.9682687820812</v>
      </c>
      <c r="P4003">
        <v>26.4306784660766</v>
      </c>
      <c r="Q4003">
        <v>5.8734463042480999E-2</v>
      </c>
    </row>
    <row r="4004" spans="1:17" hidden="1" x14ac:dyDescent="0.3">
      <c r="A4004" t="s">
        <v>8168</v>
      </c>
      <c r="B4004" t="s">
        <v>8169</v>
      </c>
      <c r="C4004" t="str">
        <f>IFERROR(VLOOKUP(Table1[[#This Row],[Ticker]],[1]!Table1[[Symbol]:[Industry]],2,FALSE),"-")</f>
        <v>-</v>
      </c>
      <c r="D4004" t="s">
        <v>486</v>
      </c>
      <c r="E4004">
        <v>19.593499999999999</v>
      </c>
      <c r="F4004">
        <v>2.58</v>
      </c>
      <c r="G4004">
        <v>-7.8770023414823402</v>
      </c>
      <c r="H4004">
        <v>4.6713147674861002</v>
      </c>
      <c r="I4004">
        <v>-1.53014172940076</v>
      </c>
      <c r="J4004">
        <v>-2.0446278805665701</v>
      </c>
      <c r="K4004">
        <v>2.4542516982490898</v>
      </c>
      <c r="L4004">
        <v>2.3936181762600799</v>
      </c>
      <c r="M4004">
        <v>56.249383238292701</v>
      </c>
      <c r="N4004">
        <v>3.02489967423729</v>
      </c>
      <c r="O4004">
        <v>20.930232558139501</v>
      </c>
      <c r="P4004">
        <v>40.2173913043478</v>
      </c>
      <c r="Q4004">
        <v>5.9550734402717E-2</v>
      </c>
    </row>
    <row r="4005" spans="1:17" hidden="1" x14ac:dyDescent="0.3">
      <c r="A4005" t="s">
        <v>8170</v>
      </c>
      <c r="B4005" t="s">
        <v>8171</v>
      </c>
      <c r="C4005" t="str">
        <f>IFERROR(VLOOKUP(Table1[[#This Row],[Ticker]],[1]!Table1[[Symbol]:[Industry]],2,FALSE),"-")</f>
        <v>-</v>
      </c>
      <c r="E4005">
        <v>19.524743000000001</v>
      </c>
      <c r="F4005">
        <v>8.0399999999999991</v>
      </c>
      <c r="G4005">
        <v>-83.544307367450898</v>
      </c>
      <c r="H4005">
        <v>-9.2128411028571993</v>
      </c>
      <c r="I4005">
        <v>-21.214979214672301</v>
      </c>
      <c r="J4005">
        <v>-3.4852783164163301</v>
      </c>
      <c r="K4005">
        <v>8.6779627074523198</v>
      </c>
      <c r="L4005">
        <v>10.8567955242187</v>
      </c>
      <c r="M4005">
        <v>45.401000611125902</v>
      </c>
      <c r="N4005">
        <v>0.22590261676051601</v>
      </c>
      <c r="O4005">
        <v>199.945214793313</v>
      </c>
      <c r="P4005">
        <v>7.0572569906790896</v>
      </c>
    </row>
    <row r="4006" spans="1:17" hidden="1" x14ac:dyDescent="0.3">
      <c r="A4006" t="s">
        <v>8172</v>
      </c>
      <c r="B4006" t="s">
        <v>8173</v>
      </c>
      <c r="C4006" t="str">
        <f>IFERROR(VLOOKUP(Table1[[#This Row],[Ticker]],[1]!Table1[[Symbol]:[Industry]],2,FALSE),"-")</f>
        <v>-</v>
      </c>
      <c r="D4006" t="s">
        <v>1270</v>
      </c>
      <c r="E4006">
        <v>19.49219875</v>
      </c>
      <c r="F4006">
        <v>14.75</v>
      </c>
      <c r="G4006">
        <v>37.840277371787998</v>
      </c>
      <c r="H4006">
        <v>-3.1709269674422802</v>
      </c>
      <c r="I4006">
        <v>51.846341042205303</v>
      </c>
      <c r="J4006">
        <v>-1.6714935522083501</v>
      </c>
      <c r="K4006">
        <v>13.9832941814057</v>
      </c>
      <c r="L4006">
        <v>11.4434908386086</v>
      </c>
      <c r="M4006">
        <v>53.344893258886202</v>
      </c>
      <c r="N4006">
        <v>0.116338207247298</v>
      </c>
      <c r="O4006">
        <v>8.4745762711864394</v>
      </c>
      <c r="P4006">
        <v>197.379032258064</v>
      </c>
    </row>
    <row r="4007" spans="1:17" hidden="1" x14ac:dyDescent="0.3">
      <c r="A4007" t="s">
        <v>8174</v>
      </c>
      <c r="B4007" t="s">
        <v>8175</v>
      </c>
      <c r="C4007" t="str">
        <f>IFERROR(VLOOKUP(Table1[[#This Row],[Ticker]],[1]!Table1[[Symbol]:[Industry]],2,FALSE),"-")</f>
        <v>-</v>
      </c>
      <c r="D4007" t="s">
        <v>663</v>
      </c>
      <c r="E4007">
        <v>19.487945630999999</v>
      </c>
      <c r="F4007">
        <v>3.56</v>
      </c>
      <c r="G4007">
        <v>-83.505126732834597</v>
      </c>
      <c r="H4007">
        <v>-13.0809118108861</v>
      </c>
      <c r="I4007">
        <v>-10.4675174150134</v>
      </c>
      <c r="J4007">
        <v>0.32280844209364901</v>
      </c>
      <c r="K4007">
        <v>3.7048974476698602</v>
      </c>
      <c r="L4007">
        <v>5.1858923466509097</v>
      </c>
      <c r="M4007">
        <v>38.438205051956402</v>
      </c>
      <c r="N4007">
        <v>0.57876823281731804</v>
      </c>
      <c r="O4007">
        <v>137.078651685393</v>
      </c>
      <c r="P4007">
        <v>27.1428571428571</v>
      </c>
      <c r="Q4007">
        <v>-0.13800990344483999</v>
      </c>
    </row>
    <row r="4008" spans="1:17" hidden="1" x14ac:dyDescent="0.3">
      <c r="A4008" t="s">
        <v>8176</v>
      </c>
      <c r="B4008" t="s">
        <v>8177</v>
      </c>
      <c r="C4008" t="str">
        <f>IFERROR(VLOOKUP(Table1[[#This Row],[Ticker]],[1]!Table1[[Symbol]:[Industry]],2,FALSE),"-")</f>
        <v>-</v>
      </c>
      <c r="D4008" t="s">
        <v>380</v>
      </c>
      <c r="E4008">
        <v>19.4298</v>
      </c>
      <c r="F4008">
        <v>28.99</v>
      </c>
      <c r="G4008">
        <v>-13.277311476912301</v>
      </c>
      <c r="H4008">
        <v>8.0578744122645194</v>
      </c>
      <c r="I4008">
        <v>6.4802674625035799</v>
      </c>
      <c r="J4008">
        <v>2.0049770360269399</v>
      </c>
      <c r="K4008">
        <v>28.463003136055502</v>
      </c>
      <c r="L4008">
        <v>28.214842130059299</v>
      </c>
      <c r="M4008">
        <v>54.845754168155501</v>
      </c>
      <c r="N4008">
        <v>1.1004700088824599</v>
      </c>
      <c r="O4008">
        <v>42.980338047602601</v>
      </c>
      <c r="P4008">
        <v>38.047619047619001</v>
      </c>
      <c r="Q4008">
        <v>-5.8081165401999996E-3</v>
      </c>
    </row>
    <row r="4009" spans="1:17" hidden="1" x14ac:dyDescent="0.3">
      <c r="A4009" t="s">
        <v>8178</v>
      </c>
      <c r="B4009" t="s">
        <v>8179</v>
      </c>
      <c r="C4009" t="str">
        <f>IFERROR(VLOOKUP(Table1[[#This Row],[Ticker]],[1]!Table1[[Symbol]:[Industry]],2,FALSE),"-")</f>
        <v>-</v>
      </c>
      <c r="D4009" t="s">
        <v>1201</v>
      </c>
      <c r="E4009">
        <v>19.424843750000001</v>
      </c>
      <c r="F4009">
        <v>85.15</v>
      </c>
      <c r="G4009">
        <v>-5.5931859894901201</v>
      </c>
      <c r="H4009">
        <v>-1.87035303188851</v>
      </c>
      <c r="I4009">
        <v>-12.2495918825592</v>
      </c>
      <c r="J4009">
        <v>1.0670674632677399</v>
      </c>
      <c r="K4009">
        <v>87.130260937810405</v>
      </c>
      <c r="M4009">
        <v>46.234414810174101</v>
      </c>
      <c r="N4009">
        <v>1</v>
      </c>
    </row>
    <row r="4010" spans="1:17" hidden="1" x14ac:dyDescent="0.3">
      <c r="A4010" t="s">
        <v>8180</v>
      </c>
      <c r="B4010" t="s">
        <v>8181</v>
      </c>
      <c r="C4010" t="str">
        <f>IFERROR(VLOOKUP(Table1[[#This Row],[Ticker]],[1]!Table1[[Symbol]:[Industry]],2,FALSE),"-")</f>
        <v>-</v>
      </c>
      <c r="D4010" t="s">
        <v>127</v>
      </c>
      <c r="E4010">
        <v>19.399999999999999</v>
      </c>
      <c r="F4010">
        <v>51.97</v>
      </c>
      <c r="G4010">
        <v>20.338942571472199</v>
      </c>
      <c r="H4010">
        <v>-8.9875626304771004</v>
      </c>
      <c r="I4010">
        <v>29.142083687505501</v>
      </c>
      <c r="J4010">
        <v>3.3184054376906298</v>
      </c>
      <c r="K4010">
        <v>44.529229946298699</v>
      </c>
      <c r="L4010">
        <v>38.1222563540652</v>
      </c>
      <c r="M4010">
        <v>65.111069872536603</v>
      </c>
      <c r="N4010">
        <v>1.45076955513388</v>
      </c>
      <c r="O4010">
        <v>3.0402155089474601</v>
      </c>
      <c r="P4010">
        <v>56.300751879699199</v>
      </c>
      <c r="Q4010">
        <v>0.15409283570291701</v>
      </c>
    </row>
    <row r="4011" spans="1:17" hidden="1" x14ac:dyDescent="0.3">
      <c r="A4011" t="s">
        <v>8182</v>
      </c>
      <c r="B4011" t="s">
        <v>8183</v>
      </c>
      <c r="C4011" t="str">
        <f>IFERROR(VLOOKUP(Table1[[#This Row],[Ticker]],[1]!Table1[[Symbol]:[Industry]],2,FALSE),"-")</f>
        <v>-</v>
      </c>
      <c r="D4011" t="s">
        <v>1930</v>
      </c>
      <c r="E4011">
        <v>19.398969600000001</v>
      </c>
      <c r="F4011">
        <v>20.07</v>
      </c>
      <c r="G4011">
        <v>183.084009249666</v>
      </c>
      <c r="H4011">
        <v>19.515319126484599</v>
      </c>
      <c r="I4011">
        <v>89.382624228045998</v>
      </c>
      <c r="J4011">
        <v>6.4603745796597796</v>
      </c>
      <c r="K4011">
        <v>15.7338035884391</v>
      </c>
      <c r="L4011">
        <v>12.9703737256206</v>
      </c>
      <c r="M4011">
        <v>92.440061956528993</v>
      </c>
      <c r="N4011">
        <v>1.56026557460205</v>
      </c>
      <c r="O4011">
        <v>4.98256103637073E-2</v>
      </c>
      <c r="P4011">
        <v>228.477905073649</v>
      </c>
      <c r="Q4011">
        <v>4.6814987559254E-2</v>
      </c>
    </row>
    <row r="4012" spans="1:17" hidden="1" x14ac:dyDescent="0.3">
      <c r="A4012" t="s">
        <v>8184</v>
      </c>
      <c r="B4012" t="s">
        <v>8185</v>
      </c>
      <c r="C4012" t="str">
        <f>IFERROR(VLOOKUP(Table1[[#This Row],[Ticker]],[1]!Table1[[Symbol]:[Industry]],2,FALSE),"-")</f>
        <v>-</v>
      </c>
      <c r="E4012">
        <v>19.359887499999999</v>
      </c>
      <c r="F4012">
        <v>41.36</v>
      </c>
      <c r="G4012">
        <v>36.951283940653802</v>
      </c>
      <c r="H4012">
        <v>-14.5710481244921</v>
      </c>
      <c r="I4012">
        <v>45.0531346250214</v>
      </c>
      <c r="J4012">
        <v>-5.8794143442875502</v>
      </c>
      <c r="K4012">
        <v>39.239146550710103</v>
      </c>
      <c r="L4012">
        <v>33.467788090469902</v>
      </c>
      <c r="M4012">
        <v>39.3491973972625</v>
      </c>
      <c r="N4012">
        <v>1.5125158658525499</v>
      </c>
      <c r="O4012">
        <v>15.3046421663442</v>
      </c>
      <c r="P4012">
        <v>96.018957345971501</v>
      </c>
      <c r="Q4012">
        <v>-7.7359417703960001E-3</v>
      </c>
    </row>
    <row r="4013" spans="1:17" hidden="1" x14ac:dyDescent="0.3">
      <c r="A4013" t="s">
        <v>8186</v>
      </c>
      <c r="B4013" t="s">
        <v>8187</v>
      </c>
      <c r="C4013" t="str">
        <f>IFERROR(VLOOKUP(Table1[[#This Row],[Ticker]],[1]!Table1[[Symbol]:[Industry]],2,FALSE),"-")</f>
        <v>-</v>
      </c>
      <c r="D4013" t="s">
        <v>607</v>
      </c>
      <c r="E4013">
        <v>19.3065</v>
      </c>
      <c r="F4013">
        <v>12.41</v>
      </c>
      <c r="G4013">
        <v>80.803963172615099</v>
      </c>
      <c r="H4013">
        <v>-16.873226233121802</v>
      </c>
      <c r="I4013">
        <v>58.915820387168097</v>
      </c>
      <c r="J4013">
        <v>-9.2627344281207495</v>
      </c>
      <c r="K4013">
        <v>11.970540005822601</v>
      </c>
      <c r="L4013">
        <v>8.7344861273990109</v>
      </c>
      <c r="M4013">
        <v>22.066029361487299</v>
      </c>
      <c r="N4013">
        <v>0.118317040006139</v>
      </c>
      <c r="O4013">
        <v>37.3892022562449</v>
      </c>
      <c r="P4013">
        <v>173.95143487858701</v>
      </c>
      <c r="Q4013">
        <v>0.11016694733186599</v>
      </c>
    </row>
    <row r="4014" spans="1:17" hidden="1" x14ac:dyDescent="0.3">
      <c r="A4014" t="s">
        <v>8188</v>
      </c>
      <c r="B4014" t="s">
        <v>8189</v>
      </c>
      <c r="C4014" t="str">
        <f>IFERROR(VLOOKUP(Table1[[#This Row],[Ticker]],[1]!Table1[[Symbol]:[Industry]],2,FALSE),"-")</f>
        <v>-</v>
      </c>
      <c r="D4014" t="s">
        <v>607</v>
      </c>
      <c r="E4014">
        <v>19.279</v>
      </c>
      <c r="F4014">
        <v>29</v>
      </c>
      <c r="G4014">
        <v>-2.3859017916733798</v>
      </c>
      <c r="H4014">
        <v>-0.38949014506920898</v>
      </c>
      <c r="I4014">
        <v>4.6826242280460404</v>
      </c>
      <c r="J4014">
        <v>-19.3103824410972</v>
      </c>
      <c r="K4014">
        <v>29.130984471908999</v>
      </c>
      <c r="L4014">
        <v>27.503203154655399</v>
      </c>
      <c r="M4014">
        <v>46.517791351220403</v>
      </c>
      <c r="N4014">
        <v>0.32741502985062898</v>
      </c>
      <c r="O4014">
        <v>24.137931034482701</v>
      </c>
      <c r="P4014">
        <v>29.986553115194901</v>
      </c>
      <c r="Q4014">
        <v>0.147956694824672</v>
      </c>
    </row>
    <row r="4015" spans="1:17" hidden="1" x14ac:dyDescent="0.3">
      <c r="A4015" t="s">
        <v>8190</v>
      </c>
      <c r="B4015" t="s">
        <v>8191</v>
      </c>
      <c r="C4015" t="str">
        <f>IFERROR(VLOOKUP(Table1[[#This Row],[Ticker]],[1]!Table1[[Symbol]:[Industry]],2,FALSE),"-")</f>
        <v>-</v>
      </c>
      <c r="E4015">
        <v>19.263193739999998</v>
      </c>
      <c r="F4015">
        <v>24.35</v>
      </c>
      <c r="G4015">
        <v>-38.095293462010503</v>
      </c>
      <c r="H4015">
        <v>-6.1866735498357803</v>
      </c>
      <c r="I4015">
        <v>-5.8604680196802299</v>
      </c>
      <c r="J4015">
        <v>9.5897677090529001</v>
      </c>
      <c r="K4015">
        <v>24.2271835044608</v>
      </c>
      <c r="L4015">
        <v>24.686878232901702</v>
      </c>
      <c r="M4015">
        <v>55.256250467593098</v>
      </c>
      <c r="N4015">
        <v>0.31941526327929098</v>
      </c>
      <c r="O4015">
        <v>45.667351129363396</v>
      </c>
      <c r="P4015">
        <v>21.144278606965099</v>
      </c>
      <c r="Q4015">
        <v>-3.1953248980433002E-2</v>
      </c>
    </row>
    <row r="4016" spans="1:17" hidden="1" x14ac:dyDescent="0.3">
      <c r="A4016" t="s">
        <v>8192</v>
      </c>
      <c r="B4016" t="s">
        <v>8193</v>
      </c>
      <c r="C4016" t="str">
        <f>IFERROR(VLOOKUP(Table1[[#This Row],[Ticker]],[1]!Table1[[Symbol]:[Industry]],2,FALSE),"-")</f>
        <v>-</v>
      </c>
      <c r="D4016" t="s">
        <v>140</v>
      </c>
      <c r="E4016">
        <v>19.262664000000001</v>
      </c>
      <c r="F4016">
        <v>1.08</v>
      </c>
      <c r="G4016">
        <v>12.776316941973899</v>
      </c>
      <c r="H4016">
        <v>33.215573855678201</v>
      </c>
      <c r="I4016">
        <v>1.1826242280460499</v>
      </c>
      <c r="J4016">
        <v>5.2591995170985797</v>
      </c>
      <c r="K4016">
        <v>0.84176147327415196</v>
      </c>
      <c r="L4016">
        <v>0.86472064183185304</v>
      </c>
      <c r="M4016">
        <v>83.528304114358306</v>
      </c>
      <c r="N4016">
        <v>1.1923072067187801</v>
      </c>
      <c r="O4016">
        <v>22.2222222222222</v>
      </c>
      <c r="P4016">
        <v>116</v>
      </c>
      <c r="Q4016">
        <v>5.4768198676699998E-4</v>
      </c>
    </row>
    <row r="4017" spans="1:17" hidden="1" x14ac:dyDescent="0.3">
      <c r="A4017" t="s">
        <v>8194</v>
      </c>
      <c r="B4017" t="s">
        <v>8195</v>
      </c>
      <c r="C4017" t="str">
        <f>IFERROR(VLOOKUP(Table1[[#This Row],[Ticker]],[1]!Table1[[Symbol]:[Industry]],2,FALSE),"-")</f>
        <v>-</v>
      </c>
      <c r="D4017" t="s">
        <v>714</v>
      </c>
      <c r="E4017">
        <v>19.229981756999901</v>
      </c>
      <c r="F4017">
        <v>27.73</v>
      </c>
      <c r="G4017">
        <v>5.6807946632055604</v>
      </c>
      <c r="H4017">
        <v>-3.35838829535016</v>
      </c>
      <c r="I4017">
        <v>4.06563924905881</v>
      </c>
      <c r="J4017">
        <v>0.38054015977406602</v>
      </c>
      <c r="K4017">
        <v>26.4396668562113</v>
      </c>
      <c r="L4017">
        <v>24.400094603337902</v>
      </c>
      <c r="M4017">
        <v>53.416699079583402</v>
      </c>
      <c r="N4017">
        <v>1.14061663673962</v>
      </c>
      <c r="O4017">
        <v>9.8809953119365304</v>
      </c>
      <c r="P4017">
        <v>37.039782554978999</v>
      </c>
      <c r="Q4017">
        <v>2.8878510423630001E-3</v>
      </c>
    </row>
    <row r="4018" spans="1:17" hidden="1" x14ac:dyDescent="0.3">
      <c r="A4018" t="s">
        <v>8196</v>
      </c>
      <c r="B4018" t="s">
        <v>8197</v>
      </c>
      <c r="C4018" t="str">
        <f>IFERROR(VLOOKUP(Table1[[#This Row],[Ticker]],[1]!Table1[[Symbol]:[Industry]],2,FALSE),"-")</f>
        <v>-</v>
      </c>
      <c r="D4018" t="s">
        <v>607</v>
      </c>
      <c r="E4018">
        <v>19.219200000000001</v>
      </c>
      <c r="F4018">
        <v>12.32</v>
      </c>
      <c r="G4018">
        <v>67.721371887028795</v>
      </c>
      <c r="H4018">
        <v>-5.5614645918708998</v>
      </c>
      <c r="I4018">
        <v>-21.6521647093629</v>
      </c>
      <c r="J4018">
        <v>-7.48189110572517</v>
      </c>
      <c r="K4018">
        <v>12.0190612877412</v>
      </c>
      <c r="L4018">
        <v>11.4824349396131</v>
      </c>
      <c r="M4018">
        <v>49.6450957412425</v>
      </c>
      <c r="N4018">
        <v>0.71490991202717302</v>
      </c>
      <c r="O4018">
        <v>76.6233766233766</v>
      </c>
      <c r="P4018">
        <v>93.406593406593402</v>
      </c>
      <c r="Q4018">
        <v>0.20864597492932799</v>
      </c>
    </row>
    <row r="4019" spans="1:17" hidden="1" x14ac:dyDescent="0.3">
      <c r="A4019" t="s">
        <v>8198</v>
      </c>
      <c r="B4019" t="s">
        <v>8199</v>
      </c>
      <c r="C4019" t="str">
        <f>IFERROR(VLOOKUP(Table1[[#This Row],[Ticker]],[1]!Table1[[Symbol]:[Industry]],2,FALSE),"-")</f>
        <v>-</v>
      </c>
      <c r="D4019" t="s">
        <v>184</v>
      </c>
      <c r="E4019">
        <v>19.178125000000001</v>
      </c>
      <c r="F4019">
        <v>304.5</v>
      </c>
      <c r="G4019">
        <v>12.472673217277499</v>
      </c>
      <c r="H4019">
        <v>-14.0593179192135</v>
      </c>
      <c r="I4019">
        <v>41.429050112169399</v>
      </c>
      <c r="J4019">
        <v>3.0197381093405999</v>
      </c>
      <c r="K4019">
        <v>271.991817155484</v>
      </c>
      <c r="L4019">
        <v>226.16691673158701</v>
      </c>
      <c r="M4019">
        <v>63.470421750546102</v>
      </c>
      <c r="N4019">
        <v>0.597294152312555</v>
      </c>
      <c r="O4019">
        <v>12.3152709359605</v>
      </c>
      <c r="P4019">
        <v>83.157894736842096</v>
      </c>
      <c r="Q4019">
        <v>6.7785674813352001E-2</v>
      </c>
    </row>
    <row r="4020" spans="1:17" hidden="1" x14ac:dyDescent="0.3">
      <c r="A4020" t="s">
        <v>8200</v>
      </c>
      <c r="B4020" t="s">
        <v>8201</v>
      </c>
      <c r="C4020" t="str">
        <f>IFERROR(VLOOKUP(Table1[[#This Row],[Ticker]],[1]!Table1[[Symbol]:[Industry]],2,FALSE),"-")</f>
        <v>-</v>
      </c>
      <c r="D4020" t="s">
        <v>140</v>
      </c>
      <c r="E4020">
        <v>19.16684244</v>
      </c>
      <c r="F4020">
        <v>61.2</v>
      </c>
      <c r="G4020">
        <v>-20.167980140254102</v>
      </c>
      <c r="H4020">
        <v>32.078361443176</v>
      </c>
      <c r="I4020">
        <v>83.587082826772104</v>
      </c>
      <c r="J4020">
        <v>2.2334300471125301</v>
      </c>
      <c r="K4020">
        <v>53.609485821598703</v>
      </c>
      <c r="L4020">
        <v>50.368933307455301</v>
      </c>
      <c r="M4020">
        <v>93.695318667123701</v>
      </c>
      <c r="N4020">
        <v>0.73271441833892703</v>
      </c>
      <c r="O4020">
        <v>38.8888888888888</v>
      </c>
      <c r="P4020">
        <v>101.31578947368401</v>
      </c>
    </row>
    <row r="4021" spans="1:17" hidden="1" x14ac:dyDescent="0.3">
      <c r="A4021" t="s">
        <v>8202</v>
      </c>
      <c r="B4021" t="s">
        <v>8203</v>
      </c>
      <c r="C4021" t="str">
        <f>IFERROR(VLOOKUP(Table1[[#This Row],[Ticker]],[1]!Table1[[Symbol]:[Industry]],2,FALSE),"-")</f>
        <v>-</v>
      </c>
      <c r="D4021" t="s">
        <v>544</v>
      </c>
      <c r="E4021">
        <v>19.155000000000001</v>
      </c>
      <c r="F4021">
        <v>125.15</v>
      </c>
      <c r="G4021">
        <v>236.01998079257399</v>
      </c>
      <c r="H4021">
        <v>34.8131986259313</v>
      </c>
      <c r="I4021">
        <v>90.017888063309897</v>
      </c>
      <c r="J4021">
        <v>-9.4093737631757595</v>
      </c>
      <c r="K4021">
        <v>93.3513637236927</v>
      </c>
      <c r="L4021">
        <v>64.600488602635096</v>
      </c>
      <c r="M4021">
        <v>61.733776899209602</v>
      </c>
      <c r="N4021">
        <v>2.4107206595880699</v>
      </c>
      <c r="O4021">
        <v>12.848581701957601</v>
      </c>
      <c r="P4021">
        <v>280.74231822330398</v>
      </c>
      <c r="Q4021">
        <v>0.10517983567475001</v>
      </c>
    </row>
    <row r="4022" spans="1:17" hidden="1" x14ac:dyDescent="0.3">
      <c r="A4022" t="s">
        <v>8204</v>
      </c>
      <c r="B4022" t="s">
        <v>8205</v>
      </c>
      <c r="C4022" t="str">
        <f>IFERROR(VLOOKUP(Table1[[#This Row],[Ticker]],[1]!Table1[[Symbol]:[Industry]],2,FALSE),"-")</f>
        <v>-</v>
      </c>
      <c r="D4022" t="s">
        <v>388</v>
      </c>
      <c r="E4022">
        <v>19.101783640891401</v>
      </c>
      <c r="F4022">
        <v>14.6</v>
      </c>
      <c r="G4022">
        <v>18.869233925980001</v>
      </c>
      <c r="H4022">
        <v>13.121122852136301</v>
      </c>
      <c r="I4022">
        <v>31.679685932257499</v>
      </c>
      <c r="J4022">
        <v>-6.6388138136462702</v>
      </c>
      <c r="K4022">
        <v>13.7101283099281</v>
      </c>
      <c r="L4022">
        <v>12.676673541557699</v>
      </c>
      <c r="M4022">
        <v>1.02374996603452</v>
      </c>
      <c r="N4022">
        <v>1.6223776223776201</v>
      </c>
      <c r="O4022">
        <v>17.4657534246575</v>
      </c>
      <c r="P4022">
        <v>101.101928374655</v>
      </c>
    </row>
    <row r="4023" spans="1:17" hidden="1" x14ac:dyDescent="0.3">
      <c r="A4023" t="s">
        <v>8206</v>
      </c>
      <c r="B4023" t="s">
        <v>8207</v>
      </c>
      <c r="C4023" t="str">
        <f>IFERROR(VLOOKUP(Table1[[#This Row],[Ticker]],[1]!Table1[[Symbol]:[Industry]],2,FALSE),"-")</f>
        <v>-</v>
      </c>
      <c r="D4023" t="s">
        <v>130</v>
      </c>
      <c r="E4023">
        <v>19.094999999999999</v>
      </c>
      <c r="F4023">
        <v>2.0099999999999998</v>
      </c>
      <c r="G4023">
        <v>-14.6354977626584</v>
      </c>
      <c r="H4023">
        <v>-5.0239643838599797</v>
      </c>
      <c r="I4023">
        <v>-18.690647661354799</v>
      </c>
      <c r="J4023">
        <v>-0.67149355220835205</v>
      </c>
      <c r="K4023">
        <v>2.0063010473662102</v>
      </c>
      <c r="L4023">
        <v>2.14410902010047</v>
      </c>
      <c r="M4023">
        <v>64.308119213565703</v>
      </c>
      <c r="N4023">
        <v>1.2907651342666999</v>
      </c>
      <c r="O4023">
        <v>49.253731343283498</v>
      </c>
      <c r="P4023">
        <v>27.2151898734177</v>
      </c>
      <c r="Q4023">
        <v>1.8703822649495001E-2</v>
      </c>
    </row>
    <row r="4024" spans="1:17" hidden="1" x14ac:dyDescent="0.3">
      <c r="A4024" t="s">
        <v>8208</v>
      </c>
      <c r="B4024" t="s">
        <v>8209</v>
      </c>
      <c r="C4024" t="str">
        <f>IFERROR(VLOOKUP(Table1[[#This Row],[Ticker]],[1]!Table1[[Symbol]:[Industry]],2,FALSE),"-")</f>
        <v>-</v>
      </c>
      <c r="E4024">
        <v>19.04</v>
      </c>
      <c r="F4024">
        <v>32.299999999999997</v>
      </c>
      <c r="G4024">
        <v>47.505127005904598</v>
      </c>
      <c r="H4024">
        <v>-10.672284317894199</v>
      </c>
      <c r="I4024">
        <v>14.1682497136715</v>
      </c>
      <c r="J4024">
        <v>-7.0956938303724701</v>
      </c>
      <c r="K4024">
        <v>32.415464772587399</v>
      </c>
      <c r="L4024">
        <v>27.538795047755801</v>
      </c>
      <c r="M4024">
        <v>40.1030130417207</v>
      </c>
      <c r="N4024">
        <v>0.19877373618986599</v>
      </c>
      <c r="O4024">
        <v>30.835913312693499</v>
      </c>
      <c r="P4024">
        <v>73.190348525469105</v>
      </c>
      <c r="Q4024">
        <v>0.111994786489619</v>
      </c>
    </row>
    <row r="4025" spans="1:17" hidden="1" x14ac:dyDescent="0.3">
      <c r="A4025" t="s">
        <v>8210</v>
      </c>
      <c r="B4025" t="s">
        <v>8211</v>
      </c>
      <c r="C4025" t="str">
        <f>IFERROR(VLOOKUP(Table1[[#This Row],[Ticker]],[1]!Table1[[Symbol]:[Industry]],2,FALSE),"-")</f>
        <v>-</v>
      </c>
      <c r="D4025" t="s">
        <v>388</v>
      </c>
      <c r="E4025">
        <v>19.0245</v>
      </c>
      <c r="F4025">
        <v>33.5</v>
      </c>
      <c r="G4025">
        <v>90.583338841959005</v>
      </c>
      <c r="H4025">
        <v>33.794595810921699</v>
      </c>
      <c r="I4025">
        <v>120.51653426264799</v>
      </c>
      <c r="J4025">
        <v>-1.43967668753143</v>
      </c>
      <c r="K4025">
        <v>25.084493202522001</v>
      </c>
      <c r="L4025">
        <v>21.009281935836199</v>
      </c>
      <c r="M4025">
        <v>70.366953670142493</v>
      </c>
      <c r="N4025">
        <v>2.4010730838733498</v>
      </c>
      <c r="O4025">
        <v>17.044776119402901</v>
      </c>
      <c r="P4025">
        <v>178.934221482098</v>
      </c>
      <c r="Q4025">
        <v>0.112201815238809</v>
      </c>
    </row>
    <row r="4026" spans="1:17" hidden="1" x14ac:dyDescent="0.3">
      <c r="A4026" t="s">
        <v>8212</v>
      </c>
      <c r="B4026" t="s">
        <v>8213</v>
      </c>
      <c r="C4026" t="str">
        <f>IFERROR(VLOOKUP(Table1[[#This Row],[Ticker]],[1]!Table1[[Symbol]:[Industry]],2,FALSE),"-")</f>
        <v>-</v>
      </c>
      <c r="E4026">
        <v>19.018115049999999</v>
      </c>
      <c r="F4026">
        <v>8.1300000000000008</v>
      </c>
      <c r="G4026">
        <v>-57.594769258257998</v>
      </c>
      <c r="H4026">
        <v>-0.66118768065775402</v>
      </c>
      <c r="I4026">
        <v>-35.829910590895402</v>
      </c>
      <c r="J4026">
        <v>-5.6262958120953499</v>
      </c>
      <c r="K4026">
        <v>9.0065342855747996</v>
      </c>
      <c r="L4026">
        <v>10.0532607120262</v>
      </c>
      <c r="M4026">
        <v>46.166442837405903</v>
      </c>
      <c r="N4026">
        <v>0.26284224830613301</v>
      </c>
      <c r="O4026">
        <v>74.661746617466093</v>
      </c>
      <c r="P4026">
        <v>11.675824175824101</v>
      </c>
      <c r="Q4026">
        <v>3.9030891917504001E-2</v>
      </c>
    </row>
    <row r="4027" spans="1:17" hidden="1" x14ac:dyDescent="0.3">
      <c r="A4027" t="s">
        <v>8214</v>
      </c>
      <c r="B4027" t="s">
        <v>8215</v>
      </c>
      <c r="C4027" t="str">
        <f>IFERROR(VLOOKUP(Table1[[#This Row],[Ticker]],[1]!Table1[[Symbol]:[Industry]],2,FALSE),"-")</f>
        <v>-</v>
      </c>
      <c r="E4027">
        <v>18.972571794</v>
      </c>
      <c r="F4027">
        <v>1.1499999999999999</v>
      </c>
      <c r="G4027">
        <v>83.405687571344501</v>
      </c>
      <c r="H4027">
        <v>24.477572726372699</v>
      </c>
      <c r="I4027">
        <v>38.033273578695301</v>
      </c>
      <c r="J4027">
        <v>-10.694049943185799</v>
      </c>
      <c r="K4027">
        <v>1.0029220703677499</v>
      </c>
      <c r="L4027">
        <v>0.853622779108827</v>
      </c>
      <c r="M4027">
        <v>52.555456487342298</v>
      </c>
      <c r="N4027">
        <v>1.38160475452235</v>
      </c>
      <c r="O4027">
        <v>26.086956521739101</v>
      </c>
      <c r="P4027">
        <v>167.44186046511601</v>
      </c>
      <c r="Q4027">
        <v>6.1346586105004E-2</v>
      </c>
    </row>
    <row r="4028" spans="1:17" hidden="1" x14ac:dyDescent="0.3">
      <c r="A4028" t="s">
        <v>8216</v>
      </c>
      <c r="B4028" t="s">
        <v>8217</v>
      </c>
      <c r="C4028" t="str">
        <f>IFERROR(VLOOKUP(Table1[[#This Row],[Ticker]],[1]!Table1[[Symbol]:[Industry]],2,FALSE),"-")</f>
        <v>-</v>
      </c>
      <c r="D4028" t="s">
        <v>322</v>
      </c>
      <c r="E4028">
        <v>18.91085</v>
      </c>
      <c r="F4028">
        <v>3.33</v>
      </c>
      <c r="G4028">
        <v>-1.43149017628096</v>
      </c>
      <c r="H4028">
        <v>45.794261543536201</v>
      </c>
      <c r="I4028">
        <v>31.601079163668299</v>
      </c>
      <c r="J4028">
        <v>19.018161620205401</v>
      </c>
      <c r="K4028">
        <v>2.5570242794604998</v>
      </c>
      <c r="L4028">
        <v>2.2844037327733799</v>
      </c>
      <c r="M4028">
        <v>90.572052401690698</v>
      </c>
      <c r="N4028">
        <v>1.84092336321656</v>
      </c>
      <c r="O4028">
        <v>9.0090090090090005</v>
      </c>
      <c r="P4028">
        <v>132.867132867132</v>
      </c>
    </row>
    <row r="4029" spans="1:17" hidden="1" x14ac:dyDescent="0.3">
      <c r="A4029" t="s">
        <v>8218</v>
      </c>
      <c r="B4029" t="s">
        <v>8219</v>
      </c>
      <c r="C4029" t="str">
        <f>IFERROR(VLOOKUP(Table1[[#This Row],[Ticker]],[1]!Table1[[Symbol]:[Industry]],2,FALSE),"-")</f>
        <v>-</v>
      </c>
      <c r="E4029">
        <v>18.879660000000001</v>
      </c>
      <c r="F4029">
        <v>57.24</v>
      </c>
      <c r="G4029">
        <v>-8.7734568136821807</v>
      </c>
      <c r="H4029">
        <v>45.840448980553397</v>
      </c>
      <c r="I4029">
        <v>76.848304701418797</v>
      </c>
      <c r="J4029">
        <v>27.282277737329299</v>
      </c>
      <c r="K4029">
        <v>36.433104809419802</v>
      </c>
      <c r="L4029">
        <v>36.250914314086103</v>
      </c>
      <c r="M4029">
        <v>97.357286150260904</v>
      </c>
      <c r="N4029">
        <v>3.9256198347107398</v>
      </c>
      <c r="O4029">
        <v>0.97833682739343297</v>
      </c>
      <c r="P4029">
        <v>116</v>
      </c>
    </row>
    <row r="4030" spans="1:17" hidden="1" x14ac:dyDescent="0.3">
      <c r="A4030" t="s">
        <v>8220</v>
      </c>
      <c r="B4030" t="s">
        <v>8221</v>
      </c>
      <c r="C4030" t="str">
        <f>IFERROR(VLOOKUP(Table1[[#This Row],[Ticker]],[1]!Table1[[Symbol]:[Industry]],2,FALSE),"-")</f>
        <v>-</v>
      </c>
      <c r="E4030">
        <v>18.809940000000001</v>
      </c>
      <c r="F4030">
        <v>50</v>
      </c>
      <c r="G4030">
        <v>-27.5883017628449</v>
      </c>
      <c r="H4030">
        <v>-6.4429639992523704</v>
      </c>
      <c r="I4030">
        <v>5.1784303790245998</v>
      </c>
      <c r="J4030">
        <v>1.62068751775049</v>
      </c>
      <c r="K4030">
        <v>48.957580688544802</v>
      </c>
      <c r="L4030">
        <v>48.450029690639298</v>
      </c>
      <c r="M4030">
        <v>53.0340644993653</v>
      </c>
      <c r="N4030">
        <v>0.85040620017239399</v>
      </c>
      <c r="O4030">
        <v>37.619999999999997</v>
      </c>
      <c r="P4030">
        <v>29.870129870129801</v>
      </c>
      <c r="Q4030">
        <v>1.0346571559887E-2</v>
      </c>
    </row>
    <row r="4031" spans="1:17" hidden="1" x14ac:dyDescent="0.3">
      <c r="A4031" t="s">
        <v>8222</v>
      </c>
      <c r="B4031" t="s">
        <v>8223</v>
      </c>
      <c r="C4031" t="str">
        <f>IFERROR(VLOOKUP(Table1[[#This Row],[Ticker]],[1]!Table1[[Symbol]:[Industry]],2,FALSE),"-")</f>
        <v>-</v>
      </c>
      <c r="D4031" t="s">
        <v>544</v>
      </c>
      <c r="E4031">
        <v>18.750021</v>
      </c>
      <c r="F4031">
        <v>29.97</v>
      </c>
      <c r="G4031">
        <v>74.114778480435405</v>
      </c>
      <c r="H4031">
        <v>-9.0049507177874997</v>
      </c>
      <c r="I4031">
        <v>-5.6030900576682496</v>
      </c>
      <c r="J4031">
        <v>-3.7602663981613502</v>
      </c>
      <c r="K4031">
        <v>28.868536492229602</v>
      </c>
      <c r="L4031">
        <v>26.122615700545399</v>
      </c>
      <c r="M4031">
        <v>52.657068518905902</v>
      </c>
      <c r="N4031">
        <v>1.4138078660384199</v>
      </c>
      <c r="O4031">
        <v>22.922922922922901</v>
      </c>
      <c r="P4031">
        <v>131.78654292343299</v>
      </c>
      <c r="Q4031">
        <v>9.4753051444920994E-2</v>
      </c>
    </row>
    <row r="4032" spans="1:17" hidden="1" x14ac:dyDescent="0.3">
      <c r="A4032" t="s">
        <v>8224</v>
      </c>
      <c r="B4032" t="s">
        <v>8225</v>
      </c>
      <c r="C4032" t="str">
        <f>IFERROR(VLOOKUP(Table1[[#This Row],[Ticker]],[1]!Table1[[Symbol]:[Industry]],2,FALSE),"-")</f>
        <v>-</v>
      </c>
      <c r="E4032">
        <v>18.711639999999999</v>
      </c>
      <c r="F4032">
        <v>34.06</v>
      </c>
      <c r="G4032">
        <v>5.8713640347035199</v>
      </c>
      <c r="H4032">
        <v>-13.828354438250001</v>
      </c>
      <c r="I4032">
        <v>3.2855851970904699</v>
      </c>
      <c r="J4032">
        <v>-4.7001126130585904</v>
      </c>
      <c r="K4032">
        <v>35.134936163385497</v>
      </c>
      <c r="L4032">
        <v>33.927249253177102</v>
      </c>
      <c r="M4032">
        <v>51.703027562254803</v>
      </c>
      <c r="N4032">
        <v>0.49688175888118102</v>
      </c>
      <c r="O4032">
        <v>37.6394597768643</v>
      </c>
      <c r="P4032">
        <v>40.511551155115498</v>
      </c>
      <c r="Q4032">
        <v>2.6973261972734999E-2</v>
      </c>
    </row>
    <row r="4033" spans="1:17" hidden="1" x14ac:dyDescent="0.3">
      <c r="A4033" t="s">
        <v>8226</v>
      </c>
      <c r="B4033" t="s">
        <v>8227</v>
      </c>
      <c r="C4033" t="str">
        <f>IFERROR(VLOOKUP(Table1[[#This Row],[Ticker]],[1]!Table1[[Symbol]:[Industry]],2,FALSE),"-")</f>
        <v>-</v>
      </c>
      <c r="D4033" t="s">
        <v>104</v>
      </c>
      <c r="E4033">
        <v>18.7</v>
      </c>
      <c r="F4033">
        <v>21.08</v>
      </c>
      <c r="G4033">
        <v>26.957790790355698</v>
      </c>
      <c r="H4033">
        <v>-5.8536902135858098</v>
      </c>
      <c r="I4033">
        <v>-35.161306407792097</v>
      </c>
      <c r="J4033">
        <v>-2.65005832387657</v>
      </c>
      <c r="K4033">
        <v>22.2186620228713</v>
      </c>
      <c r="L4033">
        <v>22.718799166599499</v>
      </c>
      <c r="M4033">
        <v>47.0063802935232</v>
      </c>
      <c r="N4033">
        <v>0.31770764774606602</v>
      </c>
      <c r="O4033">
        <v>74.952561669829194</v>
      </c>
      <c r="P4033">
        <v>60.304182509505601</v>
      </c>
      <c r="Q4033">
        <v>1.6205161913017001E-2</v>
      </c>
    </row>
    <row r="4034" spans="1:17" hidden="1" x14ac:dyDescent="0.3">
      <c r="A4034" t="s">
        <v>8228</v>
      </c>
      <c r="B4034" t="s">
        <v>8229</v>
      </c>
      <c r="C4034" t="str">
        <f>IFERROR(VLOOKUP(Table1[[#This Row],[Ticker]],[1]!Table1[[Symbol]:[Industry]],2,FALSE),"-")</f>
        <v>-</v>
      </c>
      <c r="E4034">
        <v>18.644450500000001</v>
      </c>
      <c r="F4034">
        <v>62.8</v>
      </c>
      <c r="G4034">
        <v>-91.086576816793297</v>
      </c>
      <c r="H4034">
        <v>-14.6512989896242</v>
      </c>
      <c r="I4034">
        <v>-76.718731069182695</v>
      </c>
      <c r="J4034">
        <v>-8.2848656452315996</v>
      </c>
      <c r="K4034">
        <v>69.853207762187097</v>
      </c>
      <c r="M4034">
        <v>36.275122882041998</v>
      </c>
      <c r="N4034">
        <v>0.41590909090909001</v>
      </c>
      <c r="O4034">
        <v>217.67515923566799</v>
      </c>
      <c r="P4034">
        <v>14.1818181818181</v>
      </c>
    </row>
    <row r="4035" spans="1:17" hidden="1" x14ac:dyDescent="0.3">
      <c r="A4035" t="s">
        <v>8230</v>
      </c>
      <c r="B4035" t="s">
        <v>8231</v>
      </c>
      <c r="C4035" t="str">
        <f>IFERROR(VLOOKUP(Table1[[#This Row],[Ticker]],[1]!Table1[[Symbol]:[Industry]],2,FALSE),"-")</f>
        <v>-</v>
      </c>
      <c r="D4035" t="s">
        <v>388</v>
      </c>
      <c r="E4035">
        <v>18.629859799999998</v>
      </c>
      <c r="F4035">
        <v>28.66</v>
      </c>
      <c r="G4035">
        <v>33.0959419153385</v>
      </c>
      <c r="H4035">
        <v>-37.1417273796717</v>
      </c>
      <c r="I4035">
        <v>-41.397883212793097</v>
      </c>
      <c r="J4035">
        <v>-1.6714935522083501</v>
      </c>
      <c r="K4035">
        <v>36.956335642097898</v>
      </c>
      <c r="L4035">
        <v>36.069262401573098</v>
      </c>
      <c r="M4035">
        <v>1.4773565718E-4</v>
      </c>
      <c r="N4035">
        <v>3.5757575757575699</v>
      </c>
      <c r="O4035">
        <v>52.930914166085103</v>
      </c>
      <c r="P4035">
        <v>67.113702623906704</v>
      </c>
    </row>
    <row r="4036" spans="1:17" hidden="1" x14ac:dyDescent="0.3">
      <c r="A4036" t="s">
        <v>8232</v>
      </c>
      <c r="B4036" t="s">
        <v>8233</v>
      </c>
      <c r="C4036" t="str">
        <f>IFERROR(VLOOKUP(Table1[[#This Row],[Ticker]],[1]!Table1[[Symbol]:[Industry]],2,FALSE),"-")</f>
        <v>-</v>
      </c>
      <c r="D4036" t="s">
        <v>544</v>
      </c>
      <c r="E4036">
        <v>18.61608</v>
      </c>
      <c r="F4036">
        <v>0.98</v>
      </c>
      <c r="G4036">
        <v>-76.438990363785607</v>
      </c>
      <c r="H4036">
        <v>-10.965735031512899</v>
      </c>
      <c r="I4036">
        <v>1.3263023889655801</v>
      </c>
      <c r="J4036">
        <v>-3.6714935522083501</v>
      </c>
      <c r="K4036">
        <v>0.97549601708362299</v>
      </c>
      <c r="L4036">
        <v>1.1650762626581599</v>
      </c>
      <c r="M4036">
        <v>45.978453110518998</v>
      </c>
      <c r="N4036">
        <v>1.27657679626792</v>
      </c>
      <c r="O4036">
        <v>206.12244897959101</v>
      </c>
      <c r="P4036">
        <v>30.6666666666666</v>
      </c>
      <c r="Q4036">
        <v>-2.1534463924567999E-2</v>
      </c>
    </row>
    <row r="4037" spans="1:17" hidden="1" x14ac:dyDescent="0.3">
      <c r="A4037" t="s">
        <v>8234</v>
      </c>
      <c r="B4037" t="s">
        <v>8235</v>
      </c>
      <c r="C4037" t="str">
        <f>IFERROR(VLOOKUP(Table1[[#This Row],[Ticker]],[1]!Table1[[Symbol]:[Industry]],2,FALSE),"-")</f>
        <v>-</v>
      </c>
      <c r="D4037" t="s">
        <v>46</v>
      </c>
      <c r="E4037">
        <v>18.592036650000001</v>
      </c>
      <c r="F4037">
        <v>43</v>
      </c>
      <c r="G4037">
        <v>-63.366380939854302</v>
      </c>
      <c r="H4037">
        <v>-9.6878445649815408</v>
      </c>
      <c r="I4037">
        <v>-44.650709105287198</v>
      </c>
      <c r="J4037">
        <v>-3.8654889332706901</v>
      </c>
      <c r="K4037">
        <v>45.803748426669202</v>
      </c>
      <c r="L4037">
        <v>57.195538956785299</v>
      </c>
      <c r="M4037">
        <v>54.294415150813798</v>
      </c>
      <c r="N4037">
        <v>1.3706744868035099</v>
      </c>
      <c r="O4037">
        <v>78.837209302325505</v>
      </c>
      <c r="P4037">
        <v>12.860892388451401</v>
      </c>
    </row>
    <row r="4038" spans="1:17" hidden="1" x14ac:dyDescent="0.3">
      <c r="A4038" t="s">
        <v>8236</v>
      </c>
      <c r="B4038" t="s">
        <v>8237</v>
      </c>
      <c r="C4038" t="str">
        <f>IFERROR(VLOOKUP(Table1[[#This Row],[Ticker]],[1]!Table1[[Symbol]:[Industry]],2,FALSE),"-")</f>
        <v>-</v>
      </c>
      <c r="D4038" t="s">
        <v>64</v>
      </c>
      <c r="E4038">
        <v>18.577100000000002</v>
      </c>
      <c r="F4038">
        <v>80.77</v>
      </c>
      <c r="G4038">
        <v>75.235176490385598</v>
      </c>
      <c r="H4038">
        <v>14.4692983168647</v>
      </c>
      <c r="I4038">
        <v>89.6030222379962</v>
      </c>
      <c r="J4038">
        <v>14.0614194725802</v>
      </c>
      <c r="M4038">
        <v>100</v>
      </c>
      <c r="O4038">
        <v>0</v>
      </c>
      <c r="P4038">
        <v>100.92039800995001</v>
      </c>
    </row>
    <row r="4039" spans="1:17" hidden="1" x14ac:dyDescent="0.3">
      <c r="A4039" t="s">
        <v>8238</v>
      </c>
      <c r="B4039" t="s">
        <v>8239</v>
      </c>
      <c r="C4039" t="str">
        <f>IFERROR(VLOOKUP(Table1[[#This Row],[Ticker]],[1]!Table1[[Symbol]:[Industry]],2,FALSE),"-")</f>
        <v>-</v>
      </c>
      <c r="D4039" t="s">
        <v>808</v>
      </c>
      <c r="E4039">
        <v>18.543720799999999</v>
      </c>
      <c r="F4039">
        <v>18.47</v>
      </c>
      <c r="G4039">
        <v>-4.1720636248277003</v>
      </c>
      <c r="H4039">
        <v>-6.1552775151731103</v>
      </c>
      <c r="I4039">
        <v>-1.0487190555360499</v>
      </c>
      <c r="J4039">
        <v>-6.5929595207947402</v>
      </c>
      <c r="K4039">
        <v>18.005655795607598</v>
      </c>
      <c r="L4039">
        <v>17.875556526200501</v>
      </c>
      <c r="M4039">
        <v>47.935559879228897</v>
      </c>
      <c r="N4039">
        <v>1.26533161181495</v>
      </c>
      <c r="O4039">
        <v>24.5262587980509</v>
      </c>
      <c r="P4039">
        <v>39.396226415094297</v>
      </c>
      <c r="Q4039">
        <v>-4.0431317098540004E-3</v>
      </c>
    </row>
    <row r="4040" spans="1:17" hidden="1" x14ac:dyDescent="0.3">
      <c r="A4040" t="s">
        <v>8240</v>
      </c>
      <c r="B4040" t="s">
        <v>8241</v>
      </c>
      <c r="C4040" t="str">
        <f>IFERROR(VLOOKUP(Table1[[#This Row],[Ticker]],[1]!Table1[[Symbol]:[Industry]],2,FALSE),"-")</f>
        <v>-</v>
      </c>
      <c r="E4040">
        <v>18.5351608</v>
      </c>
      <c r="F4040">
        <v>46.26</v>
      </c>
      <c r="G4040">
        <v>70.5812188707621</v>
      </c>
      <c r="H4040">
        <v>11.715941412649499</v>
      </c>
      <c r="I4040">
        <v>22.769580749785099</v>
      </c>
      <c r="J4040">
        <v>14.581804600825899</v>
      </c>
      <c r="K4040">
        <v>35.487920144187797</v>
      </c>
      <c r="L4040">
        <v>31.500299979258202</v>
      </c>
      <c r="M4040">
        <v>81.996817449282304</v>
      </c>
      <c r="N4040">
        <v>3.0076584255123202</v>
      </c>
      <c r="O4040">
        <v>0</v>
      </c>
      <c r="P4040">
        <v>116.370439663236</v>
      </c>
      <c r="Q4040">
        <v>8.1099858285599E-2</v>
      </c>
    </row>
    <row r="4041" spans="1:17" hidden="1" x14ac:dyDescent="0.3">
      <c r="A4041" t="s">
        <v>8242</v>
      </c>
      <c r="B4041" t="s">
        <v>8243</v>
      </c>
      <c r="C4041" t="str">
        <f>IFERROR(VLOOKUP(Table1[[#This Row],[Ticker]],[1]!Table1[[Symbol]:[Industry]],2,FALSE),"-")</f>
        <v>-</v>
      </c>
      <c r="E4041">
        <v>18.487207635000001</v>
      </c>
      <c r="F4041">
        <v>150.35</v>
      </c>
      <c r="G4041">
        <v>-14.3148511491941</v>
      </c>
      <c r="H4041">
        <v>11.3984565467576</v>
      </c>
      <c r="I4041">
        <v>12.6315112849298</v>
      </c>
      <c r="J4041">
        <v>-8.4456871005954497</v>
      </c>
      <c r="K4041">
        <v>136.69928098626201</v>
      </c>
      <c r="L4041">
        <v>123.062972009162</v>
      </c>
      <c r="M4041">
        <v>46.814987584846698</v>
      </c>
      <c r="N4041">
        <v>0.98224603056312898</v>
      </c>
      <c r="O4041">
        <v>11.672763551712601</v>
      </c>
      <c r="P4041">
        <v>73.815028901734095</v>
      </c>
      <c r="Q4041">
        <v>0.222236771996069</v>
      </c>
    </row>
    <row r="4042" spans="1:17" hidden="1" x14ac:dyDescent="0.3">
      <c r="A4042" t="s">
        <v>8244</v>
      </c>
      <c r="B4042" t="s">
        <v>8245</v>
      </c>
      <c r="C4042" t="str">
        <f>IFERROR(VLOOKUP(Table1[[#This Row],[Ticker]],[1]!Table1[[Symbol]:[Industry]],2,FALSE),"-")</f>
        <v>-</v>
      </c>
      <c r="D4042" t="s">
        <v>544</v>
      </c>
      <c r="E4042">
        <v>18.428474999999999</v>
      </c>
      <c r="F4042">
        <v>57.97</v>
      </c>
      <c r="G4042">
        <v>-39.162833459863002</v>
      </c>
      <c r="H4042">
        <v>-8.3764032461672606</v>
      </c>
      <c r="I4042">
        <v>-16.455651013321901</v>
      </c>
      <c r="J4042">
        <v>-7.9371185522083403</v>
      </c>
      <c r="K4042">
        <v>62.3469359612128</v>
      </c>
      <c r="L4042">
        <v>63.842990408925999</v>
      </c>
      <c r="M4042">
        <v>48.040474647585498</v>
      </c>
      <c r="N4042">
        <v>1.91038274778634</v>
      </c>
      <c r="O4042">
        <v>63.015352768673402</v>
      </c>
      <c r="P4042">
        <v>12.344961240310001</v>
      </c>
    </row>
    <row r="4043" spans="1:17" hidden="1" x14ac:dyDescent="0.3">
      <c r="A4043" t="s">
        <v>8246</v>
      </c>
      <c r="B4043" t="s">
        <v>8247</v>
      </c>
      <c r="C4043" t="str">
        <f>IFERROR(VLOOKUP(Table1[[#This Row],[Ticker]],[1]!Table1[[Symbol]:[Industry]],2,FALSE),"-")</f>
        <v>-</v>
      </c>
      <c r="D4043" t="s">
        <v>119</v>
      </c>
      <c r="E4043">
        <v>18.389177100000001</v>
      </c>
      <c r="F4043">
        <v>52.12</v>
      </c>
      <c r="G4043">
        <v>28.2427170510202</v>
      </c>
      <c r="H4043">
        <v>-9.3511431482480507</v>
      </c>
      <c r="I4043">
        <v>25.840518964888101</v>
      </c>
      <c r="J4043">
        <v>-3.3197422879266498</v>
      </c>
      <c r="K4043">
        <v>49.449663383202598</v>
      </c>
      <c r="L4043">
        <v>41.585555553413599</v>
      </c>
      <c r="M4043">
        <v>55.4676924564966</v>
      </c>
      <c r="N4043">
        <v>0.26270795060788799</v>
      </c>
      <c r="O4043">
        <v>20.874904067536399</v>
      </c>
      <c r="P4043">
        <v>100.461538461538</v>
      </c>
      <c r="Q4043">
        <v>5.3880053391619998E-2</v>
      </c>
    </row>
    <row r="4044" spans="1:17" hidden="1" x14ac:dyDescent="0.3">
      <c r="A4044" t="s">
        <v>8248</v>
      </c>
      <c r="B4044" t="s">
        <v>8249</v>
      </c>
      <c r="C4044" t="str">
        <f>IFERROR(VLOOKUP(Table1[[#This Row],[Ticker]],[1]!Table1[[Symbol]:[Industry]],2,FALSE),"-")</f>
        <v>-</v>
      </c>
      <c r="D4044" t="s">
        <v>124</v>
      </c>
      <c r="E4044">
        <v>18.379439999999999</v>
      </c>
      <c r="F4044">
        <v>32.83</v>
      </c>
      <c r="G4044">
        <v>47.104252164645899</v>
      </c>
      <c r="H4044">
        <v>2.0763547685764299</v>
      </c>
      <c r="I4044">
        <v>49.220521538559403</v>
      </c>
      <c r="J4044">
        <v>2.49517311445832</v>
      </c>
      <c r="K4044">
        <v>30.634063396519402</v>
      </c>
      <c r="L4044">
        <v>28.542819537838</v>
      </c>
      <c r="M4044">
        <v>71.959575642428106</v>
      </c>
      <c r="N4044">
        <v>0.77167656023683195</v>
      </c>
      <c r="O4044">
        <v>62.473347547974399</v>
      </c>
      <c r="P4044">
        <v>115.137614678899</v>
      </c>
      <c r="Q4044">
        <v>3.9176925503353999E-2</v>
      </c>
    </row>
    <row r="4045" spans="1:17" hidden="1" x14ac:dyDescent="0.3">
      <c r="A4045" t="s">
        <v>8250</v>
      </c>
      <c r="B4045" t="s">
        <v>8251</v>
      </c>
      <c r="C4045" t="str">
        <f>IFERROR(VLOOKUP(Table1[[#This Row],[Ticker]],[1]!Table1[[Symbol]:[Industry]],2,FALSE),"-")</f>
        <v>-</v>
      </c>
      <c r="E4045">
        <v>18.37</v>
      </c>
      <c r="F4045">
        <v>37.47</v>
      </c>
      <c r="G4045">
        <v>7.6599742099728099</v>
      </c>
      <c r="H4045">
        <v>-10.130423328356301</v>
      </c>
      <c r="I4045">
        <v>-12.347486706977699</v>
      </c>
      <c r="J4045">
        <v>0.32739595362173801</v>
      </c>
      <c r="K4045">
        <v>37.2720499147227</v>
      </c>
      <c r="L4045">
        <v>35.098282778462298</v>
      </c>
      <c r="M4045">
        <v>67.666369223106301</v>
      </c>
      <c r="N4045">
        <v>0.31425364758697999</v>
      </c>
      <c r="O4045">
        <v>15.9594342140379</v>
      </c>
      <c r="P4045">
        <v>111.09859154929499</v>
      </c>
    </row>
    <row r="4046" spans="1:17" hidden="1" x14ac:dyDescent="0.3">
      <c r="A4046" t="s">
        <v>8252</v>
      </c>
      <c r="B4046" t="s">
        <v>8253</v>
      </c>
      <c r="C4046" t="str">
        <f>IFERROR(VLOOKUP(Table1[[#This Row],[Ticker]],[1]!Table1[[Symbol]:[Industry]],2,FALSE),"-")</f>
        <v>-</v>
      </c>
      <c r="E4046">
        <v>18.36</v>
      </c>
      <c r="F4046">
        <v>51</v>
      </c>
      <c r="G4046">
        <v>-9.5121007906351505</v>
      </c>
      <c r="H4046">
        <v>-7.0441664040619996</v>
      </c>
      <c r="I4046">
        <v>-29.6520435061413</v>
      </c>
      <c r="J4046">
        <v>-0.68139454230736196</v>
      </c>
      <c r="K4046">
        <v>52.708813237864199</v>
      </c>
      <c r="L4046">
        <v>55.073861446397402</v>
      </c>
      <c r="M4046">
        <v>50.386873346459502</v>
      </c>
      <c r="N4046">
        <v>0.90730590375128095</v>
      </c>
      <c r="O4046">
        <v>62.5490196078431</v>
      </c>
      <c r="P4046">
        <v>37.837837837837803</v>
      </c>
      <c r="Q4046">
        <v>0.121945540958393</v>
      </c>
    </row>
    <row r="4047" spans="1:17" hidden="1" x14ac:dyDescent="0.3">
      <c r="A4047" t="s">
        <v>8254</v>
      </c>
      <c r="B4047" t="s">
        <v>8255</v>
      </c>
      <c r="C4047" t="str">
        <f>IFERROR(VLOOKUP(Table1[[#This Row],[Ticker]],[1]!Table1[[Symbol]:[Industry]],2,FALSE),"-")</f>
        <v>-</v>
      </c>
      <c r="D4047" t="s">
        <v>388</v>
      </c>
      <c r="E4047">
        <v>18.341999999999999</v>
      </c>
      <c r="F4047">
        <v>30.57</v>
      </c>
      <c r="G4047">
        <v>63.135037899830103</v>
      </c>
      <c r="H4047">
        <v>11.9978896707043</v>
      </c>
      <c r="I4047">
        <v>6.3047865981884099</v>
      </c>
      <c r="J4047">
        <v>-6.7041123779306098</v>
      </c>
      <c r="K4047">
        <v>27.852001682751599</v>
      </c>
      <c r="L4047">
        <v>25.317773315126399</v>
      </c>
      <c r="M4047">
        <v>51.622943626520097</v>
      </c>
      <c r="N4047">
        <v>1.3836016179148001</v>
      </c>
      <c r="O4047">
        <v>36.866208701341101</v>
      </c>
      <c r="P4047">
        <v>99.803921568627402</v>
      </c>
      <c r="Q4047">
        <v>0.12278146695539099</v>
      </c>
    </row>
    <row r="4048" spans="1:17" hidden="1" x14ac:dyDescent="0.3">
      <c r="A4048" t="s">
        <v>8256</v>
      </c>
      <c r="B4048" t="s">
        <v>8257</v>
      </c>
      <c r="C4048" t="str">
        <f>IFERROR(VLOOKUP(Table1[[#This Row],[Ticker]],[1]!Table1[[Symbol]:[Industry]],2,FALSE),"-")</f>
        <v>-</v>
      </c>
      <c r="D4048" t="s">
        <v>64</v>
      </c>
      <c r="E4048">
        <v>18.322137140999999</v>
      </c>
      <c r="F4048">
        <v>57.9</v>
      </c>
      <c r="G4048">
        <v>357.21719716267</v>
      </c>
      <c r="H4048">
        <v>23.1025552832374</v>
      </c>
      <c r="I4048">
        <v>98.161640147003993</v>
      </c>
      <c r="J4048">
        <v>6.5442899018518803</v>
      </c>
      <c r="K4048">
        <v>50.118327613671497</v>
      </c>
      <c r="L4048">
        <v>38.4471735726068</v>
      </c>
      <c r="M4048">
        <v>74.848642171829098</v>
      </c>
      <c r="N4048">
        <v>0.43795222925649302</v>
      </c>
      <c r="O4048">
        <v>14.4905008635578</v>
      </c>
      <c r="P4048">
        <v>467.64705882352899</v>
      </c>
      <c r="Q4048">
        <v>0.128076697240087</v>
      </c>
    </row>
    <row r="4049" spans="1:17" hidden="1" x14ac:dyDescent="0.3">
      <c r="A4049" t="s">
        <v>8258</v>
      </c>
      <c r="B4049" t="s">
        <v>8259</v>
      </c>
      <c r="C4049" t="str">
        <f>IFERROR(VLOOKUP(Table1[[#This Row],[Ticker]],[1]!Table1[[Symbol]:[Industry]],2,FALSE),"-")</f>
        <v>-</v>
      </c>
      <c r="D4049" t="s">
        <v>388</v>
      </c>
      <c r="E4049">
        <v>18.3</v>
      </c>
      <c r="F4049">
        <v>785.5</v>
      </c>
      <c r="G4049">
        <v>21.965154420285</v>
      </c>
      <c r="H4049">
        <v>3.2014476310257098</v>
      </c>
      <c r="I4049">
        <v>12.725261417149801</v>
      </c>
      <c r="J4049">
        <v>-1.6714935522083501</v>
      </c>
      <c r="K4049">
        <v>713.90053071337104</v>
      </c>
      <c r="L4049">
        <v>642.24970093669799</v>
      </c>
      <c r="M4049">
        <v>94.374910467617198</v>
      </c>
      <c r="N4049">
        <v>0</v>
      </c>
      <c r="O4049">
        <v>0</v>
      </c>
      <c r="P4049">
        <v>55.237154150197597</v>
      </c>
    </row>
    <row r="4050" spans="1:17" hidden="1" x14ac:dyDescent="0.3">
      <c r="A4050" t="s">
        <v>8260</v>
      </c>
      <c r="B4050" t="s">
        <v>8261</v>
      </c>
      <c r="C4050" t="str">
        <f>IFERROR(VLOOKUP(Table1[[#This Row],[Ticker]],[1]!Table1[[Symbol]:[Industry]],2,FALSE),"-")</f>
        <v>-</v>
      </c>
      <c r="E4050">
        <v>18.231453200000001</v>
      </c>
      <c r="F4050">
        <v>30.46</v>
      </c>
      <c r="G4050">
        <v>77.5169132369397</v>
      </c>
      <c r="H4050">
        <v>83.940488327395698</v>
      </c>
      <c r="I4050">
        <v>142.515957561379</v>
      </c>
      <c r="J4050">
        <v>6.5139465057416697</v>
      </c>
      <c r="K4050">
        <v>19.0849843884506</v>
      </c>
      <c r="L4050">
        <v>13.777142253164699</v>
      </c>
      <c r="M4050">
        <v>99.603740629617903</v>
      </c>
      <c r="N4050">
        <v>1.4723220132986301</v>
      </c>
      <c r="O4050">
        <v>0</v>
      </c>
      <c r="P4050">
        <v>255.841121495327</v>
      </c>
      <c r="Q4050">
        <v>0.111168256130791</v>
      </c>
    </row>
    <row r="4051" spans="1:17" hidden="1" x14ac:dyDescent="0.3">
      <c r="A4051" t="s">
        <v>8262</v>
      </c>
      <c r="B4051" t="s">
        <v>8263</v>
      </c>
      <c r="C4051" t="str">
        <f>IFERROR(VLOOKUP(Table1[[#This Row],[Ticker]],[1]!Table1[[Symbol]:[Industry]],2,FALSE),"-")</f>
        <v>-</v>
      </c>
      <c r="E4051">
        <v>18.219750000000001</v>
      </c>
      <c r="F4051">
        <v>428.7</v>
      </c>
      <c r="G4051">
        <v>51.463538811013898</v>
      </c>
      <c r="H4051">
        <v>-29.2613486593464</v>
      </c>
      <c r="I4051">
        <v>-7.6414386498257798</v>
      </c>
      <c r="J4051">
        <v>-19.796016088495598</v>
      </c>
      <c r="K4051">
        <v>517.11665041510798</v>
      </c>
      <c r="L4051">
        <v>448.27726201097101</v>
      </c>
      <c r="M4051">
        <v>0.78453360373644898</v>
      </c>
      <c r="N4051">
        <v>1.7066115702479301</v>
      </c>
      <c r="O4051">
        <v>35.3277350128294</v>
      </c>
      <c r="P4051">
        <v>86.391304347826093</v>
      </c>
    </row>
    <row r="4052" spans="1:17" hidden="1" x14ac:dyDescent="0.3">
      <c r="A4052" t="s">
        <v>8264</v>
      </c>
      <c r="B4052" t="s">
        <v>8265</v>
      </c>
      <c r="C4052" t="str">
        <f>IFERROR(VLOOKUP(Table1[[#This Row],[Ticker]],[1]!Table1[[Symbol]:[Industry]],2,FALSE),"-")</f>
        <v>-</v>
      </c>
      <c r="E4052">
        <v>18.190100000000001</v>
      </c>
      <c r="F4052">
        <v>17.88</v>
      </c>
      <c r="G4052">
        <v>-23.455375893492398</v>
      </c>
      <c r="H4052">
        <v>-8.1436716267118303</v>
      </c>
      <c r="I4052">
        <v>-27.255316533590001</v>
      </c>
      <c r="J4052">
        <v>-4.4282503089651097</v>
      </c>
      <c r="K4052">
        <v>17.3589884859527</v>
      </c>
      <c r="L4052">
        <v>17.974762126176</v>
      </c>
      <c r="M4052">
        <v>45.827688845307598</v>
      </c>
      <c r="N4052">
        <v>0.60678374919420097</v>
      </c>
      <c r="O4052">
        <v>44.015659955257199</v>
      </c>
      <c r="P4052">
        <v>23.822714681440399</v>
      </c>
      <c r="Q4052">
        <v>-1.9322586774337999E-2</v>
      </c>
    </row>
    <row r="4053" spans="1:17" hidden="1" x14ac:dyDescent="0.3">
      <c r="A4053" t="s">
        <v>8266</v>
      </c>
      <c r="B4053" t="s">
        <v>8267</v>
      </c>
      <c r="C4053" t="str">
        <f>IFERROR(VLOOKUP(Table1[[#This Row],[Ticker]],[1]!Table1[[Symbol]:[Industry]],2,FALSE),"-")</f>
        <v>-</v>
      </c>
      <c r="D4053" t="s">
        <v>607</v>
      </c>
      <c r="E4053">
        <v>18.180685799999999</v>
      </c>
      <c r="F4053">
        <v>26.07</v>
      </c>
      <c r="G4053">
        <v>-20.3518881862312</v>
      </c>
      <c r="H4053">
        <v>-6.7810085093251597</v>
      </c>
      <c r="I4053">
        <v>-19.907838605053499</v>
      </c>
      <c r="J4053">
        <v>4.5834865274729202</v>
      </c>
      <c r="K4053">
        <v>26.805683040734898</v>
      </c>
      <c r="L4053">
        <v>27.643768687655701</v>
      </c>
      <c r="M4053">
        <v>58.087476873724803</v>
      </c>
      <c r="N4053">
        <v>0.84117759126395097</v>
      </c>
      <c r="O4053">
        <v>22.3628691983122</v>
      </c>
      <c r="P4053">
        <v>12.322274881516501</v>
      </c>
      <c r="Q4053">
        <v>0.10488686320352</v>
      </c>
    </row>
    <row r="4054" spans="1:17" hidden="1" x14ac:dyDescent="0.3">
      <c r="A4054" t="s">
        <v>8268</v>
      </c>
      <c r="B4054" t="s">
        <v>8269</v>
      </c>
      <c r="C4054" t="str">
        <f>IFERROR(VLOOKUP(Table1[[#This Row],[Ticker]],[1]!Table1[[Symbol]:[Industry]],2,FALSE),"-")</f>
        <v>-</v>
      </c>
      <c r="D4054" t="s">
        <v>663</v>
      </c>
      <c r="E4054">
        <v>18.122789879999999</v>
      </c>
      <c r="F4054">
        <v>4.95</v>
      </c>
      <c r="G4054">
        <v>23.411164022604101</v>
      </c>
      <c r="H4054">
        <v>-1.4286156481224801</v>
      </c>
      <c r="I4054">
        <v>-5.54814500272317</v>
      </c>
      <c r="J4054">
        <v>0.84422971823190096</v>
      </c>
      <c r="K4054">
        <v>4.8311224161643196</v>
      </c>
      <c r="L4054">
        <v>4.74797546627088</v>
      </c>
      <c r="M4054">
        <v>53.701978297097199</v>
      </c>
      <c r="N4054">
        <v>1.44081363749952</v>
      </c>
      <c r="O4054">
        <v>38.383838383838302</v>
      </c>
      <c r="P4054">
        <v>60.714285714285701</v>
      </c>
      <c r="Q4054">
        <v>-5.0693522545584999E-2</v>
      </c>
    </row>
    <row r="4055" spans="1:17" hidden="1" x14ac:dyDescent="0.3">
      <c r="A4055" t="s">
        <v>8270</v>
      </c>
      <c r="B4055" t="s">
        <v>8271</v>
      </c>
      <c r="C4055" t="str">
        <f>IFERROR(VLOOKUP(Table1[[#This Row],[Ticker]],[1]!Table1[[Symbol]:[Industry]],2,FALSE),"-")</f>
        <v>-</v>
      </c>
      <c r="D4055" t="s">
        <v>714</v>
      </c>
      <c r="E4055">
        <v>18.095091273000001</v>
      </c>
      <c r="F4055">
        <v>942.46</v>
      </c>
      <c r="G4055">
        <v>31.438034060904599</v>
      </c>
      <c r="H4055">
        <v>-6.0032686431154598</v>
      </c>
      <c r="I4055">
        <v>13.3977852067542</v>
      </c>
      <c r="J4055">
        <v>0.62351029265415803</v>
      </c>
      <c r="K4055">
        <v>904.02678471663</v>
      </c>
      <c r="L4055">
        <v>804.33276728447197</v>
      </c>
      <c r="M4055">
        <v>55.6599041266266</v>
      </c>
      <c r="N4055">
        <v>0.78160229551385396</v>
      </c>
      <c r="O4055">
        <v>10.864121554230399</v>
      </c>
      <c r="P4055">
        <v>61.380136986301302</v>
      </c>
      <c r="Q4055">
        <v>1.8114824755041999E-2</v>
      </c>
    </row>
    <row r="4056" spans="1:17" hidden="1" x14ac:dyDescent="0.3">
      <c r="A4056" t="s">
        <v>8272</v>
      </c>
      <c r="B4056" t="s">
        <v>8273</v>
      </c>
      <c r="C4056" t="str">
        <f>IFERROR(VLOOKUP(Table1[[#This Row],[Ticker]],[1]!Table1[[Symbol]:[Industry]],2,FALSE),"-")</f>
        <v>-</v>
      </c>
      <c r="D4056" t="s">
        <v>396</v>
      </c>
      <c r="E4056">
        <v>18.02949804</v>
      </c>
      <c r="F4056">
        <v>10.4</v>
      </c>
      <c r="G4056">
        <v>52.702428566198698</v>
      </c>
      <c r="H4056">
        <v>7.7413866433420599</v>
      </c>
      <c r="I4056">
        <v>-28.5807011498378</v>
      </c>
      <c r="J4056">
        <v>-2.8376743102258302</v>
      </c>
      <c r="K4056">
        <v>9.7794230656431402</v>
      </c>
      <c r="L4056">
        <v>9.5249641148176902</v>
      </c>
      <c r="M4056">
        <v>61.777472809633998</v>
      </c>
      <c r="N4056">
        <v>1.0339117170940599</v>
      </c>
      <c r="O4056">
        <v>78.557692307692193</v>
      </c>
      <c r="P4056">
        <v>137.98627002288299</v>
      </c>
      <c r="Q4056">
        <v>7.4780981403401003E-2</v>
      </c>
    </row>
    <row r="4057" spans="1:17" hidden="1" x14ac:dyDescent="0.3">
      <c r="A4057" t="s">
        <v>8274</v>
      </c>
      <c r="B4057" t="s">
        <v>8275</v>
      </c>
      <c r="C4057" t="str">
        <f>IFERROR(VLOOKUP(Table1[[#This Row],[Ticker]],[1]!Table1[[Symbol]:[Industry]],2,FALSE),"-")</f>
        <v>-</v>
      </c>
      <c r="E4057">
        <v>18.007028999999999</v>
      </c>
      <c r="F4057">
        <v>39.299999999999997</v>
      </c>
      <c r="G4057">
        <v>-1.9836162315569901</v>
      </c>
      <c r="H4057">
        <v>11.8335314376646</v>
      </c>
      <c r="I4057">
        <v>6.87811294985055</v>
      </c>
      <c r="J4057">
        <v>14.0427921620773</v>
      </c>
      <c r="K4057">
        <v>35.719058067058903</v>
      </c>
      <c r="L4057">
        <v>36.812866912917201</v>
      </c>
      <c r="M4057">
        <v>85.455407288702403</v>
      </c>
      <c r="N4057">
        <v>2.7776303881581299</v>
      </c>
      <c r="O4057">
        <v>45.419847328244202</v>
      </c>
      <c r="P4057">
        <v>39.164305949008501</v>
      </c>
      <c r="Q4057">
        <v>0.23932803764199201</v>
      </c>
    </row>
    <row r="4058" spans="1:17" hidden="1" x14ac:dyDescent="0.3">
      <c r="A4058" t="s">
        <v>8276</v>
      </c>
      <c r="B4058" t="s">
        <v>8277</v>
      </c>
      <c r="C4058" t="str">
        <f>IFERROR(VLOOKUP(Table1[[#This Row],[Ticker]],[1]!Table1[[Symbol]:[Industry]],2,FALSE),"-")</f>
        <v>-</v>
      </c>
      <c r="E4058">
        <v>17.82</v>
      </c>
      <c r="F4058">
        <v>17.66</v>
      </c>
      <c r="G4058">
        <v>-60.277814112157102</v>
      </c>
      <c r="H4058">
        <v>-25.8947411167056</v>
      </c>
      <c r="I4058">
        <v>-29.2922944900217</v>
      </c>
      <c r="J4058">
        <v>-10.4570232679706</v>
      </c>
      <c r="K4058">
        <v>19.722974694276001</v>
      </c>
      <c r="L4058">
        <v>21.557240843993402</v>
      </c>
      <c r="M4058">
        <v>33.085374557999501</v>
      </c>
      <c r="N4058">
        <v>4.41070089037831</v>
      </c>
      <c r="O4058">
        <v>60.815402038504999</v>
      </c>
      <c r="P4058">
        <v>6.9007263922518103</v>
      </c>
      <c r="Q4058">
        <v>6.3376962210402996E-2</v>
      </c>
    </row>
    <row r="4059" spans="1:17" hidden="1" x14ac:dyDescent="0.3">
      <c r="A4059" t="s">
        <v>8278</v>
      </c>
      <c r="B4059" t="s">
        <v>8279</v>
      </c>
      <c r="C4059" t="str">
        <f>IFERROR(VLOOKUP(Table1[[#This Row],[Ticker]],[1]!Table1[[Symbol]:[Industry]],2,FALSE),"-")</f>
        <v>-</v>
      </c>
      <c r="E4059">
        <v>17.818719999999999</v>
      </c>
      <c r="F4059">
        <v>65.510000000000005</v>
      </c>
      <c r="G4059">
        <v>-84.638855604777504</v>
      </c>
      <c r="H4059">
        <v>-7.78659064648624</v>
      </c>
      <c r="I4059">
        <v>-47.6845443003658</v>
      </c>
      <c r="J4059">
        <v>-0.88687816759296001</v>
      </c>
      <c r="K4059">
        <v>70.668088287764107</v>
      </c>
      <c r="M4059">
        <v>49.211581669434104</v>
      </c>
      <c r="N4059">
        <v>1.27272727272727</v>
      </c>
      <c r="O4059">
        <v>168.58494886276901</v>
      </c>
      <c r="P4059">
        <v>2.7607843137254999</v>
      </c>
    </row>
    <row r="4060" spans="1:17" hidden="1" x14ac:dyDescent="0.3">
      <c r="A4060" t="s">
        <v>8280</v>
      </c>
      <c r="B4060" t="s">
        <v>8281</v>
      </c>
      <c r="C4060" t="str">
        <f>IFERROR(VLOOKUP(Table1[[#This Row],[Ticker]],[1]!Table1[[Symbol]:[Industry]],2,FALSE),"-")</f>
        <v>-</v>
      </c>
      <c r="D4060" t="s">
        <v>1474</v>
      </c>
      <c r="E4060">
        <v>17.8</v>
      </c>
      <c r="F4060">
        <v>1.76</v>
      </c>
      <c r="G4060">
        <v>-17.1486361537108</v>
      </c>
      <c r="H4060">
        <v>-5.3396209495165499</v>
      </c>
      <c r="I4060">
        <v>-29.4569106556748</v>
      </c>
      <c r="J4060">
        <v>-1.6714935522083501</v>
      </c>
      <c r="K4060">
        <v>1.76163824168646</v>
      </c>
      <c r="L4060">
        <v>1.75076000867517</v>
      </c>
      <c r="M4060">
        <v>63.833395388812697</v>
      </c>
      <c r="N4060">
        <v>1.2757222587780399</v>
      </c>
      <c r="O4060">
        <v>48.863636363636303</v>
      </c>
      <c r="P4060">
        <v>30.370370370370299</v>
      </c>
      <c r="Q4060">
        <v>0.15160088501673</v>
      </c>
    </row>
    <row r="4061" spans="1:17" hidden="1" x14ac:dyDescent="0.3">
      <c r="A4061" t="s">
        <v>8282</v>
      </c>
      <c r="B4061" t="s">
        <v>8283</v>
      </c>
      <c r="C4061" t="str">
        <f>IFERROR(VLOOKUP(Table1[[#This Row],[Ticker]],[1]!Table1[[Symbol]:[Industry]],2,FALSE),"-")</f>
        <v>-</v>
      </c>
      <c r="D4061" t="s">
        <v>92</v>
      </c>
      <c r="E4061">
        <v>17.796508776</v>
      </c>
      <c r="F4061">
        <v>17.649999999999999</v>
      </c>
      <c r="G4061">
        <v>-2.4310315754304699</v>
      </c>
      <c r="H4061">
        <v>-6.8194473029384097</v>
      </c>
      <c r="I4061">
        <v>-24.328711405270798</v>
      </c>
      <c r="J4061">
        <v>-0.880533100230948</v>
      </c>
      <c r="K4061">
        <v>17.917373190626599</v>
      </c>
      <c r="L4061">
        <v>19.244497946619699</v>
      </c>
      <c r="M4061">
        <v>53.703322869982401</v>
      </c>
      <c r="N4061">
        <v>0.66461399872985205</v>
      </c>
      <c r="O4061">
        <v>35.297450424929103</v>
      </c>
      <c r="P4061">
        <v>31.129271916790401</v>
      </c>
      <c r="Q4061">
        <v>-9.0196890478993E-2</v>
      </c>
    </row>
    <row r="4062" spans="1:17" hidden="1" x14ac:dyDescent="0.3">
      <c r="A4062" t="s">
        <v>8284</v>
      </c>
      <c r="B4062" t="s">
        <v>8285</v>
      </c>
      <c r="C4062" t="str">
        <f>IFERROR(VLOOKUP(Table1[[#This Row],[Ticker]],[1]!Table1[[Symbol]:[Industry]],2,FALSE),"-")</f>
        <v>-</v>
      </c>
      <c r="D4062" t="s">
        <v>56</v>
      </c>
      <c r="E4062">
        <v>17.795752419134399</v>
      </c>
      <c r="F4062">
        <v>64.599999999999994</v>
      </c>
      <c r="G4062">
        <v>147.118832534489</v>
      </c>
      <c r="H4062">
        <v>-7.0441664040619996</v>
      </c>
      <c r="I4062">
        <v>148.537813286774</v>
      </c>
      <c r="J4062">
        <v>-1.6714935522083501</v>
      </c>
      <c r="K4062">
        <v>60.697927359915298</v>
      </c>
      <c r="L4062">
        <v>41.803221044833201</v>
      </c>
      <c r="M4062">
        <v>100</v>
      </c>
      <c r="N4062">
        <v>0</v>
      </c>
      <c r="O4062">
        <v>0</v>
      </c>
      <c r="P4062">
        <v>172.80405405405401</v>
      </c>
    </row>
    <row r="4063" spans="1:17" hidden="1" x14ac:dyDescent="0.3">
      <c r="A4063" t="s">
        <v>8286</v>
      </c>
      <c r="B4063" t="s">
        <v>8287</v>
      </c>
      <c r="C4063" t="str">
        <f>IFERROR(VLOOKUP(Table1[[#This Row],[Ticker]],[1]!Table1[[Symbol]:[Industry]],2,FALSE),"-")</f>
        <v>-</v>
      </c>
      <c r="D4063" t="s">
        <v>544</v>
      </c>
      <c r="E4063">
        <v>17.7872734</v>
      </c>
      <c r="F4063">
        <v>18.190000000000001</v>
      </c>
      <c r="G4063">
        <v>13.063825009802301</v>
      </c>
      <c r="H4063">
        <v>-7.0441664040619996</v>
      </c>
      <c r="I4063">
        <v>4.3215307760434998</v>
      </c>
      <c r="J4063">
        <v>-1.6714935522083501</v>
      </c>
      <c r="K4063">
        <v>18.116588802765101</v>
      </c>
      <c r="L4063">
        <v>16.714551226552199</v>
      </c>
      <c r="M4063">
        <v>100</v>
      </c>
      <c r="O4063">
        <v>0</v>
      </c>
      <c r="P4063">
        <v>38.7490465293669</v>
      </c>
    </row>
    <row r="4064" spans="1:17" hidden="1" x14ac:dyDescent="0.3">
      <c r="A4064" t="s">
        <v>8288</v>
      </c>
      <c r="B4064" t="s">
        <v>8289</v>
      </c>
      <c r="C4064" t="str">
        <f>IFERROR(VLOOKUP(Table1[[#This Row],[Ticker]],[1]!Table1[[Symbol]:[Industry]],2,FALSE),"-")</f>
        <v>-</v>
      </c>
      <c r="D4064" t="s">
        <v>495</v>
      </c>
      <c r="E4064">
        <v>17.777190000000001</v>
      </c>
      <c r="F4064">
        <v>55.29</v>
      </c>
      <c r="G4064">
        <v>141.416227755797</v>
      </c>
      <c r="H4064">
        <v>50.253130893235301</v>
      </c>
      <c r="I4064">
        <v>22.654032030323702</v>
      </c>
      <c r="J4064">
        <v>-0.207058405764832</v>
      </c>
      <c r="K4064">
        <v>42.668638048892198</v>
      </c>
      <c r="L4064">
        <v>34.348943374021403</v>
      </c>
      <c r="M4064">
        <v>75.0097368802559</v>
      </c>
      <c r="N4064">
        <v>1.9068158962820401</v>
      </c>
      <c r="O4064">
        <v>16.1150298426478</v>
      </c>
      <c r="P4064">
        <v>167.74818401937</v>
      </c>
    </row>
    <row r="4065" spans="1:17" hidden="1" x14ac:dyDescent="0.3">
      <c r="A4065" t="s">
        <v>8290</v>
      </c>
      <c r="B4065" t="s">
        <v>8291</v>
      </c>
      <c r="C4065" t="str">
        <f>IFERROR(VLOOKUP(Table1[[#This Row],[Ticker]],[1]!Table1[[Symbol]:[Industry]],2,FALSE),"-")</f>
        <v>-</v>
      </c>
      <c r="D4065" t="s">
        <v>322</v>
      </c>
      <c r="E4065">
        <v>17.763182955000001</v>
      </c>
      <c r="F4065">
        <v>32</v>
      </c>
      <c r="G4065">
        <v>90.530994696651604</v>
      </c>
      <c r="H4065">
        <v>-4.9144779107371397</v>
      </c>
      <c r="I4065">
        <v>102.015957561379</v>
      </c>
      <c r="J4065">
        <v>0.328506447791655</v>
      </c>
      <c r="K4065">
        <v>28.9819848299108</v>
      </c>
      <c r="L4065">
        <v>22.509468767088901</v>
      </c>
      <c r="M4065">
        <v>61.751956680294498</v>
      </c>
      <c r="N4065">
        <v>1.0712266028891599</v>
      </c>
      <c r="O4065">
        <v>2.1562499999999898</v>
      </c>
      <c r="P4065">
        <v>159.10931174089001</v>
      </c>
      <c r="Q4065">
        <v>0.13382756045668001</v>
      </c>
    </row>
    <row r="4066" spans="1:17" hidden="1" x14ac:dyDescent="0.3">
      <c r="A4066" t="s">
        <v>8292</v>
      </c>
      <c r="B4066" t="s">
        <v>8293</v>
      </c>
      <c r="C4066" t="str">
        <f>IFERROR(VLOOKUP(Table1[[#This Row],[Ticker]],[1]!Table1[[Symbol]:[Industry]],2,FALSE),"-")</f>
        <v>-</v>
      </c>
      <c r="D4066" t="s">
        <v>631</v>
      </c>
      <c r="E4066">
        <v>17.750250000000001</v>
      </c>
      <c r="F4066">
        <v>15.15</v>
      </c>
      <c r="G4066">
        <v>90.743349909006895</v>
      </c>
      <c r="H4066">
        <v>1.1663599117274599</v>
      </c>
      <c r="I4066">
        <v>51.585850034497597</v>
      </c>
      <c r="J4066">
        <v>-9.6117920596710391</v>
      </c>
      <c r="K4066">
        <v>15.213264516716499</v>
      </c>
      <c r="L4066">
        <v>12.068040675705101</v>
      </c>
      <c r="M4066">
        <v>42.566308284390303</v>
      </c>
      <c r="N4066">
        <v>0.86384557286341901</v>
      </c>
      <c r="O4066">
        <v>31.023102310231</v>
      </c>
      <c r="Q4066">
        <v>4.9053842620627001E-2</v>
      </c>
    </row>
    <row r="4067" spans="1:17" hidden="1" x14ac:dyDescent="0.3">
      <c r="A4067" t="s">
        <v>8294</v>
      </c>
      <c r="B4067" t="s">
        <v>8295</v>
      </c>
      <c r="C4067" t="str">
        <f>IFERROR(VLOOKUP(Table1[[#This Row],[Ticker]],[1]!Table1[[Symbol]:[Industry]],2,FALSE),"-")</f>
        <v>-</v>
      </c>
      <c r="D4067" t="s">
        <v>396</v>
      </c>
      <c r="E4067">
        <v>17.725176000000001</v>
      </c>
      <c r="F4067">
        <v>15.61</v>
      </c>
      <c r="G4067">
        <v>-31.649076941251302</v>
      </c>
      <c r="H4067">
        <v>0.43058107068547602</v>
      </c>
      <c r="I4067">
        <v>-24.110671861339402</v>
      </c>
      <c r="J4067">
        <v>-4.35442038147663</v>
      </c>
      <c r="K4067">
        <v>15.9123791669009</v>
      </c>
      <c r="L4067">
        <v>17.598617105705301</v>
      </c>
      <c r="M4067">
        <v>54.195105228258797</v>
      </c>
      <c r="N4067">
        <v>0.98528727532264504</v>
      </c>
      <c r="O4067">
        <v>120.371556694426</v>
      </c>
      <c r="P4067">
        <v>15.6296296296296</v>
      </c>
      <c r="Q4067">
        <v>3.7764178764000001E-3</v>
      </c>
    </row>
    <row r="4068" spans="1:17" hidden="1" x14ac:dyDescent="0.3">
      <c r="A4068" t="s">
        <v>8296</v>
      </c>
      <c r="B4068" t="s">
        <v>8297</v>
      </c>
      <c r="C4068" t="str">
        <f>IFERROR(VLOOKUP(Table1[[#This Row],[Ticker]],[1]!Table1[[Symbol]:[Industry]],2,FALSE),"-")</f>
        <v>-</v>
      </c>
      <c r="E4068">
        <v>17.674499999999998</v>
      </c>
      <c r="F4068">
        <v>48.89</v>
      </c>
      <c r="G4068">
        <v>-14.521055989778199</v>
      </c>
      <c r="H4068">
        <v>-7.4227278704895703</v>
      </c>
      <c r="I4068">
        <v>12.926588649901101</v>
      </c>
      <c r="J4068">
        <v>-5.5176473983621896</v>
      </c>
      <c r="K4068">
        <v>52.381284272783802</v>
      </c>
      <c r="L4068">
        <v>48.845546429600198</v>
      </c>
      <c r="M4068">
        <v>45.982665730070998</v>
      </c>
      <c r="N4068">
        <v>0.49043967776375802</v>
      </c>
      <c r="O4068">
        <v>39.0877480057271</v>
      </c>
      <c r="P4068">
        <v>40.488505747126403</v>
      </c>
      <c r="Q4068">
        <v>3.3385019170023997E-2</v>
      </c>
    </row>
    <row r="4069" spans="1:17" hidden="1" x14ac:dyDescent="0.3">
      <c r="A4069" t="s">
        <v>8298</v>
      </c>
      <c r="B4069" t="s">
        <v>8299</v>
      </c>
      <c r="C4069" t="str">
        <f>IFERROR(VLOOKUP(Table1[[#This Row],[Ticker]],[1]!Table1[[Symbol]:[Industry]],2,FALSE),"-")</f>
        <v>-</v>
      </c>
      <c r="D4069" t="s">
        <v>607</v>
      </c>
      <c r="E4069">
        <v>17.672927999999999</v>
      </c>
      <c r="F4069">
        <v>33.99</v>
      </c>
      <c r="G4069">
        <v>67.001853310367395</v>
      </c>
      <c r="H4069">
        <v>28.689688781847899</v>
      </c>
      <c r="I4069">
        <v>75.440865986287804</v>
      </c>
      <c r="J4069">
        <v>-9.3883642280997801</v>
      </c>
      <c r="K4069">
        <v>28.012031322696501</v>
      </c>
      <c r="L4069">
        <v>21.144575108491001</v>
      </c>
      <c r="M4069">
        <v>42.709089552912999</v>
      </c>
      <c r="N4069">
        <v>1.0026623710938101</v>
      </c>
      <c r="O4069">
        <v>22.241835834068802</v>
      </c>
      <c r="P4069">
        <v>131.855388813096</v>
      </c>
    </row>
    <row r="4070" spans="1:17" hidden="1" x14ac:dyDescent="0.3">
      <c r="A4070" t="s">
        <v>8300</v>
      </c>
      <c r="B4070" t="s">
        <v>8301</v>
      </c>
      <c r="C4070" t="str">
        <f>IFERROR(VLOOKUP(Table1[[#This Row],[Ticker]],[1]!Table1[[Symbol]:[Industry]],2,FALSE),"-")</f>
        <v>-</v>
      </c>
      <c r="D4070" t="s">
        <v>193</v>
      </c>
      <c r="E4070">
        <v>17.63775</v>
      </c>
      <c r="F4070">
        <v>4.05</v>
      </c>
      <c r="G4070">
        <v>16.420041638330101</v>
      </c>
      <c r="I4070">
        <v>-8.7857302023337098</v>
      </c>
      <c r="K4070">
        <v>4.4249445457001002</v>
      </c>
      <c r="L4070">
        <v>4.0278917604158799</v>
      </c>
      <c r="M4070">
        <v>29.723467083117001</v>
      </c>
      <c r="N4070">
        <v>2.2860194429782501</v>
      </c>
      <c r="O4070">
        <v>33.3333333333333</v>
      </c>
      <c r="P4070">
        <v>65.306122448979494</v>
      </c>
      <c r="Q4070">
        <v>-2.0192540060606001E-2</v>
      </c>
    </row>
    <row r="4071" spans="1:17" hidden="1" x14ac:dyDescent="0.3">
      <c r="A4071" t="s">
        <v>8302</v>
      </c>
      <c r="B4071" t="s">
        <v>8303</v>
      </c>
      <c r="C4071" t="str">
        <f>IFERROR(VLOOKUP(Table1[[#This Row],[Ticker]],[1]!Table1[[Symbol]:[Industry]],2,FALSE),"-")</f>
        <v>-</v>
      </c>
      <c r="D4071" t="s">
        <v>971</v>
      </c>
      <c r="E4071">
        <v>17.623277099999999</v>
      </c>
      <c r="F4071">
        <v>18.440000000000001</v>
      </c>
      <c r="G4071">
        <v>239.46329333192</v>
      </c>
      <c r="H4071">
        <v>-5.3135011796163498</v>
      </c>
      <c r="I4071">
        <v>28.0628207510997</v>
      </c>
      <c r="J4071">
        <v>-10.138646836879801</v>
      </c>
      <c r="K4071">
        <v>16.349940363058</v>
      </c>
      <c r="L4071">
        <v>12.6682797162404</v>
      </c>
      <c r="M4071">
        <v>45.450548238396998</v>
      </c>
      <c r="N4071">
        <v>0.33150108428943698</v>
      </c>
      <c r="O4071">
        <v>14.9674620390455</v>
      </c>
      <c r="P4071">
        <v>268.8</v>
      </c>
      <c r="Q4071">
        <v>0.18296215641154501</v>
      </c>
    </row>
    <row r="4072" spans="1:17" hidden="1" x14ac:dyDescent="0.3">
      <c r="A4072" t="s">
        <v>8304</v>
      </c>
      <c r="B4072" t="s">
        <v>8305</v>
      </c>
      <c r="C4072" t="str">
        <f>IFERROR(VLOOKUP(Table1[[#This Row],[Ticker]],[1]!Table1[[Symbol]:[Industry]],2,FALSE),"-")</f>
        <v>-</v>
      </c>
      <c r="D4072" t="s">
        <v>18</v>
      </c>
      <c r="E4072">
        <v>17.581499999999998</v>
      </c>
      <c r="F4072">
        <v>288</v>
      </c>
      <c r="G4072">
        <v>-56.620473318125597</v>
      </c>
      <c r="H4072">
        <v>8.5024735156972699</v>
      </c>
      <c r="I4072">
        <v>49.173011522556997</v>
      </c>
      <c r="J4072">
        <v>-1.6714935522083501</v>
      </c>
      <c r="K4072">
        <v>220.572657600371</v>
      </c>
      <c r="L4072">
        <v>203.371443901633</v>
      </c>
      <c r="M4072">
        <v>56.3110846240535</v>
      </c>
      <c r="N4072">
        <v>0</v>
      </c>
      <c r="O4072">
        <v>44.7916666666666</v>
      </c>
      <c r="P4072">
        <v>165.927977839335</v>
      </c>
    </row>
    <row r="4073" spans="1:17" hidden="1" x14ac:dyDescent="0.3">
      <c r="A4073" t="s">
        <v>8306</v>
      </c>
      <c r="B4073" t="s">
        <v>8307</v>
      </c>
      <c r="C4073" t="str">
        <f>IFERROR(VLOOKUP(Table1[[#This Row],[Ticker]],[1]!Table1[[Symbol]:[Industry]],2,FALSE),"-")</f>
        <v>-</v>
      </c>
      <c r="D4073" t="s">
        <v>971</v>
      </c>
      <c r="E4073">
        <v>17.572787999999999</v>
      </c>
      <c r="F4073">
        <v>5.4</v>
      </c>
      <c r="G4073">
        <v>-65.147104927636207</v>
      </c>
      <c r="H4073">
        <v>-22.718147595284499</v>
      </c>
      <c r="I4073">
        <v>-39.028219145447899</v>
      </c>
      <c r="J4073">
        <v>-7.6155494962642898</v>
      </c>
      <c r="K4073">
        <v>6.11714963389195</v>
      </c>
      <c r="L4073">
        <v>12.2904576290578</v>
      </c>
      <c r="M4073">
        <v>27.395811138940001</v>
      </c>
      <c r="N4073">
        <v>3.0323693895491401</v>
      </c>
      <c r="O4073">
        <v>70.740740740740705</v>
      </c>
      <c r="P4073">
        <v>4.65116279069768</v>
      </c>
      <c r="Q4073">
        <v>-8.2931797139699004E-2</v>
      </c>
    </row>
    <row r="4074" spans="1:17" hidden="1" x14ac:dyDescent="0.3">
      <c r="A4074" t="s">
        <v>8308</v>
      </c>
      <c r="B4074" t="s">
        <v>8309</v>
      </c>
      <c r="C4074" t="str">
        <f>IFERROR(VLOOKUP(Table1[[#This Row],[Ticker]],[1]!Table1[[Symbol]:[Industry]],2,FALSE),"-")</f>
        <v>-</v>
      </c>
      <c r="D4074" t="s">
        <v>92</v>
      </c>
      <c r="E4074">
        <v>17.512491000000001</v>
      </c>
      <c r="F4074">
        <v>32.28</v>
      </c>
      <c r="G4074">
        <v>196.14927499090399</v>
      </c>
      <c r="H4074">
        <v>-2.0685566479644399</v>
      </c>
      <c r="I4074">
        <v>32.149290894712699</v>
      </c>
      <c r="J4074">
        <v>-1.6714935522083501</v>
      </c>
      <c r="K4074">
        <v>24.3846889352664</v>
      </c>
      <c r="L4074">
        <v>17.186689642152501</v>
      </c>
      <c r="M4074">
        <v>98.789253581194501</v>
      </c>
      <c r="N4074">
        <v>1.5557408024897099</v>
      </c>
      <c r="O4074">
        <v>0</v>
      </c>
      <c r="P4074">
        <v>322.51308900523497</v>
      </c>
    </row>
    <row r="4075" spans="1:17" hidden="1" x14ac:dyDescent="0.3">
      <c r="A4075" t="s">
        <v>8310</v>
      </c>
      <c r="B4075" t="s">
        <v>8311</v>
      </c>
      <c r="C4075" t="str">
        <f>IFERROR(VLOOKUP(Table1[[#This Row],[Ticker]],[1]!Table1[[Symbol]:[Industry]],2,FALSE),"-")</f>
        <v>-</v>
      </c>
      <c r="D4075" t="s">
        <v>388</v>
      </c>
      <c r="E4075">
        <v>17.5</v>
      </c>
      <c r="F4075">
        <v>35</v>
      </c>
      <c r="G4075">
        <v>36.652440818097801</v>
      </c>
      <c r="H4075">
        <v>4.0669447070490996</v>
      </c>
      <c r="I4075">
        <v>52.234026097204897</v>
      </c>
      <c r="J4075">
        <v>16.4520299037484</v>
      </c>
      <c r="K4075">
        <v>31.6873838113573</v>
      </c>
      <c r="L4075">
        <v>27.567082200564101</v>
      </c>
      <c r="M4075">
        <v>76.101328921694005</v>
      </c>
      <c r="N4075">
        <v>2.48124665118771</v>
      </c>
      <c r="O4075">
        <v>8.3428571428571399</v>
      </c>
      <c r="P4075">
        <v>93.905817174515207</v>
      </c>
      <c r="Q4075">
        <v>0.135459977079082</v>
      </c>
    </row>
    <row r="4076" spans="1:17" hidden="1" x14ac:dyDescent="0.3">
      <c r="A4076" t="s">
        <v>8312</v>
      </c>
      <c r="B4076" t="s">
        <v>8313</v>
      </c>
      <c r="C4076" t="str">
        <f>IFERROR(VLOOKUP(Table1[[#This Row],[Ticker]],[1]!Table1[[Symbol]:[Industry]],2,FALSE),"-")</f>
        <v>-</v>
      </c>
      <c r="D4076" t="s">
        <v>227</v>
      </c>
      <c r="E4076">
        <v>17.472266567999998</v>
      </c>
      <c r="F4076">
        <v>3.09</v>
      </c>
      <c r="G4076">
        <v>-37.399507233850201</v>
      </c>
      <c r="H4076">
        <v>-2.2984036921976099</v>
      </c>
      <c r="I4076">
        <v>-23.031661486239599</v>
      </c>
      <c r="J4076">
        <v>2.3689104881956702</v>
      </c>
      <c r="K4076">
        <v>2.91243983323427</v>
      </c>
      <c r="L4076">
        <v>2.3164525302181902</v>
      </c>
      <c r="M4076">
        <v>63.338090125338503</v>
      </c>
      <c r="N4076">
        <v>1.12118266049767</v>
      </c>
      <c r="O4076">
        <v>45.631067961165002</v>
      </c>
      <c r="P4076">
        <v>45.0704225352112</v>
      </c>
    </row>
    <row r="4077" spans="1:17" hidden="1" x14ac:dyDescent="0.3">
      <c r="A4077" t="s">
        <v>8314</v>
      </c>
      <c r="B4077" t="s">
        <v>8315</v>
      </c>
      <c r="C4077" t="str">
        <f>IFERROR(VLOOKUP(Table1[[#This Row],[Ticker]],[1]!Table1[[Symbol]:[Industry]],2,FALSE),"-")</f>
        <v>-</v>
      </c>
      <c r="D4077" t="s">
        <v>380</v>
      </c>
      <c r="E4077">
        <v>17.437419999999999</v>
      </c>
      <c r="F4077">
        <v>15.71</v>
      </c>
      <c r="G4077">
        <v>79.674255604618395</v>
      </c>
      <c r="H4077">
        <v>14.555174074091299</v>
      </c>
      <c r="I4077">
        <v>0.73683250194048999</v>
      </c>
      <c r="J4077">
        <v>6.3871145063997004</v>
      </c>
      <c r="K4077">
        <v>13.4813029019023</v>
      </c>
      <c r="L4077">
        <v>12.4527190119408</v>
      </c>
      <c r="M4077">
        <v>79.591832624961796</v>
      </c>
      <c r="N4077">
        <v>1.4967936627687599</v>
      </c>
      <c r="O4077">
        <v>21.833227243793701</v>
      </c>
      <c r="P4077">
        <v>163.590604026845</v>
      </c>
      <c r="Q4077">
        <v>0.116858692344967</v>
      </c>
    </row>
    <row r="4078" spans="1:17" hidden="1" x14ac:dyDescent="0.3">
      <c r="A4078" t="s">
        <v>8316</v>
      </c>
      <c r="B4078" t="s">
        <v>8317</v>
      </c>
      <c r="C4078" t="str">
        <f>IFERROR(VLOOKUP(Table1[[#This Row],[Ticker]],[1]!Table1[[Symbol]:[Industry]],2,FALSE),"-")</f>
        <v>-</v>
      </c>
      <c r="D4078" t="s">
        <v>293</v>
      </c>
      <c r="E4078">
        <v>17.407083359999898</v>
      </c>
      <c r="F4078">
        <v>52.98</v>
      </c>
      <c r="G4078">
        <v>6.1714235774986603</v>
      </c>
      <c r="H4078">
        <v>-11.9853428746502</v>
      </c>
      <c r="I4078">
        <v>16.499270790169</v>
      </c>
      <c r="J4078">
        <v>5.9422689339181698</v>
      </c>
      <c r="K4078">
        <v>48.9125281465247</v>
      </c>
      <c r="L4078">
        <v>45.933606333167198</v>
      </c>
      <c r="M4078">
        <v>51.873259836771503</v>
      </c>
      <c r="N4078">
        <v>3.7132867132867098</v>
      </c>
      <c r="O4078">
        <v>11.7969044922612</v>
      </c>
      <c r="P4078">
        <v>113.19919517102601</v>
      </c>
    </row>
    <row r="4079" spans="1:17" hidden="1" x14ac:dyDescent="0.3">
      <c r="A4079" t="s">
        <v>8318</v>
      </c>
      <c r="B4079" t="s">
        <v>8319</v>
      </c>
      <c r="C4079" t="str">
        <f>IFERROR(VLOOKUP(Table1[[#This Row],[Ticker]],[1]!Table1[[Symbol]:[Industry]],2,FALSE),"-")</f>
        <v>-</v>
      </c>
      <c r="D4079" t="s">
        <v>278</v>
      </c>
      <c r="E4079">
        <v>17.400147400000002</v>
      </c>
      <c r="F4079">
        <v>26.06</v>
      </c>
      <c r="G4079">
        <v>-5.0370733714164002</v>
      </c>
      <c r="H4079">
        <v>-3.8420059102348501</v>
      </c>
      <c r="I4079">
        <v>-22.192888767849901</v>
      </c>
      <c r="J4079">
        <v>-1.18313893162233</v>
      </c>
      <c r="K4079">
        <v>27.535260763806999</v>
      </c>
      <c r="L4079">
        <v>27.290566420548199</v>
      </c>
      <c r="M4079">
        <v>46.015627881525901</v>
      </c>
      <c r="N4079">
        <v>1.26961499451183</v>
      </c>
      <c r="O4079">
        <v>53.491941673062101</v>
      </c>
      <c r="P4079">
        <v>29.330024813895701</v>
      </c>
      <c r="Q4079">
        <v>2.0457810099400002E-3</v>
      </c>
    </row>
    <row r="4080" spans="1:17" hidden="1" x14ac:dyDescent="0.3">
      <c r="A4080" t="s">
        <v>8320</v>
      </c>
      <c r="B4080" t="s">
        <v>8321</v>
      </c>
      <c r="C4080" t="str">
        <f>IFERROR(VLOOKUP(Table1[[#This Row],[Ticker]],[1]!Table1[[Symbol]:[Industry]],2,FALSE),"-")</f>
        <v>-</v>
      </c>
      <c r="E4080">
        <v>17.315424749999998</v>
      </c>
      <c r="F4080">
        <v>32.46</v>
      </c>
      <c r="G4080">
        <v>139.29437031717001</v>
      </c>
      <c r="H4080">
        <v>46.984269614895297</v>
      </c>
      <c r="I4080">
        <v>25.8182389302006</v>
      </c>
      <c r="J4080">
        <v>-4.0738959546107401</v>
      </c>
      <c r="K4080">
        <v>26.499587544274</v>
      </c>
      <c r="L4080">
        <v>21.902367403519602</v>
      </c>
      <c r="M4080">
        <v>57.443615766988898</v>
      </c>
      <c r="N4080">
        <v>1.17159555106278</v>
      </c>
      <c r="O4080">
        <v>20.7640172520024</v>
      </c>
      <c r="P4080">
        <v>173.92405063291099</v>
      </c>
      <c r="Q4080">
        <v>7.1191682624315994E-2</v>
      </c>
    </row>
    <row r="4081" spans="1:17" hidden="1" x14ac:dyDescent="0.3">
      <c r="A4081" t="s">
        <v>8322</v>
      </c>
      <c r="B4081" t="s">
        <v>8323</v>
      </c>
      <c r="C4081" t="str">
        <f>IFERROR(VLOOKUP(Table1[[#This Row],[Ticker]],[1]!Table1[[Symbol]:[Industry]],2,FALSE),"-")</f>
        <v>-</v>
      </c>
      <c r="D4081" t="s">
        <v>388</v>
      </c>
      <c r="E4081">
        <v>17.292515625</v>
      </c>
      <c r="F4081">
        <v>58.74</v>
      </c>
      <c r="G4081">
        <v>-25.6852215195645</v>
      </c>
      <c r="H4081">
        <v>-4.39818100260214</v>
      </c>
      <c r="I4081">
        <v>-4.1275947500561303</v>
      </c>
      <c r="J4081">
        <v>0.974491849251506</v>
      </c>
      <c r="M4081">
        <v>100</v>
      </c>
      <c r="N4081">
        <v>1</v>
      </c>
      <c r="O4081">
        <v>0</v>
      </c>
    </row>
    <row r="4082" spans="1:17" hidden="1" x14ac:dyDescent="0.3">
      <c r="A4082" t="s">
        <v>8324</v>
      </c>
      <c r="B4082" t="s">
        <v>8325</v>
      </c>
      <c r="C4082" t="str">
        <f>IFERROR(VLOOKUP(Table1[[#This Row],[Ticker]],[1]!Table1[[Symbol]:[Industry]],2,FALSE),"-")</f>
        <v>-</v>
      </c>
      <c r="D4082" t="s">
        <v>5425</v>
      </c>
      <c r="E4082">
        <v>17.269559999999998</v>
      </c>
      <c r="F4082">
        <v>91.58</v>
      </c>
      <c r="G4082">
        <v>104.18425639208201</v>
      </c>
      <c r="H4082">
        <v>-7.0441664040619996</v>
      </c>
      <c r="I4082">
        <v>61.312218950006397</v>
      </c>
      <c r="J4082">
        <v>-1.6714935522083501</v>
      </c>
      <c r="K4082">
        <v>70.469772502887494</v>
      </c>
      <c r="L4082">
        <v>58.3823789608346</v>
      </c>
      <c r="M4082">
        <v>90.4287356090055</v>
      </c>
      <c r="N4082">
        <v>0.27764873700704701</v>
      </c>
      <c r="O4082">
        <v>0</v>
      </c>
      <c r="P4082">
        <v>154.388888888888</v>
      </c>
      <c r="Q4082">
        <v>0.21024474651170599</v>
      </c>
    </row>
    <row r="4083" spans="1:17" hidden="1" x14ac:dyDescent="0.3">
      <c r="A4083" t="s">
        <v>8326</v>
      </c>
      <c r="B4083" t="s">
        <v>8327</v>
      </c>
      <c r="C4083" t="str">
        <f>IFERROR(VLOOKUP(Table1[[#This Row],[Ticker]],[1]!Table1[[Symbol]:[Industry]],2,FALSE),"-")</f>
        <v>-</v>
      </c>
      <c r="D4083" t="s">
        <v>230</v>
      </c>
      <c r="E4083">
        <v>17.250456</v>
      </c>
      <c r="F4083">
        <v>52.9</v>
      </c>
      <c r="G4083">
        <v>0.77903858084186295</v>
      </c>
      <c r="H4083">
        <v>2.9792428319456499</v>
      </c>
      <c r="I4083">
        <v>-9.5670391687610401</v>
      </c>
      <c r="J4083">
        <v>-0.69493105220835205</v>
      </c>
      <c r="K4083">
        <v>50.780899323265899</v>
      </c>
      <c r="L4083">
        <v>50.377728210139701</v>
      </c>
      <c r="M4083">
        <v>62.222143441010701</v>
      </c>
      <c r="N4083">
        <v>0.941201257942331</v>
      </c>
      <c r="O4083">
        <v>27.882797731568999</v>
      </c>
      <c r="P4083">
        <v>36.692506459948298</v>
      </c>
      <c r="Q4083">
        <v>2.8882527039307E-2</v>
      </c>
    </row>
    <row r="4084" spans="1:17" hidden="1" x14ac:dyDescent="0.3">
      <c r="A4084" t="s">
        <v>8328</v>
      </c>
      <c r="B4084" t="s">
        <v>8329</v>
      </c>
      <c r="C4084" t="str">
        <f>IFERROR(VLOOKUP(Table1[[#This Row],[Ticker]],[1]!Table1[[Symbol]:[Industry]],2,FALSE),"-")</f>
        <v>-</v>
      </c>
      <c r="D4084" t="s">
        <v>714</v>
      </c>
      <c r="E4084">
        <v>17.228399594999999</v>
      </c>
      <c r="F4084">
        <v>89.38</v>
      </c>
      <c r="G4084">
        <v>8.5796646890880596E-2</v>
      </c>
      <c r="H4084">
        <v>-9.2654207594627103</v>
      </c>
      <c r="I4084">
        <v>6.6448784183588296</v>
      </c>
      <c r="J4084">
        <v>-2.26923541627743</v>
      </c>
      <c r="K4084">
        <v>87.941482541171993</v>
      </c>
      <c r="L4084">
        <v>79.882144590819905</v>
      </c>
      <c r="M4084">
        <v>59.689646094536798</v>
      </c>
      <c r="N4084">
        <v>0.77007793728292895</v>
      </c>
      <c r="O4084">
        <v>8.3911389572611306</v>
      </c>
      <c r="P4084">
        <v>30.101892285298302</v>
      </c>
    </row>
    <row r="4085" spans="1:17" hidden="1" x14ac:dyDescent="0.3">
      <c r="A4085" t="s">
        <v>8330</v>
      </c>
      <c r="B4085" t="s">
        <v>8331</v>
      </c>
      <c r="C4085" t="str">
        <f>IFERROR(VLOOKUP(Table1[[#This Row],[Ticker]],[1]!Table1[[Symbol]:[Industry]],2,FALSE),"-")</f>
        <v>-</v>
      </c>
      <c r="D4085" t="s">
        <v>49</v>
      </c>
      <c r="E4085">
        <v>17.201280000000001</v>
      </c>
      <c r="F4085">
        <v>35.19</v>
      </c>
      <c r="G4085">
        <v>73.917727998302695</v>
      </c>
      <c r="H4085">
        <v>19.878910519014902</v>
      </c>
      <c r="I4085">
        <v>8.3765017790664498</v>
      </c>
      <c r="J4085">
        <v>56.9823526016378</v>
      </c>
      <c r="K4085">
        <v>25.6005747162144</v>
      </c>
      <c r="L4085">
        <v>25.502959089620798</v>
      </c>
      <c r="M4085">
        <v>89.937938406167007</v>
      </c>
      <c r="N4085">
        <v>5.0284090909090899</v>
      </c>
      <c r="O4085">
        <v>0</v>
      </c>
      <c r="P4085">
        <v>203.36206896551701</v>
      </c>
    </row>
    <row r="4086" spans="1:17" hidden="1" x14ac:dyDescent="0.3">
      <c r="A4086" t="s">
        <v>8332</v>
      </c>
      <c r="B4086" t="s">
        <v>8333</v>
      </c>
      <c r="C4086" t="str">
        <f>IFERROR(VLOOKUP(Table1[[#This Row],[Ticker]],[1]!Table1[[Symbol]:[Industry]],2,FALSE),"-")</f>
        <v>-</v>
      </c>
      <c r="D4086" t="s">
        <v>714</v>
      </c>
      <c r="E4086">
        <v>17.1837348</v>
      </c>
      <c r="F4086">
        <v>127.38</v>
      </c>
      <c r="G4086">
        <v>16.825668684836199</v>
      </c>
      <c r="H4086">
        <v>-3.0373254561020802</v>
      </c>
      <c r="I4086">
        <v>4.4615735099947802</v>
      </c>
      <c r="J4086">
        <v>-0.44289494726225498</v>
      </c>
      <c r="K4086">
        <v>123.87749996210999</v>
      </c>
      <c r="L4086">
        <v>113.731926895692</v>
      </c>
      <c r="M4086">
        <v>42.376869448986099</v>
      </c>
      <c r="N4086">
        <v>0.829242810626454</v>
      </c>
      <c r="O4086">
        <v>8.5806249018684397</v>
      </c>
      <c r="P4086">
        <v>44.585698070374498</v>
      </c>
    </row>
    <row r="4087" spans="1:17" hidden="1" x14ac:dyDescent="0.3">
      <c r="A4087" t="s">
        <v>8334</v>
      </c>
      <c r="B4087" t="s">
        <v>8335</v>
      </c>
      <c r="C4087" t="str">
        <f>IFERROR(VLOOKUP(Table1[[#This Row],[Ticker]],[1]!Table1[[Symbol]:[Industry]],2,FALSE),"-")</f>
        <v>-</v>
      </c>
      <c r="D4087" t="s">
        <v>971</v>
      </c>
      <c r="E4087">
        <v>17.145711200000001</v>
      </c>
      <c r="F4087">
        <v>45.81</v>
      </c>
      <c r="G4087">
        <v>-20.350661850675099</v>
      </c>
      <c r="H4087">
        <v>-10.5554600385589</v>
      </c>
      <c r="I4087">
        <v>4.0439941600530904</v>
      </c>
      <c r="J4087">
        <v>7.4806551121354401</v>
      </c>
      <c r="K4087">
        <v>44.909837386043002</v>
      </c>
      <c r="L4087">
        <v>43.7334265050415</v>
      </c>
      <c r="M4087">
        <v>62.935116642844598</v>
      </c>
      <c r="N4087">
        <v>0.46520934420489202</v>
      </c>
      <c r="O4087">
        <v>30.953940187731899</v>
      </c>
      <c r="P4087">
        <v>38.692098092643</v>
      </c>
      <c r="Q4087">
        <v>5.6516357540927001E-2</v>
      </c>
    </row>
    <row r="4088" spans="1:17" hidden="1" x14ac:dyDescent="0.3">
      <c r="A4088" t="s">
        <v>8336</v>
      </c>
      <c r="B4088" t="s">
        <v>8337</v>
      </c>
      <c r="C4088" t="str">
        <f>IFERROR(VLOOKUP(Table1[[#This Row],[Ticker]],[1]!Table1[[Symbol]:[Industry]],2,FALSE),"-")</f>
        <v>-</v>
      </c>
      <c r="D4088" t="s">
        <v>388</v>
      </c>
      <c r="E4088">
        <v>17.095680000000002</v>
      </c>
      <c r="F4088">
        <v>12.72</v>
      </c>
      <c r="G4088">
        <v>-20.734726470059499</v>
      </c>
      <c r="H4088">
        <v>-7.0441664040619996</v>
      </c>
      <c r="I4088">
        <v>-6.3668807224489896</v>
      </c>
      <c r="J4088">
        <v>-1.6714935522083501</v>
      </c>
      <c r="K4088">
        <v>12.714437500158899</v>
      </c>
      <c r="L4088">
        <v>12.5758242731183</v>
      </c>
      <c r="M4088">
        <v>100</v>
      </c>
      <c r="O4088">
        <v>0</v>
      </c>
      <c r="P4088">
        <v>4.9504950495049496</v>
      </c>
    </row>
    <row r="4089" spans="1:17" hidden="1" x14ac:dyDescent="0.3">
      <c r="A4089" t="s">
        <v>8338</v>
      </c>
      <c r="B4089" t="s">
        <v>8339</v>
      </c>
      <c r="C4089" t="str">
        <f>IFERROR(VLOOKUP(Table1[[#This Row],[Ticker]],[1]!Table1[[Symbol]:[Industry]],2,FALSE),"-")</f>
        <v>-</v>
      </c>
      <c r="D4089" t="s">
        <v>61</v>
      </c>
      <c r="E4089">
        <v>17.087065500000001</v>
      </c>
      <c r="F4089">
        <v>43</v>
      </c>
      <c r="G4089">
        <v>-62.6815585159015</v>
      </c>
      <c r="H4089">
        <v>-18.017251290190298</v>
      </c>
      <c r="I4089">
        <v>-25.830298237162701</v>
      </c>
      <c r="J4089">
        <v>-1.6714935522083501</v>
      </c>
      <c r="K4089">
        <v>43.6175833779836</v>
      </c>
      <c r="M4089">
        <v>47.592017252156602</v>
      </c>
      <c r="N4089">
        <v>1.05555555555555</v>
      </c>
      <c r="O4089">
        <v>92.790697674418595</v>
      </c>
      <c r="P4089">
        <v>29.909365558912299</v>
      </c>
    </row>
    <row r="4090" spans="1:17" hidden="1" x14ac:dyDescent="0.3">
      <c r="A4090" t="s">
        <v>8340</v>
      </c>
      <c r="B4090" t="s">
        <v>8341</v>
      </c>
      <c r="C4090" t="str">
        <f>IFERROR(VLOOKUP(Table1[[#This Row],[Ticker]],[1]!Table1[[Symbol]:[Industry]],2,FALSE),"-")</f>
        <v>-</v>
      </c>
      <c r="D4090" t="s">
        <v>544</v>
      </c>
      <c r="E4090">
        <v>17.038135799999999</v>
      </c>
      <c r="F4090">
        <v>58.88</v>
      </c>
      <c r="G4090">
        <v>84.600492766149699</v>
      </c>
      <c r="H4090">
        <v>-15.106332504110499</v>
      </c>
      <c r="I4090">
        <v>-0.97254818574705104</v>
      </c>
      <c r="J4090">
        <v>-3.7577004487600698</v>
      </c>
      <c r="K4090">
        <v>56.109126886325697</v>
      </c>
      <c r="L4090">
        <v>51.252029188799703</v>
      </c>
      <c r="M4090">
        <v>62.173569381678497</v>
      </c>
      <c r="N4090">
        <v>0.54358230918852701</v>
      </c>
      <c r="O4090">
        <v>6.9972826086956497</v>
      </c>
      <c r="P4090">
        <v>117.269372693726</v>
      </c>
    </row>
    <row r="4091" spans="1:17" hidden="1" x14ac:dyDescent="0.3">
      <c r="A4091" t="s">
        <v>8342</v>
      </c>
      <c r="B4091" t="s">
        <v>8343</v>
      </c>
      <c r="C4091" t="str">
        <f>IFERROR(VLOOKUP(Table1[[#This Row],[Ticker]],[1]!Table1[[Symbol]:[Industry]],2,FALSE),"-")</f>
        <v>-</v>
      </c>
      <c r="D4091" t="s">
        <v>714</v>
      </c>
      <c r="E4091">
        <v>17.035611191999902</v>
      </c>
      <c r="F4091">
        <v>25.57</v>
      </c>
      <c r="G4091">
        <v>41.199852520535003</v>
      </c>
      <c r="H4091">
        <v>-0.79161225612575303</v>
      </c>
      <c r="I4091">
        <v>25.801886347308098</v>
      </c>
      <c r="J4091">
        <v>-1.47881532484804</v>
      </c>
      <c r="K4091">
        <v>24.299308995372801</v>
      </c>
      <c r="L4091">
        <v>20.717627721443801</v>
      </c>
      <c r="M4091">
        <v>32.576819102165203</v>
      </c>
      <c r="N4091">
        <v>1.8156409824944699</v>
      </c>
      <c r="O4091">
        <v>5.2014078998826596</v>
      </c>
      <c r="P4091">
        <v>68.556361239287995</v>
      </c>
    </row>
    <row r="4092" spans="1:17" hidden="1" x14ac:dyDescent="0.3">
      <c r="A4092" t="s">
        <v>8344</v>
      </c>
      <c r="B4092" t="s">
        <v>8345</v>
      </c>
      <c r="C4092" t="str">
        <f>IFERROR(VLOOKUP(Table1[[#This Row],[Ticker]],[1]!Table1[[Symbol]:[Industry]],2,FALSE),"-")</f>
        <v>-</v>
      </c>
      <c r="E4092">
        <v>16.978000000000002</v>
      </c>
      <c r="F4092">
        <v>13.71</v>
      </c>
      <c r="G4092">
        <v>-3.4927081505805799</v>
      </c>
      <c r="H4092">
        <v>-7.0441664040619996</v>
      </c>
      <c r="I4092">
        <v>29.587043549731501</v>
      </c>
      <c r="J4092">
        <v>-1.6714935522083501</v>
      </c>
      <c r="K4092">
        <v>12.6422202376044</v>
      </c>
      <c r="L4092">
        <v>11.237314183075499</v>
      </c>
      <c r="M4092">
        <v>99.999974854868995</v>
      </c>
      <c r="N4092">
        <v>3.4545454545454501</v>
      </c>
      <c r="O4092">
        <v>0</v>
      </c>
      <c r="P4092">
        <v>40.904419321685502</v>
      </c>
    </row>
    <row r="4093" spans="1:17" hidden="1" x14ac:dyDescent="0.3">
      <c r="A4093" t="s">
        <v>8346</v>
      </c>
      <c r="B4093" t="s">
        <v>8347</v>
      </c>
      <c r="C4093" t="str">
        <f>IFERROR(VLOOKUP(Table1[[#This Row],[Ticker]],[1]!Table1[[Symbol]:[Industry]],2,FALSE),"-")</f>
        <v>-</v>
      </c>
      <c r="D4093" t="s">
        <v>322</v>
      </c>
      <c r="E4093">
        <v>16.911149200000001</v>
      </c>
      <c r="F4093">
        <v>29.68</v>
      </c>
      <c r="G4093">
        <v>-9.2930646568194408</v>
      </c>
      <c r="H4093">
        <v>17.915833595937901</v>
      </c>
      <c r="I4093">
        <v>23.591715137136902</v>
      </c>
      <c r="J4093">
        <v>19.884926681254601</v>
      </c>
      <c r="K4093">
        <v>25.2842115340239</v>
      </c>
      <c r="L4093">
        <v>26.8720630508356</v>
      </c>
      <c r="M4093">
        <v>86.059523470788406</v>
      </c>
      <c r="N4093">
        <v>2.1360687202934798</v>
      </c>
      <c r="O4093">
        <v>25.6738544474393</v>
      </c>
      <c r="P4093">
        <v>55.392670157067997</v>
      </c>
    </row>
    <row r="4094" spans="1:17" hidden="1" x14ac:dyDescent="0.3">
      <c r="A4094" t="s">
        <v>8348</v>
      </c>
      <c r="B4094" t="s">
        <v>8349</v>
      </c>
      <c r="C4094" t="str">
        <f>IFERROR(VLOOKUP(Table1[[#This Row],[Ticker]],[1]!Table1[[Symbol]:[Industry]],2,FALSE),"-")</f>
        <v>-</v>
      </c>
      <c r="D4094" t="s">
        <v>107</v>
      </c>
      <c r="E4094">
        <v>16.909870999999999</v>
      </c>
      <c r="F4094">
        <v>30.79</v>
      </c>
      <c r="G4094">
        <v>11.159222924879799</v>
      </c>
      <c r="H4094">
        <v>-2.1525052090521601</v>
      </c>
      <c r="I4094">
        <v>-10.3003154044998</v>
      </c>
      <c r="J4094">
        <v>4.7575537495904401</v>
      </c>
      <c r="K4094">
        <v>32.504440902849097</v>
      </c>
      <c r="L4094">
        <v>30.670967775151599</v>
      </c>
      <c r="M4094">
        <v>57.5177868001512</v>
      </c>
      <c r="N4094">
        <v>0.529370357457701</v>
      </c>
      <c r="O4094">
        <v>44.689834361805701</v>
      </c>
      <c r="P4094">
        <v>63.255567338281999</v>
      </c>
      <c r="Q4094">
        <v>0.113290380827914</v>
      </c>
    </row>
    <row r="4095" spans="1:17" hidden="1" x14ac:dyDescent="0.3">
      <c r="A4095" t="s">
        <v>8350</v>
      </c>
      <c r="B4095" t="s">
        <v>8351</v>
      </c>
      <c r="C4095" t="str">
        <f>IFERROR(VLOOKUP(Table1[[#This Row],[Ticker]],[1]!Table1[[Symbol]:[Industry]],2,FALSE),"-")</f>
        <v>-</v>
      </c>
      <c r="D4095" t="s">
        <v>607</v>
      </c>
      <c r="E4095">
        <v>16.907055</v>
      </c>
      <c r="F4095">
        <v>32.81</v>
      </c>
      <c r="G4095">
        <v>73.467320853316807</v>
      </c>
      <c r="H4095">
        <v>-58.0214924400276</v>
      </c>
      <c r="I4095">
        <v>74.469713695769698</v>
      </c>
      <c r="J4095">
        <v>-20.158233021787101</v>
      </c>
      <c r="K4095">
        <v>45.718558604013502</v>
      </c>
      <c r="L4095">
        <v>31.9677865161554</v>
      </c>
      <c r="M4095">
        <v>3.0466273760152198</v>
      </c>
      <c r="N4095">
        <v>1.0571329891825101</v>
      </c>
      <c r="O4095">
        <v>102.834501676318</v>
      </c>
      <c r="P4095">
        <v>163.95816572807701</v>
      </c>
      <c r="Q4095">
        <v>0.161260431782035</v>
      </c>
    </row>
    <row r="4096" spans="1:17" hidden="1" x14ac:dyDescent="0.3">
      <c r="A4096" t="s">
        <v>8352</v>
      </c>
      <c r="B4096" t="s">
        <v>8353</v>
      </c>
      <c r="C4096" t="str">
        <f>IFERROR(VLOOKUP(Table1[[#This Row],[Ticker]],[1]!Table1[[Symbol]:[Industry]],2,FALSE),"-")</f>
        <v>-</v>
      </c>
      <c r="D4096" t="s">
        <v>21</v>
      </c>
      <c r="E4096">
        <v>16.862111890000001</v>
      </c>
      <c r="F4096">
        <v>16.25</v>
      </c>
      <c r="G4096">
        <v>-16.478232272252701</v>
      </c>
      <c r="H4096">
        <v>26.949494451722401</v>
      </c>
      <c r="I4096">
        <v>-15.0496032601056</v>
      </c>
      <c r="J4096">
        <v>24.240643454493</v>
      </c>
      <c r="K4096">
        <v>14.0205268111878</v>
      </c>
      <c r="L4096">
        <v>14.3101354105805</v>
      </c>
      <c r="M4096">
        <v>83.977511759271593</v>
      </c>
      <c r="N4096">
        <v>1.2721611787693601</v>
      </c>
      <c r="O4096">
        <v>26.030769230769199</v>
      </c>
      <c r="P4096">
        <v>75.675675675675606</v>
      </c>
      <c r="Q4096">
        <v>3.6454431304793998E-2</v>
      </c>
    </row>
    <row r="4097" spans="1:17" hidden="1" x14ac:dyDescent="0.3">
      <c r="A4097" t="s">
        <v>8354</v>
      </c>
      <c r="B4097" t="s">
        <v>8355</v>
      </c>
      <c r="C4097" t="str">
        <f>IFERROR(VLOOKUP(Table1[[#This Row],[Ticker]],[1]!Table1[[Symbol]:[Industry]],2,FALSE),"-")</f>
        <v>-</v>
      </c>
      <c r="D4097" t="s">
        <v>293</v>
      </c>
      <c r="E4097">
        <v>16.827017999999999</v>
      </c>
      <c r="F4097">
        <v>74.7</v>
      </c>
      <c r="G4097">
        <v>-12.503403337746301</v>
      </c>
      <c r="H4097">
        <v>-14.0076083339302</v>
      </c>
      <c r="I4097">
        <v>-3.8044224040782999</v>
      </c>
      <c r="J4097">
        <v>-1.91149355220836</v>
      </c>
      <c r="K4097">
        <v>74.264767806508203</v>
      </c>
      <c r="L4097">
        <v>73.457702695929399</v>
      </c>
      <c r="M4097">
        <v>51.185600947670999</v>
      </c>
      <c r="N4097">
        <v>0.77376753780222496</v>
      </c>
      <c r="O4097">
        <v>16.626506024096301</v>
      </c>
      <c r="P4097">
        <v>32.918149466192098</v>
      </c>
      <c r="Q4097">
        <v>0.104148594835357</v>
      </c>
    </row>
    <row r="4098" spans="1:17" hidden="1" x14ac:dyDescent="0.3">
      <c r="A4098" t="s">
        <v>8356</v>
      </c>
      <c r="B4098" t="s">
        <v>8357</v>
      </c>
      <c r="C4098" t="str">
        <f>IFERROR(VLOOKUP(Table1[[#This Row],[Ticker]],[1]!Table1[[Symbol]:[Industry]],2,FALSE),"-")</f>
        <v>-</v>
      </c>
      <c r="E4098">
        <v>16.81911972</v>
      </c>
      <c r="F4098">
        <v>38.24</v>
      </c>
      <c r="G4098">
        <v>1461.0367701816799</v>
      </c>
      <c r="H4098">
        <v>11.4371640007073</v>
      </c>
      <c r="I4098">
        <v>61.792628754981301</v>
      </c>
      <c r="J4098">
        <v>-2.1983639420924401</v>
      </c>
      <c r="K4098">
        <v>36.734421198404497</v>
      </c>
      <c r="L4098">
        <v>28.737643854829098</v>
      </c>
      <c r="M4098">
        <v>70.647212370225603</v>
      </c>
      <c r="N4098">
        <v>3.3433168475422299</v>
      </c>
      <c r="O4098">
        <v>80.674686192468599</v>
      </c>
      <c r="P4098">
        <v>1486.7219917012401</v>
      </c>
    </row>
    <row r="4099" spans="1:17" hidden="1" x14ac:dyDescent="0.3">
      <c r="A4099" t="s">
        <v>8358</v>
      </c>
      <c r="B4099" t="s">
        <v>8359</v>
      </c>
      <c r="C4099" t="str">
        <f>IFERROR(VLOOKUP(Table1[[#This Row],[Ticker]],[1]!Table1[[Symbol]:[Industry]],2,FALSE),"-")</f>
        <v>-</v>
      </c>
      <c r="D4099" t="s">
        <v>46</v>
      </c>
      <c r="E4099">
        <v>16.748579500000002</v>
      </c>
      <c r="F4099">
        <v>571.04999999999995</v>
      </c>
      <c r="G4099">
        <v>15.0888447937597</v>
      </c>
      <c r="H4099">
        <v>20.179237851257099</v>
      </c>
      <c r="I4099">
        <v>55.656308438572303</v>
      </c>
      <c r="J4099">
        <v>3.1400752470905098</v>
      </c>
      <c r="K4099">
        <v>497.70906618057398</v>
      </c>
      <c r="L4099">
        <v>438.48883519032501</v>
      </c>
      <c r="M4099">
        <v>79.260719039810397</v>
      </c>
      <c r="N4099">
        <v>1.9760765550239201</v>
      </c>
      <c r="O4099">
        <v>10.139217231415801</v>
      </c>
      <c r="P4099">
        <v>93.773328808958198</v>
      </c>
    </row>
    <row r="4100" spans="1:17" hidden="1" x14ac:dyDescent="0.3">
      <c r="A4100" t="s">
        <v>8360</v>
      </c>
      <c r="B4100" t="s">
        <v>8361</v>
      </c>
      <c r="C4100" t="str">
        <f>IFERROR(VLOOKUP(Table1[[#This Row],[Ticker]],[1]!Table1[[Symbol]:[Industry]],2,FALSE),"-")</f>
        <v>-</v>
      </c>
      <c r="E4100">
        <v>16.726231200000001</v>
      </c>
      <c r="F4100">
        <v>14.24</v>
      </c>
      <c r="G4100">
        <v>-34.636628169180902</v>
      </c>
      <c r="H4100">
        <v>-18.436571467353101</v>
      </c>
      <c r="I4100">
        <v>-23.848088302666401</v>
      </c>
      <c r="J4100">
        <v>-7.3953992761140697</v>
      </c>
      <c r="K4100">
        <v>15.4325101771598</v>
      </c>
      <c r="L4100">
        <v>16.3913619319489</v>
      </c>
      <c r="M4100">
        <v>33.092481259740801</v>
      </c>
      <c r="N4100">
        <v>0.94681325921285797</v>
      </c>
      <c r="O4100">
        <v>54.494382022471797</v>
      </c>
      <c r="P4100">
        <v>7.0676691729323302</v>
      </c>
      <c r="Q4100">
        <v>8.4346804218854002E-2</v>
      </c>
    </row>
    <row r="4101" spans="1:17" hidden="1" x14ac:dyDescent="0.3">
      <c r="A4101" t="s">
        <v>8362</v>
      </c>
      <c r="B4101" t="s">
        <v>8363</v>
      </c>
      <c r="C4101" t="str">
        <f>IFERROR(VLOOKUP(Table1[[#This Row],[Ticker]],[1]!Table1[[Symbol]:[Industry]],2,FALSE),"-")</f>
        <v>-</v>
      </c>
      <c r="D4101" t="s">
        <v>21</v>
      </c>
      <c r="E4101">
        <v>16.706043999999999</v>
      </c>
      <c r="F4101">
        <v>89.42</v>
      </c>
      <c r="G4101">
        <v>73.025889591546502</v>
      </c>
      <c r="H4101">
        <v>-28.327921041280501</v>
      </c>
      <c r="I4101">
        <v>27.189439593597399</v>
      </c>
      <c r="J4101">
        <v>-9.3233154145565305</v>
      </c>
      <c r="K4101">
        <v>92.644429873186098</v>
      </c>
      <c r="L4101">
        <v>69.879351564664404</v>
      </c>
      <c r="M4101">
        <v>9.3903667344891506</v>
      </c>
      <c r="N4101">
        <v>0.34548417930220998</v>
      </c>
      <c r="O4101">
        <v>39.219414001341903</v>
      </c>
      <c r="P4101">
        <v>109.16959064327401</v>
      </c>
      <c r="Q4101">
        <v>8.1001120602406995E-2</v>
      </c>
    </row>
    <row r="4102" spans="1:17" hidden="1" x14ac:dyDescent="0.3">
      <c r="A4102" t="s">
        <v>8364</v>
      </c>
      <c r="B4102" t="s">
        <v>8365</v>
      </c>
      <c r="C4102" t="str">
        <f>IFERROR(VLOOKUP(Table1[[#This Row],[Ticker]],[1]!Table1[[Symbol]:[Industry]],2,FALSE),"-")</f>
        <v>-</v>
      </c>
      <c r="D4102" t="s">
        <v>61</v>
      </c>
      <c r="E4102">
        <v>16.701879168000001</v>
      </c>
      <c r="F4102">
        <v>20.38</v>
      </c>
      <c r="G4102">
        <v>-36.494849528317197</v>
      </c>
      <c r="H4102">
        <v>9.0010313360509802</v>
      </c>
      <c r="I4102">
        <v>-23.282818536532702</v>
      </c>
      <c r="J4102">
        <v>-6.1810240031613999</v>
      </c>
      <c r="K4102">
        <v>19.1797382125485</v>
      </c>
      <c r="L4102">
        <v>19.825009309632399</v>
      </c>
      <c r="M4102">
        <v>59.958134385823001</v>
      </c>
      <c r="N4102">
        <v>1.43139228166225</v>
      </c>
      <c r="O4102">
        <v>29.293424926398401</v>
      </c>
      <c r="P4102">
        <v>25.802469135802401</v>
      </c>
      <c r="Q4102">
        <v>-8.5703249926499997E-2</v>
      </c>
    </row>
    <row r="4103" spans="1:17" hidden="1" x14ac:dyDescent="0.3">
      <c r="A4103" t="s">
        <v>8366</v>
      </c>
      <c r="B4103" t="s">
        <v>8367</v>
      </c>
      <c r="C4103" t="str">
        <f>IFERROR(VLOOKUP(Table1[[#This Row],[Ticker]],[1]!Table1[[Symbol]:[Industry]],2,FALSE),"-")</f>
        <v>-</v>
      </c>
      <c r="D4103" t="s">
        <v>302</v>
      </c>
      <c r="E4103">
        <v>16.696739057999999</v>
      </c>
      <c r="F4103">
        <v>41.22</v>
      </c>
      <c r="G4103">
        <v>-28.696986225446899</v>
      </c>
      <c r="H4103">
        <v>8.4418303010450693</v>
      </c>
      <c r="I4103">
        <v>-24.0977397160927</v>
      </c>
      <c r="J4103">
        <v>-9.3739293652432298</v>
      </c>
      <c r="K4103">
        <v>43.782141475478497</v>
      </c>
      <c r="L4103">
        <v>43.895341085459599</v>
      </c>
      <c r="M4103">
        <v>43.179034759297501</v>
      </c>
      <c r="N4103">
        <v>0.6269745116587</v>
      </c>
      <c r="O4103">
        <v>74.696749150897602</v>
      </c>
      <c r="P4103">
        <v>38.928210313447899</v>
      </c>
      <c r="Q4103">
        <v>3.7344557173606997E-2</v>
      </c>
    </row>
    <row r="4104" spans="1:17" hidden="1" x14ac:dyDescent="0.3">
      <c r="A4104" t="s">
        <v>8368</v>
      </c>
      <c r="B4104" t="s">
        <v>8369</v>
      </c>
      <c r="C4104" t="str">
        <f>IFERROR(VLOOKUP(Table1[[#This Row],[Ticker]],[1]!Table1[[Symbol]:[Industry]],2,FALSE),"-")</f>
        <v>-</v>
      </c>
      <c r="E4104">
        <v>16.61835</v>
      </c>
      <c r="F4104">
        <v>2.76</v>
      </c>
      <c r="G4104">
        <v>47.4397784804354</v>
      </c>
      <c r="H4104">
        <v>30.5902421980885</v>
      </c>
      <c r="I4104">
        <v>63.3661685318434</v>
      </c>
      <c r="J4104">
        <v>16.847024966310101</v>
      </c>
      <c r="K4104">
        <v>1.9591591027242199</v>
      </c>
      <c r="L4104">
        <v>1.7342578986386601</v>
      </c>
      <c r="M4104">
        <v>79.442720401010007</v>
      </c>
      <c r="N4104">
        <v>2.2314823884038999</v>
      </c>
      <c r="O4104">
        <v>1.0869565217391299</v>
      </c>
      <c r="P4104">
        <v>131.93277310924299</v>
      </c>
      <c r="Q4104">
        <v>5.6032920071976001E-2</v>
      </c>
    </row>
    <row r="4105" spans="1:17" hidden="1" x14ac:dyDescent="0.3">
      <c r="A4105" t="s">
        <v>8370</v>
      </c>
      <c r="B4105" t="s">
        <v>8371</v>
      </c>
      <c r="C4105" t="str">
        <f>IFERROR(VLOOKUP(Table1[[#This Row],[Ticker]],[1]!Table1[[Symbol]:[Industry]],2,FALSE),"-")</f>
        <v>-</v>
      </c>
      <c r="D4105" t="s">
        <v>130</v>
      </c>
      <c r="E4105">
        <v>16.615769239999999</v>
      </c>
      <c r="F4105">
        <v>11.69</v>
      </c>
      <c r="G4105">
        <v>-49.379738490843899</v>
      </c>
      <c r="H4105">
        <v>-17.607003720947102</v>
      </c>
      <c r="I4105">
        <v>-59.499999885429098</v>
      </c>
      <c r="J4105">
        <v>-5.80372495716703</v>
      </c>
      <c r="K4105">
        <v>12.5330923040343</v>
      </c>
      <c r="L4105">
        <v>15.0160938753674</v>
      </c>
      <c r="M4105">
        <v>35.230459920395397</v>
      </c>
      <c r="N4105">
        <v>1.1738356395401499</v>
      </c>
      <c r="O4105">
        <v>158.340461933276</v>
      </c>
      <c r="P4105">
        <v>18.080808080808001</v>
      </c>
      <c r="Q4105">
        <v>1.5472139993555E-2</v>
      </c>
    </row>
    <row r="4106" spans="1:17" hidden="1" x14ac:dyDescent="0.3">
      <c r="A4106" t="s">
        <v>8372</v>
      </c>
      <c r="B4106" t="s">
        <v>8373</v>
      </c>
      <c r="C4106" t="str">
        <f>IFERROR(VLOOKUP(Table1[[#This Row],[Ticker]],[1]!Table1[[Symbol]:[Industry]],2,FALSE),"-")</f>
        <v>-</v>
      </c>
      <c r="E4106">
        <v>16.574103000000001</v>
      </c>
      <c r="F4106">
        <v>44.88</v>
      </c>
      <c r="G4106">
        <v>-68.607770165119604</v>
      </c>
      <c r="H4106">
        <v>-14.074469434365</v>
      </c>
      <c r="I4106">
        <v>-54.239924417509002</v>
      </c>
      <c r="J4106">
        <v>-1.62801529133878</v>
      </c>
      <c r="K4106">
        <v>50.790079672262401</v>
      </c>
      <c r="M4106">
        <v>46.312323822458701</v>
      </c>
      <c r="N4106">
        <v>0.15977300010913401</v>
      </c>
      <c r="O4106">
        <v>75.467914438502604</v>
      </c>
      <c r="P4106">
        <v>6.8571428571428701</v>
      </c>
    </row>
    <row r="4107" spans="1:17" hidden="1" x14ac:dyDescent="0.3">
      <c r="A4107" t="s">
        <v>8374</v>
      </c>
      <c r="B4107" t="s">
        <v>8375</v>
      </c>
      <c r="C4107" t="str">
        <f>IFERROR(VLOOKUP(Table1[[#This Row],[Ticker]],[1]!Table1[[Symbol]:[Industry]],2,FALSE),"-")</f>
        <v>-</v>
      </c>
      <c r="D4107" t="s">
        <v>92</v>
      </c>
      <c r="E4107">
        <v>16.570008000000001</v>
      </c>
      <c r="F4107">
        <v>6.17</v>
      </c>
      <c r="G4107">
        <v>11.4258895915465</v>
      </c>
      <c r="H4107">
        <v>-7.5751398553894402</v>
      </c>
      <c r="I4107">
        <v>-24.415967321249699</v>
      </c>
      <c r="J4107">
        <v>-6.0932622596913397</v>
      </c>
      <c r="K4107">
        <v>5.9105091464906998</v>
      </c>
      <c r="L4107">
        <v>6.0235936477148604</v>
      </c>
      <c r="M4107">
        <v>44.885380721669399</v>
      </c>
      <c r="N4107">
        <v>0.69779447895595703</v>
      </c>
      <c r="O4107">
        <v>42.625607779578601</v>
      </c>
      <c r="P4107">
        <v>46.904761904761799</v>
      </c>
      <c r="Q4107">
        <v>7.1270165999270003E-3</v>
      </c>
    </row>
    <row r="4108" spans="1:17" hidden="1" x14ac:dyDescent="0.3">
      <c r="A4108" t="s">
        <v>8376</v>
      </c>
      <c r="B4108" t="s">
        <v>8377</v>
      </c>
      <c r="C4108" t="str">
        <f>IFERROR(VLOOKUP(Table1[[#This Row],[Ticker]],[1]!Table1[[Symbol]:[Industry]],2,FALSE),"-")</f>
        <v>-</v>
      </c>
      <c r="D4108" t="s">
        <v>124</v>
      </c>
      <c r="E4108">
        <v>16.56016</v>
      </c>
      <c r="F4108">
        <v>24.87</v>
      </c>
      <c r="G4108">
        <v>-19.5845389257078</v>
      </c>
      <c r="H4108">
        <v>-4.6632140231096102</v>
      </c>
      <c r="I4108">
        <v>-31.065681677084601</v>
      </c>
      <c r="J4108">
        <v>-6.1159379966527903</v>
      </c>
      <c r="K4108">
        <v>25.6049341279694</v>
      </c>
      <c r="L4108">
        <v>26.770092903401199</v>
      </c>
      <c r="M4108">
        <v>46.257787680254303</v>
      </c>
      <c r="N4108">
        <v>1.63249300136625</v>
      </c>
      <c r="O4108">
        <v>64.857257740249196</v>
      </c>
      <c r="P4108">
        <v>21.792360430950001</v>
      </c>
      <c r="Q4108">
        <v>7.7561474105111994E-2</v>
      </c>
    </row>
    <row r="4109" spans="1:17" hidden="1" x14ac:dyDescent="0.3">
      <c r="A4109" t="s">
        <v>8378</v>
      </c>
      <c r="B4109" t="s">
        <v>8379</v>
      </c>
      <c r="C4109" t="str">
        <f>IFERROR(VLOOKUP(Table1[[#This Row],[Ticker]],[1]!Table1[[Symbol]:[Industry]],2,FALSE),"-")</f>
        <v>-</v>
      </c>
      <c r="E4109">
        <v>16.553987500000002</v>
      </c>
      <c r="F4109">
        <v>23.14</v>
      </c>
      <c r="G4109">
        <v>28.9939228654621</v>
      </c>
      <c r="H4109">
        <v>-11.044166404062</v>
      </c>
      <c r="I4109">
        <v>25.2017982693439</v>
      </c>
      <c r="J4109">
        <v>6.5572372706647197</v>
      </c>
      <c r="K4109">
        <v>22.298582486174499</v>
      </c>
      <c r="L4109">
        <v>19.396999492439601</v>
      </c>
      <c r="M4109">
        <v>61.024486912240299</v>
      </c>
      <c r="N4109">
        <v>0.98666272534312005</v>
      </c>
      <c r="O4109">
        <v>26.577355229040599</v>
      </c>
      <c r="P4109">
        <v>98.456260720411606</v>
      </c>
      <c r="Q4109">
        <v>8.9272191689129005E-2</v>
      </c>
    </row>
    <row r="4110" spans="1:17" hidden="1" x14ac:dyDescent="0.3">
      <c r="A4110" t="s">
        <v>8380</v>
      </c>
      <c r="B4110" t="s">
        <v>8381</v>
      </c>
      <c r="C4110" t="str">
        <f>IFERROR(VLOOKUP(Table1[[#This Row],[Ticker]],[1]!Table1[[Symbol]:[Industry]],2,FALSE),"-")</f>
        <v>-</v>
      </c>
      <c r="E4110">
        <v>16.537500000000001</v>
      </c>
      <c r="F4110">
        <v>39</v>
      </c>
      <c r="G4110">
        <v>-34.006801209268303</v>
      </c>
      <c r="H4110">
        <v>24.2058335959379</v>
      </c>
      <c r="I4110">
        <v>17.395495515174701</v>
      </c>
      <c r="J4110">
        <v>11.2317322542432</v>
      </c>
      <c r="K4110">
        <v>35.300434255714897</v>
      </c>
      <c r="M4110">
        <v>74.819227491849801</v>
      </c>
      <c r="N4110">
        <v>0.82328907048008104</v>
      </c>
      <c r="O4110">
        <v>12.794871794871799</v>
      </c>
      <c r="P4110">
        <v>72.949002217294904</v>
      </c>
    </row>
    <row r="4111" spans="1:17" hidden="1" x14ac:dyDescent="0.3">
      <c r="A4111" t="s">
        <v>8382</v>
      </c>
      <c r="B4111" t="s">
        <v>8383</v>
      </c>
      <c r="C4111" t="str">
        <f>IFERROR(VLOOKUP(Table1[[#This Row],[Ticker]],[1]!Table1[[Symbol]:[Industry]],2,FALSE),"-")</f>
        <v>-</v>
      </c>
      <c r="D4111" t="s">
        <v>64</v>
      </c>
      <c r="E4111">
        <v>16.478000000000002</v>
      </c>
      <c r="F4111">
        <v>11.53</v>
      </c>
      <c r="G4111">
        <v>42.496596662253602</v>
      </c>
      <c r="H4111">
        <v>-13.2150524800113</v>
      </c>
      <c r="I4111">
        <v>21.669936800133598</v>
      </c>
      <c r="J4111">
        <v>-2.8381602188750201</v>
      </c>
      <c r="K4111">
        <v>11.634410631871299</v>
      </c>
      <c r="L4111">
        <v>9.6229206388529605</v>
      </c>
      <c r="M4111">
        <v>35.772365080892698</v>
      </c>
      <c r="N4111">
        <v>0.45988834258825301</v>
      </c>
      <c r="O4111">
        <v>59.4969644405897</v>
      </c>
      <c r="P4111">
        <v>84.185303514376898</v>
      </c>
      <c r="Q4111">
        <v>5.2661852135929997E-3</v>
      </c>
    </row>
    <row r="4112" spans="1:17" hidden="1" x14ac:dyDescent="0.3">
      <c r="A4112" t="s">
        <v>8384</v>
      </c>
      <c r="B4112" t="s">
        <v>8385</v>
      </c>
      <c r="C4112" t="str">
        <f>IFERROR(VLOOKUP(Table1[[#This Row],[Ticker]],[1]!Table1[[Symbol]:[Industry]],2,FALSE),"-")</f>
        <v>-</v>
      </c>
      <c r="D4112" t="s">
        <v>49</v>
      </c>
      <c r="E4112">
        <v>16.430196104</v>
      </c>
      <c r="F4112">
        <v>12.39</v>
      </c>
      <c r="G4112">
        <v>110.76516015982401</v>
      </c>
      <c r="H4112">
        <v>0.185880544294796</v>
      </c>
      <c r="I4112">
        <v>-11.236600327689001</v>
      </c>
      <c r="J4112">
        <v>-6.5048268855416804</v>
      </c>
      <c r="K4112">
        <v>11.0565704139795</v>
      </c>
      <c r="L4112">
        <v>10.102103153915101</v>
      </c>
      <c r="M4112">
        <v>51.4989310307176</v>
      </c>
      <c r="N4112">
        <v>1.9509178969665699</v>
      </c>
      <c r="O4112">
        <v>38.7409200968523</v>
      </c>
      <c r="P4112">
        <v>181.59090909090901</v>
      </c>
      <c r="Q4112">
        <v>8.9973620083901001E-2</v>
      </c>
    </row>
    <row r="4113" spans="1:17" hidden="1" x14ac:dyDescent="0.3">
      <c r="A4113" t="s">
        <v>8386</v>
      </c>
      <c r="B4113" t="s">
        <v>8387</v>
      </c>
      <c r="C4113" t="str">
        <f>IFERROR(VLOOKUP(Table1[[#This Row],[Ticker]],[1]!Table1[[Symbol]:[Industry]],2,FALSE),"-")</f>
        <v>-</v>
      </c>
      <c r="D4113" t="s">
        <v>714</v>
      </c>
      <c r="E4113">
        <v>16.390346701999999</v>
      </c>
      <c r="F4113">
        <v>113.37</v>
      </c>
      <c r="G4113">
        <v>8.1693153200469197</v>
      </c>
      <c r="H4113">
        <v>-1.62599468969691</v>
      </c>
      <c r="I4113">
        <v>6.0185795168061302</v>
      </c>
      <c r="J4113">
        <v>-2.0827281309116601</v>
      </c>
      <c r="K4113">
        <v>109.51971214100899</v>
      </c>
      <c r="L4113">
        <v>99.523668565983797</v>
      </c>
      <c r="M4113">
        <v>36.790095614213499</v>
      </c>
      <c r="N4113">
        <v>1.1024314138990301</v>
      </c>
      <c r="O4113">
        <v>17.314986327952699</v>
      </c>
      <c r="P4113">
        <v>38.678899082568797</v>
      </c>
    </row>
    <row r="4114" spans="1:17" hidden="1" x14ac:dyDescent="0.3">
      <c r="A4114" t="s">
        <v>8388</v>
      </c>
      <c r="B4114" t="s">
        <v>8389</v>
      </c>
      <c r="C4114" t="str">
        <f>IFERROR(VLOOKUP(Table1[[#This Row],[Ticker]],[1]!Table1[[Symbol]:[Industry]],2,FALSE),"-")</f>
        <v>-</v>
      </c>
      <c r="E4114">
        <v>16.341547024</v>
      </c>
      <c r="F4114">
        <v>31.4</v>
      </c>
      <c r="G4114">
        <v>81.302253760593601</v>
      </c>
      <c r="H4114">
        <v>5.6064360055765503</v>
      </c>
      <c r="I4114">
        <v>92.446413974963605</v>
      </c>
      <c r="J4114">
        <v>4.4277972279334996</v>
      </c>
      <c r="K4114">
        <v>23.857998155698699</v>
      </c>
      <c r="L4114">
        <v>18.024929913065101</v>
      </c>
      <c r="M4114">
        <v>65.435388036513402</v>
      </c>
      <c r="N4114">
        <v>0.68820240979796998</v>
      </c>
      <c r="O4114">
        <v>3.18471337579673E-2</v>
      </c>
      <c r="P4114">
        <v>256.81818181818102</v>
      </c>
      <c r="Q4114">
        <v>6.1496766879044998E-2</v>
      </c>
    </row>
    <row r="4115" spans="1:17" hidden="1" x14ac:dyDescent="0.3">
      <c r="A4115" t="s">
        <v>8390</v>
      </c>
      <c r="B4115" t="s">
        <v>8391</v>
      </c>
      <c r="C4115" t="str">
        <f>IFERROR(VLOOKUP(Table1[[#This Row],[Ticker]],[1]!Table1[[Symbol]:[Industry]],2,FALSE),"-")</f>
        <v>-</v>
      </c>
      <c r="D4115" t="s">
        <v>388</v>
      </c>
      <c r="E4115">
        <v>16.330163299999999</v>
      </c>
      <c r="F4115">
        <v>16.010000000000002</v>
      </c>
      <c r="G4115">
        <v>194.51477848043501</v>
      </c>
      <c r="H4115">
        <v>-20.182464276402399</v>
      </c>
      <c r="I4115">
        <v>208.88262422804601</v>
      </c>
      <c r="J4115">
        <v>-5.61267002279659</v>
      </c>
      <c r="M4115">
        <v>23.1876001836165</v>
      </c>
      <c r="O4115">
        <v>22.1111805121798</v>
      </c>
      <c r="P4115">
        <v>220.2</v>
      </c>
    </row>
    <row r="4116" spans="1:17" hidden="1" x14ac:dyDescent="0.3">
      <c r="A4116" t="s">
        <v>8392</v>
      </c>
      <c r="B4116" t="s">
        <v>8393</v>
      </c>
      <c r="C4116" t="str">
        <f>IFERROR(VLOOKUP(Table1[[#This Row],[Ticker]],[1]!Table1[[Symbol]:[Industry]],2,FALSE),"-")</f>
        <v>-</v>
      </c>
      <c r="D4116" t="s">
        <v>61</v>
      </c>
      <c r="E4116">
        <v>16.320730600000001</v>
      </c>
      <c r="F4116">
        <v>32.1</v>
      </c>
      <c r="G4116">
        <v>72.3406884125761</v>
      </c>
      <c r="H4116">
        <v>2.8164607736383398</v>
      </c>
      <c r="I4116">
        <v>31.349290894712698</v>
      </c>
      <c r="J4116">
        <v>-6.1549834037684699</v>
      </c>
      <c r="K4116">
        <v>34.128521163255101</v>
      </c>
      <c r="L4116">
        <v>29.398696696966098</v>
      </c>
      <c r="M4116">
        <v>31.854865185822401</v>
      </c>
      <c r="N4116">
        <v>0.69423496444689903</v>
      </c>
      <c r="O4116">
        <v>40.124610591900201</v>
      </c>
      <c r="P4116">
        <v>125.263157894736</v>
      </c>
      <c r="Q4116">
        <v>0.102520814043336</v>
      </c>
    </row>
    <row r="4117" spans="1:17" hidden="1" x14ac:dyDescent="0.3">
      <c r="A4117" t="s">
        <v>8394</v>
      </c>
      <c r="B4117" t="s">
        <v>8395</v>
      </c>
      <c r="C4117" t="str">
        <f>IFERROR(VLOOKUP(Table1[[#This Row],[Ticker]],[1]!Table1[[Symbol]:[Industry]],2,FALSE),"-")</f>
        <v>-</v>
      </c>
      <c r="D4117" t="s">
        <v>64</v>
      </c>
      <c r="E4117">
        <v>16.225000000000001</v>
      </c>
      <c r="F4117">
        <v>10.94</v>
      </c>
      <c r="G4117">
        <v>70.021397442868306</v>
      </c>
      <c r="H4117">
        <v>-5.1923145522101599</v>
      </c>
      <c r="I4117">
        <v>50.7566983021201</v>
      </c>
      <c r="J4117">
        <v>-5.6016245565751497</v>
      </c>
      <c r="K4117">
        <v>11.1772191578914</v>
      </c>
      <c r="L4117">
        <v>10.349636925136901</v>
      </c>
      <c r="M4117">
        <v>50.838844095176597</v>
      </c>
      <c r="N4117">
        <v>1.3074889494361499</v>
      </c>
      <c r="O4117">
        <v>91.499085923217507</v>
      </c>
      <c r="P4117">
        <v>117.928286852589</v>
      </c>
      <c r="Q4117">
        <v>6.9761972491499E-2</v>
      </c>
    </row>
    <row r="4118" spans="1:17" hidden="1" x14ac:dyDescent="0.3">
      <c r="A4118" t="s">
        <v>8396</v>
      </c>
      <c r="B4118" t="s">
        <v>8397</v>
      </c>
      <c r="C4118" t="str">
        <f>IFERROR(VLOOKUP(Table1[[#This Row],[Ticker]],[1]!Table1[[Symbol]:[Industry]],2,FALSE),"-")</f>
        <v>-</v>
      </c>
      <c r="D4118" t="s">
        <v>140</v>
      </c>
      <c r="E4118">
        <v>16.223154999999998</v>
      </c>
      <c r="F4118">
        <v>12.89</v>
      </c>
      <c r="G4118">
        <v>145.68319953306701</v>
      </c>
      <c r="H4118">
        <v>-4.55001207826309</v>
      </c>
      <c r="I4118">
        <v>26.102666871969198</v>
      </c>
      <c r="J4118">
        <v>4.3768935445658403</v>
      </c>
      <c r="K4118">
        <v>11.695649273152499</v>
      </c>
      <c r="L4118">
        <v>9.9447978394035204</v>
      </c>
      <c r="M4118">
        <v>73.817295830730799</v>
      </c>
      <c r="N4118">
        <v>0.57816396311639096</v>
      </c>
      <c r="O4118">
        <v>4.8099301784328903</v>
      </c>
      <c r="P4118">
        <v>173.67303609341801</v>
      </c>
      <c r="Q4118">
        <v>7.7473501540905002E-2</v>
      </c>
    </row>
    <row r="4119" spans="1:17" hidden="1" x14ac:dyDescent="0.3">
      <c r="A4119" t="s">
        <v>8398</v>
      </c>
      <c r="B4119" t="s">
        <v>8399</v>
      </c>
      <c r="C4119" t="str">
        <f>IFERROR(VLOOKUP(Table1[[#This Row],[Ticker]],[1]!Table1[[Symbol]:[Industry]],2,FALSE),"-")</f>
        <v>-</v>
      </c>
      <c r="D4119" t="s">
        <v>49</v>
      </c>
      <c r="E4119">
        <v>16.202819999999999</v>
      </c>
      <c r="F4119">
        <v>38.78</v>
      </c>
      <c r="G4119">
        <v>36.914359193223703</v>
      </c>
      <c r="H4119">
        <v>-9.6082689681645697</v>
      </c>
      <c r="I4119">
        <v>61.807624228046002</v>
      </c>
      <c r="J4119">
        <v>-1.6714935522083501</v>
      </c>
      <c r="K4119">
        <v>37.375861148007097</v>
      </c>
      <c r="L4119">
        <v>32.505843625580397</v>
      </c>
      <c r="M4119">
        <v>54.545255282505799</v>
      </c>
      <c r="N4119">
        <v>2.8849185496584302</v>
      </c>
      <c r="O4119">
        <v>12.7385250128932</v>
      </c>
      <c r="P4119">
        <v>90.0980392156862</v>
      </c>
    </row>
    <row r="4120" spans="1:17" hidden="1" x14ac:dyDescent="0.3">
      <c r="A4120" t="s">
        <v>8400</v>
      </c>
      <c r="B4120" t="s">
        <v>8401</v>
      </c>
      <c r="C4120" t="str">
        <f>IFERROR(VLOOKUP(Table1[[#This Row],[Ticker]],[1]!Table1[[Symbol]:[Industry]],2,FALSE),"-")</f>
        <v>-</v>
      </c>
      <c r="D4120" t="s">
        <v>714</v>
      </c>
      <c r="E4120">
        <v>16.197496464</v>
      </c>
      <c r="F4120">
        <v>250.08</v>
      </c>
      <c r="G4120">
        <v>16.9161356110735</v>
      </c>
      <c r="H4120">
        <v>-0.50586763131550305</v>
      </c>
      <c r="I4120">
        <v>8.8671686340437308</v>
      </c>
      <c r="J4120">
        <v>-1.1885367389250401</v>
      </c>
      <c r="K4120">
        <v>234.57284862153901</v>
      </c>
      <c r="L4120">
        <v>211.90278822269599</v>
      </c>
      <c r="M4120">
        <v>41.917729329093497</v>
      </c>
      <c r="N4120">
        <v>0.94330227720362003</v>
      </c>
      <c r="O4120">
        <v>2.6471529110684502</v>
      </c>
      <c r="P4120">
        <v>44.948704573117702</v>
      </c>
    </row>
    <row r="4121" spans="1:17" hidden="1" x14ac:dyDescent="0.3">
      <c r="A4121" t="s">
        <v>8402</v>
      </c>
      <c r="B4121" t="s">
        <v>8403</v>
      </c>
      <c r="C4121" t="str">
        <f>IFERROR(VLOOKUP(Table1[[#This Row],[Ticker]],[1]!Table1[[Symbol]:[Industry]],2,FALSE),"-")</f>
        <v>-</v>
      </c>
      <c r="D4121" t="s">
        <v>607</v>
      </c>
      <c r="E4121">
        <v>16.167999999999999</v>
      </c>
      <c r="F4121">
        <v>35.799999999999997</v>
      </c>
      <c r="G4121">
        <v>-26.2407770751201</v>
      </c>
      <c r="H4121">
        <v>-17.5203568802524</v>
      </c>
      <c r="I4121">
        <v>-5.7437986560589298</v>
      </c>
      <c r="J4121">
        <v>3.8871813495322498</v>
      </c>
      <c r="K4121">
        <v>37.6948420839637</v>
      </c>
      <c r="L4121">
        <v>36.105078359971998</v>
      </c>
      <c r="M4121">
        <v>55.927449522178797</v>
      </c>
      <c r="N4121">
        <v>0.320650418132988</v>
      </c>
      <c r="O4121">
        <v>53.631284916201103</v>
      </c>
      <c r="P4121">
        <v>27.994279585269901</v>
      </c>
      <c r="Q4121">
        <v>-7.9290063374189996E-3</v>
      </c>
    </row>
    <row r="4122" spans="1:17" hidden="1" x14ac:dyDescent="0.3">
      <c r="A4122" t="s">
        <v>8404</v>
      </c>
      <c r="B4122" t="s">
        <v>8405</v>
      </c>
      <c r="C4122" t="str">
        <f>IFERROR(VLOOKUP(Table1[[#This Row],[Ticker]],[1]!Table1[[Symbol]:[Industry]],2,FALSE),"-")</f>
        <v>-</v>
      </c>
      <c r="D4122" t="s">
        <v>119</v>
      </c>
      <c r="E4122">
        <v>16.125983999999999</v>
      </c>
      <c r="F4122">
        <v>33.07</v>
      </c>
      <c r="G4122">
        <v>-44.272124523011101</v>
      </c>
      <c r="H4122">
        <v>-2.0600394199350198</v>
      </c>
      <c r="I4122">
        <v>-21.1346651092869</v>
      </c>
      <c r="J4122">
        <v>-1.6714935522083501</v>
      </c>
      <c r="K4122">
        <v>33.1073846070421</v>
      </c>
      <c r="L4122">
        <v>34.663696535426297</v>
      </c>
      <c r="M4122">
        <v>33.260438919917299</v>
      </c>
      <c r="N4122">
        <v>0</v>
      </c>
      <c r="O4122">
        <v>22.830359842757701</v>
      </c>
      <c r="P4122">
        <v>16.772598870056399</v>
      </c>
    </row>
    <row r="4123" spans="1:17" hidden="1" x14ac:dyDescent="0.3">
      <c r="A4123" t="s">
        <v>8406</v>
      </c>
      <c r="B4123" t="s">
        <v>8407</v>
      </c>
      <c r="C4123" t="str">
        <f>IFERROR(VLOOKUP(Table1[[#This Row],[Ticker]],[1]!Table1[[Symbol]:[Industry]],2,FALSE),"-")</f>
        <v>-</v>
      </c>
      <c r="D4123" t="s">
        <v>931</v>
      </c>
      <c r="E4123">
        <v>16.120841599999999</v>
      </c>
      <c r="F4123">
        <v>31.61</v>
      </c>
      <c r="G4123">
        <v>132.355594806966</v>
      </c>
      <c r="H4123">
        <v>46.116455357596003</v>
      </c>
      <c r="I4123">
        <v>-22.5002923215465</v>
      </c>
      <c r="J4123">
        <v>23.476685956682399</v>
      </c>
      <c r="K4123">
        <v>22.436065339122901</v>
      </c>
      <c r="L4123">
        <v>20.4123061962243</v>
      </c>
      <c r="M4123">
        <v>89.779623938382997</v>
      </c>
      <c r="N4123">
        <v>3.66550745363736</v>
      </c>
      <c r="O4123">
        <v>30.2752293577981</v>
      </c>
      <c r="P4123">
        <v>181.72905525846599</v>
      </c>
      <c r="Q4123">
        <v>8.4699654959524001E-2</v>
      </c>
    </row>
    <row r="4124" spans="1:17" hidden="1" x14ac:dyDescent="0.3">
      <c r="A4124" t="s">
        <v>8408</v>
      </c>
      <c r="B4124" t="s">
        <v>8409</v>
      </c>
      <c r="C4124" t="str">
        <f>IFERROR(VLOOKUP(Table1[[#This Row],[Ticker]],[1]!Table1[[Symbol]:[Industry]],2,FALSE),"-")</f>
        <v>-</v>
      </c>
      <c r="D4124" t="s">
        <v>92</v>
      </c>
      <c r="E4124">
        <v>16.113278999999999</v>
      </c>
      <c r="F4124">
        <v>3.83</v>
      </c>
      <c r="G4124">
        <v>-66.2131718301235</v>
      </c>
      <c r="H4124">
        <v>-2.7774997373953298</v>
      </c>
      <c r="I4124">
        <v>-29.828014069826299</v>
      </c>
      <c r="J4124">
        <v>3.7193420273064701</v>
      </c>
      <c r="K4124">
        <v>3.8593071304666702</v>
      </c>
      <c r="L4124">
        <v>4.2183699641558698</v>
      </c>
      <c r="M4124">
        <v>63.177049139762502</v>
      </c>
      <c r="N4124">
        <v>1.5724584750838899</v>
      </c>
      <c r="O4124">
        <v>76.501305483028702</v>
      </c>
      <c r="P4124">
        <v>17.125382262996901</v>
      </c>
      <c r="Q4124">
        <v>1.9971770266308E-2</v>
      </c>
    </row>
    <row r="4125" spans="1:17" hidden="1" x14ac:dyDescent="0.3">
      <c r="A4125" t="s">
        <v>8410</v>
      </c>
      <c r="B4125" t="s">
        <v>8411</v>
      </c>
      <c r="C4125" t="str">
        <f>IFERROR(VLOOKUP(Table1[[#This Row],[Ticker]],[1]!Table1[[Symbol]:[Industry]],2,FALSE),"-")</f>
        <v>-</v>
      </c>
      <c r="E4125">
        <v>16.106175</v>
      </c>
      <c r="F4125">
        <v>34.74</v>
      </c>
      <c r="G4125">
        <v>100.78153206583301</v>
      </c>
      <c r="H4125">
        <v>8.8821607898708201</v>
      </c>
      <c r="I4125">
        <v>72.007162486621198</v>
      </c>
      <c r="J4125">
        <v>21.790044909330099</v>
      </c>
      <c r="K4125">
        <v>27.893598548793999</v>
      </c>
      <c r="L4125">
        <v>24.4524585226652</v>
      </c>
      <c r="M4125">
        <v>72.726465353383801</v>
      </c>
      <c r="N4125">
        <v>1.53588940054428</v>
      </c>
      <c r="O4125">
        <v>0.34542314335059798</v>
      </c>
      <c r="P4125">
        <v>182.20958570267999</v>
      </c>
      <c r="Q4125">
        <v>9.8512232121071006E-2</v>
      </c>
    </row>
    <row r="4126" spans="1:17" hidden="1" x14ac:dyDescent="0.3">
      <c r="A4126" t="s">
        <v>8412</v>
      </c>
      <c r="B4126" t="s">
        <v>8413</v>
      </c>
      <c r="C4126" t="str">
        <f>IFERROR(VLOOKUP(Table1[[#This Row],[Ticker]],[1]!Table1[[Symbol]:[Industry]],2,FALSE),"-")</f>
        <v>-</v>
      </c>
      <c r="E4126">
        <v>16.083711950000001</v>
      </c>
      <c r="F4126">
        <v>24</v>
      </c>
      <c r="G4126">
        <v>-66.789515998092099</v>
      </c>
      <c r="H4126">
        <v>-13.762916404062</v>
      </c>
      <c r="I4126">
        <v>-24.0446484992266</v>
      </c>
      <c r="J4126">
        <v>-9.7900006703307003</v>
      </c>
      <c r="K4126">
        <v>25.690298458906302</v>
      </c>
      <c r="L4126">
        <v>29.9442088883075</v>
      </c>
      <c r="M4126">
        <v>43.553906248120597</v>
      </c>
      <c r="N4126">
        <v>3.1107534393196801</v>
      </c>
      <c r="O4126">
        <v>124.958333333333</v>
      </c>
      <c r="P4126">
        <v>22.4489795918367</v>
      </c>
      <c r="Q4126">
        <v>0.100962175220801</v>
      </c>
    </row>
    <row r="4127" spans="1:17" hidden="1" x14ac:dyDescent="0.3">
      <c r="A4127" t="s">
        <v>8414</v>
      </c>
      <c r="B4127" t="s">
        <v>8415</v>
      </c>
      <c r="C4127" t="str">
        <f>IFERROR(VLOOKUP(Table1[[#This Row],[Ticker]],[1]!Table1[[Symbol]:[Industry]],2,FALSE),"-")</f>
        <v>-</v>
      </c>
      <c r="E4127">
        <v>16.069099999999999</v>
      </c>
      <c r="F4127">
        <v>37.369999999999997</v>
      </c>
      <c r="G4127">
        <v>92.852790176341799</v>
      </c>
      <c r="H4127">
        <v>-8.9287364865119496</v>
      </c>
      <c r="I4127">
        <v>31.316212014305499</v>
      </c>
      <c r="K4127">
        <v>40.417551030275803</v>
      </c>
      <c r="L4127">
        <v>30.796757977713099</v>
      </c>
      <c r="M4127">
        <v>26.907008372</v>
      </c>
      <c r="N4127">
        <v>0.70109316947699296</v>
      </c>
      <c r="O4127">
        <v>36.473106770136397</v>
      </c>
      <c r="P4127">
        <v>140.78608247422599</v>
      </c>
      <c r="Q4127">
        <v>0.12807998295056999</v>
      </c>
    </row>
    <row r="4128" spans="1:17" hidden="1" x14ac:dyDescent="0.3">
      <c r="A4128" t="s">
        <v>8416</v>
      </c>
      <c r="B4128" t="s">
        <v>8417</v>
      </c>
      <c r="C4128" t="str">
        <f>IFERROR(VLOOKUP(Table1[[#This Row],[Ticker]],[1]!Table1[[Symbol]:[Industry]],2,FALSE),"-")</f>
        <v>-</v>
      </c>
      <c r="D4128" t="s">
        <v>1533</v>
      </c>
      <c r="E4128">
        <v>16.056519999999999</v>
      </c>
      <c r="F4128">
        <v>35.049999999999997</v>
      </c>
      <c r="G4128">
        <v>-54.154609274666498</v>
      </c>
      <c r="H4128">
        <v>-14.1964842848567</v>
      </c>
      <c r="I4128">
        <v>-31.019552175161198</v>
      </c>
      <c r="J4128">
        <v>-6.2973438923444096</v>
      </c>
      <c r="K4128">
        <v>36.4097642719844</v>
      </c>
      <c r="L4128">
        <v>37.225442185316403</v>
      </c>
      <c r="M4128">
        <v>37.374496834146498</v>
      </c>
      <c r="N4128">
        <v>0.66149870801033595</v>
      </c>
      <c r="O4128">
        <v>44.079885877318098</v>
      </c>
      <c r="P4128">
        <v>16.638935108152999</v>
      </c>
    </row>
    <row r="4129" spans="1:17" hidden="1" x14ac:dyDescent="0.3">
      <c r="A4129" t="s">
        <v>8418</v>
      </c>
      <c r="B4129" t="s">
        <v>8419</v>
      </c>
      <c r="C4129" t="str">
        <f>IFERROR(VLOOKUP(Table1[[#This Row],[Ticker]],[1]!Table1[[Symbol]:[Industry]],2,FALSE),"-")</f>
        <v>-</v>
      </c>
      <c r="E4129">
        <v>16.055622</v>
      </c>
      <c r="F4129">
        <v>30.26</v>
      </c>
      <c r="G4129">
        <v>-77.918844250424797</v>
      </c>
      <c r="H4129">
        <v>-5.5652931646253796</v>
      </c>
      <c r="I4129">
        <v>-57.426013349870203</v>
      </c>
      <c r="J4129">
        <v>10.950624462641199</v>
      </c>
      <c r="K4129">
        <v>28.665107974298198</v>
      </c>
      <c r="L4129">
        <v>40.383054020449897</v>
      </c>
      <c r="M4129">
        <v>73.407135778777103</v>
      </c>
      <c r="N4129">
        <v>1.1689647113811601</v>
      </c>
      <c r="O4129">
        <v>228.58559153998601</v>
      </c>
      <c r="P4129">
        <v>30.599913681484601</v>
      </c>
    </row>
    <row r="4130" spans="1:17" hidden="1" x14ac:dyDescent="0.3">
      <c r="A4130" t="s">
        <v>8420</v>
      </c>
      <c r="B4130" t="s">
        <v>8421</v>
      </c>
      <c r="C4130" t="str">
        <f>IFERROR(VLOOKUP(Table1[[#This Row],[Ticker]],[1]!Table1[[Symbol]:[Industry]],2,FALSE),"-")</f>
        <v>-</v>
      </c>
      <c r="D4130" t="s">
        <v>388</v>
      </c>
      <c r="E4130">
        <v>16.047000000000001</v>
      </c>
      <c r="F4130">
        <v>54.82</v>
      </c>
      <c r="G4130">
        <v>224.82628743184199</v>
      </c>
      <c r="H4130">
        <v>22.871394512705098</v>
      </c>
      <c r="I4130">
        <v>13.4152749675227</v>
      </c>
      <c r="J4130">
        <v>-1.94927132998612</v>
      </c>
      <c r="K4130">
        <v>43.246911654718502</v>
      </c>
      <c r="L4130">
        <v>36.878237145791701</v>
      </c>
      <c r="M4130">
        <v>66.924327406206501</v>
      </c>
      <c r="N4130">
        <v>3.7355904213110098</v>
      </c>
      <c r="O4130">
        <v>13.079168186793099</v>
      </c>
      <c r="P4130">
        <v>273.94270122783001</v>
      </c>
      <c r="Q4130">
        <v>0.119490790726728</v>
      </c>
    </row>
    <row r="4131" spans="1:17" hidden="1" x14ac:dyDescent="0.3">
      <c r="A4131" t="s">
        <v>8422</v>
      </c>
      <c r="B4131" t="s">
        <v>8423</v>
      </c>
      <c r="C4131" t="str">
        <f>IFERROR(VLOOKUP(Table1[[#This Row],[Ticker]],[1]!Table1[[Symbol]:[Industry]],2,FALSE),"-")</f>
        <v>-</v>
      </c>
      <c r="D4131" t="s">
        <v>92</v>
      </c>
      <c r="E4131">
        <v>16.044341543999899</v>
      </c>
      <c r="F4131">
        <v>27.98</v>
      </c>
      <c r="G4131">
        <v>-7.9242787586217798</v>
      </c>
      <c r="H4131">
        <v>-10.035017917080999</v>
      </c>
      <c r="I4131">
        <v>5.5581463667260698</v>
      </c>
      <c r="J4131">
        <v>-4.3885013150876704</v>
      </c>
      <c r="K4131">
        <v>28.527480884525598</v>
      </c>
      <c r="L4131">
        <v>27.100344579379001</v>
      </c>
      <c r="M4131">
        <v>46.539390295493199</v>
      </c>
      <c r="N4131">
        <v>0.83370827518091895</v>
      </c>
      <c r="O4131">
        <v>35.06075768406</v>
      </c>
      <c r="P4131">
        <v>39.9</v>
      </c>
      <c r="Q4131">
        <v>0.101451078905872</v>
      </c>
    </row>
    <row r="4132" spans="1:17" hidden="1" x14ac:dyDescent="0.3">
      <c r="A4132" t="s">
        <v>8424</v>
      </c>
      <c r="B4132" t="s">
        <v>8425</v>
      </c>
      <c r="C4132" t="str">
        <f>IFERROR(VLOOKUP(Table1[[#This Row],[Ticker]],[1]!Table1[[Symbol]:[Industry]],2,FALSE),"-")</f>
        <v>-</v>
      </c>
      <c r="D4132" t="s">
        <v>544</v>
      </c>
      <c r="E4132">
        <v>16.039902000000001</v>
      </c>
      <c r="F4132">
        <v>15.76</v>
      </c>
      <c r="G4132">
        <v>1.3764277998910099</v>
      </c>
      <c r="H4132">
        <v>-15.102137418554699</v>
      </c>
      <c r="I4132">
        <v>-21.053916436329601</v>
      </c>
      <c r="J4132">
        <v>-8.1021720182850494</v>
      </c>
      <c r="K4132">
        <v>17.367452270258699</v>
      </c>
      <c r="L4132">
        <v>18.3409675623565</v>
      </c>
      <c r="M4132">
        <v>20.2112905269592</v>
      </c>
      <c r="N4132">
        <v>0.258137383988708</v>
      </c>
      <c r="O4132">
        <v>68.147208121827404</v>
      </c>
      <c r="P4132">
        <v>35.745047372954303</v>
      </c>
      <c r="Q4132">
        <v>-6.5484820769138002E-2</v>
      </c>
    </row>
    <row r="4133" spans="1:17" hidden="1" x14ac:dyDescent="0.3">
      <c r="A4133" t="s">
        <v>8426</v>
      </c>
      <c r="B4133" t="s">
        <v>8427</v>
      </c>
      <c r="C4133" t="str">
        <f>IFERROR(VLOOKUP(Table1[[#This Row],[Ticker]],[1]!Table1[[Symbol]:[Industry]],2,FALSE),"-")</f>
        <v>-</v>
      </c>
      <c r="D4133" t="s">
        <v>714</v>
      </c>
      <c r="E4133">
        <v>15.966448</v>
      </c>
      <c r="F4133">
        <v>136</v>
      </c>
      <c r="G4133">
        <v>8.4916138475088694</v>
      </c>
      <c r="H4133">
        <v>-1.676978904062</v>
      </c>
      <c r="I4133">
        <v>3.3247889418621099</v>
      </c>
      <c r="J4133">
        <v>0.38677356848782402</v>
      </c>
      <c r="K4133">
        <v>129.38769422643</v>
      </c>
      <c r="L4133">
        <v>120.00990676694801</v>
      </c>
      <c r="M4133">
        <v>48.680230268627398</v>
      </c>
      <c r="N4133">
        <v>0.89659182134429605</v>
      </c>
      <c r="O4133">
        <v>8.0882352941176396</v>
      </c>
      <c r="P4133">
        <v>37.345990708947603</v>
      </c>
    </row>
    <row r="4134" spans="1:17" hidden="1" x14ac:dyDescent="0.3">
      <c r="A4134" t="s">
        <v>8428</v>
      </c>
      <c r="B4134" t="s">
        <v>8429</v>
      </c>
      <c r="C4134" t="str">
        <f>IFERROR(VLOOKUP(Table1[[#This Row],[Ticker]],[1]!Table1[[Symbol]:[Industry]],2,FALSE),"-")</f>
        <v>-</v>
      </c>
      <c r="D4134" t="s">
        <v>544</v>
      </c>
      <c r="E4134">
        <v>15.9495</v>
      </c>
      <c r="F4134">
        <v>93</v>
      </c>
      <c r="G4134">
        <v>-24.565291107473598</v>
      </c>
      <c r="H4134">
        <v>-5.9572098823228696</v>
      </c>
      <c r="I4134">
        <v>-11.3281273040472</v>
      </c>
      <c r="J4134">
        <v>-5.6962613540659399</v>
      </c>
      <c r="K4134">
        <v>93.805576646466207</v>
      </c>
      <c r="L4134">
        <v>93.2826264013204</v>
      </c>
      <c r="M4134">
        <v>48.575636440989399</v>
      </c>
      <c r="N4134">
        <v>1.63652347371314</v>
      </c>
      <c r="O4134">
        <v>20.9569892473118</v>
      </c>
      <c r="P4134">
        <v>43.076923076923002</v>
      </c>
      <c r="Q4134">
        <v>0.100999388531993</v>
      </c>
    </row>
    <row r="4135" spans="1:17" hidden="1" x14ac:dyDescent="0.3">
      <c r="A4135" t="s">
        <v>8430</v>
      </c>
      <c r="B4135" t="s">
        <v>8431</v>
      </c>
      <c r="C4135" t="str">
        <f>IFERROR(VLOOKUP(Table1[[#This Row],[Ticker]],[1]!Table1[[Symbol]:[Industry]],2,FALSE),"-")</f>
        <v>-</v>
      </c>
      <c r="D4135" t="s">
        <v>1800</v>
      </c>
      <c r="E4135">
        <v>15.9489</v>
      </c>
      <c r="F4135">
        <v>20.53</v>
      </c>
      <c r="G4135">
        <v>-2.53542874277354</v>
      </c>
      <c r="H4135">
        <v>-3.19598506510575</v>
      </c>
      <c r="I4135">
        <v>1.0526297014998001</v>
      </c>
      <c r="J4135">
        <v>-5.94748966493915</v>
      </c>
      <c r="K4135">
        <v>19.455422581089799</v>
      </c>
      <c r="L4135">
        <v>19.111178846775399</v>
      </c>
      <c r="M4135">
        <v>48.887208885004199</v>
      </c>
      <c r="N4135">
        <v>1.5836328060101501</v>
      </c>
      <c r="O4135">
        <v>12.420847540184999</v>
      </c>
      <c r="P4135">
        <v>34.622950819672099</v>
      </c>
      <c r="Q4135">
        <v>-1.6537122544583002E-2</v>
      </c>
    </row>
    <row r="4136" spans="1:17" hidden="1" x14ac:dyDescent="0.3">
      <c r="A4136" t="s">
        <v>8432</v>
      </c>
      <c r="B4136" t="s">
        <v>8433</v>
      </c>
      <c r="C4136" t="str">
        <f>IFERROR(VLOOKUP(Table1[[#This Row],[Ticker]],[1]!Table1[[Symbol]:[Industry]],2,FALSE),"-")</f>
        <v>-</v>
      </c>
      <c r="D4136" t="s">
        <v>544</v>
      </c>
      <c r="E4136">
        <v>15.920181407999999</v>
      </c>
      <c r="F4136">
        <v>10.96</v>
      </c>
      <c r="G4136">
        <v>26.7487145026885</v>
      </c>
      <c r="H4136">
        <v>54.703684598803299</v>
      </c>
      <c r="I4136">
        <v>108.32190278516001</v>
      </c>
      <c r="J4136">
        <v>2.0968888007327999</v>
      </c>
      <c r="K4136">
        <v>8.4534374775590404</v>
      </c>
      <c r="L4136">
        <v>8.4680863180362493</v>
      </c>
      <c r="M4136">
        <v>70.343290966215406</v>
      </c>
      <c r="N4136">
        <v>2.2477084752105201</v>
      </c>
      <c r="O4136">
        <v>9.4890510948905096</v>
      </c>
      <c r="P4136">
        <v>154.88372093023199</v>
      </c>
      <c r="Q4136">
        <v>9.7434337640750004E-3</v>
      </c>
    </row>
    <row r="4137" spans="1:17" hidden="1" x14ac:dyDescent="0.3">
      <c r="A4137" t="s">
        <v>8434</v>
      </c>
      <c r="B4137" t="s">
        <v>8435</v>
      </c>
      <c r="C4137" t="str">
        <f>IFERROR(VLOOKUP(Table1[[#This Row],[Ticker]],[1]!Table1[[Symbol]:[Industry]],2,FALSE),"-")</f>
        <v>-</v>
      </c>
      <c r="D4137" t="s">
        <v>607</v>
      </c>
      <c r="E4137">
        <v>15.919438700000001</v>
      </c>
      <c r="F4137">
        <v>4.2699999999999996</v>
      </c>
      <c r="G4137">
        <v>118.314778480435</v>
      </c>
      <c r="H4137">
        <v>10.9268480886916</v>
      </c>
      <c r="I4137">
        <v>82.773533318955003</v>
      </c>
      <c r="J4137">
        <v>19.100019800907301</v>
      </c>
      <c r="K4137">
        <v>3.2716736881733901</v>
      </c>
      <c r="L4137">
        <v>2.6379525643916901</v>
      </c>
      <c r="M4137">
        <v>88.516465977536996</v>
      </c>
      <c r="N4137">
        <v>0.93283306271676303</v>
      </c>
      <c r="O4137">
        <v>0</v>
      </c>
      <c r="P4137">
        <v>158.78787878787799</v>
      </c>
      <c r="Q4137">
        <v>4.8635558038860001E-2</v>
      </c>
    </row>
    <row r="4138" spans="1:17" hidden="1" x14ac:dyDescent="0.3">
      <c r="A4138" t="s">
        <v>8436</v>
      </c>
      <c r="B4138" t="s">
        <v>8437</v>
      </c>
      <c r="C4138" t="str">
        <f>IFERROR(VLOOKUP(Table1[[#This Row],[Ticker]],[1]!Table1[[Symbol]:[Industry]],2,FALSE),"-")</f>
        <v>-</v>
      </c>
      <c r="E4138">
        <v>15.8926999</v>
      </c>
      <c r="F4138">
        <v>33.520000000000003</v>
      </c>
      <c r="G4138">
        <v>54.529832243876299</v>
      </c>
      <c r="H4138">
        <v>-17.146994167558098</v>
      </c>
      <c r="I4138">
        <v>-9.7416181961963701</v>
      </c>
      <c r="J4138">
        <v>-14.071293151406699</v>
      </c>
      <c r="K4138">
        <v>36.5732783822653</v>
      </c>
      <c r="L4138">
        <v>31.711315138607599</v>
      </c>
      <c r="M4138">
        <v>31.401216912470201</v>
      </c>
      <c r="N4138">
        <v>0.85347797550494697</v>
      </c>
      <c r="O4138">
        <v>25.298329355608502</v>
      </c>
      <c r="P4138">
        <v>98.931750741839707</v>
      </c>
      <c r="Q4138">
        <v>7.3785815228966004E-2</v>
      </c>
    </row>
    <row r="4139" spans="1:17" hidden="1" x14ac:dyDescent="0.3">
      <c r="A4139" t="s">
        <v>8438</v>
      </c>
      <c r="B4139" t="s">
        <v>8439</v>
      </c>
      <c r="C4139" t="str">
        <f>IFERROR(VLOOKUP(Table1[[#This Row],[Ticker]],[1]!Table1[[Symbol]:[Industry]],2,FALSE),"-")</f>
        <v>-</v>
      </c>
      <c r="D4139" t="s">
        <v>7575</v>
      </c>
      <c r="E4139">
        <v>15.795</v>
      </c>
      <c r="F4139">
        <v>65</v>
      </c>
      <c r="G4139">
        <v>-53.4629992973423</v>
      </c>
      <c r="H4139">
        <v>-13.3166970457346</v>
      </c>
      <c r="I4139">
        <v>-47.024596345643303</v>
      </c>
      <c r="J4139">
        <v>-0.108993552208352</v>
      </c>
      <c r="K4139">
        <v>73.035223765670594</v>
      </c>
      <c r="L4139">
        <v>83.079356200956099</v>
      </c>
      <c r="M4139">
        <v>53.6181024493414</v>
      </c>
      <c r="N4139">
        <v>0.984375</v>
      </c>
      <c r="O4139">
        <v>76.923076923076906</v>
      </c>
      <c r="P4139">
        <v>30</v>
      </c>
      <c r="Q4139">
        <v>2.3259466881699999E-3</v>
      </c>
    </row>
    <row r="4140" spans="1:17" hidden="1" x14ac:dyDescent="0.3">
      <c r="A4140" t="s">
        <v>8440</v>
      </c>
      <c r="B4140" t="s">
        <v>8441</v>
      </c>
      <c r="C4140" t="str">
        <f>IFERROR(VLOOKUP(Table1[[#This Row],[Ticker]],[1]!Table1[[Symbol]:[Industry]],2,FALSE),"-")</f>
        <v>-</v>
      </c>
      <c r="E4140">
        <v>15.787968169999999</v>
      </c>
      <c r="F4140">
        <v>11.01</v>
      </c>
      <c r="G4140">
        <v>-2.9001271522588403E-4</v>
      </c>
      <c r="H4140">
        <v>-23.521868596049899</v>
      </c>
      <c r="I4140">
        <v>-26.625068079646201</v>
      </c>
      <c r="J4140">
        <v>0.35990072295324099</v>
      </c>
      <c r="K4140">
        <v>12.1571479651857</v>
      </c>
      <c r="L4140">
        <v>11.1473877052024</v>
      </c>
      <c r="M4140">
        <v>39.709077271556403</v>
      </c>
      <c r="N4140">
        <v>0.34782346291011101</v>
      </c>
      <c r="O4140">
        <v>57.220708446866396</v>
      </c>
      <c r="P4140">
        <v>83.194675540765303</v>
      </c>
      <c r="Q4140">
        <v>8.7235604654297999E-2</v>
      </c>
    </row>
    <row r="4141" spans="1:17" hidden="1" x14ac:dyDescent="0.3">
      <c r="A4141" t="s">
        <v>8442</v>
      </c>
      <c r="B4141" t="s">
        <v>8443</v>
      </c>
      <c r="C4141" t="str">
        <f>IFERROR(VLOOKUP(Table1[[#This Row],[Ticker]],[1]!Table1[[Symbol]:[Industry]],2,FALSE),"-")</f>
        <v>-</v>
      </c>
      <c r="E4141">
        <v>15.783445</v>
      </c>
      <c r="F4141">
        <v>30.5</v>
      </c>
      <c r="G4141">
        <v>-28.859824694167699</v>
      </c>
      <c r="H4141">
        <v>-1.8717526109585501</v>
      </c>
      <c r="I4141">
        <v>-10.4909294909622</v>
      </c>
      <c r="J4141">
        <v>-3.2843967780147998</v>
      </c>
      <c r="K4141">
        <v>30.799112216320498</v>
      </c>
      <c r="L4141">
        <v>31.847570188290899</v>
      </c>
      <c r="M4141">
        <v>52.805777902839097</v>
      </c>
      <c r="N4141">
        <v>0.45185185185185101</v>
      </c>
      <c r="O4141">
        <v>40.754098360655703</v>
      </c>
      <c r="P4141">
        <v>21.031746031746</v>
      </c>
    </row>
    <row r="4142" spans="1:17" hidden="1" x14ac:dyDescent="0.3">
      <c r="A4142" t="s">
        <v>8444</v>
      </c>
      <c r="B4142" t="s">
        <v>8445</v>
      </c>
      <c r="C4142" t="str">
        <f>IFERROR(VLOOKUP(Table1[[#This Row],[Ticker]],[1]!Table1[[Symbol]:[Industry]],2,FALSE),"-")</f>
        <v>-</v>
      </c>
      <c r="D4142" t="s">
        <v>544</v>
      </c>
      <c r="E4142">
        <v>15.738</v>
      </c>
      <c r="F4142">
        <v>52.46</v>
      </c>
      <c r="G4142">
        <v>-46.1280483318181</v>
      </c>
      <c r="H4142">
        <v>-4.9223053956913496</v>
      </c>
      <c r="I4142">
        <v>23.195444740866499</v>
      </c>
      <c r="J4142">
        <v>-2.6716822670602101</v>
      </c>
      <c r="K4142">
        <v>54.305317360604597</v>
      </c>
      <c r="L4142">
        <v>55.014334654749</v>
      </c>
      <c r="M4142">
        <v>55.659094569694801</v>
      </c>
      <c r="N4142">
        <v>0.207351400657036</v>
      </c>
      <c r="O4142">
        <v>95.386961494471905</v>
      </c>
      <c r="P4142">
        <v>57.490243170219102</v>
      </c>
    </row>
    <row r="4143" spans="1:17" hidden="1" x14ac:dyDescent="0.3">
      <c r="A4143" t="s">
        <v>8446</v>
      </c>
      <c r="B4143" t="s">
        <v>8447</v>
      </c>
      <c r="C4143" t="str">
        <f>IFERROR(VLOOKUP(Table1[[#This Row],[Ticker]],[1]!Table1[[Symbol]:[Industry]],2,FALSE),"-")</f>
        <v>-</v>
      </c>
      <c r="D4143" t="s">
        <v>184</v>
      </c>
      <c r="E4143">
        <v>15.656670549999999</v>
      </c>
      <c r="F4143">
        <v>33.36</v>
      </c>
      <c r="G4143">
        <v>-60.273456813682103</v>
      </c>
      <c r="H4143">
        <v>-9.9013092612048599</v>
      </c>
      <c r="I4143">
        <v>-32.7308033337914</v>
      </c>
      <c r="J4143">
        <v>-4.8605596114338496</v>
      </c>
      <c r="K4143">
        <v>35.051194783128999</v>
      </c>
      <c r="L4143">
        <v>38.228861587908</v>
      </c>
      <c r="M4143">
        <v>42.7009400373163</v>
      </c>
      <c r="N4143">
        <v>1.89900722813436</v>
      </c>
      <c r="O4143">
        <v>57.6738609112709</v>
      </c>
      <c r="P4143">
        <v>14.7180192572214</v>
      </c>
      <c r="Q4143">
        <v>-7.4753667600268997E-2</v>
      </c>
    </row>
    <row r="4144" spans="1:17" hidden="1" x14ac:dyDescent="0.3">
      <c r="A4144" t="s">
        <v>8448</v>
      </c>
      <c r="B4144" t="s">
        <v>8449</v>
      </c>
      <c r="C4144" t="str">
        <f>IFERROR(VLOOKUP(Table1[[#This Row],[Ticker]],[1]!Table1[[Symbol]:[Industry]],2,FALSE),"-")</f>
        <v>-</v>
      </c>
      <c r="D4144" t="s">
        <v>1125</v>
      </c>
      <c r="E4144">
        <v>15.600436800000001</v>
      </c>
      <c r="F4144">
        <v>6.3</v>
      </c>
      <c r="G4144">
        <v>-95.043198173261004</v>
      </c>
      <c r="H4144">
        <v>-10.1497564661738</v>
      </c>
      <c r="I4144">
        <v>-62.366326820905002</v>
      </c>
      <c r="J4144">
        <v>14.098450789164501</v>
      </c>
      <c r="K4144">
        <v>6.9629195858952304</v>
      </c>
      <c r="L4144">
        <v>12.1394758787337</v>
      </c>
      <c r="M4144">
        <v>76.422603262050302</v>
      </c>
      <c r="N4144">
        <v>1.1170404092147199</v>
      </c>
      <c r="O4144">
        <v>257.142857142857</v>
      </c>
      <c r="P4144">
        <v>34.042553191489297</v>
      </c>
      <c r="Q4144">
        <v>1.8891876445209999E-2</v>
      </c>
    </row>
    <row r="4145" spans="1:17" hidden="1" x14ac:dyDescent="0.3">
      <c r="A4145" t="s">
        <v>8450</v>
      </c>
      <c r="B4145" t="s">
        <v>8451</v>
      </c>
      <c r="C4145" t="str">
        <f>IFERROR(VLOOKUP(Table1[[#This Row],[Ticker]],[1]!Table1[[Symbol]:[Industry]],2,FALSE),"-")</f>
        <v>-</v>
      </c>
      <c r="D4145" t="s">
        <v>486</v>
      </c>
      <c r="E4145">
        <v>15.578088989999999</v>
      </c>
      <c r="F4145">
        <v>12.57</v>
      </c>
      <c r="G4145">
        <v>-10.364120602133299</v>
      </c>
      <c r="H4145">
        <v>-7.3613749686932399</v>
      </c>
      <c r="I4145">
        <v>-14.6250680796462</v>
      </c>
      <c r="J4145">
        <v>3.2533812391105101</v>
      </c>
      <c r="K4145">
        <v>12.4153154198441</v>
      </c>
      <c r="L4145">
        <v>12.3999458689241</v>
      </c>
      <c r="M4145">
        <v>72.191715081256206</v>
      </c>
      <c r="N4145">
        <v>0.76623376623376604</v>
      </c>
      <c r="O4145">
        <v>20.1272871917263</v>
      </c>
      <c r="P4145">
        <v>42.840909090909001</v>
      </c>
    </row>
    <row r="4146" spans="1:17" hidden="1" x14ac:dyDescent="0.3">
      <c r="A4146" t="s">
        <v>8452</v>
      </c>
      <c r="B4146" t="s">
        <v>8453</v>
      </c>
      <c r="C4146" t="str">
        <f>IFERROR(VLOOKUP(Table1[[#This Row],[Ticker]],[1]!Table1[[Symbol]:[Industry]],2,FALSE),"-")</f>
        <v>-</v>
      </c>
      <c r="E4146">
        <v>15.551755975000001</v>
      </c>
      <c r="F4146">
        <v>8.16</v>
      </c>
      <c r="G4146">
        <v>-22.263168287625302</v>
      </c>
      <c r="H4146">
        <v>3.69853916622976</v>
      </c>
      <c r="I4146">
        <v>23.114255200039398</v>
      </c>
      <c r="J4146">
        <v>-7.5339512748689996</v>
      </c>
      <c r="K4146">
        <v>7.6497075472963401</v>
      </c>
      <c r="L4146">
        <v>7.4495338432694798</v>
      </c>
      <c r="M4146">
        <v>49.600858870488103</v>
      </c>
      <c r="N4146">
        <v>0.87729477000455902</v>
      </c>
      <c r="O4146">
        <v>28.553921568627398</v>
      </c>
      <c r="P4146">
        <v>49.724770642201797</v>
      </c>
      <c r="Q4146">
        <v>5.6015510243872003E-2</v>
      </c>
    </row>
    <row r="4147" spans="1:17" hidden="1" x14ac:dyDescent="0.3">
      <c r="A4147" t="s">
        <v>8454</v>
      </c>
      <c r="B4147" t="s">
        <v>8455</v>
      </c>
      <c r="C4147" t="str">
        <f>IFERROR(VLOOKUP(Table1[[#This Row],[Ticker]],[1]!Table1[[Symbol]:[Industry]],2,FALSE),"-")</f>
        <v>-</v>
      </c>
      <c r="D4147" t="s">
        <v>140</v>
      </c>
      <c r="E4147">
        <v>15.5372976</v>
      </c>
      <c r="F4147">
        <v>7.98</v>
      </c>
      <c r="G4147">
        <v>-28.957948792291798</v>
      </c>
      <c r="H4147">
        <v>-11.044166404062</v>
      </c>
      <c r="I4147">
        <v>-21.654454423639301</v>
      </c>
      <c r="J4147">
        <v>-3.6516915720103298</v>
      </c>
      <c r="K4147">
        <v>7.9372115660045104</v>
      </c>
      <c r="L4147">
        <v>8.2342264201781994</v>
      </c>
      <c r="M4147">
        <v>54.696358307386703</v>
      </c>
      <c r="N4147">
        <v>1.10018209437223</v>
      </c>
      <c r="O4147">
        <v>99.248120300751793</v>
      </c>
      <c r="P4147">
        <v>27.68</v>
      </c>
      <c r="Q4147">
        <v>7.5183174926683999E-2</v>
      </c>
    </row>
    <row r="4148" spans="1:17" hidden="1" x14ac:dyDescent="0.3">
      <c r="A4148" t="s">
        <v>8456</v>
      </c>
      <c r="B4148" t="s">
        <v>8457</v>
      </c>
      <c r="C4148" t="str">
        <f>IFERROR(VLOOKUP(Table1[[#This Row],[Ticker]],[1]!Table1[[Symbol]:[Industry]],2,FALSE),"-")</f>
        <v>-</v>
      </c>
      <c r="D4148" t="s">
        <v>714</v>
      </c>
      <c r="E4148">
        <v>15.501888424000001</v>
      </c>
      <c r="F4148">
        <v>87.8</v>
      </c>
      <c r="G4148">
        <v>19.0798238225624</v>
      </c>
      <c r="H4148">
        <v>8.1916888161130803</v>
      </c>
      <c r="I4148">
        <v>6.2666606549912602</v>
      </c>
      <c r="J4148">
        <v>3.61742717367511</v>
      </c>
      <c r="K4148">
        <v>81.088213315494102</v>
      </c>
      <c r="L4148">
        <v>75.173352380913798</v>
      </c>
      <c r="M4148">
        <v>40.888200527429397</v>
      </c>
      <c r="N4148">
        <v>1.0043612189302999</v>
      </c>
      <c r="O4148">
        <v>0.44419134396356202</v>
      </c>
      <c r="P4148">
        <v>64.112149532710205</v>
      </c>
    </row>
    <row r="4149" spans="1:17" hidden="1" x14ac:dyDescent="0.3">
      <c r="A4149" t="s">
        <v>8458</v>
      </c>
      <c r="B4149" t="s">
        <v>8459</v>
      </c>
      <c r="C4149" t="str">
        <f>IFERROR(VLOOKUP(Table1[[#This Row],[Ticker]],[1]!Table1[[Symbol]:[Industry]],2,FALSE),"-")</f>
        <v>-</v>
      </c>
      <c r="D4149" t="s">
        <v>607</v>
      </c>
      <c r="E4149">
        <v>15.495873</v>
      </c>
      <c r="F4149">
        <v>39.93</v>
      </c>
      <c r="G4149">
        <v>117.642017968552</v>
      </c>
      <c r="H4149">
        <v>6.1703214284224099</v>
      </c>
      <c r="I4149">
        <v>-31.457375771953899</v>
      </c>
      <c r="J4149">
        <v>1.31434943363462</v>
      </c>
      <c r="K4149">
        <v>37.142187923122798</v>
      </c>
      <c r="L4149">
        <v>37.038558305661702</v>
      </c>
      <c r="M4149">
        <v>92.658990168701493</v>
      </c>
      <c r="N4149">
        <v>2.6284029241601998</v>
      </c>
      <c r="O4149">
        <v>42.724768344603</v>
      </c>
      <c r="P4149">
        <v>192.95671313279499</v>
      </c>
      <c r="Q4149">
        <v>0.13746418883650699</v>
      </c>
    </row>
    <row r="4150" spans="1:17" hidden="1" x14ac:dyDescent="0.3">
      <c r="A4150" t="s">
        <v>8460</v>
      </c>
      <c r="B4150" t="s">
        <v>8461</v>
      </c>
      <c r="C4150" t="str">
        <f>IFERROR(VLOOKUP(Table1[[#This Row],[Ticker]],[1]!Table1[[Symbol]:[Industry]],2,FALSE),"-")</f>
        <v>-</v>
      </c>
      <c r="D4150" t="s">
        <v>607</v>
      </c>
      <c r="E4150">
        <v>15.4358418</v>
      </c>
      <c r="F4150">
        <v>31.83</v>
      </c>
      <c r="G4150">
        <v>463.759222924879</v>
      </c>
      <c r="H4150">
        <v>14.5374463734993</v>
      </c>
      <c r="I4150">
        <v>210.19777574319701</v>
      </c>
      <c r="J4150">
        <v>-1.6394422701570599</v>
      </c>
      <c r="K4150">
        <v>24.049579984616202</v>
      </c>
      <c r="L4150">
        <v>14.599002267872899</v>
      </c>
      <c r="M4150">
        <v>60.680814582365699</v>
      </c>
      <c r="N4150">
        <v>1.21717534185382</v>
      </c>
      <c r="O4150">
        <v>4.0841972981464103</v>
      </c>
      <c r="P4150">
        <v>507.44274809160299</v>
      </c>
      <c r="Q4150">
        <v>0.165756502968576</v>
      </c>
    </row>
    <row r="4151" spans="1:17" hidden="1" x14ac:dyDescent="0.3">
      <c r="A4151" t="s">
        <v>8462</v>
      </c>
      <c r="B4151" t="s">
        <v>8463</v>
      </c>
      <c r="C4151" t="str">
        <f>IFERROR(VLOOKUP(Table1[[#This Row],[Ticker]],[1]!Table1[[Symbol]:[Industry]],2,FALSE),"-")</f>
        <v>-</v>
      </c>
      <c r="D4151" t="s">
        <v>252</v>
      </c>
      <c r="E4151">
        <v>15.357250000000001</v>
      </c>
      <c r="F4151">
        <v>12.93</v>
      </c>
      <c r="G4151">
        <v>52.659606066642297</v>
      </c>
      <c r="H4151">
        <v>-0.78400380243599399</v>
      </c>
      <c r="I4151">
        <v>2.1036768596249802</v>
      </c>
      <c r="J4151">
        <v>-0.82272812010959195</v>
      </c>
      <c r="K4151">
        <v>12.473975317613</v>
      </c>
      <c r="L4151">
        <v>11.7595823511736</v>
      </c>
      <c r="M4151">
        <v>63.678296191497502</v>
      </c>
      <c r="N4151">
        <v>1.9067245304253599</v>
      </c>
      <c r="O4151">
        <v>23.3565351894818</v>
      </c>
      <c r="Q4151">
        <v>6.2797145390639006E-2</v>
      </c>
    </row>
    <row r="4152" spans="1:17" hidden="1" x14ac:dyDescent="0.3">
      <c r="A4152" t="s">
        <v>8464</v>
      </c>
      <c r="B4152" t="s">
        <v>8465</v>
      </c>
      <c r="C4152" t="str">
        <f>IFERROR(VLOOKUP(Table1[[#This Row],[Ticker]],[1]!Table1[[Symbol]:[Industry]],2,FALSE),"-")</f>
        <v>-</v>
      </c>
      <c r="E4152">
        <v>15.353249999999999</v>
      </c>
      <c r="F4152">
        <v>48.5</v>
      </c>
      <c r="G4152">
        <v>-65.926719794576798</v>
      </c>
      <c r="H4152">
        <v>-10.044166404062</v>
      </c>
      <c r="I4152">
        <v>-43.523134787889099</v>
      </c>
      <c r="J4152">
        <v>-4.6714935522083501</v>
      </c>
      <c r="K4152">
        <v>51.491967304194397</v>
      </c>
      <c r="M4152">
        <v>58.915928280106101</v>
      </c>
      <c r="N4152">
        <v>1.0516934046345801</v>
      </c>
      <c r="O4152">
        <v>85.567010309278302</v>
      </c>
      <c r="P4152">
        <v>3.1914893617021201</v>
      </c>
    </row>
    <row r="4153" spans="1:17" hidden="1" x14ac:dyDescent="0.3">
      <c r="A4153" t="s">
        <v>8466</v>
      </c>
      <c r="B4153" t="s">
        <v>8467</v>
      </c>
      <c r="C4153" t="str">
        <f>IFERROR(VLOOKUP(Table1[[#This Row],[Ticker]],[1]!Table1[[Symbol]:[Industry]],2,FALSE),"-")</f>
        <v>-</v>
      </c>
      <c r="E4153">
        <v>15.3271184</v>
      </c>
      <c r="F4153">
        <v>17.43</v>
      </c>
      <c r="G4153">
        <v>-55.965221519564501</v>
      </c>
      <c r="H4153">
        <v>-16.389960796585299</v>
      </c>
      <c r="I4153">
        <v>-8.8482399694848297</v>
      </c>
      <c r="J4153">
        <v>-16.8812837619985</v>
      </c>
      <c r="K4153">
        <v>20.9700860497991</v>
      </c>
      <c r="L4153">
        <v>19.7529091787612</v>
      </c>
      <c r="M4153">
        <v>36.657465595239998</v>
      </c>
      <c r="N4153">
        <v>1.68905469380631</v>
      </c>
      <c r="O4153">
        <v>47.446930579460698</v>
      </c>
      <c r="P4153">
        <v>32.045454545454497</v>
      </c>
      <c r="Q4153">
        <v>5.8927925139582997E-2</v>
      </c>
    </row>
    <row r="4154" spans="1:17" hidden="1" x14ac:dyDescent="0.3">
      <c r="A4154" t="s">
        <v>8468</v>
      </c>
      <c r="B4154" t="s">
        <v>8469</v>
      </c>
      <c r="C4154" t="str">
        <f>IFERROR(VLOOKUP(Table1[[#This Row],[Ticker]],[1]!Table1[[Symbol]:[Industry]],2,FALSE),"-")</f>
        <v>-</v>
      </c>
      <c r="D4154" t="s">
        <v>607</v>
      </c>
      <c r="E4154">
        <v>15.295588091999999</v>
      </c>
      <c r="F4154">
        <v>13.28</v>
      </c>
      <c r="G4154">
        <v>-9.0917184466936103</v>
      </c>
      <c r="H4154">
        <v>-3.6422676698847898</v>
      </c>
      <c r="I4154">
        <v>-6.9148600486835203</v>
      </c>
      <c r="J4154">
        <v>-6.6860284359292699</v>
      </c>
      <c r="K4154">
        <v>12.7096485970131</v>
      </c>
      <c r="L4154">
        <v>12.349177513555199</v>
      </c>
      <c r="M4154">
        <v>54.055432356230099</v>
      </c>
      <c r="N4154">
        <v>1.8089999554555001</v>
      </c>
      <c r="O4154">
        <v>18.900602409638498</v>
      </c>
      <c r="P4154">
        <v>32.667332667332602</v>
      </c>
      <c r="Q4154">
        <v>3.8001855591441001E-2</v>
      </c>
    </row>
    <row r="4155" spans="1:17" hidden="1" x14ac:dyDescent="0.3">
      <c r="A4155" t="s">
        <v>8470</v>
      </c>
      <c r="B4155" t="s">
        <v>8471</v>
      </c>
      <c r="C4155" t="str">
        <f>IFERROR(VLOOKUP(Table1[[#This Row],[Ticker]],[1]!Table1[[Symbol]:[Industry]],2,FALSE),"-")</f>
        <v>-</v>
      </c>
      <c r="D4155" t="s">
        <v>714</v>
      </c>
      <c r="E4155">
        <v>15.224317124999899</v>
      </c>
      <c r="F4155">
        <v>25.54</v>
      </c>
      <c r="G4155">
        <v>6.7139142737919997</v>
      </c>
      <c r="H4155">
        <v>-4.51911630386161</v>
      </c>
      <c r="I4155">
        <v>4.0394444629150499</v>
      </c>
      <c r="J4155">
        <v>-2.1771770096321499E-3</v>
      </c>
      <c r="K4155">
        <v>24.3965478073413</v>
      </c>
      <c r="L4155">
        <v>22.5220353399238</v>
      </c>
      <c r="M4155">
        <v>59.890528015670299</v>
      </c>
      <c r="N4155">
        <v>0.644171458092896</v>
      </c>
      <c r="O4155">
        <v>3.7588097102584102</v>
      </c>
      <c r="P4155">
        <v>35.060814383923798</v>
      </c>
    </row>
    <row r="4156" spans="1:17" hidden="1" x14ac:dyDescent="0.3">
      <c r="A4156" t="s">
        <v>8472</v>
      </c>
      <c r="B4156" t="s">
        <v>8473</v>
      </c>
      <c r="C4156" t="str">
        <f>IFERROR(VLOOKUP(Table1[[#This Row],[Ticker]],[1]!Table1[[Symbol]:[Industry]],2,FALSE),"-")</f>
        <v>-</v>
      </c>
      <c r="E4156">
        <v>15.19</v>
      </c>
      <c r="F4156">
        <v>109</v>
      </c>
      <c r="G4156">
        <v>-7.1425352770414303</v>
      </c>
      <c r="H4156">
        <v>7.4073103891869403</v>
      </c>
      <c r="I4156">
        <v>11.430371975793699</v>
      </c>
      <c r="J4156">
        <v>21.623960993246101</v>
      </c>
      <c r="K4156">
        <v>102.651305915986</v>
      </c>
      <c r="L4156">
        <v>109.11559117474999</v>
      </c>
      <c r="M4156">
        <v>85.480703335898596</v>
      </c>
      <c r="N4156">
        <v>2.4688995215311</v>
      </c>
      <c r="O4156">
        <v>54.972477064220101</v>
      </c>
      <c r="P4156">
        <v>37.626262626262601</v>
      </c>
      <c r="Q4156">
        <v>-2.1564383622180001E-3</v>
      </c>
    </row>
    <row r="4157" spans="1:17" hidden="1" x14ac:dyDescent="0.3">
      <c r="A4157" t="s">
        <v>8474</v>
      </c>
      <c r="B4157" t="s">
        <v>8475</v>
      </c>
      <c r="C4157" t="str">
        <f>IFERROR(VLOOKUP(Table1[[#This Row],[Ticker]],[1]!Table1[[Symbol]:[Industry]],2,FALSE),"-")</f>
        <v>-</v>
      </c>
      <c r="D4157" t="s">
        <v>714</v>
      </c>
      <c r="E4157">
        <v>15.1879762019999</v>
      </c>
      <c r="F4157">
        <v>159.79</v>
      </c>
      <c r="G4157">
        <v>30.6982759933585</v>
      </c>
      <c r="H4157">
        <v>0.74142823580399297</v>
      </c>
      <c r="I4157">
        <v>8.1964611764379693</v>
      </c>
      <c r="J4157">
        <v>-0.49539292327753198</v>
      </c>
      <c r="K4157">
        <v>150.68448126106401</v>
      </c>
      <c r="L4157">
        <v>134.83619131805801</v>
      </c>
      <c r="M4157">
        <v>55.3773054855941</v>
      </c>
      <c r="N4157">
        <v>0.76932927682338303</v>
      </c>
      <c r="O4157">
        <v>1.12647850303524</v>
      </c>
      <c r="P4157">
        <v>59.471057884231499</v>
      </c>
    </row>
    <row r="4158" spans="1:17" hidden="1" x14ac:dyDescent="0.3">
      <c r="A4158" t="s">
        <v>8476</v>
      </c>
      <c r="B4158" t="s">
        <v>8477</v>
      </c>
      <c r="C4158" t="str">
        <f>IFERROR(VLOOKUP(Table1[[#This Row],[Ticker]],[1]!Table1[[Symbol]:[Industry]],2,FALSE),"-")</f>
        <v>-</v>
      </c>
      <c r="D4158" t="s">
        <v>607</v>
      </c>
      <c r="E4158">
        <v>15.1640125</v>
      </c>
      <c r="F4158">
        <v>45.5</v>
      </c>
      <c r="G4158">
        <v>8.5330675659811792</v>
      </c>
      <c r="H4158">
        <v>-3.86956322945883</v>
      </c>
      <c r="I4158">
        <v>2.0641343202463802</v>
      </c>
      <c r="J4158">
        <v>3.9950182917303301</v>
      </c>
      <c r="K4158">
        <v>44.573530612433601</v>
      </c>
      <c r="L4158">
        <v>42.267671430265402</v>
      </c>
      <c r="M4158">
        <v>57.728921307898801</v>
      </c>
      <c r="N4158">
        <v>0.28163410723828702</v>
      </c>
      <c r="O4158">
        <v>27.4725274725274</v>
      </c>
      <c r="P4158">
        <v>61.634103019538202</v>
      </c>
      <c r="Q4158">
        <v>0.14195460926951001</v>
      </c>
    </row>
    <row r="4159" spans="1:17" hidden="1" x14ac:dyDescent="0.3">
      <c r="A4159" t="s">
        <v>8478</v>
      </c>
      <c r="B4159" t="s">
        <v>8479</v>
      </c>
      <c r="C4159" t="str">
        <f>IFERROR(VLOOKUP(Table1[[#This Row],[Ticker]],[1]!Table1[[Symbol]:[Industry]],2,FALSE),"-")</f>
        <v>-</v>
      </c>
      <c r="D4159" t="s">
        <v>21</v>
      </c>
      <c r="E4159">
        <v>15.137136</v>
      </c>
      <c r="F4159">
        <v>14.61</v>
      </c>
      <c r="G4159">
        <v>-35.832822995579299</v>
      </c>
      <c r="H4159">
        <v>-3.9727378326334302</v>
      </c>
      <c r="I4159">
        <v>-40.0490830890271</v>
      </c>
      <c r="J4159">
        <v>7.2341668251501297</v>
      </c>
      <c r="K4159">
        <v>15.401529284611801</v>
      </c>
      <c r="L4159">
        <v>16.960864770823999</v>
      </c>
      <c r="M4159">
        <v>58.495205327462102</v>
      </c>
      <c r="N4159">
        <v>1.0736077069207</v>
      </c>
      <c r="O4159">
        <v>86.516084873374396</v>
      </c>
      <c r="P4159">
        <v>19.168026101141901</v>
      </c>
      <c r="Q4159">
        <v>7.8398042892306993E-2</v>
      </c>
    </row>
    <row r="4160" spans="1:17" hidden="1" x14ac:dyDescent="0.3">
      <c r="A4160" t="s">
        <v>8480</v>
      </c>
      <c r="B4160" t="s">
        <v>8481</v>
      </c>
      <c r="C4160" t="str">
        <f>IFERROR(VLOOKUP(Table1[[#This Row],[Ticker]],[1]!Table1[[Symbol]:[Industry]],2,FALSE),"-")</f>
        <v>-</v>
      </c>
      <c r="D4160" t="s">
        <v>607</v>
      </c>
      <c r="E4160">
        <v>15.1264</v>
      </c>
      <c r="F4160">
        <v>9.74</v>
      </c>
      <c r="G4160">
        <v>-17.342618627462201</v>
      </c>
      <c r="H4160">
        <v>-31.2890643632456</v>
      </c>
      <c r="I4160">
        <v>0.76547808305180698</v>
      </c>
      <c r="J4160">
        <v>-1.12978174289092</v>
      </c>
      <c r="K4160">
        <v>10.3202619705809</v>
      </c>
      <c r="L4160">
        <v>9.4731446061048405</v>
      </c>
      <c r="M4160">
        <v>32.722623014506702</v>
      </c>
      <c r="N4160">
        <v>0.13469821416841199</v>
      </c>
      <c r="O4160">
        <v>47.535934291581</v>
      </c>
      <c r="P4160">
        <v>57.605177993527498</v>
      </c>
      <c r="Q4160">
        <v>6.8981265987534998E-2</v>
      </c>
    </row>
    <row r="4161" spans="1:17" hidden="1" x14ac:dyDescent="0.3">
      <c r="A4161" t="s">
        <v>8482</v>
      </c>
      <c r="B4161" t="s">
        <v>8483</v>
      </c>
      <c r="C4161" t="str">
        <f>IFERROR(VLOOKUP(Table1[[#This Row],[Ticker]],[1]!Table1[[Symbol]:[Industry]],2,FALSE),"-")</f>
        <v>-</v>
      </c>
      <c r="D4161" t="s">
        <v>544</v>
      </c>
      <c r="E4161">
        <v>15.122731399999999</v>
      </c>
      <c r="F4161">
        <v>48.07</v>
      </c>
      <c r="G4161">
        <v>13.7693766817699</v>
      </c>
      <c r="H4161">
        <v>-23.710833070728601</v>
      </c>
      <c r="I4161">
        <v>5.8122538576756702</v>
      </c>
      <c r="J4161">
        <v>-9.0789009596157602</v>
      </c>
      <c r="K4161">
        <v>49.247945269477697</v>
      </c>
      <c r="L4161">
        <v>41.2790997599799</v>
      </c>
      <c r="M4161">
        <v>33.821222027366403</v>
      </c>
      <c r="N4161">
        <v>0.65135224753314203</v>
      </c>
      <c r="O4161">
        <v>31.058872477636701</v>
      </c>
      <c r="P4161">
        <v>71.556031406138402</v>
      </c>
      <c r="Q4161">
        <v>0.13409924981252799</v>
      </c>
    </row>
    <row r="4162" spans="1:17" hidden="1" x14ac:dyDescent="0.3">
      <c r="A4162" t="s">
        <v>8484</v>
      </c>
      <c r="B4162" t="s">
        <v>8485</v>
      </c>
      <c r="C4162" t="str">
        <f>IFERROR(VLOOKUP(Table1[[#This Row],[Ticker]],[1]!Table1[[Symbol]:[Industry]],2,FALSE),"-")</f>
        <v>-</v>
      </c>
      <c r="D4162" t="s">
        <v>27</v>
      </c>
      <c r="E4162">
        <v>15.112500000000001</v>
      </c>
      <c r="F4162">
        <v>75</v>
      </c>
      <c r="G4162">
        <v>-57.503403337746299</v>
      </c>
      <c r="H4162">
        <v>-15.969485165446301</v>
      </c>
      <c r="I4162">
        <v>-23.649345380370001</v>
      </c>
      <c r="J4162">
        <v>-1.6714935522083501</v>
      </c>
      <c r="K4162">
        <v>83.790133838280596</v>
      </c>
      <c r="L4162">
        <v>106.667108323794</v>
      </c>
      <c r="M4162">
        <v>25.391742588305299</v>
      </c>
      <c r="N4162">
        <v>0.79166666666666596</v>
      </c>
      <c r="O4162">
        <v>69.3333333333333</v>
      </c>
      <c r="P4162">
        <v>7.7586206896551797</v>
      </c>
      <c r="Q4162">
        <v>-0.13339595650977401</v>
      </c>
    </row>
    <row r="4163" spans="1:17" hidden="1" x14ac:dyDescent="0.3">
      <c r="A4163" t="s">
        <v>8486</v>
      </c>
      <c r="B4163" t="s">
        <v>8487</v>
      </c>
      <c r="C4163" t="str">
        <f>IFERROR(VLOOKUP(Table1[[#This Row],[Ticker]],[1]!Table1[[Symbol]:[Industry]],2,FALSE),"-")</f>
        <v>-</v>
      </c>
      <c r="D4163" t="s">
        <v>388</v>
      </c>
      <c r="E4163">
        <v>15.083712</v>
      </c>
      <c r="F4163">
        <v>1.21</v>
      </c>
      <c r="G4163">
        <v>107.007086172743</v>
      </c>
      <c r="H4163">
        <v>49.712590352694697</v>
      </c>
      <c r="I4163">
        <v>59.105159439313603</v>
      </c>
      <c r="J4163">
        <v>30.146688265973399</v>
      </c>
      <c r="K4163">
        <v>0.83883356161215705</v>
      </c>
      <c r="L4163">
        <v>0.746173962248038</v>
      </c>
      <c r="M4163">
        <v>86.380970727543598</v>
      </c>
      <c r="N4163">
        <v>2.2640945146743201</v>
      </c>
      <c r="O4163">
        <v>0</v>
      </c>
      <c r="P4163">
        <v>163.04347826086899</v>
      </c>
      <c r="Q4163">
        <v>9.0982707746159006E-2</v>
      </c>
    </row>
    <row r="4164" spans="1:17" hidden="1" x14ac:dyDescent="0.3">
      <c r="A4164" t="s">
        <v>8488</v>
      </c>
      <c r="B4164" t="s">
        <v>8489</v>
      </c>
      <c r="C4164" t="str">
        <f>IFERROR(VLOOKUP(Table1[[#This Row],[Ticker]],[1]!Table1[[Symbol]:[Industry]],2,FALSE),"-")</f>
        <v>-</v>
      </c>
      <c r="E4164">
        <v>14.995200000000001</v>
      </c>
      <c r="F4164">
        <v>0.72</v>
      </c>
      <c r="G4164">
        <v>30.836517610870199</v>
      </c>
      <c r="H4164">
        <v>2.955833595938</v>
      </c>
      <c r="I4164">
        <v>12.820555262528799</v>
      </c>
      <c r="J4164">
        <v>-4.61267002279659</v>
      </c>
      <c r="K4164">
        <v>0.63444406493197703</v>
      </c>
      <c r="L4164">
        <v>0.60262493752464097</v>
      </c>
      <c r="M4164">
        <v>57.672283350807703</v>
      </c>
      <c r="N4164">
        <v>1.7720004085186001</v>
      </c>
      <c r="O4164">
        <v>11.1111111111111</v>
      </c>
      <c r="P4164">
        <v>79.999999999999901</v>
      </c>
      <c r="Q4164">
        <v>1.6084179355531001E-2</v>
      </c>
    </row>
    <row r="4165" spans="1:17" hidden="1" x14ac:dyDescent="0.3">
      <c r="A4165" t="s">
        <v>8490</v>
      </c>
      <c r="B4165" t="s">
        <v>8491</v>
      </c>
      <c r="C4165" t="str">
        <f>IFERROR(VLOOKUP(Table1[[#This Row],[Ticker]],[1]!Table1[[Symbol]:[Industry]],2,FALSE),"-")</f>
        <v>-</v>
      </c>
      <c r="E4165">
        <v>14.94402</v>
      </c>
      <c r="F4165">
        <v>3.12</v>
      </c>
      <c r="G4165">
        <v>90.866502618366496</v>
      </c>
      <c r="H4165">
        <v>22.955833595938</v>
      </c>
      <c r="I4165">
        <v>4.2381797836015904</v>
      </c>
      <c r="J4165">
        <v>25.5625490009831</v>
      </c>
      <c r="K4165">
        <v>2.23635239976239</v>
      </c>
      <c r="L4165">
        <v>2.2154699240960101</v>
      </c>
      <c r="M4165">
        <v>82.398831879523001</v>
      </c>
      <c r="N4165">
        <v>2.96194534342392</v>
      </c>
      <c r="O4165">
        <v>14.4230769230769</v>
      </c>
      <c r="P4165">
        <v>124.460431654676</v>
      </c>
      <c r="Q4165">
        <v>7.5084831702108001E-2</v>
      </c>
    </row>
    <row r="4166" spans="1:17" hidden="1" x14ac:dyDescent="0.3">
      <c r="A4166" t="s">
        <v>8492</v>
      </c>
      <c r="B4166" t="s">
        <v>8493</v>
      </c>
      <c r="C4166" t="str">
        <f>IFERROR(VLOOKUP(Table1[[#This Row],[Ticker]],[1]!Table1[[Symbol]:[Industry]],2,FALSE),"-")</f>
        <v>-</v>
      </c>
      <c r="D4166" t="s">
        <v>396</v>
      </c>
      <c r="E4166">
        <v>14.9375</v>
      </c>
      <c r="F4166">
        <v>244.9</v>
      </c>
      <c r="G4166">
        <v>70.863735141751604</v>
      </c>
      <c r="H4166">
        <v>-7.0849827305926096</v>
      </c>
      <c r="I4166">
        <v>33.9376657464327</v>
      </c>
      <c r="J4166">
        <v>-1.6714935522083501</v>
      </c>
      <c r="K4166">
        <v>242.09221804728901</v>
      </c>
      <c r="L4166">
        <v>200.791118875297</v>
      </c>
      <c r="M4166">
        <v>51.610855425565298</v>
      </c>
      <c r="N4166">
        <v>0</v>
      </c>
      <c r="O4166">
        <v>9.3303389138423807</v>
      </c>
      <c r="P4166">
        <v>96.548956661316197</v>
      </c>
    </row>
    <row r="4167" spans="1:17" hidden="1" x14ac:dyDescent="0.3">
      <c r="A4167" t="s">
        <v>8494</v>
      </c>
      <c r="B4167" t="s">
        <v>8495</v>
      </c>
      <c r="C4167" t="str">
        <f>IFERROR(VLOOKUP(Table1[[#This Row],[Ticker]],[1]!Table1[[Symbol]:[Industry]],2,FALSE),"-")</f>
        <v>-</v>
      </c>
      <c r="D4167" t="s">
        <v>61</v>
      </c>
      <c r="E4167">
        <v>14.8822682</v>
      </c>
      <c r="F4167">
        <v>10.64</v>
      </c>
      <c r="G4167">
        <v>-72.564901998845599</v>
      </c>
      <c r="H4167">
        <v>-18.891722327839901</v>
      </c>
      <c r="I4167">
        <v>-28.964434595483301</v>
      </c>
      <c r="J4167">
        <v>-1.6714935522083501</v>
      </c>
      <c r="K4167">
        <v>18.1610961592772</v>
      </c>
      <c r="L4167">
        <v>67.396999319188296</v>
      </c>
      <c r="M4167">
        <v>5.7074470922061504</v>
      </c>
      <c r="N4167">
        <v>1.22727272727272</v>
      </c>
      <c r="O4167">
        <v>88.251879699248093</v>
      </c>
      <c r="P4167">
        <v>0</v>
      </c>
    </row>
    <row r="4168" spans="1:17" hidden="1" x14ac:dyDescent="0.3">
      <c r="A4168" t="s">
        <v>8496</v>
      </c>
      <c r="B4168" t="s">
        <v>8497</v>
      </c>
      <c r="C4168" t="str">
        <f>IFERROR(VLOOKUP(Table1[[#This Row],[Ticker]],[1]!Table1[[Symbol]:[Industry]],2,FALSE),"-")</f>
        <v>-</v>
      </c>
      <c r="D4168" t="s">
        <v>127</v>
      </c>
      <c r="E4168">
        <v>14.851979999999999</v>
      </c>
      <c r="F4168">
        <v>24.26</v>
      </c>
      <c r="G4168">
        <v>-3.1599689943120102</v>
      </c>
      <c r="H4168">
        <v>-15.343536541149801</v>
      </c>
      <c r="I4168">
        <v>-38.899465324192697</v>
      </c>
      <c r="J4168">
        <v>-1.6714935522083501</v>
      </c>
      <c r="K4168">
        <v>25.160655234251099</v>
      </c>
      <c r="L4168">
        <v>24.1101025361315</v>
      </c>
      <c r="M4168">
        <v>41.176937743481602</v>
      </c>
      <c r="N4168">
        <v>0.365480414605582</v>
      </c>
      <c r="O4168">
        <v>49.216817807089797</v>
      </c>
      <c r="P4168">
        <v>42.621987066431501</v>
      </c>
      <c r="Q4168">
        <v>7.3270852813250006E-2</v>
      </c>
    </row>
    <row r="4169" spans="1:17" hidden="1" x14ac:dyDescent="0.3">
      <c r="A4169" t="s">
        <v>8498</v>
      </c>
      <c r="B4169" t="s">
        <v>8499</v>
      </c>
      <c r="C4169" t="str">
        <f>IFERROR(VLOOKUP(Table1[[#This Row],[Ticker]],[1]!Table1[[Symbol]:[Industry]],2,FALSE),"-")</f>
        <v>-</v>
      </c>
      <c r="D4169" t="s">
        <v>21</v>
      </c>
      <c r="E4169">
        <v>14.833349999999999</v>
      </c>
      <c r="F4169">
        <v>35.5</v>
      </c>
      <c r="G4169">
        <v>-57.033123279378799</v>
      </c>
      <c r="H4169">
        <v>-7.7395766961343204</v>
      </c>
      <c r="I4169">
        <v>-45.5766350312132</v>
      </c>
      <c r="J4169">
        <v>23.503822015813999</v>
      </c>
      <c r="K4169">
        <v>36.310905611032297</v>
      </c>
      <c r="L4169">
        <v>46.508948006814101</v>
      </c>
      <c r="M4169">
        <v>72.787446309493603</v>
      </c>
      <c r="N4169">
        <v>0.70713099242970701</v>
      </c>
      <c r="O4169">
        <v>96.901408450704196</v>
      </c>
      <c r="P4169">
        <v>25.441696113074201</v>
      </c>
      <c r="Q4169">
        <v>5.3669335278169E-2</v>
      </c>
    </row>
    <row r="4170" spans="1:17" hidden="1" x14ac:dyDescent="0.3">
      <c r="A4170" t="s">
        <v>8500</v>
      </c>
      <c r="B4170" t="s">
        <v>8501</v>
      </c>
      <c r="C4170" t="str">
        <f>IFERROR(VLOOKUP(Table1[[#This Row],[Ticker]],[1]!Table1[[Symbol]:[Industry]],2,FALSE),"-")</f>
        <v>-</v>
      </c>
      <c r="D4170" t="s">
        <v>971</v>
      </c>
      <c r="E4170">
        <v>14.794764319999899</v>
      </c>
      <c r="F4170">
        <v>23.34</v>
      </c>
      <c r="G4170">
        <v>-31.305925118432299</v>
      </c>
      <c r="H4170">
        <v>-0.49394806345065201</v>
      </c>
      <c r="I4170">
        <v>-31.604261017855599</v>
      </c>
      <c r="J4170">
        <v>-1.4249857461278299</v>
      </c>
      <c r="K4170">
        <v>23.781510806156799</v>
      </c>
      <c r="L4170">
        <v>25.842000981724599</v>
      </c>
      <c r="M4170">
        <v>62.4618067243604</v>
      </c>
      <c r="N4170">
        <v>1.0642744626965399</v>
      </c>
      <c r="O4170">
        <v>67.952013710368405</v>
      </c>
      <c r="P4170">
        <v>22.455403987408101</v>
      </c>
      <c r="Q4170">
        <v>0.101716043942416</v>
      </c>
    </row>
    <row r="4171" spans="1:17" hidden="1" x14ac:dyDescent="0.3">
      <c r="A4171" t="s">
        <v>8502</v>
      </c>
      <c r="B4171" t="s">
        <v>8503</v>
      </c>
      <c r="C4171" t="str">
        <f>IFERROR(VLOOKUP(Table1[[#This Row],[Ticker]],[1]!Table1[[Symbol]:[Industry]],2,FALSE),"-")</f>
        <v>-</v>
      </c>
      <c r="D4171" t="s">
        <v>388</v>
      </c>
      <c r="E4171">
        <v>14.768000000000001</v>
      </c>
      <c r="F4171">
        <v>13.92</v>
      </c>
      <c r="G4171">
        <v>72.888244956897594</v>
      </c>
      <c r="H4171">
        <v>-7.1145889392732702</v>
      </c>
      <c r="I4171">
        <v>28.021963567385299</v>
      </c>
      <c r="J4171">
        <v>-0.24190098608970101</v>
      </c>
      <c r="K4171">
        <v>13.697570223944</v>
      </c>
      <c r="L4171">
        <v>11.5317876842208</v>
      </c>
      <c r="M4171">
        <v>63.1655753930171</v>
      </c>
      <c r="N4171">
        <v>0.45593007787395601</v>
      </c>
      <c r="O4171">
        <v>27.514367816091902</v>
      </c>
      <c r="P4171">
        <v>126.34146341463401</v>
      </c>
      <c r="Q4171">
        <v>9.0384546401826998E-2</v>
      </c>
    </row>
    <row r="4172" spans="1:17" hidden="1" x14ac:dyDescent="0.3">
      <c r="A4172" t="s">
        <v>8504</v>
      </c>
      <c r="B4172" t="s">
        <v>8505</v>
      </c>
      <c r="C4172" t="str">
        <f>IFERROR(VLOOKUP(Table1[[#This Row],[Ticker]],[1]!Table1[[Symbol]:[Industry]],2,FALSE),"-")</f>
        <v>-</v>
      </c>
      <c r="D4172" t="s">
        <v>107</v>
      </c>
      <c r="E4172">
        <v>14.7488835</v>
      </c>
      <c r="F4172">
        <v>46.3</v>
      </c>
      <c r="G4172">
        <v>1.2569272407660299</v>
      </c>
      <c r="H4172">
        <v>-0.62047619905061602</v>
      </c>
      <c r="I4172">
        <v>-0.94788828685265702</v>
      </c>
      <c r="J4172">
        <v>-0.98183837979455901</v>
      </c>
      <c r="K4172">
        <v>44.357135122263898</v>
      </c>
      <c r="L4172">
        <v>42.4756396424917</v>
      </c>
      <c r="M4172">
        <v>57.629121474901702</v>
      </c>
      <c r="N4172">
        <v>2.0225534468244</v>
      </c>
      <c r="O4172">
        <v>39.092872570194402</v>
      </c>
      <c r="P4172">
        <v>52.553542009884602</v>
      </c>
      <c r="Q4172">
        <v>8.5585361856170994E-2</v>
      </c>
    </row>
    <row r="4173" spans="1:17" hidden="1" x14ac:dyDescent="0.3">
      <c r="A4173" t="s">
        <v>8506</v>
      </c>
      <c r="B4173" t="s">
        <v>8507</v>
      </c>
      <c r="C4173" t="str">
        <f>IFERROR(VLOOKUP(Table1[[#This Row],[Ticker]],[1]!Table1[[Symbol]:[Industry]],2,FALSE),"-")</f>
        <v>-</v>
      </c>
      <c r="D4173" t="s">
        <v>607</v>
      </c>
      <c r="E4173">
        <v>14.7288</v>
      </c>
      <c r="F4173">
        <v>25.47</v>
      </c>
      <c r="G4173">
        <v>-49.587223312214597</v>
      </c>
      <c r="H4173">
        <v>-11.8949126727187</v>
      </c>
      <c r="I4173">
        <v>-8.5328721399926994</v>
      </c>
      <c r="J4173">
        <v>-1.0797775758769901</v>
      </c>
      <c r="K4173">
        <v>25.486123560070101</v>
      </c>
      <c r="L4173">
        <v>26.213098341304399</v>
      </c>
      <c r="M4173">
        <v>51.510318801369301</v>
      </c>
      <c r="N4173">
        <v>0.36709905851206698</v>
      </c>
      <c r="O4173">
        <v>49.195131527287003</v>
      </c>
      <c r="P4173">
        <v>34.052631578947299</v>
      </c>
      <c r="Q4173">
        <v>0.19510424742907601</v>
      </c>
    </row>
    <row r="4174" spans="1:17" hidden="1" x14ac:dyDescent="0.3">
      <c r="A4174" t="s">
        <v>8508</v>
      </c>
      <c r="B4174" t="s">
        <v>8509</v>
      </c>
      <c r="C4174" t="str">
        <f>IFERROR(VLOOKUP(Table1[[#This Row],[Ticker]],[1]!Table1[[Symbol]:[Industry]],2,FALSE),"-")</f>
        <v>-</v>
      </c>
      <c r="D4174" t="s">
        <v>140</v>
      </c>
      <c r="E4174">
        <v>14.725</v>
      </c>
      <c r="F4174">
        <v>118.75</v>
      </c>
      <c r="G4174">
        <v>225.02357942550299</v>
      </c>
      <c r="H4174">
        <v>-21.612511727803</v>
      </c>
      <c r="I4174">
        <v>49.655919605570702</v>
      </c>
      <c r="J4174">
        <v>-8.8980560522083501</v>
      </c>
      <c r="K4174">
        <v>128.12862397649101</v>
      </c>
      <c r="L4174">
        <v>99.402115377405295</v>
      </c>
      <c r="M4174">
        <v>11.264177451734501</v>
      </c>
      <c r="N4174">
        <v>0.69250359871553502</v>
      </c>
      <c r="O4174">
        <v>20.5473684210526</v>
      </c>
      <c r="P4174">
        <v>250.708800945067</v>
      </c>
    </row>
    <row r="4175" spans="1:17" hidden="1" x14ac:dyDescent="0.3">
      <c r="A4175" t="s">
        <v>8510</v>
      </c>
      <c r="B4175" t="s">
        <v>8511</v>
      </c>
      <c r="C4175" t="str">
        <f>IFERROR(VLOOKUP(Table1[[#This Row],[Ticker]],[1]!Table1[[Symbol]:[Industry]],2,FALSE),"-")</f>
        <v>-</v>
      </c>
      <c r="D4175" t="s">
        <v>46</v>
      </c>
      <c r="E4175">
        <v>14.7158</v>
      </c>
      <c r="F4175">
        <v>22</v>
      </c>
      <c r="G4175">
        <v>105.89372584885599</v>
      </c>
      <c r="H4175">
        <v>-18.690752749443501</v>
      </c>
      <c r="I4175">
        <v>12.626286199877001</v>
      </c>
      <c r="J4175">
        <v>-10.0048268855416</v>
      </c>
      <c r="K4175">
        <v>24.599979120743701</v>
      </c>
      <c r="L4175">
        <v>19.124991030832799</v>
      </c>
      <c r="M4175">
        <v>31.237912521316101</v>
      </c>
      <c r="N4175">
        <v>0.82105263157894703</v>
      </c>
      <c r="O4175">
        <v>81.363636363636303</v>
      </c>
      <c r="P4175">
        <v>169.938650306748</v>
      </c>
      <c r="Q4175">
        <v>0.19146956189657499</v>
      </c>
    </row>
    <row r="4176" spans="1:17" hidden="1" x14ac:dyDescent="0.3">
      <c r="A4176" t="s">
        <v>8512</v>
      </c>
      <c r="B4176" t="s">
        <v>8513</v>
      </c>
      <c r="C4176" t="str">
        <f>IFERROR(VLOOKUP(Table1[[#This Row],[Ticker]],[1]!Table1[[Symbol]:[Industry]],2,FALSE),"-")</f>
        <v>-</v>
      </c>
      <c r="E4176">
        <v>14.700058893</v>
      </c>
      <c r="F4176">
        <v>15.86</v>
      </c>
      <c r="G4176">
        <v>-56.276031147573299</v>
      </c>
      <c r="H4176">
        <v>-24.827950187845701</v>
      </c>
      <c r="I4176">
        <v>-40.196299538770099</v>
      </c>
      <c r="J4176">
        <v>-6.6089935522083403</v>
      </c>
      <c r="K4176">
        <v>17.453567234078101</v>
      </c>
      <c r="L4176">
        <v>20.262566233391802</v>
      </c>
      <c r="M4176">
        <v>37.613208972344097</v>
      </c>
      <c r="N4176">
        <v>1.3388783312849699</v>
      </c>
      <c r="O4176">
        <v>86.0025220680958</v>
      </c>
      <c r="P4176">
        <v>4.8941798941799002</v>
      </c>
      <c r="Q4176">
        <v>-2.4532605681973001E-2</v>
      </c>
    </row>
    <row r="4177" spans="1:17" hidden="1" x14ac:dyDescent="0.3">
      <c r="A4177" t="s">
        <v>8514</v>
      </c>
      <c r="B4177" t="s">
        <v>8515</v>
      </c>
      <c r="C4177" t="str">
        <f>IFERROR(VLOOKUP(Table1[[#This Row],[Ticker]],[1]!Table1[[Symbol]:[Industry]],2,FALSE),"-")</f>
        <v>-</v>
      </c>
      <c r="D4177" t="s">
        <v>40</v>
      </c>
      <c r="E4177">
        <v>14.686337772</v>
      </c>
      <c r="F4177">
        <v>1.78</v>
      </c>
      <c r="G4177">
        <v>-10.8465118421451</v>
      </c>
      <c r="H4177">
        <v>-2.3382840511208198</v>
      </c>
      <c r="I4177">
        <v>8.9528944983163097</v>
      </c>
      <c r="J4177">
        <v>-1.6714935522083501</v>
      </c>
      <c r="K4177">
        <v>1.5575634600285</v>
      </c>
      <c r="L4177">
        <v>1.2412106878836799</v>
      </c>
      <c r="M4177">
        <v>99.999995013870205</v>
      </c>
      <c r="N4177">
        <v>0.96024684896855494</v>
      </c>
      <c r="O4177">
        <v>0</v>
      </c>
      <c r="P4177">
        <v>31.851851851851801</v>
      </c>
      <c r="Q4177">
        <v>4.4060893329300001E-4</v>
      </c>
    </row>
    <row r="4178" spans="1:17" hidden="1" x14ac:dyDescent="0.3">
      <c r="A4178" t="s">
        <v>8516</v>
      </c>
      <c r="B4178" t="s">
        <v>8517</v>
      </c>
      <c r="C4178" t="str">
        <f>IFERROR(VLOOKUP(Table1[[#This Row],[Ticker]],[1]!Table1[[Symbol]:[Industry]],2,FALSE),"-")</f>
        <v>-</v>
      </c>
      <c r="D4178" t="s">
        <v>1514</v>
      </c>
      <c r="E4178">
        <v>14.660775105000001</v>
      </c>
      <c r="F4178">
        <v>6.1</v>
      </c>
      <c r="G4178">
        <v>53.726543186317798</v>
      </c>
      <c r="H4178">
        <v>-1.32988068977629</v>
      </c>
      <c r="I4178">
        <v>-9.6507091052872909</v>
      </c>
      <c r="J4178">
        <v>4.0427921620773501</v>
      </c>
      <c r="K4178">
        <v>5.31896781855722</v>
      </c>
      <c r="L4178">
        <v>5.3309606819379303</v>
      </c>
      <c r="M4178">
        <v>65.834307597297894</v>
      </c>
      <c r="N4178">
        <v>1.76238243298803</v>
      </c>
      <c r="O4178">
        <v>31.1475409836065</v>
      </c>
      <c r="Q4178">
        <v>4.0097970090833997E-2</v>
      </c>
    </row>
    <row r="4179" spans="1:17" hidden="1" x14ac:dyDescent="0.3">
      <c r="A4179" t="s">
        <v>8518</v>
      </c>
      <c r="B4179" t="s">
        <v>8519</v>
      </c>
      <c r="C4179" t="str">
        <f>IFERROR(VLOOKUP(Table1[[#This Row],[Ticker]],[1]!Table1[[Symbol]:[Industry]],2,FALSE),"-")</f>
        <v>-</v>
      </c>
      <c r="D4179" t="s">
        <v>544</v>
      </c>
      <c r="E4179">
        <v>14.655625000000001</v>
      </c>
      <c r="F4179">
        <v>49.66</v>
      </c>
      <c r="G4179">
        <v>171.502091466671</v>
      </c>
      <c r="H4179">
        <v>-2.3321245192452502</v>
      </c>
      <c r="I4179">
        <v>65.976447862462294</v>
      </c>
      <c r="J4179">
        <v>-3.9961663398621798</v>
      </c>
      <c r="K4179">
        <v>45.701898363796303</v>
      </c>
      <c r="L4179">
        <v>35.634964859071502</v>
      </c>
      <c r="M4179">
        <v>62.798068706827799</v>
      </c>
      <c r="N4179">
        <v>0.73894270662472705</v>
      </c>
      <c r="O4179">
        <v>8.7394281111558598</v>
      </c>
      <c r="P4179">
        <v>204.28921568627399</v>
      </c>
      <c r="Q4179">
        <v>0.140609839693105</v>
      </c>
    </row>
    <row r="4180" spans="1:17" hidden="1" x14ac:dyDescent="0.3">
      <c r="A4180" t="s">
        <v>8520</v>
      </c>
      <c r="B4180" t="s">
        <v>8521</v>
      </c>
      <c r="C4180" t="str">
        <f>IFERROR(VLOOKUP(Table1[[#This Row],[Ticker]],[1]!Table1[[Symbol]:[Industry]],2,FALSE),"-")</f>
        <v>-</v>
      </c>
      <c r="E4180">
        <v>14.653880424</v>
      </c>
      <c r="F4180">
        <v>4.3899999999999997</v>
      </c>
      <c r="G4180">
        <v>8.9773551675520196</v>
      </c>
      <c r="H4180">
        <v>-9.7590985307588394</v>
      </c>
      <c r="I4180">
        <v>7.6528139299430498</v>
      </c>
      <c r="J4180">
        <v>0.46627366869425602</v>
      </c>
      <c r="K4180">
        <v>4.1947537985795398</v>
      </c>
      <c r="L4180">
        <v>4.0018377300677797</v>
      </c>
      <c r="M4180">
        <v>58.9854971339497</v>
      </c>
      <c r="N4180">
        <v>1.3483934136212199</v>
      </c>
      <c r="O4180">
        <v>59.681093394077401</v>
      </c>
      <c r="P4180">
        <v>68.199233716475007</v>
      </c>
      <c r="Q4180">
        <v>7.1354858609682006E-2</v>
      </c>
    </row>
    <row r="4181" spans="1:17" hidden="1" x14ac:dyDescent="0.3">
      <c r="A4181" t="s">
        <v>8522</v>
      </c>
      <c r="B4181" t="s">
        <v>8523</v>
      </c>
      <c r="C4181" t="str">
        <f>IFERROR(VLOOKUP(Table1[[#This Row],[Ticker]],[1]!Table1[[Symbol]:[Industry]],2,FALSE),"-")</f>
        <v>-</v>
      </c>
      <c r="D4181" t="s">
        <v>607</v>
      </c>
      <c r="E4181">
        <v>14.651999999999999</v>
      </c>
      <c r="F4181">
        <v>25.64</v>
      </c>
      <c r="G4181">
        <v>147.08073592724301</v>
      </c>
      <c r="H4181">
        <v>63.367557252602303</v>
      </c>
      <c r="I4181">
        <v>140.05517324765299</v>
      </c>
      <c r="J4181">
        <v>19.760629769522101</v>
      </c>
      <c r="K4181">
        <v>14.7245631616943</v>
      </c>
      <c r="L4181">
        <v>11.226988484458699</v>
      </c>
      <c r="M4181">
        <v>99.965878313814301</v>
      </c>
      <c r="N4181">
        <v>2.1167212518195</v>
      </c>
      <c r="O4181">
        <v>0</v>
      </c>
      <c r="P4181">
        <v>184.888888888888</v>
      </c>
    </row>
    <row r="4182" spans="1:17" hidden="1" x14ac:dyDescent="0.3">
      <c r="A4182" t="s">
        <v>8524</v>
      </c>
      <c r="B4182" t="s">
        <v>8525</v>
      </c>
      <c r="C4182" t="str">
        <f>IFERROR(VLOOKUP(Table1[[#This Row],[Ticker]],[1]!Table1[[Symbol]:[Industry]],2,FALSE),"-")</f>
        <v>-</v>
      </c>
      <c r="E4182">
        <v>14.64810977</v>
      </c>
      <c r="F4182">
        <v>11.51</v>
      </c>
      <c r="G4182">
        <v>15.961267584551599</v>
      </c>
      <c r="H4182">
        <v>-9.9141215610126796</v>
      </c>
      <c r="I4182">
        <v>-23.655532664566302</v>
      </c>
      <c r="J4182">
        <v>-5.7458956779833601</v>
      </c>
      <c r="K4182">
        <v>11.4023686902537</v>
      </c>
      <c r="L4182">
        <v>11.4637628596554</v>
      </c>
      <c r="M4182">
        <v>40.159334252187797</v>
      </c>
      <c r="N4182">
        <v>1.36647987929762</v>
      </c>
      <c r="O4182">
        <v>39.0095569070373</v>
      </c>
      <c r="P4182">
        <v>53.466666666666598</v>
      </c>
      <c r="Q4182">
        <v>-1.3602684461255E-2</v>
      </c>
    </row>
    <row r="4183" spans="1:17" hidden="1" x14ac:dyDescent="0.3">
      <c r="A4183" t="s">
        <v>8526</v>
      </c>
      <c r="B4183" t="s">
        <v>8527</v>
      </c>
      <c r="C4183" t="str">
        <f>IFERROR(VLOOKUP(Table1[[#This Row],[Ticker]],[1]!Table1[[Symbol]:[Industry]],2,FALSE),"-")</f>
        <v>-</v>
      </c>
      <c r="D4183" t="s">
        <v>486</v>
      </c>
      <c r="E4183">
        <v>14.647556399999999</v>
      </c>
      <c r="F4183">
        <v>5.49</v>
      </c>
      <c r="G4183">
        <v>-43.7449230121018</v>
      </c>
      <c r="H4183">
        <v>-8.1783819050071696</v>
      </c>
      <c r="I4183">
        <v>-44.366156259758803</v>
      </c>
      <c r="J4183">
        <v>3.1381256862685998</v>
      </c>
      <c r="K4183">
        <v>5.2928529147427099</v>
      </c>
      <c r="L4183">
        <v>5.9880165423987997</v>
      </c>
      <c r="M4183">
        <v>66.127439819123495</v>
      </c>
      <c r="N4183">
        <v>1.0493309485428599</v>
      </c>
      <c r="O4183">
        <v>94.899817850637504</v>
      </c>
      <c r="P4183">
        <v>24.772727272727199</v>
      </c>
      <c r="Q4183">
        <v>3.4100842858718998E-2</v>
      </c>
    </row>
    <row r="4184" spans="1:17" hidden="1" x14ac:dyDescent="0.3">
      <c r="A4184" t="s">
        <v>8528</v>
      </c>
      <c r="B4184" t="s">
        <v>8529</v>
      </c>
      <c r="C4184" t="str">
        <f>IFERROR(VLOOKUP(Table1[[#This Row],[Ticker]],[1]!Table1[[Symbol]:[Industry]],2,FALSE),"-")</f>
        <v>-</v>
      </c>
      <c r="D4184" t="s">
        <v>43</v>
      </c>
      <c r="E4184">
        <v>14.6424</v>
      </c>
      <c r="F4184">
        <v>30</v>
      </c>
      <c r="G4184">
        <v>-25.6852215195645</v>
      </c>
      <c r="H4184">
        <v>-7.0441664040619996</v>
      </c>
      <c r="I4184">
        <v>-11.3173757719539</v>
      </c>
      <c r="J4184">
        <v>-1.6714935522083501</v>
      </c>
      <c r="K4184">
        <v>28.219634761716001</v>
      </c>
      <c r="M4184">
        <v>97.707122115894904</v>
      </c>
      <c r="O4184">
        <v>0</v>
      </c>
      <c r="P4184">
        <v>0</v>
      </c>
    </row>
    <row r="4185" spans="1:17" hidden="1" x14ac:dyDescent="0.3">
      <c r="A4185" t="s">
        <v>8530</v>
      </c>
      <c r="B4185" t="s">
        <v>8531</v>
      </c>
      <c r="C4185" t="str">
        <f>IFERROR(VLOOKUP(Table1[[#This Row],[Ticker]],[1]!Table1[[Symbol]:[Industry]],2,FALSE),"-")</f>
        <v>-</v>
      </c>
      <c r="D4185" t="s">
        <v>385</v>
      </c>
      <c r="E4185">
        <v>14.613238133999999</v>
      </c>
      <c r="F4185">
        <v>3.27</v>
      </c>
      <c r="G4185">
        <v>-96.174110408453402</v>
      </c>
      <c r="H4185">
        <v>-33.8573532172488</v>
      </c>
      <c r="I4185">
        <v>-81.9900215118642</v>
      </c>
      <c r="J4185">
        <v>-14.2699187490587</v>
      </c>
      <c r="K4185">
        <v>4.7946597932653701</v>
      </c>
      <c r="L4185">
        <v>9.3330643960758</v>
      </c>
      <c r="M4185">
        <v>14.568300262999299</v>
      </c>
      <c r="N4185">
        <v>1.8897762968995799</v>
      </c>
      <c r="O4185">
        <v>328.13455657492301</v>
      </c>
      <c r="P4185">
        <v>3.1545741324921099</v>
      </c>
      <c r="Q4185">
        <v>-0.225985138425919</v>
      </c>
    </row>
    <row r="4186" spans="1:17" hidden="1" x14ac:dyDescent="0.3">
      <c r="A4186" t="s">
        <v>8532</v>
      </c>
      <c r="B4186" t="s">
        <v>8533</v>
      </c>
      <c r="C4186" t="str">
        <f>IFERROR(VLOOKUP(Table1[[#This Row],[Ticker]],[1]!Table1[[Symbol]:[Industry]],2,FALSE),"-")</f>
        <v>-</v>
      </c>
      <c r="D4186" t="s">
        <v>396</v>
      </c>
      <c r="E4186">
        <v>14.5976622</v>
      </c>
      <c r="F4186">
        <v>88.8</v>
      </c>
      <c r="G4186">
        <v>77.518439807666496</v>
      </c>
      <c r="H4186">
        <v>-2.05480721749307</v>
      </c>
      <c r="I4186">
        <v>93.763455636822002</v>
      </c>
      <c r="J4186">
        <v>-1.6714935522083501</v>
      </c>
      <c r="K4186">
        <v>61.754490496360503</v>
      </c>
      <c r="L4186">
        <v>54.098803192491502</v>
      </c>
      <c r="M4186">
        <v>96.110430470924101</v>
      </c>
      <c r="N4186">
        <v>0.43560625547211701</v>
      </c>
      <c r="O4186">
        <v>0</v>
      </c>
      <c r="P4186">
        <v>135.54376657824901</v>
      </c>
      <c r="Q4186">
        <v>0.117167439768844</v>
      </c>
    </row>
    <row r="4187" spans="1:17" hidden="1" x14ac:dyDescent="0.3">
      <c r="A4187" t="s">
        <v>8534</v>
      </c>
      <c r="B4187" t="s">
        <v>8535</v>
      </c>
      <c r="C4187" t="str">
        <f>IFERROR(VLOOKUP(Table1[[#This Row],[Ticker]],[1]!Table1[[Symbol]:[Industry]],2,FALSE),"-")</f>
        <v>-</v>
      </c>
      <c r="E4187">
        <v>14.583225965999899</v>
      </c>
      <c r="F4187">
        <v>37.409999999999997</v>
      </c>
      <c r="G4187">
        <v>34.254923841700901</v>
      </c>
      <c r="H4187">
        <v>-12.022576360881899</v>
      </c>
      <c r="I4187">
        <v>11.338361932964</v>
      </c>
      <c r="J4187">
        <v>-1.6714935522083501</v>
      </c>
      <c r="K4187">
        <v>35.7756874901768</v>
      </c>
      <c r="L4187">
        <v>29.231157878944899</v>
      </c>
      <c r="M4187">
        <v>29.299329386395598</v>
      </c>
      <c r="N4187">
        <v>0</v>
      </c>
      <c r="O4187">
        <v>22.7211975407644</v>
      </c>
      <c r="P4187">
        <v>87.049999999999898</v>
      </c>
      <c r="Q4187">
        <v>4.3444217239633001E-2</v>
      </c>
    </row>
    <row r="4188" spans="1:17" hidden="1" x14ac:dyDescent="0.3">
      <c r="A4188" t="s">
        <v>8536</v>
      </c>
      <c r="B4188" t="s">
        <v>8537</v>
      </c>
      <c r="C4188" t="str">
        <f>IFERROR(VLOOKUP(Table1[[#This Row],[Ticker]],[1]!Table1[[Symbol]:[Industry]],2,FALSE),"-")</f>
        <v>-</v>
      </c>
      <c r="E4188">
        <v>14.5667072</v>
      </c>
      <c r="F4188">
        <v>23.11</v>
      </c>
      <c r="G4188">
        <v>9.4609773108447897</v>
      </c>
      <c r="H4188">
        <v>26.582207222311599</v>
      </c>
      <c r="I4188">
        <v>25.428186358223499</v>
      </c>
      <c r="J4188">
        <v>0.513380397371477</v>
      </c>
      <c r="K4188">
        <v>21.162926872667601</v>
      </c>
      <c r="L4188">
        <v>18.871284662616699</v>
      </c>
      <c r="M4188">
        <v>56.656954838353101</v>
      </c>
      <c r="N4188">
        <v>1.05344631656182</v>
      </c>
      <c r="O4188">
        <v>17.6546949372566</v>
      </c>
      <c r="P4188">
        <v>89.426229508196698</v>
      </c>
      <c r="Q4188">
        <v>4.5558203750752001E-2</v>
      </c>
    </row>
    <row r="4189" spans="1:17" hidden="1" x14ac:dyDescent="0.3">
      <c r="A4189" t="s">
        <v>8538</v>
      </c>
      <c r="B4189" t="s">
        <v>8539</v>
      </c>
      <c r="C4189" t="str">
        <f>IFERROR(VLOOKUP(Table1[[#This Row],[Ticker]],[1]!Table1[[Symbol]:[Industry]],2,FALSE),"-")</f>
        <v>-</v>
      </c>
      <c r="D4189" t="s">
        <v>64</v>
      </c>
      <c r="E4189">
        <v>14.5563</v>
      </c>
      <c r="F4189">
        <v>1.45</v>
      </c>
      <c r="G4189">
        <v>70.260724426381401</v>
      </c>
      <c r="H4189">
        <v>15.1780558181602</v>
      </c>
      <c r="I4189">
        <v>15.875606684186399</v>
      </c>
      <c r="J4189">
        <v>19.3285064477916</v>
      </c>
      <c r="K4189">
        <v>1.0334372337186299</v>
      </c>
      <c r="L4189">
        <v>0.99103279252086296</v>
      </c>
      <c r="M4189">
        <v>91.126877947791996</v>
      </c>
      <c r="N4189">
        <v>2.4515984057234999</v>
      </c>
      <c r="O4189">
        <v>2.7586206896551699</v>
      </c>
      <c r="P4189">
        <v>119.69696969696901</v>
      </c>
      <c r="Q4189">
        <v>7.3067492106618004E-2</v>
      </c>
    </row>
    <row r="4190" spans="1:17" hidden="1" x14ac:dyDescent="0.3">
      <c r="A4190" t="s">
        <v>8540</v>
      </c>
      <c r="B4190" t="s">
        <v>8541</v>
      </c>
      <c r="C4190" t="str">
        <f>IFERROR(VLOOKUP(Table1[[#This Row],[Ticker]],[1]!Table1[[Symbol]:[Industry]],2,FALSE),"-")</f>
        <v>-</v>
      </c>
      <c r="D4190" t="s">
        <v>533</v>
      </c>
      <c r="E4190">
        <v>14.528067999999999</v>
      </c>
      <c r="F4190">
        <v>7.08</v>
      </c>
      <c r="G4190">
        <v>-44.770935805278803</v>
      </c>
      <c r="H4190">
        <v>-3.2206369922973002</v>
      </c>
      <c r="I4190">
        <v>-28.023258124895101</v>
      </c>
      <c r="J4190">
        <v>2.76637627027685</v>
      </c>
      <c r="K4190">
        <v>6.9640095089792799</v>
      </c>
      <c r="L4190">
        <v>8.3242310861218591</v>
      </c>
      <c r="M4190">
        <v>61.0025052870797</v>
      </c>
      <c r="N4190">
        <v>0.82979061063477699</v>
      </c>
      <c r="O4190">
        <v>75.847457627118601</v>
      </c>
      <c r="P4190">
        <v>25.3097345132743</v>
      </c>
      <c r="Q4190">
        <v>2.6597803841695002E-2</v>
      </c>
    </row>
    <row r="4191" spans="1:17" hidden="1" x14ac:dyDescent="0.3">
      <c r="A4191" t="s">
        <v>8542</v>
      </c>
      <c r="B4191" t="s">
        <v>8543</v>
      </c>
      <c r="C4191" t="str">
        <f>IFERROR(VLOOKUP(Table1[[#This Row],[Ticker]],[1]!Table1[[Symbol]:[Industry]],2,FALSE),"-")</f>
        <v>-</v>
      </c>
      <c r="D4191" t="s">
        <v>544</v>
      </c>
      <c r="E4191">
        <v>14.4847252</v>
      </c>
      <c r="F4191">
        <v>9.9499999999999993</v>
      </c>
      <c r="G4191">
        <v>-34.316993787700397</v>
      </c>
      <c r="H4191">
        <v>-4.0411634010590101</v>
      </c>
      <c r="I4191">
        <v>-26.995341873648801</v>
      </c>
      <c r="J4191">
        <v>1.2285064477916301</v>
      </c>
      <c r="K4191">
        <v>10.175733322063</v>
      </c>
      <c r="L4191">
        <v>11.4763768314762</v>
      </c>
      <c r="M4191">
        <v>68.269426187838306</v>
      </c>
      <c r="N4191">
        <v>0.91450195195098605</v>
      </c>
      <c r="O4191">
        <v>68.944723618090407</v>
      </c>
      <c r="P4191">
        <v>15.5632984901277</v>
      </c>
      <c r="Q4191">
        <v>2.0237846174128001E-2</v>
      </c>
    </row>
    <row r="4192" spans="1:17" hidden="1" x14ac:dyDescent="0.3">
      <c r="A4192" t="s">
        <v>8544</v>
      </c>
      <c r="B4192" t="s">
        <v>8545</v>
      </c>
      <c r="C4192" t="str">
        <f>IFERROR(VLOOKUP(Table1[[#This Row],[Ticker]],[1]!Table1[[Symbol]:[Industry]],2,FALSE),"-")</f>
        <v>-</v>
      </c>
      <c r="D4192" t="s">
        <v>92</v>
      </c>
      <c r="E4192">
        <v>14.463745866673699</v>
      </c>
      <c r="F4192">
        <v>43</v>
      </c>
      <c r="M4192" s="1">
        <v>9.8126000000000006E-11</v>
      </c>
      <c r="N4192">
        <v>1</v>
      </c>
    </row>
    <row r="4193" spans="1:17" hidden="1" x14ac:dyDescent="0.3">
      <c r="A4193" t="s">
        <v>8546</v>
      </c>
      <c r="B4193" t="s">
        <v>8547</v>
      </c>
      <c r="C4193" t="str">
        <f>IFERROR(VLOOKUP(Table1[[#This Row],[Ticker]],[1]!Table1[[Symbol]:[Industry]],2,FALSE),"-")</f>
        <v>-</v>
      </c>
      <c r="D4193" t="s">
        <v>388</v>
      </c>
      <c r="E4193">
        <v>14.432404999999999</v>
      </c>
      <c r="F4193">
        <v>6.92</v>
      </c>
      <c r="G4193">
        <v>12.714778480435401</v>
      </c>
      <c r="H4193">
        <v>-10.858880300519701</v>
      </c>
      <c r="I4193">
        <v>-28.542256154728999</v>
      </c>
      <c r="J4193">
        <v>-3.0681415969010901</v>
      </c>
      <c r="K4193">
        <v>7.2368246993753802</v>
      </c>
      <c r="L4193">
        <v>7.3474532895707902</v>
      </c>
      <c r="M4193">
        <v>46.357237814315503</v>
      </c>
      <c r="N4193">
        <v>1.5457015210306599</v>
      </c>
      <c r="O4193">
        <v>56.5028901734104</v>
      </c>
      <c r="P4193">
        <v>61.305361305361302</v>
      </c>
      <c r="Q4193">
        <v>7.2502932405636003E-2</v>
      </c>
    </row>
    <row r="4194" spans="1:17" hidden="1" x14ac:dyDescent="0.3">
      <c r="A4194" t="s">
        <v>8548</v>
      </c>
      <c r="B4194" t="s">
        <v>8549</v>
      </c>
      <c r="C4194" t="str">
        <f>IFERROR(VLOOKUP(Table1[[#This Row],[Ticker]],[1]!Table1[[Symbol]:[Industry]],2,FALSE),"-")</f>
        <v>-</v>
      </c>
      <c r="D4194" t="s">
        <v>385</v>
      </c>
      <c r="E4194">
        <v>14.422650000000001</v>
      </c>
      <c r="F4194">
        <v>85.2</v>
      </c>
      <c r="G4194">
        <v>-16.454452288795299</v>
      </c>
      <c r="H4194">
        <v>-1.79401198775564</v>
      </c>
      <c r="I4194">
        <v>-11.082081654306799</v>
      </c>
      <c r="J4194">
        <v>21.806767317356801</v>
      </c>
      <c r="K4194">
        <v>77.8421922021206</v>
      </c>
      <c r="L4194">
        <v>81.915707387321604</v>
      </c>
      <c r="M4194">
        <v>72.094009134255501</v>
      </c>
      <c r="N4194">
        <v>2.34107142857142</v>
      </c>
      <c r="O4194">
        <v>13.8497652582159</v>
      </c>
      <c r="P4194">
        <v>40.826446280991703</v>
      </c>
    </row>
    <row r="4195" spans="1:17" hidden="1" x14ac:dyDescent="0.3">
      <c r="A4195" t="s">
        <v>8550</v>
      </c>
      <c r="B4195" t="s">
        <v>8551</v>
      </c>
      <c r="C4195" t="str">
        <f>IFERROR(VLOOKUP(Table1[[#This Row],[Ticker]],[1]!Table1[[Symbol]:[Industry]],2,FALSE),"-")</f>
        <v>-</v>
      </c>
      <c r="D4195" t="s">
        <v>388</v>
      </c>
      <c r="E4195">
        <v>14.40476</v>
      </c>
      <c r="F4195">
        <v>109.96</v>
      </c>
      <c r="G4195">
        <v>-11.5714813784271</v>
      </c>
      <c r="H4195">
        <v>-7.0441664040619996</v>
      </c>
      <c r="I4195">
        <v>-6.5935662481444304</v>
      </c>
      <c r="J4195">
        <v>-1.6714935522083501</v>
      </c>
      <c r="K4195">
        <v>105.994933001793</v>
      </c>
      <c r="L4195">
        <v>95.551927611423693</v>
      </c>
      <c r="M4195">
        <v>97.628116521938296</v>
      </c>
      <c r="N4195">
        <v>0</v>
      </c>
      <c r="O4195">
        <v>3.6376864314302503E-2</v>
      </c>
      <c r="P4195">
        <v>14.1374299356445</v>
      </c>
    </row>
    <row r="4196" spans="1:17" hidden="1" x14ac:dyDescent="0.3">
      <c r="A4196" t="s">
        <v>8552</v>
      </c>
      <c r="B4196" t="s">
        <v>8553</v>
      </c>
      <c r="C4196" t="str">
        <f>IFERROR(VLOOKUP(Table1[[#This Row],[Ticker]],[1]!Table1[[Symbol]:[Industry]],2,FALSE),"-")</f>
        <v>-</v>
      </c>
      <c r="D4196" t="s">
        <v>64</v>
      </c>
      <c r="E4196">
        <v>14.374790000000001</v>
      </c>
      <c r="F4196">
        <v>20.239999999999998</v>
      </c>
      <c r="G4196">
        <v>-63.694409880973403</v>
      </c>
      <c r="H4196">
        <v>-17.7279270878226</v>
      </c>
      <c r="I4196">
        <v>-31.317375771953898</v>
      </c>
      <c r="J4196">
        <v>-2.1476840283988299</v>
      </c>
      <c r="K4196">
        <v>24.200442445948301</v>
      </c>
      <c r="L4196">
        <v>25.5043430704626</v>
      </c>
      <c r="M4196">
        <v>51.497514516960997</v>
      </c>
      <c r="N4196">
        <v>2.4768905181209999</v>
      </c>
      <c r="O4196">
        <v>61.314229249011802</v>
      </c>
      <c r="P4196">
        <v>1.4536340852130101</v>
      </c>
      <c r="Q4196">
        <v>0.116510751162506</v>
      </c>
    </row>
    <row r="4197" spans="1:17" hidden="1" x14ac:dyDescent="0.3">
      <c r="A4197" t="s">
        <v>8554</v>
      </c>
      <c r="B4197" t="s">
        <v>8555</v>
      </c>
      <c r="C4197" t="str">
        <f>IFERROR(VLOOKUP(Table1[[#This Row],[Ticker]],[1]!Table1[[Symbol]:[Industry]],2,FALSE),"-")</f>
        <v>-</v>
      </c>
      <c r="D4197" t="s">
        <v>676</v>
      </c>
      <c r="E4197">
        <v>14.367036000000001</v>
      </c>
      <c r="F4197">
        <v>52.79</v>
      </c>
      <c r="G4197">
        <v>167.59255625821299</v>
      </c>
      <c r="H4197">
        <v>-18.479775130311101</v>
      </c>
      <c r="I4197">
        <v>189.82352554008199</v>
      </c>
      <c r="J4197">
        <v>-12.2258645543405</v>
      </c>
      <c r="K4197">
        <v>53.299126265058099</v>
      </c>
      <c r="L4197">
        <v>36.261311640280901</v>
      </c>
      <c r="M4197">
        <v>7.3610336082030399</v>
      </c>
      <c r="N4197">
        <v>1.29190889266329</v>
      </c>
      <c r="O4197">
        <v>17.787459746164</v>
      </c>
      <c r="P4197">
        <v>216.86674669867901</v>
      </c>
    </row>
    <row r="4198" spans="1:17" hidden="1" x14ac:dyDescent="0.3">
      <c r="A4198" t="s">
        <v>8556</v>
      </c>
      <c r="B4198" t="s">
        <v>8557</v>
      </c>
      <c r="C4198" t="str">
        <f>IFERROR(VLOOKUP(Table1[[#This Row],[Ticker]],[1]!Table1[[Symbol]:[Industry]],2,FALSE),"-")</f>
        <v>-</v>
      </c>
      <c r="D4198" t="s">
        <v>714</v>
      </c>
      <c r="E4198">
        <v>14.354740187999999</v>
      </c>
      <c r="F4198">
        <v>13.93</v>
      </c>
      <c r="G4198">
        <v>-27.234517294212399</v>
      </c>
      <c r="H4198">
        <v>-6.8304911903867804</v>
      </c>
      <c r="I4198">
        <v>-7.7486025377532002</v>
      </c>
      <c r="J4198">
        <v>-1.74251627948107</v>
      </c>
      <c r="K4198">
        <v>13.856743998610201</v>
      </c>
      <c r="L4198">
        <v>13.608117512356101</v>
      </c>
      <c r="M4198">
        <v>58.520367008885003</v>
      </c>
      <c r="N4198">
        <v>0.58020104631517899</v>
      </c>
      <c r="O4198">
        <v>17.587939698492399</v>
      </c>
      <c r="P4198">
        <v>19.5708154506437</v>
      </c>
    </row>
    <row r="4199" spans="1:17" hidden="1" x14ac:dyDescent="0.3">
      <c r="A4199" t="s">
        <v>8558</v>
      </c>
      <c r="B4199" t="s">
        <v>8559</v>
      </c>
      <c r="C4199" t="str">
        <f>IFERROR(VLOOKUP(Table1[[#This Row],[Ticker]],[1]!Table1[[Symbol]:[Industry]],2,FALSE),"-")</f>
        <v>-</v>
      </c>
      <c r="D4199" t="s">
        <v>1125</v>
      </c>
      <c r="E4199">
        <v>14.341648749999999</v>
      </c>
      <c r="F4199">
        <v>7.15</v>
      </c>
      <c r="G4199">
        <v>81.561155292029596</v>
      </c>
      <c r="H4199">
        <v>-14.786101887932899</v>
      </c>
      <c r="I4199">
        <v>56.917918345693103</v>
      </c>
      <c r="J4199">
        <v>-4.2600494105189703</v>
      </c>
      <c r="K4199">
        <v>6.5296669002037397</v>
      </c>
      <c r="L4199">
        <v>5.2314273937877598</v>
      </c>
      <c r="M4199">
        <v>45.787170038256903</v>
      </c>
      <c r="N4199">
        <v>0.59508350117630904</v>
      </c>
      <c r="O4199">
        <v>13.2867132867132</v>
      </c>
      <c r="Q4199">
        <v>7.3876909333730006E-2</v>
      </c>
    </row>
    <row r="4200" spans="1:17" hidden="1" x14ac:dyDescent="0.3">
      <c r="A4200" t="s">
        <v>8560</v>
      </c>
      <c r="B4200" t="s">
        <v>8561</v>
      </c>
      <c r="C4200" t="str">
        <f>IFERROR(VLOOKUP(Table1[[#This Row],[Ticker]],[1]!Table1[[Symbol]:[Industry]],2,FALSE),"-")</f>
        <v>-</v>
      </c>
      <c r="D4200" t="s">
        <v>971</v>
      </c>
      <c r="E4200">
        <v>14.327534200000001</v>
      </c>
      <c r="F4200">
        <v>28.5</v>
      </c>
      <c r="G4200">
        <v>-9.5956084849413195</v>
      </c>
      <c r="H4200">
        <v>5.9639636772387998</v>
      </c>
      <c r="I4200">
        <v>-11.840935981377999</v>
      </c>
      <c r="J4200">
        <v>7.0921997185271701</v>
      </c>
      <c r="K4200">
        <v>26.470519401620301</v>
      </c>
      <c r="L4200">
        <v>26.9437249213215</v>
      </c>
      <c r="M4200">
        <v>63.901342048276199</v>
      </c>
      <c r="N4200">
        <v>1.82738258177478</v>
      </c>
      <c r="O4200">
        <v>17.8947368421052</v>
      </c>
      <c r="P4200">
        <v>29.193109700815899</v>
      </c>
      <c r="Q4200">
        <v>-7.4240245464203006E-2</v>
      </c>
    </row>
    <row r="4201" spans="1:17" hidden="1" x14ac:dyDescent="0.3">
      <c r="A4201" t="s">
        <v>8562</v>
      </c>
      <c r="B4201" t="s">
        <v>8563</v>
      </c>
      <c r="C4201" t="str">
        <f>IFERROR(VLOOKUP(Table1[[#This Row],[Ticker]],[1]!Table1[[Symbol]:[Industry]],2,FALSE),"-")</f>
        <v>-</v>
      </c>
      <c r="D4201" t="s">
        <v>388</v>
      </c>
      <c r="E4201">
        <v>14.2823665</v>
      </c>
      <c r="F4201">
        <v>29.32</v>
      </c>
      <c r="G4201">
        <v>-29.774197639943999</v>
      </c>
      <c r="H4201">
        <v>25.018613864996201</v>
      </c>
      <c r="I4201">
        <v>-9.3347670763017803</v>
      </c>
      <c r="J4201">
        <v>6.6005652713210496</v>
      </c>
      <c r="K4201">
        <v>26.390302000668701</v>
      </c>
      <c r="L4201">
        <v>24.8947621876429</v>
      </c>
      <c r="M4201">
        <v>72.229961979577595</v>
      </c>
      <c r="N4201">
        <v>0.75979492847755503</v>
      </c>
      <c r="O4201">
        <v>30.286493860845798</v>
      </c>
      <c r="P4201">
        <v>108.68327402135201</v>
      </c>
      <c r="Q4201">
        <v>0.10369389823792299</v>
      </c>
    </row>
    <row r="4202" spans="1:17" hidden="1" x14ac:dyDescent="0.3">
      <c r="A4202" t="s">
        <v>8564</v>
      </c>
      <c r="B4202" t="s">
        <v>8565</v>
      </c>
      <c r="C4202" t="str">
        <f>IFERROR(VLOOKUP(Table1[[#This Row],[Ticker]],[1]!Table1[[Symbol]:[Industry]],2,FALSE),"-")</f>
        <v>-</v>
      </c>
      <c r="D4202" t="s">
        <v>663</v>
      </c>
      <c r="E4202">
        <v>14.269183999999999</v>
      </c>
      <c r="F4202">
        <v>4.13</v>
      </c>
      <c r="G4202">
        <v>-8.6880543807543393</v>
      </c>
      <c r="H4202">
        <v>-8.7598526785718107</v>
      </c>
      <c r="I4202">
        <v>-11.558921665673701</v>
      </c>
      <c r="J4202">
        <v>-2.16777146784111</v>
      </c>
      <c r="K4202">
        <v>4.2211746812950501</v>
      </c>
      <c r="L4202">
        <v>4.1897743630380502</v>
      </c>
      <c r="M4202">
        <v>41.899041069351298</v>
      </c>
      <c r="N4202">
        <v>1.7210403428105601</v>
      </c>
      <c r="O4202">
        <v>59.079903147699703</v>
      </c>
      <c r="P4202">
        <v>25.151515151515099</v>
      </c>
      <c r="Q4202">
        <v>1.6494574417414001E-2</v>
      </c>
    </row>
    <row r="4203" spans="1:17" hidden="1" x14ac:dyDescent="0.3">
      <c r="A4203" t="s">
        <v>8566</v>
      </c>
      <c r="B4203" t="s">
        <v>8567</v>
      </c>
      <c r="C4203" t="str">
        <f>IFERROR(VLOOKUP(Table1[[#This Row],[Ticker]],[1]!Table1[[Symbol]:[Industry]],2,FALSE),"-")</f>
        <v>-</v>
      </c>
      <c r="D4203" t="s">
        <v>124</v>
      </c>
      <c r="E4203">
        <v>14.263965000000001</v>
      </c>
      <c r="F4203">
        <v>6.14</v>
      </c>
      <c r="G4203">
        <v>-83.572738666340896</v>
      </c>
      <c r="H4203">
        <v>3.3874882721969799</v>
      </c>
      <c r="I4203">
        <v>-39.922026934744601</v>
      </c>
      <c r="J4203">
        <v>-6.62505392372538</v>
      </c>
      <c r="K4203">
        <v>6.7189662232375502</v>
      </c>
      <c r="L4203">
        <v>9.0977678478624906</v>
      </c>
      <c r="M4203">
        <v>24.165808635105002</v>
      </c>
      <c r="N4203">
        <v>0.720870582333766</v>
      </c>
      <c r="O4203">
        <v>210.26058631921799</v>
      </c>
      <c r="P4203">
        <v>27.6507276507276</v>
      </c>
      <c r="Q4203">
        <v>3.5775530777016999E-2</v>
      </c>
    </row>
    <row r="4204" spans="1:17" hidden="1" x14ac:dyDescent="0.3">
      <c r="A4204" t="s">
        <v>8568</v>
      </c>
      <c r="B4204" t="s">
        <v>8569</v>
      </c>
      <c r="C4204" t="str">
        <f>IFERROR(VLOOKUP(Table1[[#This Row],[Ticker]],[1]!Table1[[Symbol]:[Industry]],2,FALSE),"-")</f>
        <v>-</v>
      </c>
      <c r="E4204">
        <v>14.247</v>
      </c>
      <c r="F4204">
        <v>47.49</v>
      </c>
      <c r="G4204">
        <v>66.038637987904195</v>
      </c>
      <c r="H4204">
        <v>-13.835137944788199</v>
      </c>
      <c r="I4204">
        <v>6.5238152950435699</v>
      </c>
      <c r="J4204">
        <v>-4.8321787071838704</v>
      </c>
      <c r="K4204">
        <v>48.726665339183</v>
      </c>
      <c r="L4204">
        <v>41.877256982389</v>
      </c>
      <c r="M4204">
        <v>34.144975346789401</v>
      </c>
      <c r="N4204">
        <v>0.24764986685491</v>
      </c>
      <c r="O4204">
        <v>23.5207412086754</v>
      </c>
      <c r="P4204">
        <v>131.658536585365</v>
      </c>
      <c r="Q4204">
        <v>5.0686599354541E-2</v>
      </c>
    </row>
    <row r="4205" spans="1:17" hidden="1" x14ac:dyDescent="0.3">
      <c r="A4205" t="s">
        <v>8570</v>
      </c>
      <c r="B4205" t="s">
        <v>5271</v>
      </c>
      <c r="C4205" t="str">
        <f>IFERROR(VLOOKUP(Table1[[#This Row],[Ticker]],[1]!Table1[[Symbol]:[Industry]],2,FALSE),"-")</f>
        <v>-</v>
      </c>
      <c r="D4205" t="s">
        <v>230</v>
      </c>
      <c r="E4205">
        <v>14.195451</v>
      </c>
      <c r="F4205">
        <v>20.22</v>
      </c>
      <c r="G4205">
        <v>29.376128173686901</v>
      </c>
      <c r="H4205">
        <v>-7.1923145522101599</v>
      </c>
      <c r="I4205">
        <v>29.196870232215499</v>
      </c>
      <c r="J4205">
        <v>-1.9181635078077599</v>
      </c>
      <c r="K4205">
        <v>19.5504695139558</v>
      </c>
      <c r="L4205">
        <v>16.4037926822987</v>
      </c>
      <c r="M4205">
        <v>41.265132880168501</v>
      </c>
      <c r="N4205">
        <v>0.58148422525605203</v>
      </c>
      <c r="O4205">
        <v>15.9742828882294</v>
      </c>
      <c r="P4205">
        <v>90.754716981132006</v>
      </c>
    </row>
    <row r="4206" spans="1:17" hidden="1" x14ac:dyDescent="0.3">
      <c r="A4206" t="s">
        <v>8571</v>
      </c>
      <c r="B4206" t="s">
        <v>8572</v>
      </c>
      <c r="C4206" t="str">
        <f>IFERROR(VLOOKUP(Table1[[#This Row],[Ticker]],[1]!Table1[[Symbol]:[Industry]],2,FALSE),"-")</f>
        <v>-</v>
      </c>
      <c r="D4206" t="s">
        <v>140</v>
      </c>
      <c r="E4206">
        <v>14.189319599999999</v>
      </c>
      <c r="F4206">
        <v>51.11</v>
      </c>
      <c r="G4206">
        <v>28.029064194721101</v>
      </c>
      <c r="H4206">
        <v>-5.9923256827997999</v>
      </c>
      <c r="I4206">
        <v>35.55044032</v>
      </c>
      <c r="J4206">
        <v>-2.53753372173112</v>
      </c>
      <c r="K4206">
        <v>51.109279969555899</v>
      </c>
      <c r="L4206">
        <v>43.0473831744007</v>
      </c>
      <c r="M4206">
        <v>55.972130436122399</v>
      </c>
      <c r="N4206">
        <v>2.7384933556279099</v>
      </c>
      <c r="O4206">
        <v>15.437292115045899</v>
      </c>
      <c r="P4206">
        <v>82.862254025044706</v>
      </c>
      <c r="Q4206">
        <v>6.7330626561834001E-2</v>
      </c>
    </row>
    <row r="4207" spans="1:17" hidden="1" x14ac:dyDescent="0.3">
      <c r="A4207" t="s">
        <v>8573</v>
      </c>
      <c r="B4207" t="s">
        <v>8574</v>
      </c>
      <c r="C4207" t="str">
        <f>IFERROR(VLOOKUP(Table1[[#This Row],[Ticker]],[1]!Table1[[Symbol]:[Industry]],2,FALSE),"-")</f>
        <v>-</v>
      </c>
      <c r="E4207">
        <v>14.025</v>
      </c>
      <c r="F4207">
        <v>7.94</v>
      </c>
      <c r="G4207">
        <v>-51.961916041384399</v>
      </c>
      <c r="H4207">
        <v>-13.710833070728601</v>
      </c>
      <c r="I4207">
        <v>-42.632254664687501</v>
      </c>
      <c r="J4207">
        <v>-6.2169480976629004</v>
      </c>
      <c r="K4207">
        <v>8.9056604409475906</v>
      </c>
      <c r="L4207">
        <v>9.99637922451417</v>
      </c>
      <c r="M4207">
        <v>32.6311307159298</v>
      </c>
      <c r="N4207">
        <v>1.6141784622475299</v>
      </c>
      <c r="O4207">
        <v>68.136020151133494</v>
      </c>
      <c r="P4207">
        <v>1.27551020408163</v>
      </c>
      <c r="Q4207">
        <v>9.8891622972978002E-2</v>
      </c>
    </row>
    <row r="4208" spans="1:17" hidden="1" x14ac:dyDescent="0.3">
      <c r="A4208" t="s">
        <v>8575</v>
      </c>
      <c r="B4208" t="s">
        <v>8576</v>
      </c>
      <c r="C4208" t="str">
        <f>IFERROR(VLOOKUP(Table1[[#This Row],[Ticker]],[1]!Table1[[Symbol]:[Industry]],2,FALSE),"-")</f>
        <v>-</v>
      </c>
      <c r="D4208" t="s">
        <v>544</v>
      </c>
      <c r="E4208">
        <v>13.989285600000001</v>
      </c>
      <c r="F4208">
        <v>452.8</v>
      </c>
      <c r="G4208">
        <v>69.866495172294606</v>
      </c>
      <c r="H4208">
        <v>-14.428396691921799</v>
      </c>
      <c r="I4208">
        <v>-1.20064425444422</v>
      </c>
      <c r="J4208">
        <v>-6.0024567067009196</v>
      </c>
      <c r="K4208">
        <v>470.40412487817702</v>
      </c>
      <c r="L4208">
        <v>424.74226397255501</v>
      </c>
      <c r="M4208">
        <v>24.498720612281801</v>
      </c>
      <c r="N4208">
        <v>0.54554968840683105</v>
      </c>
      <c r="O4208">
        <v>35.766342756183697</v>
      </c>
      <c r="P4208">
        <v>99.383531483927797</v>
      </c>
      <c r="Q4208">
        <v>2.3582213371806E-2</v>
      </c>
    </row>
    <row r="4209" spans="1:17" hidden="1" x14ac:dyDescent="0.3">
      <c r="A4209" t="s">
        <v>8577</v>
      </c>
      <c r="B4209" t="s">
        <v>8578</v>
      </c>
      <c r="C4209" t="str">
        <f>IFERROR(VLOOKUP(Table1[[#This Row],[Ticker]],[1]!Table1[[Symbol]:[Industry]],2,FALSE),"-")</f>
        <v>-</v>
      </c>
      <c r="D4209" t="s">
        <v>130</v>
      </c>
      <c r="E4209">
        <v>13.979976741</v>
      </c>
      <c r="F4209">
        <v>9.81</v>
      </c>
      <c r="G4209">
        <v>42.007086172743101</v>
      </c>
      <c r="H4209">
        <v>-5.3329364575379401</v>
      </c>
      <c r="I4209">
        <v>-26.013027945866899</v>
      </c>
      <c r="J4209">
        <v>-2.6089935522083501</v>
      </c>
      <c r="K4209">
        <v>9.6267544547114898</v>
      </c>
      <c r="L4209">
        <v>9.2266558793711297</v>
      </c>
      <c r="M4209">
        <v>47.650922154106603</v>
      </c>
      <c r="N4209">
        <v>2.5559672229610801</v>
      </c>
      <c r="O4209">
        <v>45.769622833843002</v>
      </c>
      <c r="P4209">
        <v>88.291746641074795</v>
      </c>
      <c r="Q4209">
        <v>1.7215171302399E-2</v>
      </c>
    </row>
    <row r="4210" spans="1:17" hidden="1" x14ac:dyDescent="0.3">
      <c r="A4210" t="s">
        <v>8579</v>
      </c>
      <c r="B4210" t="s">
        <v>8580</v>
      </c>
      <c r="C4210" t="str">
        <f>IFERROR(VLOOKUP(Table1[[#This Row],[Ticker]],[1]!Table1[[Symbol]:[Industry]],2,FALSE),"-")</f>
        <v>-</v>
      </c>
      <c r="D4210" t="s">
        <v>607</v>
      </c>
      <c r="E4210">
        <v>13.953295744999901</v>
      </c>
      <c r="F4210">
        <v>26</v>
      </c>
      <c r="M4210">
        <v>50</v>
      </c>
      <c r="N4210">
        <v>1</v>
      </c>
    </row>
    <row r="4211" spans="1:17" hidden="1" x14ac:dyDescent="0.3">
      <c r="A4211" t="s">
        <v>8581</v>
      </c>
      <c r="B4211" t="s">
        <v>8582</v>
      </c>
      <c r="C4211" t="str">
        <f>IFERROR(VLOOKUP(Table1[[#This Row],[Ticker]],[1]!Table1[[Symbol]:[Industry]],2,FALSE),"-")</f>
        <v>-</v>
      </c>
      <c r="D4211" t="s">
        <v>811</v>
      </c>
      <c r="E4211">
        <v>13.9239</v>
      </c>
      <c r="F4211">
        <v>18.940000000000001</v>
      </c>
      <c r="G4211">
        <v>84.060071946659093</v>
      </c>
      <c r="H4211">
        <v>-2.0552528785630999</v>
      </c>
      <c r="I4211">
        <v>46.7794522747906</v>
      </c>
      <c r="J4211">
        <v>-1.6714935522083501</v>
      </c>
      <c r="K4211">
        <v>13.5608061528758</v>
      </c>
      <c r="L4211">
        <v>11.0032038310075</v>
      </c>
      <c r="M4211">
        <v>98.247886265921295</v>
      </c>
      <c r="N4211">
        <v>1.2472920746607501</v>
      </c>
      <c r="O4211">
        <v>0</v>
      </c>
      <c r="P4211">
        <v>136.75</v>
      </c>
      <c r="Q4211">
        <v>7.6506908630012999E-2</v>
      </c>
    </row>
    <row r="4212" spans="1:17" hidden="1" x14ac:dyDescent="0.3">
      <c r="A4212" t="s">
        <v>8583</v>
      </c>
      <c r="B4212" t="s">
        <v>8584</v>
      </c>
      <c r="C4212" t="str">
        <f>IFERROR(VLOOKUP(Table1[[#This Row],[Ticker]],[1]!Table1[[Symbol]:[Industry]],2,FALSE),"-")</f>
        <v>-</v>
      </c>
      <c r="D4212" t="s">
        <v>607</v>
      </c>
      <c r="E4212">
        <v>13.9119036</v>
      </c>
      <c r="F4212">
        <v>39.33</v>
      </c>
      <c r="G4212">
        <v>-16.4352215195645</v>
      </c>
      <c r="H4212">
        <v>-0.96724332713893602</v>
      </c>
      <c r="I4212">
        <v>-19.317375771953898</v>
      </c>
      <c r="J4212">
        <v>3.38183300949808</v>
      </c>
      <c r="K4212">
        <v>40.5039505572623</v>
      </c>
      <c r="L4212">
        <v>41.481146183053902</v>
      </c>
      <c r="M4212">
        <v>60.186829262479101</v>
      </c>
      <c r="N4212">
        <v>0.64285714285714202</v>
      </c>
      <c r="O4212">
        <v>29.417747266717502</v>
      </c>
      <c r="P4212">
        <v>19.181818181818102</v>
      </c>
      <c r="Q4212">
        <v>7.4950536572904999E-2</v>
      </c>
    </row>
    <row r="4213" spans="1:17" hidden="1" x14ac:dyDescent="0.3">
      <c r="A4213" t="s">
        <v>8585</v>
      </c>
      <c r="B4213" t="s">
        <v>8586</v>
      </c>
      <c r="C4213" t="str">
        <f>IFERROR(VLOOKUP(Table1[[#This Row],[Ticker]],[1]!Table1[[Symbol]:[Industry]],2,FALSE),"-")</f>
        <v>-</v>
      </c>
      <c r="D4213" t="s">
        <v>46</v>
      </c>
      <c r="E4213">
        <v>13.91126</v>
      </c>
      <c r="F4213">
        <v>19.350000000000001</v>
      </c>
      <c r="G4213">
        <v>-25.9429534783274</v>
      </c>
      <c r="H4213">
        <v>-7.0441664040619996</v>
      </c>
      <c r="I4213">
        <v>25.431740835819902</v>
      </c>
      <c r="K4213">
        <v>18.5987796715361</v>
      </c>
      <c r="L4213">
        <v>11.2785326019475</v>
      </c>
      <c r="M4213">
        <v>3.2578855717653701</v>
      </c>
      <c r="N4213">
        <v>0.92307692307692302</v>
      </c>
      <c r="O4213">
        <v>21.447028423772501</v>
      </c>
      <c r="P4213">
        <v>54.8</v>
      </c>
    </row>
    <row r="4214" spans="1:17" hidden="1" x14ac:dyDescent="0.3">
      <c r="A4214" t="s">
        <v>8587</v>
      </c>
      <c r="B4214" t="s">
        <v>8588</v>
      </c>
      <c r="C4214" t="str">
        <f>IFERROR(VLOOKUP(Table1[[#This Row],[Ticker]],[1]!Table1[[Symbol]:[Industry]],2,FALSE),"-")</f>
        <v>-</v>
      </c>
      <c r="D4214" t="s">
        <v>218</v>
      </c>
      <c r="E4214">
        <v>13.901995584</v>
      </c>
      <c r="F4214">
        <v>52.57</v>
      </c>
      <c r="G4214">
        <v>19.295473461130399</v>
      </c>
      <c r="H4214">
        <v>-22.136586278574399</v>
      </c>
      <c r="I4214">
        <v>17.058692604114398</v>
      </c>
      <c r="J4214">
        <v>-5.9170471953523496</v>
      </c>
      <c r="K4214">
        <v>60.789060919152199</v>
      </c>
      <c r="L4214">
        <v>55.894670226895201</v>
      </c>
      <c r="M4214">
        <v>31.5011034706577</v>
      </c>
      <c r="N4214">
        <v>0.38719478884304598</v>
      </c>
      <c r="O4214">
        <v>111.565531672056</v>
      </c>
      <c r="P4214">
        <v>86.948790896159295</v>
      </c>
      <c r="Q4214">
        <v>0.11066382280979301</v>
      </c>
    </row>
    <row r="4215" spans="1:17" hidden="1" x14ac:dyDescent="0.3">
      <c r="A4215" t="s">
        <v>8589</v>
      </c>
      <c r="B4215" t="s">
        <v>8590</v>
      </c>
      <c r="C4215" t="str">
        <f>IFERROR(VLOOKUP(Table1[[#This Row],[Ticker]],[1]!Table1[[Symbol]:[Industry]],2,FALSE),"-")</f>
        <v>-</v>
      </c>
      <c r="D4215" t="s">
        <v>124</v>
      </c>
      <c r="E4215">
        <v>13.841940419999901</v>
      </c>
      <c r="F4215">
        <v>25</v>
      </c>
      <c r="G4215">
        <v>-46.895432676198602</v>
      </c>
      <c r="H4215">
        <v>-7.0441664040619996</v>
      </c>
      <c r="I4215">
        <v>21.802965016118399</v>
      </c>
      <c r="J4215">
        <v>-1.6714935522083501</v>
      </c>
      <c r="K4215">
        <v>25.893803844518999</v>
      </c>
      <c r="L4215">
        <v>27.928105840318899</v>
      </c>
      <c r="M4215">
        <v>5.7435922009098999</v>
      </c>
      <c r="N4215">
        <v>0</v>
      </c>
      <c r="O4215">
        <v>40.559999999999903</v>
      </c>
      <c r="P4215">
        <v>40.924464487034903</v>
      </c>
    </row>
    <row r="4216" spans="1:17" hidden="1" x14ac:dyDescent="0.3">
      <c r="A4216" t="s">
        <v>8591</v>
      </c>
      <c r="B4216" t="s">
        <v>8592</v>
      </c>
      <c r="C4216" t="str">
        <f>IFERROR(VLOOKUP(Table1[[#This Row],[Ticker]],[1]!Table1[[Symbol]:[Industry]],2,FALSE),"-")</f>
        <v>-</v>
      </c>
      <c r="D4216" t="s">
        <v>388</v>
      </c>
      <c r="E4216">
        <v>13.819008</v>
      </c>
      <c r="F4216">
        <v>14.87</v>
      </c>
      <c r="G4216">
        <v>-25.8865638014437</v>
      </c>
      <c r="H4216">
        <v>-12.7045437625525</v>
      </c>
      <c r="I4216">
        <v>-27.495504295065501</v>
      </c>
      <c r="J4216">
        <v>-2.92231646201743</v>
      </c>
      <c r="K4216">
        <v>14.9947483412518</v>
      </c>
      <c r="L4216">
        <v>15.5894365701247</v>
      </c>
      <c r="M4216">
        <v>45.707616044567501</v>
      </c>
      <c r="N4216">
        <v>1.0724670591649701</v>
      </c>
      <c r="O4216">
        <v>52.992602555480801</v>
      </c>
      <c r="P4216">
        <v>16.2627052384675</v>
      </c>
      <c r="Q4216">
        <v>-5.2903819029688E-2</v>
      </c>
    </row>
    <row r="4217" spans="1:17" hidden="1" x14ac:dyDescent="0.3">
      <c r="A4217" t="s">
        <v>8593</v>
      </c>
      <c r="B4217" t="s">
        <v>8594</v>
      </c>
      <c r="C4217" t="str">
        <f>IFERROR(VLOOKUP(Table1[[#This Row],[Ticker]],[1]!Table1[[Symbol]:[Industry]],2,FALSE),"-")</f>
        <v>-</v>
      </c>
      <c r="D4217" t="s">
        <v>607</v>
      </c>
      <c r="E4217">
        <v>13.817022</v>
      </c>
      <c r="F4217">
        <v>34</v>
      </c>
      <c r="G4217">
        <v>-22.966188286936099</v>
      </c>
      <c r="I4217">
        <v>-11.3173757719539</v>
      </c>
      <c r="K4217">
        <v>71.000791228306696</v>
      </c>
      <c r="M4217">
        <v>99.985344065864695</v>
      </c>
      <c r="N4217">
        <v>1</v>
      </c>
      <c r="O4217">
        <v>9.1176470588235397</v>
      </c>
      <c r="P4217">
        <v>5.91900311526478</v>
      </c>
    </row>
    <row r="4218" spans="1:17" hidden="1" x14ac:dyDescent="0.3">
      <c r="A4218" t="s">
        <v>8595</v>
      </c>
      <c r="B4218" t="s">
        <v>8596</v>
      </c>
      <c r="C4218" t="str">
        <f>IFERROR(VLOOKUP(Table1[[#This Row],[Ticker]],[1]!Table1[[Symbol]:[Industry]],2,FALSE),"-")</f>
        <v>-</v>
      </c>
      <c r="D4218" t="s">
        <v>714</v>
      </c>
      <c r="E4218">
        <v>13.801773789</v>
      </c>
      <c r="F4218">
        <v>14.65</v>
      </c>
      <c r="G4218">
        <v>9.5244915047180108</v>
      </c>
      <c r="H4218">
        <v>-2.8418872017827899</v>
      </c>
      <c r="I4218">
        <v>3.00178146565821</v>
      </c>
      <c r="J4218">
        <v>0.350821650023173</v>
      </c>
      <c r="K4218">
        <v>14.0226327733553</v>
      </c>
      <c r="L4218">
        <v>13.0137457645507</v>
      </c>
      <c r="M4218">
        <v>59.192142314001003</v>
      </c>
      <c r="N4218">
        <v>0.995948553656817</v>
      </c>
      <c r="O4218">
        <v>11.262798634812199</v>
      </c>
      <c r="P4218">
        <v>38.928402086296799</v>
      </c>
      <c r="Q4218">
        <v>3.6626942849021002E-2</v>
      </c>
    </row>
    <row r="4219" spans="1:17" hidden="1" x14ac:dyDescent="0.3">
      <c r="A4219" t="s">
        <v>8597</v>
      </c>
      <c r="B4219" t="s">
        <v>8598</v>
      </c>
      <c r="C4219" t="str">
        <f>IFERROR(VLOOKUP(Table1[[#This Row],[Ticker]],[1]!Table1[[Symbol]:[Industry]],2,FALSE),"-")</f>
        <v>-</v>
      </c>
      <c r="D4219" t="s">
        <v>98</v>
      </c>
      <c r="E4219">
        <v>13.78932</v>
      </c>
      <c r="F4219">
        <v>15.52</v>
      </c>
      <c r="G4219">
        <v>329.44674328981898</v>
      </c>
      <c r="H4219">
        <v>-34.498885183852202</v>
      </c>
      <c r="I4219">
        <v>-16.393828371342298</v>
      </c>
      <c r="J4219">
        <v>-9.3171246201695102</v>
      </c>
      <c r="K4219">
        <v>19.856991626595299</v>
      </c>
      <c r="L4219">
        <v>18.730066235369801</v>
      </c>
      <c r="M4219">
        <v>24.885766689726399</v>
      </c>
      <c r="N4219">
        <v>0.84288850140639804</v>
      </c>
      <c r="O4219">
        <v>154.76804123711301</v>
      </c>
      <c r="P4219">
        <v>355.13196480938399</v>
      </c>
      <c r="Q4219">
        <v>0.16640461149346</v>
      </c>
    </row>
    <row r="4220" spans="1:17" hidden="1" x14ac:dyDescent="0.3">
      <c r="A4220" t="s">
        <v>8599</v>
      </c>
      <c r="B4220" t="s">
        <v>8600</v>
      </c>
      <c r="C4220" t="str">
        <f>IFERROR(VLOOKUP(Table1[[#This Row],[Ticker]],[1]!Table1[[Symbol]:[Industry]],2,FALSE),"-")</f>
        <v>-</v>
      </c>
      <c r="D4220" t="s">
        <v>230</v>
      </c>
      <c r="E4220">
        <v>13.752820866</v>
      </c>
      <c r="F4220">
        <v>62.99</v>
      </c>
      <c r="G4220">
        <v>5.4073903430785499</v>
      </c>
      <c r="H4220">
        <v>-6.9806239100191103</v>
      </c>
      <c r="I4220">
        <v>63.121837742308003</v>
      </c>
      <c r="J4220">
        <v>2.8241932427485099</v>
      </c>
      <c r="K4220">
        <v>59.4272367131991</v>
      </c>
      <c r="L4220">
        <v>50.095105892137198</v>
      </c>
      <c r="M4220">
        <v>60.287890585968597</v>
      </c>
      <c r="N4220">
        <v>2.5312429505977798</v>
      </c>
      <c r="O4220">
        <v>16.0184156215272</v>
      </c>
      <c r="P4220">
        <v>89.443609022556302</v>
      </c>
      <c r="Q4220">
        <v>0.24427750518538299</v>
      </c>
    </row>
    <row r="4221" spans="1:17" hidden="1" x14ac:dyDescent="0.3">
      <c r="A4221" t="s">
        <v>8601</v>
      </c>
      <c r="B4221" t="s">
        <v>8602</v>
      </c>
      <c r="C4221" t="str">
        <f>IFERROR(VLOOKUP(Table1[[#This Row],[Ticker]],[1]!Table1[[Symbol]:[Industry]],2,FALSE),"-")</f>
        <v>-</v>
      </c>
      <c r="E4221">
        <v>13.7520396</v>
      </c>
      <c r="F4221">
        <v>33.74</v>
      </c>
      <c r="G4221">
        <v>-27.0013958395411</v>
      </c>
      <c r="H4221">
        <v>-5.9669118642035803</v>
      </c>
      <c r="I4221">
        <v>-48.835894290472403</v>
      </c>
      <c r="J4221">
        <v>6.3548222372653402</v>
      </c>
      <c r="K4221">
        <v>33.081882277930099</v>
      </c>
      <c r="L4221">
        <v>36.935266118618799</v>
      </c>
      <c r="M4221">
        <v>57.5769371521815</v>
      </c>
      <c r="N4221">
        <v>1.29606809608829</v>
      </c>
      <c r="O4221">
        <v>64.789567279193804</v>
      </c>
      <c r="P4221">
        <v>20.845272206303701</v>
      </c>
      <c r="Q4221">
        <v>4.1503346106349003E-2</v>
      </c>
    </row>
    <row r="4222" spans="1:17" hidden="1" x14ac:dyDescent="0.3">
      <c r="A4222" t="s">
        <v>8603</v>
      </c>
      <c r="B4222" t="s">
        <v>8604</v>
      </c>
      <c r="C4222" t="str">
        <f>IFERROR(VLOOKUP(Table1[[#This Row],[Ticker]],[1]!Table1[[Symbol]:[Industry]],2,FALSE),"-")</f>
        <v>-</v>
      </c>
      <c r="D4222" t="s">
        <v>1358</v>
      </c>
      <c r="E4222">
        <v>13.7506545</v>
      </c>
      <c r="F4222">
        <v>4.75</v>
      </c>
      <c r="G4222">
        <v>-16.7402673911241</v>
      </c>
      <c r="H4222">
        <v>-21.356784106510201</v>
      </c>
      <c r="I4222">
        <v>-31.0808892854674</v>
      </c>
      <c r="J4222">
        <v>3.167216125211</v>
      </c>
      <c r="K4222">
        <v>4.7724625310341704</v>
      </c>
      <c r="L4222">
        <v>5.3945460367790599</v>
      </c>
      <c r="M4222">
        <v>81.514441568860093</v>
      </c>
      <c r="N4222">
        <v>6.08378237441334E-2</v>
      </c>
      <c r="O4222">
        <v>66.315789473684205</v>
      </c>
      <c r="P4222">
        <v>20.558375634517699</v>
      </c>
      <c r="Q4222">
        <v>-2.4537192792947998E-2</v>
      </c>
    </row>
    <row r="4223" spans="1:17" hidden="1" x14ac:dyDescent="0.3">
      <c r="A4223" t="s">
        <v>8605</v>
      </c>
      <c r="B4223" t="s">
        <v>8606</v>
      </c>
      <c r="C4223" t="str">
        <f>IFERROR(VLOOKUP(Table1[[#This Row],[Ticker]],[1]!Table1[[Symbol]:[Industry]],2,FALSE),"-")</f>
        <v>-</v>
      </c>
      <c r="E4223">
        <v>13.740178572</v>
      </c>
      <c r="F4223">
        <v>38.19</v>
      </c>
      <c r="G4223">
        <v>91.921616087272994</v>
      </c>
      <c r="H4223">
        <v>-2.0689052715716398</v>
      </c>
      <c r="I4223">
        <v>36.248312017845102</v>
      </c>
      <c r="J4223">
        <v>-1.6714935522083501</v>
      </c>
      <c r="K4223">
        <v>31.519717623836598</v>
      </c>
      <c r="L4223">
        <v>24.948114897324299</v>
      </c>
      <c r="M4223">
        <v>100</v>
      </c>
      <c r="N4223">
        <v>1.1664670188323499E-2</v>
      </c>
      <c r="O4223">
        <v>0</v>
      </c>
      <c r="P4223">
        <v>117.606837606837</v>
      </c>
    </row>
    <row r="4224" spans="1:17" hidden="1" x14ac:dyDescent="0.3">
      <c r="A4224" t="s">
        <v>8607</v>
      </c>
      <c r="B4224" t="s">
        <v>8608</v>
      </c>
      <c r="C4224" t="str">
        <f>IFERROR(VLOOKUP(Table1[[#This Row],[Ticker]],[1]!Table1[[Symbol]:[Industry]],2,FALSE),"-")</f>
        <v>-</v>
      </c>
      <c r="E4224">
        <v>13.7118302</v>
      </c>
      <c r="F4224">
        <v>26.8</v>
      </c>
      <c r="G4224">
        <v>295.03691348828397</v>
      </c>
      <c r="H4224">
        <v>29.9984401122287</v>
      </c>
      <c r="I4224">
        <v>57.3421585263468</v>
      </c>
      <c r="J4224">
        <v>2.6796514859595799</v>
      </c>
      <c r="K4224">
        <v>23.609052945076701</v>
      </c>
      <c r="L4224">
        <v>19.609180698771201</v>
      </c>
      <c r="M4224">
        <v>82.5841295954705</v>
      </c>
      <c r="N4224">
        <v>0.60076149369917897</v>
      </c>
      <c r="O4224">
        <v>40.671641791044699</v>
      </c>
      <c r="P4224">
        <v>369.35201401050699</v>
      </c>
    </row>
    <row r="4225" spans="1:17" hidden="1" x14ac:dyDescent="0.3">
      <c r="A4225" t="s">
        <v>8609</v>
      </c>
      <c r="B4225" t="s">
        <v>8610</v>
      </c>
      <c r="C4225" t="str">
        <f>IFERROR(VLOOKUP(Table1[[#This Row],[Ticker]],[1]!Table1[[Symbol]:[Industry]],2,FALSE),"-")</f>
        <v>-</v>
      </c>
      <c r="D4225" t="s">
        <v>1491</v>
      </c>
      <c r="E4225">
        <v>13.702680000000001</v>
      </c>
      <c r="F4225">
        <v>2</v>
      </c>
      <c r="G4225">
        <v>-34.776130610473601</v>
      </c>
      <c r="K4225">
        <v>1.8164878752898299</v>
      </c>
      <c r="L4225">
        <v>1.8009664774797101</v>
      </c>
      <c r="M4225">
        <v>73.414657253377001</v>
      </c>
      <c r="N4225">
        <v>1</v>
      </c>
      <c r="O4225">
        <v>10</v>
      </c>
      <c r="P4225">
        <v>66.6666666666666</v>
      </c>
      <c r="Q4225">
        <v>-2.1676028175539999E-2</v>
      </c>
    </row>
    <row r="4226" spans="1:17" hidden="1" x14ac:dyDescent="0.3">
      <c r="A4226" t="s">
        <v>8611</v>
      </c>
      <c r="B4226" t="s">
        <v>8612</v>
      </c>
      <c r="C4226" t="str">
        <f>IFERROR(VLOOKUP(Table1[[#This Row],[Ticker]],[1]!Table1[[Symbol]:[Industry]],2,FALSE),"-")</f>
        <v>-</v>
      </c>
      <c r="D4226" t="s">
        <v>850</v>
      </c>
      <c r="E4226">
        <v>13.688416999999999</v>
      </c>
      <c r="F4226">
        <v>35.6</v>
      </c>
      <c r="G4226">
        <v>4.00512456422417</v>
      </c>
      <c r="H4226">
        <v>-2.0603858083675002</v>
      </c>
      <c r="I4226">
        <v>-4.5707490852972796</v>
      </c>
      <c r="J4226">
        <v>-1.6714935522083501</v>
      </c>
      <c r="K4226">
        <v>27.7164757251734</v>
      </c>
      <c r="L4226">
        <v>17.0338634357493</v>
      </c>
      <c r="M4226">
        <v>11.305877190393099</v>
      </c>
      <c r="N4226">
        <v>0.829489972207616</v>
      </c>
      <c r="O4226">
        <v>0</v>
      </c>
      <c r="P4226">
        <v>29.6903460837887</v>
      </c>
      <c r="Q4226">
        <v>0.23555941215899101</v>
      </c>
    </row>
    <row r="4227" spans="1:17" hidden="1" x14ac:dyDescent="0.3">
      <c r="A4227" t="s">
        <v>8613</v>
      </c>
      <c r="B4227" t="s">
        <v>8614</v>
      </c>
      <c r="C4227" t="str">
        <f>IFERROR(VLOOKUP(Table1[[#This Row],[Ticker]],[1]!Table1[[Symbol]:[Industry]],2,FALSE),"-")</f>
        <v>-</v>
      </c>
      <c r="D4227" t="s">
        <v>388</v>
      </c>
      <c r="E4227">
        <v>13.670582</v>
      </c>
      <c r="F4227">
        <v>44.5</v>
      </c>
      <c r="G4227">
        <v>-56.327366157968498</v>
      </c>
      <c r="H4227">
        <v>-13.3971075805325</v>
      </c>
      <c r="I4227">
        <v>-33.247200333357398</v>
      </c>
      <c r="J4227">
        <v>-6.4561825474236496</v>
      </c>
      <c r="K4227">
        <v>46.846317387701902</v>
      </c>
      <c r="L4227">
        <v>51.312058903298599</v>
      </c>
      <c r="M4227">
        <v>34.877138435398599</v>
      </c>
      <c r="N4227">
        <v>1.0080757632527699</v>
      </c>
      <c r="O4227">
        <v>50.5617977528089</v>
      </c>
      <c r="P4227">
        <v>9.7410604192355201</v>
      </c>
      <c r="Q4227">
        <v>2.1215429562247E-2</v>
      </c>
    </row>
    <row r="4228" spans="1:17" hidden="1" x14ac:dyDescent="0.3">
      <c r="A4228" t="s">
        <v>8615</v>
      </c>
      <c r="B4228" t="s">
        <v>8616</v>
      </c>
      <c r="C4228" t="str">
        <f>IFERROR(VLOOKUP(Table1[[#This Row],[Ticker]],[1]!Table1[[Symbol]:[Industry]],2,FALSE),"-")</f>
        <v>-</v>
      </c>
      <c r="D4228" t="s">
        <v>140</v>
      </c>
      <c r="E4228">
        <v>13.668754112</v>
      </c>
      <c r="F4228">
        <v>31.51</v>
      </c>
      <c r="G4228">
        <v>-25.653475487818501</v>
      </c>
      <c r="H4228">
        <v>-7.0129164040620102</v>
      </c>
      <c r="I4228">
        <v>-19.6652524444379</v>
      </c>
      <c r="J4228">
        <v>-5.2558309016059503</v>
      </c>
      <c r="K4228">
        <v>32.055667053337302</v>
      </c>
      <c r="L4228">
        <v>33.957487755328103</v>
      </c>
      <c r="M4228">
        <v>52.300860360847402</v>
      </c>
      <c r="N4228">
        <v>1.0749011250582701</v>
      </c>
      <c r="O4228">
        <v>57.632497619803203</v>
      </c>
      <c r="P4228">
        <v>25.1389992057188</v>
      </c>
      <c r="Q4228">
        <v>9.6270707926116E-2</v>
      </c>
    </row>
    <row r="4229" spans="1:17" hidden="1" x14ac:dyDescent="0.3">
      <c r="A4229" t="s">
        <v>8617</v>
      </c>
      <c r="B4229" t="s">
        <v>8618</v>
      </c>
      <c r="C4229" t="str">
        <f>IFERROR(VLOOKUP(Table1[[#This Row],[Ticker]],[1]!Table1[[Symbol]:[Industry]],2,FALSE),"-")</f>
        <v>-</v>
      </c>
      <c r="D4229" t="s">
        <v>544</v>
      </c>
      <c r="E4229">
        <v>13.623681599999999</v>
      </c>
      <c r="F4229">
        <v>45</v>
      </c>
      <c r="G4229">
        <v>138.55435569711099</v>
      </c>
      <c r="H4229">
        <v>-12.4077449497478</v>
      </c>
      <c r="I4229">
        <v>263.682624228046</v>
      </c>
      <c r="J4229">
        <v>-2.4714935522083499</v>
      </c>
      <c r="K4229">
        <v>40.583061074771202</v>
      </c>
      <c r="L4229">
        <v>26.371489943668699</v>
      </c>
      <c r="M4229">
        <v>51.819533605384002</v>
      </c>
      <c r="N4229">
        <v>0.24914571888180401</v>
      </c>
      <c r="O4229">
        <v>9.0444444444444496</v>
      </c>
      <c r="P4229">
        <v>466.03773584905599</v>
      </c>
      <c r="Q4229">
        <v>0.15633674577343801</v>
      </c>
    </row>
    <row r="4230" spans="1:17" hidden="1" x14ac:dyDescent="0.3">
      <c r="A4230" t="s">
        <v>8619</v>
      </c>
      <c r="B4230" t="s">
        <v>8620</v>
      </c>
      <c r="C4230" t="str">
        <f>IFERROR(VLOOKUP(Table1[[#This Row],[Ticker]],[1]!Table1[[Symbol]:[Industry]],2,FALSE),"-")</f>
        <v>-</v>
      </c>
      <c r="E4230">
        <v>13.6227152</v>
      </c>
      <c r="F4230">
        <v>40.93</v>
      </c>
      <c r="G4230">
        <v>21.810273975930901</v>
      </c>
      <c r="H4230">
        <v>-2.0685316259137698</v>
      </c>
      <c r="I4230">
        <v>10.136630162764099</v>
      </c>
      <c r="J4230">
        <v>-1.6714935522083501</v>
      </c>
      <c r="K4230">
        <v>29.541843619051701</v>
      </c>
      <c r="L4230">
        <v>19.130445214308502</v>
      </c>
      <c r="M4230">
        <v>100</v>
      </c>
      <c r="N4230">
        <v>0.107140083110023</v>
      </c>
      <c r="O4230">
        <v>0</v>
      </c>
      <c r="P4230">
        <v>47.495495495495497</v>
      </c>
      <c r="Q4230">
        <v>0.112759285757473</v>
      </c>
    </row>
    <row r="4231" spans="1:17" hidden="1" x14ac:dyDescent="0.3">
      <c r="A4231" t="s">
        <v>8621</v>
      </c>
      <c r="B4231" t="s">
        <v>8622</v>
      </c>
      <c r="C4231" t="str">
        <f>IFERROR(VLOOKUP(Table1[[#This Row],[Ticker]],[1]!Table1[[Symbol]:[Industry]],2,FALSE),"-")</f>
        <v>-</v>
      </c>
      <c r="E4231">
        <v>13.563774</v>
      </c>
      <c r="F4231">
        <v>17.010000000000002</v>
      </c>
      <c r="G4231">
        <v>-25.6852215195645</v>
      </c>
      <c r="H4231">
        <v>-7.0441664040619996</v>
      </c>
      <c r="I4231">
        <v>-11.3173757719539</v>
      </c>
      <c r="J4231">
        <v>-1.6714935522083501</v>
      </c>
      <c r="K4231">
        <v>17.009993838398</v>
      </c>
      <c r="L4231">
        <v>16.918564601525599</v>
      </c>
      <c r="M4231">
        <v>100</v>
      </c>
      <c r="O4231">
        <v>0</v>
      </c>
      <c r="P4231">
        <v>0</v>
      </c>
    </row>
    <row r="4232" spans="1:17" hidden="1" x14ac:dyDescent="0.3">
      <c r="A4232" t="s">
        <v>8623</v>
      </c>
      <c r="B4232" t="s">
        <v>8624</v>
      </c>
      <c r="C4232" t="str">
        <f>IFERROR(VLOOKUP(Table1[[#This Row],[Ticker]],[1]!Table1[[Symbol]:[Industry]],2,FALSE),"-")</f>
        <v>-</v>
      </c>
      <c r="D4232" t="s">
        <v>64</v>
      </c>
      <c r="E4232">
        <v>13.50864</v>
      </c>
      <c r="F4232">
        <v>2.4700000000000002</v>
      </c>
      <c r="G4232">
        <v>-35.867039701382701</v>
      </c>
      <c r="H4232">
        <v>-9.5235052470372104</v>
      </c>
      <c r="I4232">
        <v>-53.199728713130398</v>
      </c>
      <c r="J4232">
        <v>9.1266285135193392</v>
      </c>
      <c r="K4232">
        <v>2.2228796628130798</v>
      </c>
      <c r="L4232">
        <v>2.4007936155630398</v>
      </c>
      <c r="M4232">
        <v>74.4139924976988</v>
      </c>
      <c r="N4232">
        <v>0.80984670602311803</v>
      </c>
      <c r="O4232">
        <v>90.283400809716596</v>
      </c>
      <c r="P4232">
        <v>92.96875</v>
      </c>
      <c r="Q4232">
        <v>-7.9166842903568999E-2</v>
      </c>
    </row>
    <row r="4233" spans="1:17" hidden="1" x14ac:dyDescent="0.3">
      <c r="A4233" t="s">
        <v>8625</v>
      </c>
      <c r="B4233" t="s">
        <v>8626</v>
      </c>
      <c r="C4233" t="str">
        <f>IFERROR(VLOOKUP(Table1[[#This Row],[Ticker]],[1]!Table1[[Symbol]:[Industry]],2,FALSE),"-")</f>
        <v>-</v>
      </c>
      <c r="D4233" t="s">
        <v>388</v>
      </c>
      <c r="E4233">
        <v>13.4574219</v>
      </c>
      <c r="F4233">
        <v>29.66</v>
      </c>
      <c r="G4233">
        <v>21.8769675351618</v>
      </c>
      <c r="H4233">
        <v>-2.0530159615841299</v>
      </c>
      <c r="I4233">
        <v>10.1902030891685</v>
      </c>
      <c r="J4233">
        <v>-1.6714935522083501</v>
      </c>
      <c r="K4233">
        <v>21.8006357941366</v>
      </c>
      <c r="L4233">
        <v>16.349580756887001</v>
      </c>
      <c r="M4233">
        <v>99.999999996566999</v>
      </c>
      <c r="N4233">
        <v>0.18457271980279299</v>
      </c>
      <c r="O4233">
        <v>0</v>
      </c>
      <c r="P4233">
        <v>47.562189054726304</v>
      </c>
    </row>
    <row r="4234" spans="1:17" hidden="1" x14ac:dyDescent="0.3">
      <c r="A4234" t="s">
        <v>8627</v>
      </c>
      <c r="B4234" t="s">
        <v>8628</v>
      </c>
      <c r="C4234" t="str">
        <f>IFERROR(VLOOKUP(Table1[[#This Row],[Ticker]],[1]!Table1[[Symbol]:[Industry]],2,FALSE),"-")</f>
        <v>-</v>
      </c>
      <c r="D4234" t="s">
        <v>124</v>
      </c>
      <c r="E4234">
        <v>13.412685</v>
      </c>
      <c r="F4234">
        <v>4.2699999999999996</v>
      </c>
      <c r="G4234">
        <v>131.54369414308599</v>
      </c>
      <c r="H4234">
        <v>35.762851139797597</v>
      </c>
      <c r="I4234">
        <v>88.215334508419801</v>
      </c>
      <c r="J4234">
        <v>-2.1604911072205599</v>
      </c>
      <c r="K4234">
        <v>3.3702289291424101</v>
      </c>
      <c r="L4234">
        <v>2.6984684286976299</v>
      </c>
      <c r="M4234">
        <v>52.812264940070001</v>
      </c>
      <c r="N4234">
        <v>1.8174877588474101</v>
      </c>
      <c r="O4234">
        <v>16.861826697892202</v>
      </c>
      <c r="P4234">
        <v>180.92105263157799</v>
      </c>
      <c r="Q4234">
        <v>-3.7130355030545001E-2</v>
      </c>
    </row>
    <row r="4235" spans="1:17" hidden="1" x14ac:dyDescent="0.3">
      <c r="A4235" t="s">
        <v>8629</v>
      </c>
      <c r="B4235" t="s">
        <v>8630</v>
      </c>
      <c r="C4235" t="str">
        <f>IFERROR(VLOOKUP(Table1[[#This Row],[Ticker]],[1]!Table1[[Symbol]:[Industry]],2,FALSE),"-")</f>
        <v>-</v>
      </c>
      <c r="D4235" t="s">
        <v>544</v>
      </c>
      <c r="E4235">
        <v>13.368</v>
      </c>
      <c r="F4235">
        <v>23.2</v>
      </c>
      <c r="G4235">
        <v>28.9814451471021</v>
      </c>
      <c r="H4235">
        <v>36.963565554700899</v>
      </c>
      <c r="I4235">
        <v>52.0629059181868</v>
      </c>
      <c r="J4235">
        <v>10.0785064477916</v>
      </c>
      <c r="K4235">
        <v>16.874006969716401</v>
      </c>
      <c r="L4235">
        <v>14.976069491734</v>
      </c>
      <c r="M4235">
        <v>92.631835116886506</v>
      </c>
      <c r="N4235">
        <v>3.4918446403251</v>
      </c>
      <c r="O4235">
        <v>0.77586206896551602</v>
      </c>
      <c r="P4235">
        <v>181.21212121212099</v>
      </c>
      <c r="Q4235">
        <v>0.101867941396328</v>
      </c>
    </row>
    <row r="4236" spans="1:17" hidden="1" x14ac:dyDescent="0.3">
      <c r="A4236" t="s">
        <v>8631</v>
      </c>
      <c r="B4236" t="s">
        <v>8632</v>
      </c>
      <c r="C4236" t="str">
        <f>IFERROR(VLOOKUP(Table1[[#This Row],[Ticker]],[1]!Table1[[Symbol]:[Industry]],2,FALSE),"-")</f>
        <v>-</v>
      </c>
      <c r="D4236" t="s">
        <v>64</v>
      </c>
      <c r="E4236">
        <v>13.362650843999999</v>
      </c>
      <c r="F4236">
        <v>7.27</v>
      </c>
      <c r="G4236">
        <v>-31.878769906661301</v>
      </c>
      <c r="H4236">
        <v>-9.8667470492232905</v>
      </c>
      <c r="I4236">
        <v>-13.6023220085131</v>
      </c>
      <c r="J4236">
        <v>-6.0365729172876996</v>
      </c>
      <c r="K4236">
        <v>7.4856551979216199</v>
      </c>
      <c r="L4236">
        <v>7.9595925793403799</v>
      </c>
      <c r="M4236">
        <v>43.6104518500456</v>
      </c>
      <c r="N4236">
        <v>1.52941711711045</v>
      </c>
      <c r="O4236">
        <v>55.9834938101788</v>
      </c>
      <c r="P4236">
        <v>15.2139461172741</v>
      </c>
      <c r="Q4236">
        <v>2.6856536208416E-2</v>
      </c>
    </row>
    <row r="4237" spans="1:17" hidden="1" x14ac:dyDescent="0.3">
      <c r="A4237" t="s">
        <v>8633</v>
      </c>
      <c r="B4237" t="s">
        <v>8634</v>
      </c>
      <c r="C4237" t="str">
        <f>IFERROR(VLOOKUP(Table1[[#This Row],[Ticker]],[1]!Table1[[Symbol]:[Industry]],2,FALSE),"-")</f>
        <v>-</v>
      </c>
      <c r="E4237">
        <v>13.33484</v>
      </c>
      <c r="F4237">
        <v>41</v>
      </c>
      <c r="G4237">
        <v>45.647833223435804</v>
      </c>
      <c r="H4237">
        <v>-0.550659910555513</v>
      </c>
      <c r="I4237">
        <v>-12.996032846294399</v>
      </c>
      <c r="J4237">
        <v>-1.03330013050978</v>
      </c>
      <c r="K4237">
        <v>35.794080654011502</v>
      </c>
      <c r="L4237">
        <v>28.967138037151901</v>
      </c>
      <c r="M4237">
        <v>57.290070166942201</v>
      </c>
      <c r="N4237">
        <v>0.31459522763870501</v>
      </c>
      <c r="O4237">
        <v>15.146341463414601</v>
      </c>
      <c r="P4237">
        <v>99.4163424124513</v>
      </c>
      <c r="Q4237">
        <v>6.9039443008736004E-2</v>
      </c>
    </row>
    <row r="4238" spans="1:17" hidden="1" x14ac:dyDescent="0.3">
      <c r="A4238" t="s">
        <v>8635</v>
      </c>
      <c r="B4238" t="s">
        <v>8636</v>
      </c>
      <c r="C4238" t="str">
        <f>IFERROR(VLOOKUP(Table1[[#This Row],[Ticker]],[1]!Table1[[Symbol]:[Industry]],2,FALSE),"-")</f>
        <v>-</v>
      </c>
      <c r="E4238">
        <v>13.334099999999999</v>
      </c>
      <c r="F4238">
        <v>12.77</v>
      </c>
      <c r="G4238">
        <v>168.55440981684001</v>
      </c>
      <c r="H4238">
        <v>23.801604740216501</v>
      </c>
      <c r="I4238">
        <v>100.457085256238</v>
      </c>
      <c r="J4238">
        <v>19.638469547422599</v>
      </c>
      <c r="K4238">
        <v>10.377497774143899</v>
      </c>
      <c r="L4238">
        <v>8.2353332691389802</v>
      </c>
      <c r="M4238">
        <v>92.298694019210998</v>
      </c>
      <c r="N4238">
        <v>1.3589445187984699</v>
      </c>
      <c r="O4238">
        <v>9.0837901331245003</v>
      </c>
      <c r="P4238">
        <v>285.80060422960702</v>
      </c>
      <c r="Q4238">
        <v>1.5915326860937998E-2</v>
      </c>
    </row>
    <row r="4239" spans="1:17" hidden="1" x14ac:dyDescent="0.3">
      <c r="A4239" t="s">
        <v>8637</v>
      </c>
      <c r="B4239" t="s">
        <v>8638</v>
      </c>
      <c r="C4239" t="str">
        <f>IFERROR(VLOOKUP(Table1[[#This Row],[Ticker]],[1]!Table1[[Symbol]:[Industry]],2,FALSE),"-")</f>
        <v>-</v>
      </c>
      <c r="D4239" t="s">
        <v>49</v>
      </c>
      <c r="E4239">
        <v>13.3153314</v>
      </c>
      <c r="F4239">
        <v>41.33</v>
      </c>
      <c r="G4239">
        <v>76.5163440381653</v>
      </c>
      <c r="H4239">
        <v>5.0517931918975796</v>
      </c>
      <c r="I4239">
        <v>-3.54684122175839</v>
      </c>
      <c r="J4239">
        <v>-3.0270491077638999</v>
      </c>
      <c r="K4239">
        <v>40.126685819173801</v>
      </c>
      <c r="L4239">
        <v>36.183237389004297</v>
      </c>
      <c r="M4239">
        <v>72.214461350403198</v>
      </c>
      <c r="N4239">
        <v>0.95303043379335695</v>
      </c>
      <c r="O4239">
        <v>24.7761916283571</v>
      </c>
      <c r="P4239">
        <v>112.82183316168801</v>
      </c>
      <c r="Q4239">
        <v>5.8845333584470999E-2</v>
      </c>
    </row>
    <row r="4240" spans="1:17" hidden="1" x14ac:dyDescent="0.3">
      <c r="A4240" t="s">
        <v>8639</v>
      </c>
      <c r="B4240" t="s">
        <v>8640</v>
      </c>
      <c r="C4240" t="str">
        <f>IFERROR(VLOOKUP(Table1[[#This Row],[Ticker]],[1]!Table1[[Symbol]:[Industry]],2,FALSE),"-")</f>
        <v>-</v>
      </c>
      <c r="D4240" t="s">
        <v>293</v>
      </c>
      <c r="E4240">
        <v>13.2602572</v>
      </c>
      <c r="F4240">
        <v>13.84</v>
      </c>
      <c r="G4240">
        <v>68.970193389014895</v>
      </c>
      <c r="H4240">
        <v>-7.5700867646931096</v>
      </c>
      <c r="I4240">
        <v>37.660019276485201</v>
      </c>
      <c r="J4240">
        <v>2.992538068345</v>
      </c>
      <c r="K4240">
        <v>12.997987121864799</v>
      </c>
      <c r="L4240">
        <v>11.547730903992001</v>
      </c>
      <c r="M4240">
        <v>67.695111897763098</v>
      </c>
      <c r="N4240">
        <v>1.7878787878787801</v>
      </c>
      <c r="O4240">
        <v>6.2861271676300596</v>
      </c>
      <c r="P4240">
        <v>94.655414908579402</v>
      </c>
    </row>
    <row r="4241" spans="1:17" hidden="1" x14ac:dyDescent="0.3">
      <c r="A4241" t="s">
        <v>8641</v>
      </c>
      <c r="B4241" t="s">
        <v>8642</v>
      </c>
      <c r="C4241" t="str">
        <f>IFERROR(VLOOKUP(Table1[[#This Row],[Ticker]],[1]!Table1[[Symbol]:[Industry]],2,FALSE),"-")</f>
        <v>-</v>
      </c>
      <c r="D4241" t="s">
        <v>302</v>
      </c>
      <c r="E4241">
        <v>13.25925</v>
      </c>
      <c r="F4241">
        <v>17.75</v>
      </c>
      <c r="G4241">
        <v>52.886207051863998</v>
      </c>
      <c r="H4241">
        <v>-28.504343395212398</v>
      </c>
      <c r="I4241">
        <v>-13.843460340872101</v>
      </c>
      <c r="J4241">
        <v>-13.8002064234954</v>
      </c>
      <c r="K4241">
        <v>20.521865986281199</v>
      </c>
      <c r="L4241">
        <v>17.3079309863456</v>
      </c>
      <c r="M4241">
        <v>16.730216660595602</v>
      </c>
      <c r="N4241">
        <v>1.4672900570438301</v>
      </c>
      <c r="O4241">
        <v>28.957746478873201</v>
      </c>
      <c r="P4241">
        <v>97.2222222222222</v>
      </c>
      <c r="Q4241">
        <v>9.4566507730590998E-2</v>
      </c>
    </row>
    <row r="4242" spans="1:17" hidden="1" x14ac:dyDescent="0.3">
      <c r="A4242" t="s">
        <v>8643</v>
      </c>
      <c r="B4242" t="s">
        <v>8644</v>
      </c>
      <c r="C4242" t="str">
        <f>IFERROR(VLOOKUP(Table1[[#This Row],[Ticker]],[1]!Table1[[Symbol]:[Industry]],2,FALSE),"-")</f>
        <v>-</v>
      </c>
      <c r="E4242">
        <v>13.255788000000001</v>
      </c>
      <c r="F4242">
        <v>14.8</v>
      </c>
      <c r="G4242">
        <v>-86.635089593443098</v>
      </c>
      <c r="H4242">
        <v>-21.430131316342699</v>
      </c>
      <c r="I4242">
        <v>-4.1486574518960202</v>
      </c>
      <c r="J4242">
        <v>-11.3011231818379</v>
      </c>
      <c r="K4242">
        <v>15.8214131544844</v>
      </c>
      <c r="L4242">
        <v>15.8766694719759</v>
      </c>
      <c r="M4242">
        <v>22.510572236895701</v>
      </c>
      <c r="N4242">
        <v>0.16751522005492001</v>
      </c>
      <c r="O4242">
        <v>156.756756756756</v>
      </c>
      <c r="P4242">
        <v>42.857142857142797</v>
      </c>
      <c r="Q4242">
        <v>4.9855195750362999E-2</v>
      </c>
    </row>
    <row r="4243" spans="1:17" hidden="1" x14ac:dyDescent="0.3">
      <c r="A4243" t="s">
        <v>8645</v>
      </c>
      <c r="B4243" t="s">
        <v>8646</v>
      </c>
      <c r="C4243" t="str">
        <f>IFERROR(VLOOKUP(Table1[[#This Row],[Ticker]],[1]!Table1[[Symbol]:[Industry]],2,FALSE),"-")</f>
        <v>-</v>
      </c>
      <c r="D4243" t="s">
        <v>49</v>
      </c>
      <c r="E4243">
        <v>13.23075</v>
      </c>
      <c r="F4243">
        <v>1.8</v>
      </c>
      <c r="G4243">
        <v>91.182248359953505</v>
      </c>
      <c r="H4243">
        <v>17.603720919881599</v>
      </c>
      <c r="I4243">
        <v>43.855038021149497</v>
      </c>
      <c r="J4243">
        <v>-7.0190871350960498</v>
      </c>
      <c r="K4243">
        <v>1.68220838301456</v>
      </c>
      <c r="L4243">
        <v>1.36382046692728</v>
      </c>
      <c r="M4243">
        <v>46.396119803799003</v>
      </c>
      <c r="N4243">
        <v>0.64065952618007205</v>
      </c>
      <c r="O4243">
        <v>28.3333333333333</v>
      </c>
      <c r="P4243">
        <v>136.84210526315701</v>
      </c>
      <c r="Q4243">
        <v>1.1000542358054E-2</v>
      </c>
    </row>
    <row r="4244" spans="1:17" hidden="1" x14ac:dyDescent="0.3">
      <c r="A4244" t="s">
        <v>8647</v>
      </c>
      <c r="B4244" t="s">
        <v>8648</v>
      </c>
      <c r="C4244" t="str">
        <f>IFERROR(VLOOKUP(Table1[[#This Row],[Ticker]],[1]!Table1[[Symbol]:[Industry]],2,FALSE),"-")</f>
        <v>-</v>
      </c>
      <c r="D4244" t="s">
        <v>388</v>
      </c>
      <c r="E4244">
        <v>13.196433300000001</v>
      </c>
      <c r="F4244">
        <v>12.83</v>
      </c>
      <c r="G4244">
        <v>23.674499085790501</v>
      </c>
      <c r="H4244">
        <v>8.5113891514935496</v>
      </c>
      <c r="I4244">
        <v>20.272367817789601</v>
      </c>
      <c r="J4244">
        <v>-3.8535853505529598</v>
      </c>
      <c r="K4244">
        <v>12.142664440638301</v>
      </c>
      <c r="L4244">
        <v>11.110525475192601</v>
      </c>
      <c r="M4244">
        <v>55.355852222516198</v>
      </c>
      <c r="N4244">
        <v>1.2869499948109799</v>
      </c>
      <c r="O4244">
        <v>57.053780202650003</v>
      </c>
      <c r="P4244">
        <v>76.965517241379303</v>
      </c>
      <c r="Q4244">
        <v>6.6623632622394E-2</v>
      </c>
    </row>
    <row r="4245" spans="1:17" hidden="1" x14ac:dyDescent="0.3">
      <c r="A4245" t="s">
        <v>8649</v>
      </c>
      <c r="B4245" t="s">
        <v>8650</v>
      </c>
      <c r="C4245" t="str">
        <f>IFERROR(VLOOKUP(Table1[[#This Row],[Ticker]],[1]!Table1[[Symbol]:[Industry]],2,FALSE),"-")</f>
        <v>-</v>
      </c>
      <c r="D4245" t="s">
        <v>971</v>
      </c>
      <c r="E4245">
        <v>13.18928</v>
      </c>
      <c r="F4245">
        <v>0.83</v>
      </c>
      <c r="G4245">
        <v>37.059876519651098</v>
      </c>
      <c r="H4245">
        <v>12.674143455092899</v>
      </c>
      <c r="I4245">
        <v>-23.948954719322298</v>
      </c>
      <c r="J4245">
        <v>4.5785064477916304</v>
      </c>
      <c r="K4245">
        <v>0.76892442762018698</v>
      </c>
      <c r="L4245">
        <v>0.73554702559354701</v>
      </c>
      <c r="M4245">
        <v>63.849514080212899</v>
      </c>
      <c r="N4245">
        <v>1.3830288084295399</v>
      </c>
      <c r="O4245">
        <v>37.349397590361399</v>
      </c>
      <c r="P4245">
        <v>80.434782608695599</v>
      </c>
      <c r="Q4245">
        <v>-1.5698163614096001E-2</v>
      </c>
    </row>
    <row r="4246" spans="1:17" hidden="1" x14ac:dyDescent="0.3">
      <c r="A4246" t="s">
        <v>8651</v>
      </c>
      <c r="B4246" t="s">
        <v>8652</v>
      </c>
      <c r="C4246" t="str">
        <f>IFERROR(VLOOKUP(Table1[[#This Row],[Ticker]],[1]!Table1[[Symbol]:[Industry]],2,FALSE),"-")</f>
        <v>-</v>
      </c>
      <c r="D4246" t="s">
        <v>486</v>
      </c>
      <c r="E4246">
        <v>13.187352802531899</v>
      </c>
      <c r="F4246">
        <v>17.100000000000001</v>
      </c>
      <c r="G4246">
        <v>-30.6852215195645</v>
      </c>
      <c r="H4246">
        <v>-7.0441664040619996</v>
      </c>
      <c r="I4246">
        <v>-15.7866495149707</v>
      </c>
      <c r="J4246">
        <v>-1.6714935522083501</v>
      </c>
      <c r="K4246">
        <v>17.3018924729055</v>
      </c>
      <c r="L4246">
        <v>17.224337498578102</v>
      </c>
      <c r="M4246">
        <v>99.999998531316393</v>
      </c>
      <c r="N4246">
        <v>0</v>
      </c>
      <c r="O4246">
        <v>5.26315789473683</v>
      </c>
      <c r="P4246">
        <v>0</v>
      </c>
    </row>
    <row r="4247" spans="1:17" hidden="1" x14ac:dyDescent="0.3">
      <c r="A4247" t="s">
        <v>8653</v>
      </c>
      <c r="B4247" t="s">
        <v>8654</v>
      </c>
      <c r="C4247" t="str">
        <f>IFERROR(VLOOKUP(Table1[[#This Row],[Ticker]],[1]!Table1[[Symbol]:[Industry]],2,FALSE),"-")</f>
        <v>-</v>
      </c>
      <c r="E4247">
        <v>13.11355212</v>
      </c>
      <c r="F4247">
        <v>36.75</v>
      </c>
      <c r="G4247">
        <v>51.337899867718598</v>
      </c>
      <c r="H4247">
        <v>-16.772073940782398</v>
      </c>
      <c r="I4247">
        <v>-27.870509286940301</v>
      </c>
      <c r="J4247">
        <v>-5.5432884240032196</v>
      </c>
      <c r="K4247">
        <v>44.570257932010499</v>
      </c>
      <c r="L4247">
        <v>45.178259970320198</v>
      </c>
      <c r="M4247">
        <v>29.7883834876123</v>
      </c>
      <c r="N4247">
        <v>0.34471688711110299</v>
      </c>
      <c r="O4247">
        <v>117.496598639455</v>
      </c>
      <c r="P4247">
        <v>137.71021992237999</v>
      </c>
      <c r="Q4247">
        <v>7.4163292522033006E-2</v>
      </c>
    </row>
    <row r="4248" spans="1:17" hidden="1" x14ac:dyDescent="0.3">
      <c r="A4248" t="s">
        <v>8655</v>
      </c>
      <c r="B4248" t="s">
        <v>8656</v>
      </c>
      <c r="C4248" t="str">
        <f>IFERROR(VLOOKUP(Table1[[#This Row],[Ticker]],[1]!Table1[[Symbol]:[Industry]],2,FALSE),"-")</f>
        <v>-</v>
      </c>
      <c r="E4248">
        <v>13.106043</v>
      </c>
      <c r="F4248">
        <v>28.77</v>
      </c>
      <c r="G4248">
        <v>-63.141743258694902</v>
      </c>
      <c r="H4248">
        <v>-8.8131570388174598</v>
      </c>
      <c r="I4248">
        <v>-14.4160621983601</v>
      </c>
      <c r="J4248">
        <v>-5.3449629399634402</v>
      </c>
      <c r="K4248">
        <v>29.318350802889999</v>
      </c>
      <c r="L4248">
        <v>31.5306182555215</v>
      </c>
      <c r="M4248">
        <v>38.524387848771902</v>
      </c>
      <c r="N4248">
        <v>0.146658716722919</v>
      </c>
      <c r="O4248">
        <v>73.757386166145295</v>
      </c>
      <c r="P4248">
        <v>27.5831485587583</v>
      </c>
      <c r="Q4248">
        <v>-9.2305741087130005E-3</v>
      </c>
    </row>
    <row r="4249" spans="1:17" hidden="1" x14ac:dyDescent="0.3">
      <c r="A4249" t="s">
        <v>8657</v>
      </c>
      <c r="B4249" t="s">
        <v>8658</v>
      </c>
      <c r="C4249" t="str">
        <f>IFERROR(VLOOKUP(Table1[[#This Row],[Ticker]],[1]!Table1[[Symbol]:[Industry]],2,FALSE),"-")</f>
        <v>-</v>
      </c>
      <c r="E4249">
        <v>13.105764000000001</v>
      </c>
      <c r="F4249">
        <v>24.5</v>
      </c>
      <c r="G4249">
        <v>84.434847091070097</v>
      </c>
      <c r="H4249">
        <v>-6.9607635683655902</v>
      </c>
      <c r="I4249">
        <v>25.554132607934299</v>
      </c>
      <c r="J4249">
        <v>0.45616602225973202</v>
      </c>
      <c r="K4249">
        <v>23.183245355970001</v>
      </c>
      <c r="L4249">
        <v>19.846460623472002</v>
      </c>
      <c r="M4249">
        <v>60.223417221057403</v>
      </c>
      <c r="N4249">
        <v>1.5365746080629801</v>
      </c>
      <c r="O4249">
        <v>14.081632653061201</v>
      </c>
      <c r="P4249">
        <v>124.97704315886099</v>
      </c>
      <c r="Q4249">
        <v>9.0523396633176004E-2</v>
      </c>
    </row>
    <row r="4250" spans="1:17" hidden="1" x14ac:dyDescent="0.3">
      <c r="A4250" t="s">
        <v>8659</v>
      </c>
      <c r="B4250" t="s">
        <v>8660</v>
      </c>
      <c r="C4250" t="str">
        <f>IFERROR(VLOOKUP(Table1[[#This Row],[Ticker]],[1]!Table1[[Symbol]:[Industry]],2,FALSE),"-")</f>
        <v>-</v>
      </c>
      <c r="D4250" t="s">
        <v>850</v>
      </c>
      <c r="E4250">
        <v>13.105111620000001</v>
      </c>
      <c r="F4250">
        <v>2.52</v>
      </c>
      <c r="G4250">
        <v>25.776766784528998</v>
      </c>
      <c r="H4250">
        <v>-33.241349502653499</v>
      </c>
      <c r="I4250">
        <v>9.2567869074718896</v>
      </c>
      <c r="J4250">
        <v>-6.0510555960039696</v>
      </c>
      <c r="K4250">
        <v>2.83317229685469</v>
      </c>
      <c r="L4250">
        <v>2.4244771356719101</v>
      </c>
      <c r="M4250">
        <v>41.396213050359997</v>
      </c>
      <c r="N4250">
        <v>0.642251074135893</v>
      </c>
      <c r="O4250">
        <v>68.253968253968196</v>
      </c>
      <c r="P4250">
        <v>77.464788732394297</v>
      </c>
      <c r="Q4250">
        <v>3.9516670348978003E-2</v>
      </c>
    </row>
    <row r="4251" spans="1:17" hidden="1" x14ac:dyDescent="0.3">
      <c r="A4251" t="s">
        <v>8661</v>
      </c>
      <c r="B4251" t="s">
        <v>8662</v>
      </c>
      <c r="C4251" t="str">
        <f>IFERROR(VLOOKUP(Table1[[#This Row],[Ticker]],[1]!Table1[[Symbol]:[Industry]],2,FALSE),"-")</f>
        <v>-</v>
      </c>
      <c r="D4251" t="s">
        <v>714</v>
      </c>
      <c r="E4251">
        <v>13.10207943</v>
      </c>
      <c r="F4251">
        <v>113.33</v>
      </c>
      <c r="G4251">
        <v>8.1164313729974307</v>
      </c>
      <c r="H4251">
        <v>-2.4754061037507098</v>
      </c>
      <c r="I4251">
        <v>5.8195751324387999</v>
      </c>
      <c r="J4251">
        <v>-1.42572860882207</v>
      </c>
      <c r="K4251">
        <v>109.816321616892</v>
      </c>
      <c r="L4251">
        <v>99.752917363992793</v>
      </c>
      <c r="M4251">
        <v>34.201172078942697</v>
      </c>
      <c r="N4251">
        <v>1.11101704268737</v>
      </c>
      <c r="O4251">
        <v>3.3442160063531201</v>
      </c>
      <c r="P4251">
        <v>37.319762510602203</v>
      </c>
    </row>
    <row r="4252" spans="1:17" hidden="1" x14ac:dyDescent="0.3">
      <c r="A4252" t="s">
        <v>8663</v>
      </c>
      <c r="B4252" t="s">
        <v>8664</v>
      </c>
      <c r="C4252" t="str">
        <f>IFERROR(VLOOKUP(Table1[[#This Row],[Ticker]],[1]!Table1[[Symbol]:[Industry]],2,FALSE),"-")</f>
        <v>-</v>
      </c>
      <c r="E4252">
        <v>13.061924400000001</v>
      </c>
      <c r="F4252">
        <v>28.7</v>
      </c>
      <c r="G4252">
        <v>21.948523336402499</v>
      </c>
      <c r="H4252">
        <v>-2.0697699154007001</v>
      </c>
      <c r="I4252">
        <v>10.1898215184778</v>
      </c>
      <c r="J4252">
        <v>-1.6714935522083501</v>
      </c>
      <c r="K4252">
        <v>20.7801455061519</v>
      </c>
      <c r="L4252">
        <v>13.162619057863999</v>
      </c>
      <c r="M4252">
        <v>100</v>
      </c>
      <c r="N4252">
        <v>0.89958173224062199</v>
      </c>
      <c r="O4252">
        <v>0</v>
      </c>
      <c r="P4252">
        <v>47.633744855967002</v>
      </c>
      <c r="Q4252">
        <v>0.179895508283722</v>
      </c>
    </row>
    <row r="4253" spans="1:17" hidden="1" x14ac:dyDescent="0.3">
      <c r="A4253" t="s">
        <v>8665</v>
      </c>
      <c r="B4253" t="s">
        <v>8666</v>
      </c>
      <c r="C4253" t="str">
        <f>IFERROR(VLOOKUP(Table1[[#This Row],[Ticker]],[1]!Table1[[Symbol]:[Industry]],2,FALSE),"-")</f>
        <v>-</v>
      </c>
      <c r="D4253" t="s">
        <v>119</v>
      </c>
      <c r="E4253">
        <v>13.060374884345199</v>
      </c>
      <c r="F4253">
        <v>99.6</v>
      </c>
      <c r="G4253">
        <v>-5.5931859894901201</v>
      </c>
      <c r="H4253">
        <v>-1.87035303188851</v>
      </c>
      <c r="I4253">
        <v>-12.2495918825592</v>
      </c>
      <c r="J4253">
        <v>1.0670674632677399</v>
      </c>
      <c r="K4253">
        <v>88.622837348358701</v>
      </c>
      <c r="L4253">
        <v>75.642478964540601</v>
      </c>
      <c r="M4253">
        <v>75.835066412166697</v>
      </c>
      <c r="N4253">
        <v>1</v>
      </c>
      <c r="Q4253">
        <v>-4.6725400847372998E-2</v>
      </c>
    </row>
    <row r="4254" spans="1:17" hidden="1" x14ac:dyDescent="0.3">
      <c r="A4254" t="s">
        <v>8667</v>
      </c>
      <c r="B4254" t="s">
        <v>8668</v>
      </c>
      <c r="C4254" t="str">
        <f>IFERROR(VLOOKUP(Table1[[#This Row],[Ticker]],[1]!Table1[[Symbol]:[Industry]],2,FALSE),"-")</f>
        <v>-</v>
      </c>
      <c r="D4254" t="s">
        <v>676</v>
      </c>
      <c r="E4254">
        <v>13.001250000000001</v>
      </c>
      <c r="F4254">
        <v>15.23</v>
      </c>
      <c r="G4254">
        <v>-93.459237600817204</v>
      </c>
      <c r="H4254">
        <v>-4.1110149715926996</v>
      </c>
      <c r="I4254">
        <v>-20.7704078765912</v>
      </c>
      <c r="J4254">
        <v>-3.0440425718161999</v>
      </c>
      <c r="K4254">
        <v>15.004606362352201</v>
      </c>
      <c r="L4254">
        <v>17.357613559550401</v>
      </c>
      <c r="M4254">
        <v>53.666189225281997</v>
      </c>
      <c r="N4254">
        <v>1.56562501717356</v>
      </c>
      <c r="O4254">
        <v>210.308601444517</v>
      </c>
      <c r="P4254">
        <v>26.9166666666666</v>
      </c>
      <c r="Q4254">
        <v>9.4690427356661E-2</v>
      </c>
    </row>
    <row r="4255" spans="1:17" hidden="1" x14ac:dyDescent="0.3">
      <c r="A4255" t="s">
        <v>8669</v>
      </c>
      <c r="B4255" t="s">
        <v>8670</v>
      </c>
      <c r="C4255" t="str">
        <f>IFERROR(VLOOKUP(Table1[[#This Row],[Ticker]],[1]!Table1[[Symbol]:[Industry]],2,FALSE),"-")</f>
        <v>-</v>
      </c>
      <c r="D4255" t="s">
        <v>971</v>
      </c>
      <c r="E4255">
        <v>12.919225000000001</v>
      </c>
      <c r="F4255">
        <v>21.55</v>
      </c>
      <c r="G4255">
        <v>52.708818215534798</v>
      </c>
      <c r="H4255">
        <v>53.537055652569897</v>
      </c>
      <c r="I4255">
        <v>42.721223227331201</v>
      </c>
      <c r="J4255">
        <v>-2.5910337820934002</v>
      </c>
      <c r="K4255">
        <v>16.662882853777301</v>
      </c>
      <c r="L4255">
        <v>14.784330565547</v>
      </c>
      <c r="M4255">
        <v>83.2987483247977</v>
      </c>
      <c r="N4255">
        <v>3.4955322280280599</v>
      </c>
      <c r="O4255">
        <v>5.2900232018561404</v>
      </c>
      <c r="P4255">
        <v>95.022624434389101</v>
      </c>
      <c r="Q4255">
        <v>0.11677727230502299</v>
      </c>
    </row>
    <row r="4256" spans="1:17" hidden="1" x14ac:dyDescent="0.3">
      <c r="A4256" t="s">
        <v>8671</v>
      </c>
      <c r="B4256" t="s">
        <v>8672</v>
      </c>
      <c r="C4256" t="str">
        <f>IFERROR(VLOOKUP(Table1[[#This Row],[Ticker]],[1]!Table1[[Symbol]:[Industry]],2,FALSE),"-")</f>
        <v>-</v>
      </c>
      <c r="D4256" t="s">
        <v>544</v>
      </c>
      <c r="E4256">
        <v>12.90294138</v>
      </c>
      <c r="F4256">
        <v>10.89</v>
      </c>
      <c r="G4256">
        <v>-37.507083867742601</v>
      </c>
      <c r="H4256">
        <v>-11.3957764997974</v>
      </c>
      <c r="I4256">
        <v>-10.390591712639701</v>
      </c>
      <c r="J4256">
        <v>5.5480186429135996</v>
      </c>
      <c r="K4256">
        <v>10.629512706305601</v>
      </c>
      <c r="L4256">
        <v>11.2014893360179</v>
      </c>
      <c r="M4256">
        <v>69.465079798095502</v>
      </c>
      <c r="N4256">
        <v>0.79624235047879899</v>
      </c>
      <c r="O4256">
        <v>42.240587695133101</v>
      </c>
      <c r="P4256">
        <v>28.117647058823501</v>
      </c>
      <c r="Q4256">
        <v>9.9811285524379997E-2</v>
      </c>
    </row>
    <row r="4257" spans="1:17" hidden="1" x14ac:dyDescent="0.3">
      <c r="A4257" t="s">
        <v>8673</v>
      </c>
      <c r="B4257" t="s">
        <v>8674</v>
      </c>
      <c r="C4257" t="str">
        <f>IFERROR(VLOOKUP(Table1[[#This Row],[Ticker]],[1]!Table1[[Symbol]:[Industry]],2,FALSE),"-")</f>
        <v>-</v>
      </c>
      <c r="D4257" t="s">
        <v>607</v>
      </c>
      <c r="E4257">
        <v>12.8982966</v>
      </c>
      <c r="F4257">
        <v>17.28</v>
      </c>
      <c r="G4257">
        <v>-8.9284647628077796</v>
      </c>
      <c r="H4257">
        <v>-14.610303970199499</v>
      </c>
      <c r="I4257">
        <v>-6.5901030446812197</v>
      </c>
      <c r="J4257">
        <v>1.09321233014458</v>
      </c>
      <c r="K4257">
        <v>17.697388303043802</v>
      </c>
      <c r="L4257">
        <v>16.840059281330401</v>
      </c>
      <c r="M4257">
        <v>42.0041888329255</v>
      </c>
      <c r="N4257">
        <v>1.1037316678033999</v>
      </c>
      <c r="O4257">
        <v>34.548611111111001</v>
      </c>
      <c r="P4257">
        <v>57.090909090909101</v>
      </c>
      <c r="Q4257">
        <v>6.1388955224548E-2</v>
      </c>
    </row>
    <row r="4258" spans="1:17" hidden="1" x14ac:dyDescent="0.3">
      <c r="A4258" t="s">
        <v>8675</v>
      </c>
      <c r="B4258" t="s">
        <v>8676</v>
      </c>
      <c r="C4258" t="str">
        <f>IFERROR(VLOOKUP(Table1[[#This Row],[Ticker]],[1]!Table1[[Symbol]:[Industry]],2,FALSE),"-")</f>
        <v>-</v>
      </c>
      <c r="D4258" t="s">
        <v>607</v>
      </c>
      <c r="E4258">
        <v>12.8202</v>
      </c>
      <c r="F4258">
        <v>9.4</v>
      </c>
      <c r="G4258">
        <v>3.6132654130351902</v>
      </c>
      <c r="H4258">
        <v>-16.9470790254212</v>
      </c>
      <c r="I4258">
        <v>9.1954447408665594</v>
      </c>
      <c r="J4258">
        <v>-4.0900003871189696</v>
      </c>
      <c r="K4258">
        <v>8.5209763237601592</v>
      </c>
      <c r="L4258">
        <v>7.6681599392233197</v>
      </c>
      <c r="M4258">
        <v>56.995082052094098</v>
      </c>
      <c r="N4258">
        <v>1.11805243396998</v>
      </c>
      <c r="O4258">
        <v>14.893617021276601</v>
      </c>
      <c r="P4258">
        <v>70.909090909090907</v>
      </c>
      <c r="Q4258">
        <v>9.2207492919753997E-2</v>
      </c>
    </row>
    <row r="4259" spans="1:17" hidden="1" x14ac:dyDescent="0.3">
      <c r="A4259" t="s">
        <v>8677</v>
      </c>
      <c r="B4259" t="s">
        <v>8678</v>
      </c>
      <c r="C4259" t="str">
        <f>IFERROR(VLOOKUP(Table1[[#This Row],[Ticker]],[1]!Table1[[Symbol]:[Industry]],2,FALSE),"-")</f>
        <v>-</v>
      </c>
      <c r="E4259">
        <v>12.811591</v>
      </c>
      <c r="F4259">
        <v>60.89</v>
      </c>
      <c r="G4259">
        <v>2.7746940922498098</v>
      </c>
      <c r="H4259">
        <v>-1.97859263357019</v>
      </c>
      <c r="I4259">
        <v>63.402853783282701</v>
      </c>
      <c r="J4259">
        <v>6.2241293434145497</v>
      </c>
      <c r="K4259">
        <v>58.242201915837803</v>
      </c>
      <c r="L4259">
        <v>54.700047551323699</v>
      </c>
      <c r="M4259">
        <v>53.972209524928502</v>
      </c>
      <c r="N4259">
        <v>0.40259740259740201</v>
      </c>
      <c r="O4259">
        <v>51.584825094432503</v>
      </c>
      <c r="P4259">
        <v>105.57056043214</v>
      </c>
    </row>
    <row r="4260" spans="1:17" hidden="1" x14ac:dyDescent="0.3">
      <c r="A4260" t="s">
        <v>8679</v>
      </c>
      <c r="B4260" t="s">
        <v>8680</v>
      </c>
      <c r="C4260" t="str">
        <f>IFERROR(VLOOKUP(Table1[[#This Row],[Ticker]],[1]!Table1[[Symbol]:[Industry]],2,FALSE),"-")</f>
        <v>-</v>
      </c>
      <c r="D4260" t="s">
        <v>714</v>
      </c>
      <c r="E4260">
        <v>12.801381996</v>
      </c>
      <c r="F4260">
        <v>248.27</v>
      </c>
      <c r="G4260">
        <v>0.66358011225596703</v>
      </c>
      <c r="H4260">
        <v>-2.9497641867857198</v>
      </c>
      <c r="I4260">
        <v>0.91534426782724698</v>
      </c>
      <c r="J4260">
        <v>0.37873287842153103</v>
      </c>
      <c r="K4260">
        <v>236.89896144186099</v>
      </c>
      <c r="L4260">
        <v>221.79965916376901</v>
      </c>
      <c r="M4260">
        <v>61.795021026026802</v>
      </c>
      <c r="N4260">
        <v>0.13937690298862501</v>
      </c>
      <c r="O4260">
        <v>4.7246948886293199</v>
      </c>
      <c r="P4260">
        <v>28.7974683544304</v>
      </c>
    </row>
    <row r="4261" spans="1:17" hidden="1" x14ac:dyDescent="0.3">
      <c r="A4261" t="s">
        <v>8681</v>
      </c>
      <c r="B4261" t="s">
        <v>8682</v>
      </c>
      <c r="C4261" t="str">
        <f>IFERROR(VLOOKUP(Table1[[#This Row],[Ticker]],[1]!Table1[[Symbol]:[Industry]],2,FALSE),"-")</f>
        <v>-</v>
      </c>
      <c r="D4261" t="s">
        <v>533</v>
      </c>
      <c r="E4261">
        <v>12.7858836</v>
      </c>
      <c r="F4261">
        <v>16.329999999999998</v>
      </c>
      <c r="G4261">
        <v>139.84323376498801</v>
      </c>
      <c r="H4261">
        <v>30.075175159724001</v>
      </c>
      <c r="I4261">
        <v>78.345806574155205</v>
      </c>
      <c r="J4261">
        <v>-1.7314815546078799</v>
      </c>
      <c r="K4261">
        <v>13.5762917664907</v>
      </c>
      <c r="L4261">
        <v>10.7771821991784</v>
      </c>
      <c r="M4261">
        <v>68.070976230307096</v>
      </c>
      <c r="N4261">
        <v>2.2341002996506401</v>
      </c>
      <c r="O4261">
        <v>8.2057562767912096</v>
      </c>
      <c r="P4261">
        <v>169.47194719471901</v>
      </c>
      <c r="Q4261">
        <v>6.6709988045283997E-2</v>
      </c>
    </row>
    <row r="4262" spans="1:17" hidden="1" x14ac:dyDescent="0.3">
      <c r="A4262" t="s">
        <v>8683</v>
      </c>
      <c r="B4262" t="s">
        <v>8684</v>
      </c>
      <c r="C4262" t="str">
        <f>IFERROR(VLOOKUP(Table1[[#This Row],[Ticker]],[1]!Table1[[Symbol]:[Industry]],2,FALSE),"-")</f>
        <v>-</v>
      </c>
      <c r="D4262" t="s">
        <v>714</v>
      </c>
      <c r="E4262">
        <v>12.781170502</v>
      </c>
      <c r="F4262">
        <v>26.43</v>
      </c>
      <c r="G4262">
        <v>-11.3933296276726</v>
      </c>
      <c r="H4262">
        <v>1.8627161870311</v>
      </c>
      <c r="I4262">
        <v>-4.9549467003615497</v>
      </c>
      <c r="J4262">
        <v>1.6708037970040801</v>
      </c>
      <c r="K4262">
        <v>25.0476980290283</v>
      </c>
      <c r="L4262">
        <v>23.972741649552901</v>
      </c>
      <c r="N4262">
        <v>1.2262334811083</v>
      </c>
      <c r="O4262">
        <v>7.7185017026106504</v>
      </c>
      <c r="P4262">
        <v>19.863945578231199</v>
      </c>
    </row>
    <row r="4263" spans="1:17" hidden="1" x14ac:dyDescent="0.3">
      <c r="A4263" t="s">
        <v>8685</v>
      </c>
      <c r="B4263" t="s">
        <v>8686</v>
      </c>
      <c r="C4263" t="str">
        <f>IFERROR(VLOOKUP(Table1[[#This Row],[Ticker]],[1]!Table1[[Symbol]:[Industry]],2,FALSE),"-")</f>
        <v>-</v>
      </c>
      <c r="D4263" t="s">
        <v>388</v>
      </c>
      <c r="E4263">
        <v>12.772180799999999</v>
      </c>
      <c r="F4263">
        <v>19.84</v>
      </c>
      <c r="G4263">
        <v>59.2169220032686</v>
      </c>
      <c r="H4263">
        <v>3.1780558181602099</v>
      </c>
      <c r="I4263">
        <v>-5.1643527649983696</v>
      </c>
      <c r="J4263">
        <v>-1.6714935522083501</v>
      </c>
      <c r="K4263">
        <v>18.388877002669499</v>
      </c>
      <c r="L4263">
        <v>14.6893024429849</v>
      </c>
      <c r="M4263">
        <v>21.239515265665101</v>
      </c>
      <c r="N4263">
        <v>1.5909090909090899</v>
      </c>
      <c r="O4263">
        <v>7.9637096774193701</v>
      </c>
      <c r="P4263">
        <v>120.444444444444</v>
      </c>
      <c r="Q4263">
        <v>0.12839592464698801</v>
      </c>
    </row>
    <row r="4264" spans="1:17" hidden="1" x14ac:dyDescent="0.3">
      <c r="A4264" t="s">
        <v>8687</v>
      </c>
      <c r="B4264" t="s">
        <v>8688</v>
      </c>
      <c r="C4264" t="str">
        <f>IFERROR(VLOOKUP(Table1[[#This Row],[Ticker]],[1]!Table1[[Symbol]:[Industry]],2,FALSE),"-")</f>
        <v>-</v>
      </c>
      <c r="D4264" t="s">
        <v>61</v>
      </c>
      <c r="E4264">
        <v>12.76952</v>
      </c>
      <c r="F4264">
        <v>21.25</v>
      </c>
      <c r="G4264">
        <v>108.34561548484</v>
      </c>
      <c r="H4264">
        <v>-26.088229137445101</v>
      </c>
      <c r="I4264">
        <v>209.19544474086601</v>
      </c>
      <c r="J4264">
        <v>-9.4161744032721799</v>
      </c>
      <c r="K4264">
        <v>22.096771755357398</v>
      </c>
      <c r="L4264">
        <v>14.5952594197708</v>
      </c>
      <c r="M4264">
        <v>13.0536043952577</v>
      </c>
      <c r="N4264">
        <v>0.12637828955727001</v>
      </c>
      <c r="O4264">
        <v>37.458823529411703</v>
      </c>
      <c r="P4264">
        <v>354.05982905982899</v>
      </c>
      <c r="Q4264">
        <v>0.14528502263683701</v>
      </c>
    </row>
    <row r="4265" spans="1:17" hidden="1" x14ac:dyDescent="0.3">
      <c r="A4265" t="s">
        <v>8689</v>
      </c>
      <c r="B4265" t="s">
        <v>8690</v>
      </c>
      <c r="C4265" t="str">
        <f>IFERROR(VLOOKUP(Table1[[#This Row],[Ticker]],[1]!Table1[[Symbol]:[Industry]],2,FALSE),"-")</f>
        <v>-</v>
      </c>
      <c r="D4265" t="s">
        <v>124</v>
      </c>
      <c r="E4265">
        <v>12.765793950000001</v>
      </c>
      <c r="F4265">
        <v>39.6</v>
      </c>
      <c r="G4265">
        <v>-12.412910306749801</v>
      </c>
      <c r="H4265">
        <v>-12.789887675455599</v>
      </c>
      <c r="I4265">
        <v>-17.7667024905932</v>
      </c>
      <c r="J4265">
        <v>-6.1087766459118802</v>
      </c>
      <c r="K4265">
        <v>39.247116983454703</v>
      </c>
      <c r="L4265">
        <v>37.824889709197002</v>
      </c>
      <c r="M4265">
        <v>40.2074163735371</v>
      </c>
      <c r="N4265">
        <v>0.41020914848117301</v>
      </c>
      <c r="O4265">
        <v>28.282828282828198</v>
      </c>
      <c r="P4265">
        <v>34.237288135593197</v>
      </c>
      <c r="Q4265">
        <v>3.6951239125151997E-2</v>
      </c>
    </row>
    <row r="4266" spans="1:17" hidden="1" x14ac:dyDescent="0.3">
      <c r="A4266" t="s">
        <v>8691</v>
      </c>
      <c r="B4266" t="s">
        <v>8100</v>
      </c>
      <c r="C4266" t="str">
        <f>IFERROR(VLOOKUP(Table1[[#This Row],[Ticker]],[1]!Table1[[Symbol]:[Industry]],2,FALSE),"-")</f>
        <v>-</v>
      </c>
      <c r="E4266">
        <v>12.7655475</v>
      </c>
      <c r="F4266">
        <v>18.25</v>
      </c>
      <c r="G4266">
        <v>73.986550909319405</v>
      </c>
      <c r="H4266">
        <v>6.26752190762629</v>
      </c>
      <c r="I4266">
        <v>8.6694749841275591</v>
      </c>
      <c r="J4266">
        <v>-10.7387160639332</v>
      </c>
      <c r="K4266">
        <v>17.2002168999208</v>
      </c>
      <c r="L4266">
        <v>16.040510223232499</v>
      </c>
      <c r="M4266">
        <v>38.552143984533402</v>
      </c>
      <c r="N4266">
        <v>1.17470895788643</v>
      </c>
      <c r="O4266">
        <v>23.616438356164299</v>
      </c>
      <c r="P4266">
        <v>157.76836158192</v>
      </c>
      <c r="Q4266">
        <v>7.0224890748734003E-2</v>
      </c>
    </row>
    <row r="4267" spans="1:17" hidden="1" x14ac:dyDescent="0.3">
      <c r="A4267" t="s">
        <v>8692</v>
      </c>
      <c r="B4267" t="s">
        <v>8693</v>
      </c>
      <c r="C4267" t="str">
        <f>IFERROR(VLOOKUP(Table1[[#This Row],[Ticker]],[1]!Table1[[Symbol]:[Industry]],2,FALSE),"-")</f>
        <v>-</v>
      </c>
      <c r="D4267" t="s">
        <v>252</v>
      </c>
      <c r="E4267">
        <v>12.762093500000001</v>
      </c>
      <c r="F4267">
        <v>42.05</v>
      </c>
      <c r="G4267">
        <v>61.2036673693243</v>
      </c>
      <c r="H4267">
        <v>-14.6780761467866</v>
      </c>
      <c r="I4267">
        <v>46.646561117602701</v>
      </c>
      <c r="J4267">
        <v>0.18897156407071</v>
      </c>
      <c r="K4267">
        <v>43.665189120141598</v>
      </c>
      <c r="L4267">
        <v>37.837668518015001</v>
      </c>
      <c r="M4267">
        <v>45.339218918498602</v>
      </c>
      <c r="N4267">
        <v>1.18141100035695</v>
      </c>
      <c r="O4267">
        <v>54.435196195005901</v>
      </c>
      <c r="P4267">
        <v>102.74831243972901</v>
      </c>
      <c r="Q4267">
        <v>7.8960807368787994E-2</v>
      </c>
    </row>
    <row r="4268" spans="1:17" hidden="1" x14ac:dyDescent="0.3">
      <c r="A4268" t="s">
        <v>8694</v>
      </c>
      <c r="B4268" t="s">
        <v>8695</v>
      </c>
      <c r="C4268" t="str">
        <f>IFERROR(VLOOKUP(Table1[[#This Row],[Ticker]],[1]!Table1[[Symbol]:[Industry]],2,FALSE),"-")</f>
        <v>-</v>
      </c>
      <c r="D4268" t="s">
        <v>140</v>
      </c>
      <c r="E4268">
        <v>12.749143399999999</v>
      </c>
      <c r="F4268">
        <v>18.25</v>
      </c>
      <c r="G4268">
        <v>-25.6852215195645</v>
      </c>
      <c r="H4268">
        <v>-7.0441664040619996</v>
      </c>
      <c r="I4268">
        <v>-11.3173757719539</v>
      </c>
      <c r="J4268">
        <v>-1.6714935522083501</v>
      </c>
      <c r="K4268">
        <v>18.2499989116167</v>
      </c>
      <c r="L4268">
        <v>18.2308491499826</v>
      </c>
      <c r="M4268">
        <v>100</v>
      </c>
      <c r="O4268">
        <v>0</v>
      </c>
      <c r="P4268">
        <v>0</v>
      </c>
    </row>
    <row r="4269" spans="1:17" hidden="1" x14ac:dyDescent="0.3">
      <c r="A4269" t="s">
        <v>8696</v>
      </c>
      <c r="B4269" t="s">
        <v>8697</v>
      </c>
      <c r="C4269" t="str">
        <f>IFERROR(VLOOKUP(Table1[[#This Row],[Ticker]],[1]!Table1[[Symbol]:[Industry]],2,FALSE),"-")</f>
        <v>-</v>
      </c>
      <c r="E4269">
        <v>12.744</v>
      </c>
      <c r="F4269">
        <v>1.85</v>
      </c>
      <c r="G4269">
        <v>-3.97469520377506</v>
      </c>
      <c r="H4269">
        <v>-11.2994855529981</v>
      </c>
      <c r="I4269">
        <v>3.5894565261826901</v>
      </c>
      <c r="J4269">
        <v>4.8373821874366199</v>
      </c>
      <c r="K4269">
        <v>1.83412232232539</v>
      </c>
      <c r="L4269">
        <v>1.8870906910607901</v>
      </c>
      <c r="M4269">
        <v>64.143237358111506</v>
      </c>
      <c r="N4269">
        <v>1.0194072232989699</v>
      </c>
      <c r="O4269">
        <v>65.945945945945894</v>
      </c>
      <c r="P4269">
        <v>32.142857142857103</v>
      </c>
      <c r="Q4269">
        <v>4.8444341320244999E-2</v>
      </c>
    </row>
    <row r="4270" spans="1:17" hidden="1" x14ac:dyDescent="0.3">
      <c r="A4270" t="s">
        <v>8698</v>
      </c>
      <c r="B4270" t="s">
        <v>8699</v>
      </c>
      <c r="C4270" t="str">
        <f>IFERROR(VLOOKUP(Table1[[#This Row],[Ticker]],[1]!Table1[[Symbol]:[Industry]],2,FALSE),"-")</f>
        <v>-</v>
      </c>
      <c r="D4270" t="s">
        <v>454</v>
      </c>
      <c r="E4270">
        <v>12.690021124999999</v>
      </c>
      <c r="F4270">
        <v>37.880000000000003</v>
      </c>
      <c r="G4270">
        <v>-19.190984803230499</v>
      </c>
      <c r="H4270">
        <v>-6.3774997373953397</v>
      </c>
      <c r="I4270">
        <v>-5.5663986641929197</v>
      </c>
      <c r="J4270">
        <v>-1.29925212705546</v>
      </c>
      <c r="K4270">
        <v>36.226045286692198</v>
      </c>
      <c r="L4270">
        <v>36.312075716111501</v>
      </c>
      <c r="M4270">
        <v>52.8020694328752</v>
      </c>
      <c r="N4270">
        <v>2.0511237190482401</v>
      </c>
      <c r="O4270">
        <v>35.691657866948198</v>
      </c>
      <c r="P4270">
        <v>21.410256410256402</v>
      </c>
      <c r="Q4270">
        <v>8.3423059758197998E-2</v>
      </c>
    </row>
    <row r="4271" spans="1:17" hidden="1" x14ac:dyDescent="0.3">
      <c r="A4271" t="s">
        <v>8700</v>
      </c>
      <c r="B4271" t="s">
        <v>8701</v>
      </c>
      <c r="C4271" t="str">
        <f>IFERROR(VLOOKUP(Table1[[#This Row],[Ticker]],[1]!Table1[[Symbol]:[Industry]],2,FALSE),"-")</f>
        <v>-</v>
      </c>
      <c r="D4271" t="s">
        <v>49</v>
      </c>
      <c r="E4271">
        <v>12.677655941999999</v>
      </c>
      <c r="F4271">
        <v>5.99</v>
      </c>
      <c r="G4271">
        <v>8.9215200534691608</v>
      </c>
      <c r="H4271">
        <v>-7.3919924910185202</v>
      </c>
      <c r="I4271">
        <v>24.8189878644096</v>
      </c>
      <c r="J4271">
        <v>-9.9914935522083397</v>
      </c>
      <c r="K4271">
        <v>5.6391495996947096</v>
      </c>
      <c r="L4271">
        <v>5.25070570429315</v>
      </c>
      <c r="M4271">
        <v>43.843694460218302</v>
      </c>
      <c r="N4271">
        <v>1.5641201201449999</v>
      </c>
      <c r="O4271">
        <v>24.373956594323801</v>
      </c>
      <c r="Q4271">
        <v>3.6181302405969999E-2</v>
      </c>
    </row>
    <row r="4272" spans="1:17" hidden="1" x14ac:dyDescent="0.3">
      <c r="A4272" t="s">
        <v>8702</v>
      </c>
      <c r="B4272" t="s">
        <v>8703</v>
      </c>
      <c r="C4272" t="str">
        <f>IFERROR(VLOOKUP(Table1[[#This Row],[Ticker]],[1]!Table1[[Symbol]:[Industry]],2,FALSE),"-")</f>
        <v>-</v>
      </c>
      <c r="D4272" t="s">
        <v>607</v>
      </c>
      <c r="E4272">
        <v>12.673943231999999</v>
      </c>
      <c r="F4272">
        <v>25.08</v>
      </c>
      <c r="G4272">
        <v>-12.7122485465915</v>
      </c>
      <c r="H4272">
        <v>2.2002405186902001</v>
      </c>
      <c r="I4272">
        <v>-13.6918405442389</v>
      </c>
      <c r="J4272">
        <v>-3.8634814584819801</v>
      </c>
      <c r="K4272">
        <v>24.528175118925699</v>
      </c>
      <c r="L4272">
        <v>24.5964071447249</v>
      </c>
      <c r="M4272">
        <v>57.0572060479222</v>
      </c>
      <c r="N4272">
        <v>1.3642514105218599</v>
      </c>
      <c r="O4272">
        <v>51.116427432216902</v>
      </c>
      <c r="P4272">
        <v>29.278350515463899</v>
      </c>
      <c r="Q4272">
        <v>2.9840213081073999E-2</v>
      </c>
    </row>
    <row r="4273" spans="1:17" hidden="1" x14ac:dyDescent="0.3">
      <c r="A4273" t="s">
        <v>8704</v>
      </c>
      <c r="B4273" t="s">
        <v>8705</v>
      </c>
      <c r="C4273" t="str">
        <f>IFERROR(VLOOKUP(Table1[[#This Row],[Ticker]],[1]!Table1[[Symbol]:[Industry]],2,FALSE),"-")</f>
        <v>-</v>
      </c>
      <c r="D4273" t="s">
        <v>714</v>
      </c>
      <c r="E4273">
        <v>12.67263724</v>
      </c>
      <c r="F4273">
        <v>78.040000000000006</v>
      </c>
      <c r="G4273">
        <v>-2.0085178745566101</v>
      </c>
      <c r="H4273">
        <v>0.16414983174704201</v>
      </c>
      <c r="I4273">
        <v>-0.48084686980935998</v>
      </c>
      <c r="J4273">
        <v>0.93355946520229605</v>
      </c>
      <c r="K4273">
        <v>74.608347765388501</v>
      </c>
      <c r="L4273">
        <v>70.244014415796102</v>
      </c>
      <c r="M4273">
        <v>56.470560257846202</v>
      </c>
      <c r="N4273">
        <v>0.42876739483804399</v>
      </c>
      <c r="O4273">
        <v>2.1911840082009002</v>
      </c>
      <c r="P4273">
        <v>27.829647829647801</v>
      </c>
    </row>
    <row r="4274" spans="1:17" hidden="1" x14ac:dyDescent="0.3">
      <c r="A4274" t="s">
        <v>8706</v>
      </c>
      <c r="B4274" t="s">
        <v>8707</v>
      </c>
      <c r="C4274" t="str">
        <f>IFERROR(VLOOKUP(Table1[[#This Row],[Ticker]],[1]!Table1[[Symbol]:[Industry]],2,FALSE),"-")</f>
        <v>-</v>
      </c>
      <c r="D4274" t="s">
        <v>230</v>
      </c>
      <c r="E4274">
        <v>12.665361689999999</v>
      </c>
      <c r="F4274">
        <v>4.34</v>
      </c>
      <c r="G4274">
        <v>41.237855403512299</v>
      </c>
      <c r="H4274">
        <v>13.825398813329199</v>
      </c>
      <c r="I4274">
        <v>20.1977757431975</v>
      </c>
      <c r="J4274">
        <v>8.0653485530548092</v>
      </c>
      <c r="K4274">
        <v>3.6255458804826501</v>
      </c>
      <c r="L4274">
        <v>3.2799062148075899</v>
      </c>
      <c r="M4274">
        <v>67.791811760448198</v>
      </c>
      <c r="N4274">
        <v>2.2618134017432001</v>
      </c>
      <c r="O4274">
        <v>1.3824884792626699</v>
      </c>
      <c r="P4274">
        <v>134.59459459459401</v>
      </c>
      <c r="Q4274">
        <v>3.7947598548985002E-2</v>
      </c>
    </row>
    <row r="4275" spans="1:17" hidden="1" x14ac:dyDescent="0.3">
      <c r="A4275" t="s">
        <v>8708</v>
      </c>
      <c r="B4275" t="s">
        <v>8709</v>
      </c>
      <c r="C4275" t="str">
        <f>IFERROR(VLOOKUP(Table1[[#This Row],[Ticker]],[1]!Table1[[Symbol]:[Industry]],2,FALSE),"-")</f>
        <v>-</v>
      </c>
      <c r="D4275" t="s">
        <v>1299</v>
      </c>
      <c r="E4275">
        <v>12.591982437999899</v>
      </c>
      <c r="F4275">
        <v>25.97</v>
      </c>
      <c r="G4275">
        <v>-18.155225656924902</v>
      </c>
      <c r="H4275">
        <v>-6.5015307451472699</v>
      </c>
      <c r="I4275">
        <v>-6.64184171310671</v>
      </c>
      <c r="J4275">
        <v>-1.8638752374719001</v>
      </c>
      <c r="K4275">
        <v>25.7480056890264</v>
      </c>
      <c r="L4275">
        <v>25.1317350528617</v>
      </c>
      <c r="M4275">
        <v>62.670828158080603</v>
      </c>
      <c r="N4275">
        <v>1.1763469926833501</v>
      </c>
      <c r="O4275">
        <v>2.4258760107816801</v>
      </c>
      <c r="P4275">
        <v>8.5702341137123597</v>
      </c>
      <c r="Q4275">
        <v>-7.1457502660915995E-2</v>
      </c>
    </row>
    <row r="4276" spans="1:17" hidden="1" x14ac:dyDescent="0.3">
      <c r="A4276" t="s">
        <v>8710</v>
      </c>
      <c r="B4276" t="s">
        <v>8711</v>
      </c>
      <c r="C4276" t="str">
        <f>IFERROR(VLOOKUP(Table1[[#This Row],[Ticker]],[1]!Table1[[Symbol]:[Industry]],2,FALSE),"-")</f>
        <v>-</v>
      </c>
      <c r="D4276" t="s">
        <v>388</v>
      </c>
      <c r="E4276">
        <v>12.575087999999999</v>
      </c>
      <c r="F4276">
        <v>37.85</v>
      </c>
      <c r="G4276">
        <v>31.3687203891491</v>
      </c>
      <c r="H4276">
        <v>-3.86956322945883</v>
      </c>
      <c r="I4276">
        <v>1.87042327110825</v>
      </c>
      <c r="J4276">
        <v>-3.6556205363353298</v>
      </c>
      <c r="K4276">
        <v>35.720711309153302</v>
      </c>
      <c r="L4276">
        <v>33.696958420465599</v>
      </c>
      <c r="M4276">
        <v>55.661183367764501</v>
      </c>
      <c r="N4276">
        <v>1.3361680391692701</v>
      </c>
      <c r="O4276">
        <v>40.554821664465003</v>
      </c>
      <c r="P4276">
        <v>62.446351931330398</v>
      </c>
      <c r="Q4276">
        <v>3.3922224339447998E-2</v>
      </c>
    </row>
    <row r="4277" spans="1:17" hidden="1" x14ac:dyDescent="0.3">
      <c r="A4277" t="s">
        <v>8712</v>
      </c>
      <c r="B4277" t="s">
        <v>8713</v>
      </c>
      <c r="C4277" t="str">
        <f>IFERROR(VLOOKUP(Table1[[#This Row],[Ticker]],[1]!Table1[[Symbol]:[Industry]],2,FALSE),"-")</f>
        <v>-</v>
      </c>
      <c r="D4277" t="s">
        <v>544</v>
      </c>
      <c r="E4277">
        <v>12.5685</v>
      </c>
      <c r="F4277">
        <v>7.35</v>
      </c>
      <c r="G4277">
        <v>-25.6852215195645</v>
      </c>
      <c r="H4277">
        <v>-7.0441664040619996</v>
      </c>
      <c r="I4277">
        <v>-11.3173757719539</v>
      </c>
      <c r="J4277">
        <v>-1.6714935522083501</v>
      </c>
      <c r="K4277">
        <v>7.35</v>
      </c>
      <c r="L4277">
        <v>7.3499999999999801</v>
      </c>
      <c r="M4277">
        <v>50</v>
      </c>
      <c r="O4277">
        <v>0</v>
      </c>
      <c r="P4277">
        <v>0</v>
      </c>
    </row>
    <row r="4278" spans="1:17" hidden="1" x14ac:dyDescent="0.3">
      <c r="A4278" t="s">
        <v>8714</v>
      </c>
      <c r="B4278" t="s">
        <v>8715</v>
      </c>
      <c r="C4278" t="str">
        <f>IFERROR(VLOOKUP(Table1[[#This Row],[Ticker]],[1]!Table1[[Symbol]:[Industry]],2,FALSE),"-")</f>
        <v>-</v>
      </c>
      <c r="D4278" t="s">
        <v>140</v>
      </c>
      <c r="E4278">
        <v>12.550053999999999</v>
      </c>
      <c r="F4278">
        <v>22.4</v>
      </c>
      <c r="G4278">
        <v>-48.256946372658199</v>
      </c>
      <c r="H4278">
        <v>6.4693471094515003</v>
      </c>
      <c r="I4278">
        <v>25.184757073871701</v>
      </c>
      <c r="J4278">
        <v>-18.0727674375586</v>
      </c>
      <c r="K4278">
        <v>22.103633253860899</v>
      </c>
      <c r="L4278">
        <v>20.100444715839199</v>
      </c>
      <c r="M4278">
        <v>31.879829105442401</v>
      </c>
      <c r="N4278">
        <v>0.64275546293714503</v>
      </c>
      <c r="O4278">
        <v>30.669642857142801</v>
      </c>
      <c r="P4278">
        <v>72.043010752688105</v>
      </c>
      <c r="Q4278">
        <v>5.9495844382682003E-2</v>
      </c>
    </row>
    <row r="4279" spans="1:17" hidden="1" x14ac:dyDescent="0.3">
      <c r="A4279" t="s">
        <v>8716</v>
      </c>
      <c r="B4279" t="s">
        <v>8717</v>
      </c>
      <c r="C4279" t="str">
        <f>IFERROR(VLOOKUP(Table1[[#This Row],[Ticker]],[1]!Table1[[Symbol]:[Industry]],2,FALSE),"-")</f>
        <v>-</v>
      </c>
      <c r="E4279">
        <v>12.48</v>
      </c>
      <c r="F4279">
        <v>75</v>
      </c>
      <c r="G4279">
        <v>-16.9895693456515</v>
      </c>
      <c r="H4279">
        <v>-6.1020398899300998</v>
      </c>
      <c r="I4279">
        <v>5.8701242280460404</v>
      </c>
      <c r="J4279">
        <v>1.7767823098606099</v>
      </c>
      <c r="K4279">
        <v>76.017318779955502</v>
      </c>
      <c r="L4279">
        <v>74.164678176731002</v>
      </c>
      <c r="M4279">
        <v>59.759028446916702</v>
      </c>
      <c r="N4279">
        <v>2.0979020979020899</v>
      </c>
      <c r="O4279">
        <v>15.6</v>
      </c>
      <c r="P4279">
        <v>18.670886075949301</v>
      </c>
    </row>
    <row r="4280" spans="1:17" hidden="1" x14ac:dyDescent="0.3">
      <c r="A4280" t="s">
        <v>8718</v>
      </c>
      <c r="B4280" t="s">
        <v>8719</v>
      </c>
      <c r="C4280" t="str">
        <f>IFERROR(VLOOKUP(Table1[[#This Row],[Ticker]],[1]!Table1[[Symbol]:[Industry]],2,FALSE),"-")</f>
        <v>-</v>
      </c>
      <c r="E4280">
        <v>12.4759616</v>
      </c>
      <c r="F4280">
        <v>10.99</v>
      </c>
      <c r="G4280">
        <v>31.764635213959799</v>
      </c>
      <c r="H4280">
        <v>-20.6662136481564</v>
      </c>
      <c r="I4280">
        <v>-29.9702255128865</v>
      </c>
      <c r="J4280">
        <v>-10.025712432742999</v>
      </c>
      <c r="K4280">
        <v>11.451418859899899</v>
      </c>
      <c r="L4280">
        <v>10.8269974902407</v>
      </c>
      <c r="M4280">
        <v>31.0849059277127</v>
      </c>
      <c r="N4280">
        <v>0.66207232222291901</v>
      </c>
      <c r="O4280">
        <v>35.122838944494902</v>
      </c>
      <c r="P4280">
        <v>64.275037369207695</v>
      </c>
      <c r="Q4280">
        <v>-1.1972054033108999E-2</v>
      </c>
    </row>
    <row r="4281" spans="1:17" hidden="1" x14ac:dyDescent="0.3">
      <c r="A4281" t="s">
        <v>8720</v>
      </c>
      <c r="B4281" t="s">
        <v>8721</v>
      </c>
      <c r="C4281" t="str">
        <f>IFERROR(VLOOKUP(Table1[[#This Row],[Ticker]],[1]!Table1[[Symbol]:[Industry]],2,FALSE),"-")</f>
        <v>-</v>
      </c>
      <c r="D4281" t="s">
        <v>278</v>
      </c>
      <c r="E4281">
        <v>12.3661548</v>
      </c>
      <c r="F4281">
        <v>22.59</v>
      </c>
      <c r="G4281">
        <v>-24.7468837179559</v>
      </c>
      <c r="H4281">
        <v>-10.5224272736272</v>
      </c>
      <c r="I4281">
        <v>-23.691309053567601</v>
      </c>
      <c r="J4281">
        <v>0.63265391322943498</v>
      </c>
      <c r="K4281">
        <v>23.389654357646801</v>
      </c>
      <c r="L4281">
        <v>23.999961314716099</v>
      </c>
      <c r="M4281">
        <v>49.392116536927801</v>
      </c>
      <c r="N4281">
        <v>1.0452889495507101</v>
      </c>
      <c r="O4281">
        <v>94.776449756529402</v>
      </c>
      <c r="P4281">
        <v>41.1875</v>
      </c>
      <c r="Q4281">
        <v>6.9395322923281003E-2</v>
      </c>
    </row>
    <row r="4282" spans="1:17" hidden="1" x14ac:dyDescent="0.3">
      <c r="A4282" t="s">
        <v>8722</v>
      </c>
      <c r="B4282" t="s">
        <v>8723</v>
      </c>
      <c r="C4282" t="str">
        <f>IFERROR(VLOOKUP(Table1[[#This Row],[Ticker]],[1]!Table1[[Symbol]:[Industry]],2,FALSE),"-")</f>
        <v>-</v>
      </c>
      <c r="D4282" t="s">
        <v>302</v>
      </c>
      <c r="E4282">
        <v>12.36600329</v>
      </c>
      <c r="F4282">
        <v>9.6999999999999993</v>
      </c>
      <c r="G4282">
        <v>23.545547711204598</v>
      </c>
      <c r="H4282">
        <v>8.9845417299092798</v>
      </c>
      <c r="I4282">
        <v>57.378276401958999</v>
      </c>
      <c r="J4282">
        <v>-1.6714935522083501</v>
      </c>
      <c r="K4282">
        <v>7.4558110420013204</v>
      </c>
      <c r="L4282">
        <v>6.1263673267176699</v>
      </c>
      <c r="M4282">
        <v>97.187459567895004</v>
      </c>
      <c r="N4282">
        <v>0.45713503149821899</v>
      </c>
      <c r="O4282">
        <v>0</v>
      </c>
      <c r="P4282">
        <v>94</v>
      </c>
    </row>
    <row r="4283" spans="1:17" hidden="1" x14ac:dyDescent="0.3">
      <c r="A4283" t="s">
        <v>8724</v>
      </c>
      <c r="B4283" t="s">
        <v>8725</v>
      </c>
      <c r="C4283" t="str">
        <f>IFERROR(VLOOKUP(Table1[[#This Row],[Ticker]],[1]!Table1[[Symbol]:[Industry]],2,FALSE),"-")</f>
        <v>-</v>
      </c>
      <c r="D4283" t="s">
        <v>388</v>
      </c>
      <c r="E4283">
        <v>12.366</v>
      </c>
      <c r="F4283">
        <v>9.06</v>
      </c>
      <c r="G4283">
        <v>200.21405905597501</v>
      </c>
      <c r="H4283">
        <v>-12.767371398859</v>
      </c>
      <c r="I4283">
        <v>53.4098969553187</v>
      </c>
      <c r="J4283">
        <v>-3.6195455002602901</v>
      </c>
      <c r="K4283">
        <v>7.5567369393539598</v>
      </c>
      <c r="L4283">
        <v>5.7790317912364397</v>
      </c>
      <c r="M4283">
        <v>87.604548010203402</v>
      </c>
      <c r="N4283">
        <v>1.61784796499793</v>
      </c>
      <c r="O4283">
        <v>8.1677704194260397</v>
      </c>
      <c r="P4283">
        <v>244.486692015209</v>
      </c>
      <c r="Q4283">
        <v>0.147431282418897</v>
      </c>
    </row>
    <row r="4284" spans="1:17" hidden="1" x14ac:dyDescent="0.3">
      <c r="A4284" t="s">
        <v>8726</v>
      </c>
      <c r="B4284" t="s">
        <v>8727</v>
      </c>
      <c r="C4284" t="str">
        <f>IFERROR(VLOOKUP(Table1[[#This Row],[Ticker]],[1]!Table1[[Symbol]:[Industry]],2,FALSE),"-")</f>
        <v>-</v>
      </c>
      <c r="D4284" t="s">
        <v>388</v>
      </c>
      <c r="E4284">
        <v>12.3596</v>
      </c>
      <c r="F4284">
        <v>1.1399999999999999</v>
      </c>
      <c r="G4284">
        <v>-28.249324083667101</v>
      </c>
      <c r="H4284">
        <v>-7.9787458433143401</v>
      </c>
      <c r="I4284">
        <v>-3.7702059606332101</v>
      </c>
      <c r="J4284">
        <v>-0.71911259982739895</v>
      </c>
      <c r="K4284">
        <v>1.08564619657043</v>
      </c>
      <c r="L4284">
        <v>1.13395640108342</v>
      </c>
      <c r="M4284">
        <v>44.550950082224603</v>
      </c>
      <c r="N4284">
        <v>1.06765659255486</v>
      </c>
      <c r="O4284">
        <v>41.228070175438603</v>
      </c>
      <c r="P4284">
        <v>25.274725274725199</v>
      </c>
      <c r="Q4284">
        <v>7.9554250758268996E-2</v>
      </c>
    </row>
    <row r="4285" spans="1:17" hidden="1" x14ac:dyDescent="0.3">
      <c r="A4285" t="s">
        <v>8728</v>
      </c>
      <c r="B4285" t="s">
        <v>8729</v>
      </c>
      <c r="C4285" t="str">
        <f>IFERROR(VLOOKUP(Table1[[#This Row],[Ticker]],[1]!Table1[[Symbol]:[Industry]],2,FALSE),"-")</f>
        <v>-</v>
      </c>
      <c r="D4285" t="s">
        <v>607</v>
      </c>
      <c r="E4285">
        <v>12.33730965</v>
      </c>
      <c r="F4285">
        <v>13.9</v>
      </c>
      <c r="G4285">
        <v>-29.4914498932669</v>
      </c>
      <c r="H4285">
        <v>-2.0248613847569801</v>
      </c>
      <c r="I4285">
        <v>5.00061585984521</v>
      </c>
      <c r="J4285">
        <v>-5.2175928429884904</v>
      </c>
      <c r="K4285">
        <v>13.8669499917882</v>
      </c>
      <c r="L4285">
        <v>13.4212348523975</v>
      </c>
      <c r="M4285">
        <v>54.313196181973296</v>
      </c>
      <c r="N4285">
        <v>1.98770097525075</v>
      </c>
      <c r="O4285">
        <v>58.633093525179802</v>
      </c>
      <c r="Q4285">
        <v>9.9242552378513996E-2</v>
      </c>
    </row>
    <row r="4286" spans="1:17" hidden="1" x14ac:dyDescent="0.3">
      <c r="A4286" t="s">
        <v>8730</v>
      </c>
      <c r="B4286" t="s">
        <v>8731</v>
      </c>
      <c r="C4286" t="str">
        <f>IFERROR(VLOOKUP(Table1[[#This Row],[Ticker]],[1]!Table1[[Symbol]:[Industry]],2,FALSE),"-")</f>
        <v>-</v>
      </c>
      <c r="D4286" t="s">
        <v>607</v>
      </c>
      <c r="E4286">
        <v>12.3321381</v>
      </c>
      <c r="F4286">
        <v>29.51</v>
      </c>
      <c r="G4286">
        <v>90.505254670911597</v>
      </c>
      <c r="H4286">
        <v>33.505833595937901</v>
      </c>
      <c r="I4286">
        <v>25.176611277074699</v>
      </c>
      <c r="J4286">
        <v>19.753992408914701</v>
      </c>
      <c r="K4286">
        <v>22.588481302693602</v>
      </c>
      <c r="L4286">
        <v>20.465241640841299</v>
      </c>
      <c r="M4286">
        <v>98.862379467223406</v>
      </c>
      <c r="N4286">
        <v>3.52870813397129</v>
      </c>
      <c r="O4286">
        <v>0</v>
      </c>
      <c r="P4286">
        <v>127</v>
      </c>
    </row>
    <row r="4287" spans="1:17" hidden="1" x14ac:dyDescent="0.3">
      <c r="A4287" t="s">
        <v>8732</v>
      </c>
      <c r="B4287" t="s">
        <v>8733</v>
      </c>
      <c r="C4287" t="str">
        <f>IFERROR(VLOOKUP(Table1[[#This Row],[Ticker]],[1]!Table1[[Symbol]:[Industry]],2,FALSE),"-")</f>
        <v>-</v>
      </c>
      <c r="D4287" t="s">
        <v>61</v>
      </c>
      <c r="E4287">
        <v>12.3308631</v>
      </c>
      <c r="F4287">
        <v>12.94</v>
      </c>
      <c r="G4287">
        <v>-9.0035262986447897</v>
      </c>
      <c r="H4287">
        <v>-6.39110517957221</v>
      </c>
      <c r="I4287">
        <v>-21.393817745546698</v>
      </c>
      <c r="J4287">
        <v>3.2646766605575999</v>
      </c>
      <c r="K4287">
        <v>12.4750092272802</v>
      </c>
      <c r="L4287">
        <v>13.871706270276601</v>
      </c>
      <c r="M4287">
        <v>73.184562434470294</v>
      </c>
      <c r="N4287">
        <v>1.7572638508765399</v>
      </c>
      <c r="O4287">
        <v>112.59659969088101</v>
      </c>
      <c r="P4287">
        <v>28.756218905472601</v>
      </c>
      <c r="Q4287">
        <v>7.2260202300356E-2</v>
      </c>
    </row>
    <row r="4288" spans="1:17" hidden="1" x14ac:dyDescent="0.3">
      <c r="A4288" t="s">
        <v>8734</v>
      </c>
      <c r="B4288" t="s">
        <v>8735</v>
      </c>
      <c r="C4288" t="str">
        <f>IFERROR(VLOOKUP(Table1[[#This Row],[Ticker]],[1]!Table1[[Symbol]:[Industry]],2,FALSE),"-")</f>
        <v>-</v>
      </c>
      <c r="D4288" t="s">
        <v>388</v>
      </c>
      <c r="E4288">
        <v>12.3072149</v>
      </c>
      <c r="F4288">
        <v>23.4</v>
      </c>
      <c r="G4288">
        <v>-11.5388800561499</v>
      </c>
      <c r="H4288">
        <v>22.074406523535</v>
      </c>
      <c r="I4288">
        <v>11.970295460922699</v>
      </c>
      <c r="J4288">
        <v>10.192142811428001</v>
      </c>
      <c r="K4288">
        <v>20.311243280739198</v>
      </c>
      <c r="L4288">
        <v>19.476646366653299</v>
      </c>
      <c r="M4288">
        <v>72.808931223162801</v>
      </c>
      <c r="N4288">
        <v>3.41476922214121</v>
      </c>
      <c r="O4288">
        <v>10.8974358974359</v>
      </c>
      <c r="P4288">
        <v>55.585106382978701</v>
      </c>
      <c r="Q4288">
        <v>0.14242534902978099</v>
      </c>
    </row>
    <row r="4289" spans="1:17" hidden="1" x14ac:dyDescent="0.3">
      <c r="A4289" t="s">
        <v>8736</v>
      </c>
      <c r="B4289" t="s">
        <v>8737</v>
      </c>
      <c r="C4289" t="str">
        <f>IFERROR(VLOOKUP(Table1[[#This Row],[Ticker]],[1]!Table1[[Symbol]:[Industry]],2,FALSE),"-")</f>
        <v>-</v>
      </c>
      <c r="D4289" t="s">
        <v>607</v>
      </c>
      <c r="E4289">
        <v>12.3053322</v>
      </c>
      <c r="F4289">
        <v>10.64</v>
      </c>
      <c r="G4289">
        <v>-23.377529211872201</v>
      </c>
      <c r="H4289">
        <v>9.3721426088135207</v>
      </c>
      <c r="I4289">
        <v>-8.7137113553676304</v>
      </c>
      <c r="J4289">
        <v>-3.0351299158447098</v>
      </c>
      <c r="K4289">
        <v>10.8181572478549</v>
      </c>
      <c r="L4289">
        <v>11.2458511659151</v>
      </c>
      <c r="M4289">
        <v>58.144118942141603</v>
      </c>
      <c r="N4289">
        <v>1.41862832595067</v>
      </c>
      <c r="O4289">
        <v>76.409774436090203</v>
      </c>
      <c r="P4289">
        <v>22.158438576348999</v>
      </c>
      <c r="Q4289">
        <v>5.1102827953559998E-2</v>
      </c>
    </row>
    <row r="4290" spans="1:17" hidden="1" x14ac:dyDescent="0.3">
      <c r="A4290" t="s">
        <v>8738</v>
      </c>
      <c r="B4290" t="s">
        <v>8739</v>
      </c>
      <c r="C4290" t="str">
        <f>IFERROR(VLOOKUP(Table1[[#This Row],[Ticker]],[1]!Table1[[Symbol]:[Industry]],2,FALSE),"-")</f>
        <v>-</v>
      </c>
      <c r="E4290">
        <v>12.2882628</v>
      </c>
      <c r="F4290">
        <v>28.62</v>
      </c>
      <c r="G4290">
        <v>-9.90852249043831</v>
      </c>
      <c r="H4290">
        <v>-12.7535089646156</v>
      </c>
      <c r="I4290">
        <v>-36.979713434291597</v>
      </c>
      <c r="J4290">
        <v>-5.3136434814869897</v>
      </c>
      <c r="K4290">
        <v>30.4089186573201</v>
      </c>
      <c r="L4290">
        <v>31.737632889922399</v>
      </c>
      <c r="M4290">
        <v>41.591405276239897</v>
      </c>
      <c r="N4290">
        <v>0.96086734294145904</v>
      </c>
      <c r="O4290">
        <v>78.791055206149494</v>
      </c>
      <c r="P4290">
        <v>35.961995249406101</v>
      </c>
      <c r="Q4290">
        <v>6.5356573192204004E-2</v>
      </c>
    </row>
    <row r="4291" spans="1:17" hidden="1" x14ac:dyDescent="0.3">
      <c r="A4291" t="s">
        <v>8740</v>
      </c>
      <c r="B4291" t="s">
        <v>8741</v>
      </c>
      <c r="C4291" t="str">
        <f>IFERROR(VLOOKUP(Table1[[#This Row],[Ticker]],[1]!Table1[[Symbol]:[Industry]],2,FALSE),"-")</f>
        <v>-</v>
      </c>
      <c r="E4291">
        <v>12.28700179</v>
      </c>
      <c r="F4291">
        <v>18.600000000000001</v>
      </c>
      <c r="G4291">
        <v>410.337833235478</v>
      </c>
      <c r="H4291">
        <v>34.417429419949897</v>
      </c>
      <c r="I4291">
        <v>148.459160540895</v>
      </c>
      <c r="J4291">
        <v>-2.8179239847252999</v>
      </c>
      <c r="K4291">
        <v>14.8774263285479</v>
      </c>
      <c r="L4291">
        <v>10.436390464167699</v>
      </c>
      <c r="M4291">
        <v>71.263892260948197</v>
      </c>
      <c r="N4291">
        <v>1.64487726985171</v>
      </c>
      <c r="O4291">
        <v>8.2795698924731091</v>
      </c>
      <c r="P4291">
        <v>583.82352941176396</v>
      </c>
      <c r="Q4291">
        <v>9.1850957653154E-2</v>
      </c>
    </row>
    <row r="4292" spans="1:17" hidden="1" x14ac:dyDescent="0.3">
      <c r="A4292" t="s">
        <v>8742</v>
      </c>
      <c r="B4292" t="s">
        <v>8743</v>
      </c>
      <c r="C4292" t="str">
        <f>IFERROR(VLOOKUP(Table1[[#This Row],[Ticker]],[1]!Table1[[Symbol]:[Industry]],2,FALSE),"-")</f>
        <v>-</v>
      </c>
      <c r="D4292" t="s">
        <v>380</v>
      </c>
      <c r="E4292">
        <v>12.231669999999999</v>
      </c>
      <c r="F4292">
        <v>9.35</v>
      </c>
      <c r="G4292">
        <v>14.916282239833899</v>
      </c>
      <c r="H4292">
        <v>12.827628467732801</v>
      </c>
      <c r="I4292">
        <v>31.430715831099398</v>
      </c>
      <c r="J4292">
        <v>-6.7476356841880403</v>
      </c>
      <c r="K4292">
        <v>7.1117993478473602</v>
      </c>
      <c r="L4292">
        <v>7.1202972292946098</v>
      </c>
      <c r="M4292">
        <v>62.432071521513102</v>
      </c>
      <c r="N4292">
        <v>1.14265256113583</v>
      </c>
      <c r="O4292">
        <v>5.3475935828876997</v>
      </c>
      <c r="P4292">
        <v>136.70886075949301</v>
      </c>
      <c r="Q4292">
        <v>1.6228196657152E-2</v>
      </c>
    </row>
    <row r="4293" spans="1:17" hidden="1" x14ac:dyDescent="0.3">
      <c r="A4293" t="s">
        <v>8744</v>
      </c>
      <c r="B4293" t="s">
        <v>8745</v>
      </c>
      <c r="C4293" t="str">
        <f>IFERROR(VLOOKUP(Table1[[#This Row],[Ticker]],[1]!Table1[[Symbol]:[Industry]],2,FALSE),"-")</f>
        <v>-</v>
      </c>
      <c r="D4293" t="s">
        <v>714</v>
      </c>
      <c r="E4293">
        <v>12.214835947999999</v>
      </c>
      <c r="F4293">
        <v>2595.94</v>
      </c>
      <c r="G4293">
        <v>0.57829399865801501</v>
      </c>
      <c r="H4293">
        <v>-2.3625683411080001</v>
      </c>
      <c r="I4293">
        <v>0.674099564330225</v>
      </c>
      <c r="J4293">
        <v>0.53536223975383002</v>
      </c>
      <c r="K4293">
        <v>2478.3844266013198</v>
      </c>
      <c r="L4293">
        <v>2318.8593880567</v>
      </c>
      <c r="M4293">
        <v>57.569699091115801</v>
      </c>
      <c r="N4293">
        <v>0.237319512496665</v>
      </c>
      <c r="O4293">
        <v>1.8455742428561399</v>
      </c>
      <c r="P4293">
        <v>28.766865079365001</v>
      </c>
      <c r="Q4293">
        <v>2.2268006150822001E-2</v>
      </c>
    </row>
    <row r="4294" spans="1:17" hidden="1" x14ac:dyDescent="0.3">
      <c r="A4294" t="s">
        <v>8746</v>
      </c>
      <c r="B4294" t="s">
        <v>8747</v>
      </c>
      <c r="C4294" t="str">
        <f>IFERROR(VLOOKUP(Table1[[#This Row],[Ticker]],[1]!Table1[[Symbol]:[Industry]],2,FALSE),"-")</f>
        <v>-</v>
      </c>
      <c r="D4294" t="s">
        <v>544</v>
      </c>
      <c r="E4294">
        <v>12.189750999999999</v>
      </c>
      <c r="F4294">
        <v>30</v>
      </c>
      <c r="G4294">
        <v>84.841094269909107</v>
      </c>
      <c r="H4294">
        <v>-36.804323036465298</v>
      </c>
      <c r="I4294">
        <v>16.668972350912899</v>
      </c>
      <c r="J4294">
        <v>-19.200229184392199</v>
      </c>
      <c r="K4294">
        <v>37.866305799712002</v>
      </c>
      <c r="L4294">
        <v>33.4576426790873</v>
      </c>
      <c r="M4294">
        <v>0.83554300943927695</v>
      </c>
      <c r="N4294">
        <v>1.78097524743924</v>
      </c>
      <c r="O4294">
        <v>73.266666666666595</v>
      </c>
      <c r="P4294">
        <v>121.238938053097</v>
      </c>
      <c r="Q4294">
        <v>0.13794097808601499</v>
      </c>
    </row>
    <row r="4295" spans="1:17" hidden="1" x14ac:dyDescent="0.3">
      <c r="A4295" t="s">
        <v>8748</v>
      </c>
      <c r="B4295" t="s">
        <v>8749</v>
      </c>
      <c r="C4295" t="str">
        <f>IFERROR(VLOOKUP(Table1[[#This Row],[Ticker]],[1]!Table1[[Symbol]:[Industry]],2,FALSE),"-")</f>
        <v>-</v>
      </c>
      <c r="D4295" t="s">
        <v>607</v>
      </c>
      <c r="E4295">
        <v>12.18643726</v>
      </c>
      <c r="F4295">
        <v>12.81</v>
      </c>
      <c r="G4295">
        <v>70.787171118472202</v>
      </c>
      <c r="H4295">
        <v>29.116547881652199</v>
      </c>
      <c r="I4295">
        <v>1.1497006108379599</v>
      </c>
      <c r="J4295">
        <v>9.1368624877553106</v>
      </c>
      <c r="K4295">
        <v>9.4500886414993595</v>
      </c>
      <c r="L4295">
        <v>8.7803740086848894</v>
      </c>
      <c r="M4295">
        <v>91.972153497185403</v>
      </c>
      <c r="N4295">
        <v>3.0177153348099202</v>
      </c>
      <c r="O4295">
        <v>19.4379391100702</v>
      </c>
      <c r="P4295">
        <v>139.88764044943801</v>
      </c>
      <c r="Q4295">
        <v>8.5226299913786996E-2</v>
      </c>
    </row>
    <row r="4296" spans="1:17" hidden="1" x14ac:dyDescent="0.3">
      <c r="A4296" t="s">
        <v>8750</v>
      </c>
      <c r="B4296" t="s">
        <v>8751</v>
      </c>
      <c r="C4296" t="str">
        <f>IFERROR(VLOOKUP(Table1[[#This Row],[Ticker]],[1]!Table1[[Symbol]:[Industry]],2,FALSE),"-")</f>
        <v>-</v>
      </c>
      <c r="D4296" t="s">
        <v>544</v>
      </c>
      <c r="E4296">
        <v>12.184060000000001</v>
      </c>
      <c r="F4296">
        <v>44.76</v>
      </c>
      <c r="G4296">
        <v>-38.484753956735702</v>
      </c>
      <c r="H4296">
        <v>-2.0476850529008601</v>
      </c>
      <c r="I4296">
        <v>-18.799806528464899</v>
      </c>
      <c r="J4296">
        <v>3.3249877989527898</v>
      </c>
      <c r="K4296">
        <v>40.599070182727203</v>
      </c>
      <c r="M4296">
        <v>28.727285936777299</v>
      </c>
      <c r="N4296">
        <v>0.304810929810929</v>
      </c>
      <c r="O4296">
        <v>26.4075067024128</v>
      </c>
      <c r="P4296">
        <v>20.940286409078599</v>
      </c>
    </row>
    <row r="4297" spans="1:17" hidden="1" x14ac:dyDescent="0.3">
      <c r="A4297" t="s">
        <v>8752</v>
      </c>
      <c r="B4297" t="s">
        <v>8753</v>
      </c>
      <c r="C4297" t="str">
        <f>IFERROR(VLOOKUP(Table1[[#This Row],[Ticker]],[1]!Table1[[Symbol]:[Industry]],2,FALSE),"-")</f>
        <v>-</v>
      </c>
      <c r="D4297" t="s">
        <v>971</v>
      </c>
      <c r="E4297">
        <v>12.18</v>
      </c>
      <c r="F4297">
        <v>6.09</v>
      </c>
      <c r="G4297">
        <v>-30.5289715195645</v>
      </c>
      <c r="H4297">
        <v>-8.4957793072878101</v>
      </c>
      <c r="I4297">
        <v>-23.817375771953898</v>
      </c>
      <c r="J4297">
        <v>-4.2233276829898401</v>
      </c>
      <c r="K4297">
        <v>6.2214519030788198</v>
      </c>
      <c r="L4297">
        <v>6.6433212480124402</v>
      </c>
      <c r="M4297">
        <v>44.780555715408198</v>
      </c>
      <c r="N4297">
        <v>0.98013772218862105</v>
      </c>
      <c r="O4297">
        <v>46.141215106732297</v>
      </c>
      <c r="P4297">
        <v>14.6892655367231</v>
      </c>
      <c r="Q4297">
        <v>6.4661336585501994E-2</v>
      </c>
    </row>
    <row r="4298" spans="1:17" hidden="1" x14ac:dyDescent="0.3">
      <c r="A4298" t="s">
        <v>8754</v>
      </c>
      <c r="B4298" t="s">
        <v>8755</v>
      </c>
      <c r="C4298" t="str">
        <f>IFERROR(VLOOKUP(Table1[[#This Row],[Ticker]],[1]!Table1[[Symbol]:[Industry]],2,FALSE),"-")</f>
        <v>-</v>
      </c>
      <c r="D4298" t="s">
        <v>544</v>
      </c>
      <c r="E4298">
        <v>12.177652200000001</v>
      </c>
      <c r="F4298">
        <v>40.58</v>
      </c>
      <c r="G4298">
        <v>93.074886297147003</v>
      </c>
      <c r="H4298">
        <v>-17.165982572389801</v>
      </c>
      <c r="I4298">
        <v>-29.552314317188699</v>
      </c>
      <c r="J4298">
        <v>-6.6586160059662598</v>
      </c>
      <c r="K4298">
        <v>49.650342017537703</v>
      </c>
      <c r="L4298">
        <v>48.335067363531799</v>
      </c>
      <c r="M4298">
        <v>20.228854783483399</v>
      </c>
      <c r="N4298">
        <v>0.63670413756248401</v>
      </c>
      <c r="O4298">
        <v>80.877279448003904</v>
      </c>
      <c r="P4298">
        <v>118.760107816711</v>
      </c>
    </row>
    <row r="4299" spans="1:17" hidden="1" x14ac:dyDescent="0.3">
      <c r="A4299" t="s">
        <v>8756</v>
      </c>
      <c r="B4299" t="s">
        <v>8757</v>
      </c>
      <c r="C4299" t="str">
        <f>IFERROR(VLOOKUP(Table1[[#This Row],[Ticker]],[1]!Table1[[Symbol]:[Industry]],2,FALSE),"-")</f>
        <v>-</v>
      </c>
      <c r="D4299" t="s">
        <v>607</v>
      </c>
      <c r="E4299">
        <v>12.159905804999999</v>
      </c>
      <c r="F4299">
        <v>15</v>
      </c>
      <c r="G4299">
        <v>-0.58096797494402697</v>
      </c>
      <c r="H4299">
        <v>-17.169990250676701</v>
      </c>
      <c r="I4299">
        <v>-18.9528437522495</v>
      </c>
      <c r="J4299">
        <v>-6.6144593316760298</v>
      </c>
      <c r="K4299">
        <v>13.8586822043774</v>
      </c>
      <c r="L4299">
        <v>11.688112884666101</v>
      </c>
      <c r="M4299">
        <v>75.1333248830108</v>
      </c>
      <c r="N4299">
        <v>6.9497532837584197E-2</v>
      </c>
      <c r="O4299">
        <v>11.2666666666666</v>
      </c>
      <c r="P4299">
        <v>108.333333333333</v>
      </c>
    </row>
    <row r="4300" spans="1:17" hidden="1" x14ac:dyDescent="0.3">
      <c r="A4300" t="s">
        <v>8758</v>
      </c>
      <c r="B4300" t="s">
        <v>8759</v>
      </c>
      <c r="C4300" t="str">
        <f>IFERROR(VLOOKUP(Table1[[#This Row],[Ticker]],[1]!Table1[[Symbol]:[Industry]],2,FALSE),"-")</f>
        <v>-</v>
      </c>
      <c r="D4300" t="s">
        <v>1491</v>
      </c>
      <c r="E4300">
        <v>12.13643068</v>
      </c>
      <c r="F4300">
        <v>12.1</v>
      </c>
      <c r="G4300">
        <v>-24.8518881862312</v>
      </c>
      <c r="H4300">
        <v>-16.4074622842118</v>
      </c>
      <c r="I4300">
        <v>1.7667363775787499</v>
      </c>
      <c r="J4300">
        <v>-6.3959030010272402</v>
      </c>
      <c r="K4300">
        <v>12.519078941442499</v>
      </c>
      <c r="L4300">
        <v>11.4893841688889</v>
      </c>
      <c r="M4300">
        <v>2.2628223411680599</v>
      </c>
      <c r="N4300">
        <v>1.7512077294685899</v>
      </c>
      <c r="O4300">
        <v>37.190082644628099</v>
      </c>
      <c r="P4300">
        <v>59.210526315789402</v>
      </c>
    </row>
    <row r="4301" spans="1:17" hidden="1" x14ac:dyDescent="0.3">
      <c r="A4301" t="s">
        <v>8760</v>
      </c>
      <c r="B4301" t="s">
        <v>8761</v>
      </c>
      <c r="C4301" t="str">
        <f>IFERROR(VLOOKUP(Table1[[#This Row],[Ticker]],[1]!Table1[[Symbol]:[Industry]],2,FALSE),"-")</f>
        <v>-</v>
      </c>
      <c r="D4301" t="s">
        <v>714</v>
      </c>
      <c r="E4301">
        <v>12.120252429999899</v>
      </c>
      <c r="F4301">
        <v>37.57</v>
      </c>
      <c r="G4301">
        <v>13.103105041203801</v>
      </c>
      <c r="H4301">
        <v>-2.3060117905956901</v>
      </c>
      <c r="I4301">
        <v>4.3538064940559096</v>
      </c>
      <c r="J4301">
        <v>0.43547565362631402</v>
      </c>
      <c r="K4301">
        <v>36.2341463963702</v>
      </c>
      <c r="L4301">
        <v>33.295534748475099</v>
      </c>
      <c r="M4301">
        <v>57.562155009737999</v>
      </c>
      <c r="N4301">
        <v>1.4196571439285499</v>
      </c>
      <c r="O4301">
        <v>2.3955283470854201</v>
      </c>
      <c r="P4301">
        <v>41.081487044686398</v>
      </c>
    </row>
    <row r="4302" spans="1:17" hidden="1" x14ac:dyDescent="0.3">
      <c r="A4302" t="s">
        <v>8762</v>
      </c>
      <c r="B4302" t="s">
        <v>8763</v>
      </c>
      <c r="C4302" t="str">
        <f>IFERROR(VLOOKUP(Table1[[#This Row],[Ticker]],[1]!Table1[[Symbol]:[Industry]],2,FALSE),"-")</f>
        <v>-</v>
      </c>
      <c r="E4302">
        <v>12.069024000000001</v>
      </c>
      <c r="F4302">
        <v>19.75</v>
      </c>
      <c r="G4302">
        <v>-6.8524898709484203</v>
      </c>
      <c r="H4302">
        <v>-3.1441664040620001</v>
      </c>
      <c r="I4302">
        <v>27.767131270299501</v>
      </c>
      <c r="J4302">
        <v>5.6632171915933096</v>
      </c>
      <c r="K4302">
        <v>20.182322568084299</v>
      </c>
      <c r="L4302">
        <v>18.372766350436802</v>
      </c>
      <c r="M4302">
        <v>58.550461556277902</v>
      </c>
      <c r="N4302">
        <v>1.77674872044845</v>
      </c>
      <c r="O4302">
        <v>32.455696202531598</v>
      </c>
      <c r="P4302">
        <v>88.274547187797907</v>
      </c>
    </row>
    <row r="4303" spans="1:17" hidden="1" x14ac:dyDescent="0.3">
      <c r="A4303" t="s">
        <v>8764</v>
      </c>
      <c r="B4303" t="s">
        <v>8765</v>
      </c>
      <c r="C4303" t="str">
        <f>IFERROR(VLOOKUP(Table1[[#This Row],[Ticker]],[1]!Table1[[Symbol]:[Industry]],2,FALSE),"-")</f>
        <v>-</v>
      </c>
      <c r="D4303" t="s">
        <v>169</v>
      </c>
      <c r="E4303">
        <v>11.9886</v>
      </c>
      <c r="F4303">
        <v>69</v>
      </c>
      <c r="G4303">
        <v>-86.779103673497403</v>
      </c>
      <c r="H4303">
        <v>-11.349721959617501</v>
      </c>
      <c r="I4303">
        <v>-48.274890618915997</v>
      </c>
      <c r="J4303">
        <v>-6.30817175290038</v>
      </c>
      <c r="K4303">
        <v>71.256310563051699</v>
      </c>
      <c r="L4303">
        <v>89.364660954315596</v>
      </c>
      <c r="M4303">
        <v>42.298597403505397</v>
      </c>
      <c r="N4303">
        <v>0.810290415587265</v>
      </c>
      <c r="O4303">
        <v>188.840579710144</v>
      </c>
      <c r="P4303">
        <v>20.608285264813802</v>
      </c>
      <c r="Q4303">
        <v>8.1055704113498994E-2</v>
      </c>
    </row>
    <row r="4304" spans="1:17" hidden="1" x14ac:dyDescent="0.3">
      <c r="A4304" t="s">
        <v>8766</v>
      </c>
      <c r="B4304" t="s">
        <v>8767</v>
      </c>
      <c r="C4304" t="str">
        <f>IFERROR(VLOOKUP(Table1[[#This Row],[Ticker]],[1]!Table1[[Symbol]:[Industry]],2,FALSE),"-")</f>
        <v>-</v>
      </c>
      <c r="D4304" t="s">
        <v>61</v>
      </c>
      <c r="E4304">
        <v>11.9316455</v>
      </c>
      <c r="F4304">
        <v>24.67</v>
      </c>
      <c r="G4304">
        <v>111.52631694197299</v>
      </c>
      <c r="H4304">
        <v>-7.0441664040619996</v>
      </c>
      <c r="I4304">
        <v>-24.725589180167301</v>
      </c>
      <c r="J4304">
        <v>-1.6714935522083501</v>
      </c>
      <c r="K4304">
        <v>24.435772866551201</v>
      </c>
      <c r="L4304">
        <v>21.2837875107294</v>
      </c>
      <c r="M4304">
        <v>97.755691246373402</v>
      </c>
      <c r="N4304">
        <v>1.75757575757575</v>
      </c>
      <c r="O4304">
        <v>15.4843940008106</v>
      </c>
      <c r="P4304">
        <v>228.933333333333</v>
      </c>
    </row>
    <row r="4305" spans="1:17" hidden="1" x14ac:dyDescent="0.3">
      <c r="A4305" t="s">
        <v>8768</v>
      </c>
      <c r="B4305" t="s">
        <v>4158</v>
      </c>
      <c r="C4305" t="str">
        <f>IFERROR(VLOOKUP(Table1[[#This Row],[Ticker]],[1]!Table1[[Symbol]:[Industry]],2,FALSE),"-")</f>
        <v>-</v>
      </c>
      <c r="D4305" t="s">
        <v>49</v>
      </c>
      <c r="E4305">
        <v>11.93</v>
      </c>
      <c r="F4305">
        <v>119.3</v>
      </c>
      <c r="M4305">
        <v>100</v>
      </c>
      <c r="N4305">
        <v>1</v>
      </c>
      <c r="Q4305">
        <v>5.4726977498741003E-2</v>
      </c>
    </row>
    <row r="4306" spans="1:17" hidden="1" x14ac:dyDescent="0.3">
      <c r="A4306" t="s">
        <v>8769</v>
      </c>
      <c r="B4306" t="s">
        <v>8770</v>
      </c>
      <c r="C4306" t="str">
        <f>IFERROR(VLOOKUP(Table1[[#This Row],[Ticker]],[1]!Table1[[Symbol]:[Industry]],2,FALSE),"-")</f>
        <v>-</v>
      </c>
      <c r="D4306" t="s">
        <v>544</v>
      </c>
      <c r="E4306">
        <v>11.897264085512999</v>
      </c>
      <c r="F4306">
        <v>41.6</v>
      </c>
      <c r="G4306">
        <v>-15.457346585807199</v>
      </c>
      <c r="H4306">
        <v>-2.0466903818509898</v>
      </c>
      <c r="I4306">
        <v>-6.3198997497429401</v>
      </c>
      <c r="J4306">
        <v>-1.6714935522083501</v>
      </c>
      <c r="K4306">
        <v>40.370864567437401</v>
      </c>
      <c r="L4306">
        <v>39.3519887720188</v>
      </c>
      <c r="M4306">
        <v>100</v>
      </c>
      <c r="N4306">
        <v>0</v>
      </c>
      <c r="O4306">
        <v>0</v>
      </c>
      <c r="P4306">
        <v>10.227874933757199</v>
      </c>
    </row>
    <row r="4307" spans="1:17" hidden="1" x14ac:dyDescent="0.3">
      <c r="A4307" t="s">
        <v>8771</v>
      </c>
      <c r="B4307" t="s">
        <v>8772</v>
      </c>
      <c r="C4307" t="str">
        <f>IFERROR(VLOOKUP(Table1[[#This Row],[Ticker]],[1]!Table1[[Symbol]:[Industry]],2,FALSE),"-")</f>
        <v>-</v>
      </c>
      <c r="D4307" t="s">
        <v>1455</v>
      </c>
      <c r="E4307">
        <v>11.82789</v>
      </c>
      <c r="F4307">
        <v>38.39</v>
      </c>
      <c r="G4307">
        <v>117.44334086168899</v>
      </c>
      <c r="H4307">
        <v>72.180856938608301</v>
      </c>
      <c r="I4307">
        <v>23.5736994212997</v>
      </c>
      <c r="J4307">
        <v>-1.6714935522083501</v>
      </c>
      <c r="K4307">
        <v>25.249281437038299</v>
      </c>
      <c r="L4307">
        <v>23.333219785300098</v>
      </c>
      <c r="M4307">
        <v>2.2799214161594E-2</v>
      </c>
      <c r="N4307">
        <v>1.5539267015706799</v>
      </c>
      <c r="O4307">
        <v>0</v>
      </c>
      <c r="P4307">
        <v>156.10406937958601</v>
      </c>
    </row>
    <row r="4308" spans="1:17" hidden="1" x14ac:dyDescent="0.3">
      <c r="A4308" t="s">
        <v>8773</v>
      </c>
      <c r="B4308" t="s">
        <v>8774</v>
      </c>
      <c r="C4308" t="str">
        <f>IFERROR(VLOOKUP(Table1[[#This Row],[Ticker]],[1]!Table1[[Symbol]:[Industry]],2,FALSE),"-")</f>
        <v>-</v>
      </c>
      <c r="D4308" t="s">
        <v>371</v>
      </c>
      <c r="E4308">
        <v>11.799357162</v>
      </c>
      <c r="F4308">
        <v>21.34</v>
      </c>
      <c r="G4308">
        <v>213.04493721059399</v>
      </c>
      <c r="H4308">
        <v>69.892300088540196</v>
      </c>
      <c r="I4308">
        <v>112.607073336125</v>
      </c>
      <c r="J4308">
        <v>19.701640776149802</v>
      </c>
      <c r="K4308">
        <v>13.1952418746804</v>
      </c>
      <c r="L4308">
        <v>10.297059070289601</v>
      </c>
      <c r="M4308">
        <v>95.526272997397697</v>
      </c>
      <c r="N4308">
        <v>3.51143791326523</v>
      </c>
      <c r="O4308">
        <v>0</v>
      </c>
      <c r="P4308">
        <v>293.00184162062601</v>
      </c>
      <c r="Q4308">
        <v>0.121692875133272</v>
      </c>
    </row>
    <row r="4309" spans="1:17" hidden="1" x14ac:dyDescent="0.3">
      <c r="A4309" t="s">
        <v>8775</v>
      </c>
      <c r="B4309" t="s">
        <v>8776</v>
      </c>
      <c r="C4309" t="str">
        <f>IFERROR(VLOOKUP(Table1[[#This Row],[Ticker]],[1]!Table1[[Symbol]:[Industry]],2,FALSE),"-")</f>
        <v>-</v>
      </c>
      <c r="E4309">
        <v>11.730399999999999</v>
      </c>
      <c r="F4309">
        <v>13.99</v>
      </c>
      <c r="G4309">
        <v>121.051991884315</v>
      </c>
      <c r="H4309">
        <v>26.522967864475</v>
      </c>
      <c r="I4309">
        <v>50.791546591893002</v>
      </c>
      <c r="J4309">
        <v>13.939954843281599</v>
      </c>
      <c r="K4309">
        <v>8.5150177125969204</v>
      </c>
      <c r="L4309">
        <v>5.6692304541489502</v>
      </c>
      <c r="M4309">
        <v>100</v>
      </c>
      <c r="N4309">
        <v>0.32114805727005902</v>
      </c>
      <c r="O4309">
        <v>0</v>
      </c>
      <c r="P4309">
        <v>146.73721340387999</v>
      </c>
      <c r="Q4309">
        <v>0.14553811295503</v>
      </c>
    </row>
    <row r="4310" spans="1:17" hidden="1" x14ac:dyDescent="0.3">
      <c r="A4310" t="s">
        <v>8777</v>
      </c>
      <c r="B4310" t="s">
        <v>8778</v>
      </c>
      <c r="C4310" t="str">
        <f>IFERROR(VLOOKUP(Table1[[#This Row],[Ticker]],[1]!Table1[[Symbol]:[Industry]],2,FALSE),"-")</f>
        <v>-</v>
      </c>
      <c r="D4310" t="s">
        <v>544</v>
      </c>
      <c r="E4310">
        <v>11.722479999999999</v>
      </c>
      <c r="F4310">
        <v>6.92</v>
      </c>
      <c r="G4310">
        <v>76.653959766985096</v>
      </c>
      <c r="H4310">
        <v>7.6576629993720502E-2</v>
      </c>
      <c r="I4310">
        <v>19.49547867039</v>
      </c>
      <c r="J4310">
        <v>3.6557515010640902</v>
      </c>
      <c r="K4310">
        <v>6.3775193588896997</v>
      </c>
      <c r="L4310">
        <v>6.0981858084840601</v>
      </c>
      <c r="M4310">
        <v>54.336166413195997</v>
      </c>
      <c r="N4310">
        <v>1.94509803921568</v>
      </c>
      <c r="O4310">
        <v>66.907514450866998</v>
      </c>
      <c r="P4310">
        <v>123.225806451612</v>
      </c>
      <c r="Q4310">
        <v>0.129424178899153</v>
      </c>
    </row>
    <row r="4311" spans="1:17" hidden="1" x14ac:dyDescent="0.3">
      <c r="A4311" t="s">
        <v>8779</v>
      </c>
      <c r="B4311" t="s">
        <v>8780</v>
      </c>
      <c r="C4311" t="str">
        <f>IFERROR(VLOOKUP(Table1[[#This Row],[Ticker]],[1]!Table1[[Symbol]:[Industry]],2,FALSE),"-")</f>
        <v>-</v>
      </c>
      <c r="D4311" t="s">
        <v>61</v>
      </c>
      <c r="E4311">
        <v>11.7128</v>
      </c>
      <c r="F4311">
        <v>27.95</v>
      </c>
      <c r="G4311">
        <v>-6.74905130679858</v>
      </c>
      <c r="H4311">
        <v>-25.687198188903</v>
      </c>
      <c r="I4311">
        <v>-40.2700956499407</v>
      </c>
      <c r="J4311">
        <v>-4.9418423894176504</v>
      </c>
      <c r="K4311">
        <v>29.761274210421</v>
      </c>
      <c r="L4311">
        <v>29.452481181780801</v>
      </c>
      <c r="M4311">
        <v>34.173687605740497</v>
      </c>
      <c r="N4311">
        <v>0.36102648411210098</v>
      </c>
      <c r="O4311">
        <v>48.3720930232558</v>
      </c>
      <c r="P4311">
        <v>39.054726368159102</v>
      </c>
      <c r="Q4311">
        <v>8.8392198334328001E-2</v>
      </c>
    </row>
    <row r="4312" spans="1:17" hidden="1" x14ac:dyDescent="0.3">
      <c r="A4312" t="s">
        <v>8781</v>
      </c>
      <c r="B4312" t="s">
        <v>8782</v>
      </c>
      <c r="C4312" t="str">
        <f>IFERROR(VLOOKUP(Table1[[#This Row],[Ticker]],[1]!Table1[[Symbol]:[Industry]],2,FALSE),"-")</f>
        <v>-</v>
      </c>
      <c r="D4312" t="s">
        <v>1125</v>
      </c>
      <c r="E4312">
        <v>11.6674589</v>
      </c>
      <c r="F4312">
        <v>10.1</v>
      </c>
      <c r="G4312">
        <v>384.41578858144499</v>
      </c>
      <c r="H4312">
        <v>151.10119700445901</v>
      </c>
      <c r="I4312">
        <v>102.665675075503</v>
      </c>
      <c r="J4312">
        <v>25.646182591178501</v>
      </c>
      <c r="K4312">
        <v>5.6243422938538998</v>
      </c>
      <c r="M4312">
        <v>97.616672510220596</v>
      </c>
      <c r="N4312">
        <v>4.2398393391553704</v>
      </c>
      <c r="O4312">
        <v>1.98019801980198</v>
      </c>
      <c r="P4312">
        <v>434.39153439153398</v>
      </c>
    </row>
    <row r="4313" spans="1:17" hidden="1" x14ac:dyDescent="0.3">
      <c r="A4313" t="s">
        <v>8783</v>
      </c>
      <c r="B4313" t="s">
        <v>8784</v>
      </c>
      <c r="C4313" t="str">
        <f>IFERROR(VLOOKUP(Table1[[#This Row],[Ticker]],[1]!Table1[[Symbol]:[Industry]],2,FALSE),"-")</f>
        <v>-</v>
      </c>
      <c r="D4313" t="s">
        <v>1632</v>
      </c>
      <c r="E4313">
        <v>11.631551999999999</v>
      </c>
      <c r="F4313">
        <v>24.2</v>
      </c>
      <c r="G4313">
        <v>17.0876398373676</v>
      </c>
      <c r="H4313">
        <v>-17.779064441768799</v>
      </c>
      <c r="I4313">
        <v>-31.4230211994877</v>
      </c>
      <c r="J4313">
        <v>-15.7455676262824</v>
      </c>
      <c r="K4313">
        <v>25.623708645476398</v>
      </c>
      <c r="L4313">
        <v>23.962200755908199</v>
      </c>
      <c r="M4313">
        <v>24.412019300944699</v>
      </c>
      <c r="N4313">
        <v>0.11227215771578</v>
      </c>
      <c r="O4313">
        <v>37.561983471074299</v>
      </c>
      <c r="P4313">
        <v>53.067678684376901</v>
      </c>
      <c r="Q4313">
        <v>0.129886856539562</v>
      </c>
    </row>
    <row r="4314" spans="1:17" hidden="1" x14ac:dyDescent="0.3">
      <c r="A4314" t="s">
        <v>8785</v>
      </c>
      <c r="B4314" t="s">
        <v>8786</v>
      </c>
      <c r="C4314" t="str">
        <f>IFERROR(VLOOKUP(Table1[[#This Row],[Ticker]],[1]!Table1[[Symbol]:[Industry]],2,FALSE),"-")</f>
        <v>-</v>
      </c>
      <c r="E4314">
        <v>11.618880000000001</v>
      </c>
      <c r="F4314">
        <v>24.7</v>
      </c>
      <c r="G4314">
        <v>-25.2787174545239</v>
      </c>
      <c r="H4314">
        <v>1.05211368346533</v>
      </c>
      <c r="I4314">
        <v>-18.808012476073799</v>
      </c>
      <c r="J4314">
        <v>-7.5762554569702596</v>
      </c>
      <c r="K4314">
        <v>25.0898686730308</v>
      </c>
      <c r="L4314">
        <v>27.442767585169499</v>
      </c>
      <c r="M4314">
        <v>51.163912090617401</v>
      </c>
      <c r="N4314">
        <v>1.71645021645021</v>
      </c>
      <c r="O4314">
        <v>117.53036437246899</v>
      </c>
      <c r="P4314">
        <v>50.060753341433703</v>
      </c>
    </row>
    <row r="4315" spans="1:17" hidden="1" x14ac:dyDescent="0.3">
      <c r="A4315" t="s">
        <v>8787</v>
      </c>
      <c r="B4315" t="s">
        <v>8788</v>
      </c>
      <c r="C4315" t="str">
        <f>IFERROR(VLOOKUP(Table1[[#This Row],[Ticker]],[1]!Table1[[Symbol]:[Industry]],2,FALSE),"-")</f>
        <v>-</v>
      </c>
      <c r="D4315" t="s">
        <v>124</v>
      </c>
      <c r="E4315">
        <v>11.61622665</v>
      </c>
      <c r="F4315">
        <v>9.65</v>
      </c>
      <c r="G4315">
        <v>-82.681656457175905</v>
      </c>
      <c r="H4315">
        <v>-13.621859445053399</v>
      </c>
      <c r="I4315">
        <v>-16.523662608889101</v>
      </c>
      <c r="J4315">
        <v>-3.1790312406505499</v>
      </c>
      <c r="K4315">
        <v>9.9667189209203695</v>
      </c>
      <c r="L4315">
        <v>11.3443350451581</v>
      </c>
      <c r="M4315">
        <v>45.837123804113197</v>
      </c>
      <c r="N4315">
        <v>0.87571009385930298</v>
      </c>
      <c r="O4315">
        <v>140.932642487046</v>
      </c>
      <c r="P4315">
        <v>13.931523022432099</v>
      </c>
    </row>
    <row r="4316" spans="1:17" hidden="1" x14ac:dyDescent="0.3">
      <c r="A4316" t="s">
        <v>8789</v>
      </c>
      <c r="B4316" t="s">
        <v>8790</v>
      </c>
      <c r="C4316" t="str">
        <f>IFERROR(VLOOKUP(Table1[[#This Row],[Ticker]],[1]!Table1[[Symbol]:[Industry]],2,FALSE),"-")</f>
        <v>-</v>
      </c>
      <c r="D4316" t="s">
        <v>293</v>
      </c>
      <c r="E4316">
        <v>11.596446</v>
      </c>
      <c r="F4316">
        <v>2.39</v>
      </c>
      <c r="G4316">
        <v>14.0808603517804</v>
      </c>
      <c r="H4316">
        <v>4.9374004162145004</v>
      </c>
      <c r="I4316">
        <v>10.002421182360701</v>
      </c>
      <c r="J4316">
        <v>2.1746602939455002</v>
      </c>
      <c r="K4316">
        <v>2.2729001930592898</v>
      </c>
      <c r="L4316">
        <v>2.0948769953191699</v>
      </c>
      <c r="M4316">
        <v>62.389898859394897</v>
      </c>
      <c r="N4316">
        <v>0.67517628711998001</v>
      </c>
      <c r="O4316">
        <v>17.154811715481099</v>
      </c>
      <c r="P4316">
        <v>69.503546099290702</v>
      </c>
    </row>
    <row r="4317" spans="1:17" hidden="1" x14ac:dyDescent="0.3">
      <c r="A4317" t="s">
        <v>8791</v>
      </c>
      <c r="B4317" t="s">
        <v>8792</v>
      </c>
      <c r="C4317" t="str">
        <f>IFERROR(VLOOKUP(Table1[[#This Row],[Ticker]],[1]!Table1[[Symbol]:[Industry]],2,FALSE),"-")</f>
        <v>-</v>
      </c>
      <c r="D4317" t="s">
        <v>714</v>
      </c>
      <c r="E4317">
        <v>11.560360832000001</v>
      </c>
      <c r="F4317">
        <v>54.13</v>
      </c>
      <c r="G4317">
        <v>52.325936997009102</v>
      </c>
      <c r="H4317">
        <v>-4.5229998941842897</v>
      </c>
      <c r="I4317">
        <v>21.549585445522698</v>
      </c>
      <c r="J4317">
        <v>-1.8546772854928399</v>
      </c>
      <c r="K4317">
        <v>51.187215952459397</v>
      </c>
      <c r="L4317">
        <v>44.1281628718598</v>
      </c>
      <c r="M4317">
        <v>44.735305969102399</v>
      </c>
      <c r="N4317">
        <v>1.08866399314582</v>
      </c>
      <c r="O4317">
        <v>3.26990578237575</v>
      </c>
      <c r="P4317">
        <v>80.553702468312196</v>
      </c>
    </row>
    <row r="4318" spans="1:17" hidden="1" x14ac:dyDescent="0.3">
      <c r="A4318" t="s">
        <v>8793</v>
      </c>
      <c r="B4318" t="s">
        <v>8794</v>
      </c>
      <c r="C4318" t="str">
        <f>IFERROR(VLOOKUP(Table1[[#This Row],[Ticker]],[1]!Table1[[Symbol]:[Industry]],2,FALSE),"-")</f>
        <v>-</v>
      </c>
      <c r="D4318" t="s">
        <v>302</v>
      </c>
      <c r="E4318">
        <v>11.55</v>
      </c>
      <c r="F4318">
        <v>38.5</v>
      </c>
      <c r="G4318">
        <v>-36.150337798634297</v>
      </c>
      <c r="H4318">
        <v>-4.3774997373953397</v>
      </c>
      <c r="I4318">
        <v>-5.1104792202298102</v>
      </c>
      <c r="J4318">
        <v>-4.2031391218285998</v>
      </c>
      <c r="K4318">
        <v>39.032879450906499</v>
      </c>
      <c r="L4318">
        <v>38.355954846907999</v>
      </c>
      <c r="M4318">
        <v>36.768014404604301</v>
      </c>
      <c r="N4318">
        <v>1.5</v>
      </c>
      <c r="O4318">
        <v>17.194805194805099</v>
      </c>
      <c r="P4318">
        <v>28.247834776815399</v>
      </c>
    </row>
    <row r="4319" spans="1:17" hidden="1" x14ac:dyDescent="0.3">
      <c r="A4319" t="s">
        <v>8795</v>
      </c>
      <c r="B4319" t="s">
        <v>8796</v>
      </c>
      <c r="C4319" t="str">
        <f>IFERROR(VLOOKUP(Table1[[#This Row],[Ticker]],[1]!Table1[[Symbol]:[Industry]],2,FALSE),"-")</f>
        <v>-</v>
      </c>
      <c r="D4319" t="s">
        <v>755</v>
      </c>
      <c r="E4319">
        <v>11.52</v>
      </c>
      <c r="F4319">
        <v>30.4</v>
      </c>
      <c r="G4319">
        <v>-27.620705390532201</v>
      </c>
      <c r="H4319">
        <v>-8.4309152484379695</v>
      </c>
      <c r="I4319">
        <v>-4.65070910528729</v>
      </c>
      <c r="J4319">
        <v>-1.6714935522083501</v>
      </c>
      <c r="K4319">
        <v>30.2579708623824</v>
      </c>
      <c r="L4319">
        <v>29.171772364501301</v>
      </c>
      <c r="M4319">
        <v>62.812146878570402</v>
      </c>
      <c r="N4319">
        <v>0.13779440898084899</v>
      </c>
      <c r="O4319">
        <v>12.0065789473684</v>
      </c>
      <c r="P4319">
        <v>24.132298897509099</v>
      </c>
    </row>
    <row r="4320" spans="1:17" hidden="1" x14ac:dyDescent="0.3">
      <c r="A4320" t="s">
        <v>8797</v>
      </c>
      <c r="B4320" t="s">
        <v>8798</v>
      </c>
      <c r="C4320" t="str">
        <f>IFERROR(VLOOKUP(Table1[[#This Row],[Ticker]],[1]!Table1[[Symbol]:[Industry]],2,FALSE),"-")</f>
        <v>-</v>
      </c>
      <c r="D4320" t="s">
        <v>544</v>
      </c>
      <c r="E4320">
        <v>11.5185</v>
      </c>
      <c r="F4320">
        <v>10.43</v>
      </c>
      <c r="G4320">
        <v>-5.9378047572224197</v>
      </c>
      <c r="H4320">
        <v>-1.9675380515715699</v>
      </c>
      <c r="I4320">
        <v>7.6107884241691899</v>
      </c>
      <c r="J4320">
        <v>8.0285064477916492</v>
      </c>
      <c r="K4320">
        <v>10.337355924820701</v>
      </c>
      <c r="L4320">
        <v>9.9026743893395803</v>
      </c>
      <c r="M4320">
        <v>67.7463183030994</v>
      </c>
      <c r="N4320">
        <v>0.96455153104216895</v>
      </c>
      <c r="O4320">
        <v>9.7794822627037306</v>
      </c>
      <c r="P4320">
        <v>30.374999999999901</v>
      </c>
      <c r="Q4320">
        <v>6.0370588000843002E-2</v>
      </c>
    </row>
    <row r="4321" spans="1:17" hidden="1" x14ac:dyDescent="0.3">
      <c r="A4321" t="s">
        <v>8799</v>
      </c>
      <c r="B4321" t="s">
        <v>8800</v>
      </c>
      <c r="C4321" t="str">
        <f>IFERROR(VLOOKUP(Table1[[#This Row],[Ticker]],[1]!Table1[[Symbol]:[Industry]],2,FALSE),"-")</f>
        <v>-</v>
      </c>
      <c r="D4321" t="s">
        <v>607</v>
      </c>
      <c r="E4321">
        <v>11.484</v>
      </c>
      <c r="F4321">
        <v>191.4</v>
      </c>
      <c r="G4321">
        <v>-20.693449714846999</v>
      </c>
      <c r="I4321">
        <v>-6.3256039672364599</v>
      </c>
      <c r="M4321">
        <v>100</v>
      </c>
      <c r="N4321">
        <v>1</v>
      </c>
      <c r="O4321">
        <v>0</v>
      </c>
      <c r="P4321">
        <v>4.9917718047174997</v>
      </c>
      <c r="Q4321">
        <v>3.0346719918976001E-2</v>
      </c>
    </row>
    <row r="4322" spans="1:17" hidden="1" x14ac:dyDescent="0.3">
      <c r="A4322" t="s">
        <v>8801</v>
      </c>
      <c r="B4322" t="s">
        <v>8802</v>
      </c>
      <c r="C4322" t="str">
        <f>IFERROR(VLOOKUP(Table1[[#This Row],[Ticker]],[1]!Table1[[Symbol]:[Industry]],2,FALSE),"-")</f>
        <v>-</v>
      </c>
      <c r="D4322" t="s">
        <v>371</v>
      </c>
      <c r="E4322">
        <v>11.454937764</v>
      </c>
      <c r="F4322">
        <v>12.28</v>
      </c>
      <c r="G4322">
        <v>16.116164161728701</v>
      </c>
      <c r="H4322">
        <v>84.880232221367507</v>
      </c>
      <c r="I4322">
        <v>46.726382271803999</v>
      </c>
      <c r="J4322">
        <v>47.261839781124898</v>
      </c>
      <c r="K4322">
        <v>6.7631627386674404</v>
      </c>
      <c r="L4322">
        <v>6.92842573437742</v>
      </c>
      <c r="M4322">
        <v>99.999310981842896</v>
      </c>
      <c r="N4322">
        <v>5.1818181818181799</v>
      </c>
      <c r="O4322">
        <v>0</v>
      </c>
      <c r="P4322">
        <v>111.72413793103399</v>
      </c>
    </row>
    <row r="4323" spans="1:17" hidden="1" x14ac:dyDescent="0.3">
      <c r="A4323" t="s">
        <v>8803</v>
      </c>
      <c r="B4323" t="s">
        <v>8804</v>
      </c>
      <c r="C4323" t="str">
        <f>IFERROR(VLOOKUP(Table1[[#This Row],[Ticker]],[1]!Table1[[Symbol]:[Industry]],2,FALSE),"-")</f>
        <v>-</v>
      </c>
      <c r="E4323">
        <v>11.442443231999899</v>
      </c>
      <c r="F4323">
        <v>6.98</v>
      </c>
      <c r="G4323">
        <v>-14.183624075475</v>
      </c>
      <c r="H4323">
        <v>-4.4684088283044296</v>
      </c>
      <c r="I4323">
        <v>-31.454675543120999</v>
      </c>
      <c r="J4323">
        <v>-1.8189861775770899</v>
      </c>
      <c r="K4323">
        <v>7.0572158688215998</v>
      </c>
      <c r="L4323">
        <v>7.7448980437105801</v>
      </c>
      <c r="M4323">
        <v>47.6934533930865</v>
      </c>
      <c r="N4323">
        <v>1.21618798055994</v>
      </c>
      <c r="O4323">
        <v>89.5415472779369</v>
      </c>
      <c r="P4323">
        <v>41.010101010101003</v>
      </c>
      <c r="Q4323">
        <v>2.9235889670186001E-2</v>
      </c>
    </row>
    <row r="4324" spans="1:17" hidden="1" x14ac:dyDescent="0.3">
      <c r="A4324" t="s">
        <v>8805</v>
      </c>
      <c r="B4324" t="s">
        <v>8806</v>
      </c>
      <c r="C4324" t="str">
        <f>IFERROR(VLOOKUP(Table1[[#This Row],[Ticker]],[1]!Table1[[Symbol]:[Industry]],2,FALSE),"-")</f>
        <v>-</v>
      </c>
      <c r="E4324">
        <v>11.425992000000001</v>
      </c>
      <c r="F4324">
        <v>22.16</v>
      </c>
      <c r="G4324">
        <v>-9.0536425721961198</v>
      </c>
      <c r="H4324">
        <v>-7.9568130794205496</v>
      </c>
      <c r="I4324">
        <v>-2.20856237953641</v>
      </c>
      <c r="J4324">
        <v>-7.8829291754086697</v>
      </c>
      <c r="K4324">
        <v>23.446752783915802</v>
      </c>
      <c r="L4324">
        <v>23.079471891456599</v>
      </c>
      <c r="M4324">
        <v>43.540476408161901</v>
      </c>
      <c r="N4324">
        <v>1.6074603107071299</v>
      </c>
      <c r="O4324">
        <v>34.927797833935003</v>
      </c>
      <c r="P4324">
        <v>35.4523227383863</v>
      </c>
      <c r="Q4324">
        <v>0.122855706066558</v>
      </c>
    </row>
    <row r="4325" spans="1:17" hidden="1" x14ac:dyDescent="0.3">
      <c r="A4325" t="s">
        <v>8807</v>
      </c>
      <c r="B4325" t="s">
        <v>8808</v>
      </c>
      <c r="C4325" t="str">
        <f>IFERROR(VLOOKUP(Table1[[#This Row],[Ticker]],[1]!Table1[[Symbol]:[Industry]],2,FALSE),"-")</f>
        <v>-</v>
      </c>
      <c r="E4325">
        <v>11.4032488</v>
      </c>
      <c r="F4325">
        <v>33.4</v>
      </c>
      <c r="G4325">
        <v>247.499136022334</v>
      </c>
      <c r="H4325">
        <v>-11.3749934717311</v>
      </c>
      <c r="I4325">
        <v>-18.6168484336247</v>
      </c>
      <c r="J4325">
        <v>-5.18984356737365</v>
      </c>
      <c r="K4325">
        <v>34.108944013734998</v>
      </c>
      <c r="L4325">
        <v>29.4686629234529</v>
      </c>
      <c r="M4325">
        <v>52.731794681868898</v>
      </c>
      <c r="N4325">
        <v>0.54040617690965698</v>
      </c>
      <c r="O4325">
        <v>38.772455089820298</v>
      </c>
      <c r="P4325">
        <v>334.330299089726</v>
      </c>
    </row>
    <row r="4326" spans="1:17" hidden="1" x14ac:dyDescent="0.3">
      <c r="A4326" t="s">
        <v>8809</v>
      </c>
      <c r="B4326" t="s">
        <v>8810</v>
      </c>
      <c r="C4326" t="str">
        <f>IFERROR(VLOOKUP(Table1[[#This Row],[Ticker]],[1]!Table1[[Symbol]:[Industry]],2,FALSE),"-")</f>
        <v>-</v>
      </c>
      <c r="D4326" t="s">
        <v>64</v>
      </c>
      <c r="E4326">
        <v>11.39644</v>
      </c>
      <c r="F4326">
        <v>25.86</v>
      </c>
      <c r="G4326">
        <v>52.905938701429903</v>
      </c>
      <c r="H4326">
        <v>-3.1241664040620001</v>
      </c>
      <c r="I4326">
        <v>41.700375707335901</v>
      </c>
      <c r="J4326">
        <v>2.2485064477916401</v>
      </c>
      <c r="K4326">
        <v>26.127882718542701</v>
      </c>
      <c r="L4326">
        <v>22.537912156183602</v>
      </c>
      <c r="M4326">
        <v>43.918849183693297</v>
      </c>
      <c r="N4326">
        <v>1.8355789464063501</v>
      </c>
      <c r="O4326">
        <v>19.2962103634957</v>
      </c>
      <c r="P4326">
        <v>95.022624434389101</v>
      </c>
      <c r="Q4326">
        <v>2.3141439961974E-2</v>
      </c>
    </row>
    <row r="4327" spans="1:17" hidden="1" x14ac:dyDescent="0.3">
      <c r="A4327" t="s">
        <v>8811</v>
      </c>
      <c r="B4327" t="s">
        <v>8812</v>
      </c>
      <c r="C4327" t="str">
        <f>IFERROR(VLOOKUP(Table1[[#This Row],[Ticker]],[1]!Table1[[Symbol]:[Industry]],2,FALSE),"-")</f>
        <v>-</v>
      </c>
      <c r="D4327" t="s">
        <v>184</v>
      </c>
      <c r="E4327">
        <v>11.3670285</v>
      </c>
      <c r="F4327">
        <v>25.88</v>
      </c>
      <c r="G4327">
        <v>89.801872568695202</v>
      </c>
      <c r="H4327">
        <v>-3.4931459958987299</v>
      </c>
      <c r="I4327">
        <v>38.711609735292399</v>
      </c>
      <c r="J4327">
        <v>-9.5174797490844796</v>
      </c>
      <c r="K4327">
        <v>25.171262906373499</v>
      </c>
      <c r="L4327">
        <v>20.351627006425499</v>
      </c>
      <c r="M4327">
        <v>40.576826190843001</v>
      </c>
      <c r="N4327">
        <v>0.28384006863896899</v>
      </c>
      <c r="O4327">
        <v>35.200927357032398</v>
      </c>
      <c r="P4327">
        <v>145.30805687203701</v>
      </c>
      <c r="Q4327">
        <v>8.0017163651580001E-2</v>
      </c>
    </row>
    <row r="4328" spans="1:17" hidden="1" x14ac:dyDescent="0.3">
      <c r="A4328" t="s">
        <v>8813</v>
      </c>
      <c r="B4328" t="s">
        <v>8814</v>
      </c>
      <c r="C4328" t="str">
        <f>IFERROR(VLOOKUP(Table1[[#This Row],[Ticker]],[1]!Table1[[Symbol]:[Industry]],2,FALSE),"-")</f>
        <v>-</v>
      </c>
      <c r="D4328" t="s">
        <v>218</v>
      </c>
      <c r="E4328">
        <v>11.358112500000001</v>
      </c>
      <c r="F4328">
        <v>16.059999999999999</v>
      </c>
      <c r="G4328">
        <v>126.830501750875</v>
      </c>
      <c r="H4328">
        <v>40.427743708297498</v>
      </c>
      <c r="I4328">
        <v>67.127068672490395</v>
      </c>
      <c r="J4328">
        <v>6.4273396667346701</v>
      </c>
      <c r="K4328">
        <v>11.5430965362908</v>
      </c>
      <c r="L4328">
        <v>9.3258350902487397</v>
      </c>
      <c r="M4328">
        <v>99.740114892168194</v>
      </c>
      <c r="N4328">
        <v>1.9305582132330701</v>
      </c>
      <c r="O4328">
        <v>0</v>
      </c>
      <c r="P4328">
        <v>179.304347826086</v>
      </c>
      <c r="Q4328">
        <v>0.119843114410445</v>
      </c>
    </row>
    <row r="4329" spans="1:17" hidden="1" x14ac:dyDescent="0.3">
      <c r="A4329" t="s">
        <v>8815</v>
      </c>
      <c r="B4329" t="s">
        <v>8816</v>
      </c>
      <c r="C4329" t="str">
        <f>IFERROR(VLOOKUP(Table1[[#This Row],[Ticker]],[1]!Table1[[Symbol]:[Industry]],2,FALSE),"-")</f>
        <v>-</v>
      </c>
      <c r="D4329" t="s">
        <v>533</v>
      </c>
      <c r="E4329">
        <v>11.311254999999999</v>
      </c>
      <c r="F4329">
        <v>22.02</v>
      </c>
      <c r="G4329">
        <v>-35.439319880220197</v>
      </c>
      <c r="H4329">
        <v>9.8131185288072107</v>
      </c>
      <c r="I4329">
        <v>-17.415456795408101</v>
      </c>
      <c r="J4329">
        <v>7.6308320291869904</v>
      </c>
      <c r="K4329">
        <v>20.4407509190053</v>
      </c>
      <c r="L4329">
        <v>21.557466861925199</v>
      </c>
      <c r="M4329">
        <v>68.126170182997598</v>
      </c>
      <c r="N4329">
        <v>1.81101059135039</v>
      </c>
      <c r="O4329">
        <v>38.374205267938201</v>
      </c>
      <c r="P4329">
        <v>33.860182370820603</v>
      </c>
      <c r="Q4329">
        <v>1.6617015344744999E-2</v>
      </c>
    </row>
    <row r="4330" spans="1:17" hidden="1" x14ac:dyDescent="0.3">
      <c r="A4330" t="s">
        <v>8817</v>
      </c>
      <c r="B4330" t="s">
        <v>8818</v>
      </c>
      <c r="C4330" t="str">
        <f>IFERROR(VLOOKUP(Table1[[#This Row],[Ticker]],[1]!Table1[[Symbol]:[Industry]],2,FALSE),"-")</f>
        <v>-</v>
      </c>
      <c r="D4330" t="s">
        <v>714</v>
      </c>
      <c r="E4330">
        <v>11.309675944999899</v>
      </c>
      <c r="F4330">
        <v>19.66</v>
      </c>
      <c r="G4330">
        <v>8.5109637665389997</v>
      </c>
      <c r="H4330">
        <v>-8.3861890739543199E-2</v>
      </c>
      <c r="I4330">
        <v>0.19708820989517201</v>
      </c>
      <c r="J4330">
        <v>1.47480954165636</v>
      </c>
      <c r="K4330">
        <v>18.9365065081235</v>
      </c>
      <c r="L4330">
        <v>17.6118233815988</v>
      </c>
      <c r="M4330">
        <v>51.507867780463002</v>
      </c>
      <c r="N4330">
        <v>0.55982452817817197</v>
      </c>
      <c r="O4330">
        <v>6.8158697863682498</v>
      </c>
      <c r="P4330">
        <v>37.771548703573899</v>
      </c>
    </row>
    <row r="4331" spans="1:17" hidden="1" x14ac:dyDescent="0.3">
      <c r="A4331" t="s">
        <v>8819</v>
      </c>
      <c r="B4331" t="s">
        <v>8820</v>
      </c>
      <c r="C4331" t="str">
        <f>IFERROR(VLOOKUP(Table1[[#This Row],[Ticker]],[1]!Table1[[Symbol]:[Industry]],2,FALSE),"-")</f>
        <v>-</v>
      </c>
      <c r="D4331" t="s">
        <v>49</v>
      </c>
      <c r="E4331">
        <v>11.302759999999999</v>
      </c>
      <c r="F4331">
        <v>37</v>
      </c>
      <c r="G4331">
        <v>29.126493961607</v>
      </c>
      <c r="H4331">
        <v>-5.11579174841461</v>
      </c>
      <c r="I4331">
        <v>39.703032391311297</v>
      </c>
      <c r="J4331">
        <v>8.7762676418214909</v>
      </c>
      <c r="K4331">
        <v>34.445113727177002</v>
      </c>
      <c r="L4331">
        <v>30.232673740403801</v>
      </c>
      <c r="M4331">
        <v>57.850362630732903</v>
      </c>
      <c r="N4331">
        <v>0.99285115311659999</v>
      </c>
      <c r="O4331">
        <v>9.2702702702702702</v>
      </c>
      <c r="P4331">
        <v>82.266009852216698</v>
      </c>
      <c r="Q4331">
        <v>9.2699669664073003E-2</v>
      </c>
    </row>
    <row r="4332" spans="1:17" hidden="1" x14ac:dyDescent="0.3">
      <c r="A4332" t="s">
        <v>8821</v>
      </c>
      <c r="B4332" t="s">
        <v>8822</v>
      </c>
      <c r="C4332" t="str">
        <f>IFERROR(VLOOKUP(Table1[[#This Row],[Ticker]],[1]!Table1[[Symbol]:[Industry]],2,FALSE),"-")</f>
        <v>-</v>
      </c>
      <c r="E4332">
        <v>11.299838400000001</v>
      </c>
      <c r="F4332">
        <v>29</v>
      </c>
      <c r="G4332">
        <v>-50.827193641402403</v>
      </c>
      <c r="H4332">
        <v>-7.0441664040619996</v>
      </c>
      <c r="I4332">
        <v>-14.6507091052872</v>
      </c>
      <c r="J4332">
        <v>-1.6714935522083501</v>
      </c>
      <c r="K4332">
        <v>29.068808174189101</v>
      </c>
      <c r="L4332">
        <v>31.968380884139101</v>
      </c>
      <c r="M4332" s="1">
        <v>1.0147999999999999E-10</v>
      </c>
      <c r="O4332">
        <v>33.586206896551701</v>
      </c>
      <c r="P4332">
        <v>0</v>
      </c>
    </row>
    <row r="4333" spans="1:17" hidden="1" x14ac:dyDescent="0.3">
      <c r="A4333" t="s">
        <v>8823</v>
      </c>
      <c r="B4333" t="s">
        <v>8824</v>
      </c>
      <c r="C4333" t="str">
        <f>IFERROR(VLOOKUP(Table1[[#This Row],[Ticker]],[1]!Table1[[Symbol]:[Industry]],2,FALSE),"-")</f>
        <v>-</v>
      </c>
      <c r="D4333" t="s">
        <v>714</v>
      </c>
      <c r="E4333">
        <v>11.262924035999999</v>
      </c>
      <c r="F4333">
        <v>263.18</v>
      </c>
      <c r="G4333">
        <v>5.8884637433828599</v>
      </c>
      <c r="H4333">
        <v>-3.84897871608106</v>
      </c>
      <c r="I4333">
        <v>3.8649079166100901</v>
      </c>
      <c r="J4333">
        <v>0.97838794136121299</v>
      </c>
      <c r="K4333">
        <v>251.245752263718</v>
      </c>
      <c r="L4333">
        <v>232.03877515450901</v>
      </c>
      <c r="M4333">
        <v>55.874429077666797</v>
      </c>
      <c r="N4333">
        <v>0.82100420750009795</v>
      </c>
      <c r="O4333">
        <v>8.2301086708716298</v>
      </c>
      <c r="P4333">
        <v>34.275510204081598</v>
      </c>
      <c r="Q4333">
        <v>3.1845093282099998E-4</v>
      </c>
    </row>
    <row r="4334" spans="1:17" hidden="1" x14ac:dyDescent="0.3">
      <c r="A4334" t="s">
        <v>8825</v>
      </c>
      <c r="B4334" t="s">
        <v>8826</v>
      </c>
      <c r="C4334" t="str">
        <f>IFERROR(VLOOKUP(Table1[[#This Row],[Ticker]],[1]!Table1[[Symbol]:[Industry]],2,FALSE),"-")</f>
        <v>-</v>
      </c>
      <c r="D4334" t="s">
        <v>388</v>
      </c>
      <c r="E4334">
        <v>11.226522959999899</v>
      </c>
      <c r="F4334">
        <v>9.76</v>
      </c>
      <c r="G4334">
        <v>-30.4657093244425</v>
      </c>
      <c r="H4334">
        <v>-7.0441664040619996</v>
      </c>
      <c r="I4334">
        <v>-6.3711392128141799</v>
      </c>
      <c r="J4334">
        <v>-1.6714935522083501</v>
      </c>
      <c r="K4334">
        <v>9.7239605476913198</v>
      </c>
      <c r="L4334">
        <v>10.2292373524245</v>
      </c>
      <c r="M4334">
        <v>99.999990417572306</v>
      </c>
      <c r="O4334">
        <v>5.0204918032786798</v>
      </c>
      <c r="P4334">
        <v>6.0869565217391397</v>
      </c>
    </row>
    <row r="4335" spans="1:17" hidden="1" x14ac:dyDescent="0.3">
      <c r="A4335" t="s">
        <v>8827</v>
      </c>
      <c r="B4335" t="s">
        <v>8828</v>
      </c>
      <c r="C4335" t="str">
        <f>IFERROR(VLOOKUP(Table1[[#This Row],[Ticker]],[1]!Table1[[Symbol]:[Industry]],2,FALSE),"-")</f>
        <v>-</v>
      </c>
      <c r="D4335" t="s">
        <v>811</v>
      </c>
      <c r="E4335">
        <v>11.215170000000001</v>
      </c>
      <c r="F4335">
        <v>290</v>
      </c>
      <c r="G4335">
        <v>58.558742902290597</v>
      </c>
      <c r="H4335">
        <v>-18.0461611869375</v>
      </c>
      <c r="I4335">
        <v>-41.939385341331899</v>
      </c>
      <c r="J4335">
        <v>8.1769912962764906</v>
      </c>
      <c r="K4335">
        <v>326.88076411765502</v>
      </c>
      <c r="L4335">
        <v>291.56521107598599</v>
      </c>
      <c r="M4335">
        <v>43.8580872096909</v>
      </c>
      <c r="N4335">
        <v>0.55833929849677799</v>
      </c>
      <c r="O4335">
        <v>66.827586206896498</v>
      </c>
      <c r="P4335">
        <v>140.863787375415</v>
      </c>
    </row>
    <row r="4336" spans="1:17" hidden="1" x14ac:dyDescent="0.3">
      <c r="A4336" t="s">
        <v>8829</v>
      </c>
      <c r="B4336" t="s">
        <v>8830</v>
      </c>
      <c r="C4336" t="str">
        <f>IFERROR(VLOOKUP(Table1[[#This Row],[Ticker]],[1]!Table1[[Symbol]:[Industry]],2,FALSE),"-")</f>
        <v>-</v>
      </c>
      <c r="D4336" t="s">
        <v>371</v>
      </c>
      <c r="E4336">
        <v>11.174310800000001</v>
      </c>
      <c r="F4336">
        <v>21.51</v>
      </c>
      <c r="G4336">
        <v>41.058964526947001</v>
      </c>
      <c r="H4336">
        <v>-16.779793764531899</v>
      </c>
      <c r="I4336">
        <v>20.726823123073601</v>
      </c>
      <c r="J4336">
        <v>-1.6714935522083501</v>
      </c>
      <c r="K4336">
        <v>19.233784428481901</v>
      </c>
      <c r="L4336">
        <v>16.604280525082199</v>
      </c>
      <c r="M4336">
        <v>93.782601484393297</v>
      </c>
      <c r="N4336">
        <v>0.19380469211359799</v>
      </c>
      <c r="O4336">
        <v>28.870292887029201</v>
      </c>
      <c r="P4336">
        <v>134.56924754634599</v>
      </c>
    </row>
    <row r="4337" spans="1:17" hidden="1" x14ac:dyDescent="0.3">
      <c r="A4337" t="s">
        <v>8831</v>
      </c>
      <c r="B4337" t="s">
        <v>8832</v>
      </c>
      <c r="C4337" t="str">
        <f>IFERROR(VLOOKUP(Table1[[#This Row],[Ticker]],[1]!Table1[[Symbol]:[Industry]],2,FALSE),"-")</f>
        <v>-</v>
      </c>
      <c r="D4337" t="s">
        <v>230</v>
      </c>
      <c r="E4337">
        <v>11.150694046</v>
      </c>
      <c r="F4337">
        <v>7.99</v>
      </c>
      <c r="G4337">
        <v>76.593259493093598</v>
      </c>
      <c r="H4337">
        <v>30.3204545345661</v>
      </c>
      <c r="I4337">
        <v>32.129661930020902</v>
      </c>
      <c r="J4337">
        <v>22.878424614730999</v>
      </c>
      <c r="K4337">
        <v>5.8429489109069497</v>
      </c>
      <c r="L4337">
        <v>5.2904387654838798</v>
      </c>
      <c r="M4337">
        <v>93.030536750891997</v>
      </c>
      <c r="N4337">
        <v>2.9613838811715798</v>
      </c>
      <c r="O4337">
        <v>9.2615769712140104</v>
      </c>
      <c r="P4337">
        <v>130.924855491329</v>
      </c>
      <c r="Q4337">
        <v>8.4188276816840005E-2</v>
      </c>
    </row>
    <row r="4338" spans="1:17" hidden="1" x14ac:dyDescent="0.3">
      <c r="A4338" t="s">
        <v>8833</v>
      </c>
      <c r="B4338" t="s">
        <v>8834</v>
      </c>
      <c r="C4338" t="str">
        <f>IFERROR(VLOOKUP(Table1[[#This Row],[Ticker]],[1]!Table1[[Symbol]:[Industry]],2,FALSE),"-")</f>
        <v>-</v>
      </c>
      <c r="E4338">
        <v>11.12938046</v>
      </c>
      <c r="F4338">
        <v>28.18</v>
      </c>
      <c r="G4338">
        <v>-51.799537198641602</v>
      </c>
      <c r="H4338">
        <v>-7.7103396090953096</v>
      </c>
      <c r="I4338">
        <v>-48.944644474919798</v>
      </c>
      <c r="J4338">
        <v>3.29526436722848</v>
      </c>
      <c r="K4338">
        <v>29.373663572789201</v>
      </c>
      <c r="L4338">
        <v>33.784856218445498</v>
      </c>
      <c r="M4338">
        <v>76.964586744858906</v>
      </c>
      <c r="N4338">
        <v>1.3409090909090899</v>
      </c>
      <c r="O4338">
        <v>96.699787083037606</v>
      </c>
      <c r="P4338">
        <v>34.190476190476097</v>
      </c>
      <c r="Q4338">
        <v>3.2657505121564998E-2</v>
      </c>
    </row>
    <row r="4339" spans="1:17" hidden="1" x14ac:dyDescent="0.3">
      <c r="A4339" t="s">
        <v>8835</v>
      </c>
      <c r="B4339" t="s">
        <v>8836</v>
      </c>
      <c r="C4339" t="str">
        <f>IFERROR(VLOOKUP(Table1[[#This Row],[Ticker]],[1]!Table1[[Symbol]:[Industry]],2,FALSE),"-")</f>
        <v>-</v>
      </c>
      <c r="E4339">
        <v>11.125360799999999</v>
      </c>
      <c r="F4339">
        <v>4.41</v>
      </c>
      <c r="G4339">
        <v>-76.576090116446494</v>
      </c>
      <c r="H4339">
        <v>-12.7045437625525</v>
      </c>
      <c r="I4339">
        <v>-56.805632879494098</v>
      </c>
      <c r="J4339">
        <v>-2.98728302589255</v>
      </c>
      <c r="K4339">
        <v>5.2350755749670501</v>
      </c>
      <c r="L4339">
        <v>7.5137647976272799</v>
      </c>
      <c r="M4339">
        <v>45.523125132198402</v>
      </c>
      <c r="N4339">
        <v>1.1000548747027601</v>
      </c>
      <c r="O4339">
        <v>160.544217687074</v>
      </c>
      <c r="P4339">
        <v>11.0831234256926</v>
      </c>
      <c r="Q4339">
        <v>-0.21505310805534</v>
      </c>
    </row>
    <row r="4340" spans="1:17" hidden="1" x14ac:dyDescent="0.3">
      <c r="A4340" t="s">
        <v>8837</v>
      </c>
      <c r="B4340" t="s">
        <v>8838</v>
      </c>
      <c r="C4340" t="str">
        <f>IFERROR(VLOOKUP(Table1[[#This Row],[Ticker]],[1]!Table1[[Symbol]:[Industry]],2,FALSE),"-")</f>
        <v>-</v>
      </c>
      <c r="D4340" t="s">
        <v>61</v>
      </c>
      <c r="E4340">
        <v>11.106711900000001</v>
      </c>
      <c r="F4340">
        <v>52.9</v>
      </c>
      <c r="G4340">
        <v>25.673862886730099</v>
      </c>
      <c r="H4340">
        <v>4.8026118810724396</v>
      </c>
      <c r="I4340">
        <v>19.9481329129095</v>
      </c>
      <c r="J4340">
        <v>4.8260909888544603</v>
      </c>
      <c r="K4340">
        <v>42.7111716266052</v>
      </c>
      <c r="L4340">
        <v>41.078146973085197</v>
      </c>
      <c r="M4340">
        <v>55.828144909125299</v>
      </c>
      <c r="N4340">
        <v>1.0622300227441199</v>
      </c>
      <c r="O4340">
        <v>0</v>
      </c>
      <c r="P4340">
        <v>58.620689655172399</v>
      </c>
      <c r="Q4340">
        <v>4.9425643047157998E-2</v>
      </c>
    </row>
    <row r="4341" spans="1:17" hidden="1" x14ac:dyDescent="0.3">
      <c r="A4341" t="s">
        <v>8839</v>
      </c>
      <c r="B4341" t="s">
        <v>8840</v>
      </c>
      <c r="C4341" t="str">
        <f>IFERROR(VLOOKUP(Table1[[#This Row],[Ticker]],[1]!Table1[[Symbol]:[Industry]],2,FALSE),"-")</f>
        <v>-</v>
      </c>
      <c r="E4341">
        <v>11.095377020000001</v>
      </c>
      <c r="F4341">
        <v>73.3</v>
      </c>
      <c r="G4341">
        <v>-11.1897513539912</v>
      </c>
      <c r="H4341">
        <v>2.5655389686172599E-2</v>
      </c>
      <c r="I4341">
        <v>-1.9143906973270901</v>
      </c>
      <c r="J4341">
        <v>-1.6714935522083501</v>
      </c>
      <c r="K4341">
        <v>69.8383020784606</v>
      </c>
      <c r="L4341">
        <v>69.920348832824502</v>
      </c>
      <c r="M4341">
        <v>71.4485041552648</v>
      </c>
      <c r="N4341">
        <v>4.8431917427550597E-2</v>
      </c>
      <c r="O4341">
        <v>59.290586630286498</v>
      </c>
      <c r="P4341">
        <v>60.043668122270702</v>
      </c>
      <c r="Q4341">
        <v>9.7160304280325002E-2</v>
      </c>
    </row>
    <row r="4342" spans="1:17" hidden="1" x14ac:dyDescent="0.3">
      <c r="A4342" t="s">
        <v>8841</v>
      </c>
      <c r="B4342" t="s">
        <v>8842</v>
      </c>
      <c r="C4342" t="str">
        <f>IFERROR(VLOOKUP(Table1[[#This Row],[Ticker]],[1]!Table1[[Symbol]:[Industry]],2,FALSE),"-")</f>
        <v>-</v>
      </c>
      <c r="E4342">
        <v>11.0854719</v>
      </c>
      <c r="F4342">
        <v>29.77</v>
      </c>
      <c r="G4342">
        <v>-24.769967282276401</v>
      </c>
      <c r="H4342">
        <v>-5.5715636643359803</v>
      </c>
      <c r="I4342">
        <v>-18.286125771953898</v>
      </c>
      <c r="J4342">
        <v>-5.9054948450331803</v>
      </c>
      <c r="K4342">
        <v>30.341076580841001</v>
      </c>
      <c r="L4342">
        <v>30.984707747475099</v>
      </c>
      <c r="M4342">
        <v>46.706644770162903</v>
      </c>
      <c r="N4342">
        <v>0.30826356166728303</v>
      </c>
      <c r="O4342">
        <v>27.3093718508565</v>
      </c>
      <c r="P4342">
        <v>23.118279569892401</v>
      </c>
      <c r="Q4342">
        <v>-4.4787925616579002E-2</v>
      </c>
    </row>
    <row r="4343" spans="1:17" hidden="1" x14ac:dyDescent="0.3">
      <c r="A4343" t="s">
        <v>8843</v>
      </c>
      <c r="B4343" t="s">
        <v>8844</v>
      </c>
      <c r="C4343" t="str">
        <f>IFERROR(VLOOKUP(Table1[[#This Row],[Ticker]],[1]!Table1[[Symbol]:[Industry]],2,FALSE),"-")</f>
        <v>-</v>
      </c>
      <c r="D4343" t="s">
        <v>230</v>
      </c>
      <c r="E4343">
        <v>11.081</v>
      </c>
      <c r="F4343">
        <v>15.84</v>
      </c>
      <c r="G4343">
        <v>-24.016415357818701</v>
      </c>
      <c r="H4343">
        <v>-7.6790870389826296</v>
      </c>
      <c r="I4343">
        <v>9.8761972961409104</v>
      </c>
      <c r="J4343">
        <v>-13.2534144561631</v>
      </c>
      <c r="K4343">
        <v>16.552915602549302</v>
      </c>
      <c r="L4343">
        <v>15.914889037446599</v>
      </c>
      <c r="M4343">
        <v>36.2755016114074</v>
      </c>
      <c r="N4343">
        <v>1.54568720752931</v>
      </c>
      <c r="O4343">
        <v>43.181818181818102</v>
      </c>
      <c r="P4343">
        <v>29.200652528548101</v>
      </c>
      <c r="Q4343">
        <v>3.8241303471344003E-2</v>
      </c>
    </row>
    <row r="4344" spans="1:17" hidden="1" x14ac:dyDescent="0.3">
      <c r="A4344" t="s">
        <v>8845</v>
      </c>
      <c r="B4344" t="s">
        <v>8846</v>
      </c>
      <c r="C4344" t="str">
        <f>IFERROR(VLOOKUP(Table1[[#This Row],[Ticker]],[1]!Table1[[Symbol]:[Industry]],2,FALSE),"-")</f>
        <v>-</v>
      </c>
      <c r="D4344" t="s">
        <v>1491</v>
      </c>
      <c r="E4344">
        <v>11.009275336</v>
      </c>
      <c r="F4344">
        <v>11.25</v>
      </c>
      <c r="G4344">
        <v>-23.875266768433299</v>
      </c>
      <c r="H4344">
        <v>-9.2215857589007104</v>
      </c>
      <c r="I4344">
        <v>-30.729983221810599</v>
      </c>
      <c r="J4344">
        <v>-6.4595626259917003</v>
      </c>
      <c r="K4344">
        <v>12.275348106896599</v>
      </c>
      <c r="L4344">
        <v>11.823726349477599</v>
      </c>
      <c r="M4344">
        <v>45.654610008869199</v>
      </c>
      <c r="N4344">
        <v>1.00412402816178</v>
      </c>
      <c r="O4344">
        <v>36.622222222222199</v>
      </c>
      <c r="P4344">
        <v>52.027027027027003</v>
      </c>
      <c r="Q4344">
        <v>5.8598888857409E-2</v>
      </c>
    </row>
    <row r="4345" spans="1:17" hidden="1" x14ac:dyDescent="0.3">
      <c r="A4345" t="s">
        <v>8847</v>
      </c>
      <c r="B4345" t="s">
        <v>8848</v>
      </c>
      <c r="C4345" t="str">
        <f>IFERROR(VLOOKUP(Table1[[#This Row],[Ticker]],[1]!Table1[[Symbol]:[Industry]],2,FALSE),"-")</f>
        <v>-</v>
      </c>
      <c r="D4345" t="s">
        <v>385</v>
      </c>
      <c r="E4345">
        <v>11.008869142479501</v>
      </c>
      <c r="F4345">
        <v>3.13</v>
      </c>
      <c r="G4345">
        <v>132.992464430848</v>
      </c>
      <c r="H4345">
        <v>-11.617337135769301</v>
      </c>
      <c r="I4345">
        <v>149.515957561379</v>
      </c>
      <c r="J4345">
        <v>-6.2446642839156601</v>
      </c>
      <c r="K4345">
        <v>3.1728967274122</v>
      </c>
      <c r="L4345">
        <v>2.3742333356883898</v>
      </c>
      <c r="M4345">
        <v>72.517567115718407</v>
      </c>
      <c r="N4345">
        <v>0.41354723707664798</v>
      </c>
      <c r="O4345">
        <v>9.5846645367412204</v>
      </c>
      <c r="P4345">
        <v>334.722222222222</v>
      </c>
    </row>
    <row r="4346" spans="1:17" hidden="1" x14ac:dyDescent="0.3">
      <c r="A4346" t="s">
        <v>8849</v>
      </c>
      <c r="B4346" t="s">
        <v>8850</v>
      </c>
      <c r="C4346" t="str">
        <f>IFERROR(VLOOKUP(Table1[[#This Row],[Ticker]],[1]!Table1[[Symbol]:[Industry]],2,FALSE),"-")</f>
        <v>-</v>
      </c>
      <c r="D4346" t="s">
        <v>714</v>
      </c>
      <c r="E4346">
        <v>10.982502</v>
      </c>
      <c r="F4346">
        <v>305.49</v>
      </c>
      <c r="G4346">
        <v>-15.8614440861435</v>
      </c>
      <c r="H4346">
        <v>-8.3262176861132797</v>
      </c>
      <c r="I4346">
        <v>10.2223099252809</v>
      </c>
      <c r="J4346">
        <v>-1.37842940372252</v>
      </c>
      <c r="K4346">
        <v>297.29985295832</v>
      </c>
      <c r="L4346">
        <v>274.42345400228498</v>
      </c>
      <c r="M4346">
        <v>56.692276819569898</v>
      </c>
      <c r="N4346">
        <v>0.46646690453310302</v>
      </c>
      <c r="O4346">
        <v>10.6648335461062</v>
      </c>
      <c r="P4346">
        <v>49.019512195121898</v>
      </c>
      <c r="Q4346">
        <v>-0.11226619776288201</v>
      </c>
    </row>
    <row r="4347" spans="1:17" hidden="1" x14ac:dyDescent="0.3">
      <c r="A4347" t="s">
        <v>8851</v>
      </c>
      <c r="B4347" t="s">
        <v>8852</v>
      </c>
      <c r="C4347" t="str">
        <f>IFERROR(VLOOKUP(Table1[[#This Row],[Ticker]],[1]!Table1[[Symbol]:[Industry]],2,FALSE),"-")</f>
        <v>-</v>
      </c>
      <c r="D4347" t="s">
        <v>272</v>
      </c>
      <c r="E4347">
        <v>10.982117499999999</v>
      </c>
      <c r="F4347">
        <v>26.62</v>
      </c>
      <c r="G4347">
        <v>-10.2972718013157</v>
      </c>
      <c r="H4347">
        <v>-6.0241585578477901</v>
      </c>
      <c r="I4347">
        <v>-13.4497287131304</v>
      </c>
      <c r="J4347">
        <v>-3.38905080411674</v>
      </c>
      <c r="K4347">
        <v>26.620008368789598</v>
      </c>
      <c r="L4347">
        <v>26.434428496465902</v>
      </c>
      <c r="M4347">
        <v>40.884679795556899</v>
      </c>
      <c r="N4347">
        <v>1.42803483141996</v>
      </c>
      <c r="O4347">
        <v>20.210368144252399</v>
      </c>
      <c r="P4347">
        <v>26.761904761904699</v>
      </c>
      <c r="Q4347">
        <v>-5.9722799601020001E-3</v>
      </c>
    </row>
    <row r="4348" spans="1:17" hidden="1" x14ac:dyDescent="0.3">
      <c r="A4348" t="s">
        <v>8853</v>
      </c>
      <c r="B4348" t="s">
        <v>8854</v>
      </c>
      <c r="C4348" t="str">
        <f>IFERROR(VLOOKUP(Table1[[#This Row],[Ticker]],[1]!Table1[[Symbol]:[Industry]],2,FALSE),"-")</f>
        <v>-</v>
      </c>
      <c r="D4348" t="s">
        <v>46</v>
      </c>
      <c r="E4348">
        <v>10.93400862</v>
      </c>
      <c r="F4348">
        <v>0.87</v>
      </c>
      <c r="G4348">
        <v>-16.9352215195645</v>
      </c>
      <c r="H4348">
        <v>17.241547881652199</v>
      </c>
      <c r="I4348">
        <v>4.6826242280460404</v>
      </c>
      <c r="J4348">
        <v>-7.1062761609039997</v>
      </c>
      <c r="K4348">
        <v>0.79821995079030506</v>
      </c>
      <c r="L4348">
        <v>1.1209134559474301</v>
      </c>
      <c r="M4348">
        <v>37.664377790627697</v>
      </c>
      <c r="N4348">
        <v>0.55446798743643799</v>
      </c>
      <c r="O4348">
        <v>11.4942528735632</v>
      </c>
      <c r="P4348">
        <v>58.181818181818102</v>
      </c>
      <c r="Q4348">
        <v>-2.670832199939E-3</v>
      </c>
    </row>
    <row r="4349" spans="1:17" hidden="1" x14ac:dyDescent="0.3">
      <c r="A4349" t="s">
        <v>8855</v>
      </c>
      <c r="B4349" t="s">
        <v>8856</v>
      </c>
      <c r="C4349" t="str">
        <f>IFERROR(VLOOKUP(Table1[[#This Row],[Ticker]],[1]!Table1[[Symbol]:[Industry]],2,FALSE),"-")</f>
        <v>-</v>
      </c>
      <c r="D4349" t="s">
        <v>1533</v>
      </c>
      <c r="E4349">
        <v>10.930221</v>
      </c>
      <c r="F4349">
        <v>30.54</v>
      </c>
      <c r="G4349">
        <v>131.38548555114201</v>
      </c>
      <c r="H4349">
        <v>8.3404489805533792</v>
      </c>
      <c r="I4349">
        <v>145.75333129875301</v>
      </c>
      <c r="J4349">
        <v>2.4881844082076201</v>
      </c>
      <c r="K4349">
        <v>30.612716646150599</v>
      </c>
      <c r="M4349">
        <v>60.7568072688927</v>
      </c>
      <c r="N4349">
        <v>1.56656986590062</v>
      </c>
      <c r="O4349">
        <v>44.695481335952799</v>
      </c>
      <c r="P4349">
        <v>169.78798586572401</v>
      </c>
    </row>
    <row r="4350" spans="1:17" hidden="1" x14ac:dyDescent="0.3">
      <c r="A4350" t="s">
        <v>8857</v>
      </c>
      <c r="B4350" t="s">
        <v>8858</v>
      </c>
      <c r="C4350" t="str">
        <f>IFERROR(VLOOKUP(Table1[[#This Row],[Ticker]],[1]!Table1[[Symbol]:[Industry]],2,FALSE),"-")</f>
        <v>-</v>
      </c>
      <c r="E4350">
        <v>10.9055584</v>
      </c>
      <c r="F4350">
        <v>38.99</v>
      </c>
      <c r="G4350">
        <v>-58.9672201506391</v>
      </c>
      <c r="H4350">
        <v>-5.7877561476517396</v>
      </c>
      <c r="I4350">
        <v>-14.8552283201973</v>
      </c>
      <c r="J4350">
        <v>2.4139044446287699</v>
      </c>
      <c r="K4350">
        <v>40.526405770946702</v>
      </c>
      <c r="L4350">
        <v>43.076819268109197</v>
      </c>
      <c r="M4350">
        <v>57.821008769900502</v>
      </c>
      <c r="N4350">
        <v>0.74780058651026304</v>
      </c>
      <c r="O4350">
        <v>53.885611695306402</v>
      </c>
      <c r="P4350">
        <v>6.7926595453300598</v>
      </c>
    </row>
    <row r="4351" spans="1:17" hidden="1" x14ac:dyDescent="0.3">
      <c r="A4351" t="s">
        <v>8859</v>
      </c>
      <c r="B4351" t="s">
        <v>8860</v>
      </c>
      <c r="C4351" t="str">
        <f>IFERROR(VLOOKUP(Table1[[#This Row],[Ticker]],[1]!Table1[[Symbol]:[Industry]],2,FALSE),"-")</f>
        <v>-</v>
      </c>
      <c r="D4351" t="s">
        <v>302</v>
      </c>
      <c r="E4351">
        <v>10.8996508</v>
      </c>
      <c r="F4351">
        <v>7.61</v>
      </c>
      <c r="G4351">
        <v>15.240704406361299</v>
      </c>
      <c r="H4351">
        <v>-2.07864916268269</v>
      </c>
      <c r="I4351">
        <v>25.799741345163099</v>
      </c>
      <c r="J4351">
        <v>-1.6714935522083501</v>
      </c>
      <c r="K4351">
        <v>6.4598085624315704</v>
      </c>
      <c r="L4351">
        <v>5.28902486004446</v>
      </c>
      <c r="M4351">
        <v>99.999729810593706</v>
      </c>
      <c r="N4351">
        <v>0.32559669416918802</v>
      </c>
      <c r="O4351">
        <v>0</v>
      </c>
      <c r="P4351">
        <v>102.933333333333</v>
      </c>
      <c r="Q4351">
        <v>0.143494092873936</v>
      </c>
    </row>
    <row r="4352" spans="1:17" hidden="1" x14ac:dyDescent="0.3">
      <c r="A4352" t="s">
        <v>8861</v>
      </c>
      <c r="B4352" t="s">
        <v>8862</v>
      </c>
      <c r="C4352" t="str">
        <f>IFERROR(VLOOKUP(Table1[[#This Row],[Ticker]],[1]!Table1[[Symbol]:[Industry]],2,FALSE),"-")</f>
        <v>-</v>
      </c>
      <c r="D4352" t="s">
        <v>278</v>
      </c>
      <c r="E4352">
        <v>10.898709928000001</v>
      </c>
      <c r="F4352">
        <v>47.31</v>
      </c>
      <c r="G4352">
        <v>-2.7851001636246701E-2</v>
      </c>
      <c r="H4352">
        <v>-0.196093841703739</v>
      </c>
      <c r="I4352">
        <v>-33.4664624923752</v>
      </c>
      <c r="J4352">
        <v>-3.5048268855416902</v>
      </c>
      <c r="K4352">
        <v>46.432768195201902</v>
      </c>
      <c r="L4352">
        <v>45.816192188261901</v>
      </c>
      <c r="M4352">
        <v>60.472969525064201</v>
      </c>
      <c r="N4352">
        <v>1.2818514371547101</v>
      </c>
      <c r="O4352">
        <v>45.9522299725216</v>
      </c>
      <c r="P4352">
        <v>38.1313868613138</v>
      </c>
      <c r="Q4352">
        <v>4.0455024101957997E-2</v>
      </c>
    </row>
    <row r="4353" spans="1:17" hidden="1" x14ac:dyDescent="0.3">
      <c r="A4353" t="s">
        <v>8863</v>
      </c>
      <c r="B4353" t="s">
        <v>8864</v>
      </c>
      <c r="C4353" t="str">
        <f>IFERROR(VLOOKUP(Table1[[#This Row],[Ticker]],[1]!Table1[[Symbol]:[Industry]],2,FALSE),"-")</f>
        <v>-</v>
      </c>
      <c r="D4353" t="s">
        <v>714</v>
      </c>
      <c r="E4353">
        <v>10.8938445</v>
      </c>
      <c r="F4353">
        <v>66.38</v>
      </c>
      <c r="G4353">
        <v>-1.34274810042632</v>
      </c>
      <c r="H4353">
        <v>-2.4442924280065399</v>
      </c>
      <c r="I4353">
        <v>4.6099731627299398</v>
      </c>
      <c r="J4353">
        <v>-0.15796351093024599</v>
      </c>
      <c r="K4353">
        <v>63.737583164790003</v>
      </c>
      <c r="L4353">
        <v>59.526271841779803</v>
      </c>
      <c r="M4353">
        <v>65.817523880043396</v>
      </c>
      <c r="N4353">
        <v>0.797263584197625</v>
      </c>
      <c r="O4353">
        <v>1.61193130460983</v>
      </c>
      <c r="P4353">
        <v>28.893203883495101</v>
      </c>
    </row>
    <row r="4354" spans="1:17" hidden="1" x14ac:dyDescent="0.3">
      <c r="A4354" t="s">
        <v>8865</v>
      </c>
      <c r="B4354" t="s">
        <v>8866</v>
      </c>
      <c r="C4354" t="str">
        <f>IFERROR(VLOOKUP(Table1[[#This Row],[Ticker]],[1]!Table1[[Symbol]:[Industry]],2,FALSE),"-")</f>
        <v>-</v>
      </c>
      <c r="E4354">
        <v>10.877162559999899</v>
      </c>
      <c r="F4354">
        <v>47.58</v>
      </c>
      <c r="G4354">
        <v>8.19209980851649</v>
      </c>
      <c r="H4354">
        <v>-7.0441664040619996</v>
      </c>
      <c r="I4354">
        <v>4.3927409595635503</v>
      </c>
      <c r="J4354">
        <v>-1.6714935522083501</v>
      </c>
      <c r="K4354">
        <v>36.484312763335701</v>
      </c>
      <c r="M4354">
        <v>100</v>
      </c>
      <c r="N4354">
        <v>0.163487738419618</v>
      </c>
      <c r="O4354">
        <v>0</v>
      </c>
      <c r="P4354">
        <v>33.877321328081003</v>
      </c>
    </row>
    <row r="4355" spans="1:17" hidden="1" x14ac:dyDescent="0.3">
      <c r="A4355" t="s">
        <v>8867</v>
      </c>
      <c r="B4355" t="s">
        <v>8868</v>
      </c>
      <c r="C4355" t="str">
        <f>IFERROR(VLOOKUP(Table1[[#This Row],[Ticker]],[1]!Table1[[Symbol]:[Industry]],2,FALSE),"-")</f>
        <v>-</v>
      </c>
      <c r="D4355" t="s">
        <v>544</v>
      </c>
      <c r="E4355">
        <v>10.848612749999999</v>
      </c>
      <c r="F4355">
        <v>34.409999999999997</v>
      </c>
      <c r="G4355">
        <v>-32.6852215195645</v>
      </c>
      <c r="H4355">
        <v>-21.148010637711501</v>
      </c>
      <c r="I4355">
        <v>11.619387357735199</v>
      </c>
      <c r="J4355">
        <v>-11.380231416286</v>
      </c>
      <c r="K4355">
        <v>39.344287439338402</v>
      </c>
      <c r="L4355">
        <v>36.144494136747497</v>
      </c>
      <c r="M4355">
        <v>18.9130839541087</v>
      </c>
      <c r="N4355">
        <v>2.6005509641873199</v>
      </c>
      <c r="O4355">
        <v>37.0241208950886</v>
      </c>
      <c r="P4355">
        <v>79.0322580645161</v>
      </c>
    </row>
    <row r="4356" spans="1:17" hidden="1" x14ac:dyDescent="0.3">
      <c r="A4356" t="s">
        <v>8869</v>
      </c>
      <c r="B4356" t="s">
        <v>8870</v>
      </c>
      <c r="C4356" t="str">
        <f>IFERROR(VLOOKUP(Table1[[#This Row],[Ticker]],[1]!Table1[[Symbol]:[Industry]],2,FALSE),"-")</f>
        <v>-</v>
      </c>
      <c r="D4356" t="s">
        <v>607</v>
      </c>
      <c r="E4356">
        <v>10.846446</v>
      </c>
      <c r="F4356">
        <v>3795.75</v>
      </c>
      <c r="G4356">
        <v>4.25059362806061</v>
      </c>
      <c r="H4356">
        <v>-17.007927751990401</v>
      </c>
      <c r="I4356">
        <v>-10.6436982619084</v>
      </c>
      <c r="J4356">
        <v>-14.035129915844699</v>
      </c>
      <c r="K4356">
        <v>3895.1618603483198</v>
      </c>
      <c r="L4356">
        <v>3381.4587053847599</v>
      </c>
      <c r="M4356">
        <v>31.1283192753504</v>
      </c>
      <c r="N4356">
        <v>0.379892459672377</v>
      </c>
      <c r="O4356">
        <v>25.0872686557333</v>
      </c>
      <c r="P4356">
        <v>97.176696709176397</v>
      </c>
      <c r="Q4356">
        <v>6.8098024962674003E-2</v>
      </c>
    </row>
    <row r="4357" spans="1:17" hidden="1" x14ac:dyDescent="0.3">
      <c r="A4357" t="s">
        <v>8871</v>
      </c>
      <c r="B4357" t="s">
        <v>8872</v>
      </c>
      <c r="C4357" t="str">
        <f>IFERROR(VLOOKUP(Table1[[#This Row],[Ticker]],[1]!Table1[[Symbol]:[Industry]],2,FALSE),"-")</f>
        <v>-</v>
      </c>
      <c r="D4357" t="s">
        <v>388</v>
      </c>
      <c r="E4357">
        <v>10.801728000000001</v>
      </c>
      <c r="F4357">
        <v>0.74</v>
      </c>
      <c r="G4357">
        <v>-32.014335443615103</v>
      </c>
      <c r="H4357">
        <v>-19.239288355281499</v>
      </c>
      <c r="I4357">
        <v>6.1429416883635</v>
      </c>
      <c r="J4357">
        <v>-9.3638012445160506</v>
      </c>
      <c r="K4357">
        <v>0.72100231747159205</v>
      </c>
      <c r="M4357">
        <v>44.014061278515598</v>
      </c>
      <c r="N4357">
        <v>1.0103399255145999</v>
      </c>
      <c r="O4357">
        <v>66.216216216216196</v>
      </c>
      <c r="P4357">
        <v>89.743589743589695</v>
      </c>
    </row>
    <row r="4358" spans="1:17" hidden="1" x14ac:dyDescent="0.3">
      <c r="A4358" t="s">
        <v>8873</v>
      </c>
      <c r="B4358" t="s">
        <v>8874</v>
      </c>
      <c r="C4358" t="str">
        <f>IFERROR(VLOOKUP(Table1[[#This Row],[Ticker]],[1]!Table1[[Symbol]:[Industry]],2,FALSE),"-")</f>
        <v>-</v>
      </c>
      <c r="D4358" t="s">
        <v>607</v>
      </c>
      <c r="E4358">
        <v>10.777900000000001</v>
      </c>
      <c r="F4358">
        <v>28</v>
      </c>
      <c r="G4358">
        <v>62.234241567683704</v>
      </c>
      <c r="H4358">
        <v>-12.9581448986856</v>
      </c>
      <c r="I4358">
        <v>57.357323023226698</v>
      </c>
      <c r="J4358">
        <v>-6.5304809800031096</v>
      </c>
      <c r="K4358">
        <v>28.238384579158701</v>
      </c>
      <c r="L4358">
        <v>23.379216831744898</v>
      </c>
      <c r="M4358">
        <v>26.48577365249</v>
      </c>
      <c r="N4358">
        <v>8.4180195298052998E-2</v>
      </c>
      <c r="O4358">
        <v>29.1428571428571</v>
      </c>
      <c r="P4358">
        <v>133.333333333333</v>
      </c>
      <c r="Q4358">
        <v>0.14547146217062601</v>
      </c>
    </row>
    <row r="4359" spans="1:17" hidden="1" x14ac:dyDescent="0.3">
      <c r="A4359" t="s">
        <v>8875</v>
      </c>
      <c r="B4359" t="s">
        <v>8876</v>
      </c>
      <c r="C4359" t="str">
        <f>IFERROR(VLOOKUP(Table1[[#This Row],[Ticker]],[1]!Table1[[Symbol]:[Industry]],2,FALSE),"-")</f>
        <v>-</v>
      </c>
      <c r="D4359" t="s">
        <v>388</v>
      </c>
      <c r="E4359">
        <v>10.75</v>
      </c>
      <c r="F4359">
        <v>25.24</v>
      </c>
      <c r="G4359">
        <v>93.793039350000598</v>
      </c>
      <c r="H4359">
        <v>-4.66321402310962</v>
      </c>
      <c r="I4359">
        <v>26.1553911125776</v>
      </c>
      <c r="J4359">
        <v>4.2398364970527203</v>
      </c>
      <c r="K4359">
        <v>20.364260612868101</v>
      </c>
      <c r="L4359">
        <v>18.602645570875801</v>
      </c>
      <c r="M4359">
        <v>68.405783647848097</v>
      </c>
      <c r="N4359">
        <v>3.01519557678724</v>
      </c>
      <c r="O4359">
        <v>10.538827258320101</v>
      </c>
      <c r="P4359">
        <v>178.58719646799099</v>
      </c>
      <c r="Q4359">
        <v>7.7451048696847005E-2</v>
      </c>
    </row>
    <row r="4360" spans="1:17" hidden="1" x14ac:dyDescent="0.3">
      <c r="A4360" t="s">
        <v>8877</v>
      </c>
      <c r="B4360" t="s">
        <v>8878</v>
      </c>
      <c r="C4360" t="str">
        <f>IFERROR(VLOOKUP(Table1[[#This Row],[Ticker]],[1]!Table1[[Symbol]:[Industry]],2,FALSE),"-")</f>
        <v>-</v>
      </c>
      <c r="E4360">
        <v>10.733445</v>
      </c>
      <c r="F4360">
        <v>4.3</v>
      </c>
      <c r="G4360">
        <v>-18.453301320063201</v>
      </c>
      <c r="H4360">
        <v>-17.460833070728601</v>
      </c>
      <c r="I4360">
        <v>-13.5901030446812</v>
      </c>
      <c r="J4360">
        <v>-15.4991488628296</v>
      </c>
      <c r="K4360">
        <v>4.8065960280221001</v>
      </c>
      <c r="L4360">
        <v>4.90220111619462</v>
      </c>
      <c r="M4360">
        <v>43.154977605185401</v>
      </c>
      <c r="N4360">
        <v>1.3652892561983401</v>
      </c>
      <c r="O4360">
        <v>61.6279069767442</v>
      </c>
      <c r="P4360">
        <v>27.218934911242599</v>
      </c>
    </row>
    <row r="4361" spans="1:17" hidden="1" x14ac:dyDescent="0.3">
      <c r="A4361" t="s">
        <v>8879</v>
      </c>
      <c r="B4361" t="s">
        <v>8880</v>
      </c>
      <c r="C4361" t="str">
        <f>IFERROR(VLOOKUP(Table1[[#This Row],[Ticker]],[1]!Table1[[Symbol]:[Industry]],2,FALSE),"-")</f>
        <v>-</v>
      </c>
      <c r="D4361" t="s">
        <v>1125</v>
      </c>
      <c r="E4361">
        <v>10.723984919999999</v>
      </c>
      <c r="F4361">
        <v>2.0499999999999998</v>
      </c>
      <c r="G4361">
        <v>-5.0969862254468996</v>
      </c>
      <c r="H4361">
        <v>-19.044166404062</v>
      </c>
      <c r="I4361">
        <v>-6.1891706437488301</v>
      </c>
      <c r="J4361">
        <v>1.99342791376023</v>
      </c>
      <c r="K4361">
        <v>1.9939051127862299</v>
      </c>
      <c r="L4361">
        <v>1.8424097282734999</v>
      </c>
      <c r="M4361">
        <v>51.169620006054203</v>
      </c>
      <c r="N4361">
        <v>1.0098433706974299</v>
      </c>
      <c r="O4361">
        <v>31.707317073170699</v>
      </c>
      <c r="P4361">
        <v>46.428571428571402</v>
      </c>
      <c r="Q4361">
        <v>8.4726572029050998E-2</v>
      </c>
    </row>
    <row r="4362" spans="1:17" hidden="1" x14ac:dyDescent="0.3">
      <c r="A4362" t="s">
        <v>8881</v>
      </c>
      <c r="B4362" t="s">
        <v>8882</v>
      </c>
      <c r="C4362" t="str">
        <f>IFERROR(VLOOKUP(Table1[[#This Row],[Ticker]],[1]!Table1[[Symbol]:[Industry]],2,FALSE),"-")</f>
        <v>-</v>
      </c>
      <c r="E4362">
        <v>10.686516749999999</v>
      </c>
      <c r="F4362">
        <v>0.68</v>
      </c>
      <c r="G4362">
        <v>-2.0488578832008999</v>
      </c>
      <c r="H4362">
        <v>-13.988610848506401</v>
      </c>
      <c r="I4362">
        <v>-35.761820216398299</v>
      </c>
      <c r="J4362">
        <v>1.4054295247147199</v>
      </c>
      <c r="K4362">
        <v>0.66601726920704296</v>
      </c>
      <c r="L4362">
        <v>0.68569898968871301</v>
      </c>
      <c r="M4362">
        <v>54.347589721966102</v>
      </c>
      <c r="N4362">
        <v>0.49759702759249802</v>
      </c>
      <c r="O4362">
        <v>80.882352941176407</v>
      </c>
      <c r="P4362">
        <v>41.6666666666666</v>
      </c>
      <c r="Q4362">
        <v>5.8587467411505001E-2</v>
      </c>
    </row>
    <row r="4363" spans="1:17" hidden="1" x14ac:dyDescent="0.3">
      <c r="A4363" t="s">
        <v>8883</v>
      </c>
      <c r="B4363" t="s">
        <v>8884</v>
      </c>
      <c r="C4363" t="str">
        <f>IFERROR(VLOOKUP(Table1[[#This Row],[Ticker]],[1]!Table1[[Symbol]:[Industry]],2,FALSE),"-")</f>
        <v>-</v>
      </c>
      <c r="D4363" t="s">
        <v>230</v>
      </c>
      <c r="E4363">
        <v>10.5986856</v>
      </c>
      <c r="F4363">
        <v>42.18</v>
      </c>
      <c r="G4363">
        <v>30.5370007026576</v>
      </c>
      <c r="H4363">
        <v>-12.4100200625985</v>
      </c>
      <c r="I4363">
        <v>5.84929089471271</v>
      </c>
      <c r="J4363">
        <v>-6.6898534053295302</v>
      </c>
      <c r="K4363">
        <v>44.243204691117697</v>
      </c>
      <c r="L4363">
        <v>39.895071390669202</v>
      </c>
      <c r="M4363">
        <v>32.322952065896899</v>
      </c>
      <c r="N4363">
        <v>1.3908548272778101</v>
      </c>
      <c r="O4363">
        <v>26.339497392128902</v>
      </c>
      <c r="P4363">
        <v>104.26150121065299</v>
      </c>
      <c r="Q4363">
        <v>0.11847656995060001</v>
      </c>
    </row>
    <row r="4364" spans="1:17" hidden="1" x14ac:dyDescent="0.3">
      <c r="A4364" t="s">
        <v>8885</v>
      </c>
      <c r="B4364" t="s">
        <v>8886</v>
      </c>
      <c r="C4364" t="str">
        <f>IFERROR(VLOOKUP(Table1[[#This Row],[Ticker]],[1]!Table1[[Symbol]:[Industry]],2,FALSE),"-")</f>
        <v>-</v>
      </c>
      <c r="D4364" t="s">
        <v>49</v>
      </c>
      <c r="E4364">
        <v>10.581795</v>
      </c>
      <c r="F4364">
        <v>25.7</v>
      </c>
      <c r="G4364">
        <v>21.171921337578301</v>
      </c>
      <c r="H4364">
        <v>4.2688731234254904</v>
      </c>
      <c r="I4364">
        <v>-17.726698423082802</v>
      </c>
      <c r="J4364">
        <v>0.83896669883767805</v>
      </c>
      <c r="K4364">
        <v>24.055578796646099</v>
      </c>
      <c r="L4364">
        <v>23.630586310393401</v>
      </c>
      <c r="M4364">
        <v>64.396407134811497</v>
      </c>
      <c r="N4364">
        <v>1.7820003018135899</v>
      </c>
      <c r="O4364">
        <v>49.8054474708171</v>
      </c>
      <c r="P4364">
        <v>60.624999999999901</v>
      </c>
      <c r="Q4364">
        <v>5.9157291088584002E-2</v>
      </c>
    </row>
    <row r="4365" spans="1:17" hidden="1" x14ac:dyDescent="0.3">
      <c r="A4365" t="s">
        <v>8887</v>
      </c>
      <c r="B4365" t="s">
        <v>8888</v>
      </c>
      <c r="C4365" t="str">
        <f>IFERROR(VLOOKUP(Table1[[#This Row],[Ticker]],[1]!Table1[[Symbol]:[Industry]],2,FALSE),"-")</f>
        <v>-</v>
      </c>
      <c r="D4365" t="s">
        <v>714</v>
      </c>
      <c r="E4365">
        <v>10.576090199999999</v>
      </c>
      <c r="F4365">
        <v>57.29</v>
      </c>
      <c r="G4365">
        <v>7.3925949728860996</v>
      </c>
      <c r="H4365">
        <v>-3.76983012087616</v>
      </c>
      <c r="I4365">
        <v>1.59157180392305</v>
      </c>
      <c r="J4365">
        <v>0.71489002385762201</v>
      </c>
      <c r="K4365">
        <v>55.207643663723402</v>
      </c>
      <c r="L4365">
        <v>50.643512563797401</v>
      </c>
      <c r="M4365">
        <v>51.449225640246297</v>
      </c>
      <c r="N4365">
        <v>2.0054985230632698</v>
      </c>
      <c r="O4365">
        <v>2.984814103683</v>
      </c>
      <c r="P4365">
        <v>36.307399476564299</v>
      </c>
    </row>
    <row r="4366" spans="1:17" hidden="1" x14ac:dyDescent="0.3">
      <c r="A4366" t="s">
        <v>8889</v>
      </c>
      <c r="B4366" t="s">
        <v>8890</v>
      </c>
      <c r="C4366" t="str">
        <f>IFERROR(VLOOKUP(Table1[[#This Row],[Ticker]],[1]!Table1[[Symbol]:[Industry]],2,FALSE),"-")</f>
        <v>-</v>
      </c>
      <c r="D4366" t="s">
        <v>21</v>
      </c>
      <c r="E4366">
        <v>10.542</v>
      </c>
      <c r="F4366">
        <v>20.95</v>
      </c>
      <c r="G4366">
        <v>16.348676785520102</v>
      </c>
      <c r="H4366">
        <v>2.9034775749955699</v>
      </c>
      <c r="I4366">
        <v>-2.8243669682253101</v>
      </c>
      <c r="J4366">
        <v>-10.880313266864601</v>
      </c>
      <c r="K4366">
        <v>19.817597093622702</v>
      </c>
      <c r="L4366">
        <v>17.847950738315699</v>
      </c>
      <c r="M4366">
        <v>46.647687018269004</v>
      </c>
      <c r="N4366">
        <v>0.95846509384801104</v>
      </c>
      <c r="O4366">
        <v>27.303102625298301</v>
      </c>
      <c r="P4366">
        <v>53.2553035844915</v>
      </c>
      <c r="Q4366">
        <v>-5.8750106303720002E-3</v>
      </c>
    </row>
    <row r="4367" spans="1:17" hidden="1" x14ac:dyDescent="0.3">
      <c r="A4367" t="s">
        <v>8891</v>
      </c>
      <c r="B4367" t="s">
        <v>8892</v>
      </c>
      <c r="C4367" t="str">
        <f>IFERROR(VLOOKUP(Table1[[#This Row],[Ticker]],[1]!Table1[[Symbol]:[Industry]],2,FALSE),"-")</f>
        <v>-</v>
      </c>
      <c r="D4367" t="s">
        <v>371</v>
      </c>
      <c r="E4367">
        <v>10.523915055</v>
      </c>
      <c r="F4367">
        <v>8.59</v>
      </c>
      <c r="G4367">
        <v>328.81213297778999</v>
      </c>
      <c r="H4367">
        <v>36.567417923024799</v>
      </c>
      <c r="I4367">
        <v>343.17997872540002</v>
      </c>
      <c r="J4367">
        <v>6.2670467806981698</v>
      </c>
      <c r="K4367">
        <v>5.6467701096080196</v>
      </c>
      <c r="M4367">
        <v>100</v>
      </c>
      <c r="N4367">
        <v>2.532270893348</v>
      </c>
      <c r="O4367">
        <v>0</v>
      </c>
      <c r="P4367">
        <v>377.222222222222</v>
      </c>
    </row>
    <row r="4368" spans="1:17" hidden="1" x14ac:dyDescent="0.3">
      <c r="A4368" t="s">
        <v>8893</v>
      </c>
      <c r="B4368" t="s">
        <v>8894</v>
      </c>
      <c r="C4368" t="str">
        <f>IFERROR(VLOOKUP(Table1[[#This Row],[Ticker]],[1]!Table1[[Symbol]:[Industry]],2,FALSE),"-")</f>
        <v>-</v>
      </c>
      <c r="D4368" t="s">
        <v>676</v>
      </c>
      <c r="E4368">
        <v>10.516125000000001</v>
      </c>
      <c r="F4368">
        <v>74</v>
      </c>
      <c r="G4368">
        <v>172.34135922952899</v>
      </c>
      <c r="H4368">
        <v>-17.683985300761599</v>
      </c>
      <c r="I4368">
        <v>186.709204977139</v>
      </c>
      <c r="J4368">
        <v>5.7014484664029599</v>
      </c>
      <c r="K4368">
        <v>76.8050799226111</v>
      </c>
      <c r="M4368">
        <v>51.4938275263181</v>
      </c>
      <c r="N4368">
        <v>0.65496655238871104</v>
      </c>
      <c r="O4368">
        <v>34.108108108107999</v>
      </c>
      <c r="P4368">
        <v>212.89640591966099</v>
      </c>
    </row>
    <row r="4369" spans="1:17" hidden="1" x14ac:dyDescent="0.3">
      <c r="A4369" t="s">
        <v>8895</v>
      </c>
      <c r="B4369" t="s">
        <v>8896</v>
      </c>
      <c r="C4369" t="str">
        <f>IFERROR(VLOOKUP(Table1[[#This Row],[Ticker]],[1]!Table1[[Symbol]:[Industry]],2,FALSE),"-")</f>
        <v>-</v>
      </c>
      <c r="D4369" t="s">
        <v>388</v>
      </c>
      <c r="E4369">
        <v>10.513859999999999</v>
      </c>
      <c r="F4369">
        <v>14</v>
      </c>
      <c r="G4369">
        <v>-27.439607484476799</v>
      </c>
      <c r="H4369">
        <v>2.0750853496402502</v>
      </c>
      <c r="I4369">
        <v>0.68262422804604395</v>
      </c>
      <c r="J4369">
        <v>6.93983305756666</v>
      </c>
      <c r="K4369">
        <v>12.4477172885339</v>
      </c>
      <c r="L4369">
        <v>12.1339751520525</v>
      </c>
      <c r="M4369">
        <v>73.835194721664806</v>
      </c>
      <c r="N4369">
        <v>0.89081196029584497</v>
      </c>
      <c r="O4369">
        <v>5.71428571428571</v>
      </c>
      <c r="P4369">
        <v>66.073546856465001</v>
      </c>
      <c r="Q4369">
        <v>6.6022008448156005E-2</v>
      </c>
    </row>
    <row r="4370" spans="1:17" hidden="1" x14ac:dyDescent="0.3">
      <c r="A4370" t="s">
        <v>8897</v>
      </c>
      <c r="B4370" t="s">
        <v>8898</v>
      </c>
      <c r="C4370" t="str">
        <f>IFERROR(VLOOKUP(Table1[[#This Row],[Ticker]],[1]!Table1[[Symbol]:[Industry]],2,FALSE),"-")</f>
        <v>-</v>
      </c>
      <c r="D4370" t="s">
        <v>544</v>
      </c>
      <c r="E4370">
        <v>10.51</v>
      </c>
      <c r="F4370">
        <v>22.06</v>
      </c>
      <c r="G4370">
        <v>26.979138342027099</v>
      </c>
      <c r="H4370">
        <v>-15.890653828173001</v>
      </c>
      <c r="I4370">
        <v>77.390921918379604</v>
      </c>
      <c r="J4370">
        <v>-0.75934760885741004</v>
      </c>
      <c r="K4370">
        <v>19.621354981926199</v>
      </c>
      <c r="L4370">
        <v>14.720603999298</v>
      </c>
      <c r="M4370">
        <v>54.3699196486575</v>
      </c>
      <c r="N4370">
        <v>0.37333913855383699</v>
      </c>
      <c r="O4370">
        <v>20.398912058023502</v>
      </c>
      <c r="P4370">
        <v>187.239583333333</v>
      </c>
      <c r="Q4370">
        <v>0.15232508244149001</v>
      </c>
    </row>
    <row r="4371" spans="1:17" hidden="1" x14ac:dyDescent="0.3">
      <c r="A4371" t="s">
        <v>8899</v>
      </c>
      <c r="B4371" t="s">
        <v>8900</v>
      </c>
      <c r="C4371" t="str">
        <f>IFERROR(VLOOKUP(Table1[[#This Row],[Ticker]],[1]!Table1[[Symbol]:[Industry]],2,FALSE),"-")</f>
        <v>-</v>
      </c>
      <c r="D4371" t="s">
        <v>850</v>
      </c>
      <c r="E4371">
        <v>10.498547200000001</v>
      </c>
      <c r="F4371">
        <v>11.42</v>
      </c>
      <c r="G4371">
        <v>42.503290998844797</v>
      </c>
      <c r="H4371">
        <v>-14.448421723210901</v>
      </c>
      <c r="I4371">
        <v>-15.6724846496758</v>
      </c>
      <c r="J4371">
        <v>-11.381037120673</v>
      </c>
      <c r="K4371">
        <v>11.4422630683629</v>
      </c>
      <c r="L4371">
        <v>10.9561488902128</v>
      </c>
      <c r="M4371">
        <v>32.219751077577698</v>
      </c>
      <c r="N4371">
        <v>0.41534634254927999</v>
      </c>
      <c r="O4371">
        <v>36.602451838879098</v>
      </c>
      <c r="P4371">
        <v>68.188512518409397</v>
      </c>
    </row>
    <row r="4372" spans="1:17" hidden="1" x14ac:dyDescent="0.3">
      <c r="A4372" t="s">
        <v>8901</v>
      </c>
      <c r="B4372" t="s">
        <v>8902</v>
      </c>
      <c r="C4372" t="str">
        <f>IFERROR(VLOOKUP(Table1[[#This Row],[Ticker]],[1]!Table1[[Symbol]:[Industry]],2,FALSE),"-")</f>
        <v>-</v>
      </c>
      <c r="D4372" t="s">
        <v>544</v>
      </c>
      <c r="E4372">
        <v>10.4839375</v>
      </c>
      <c r="F4372">
        <v>52.38</v>
      </c>
      <c r="G4372">
        <v>29.147766952205998</v>
      </c>
      <c r="H4372">
        <v>10.3395418291766</v>
      </c>
      <c r="I4372">
        <v>52.780368588948299</v>
      </c>
      <c r="J4372">
        <v>1.69389106317626</v>
      </c>
      <c r="K4372">
        <v>49.172901597849403</v>
      </c>
      <c r="L4372">
        <v>42.010332095384598</v>
      </c>
      <c r="M4372">
        <v>50.985109232028101</v>
      </c>
      <c r="N4372">
        <v>0.76708629553524299</v>
      </c>
      <c r="O4372">
        <v>25.887743413516599</v>
      </c>
      <c r="P4372">
        <v>93.355481727574698</v>
      </c>
      <c r="Q4372">
        <v>0.149350213838681</v>
      </c>
    </row>
    <row r="4373" spans="1:17" hidden="1" x14ac:dyDescent="0.3">
      <c r="A4373" t="s">
        <v>8903</v>
      </c>
      <c r="B4373" t="s">
        <v>8904</v>
      </c>
      <c r="C4373" t="str">
        <f>IFERROR(VLOOKUP(Table1[[#This Row],[Ticker]],[1]!Table1[[Symbol]:[Industry]],2,FALSE),"-")</f>
        <v>-</v>
      </c>
      <c r="D4373" t="s">
        <v>322</v>
      </c>
      <c r="E4373">
        <v>10.4186721</v>
      </c>
      <c r="F4373">
        <v>22.37</v>
      </c>
      <c r="G4373">
        <v>-7.9483794143013702</v>
      </c>
      <c r="H4373">
        <v>62.082817722922101</v>
      </c>
      <c r="I4373">
        <v>36.632359677781501</v>
      </c>
      <c r="J4373">
        <v>19.3392957720392</v>
      </c>
      <c r="K4373">
        <v>15.400335138083699</v>
      </c>
      <c r="L4373">
        <v>15.077626008806901</v>
      </c>
      <c r="M4373">
        <v>92.569425944282898</v>
      </c>
      <c r="N4373">
        <v>3.9230754501413698</v>
      </c>
      <c r="O4373">
        <v>0</v>
      </c>
      <c r="P4373">
        <v>94.521739130434796</v>
      </c>
    </row>
    <row r="4374" spans="1:17" hidden="1" x14ac:dyDescent="0.3">
      <c r="A4374" t="s">
        <v>8905</v>
      </c>
      <c r="B4374" t="s">
        <v>8906</v>
      </c>
      <c r="C4374" t="str">
        <f>IFERROR(VLOOKUP(Table1[[#This Row],[Ticker]],[1]!Table1[[Symbol]:[Industry]],2,FALSE),"-")</f>
        <v>-</v>
      </c>
      <c r="D4374" t="s">
        <v>127</v>
      </c>
      <c r="E4374">
        <v>10.416</v>
      </c>
      <c r="F4374">
        <v>6.85</v>
      </c>
      <c r="G4374">
        <v>-15.909580493923499</v>
      </c>
      <c r="H4374">
        <v>-13.581023149541799</v>
      </c>
      <c r="I4374">
        <v>-35.876847137592698</v>
      </c>
      <c r="J4374">
        <v>-5.1197694142773198</v>
      </c>
      <c r="K4374">
        <v>7.0341076672323704</v>
      </c>
      <c r="L4374">
        <v>7.2895073832508004</v>
      </c>
      <c r="M4374">
        <v>33.509465815039597</v>
      </c>
      <c r="N4374">
        <v>1.0832722177932199</v>
      </c>
      <c r="O4374">
        <v>89.489051094890499</v>
      </c>
      <c r="P4374">
        <v>32.751937984496102</v>
      </c>
      <c r="Q4374">
        <v>4.1145060730118997E-2</v>
      </c>
    </row>
    <row r="4375" spans="1:17" hidden="1" x14ac:dyDescent="0.3">
      <c r="A4375" t="s">
        <v>8907</v>
      </c>
      <c r="B4375" t="s">
        <v>8908</v>
      </c>
      <c r="C4375" t="str">
        <f>IFERROR(VLOOKUP(Table1[[#This Row],[Ticker]],[1]!Table1[[Symbol]:[Industry]],2,FALSE),"-")</f>
        <v>-</v>
      </c>
      <c r="D4375" t="s">
        <v>396</v>
      </c>
      <c r="E4375">
        <v>10.380159000000001</v>
      </c>
      <c r="F4375">
        <v>15.22</v>
      </c>
      <c r="G4375">
        <v>5.5216750321596004</v>
      </c>
      <c r="H4375">
        <v>18.899229822353</v>
      </c>
      <c r="I4375">
        <v>11.5236250351485</v>
      </c>
      <c r="J4375">
        <v>8.5073235041877897</v>
      </c>
      <c r="K4375">
        <v>13.230834801772099</v>
      </c>
      <c r="L4375">
        <v>12.4909723497227</v>
      </c>
      <c r="M4375">
        <v>74.227405277723506</v>
      </c>
      <c r="N4375">
        <v>1.11790113363854</v>
      </c>
      <c r="O4375">
        <v>11.695137976346899</v>
      </c>
      <c r="P4375">
        <v>59.873949579831901</v>
      </c>
      <c r="Q4375">
        <v>3.9053222638562E-2</v>
      </c>
    </row>
    <row r="4376" spans="1:17" hidden="1" x14ac:dyDescent="0.3">
      <c r="A4376" t="s">
        <v>8909</v>
      </c>
      <c r="B4376" t="s">
        <v>8910</v>
      </c>
      <c r="C4376" t="str">
        <f>IFERROR(VLOOKUP(Table1[[#This Row],[Ticker]],[1]!Table1[[Symbol]:[Industry]],2,FALSE),"-")</f>
        <v>-</v>
      </c>
      <c r="E4376">
        <v>10.367109624999999</v>
      </c>
      <c r="F4376">
        <v>12.41</v>
      </c>
      <c r="G4376">
        <v>-22.6121318185678</v>
      </c>
      <c r="H4376">
        <v>31.139768403854099</v>
      </c>
      <c r="I4376">
        <v>-4.5187527082706396</v>
      </c>
      <c r="J4376">
        <v>13.7954325178305</v>
      </c>
      <c r="K4376">
        <v>10.435386168578701</v>
      </c>
      <c r="L4376">
        <v>10.370985301403101</v>
      </c>
      <c r="M4376">
        <v>59.748551148259402</v>
      </c>
      <c r="N4376">
        <v>2.9656298635012099</v>
      </c>
      <c r="O4376">
        <v>29.653505237711499</v>
      </c>
      <c r="P4376">
        <v>80.640465793304202</v>
      </c>
    </row>
    <row r="4377" spans="1:17" hidden="1" x14ac:dyDescent="0.3">
      <c r="A4377" t="s">
        <v>8911</v>
      </c>
      <c r="B4377" t="s">
        <v>8912</v>
      </c>
      <c r="C4377" t="str">
        <f>IFERROR(VLOOKUP(Table1[[#This Row],[Ticker]],[1]!Table1[[Symbol]:[Industry]],2,FALSE),"-")</f>
        <v>-</v>
      </c>
      <c r="E4377">
        <v>10.3480974</v>
      </c>
      <c r="F4377">
        <v>17.899999999999999</v>
      </c>
      <c r="G4377">
        <v>-40.447126281469302</v>
      </c>
      <c r="H4377">
        <v>-10.130251948187601</v>
      </c>
      <c r="I4377">
        <v>-39.717375771953897</v>
      </c>
      <c r="J4377">
        <v>-4.7575790963339601</v>
      </c>
      <c r="K4377">
        <v>19.014021900219198</v>
      </c>
      <c r="L4377">
        <v>22.001870116151</v>
      </c>
      <c r="M4377">
        <v>2.1187451060811002E-2</v>
      </c>
      <c r="N4377">
        <v>0.61298701298701297</v>
      </c>
      <c r="O4377">
        <v>85.921787709497195</v>
      </c>
      <c r="P4377">
        <v>1.99430199430197</v>
      </c>
    </row>
    <row r="4378" spans="1:17" hidden="1" x14ac:dyDescent="0.3">
      <c r="A4378" t="s">
        <v>8913</v>
      </c>
      <c r="B4378" t="s">
        <v>8914</v>
      </c>
      <c r="C4378" t="str">
        <f>IFERROR(VLOOKUP(Table1[[#This Row],[Ticker]],[1]!Table1[[Symbol]:[Industry]],2,FALSE),"-")</f>
        <v>-</v>
      </c>
      <c r="D4378" t="s">
        <v>396</v>
      </c>
      <c r="E4378">
        <v>10.3477608</v>
      </c>
      <c r="F4378">
        <v>10.7</v>
      </c>
      <c r="G4378">
        <v>1.6957308613878199</v>
      </c>
      <c r="H4378">
        <v>-2.06764058246576</v>
      </c>
      <c r="I4378">
        <v>-13.600480794785</v>
      </c>
      <c r="J4378">
        <v>-1.4024352562442299</v>
      </c>
      <c r="K4378">
        <v>11.4745510638116</v>
      </c>
      <c r="L4378">
        <v>10.8222145769004</v>
      </c>
      <c r="M4378">
        <v>36.025887200464197</v>
      </c>
      <c r="N4378">
        <v>1.2813455431652001</v>
      </c>
      <c r="O4378">
        <v>51.121495327102799</v>
      </c>
      <c r="P4378">
        <v>84.165232358003394</v>
      </c>
      <c r="Q4378">
        <v>3.7886352609202999E-2</v>
      </c>
    </row>
    <row r="4379" spans="1:17" hidden="1" x14ac:dyDescent="0.3">
      <c r="A4379" t="s">
        <v>8915</v>
      </c>
      <c r="B4379" t="s">
        <v>8916</v>
      </c>
      <c r="C4379" t="str">
        <f>IFERROR(VLOOKUP(Table1[[#This Row],[Ticker]],[1]!Table1[[Symbol]:[Industry]],2,FALSE),"-")</f>
        <v>-</v>
      </c>
      <c r="D4379" t="s">
        <v>140</v>
      </c>
      <c r="E4379">
        <v>10.3474</v>
      </c>
      <c r="F4379">
        <v>27.2</v>
      </c>
      <c r="G4379">
        <v>153.289137454794</v>
      </c>
      <c r="H4379">
        <v>-14.684234315776701</v>
      </c>
      <c r="I4379">
        <v>-14.347678802256899</v>
      </c>
      <c r="J4379">
        <v>-0.178956238775522</v>
      </c>
      <c r="K4379">
        <v>28.937174093125702</v>
      </c>
      <c r="L4379">
        <v>25.8822525125453</v>
      </c>
      <c r="M4379">
        <v>43.315508185604102</v>
      </c>
      <c r="N4379">
        <v>1.82154824431525</v>
      </c>
      <c r="O4379">
        <v>56.286764705882298</v>
      </c>
      <c r="P4379">
        <v>186.01472134595099</v>
      </c>
    </row>
    <row r="4380" spans="1:17" hidden="1" x14ac:dyDescent="0.3">
      <c r="A4380" t="s">
        <v>8917</v>
      </c>
      <c r="B4380" t="s">
        <v>8918</v>
      </c>
      <c r="C4380" t="str">
        <f>IFERROR(VLOOKUP(Table1[[#This Row],[Ticker]],[1]!Table1[[Symbol]:[Industry]],2,FALSE),"-")</f>
        <v>-</v>
      </c>
      <c r="D4380" t="s">
        <v>607</v>
      </c>
      <c r="E4380">
        <v>10.339842000000001</v>
      </c>
      <c r="F4380">
        <v>18.649999999999999</v>
      </c>
      <c r="G4380">
        <v>3.82866736932433</v>
      </c>
      <c r="H4380">
        <v>-5.4459928880802604</v>
      </c>
      <c r="I4380">
        <v>-4.0718323561977803</v>
      </c>
      <c r="J4380">
        <v>-11.499254443799</v>
      </c>
      <c r="K4380">
        <v>17.334335025395902</v>
      </c>
      <c r="L4380">
        <v>15.8682484373959</v>
      </c>
      <c r="M4380">
        <v>43.774298367231403</v>
      </c>
      <c r="N4380">
        <v>1.32395264897193</v>
      </c>
      <c r="O4380">
        <v>12.5469168900804</v>
      </c>
      <c r="P4380">
        <v>70.944087992667207</v>
      </c>
      <c r="Q4380">
        <v>4.1003085173770002E-3</v>
      </c>
    </row>
    <row r="4381" spans="1:17" hidden="1" x14ac:dyDescent="0.3">
      <c r="A4381" t="s">
        <v>8919</v>
      </c>
      <c r="B4381" t="s">
        <v>8920</v>
      </c>
      <c r="C4381" t="str">
        <f>IFERROR(VLOOKUP(Table1[[#This Row],[Ticker]],[1]!Table1[[Symbol]:[Industry]],2,FALSE),"-")</f>
        <v>-</v>
      </c>
      <c r="D4381" t="s">
        <v>230</v>
      </c>
      <c r="E4381">
        <v>10.286122000000001</v>
      </c>
      <c r="F4381">
        <v>24.88</v>
      </c>
      <c r="G4381">
        <v>191.66171725594501</v>
      </c>
      <c r="H4381">
        <v>30.3115523787291</v>
      </c>
      <c r="I4381">
        <v>-5.5800192058681102</v>
      </c>
      <c r="J4381">
        <v>-1.93816021887502</v>
      </c>
      <c r="K4381">
        <v>24.270687057632099</v>
      </c>
      <c r="L4381">
        <v>20.942522831099101</v>
      </c>
      <c r="M4381">
        <v>55.683703867314897</v>
      </c>
      <c r="N4381">
        <v>2.3429966133982401</v>
      </c>
      <c r="O4381">
        <v>35.008038585209</v>
      </c>
      <c r="P4381">
        <v>217.34693877551001</v>
      </c>
    </row>
    <row r="4382" spans="1:17" hidden="1" x14ac:dyDescent="0.3">
      <c r="A4382" t="s">
        <v>8921</v>
      </c>
      <c r="B4382" t="s">
        <v>8922</v>
      </c>
      <c r="C4382" t="str">
        <f>IFERROR(VLOOKUP(Table1[[#This Row],[Ticker]],[1]!Table1[[Symbol]:[Industry]],2,FALSE),"-")</f>
        <v>-</v>
      </c>
      <c r="D4382" t="s">
        <v>544</v>
      </c>
      <c r="E4382">
        <v>10.268000000000001</v>
      </c>
      <c r="F4382">
        <v>269.5</v>
      </c>
      <c r="G4382">
        <v>92.621785365814105</v>
      </c>
      <c r="H4382">
        <v>127.92150865314601</v>
      </c>
      <c r="I4382">
        <v>109.13252197855699</v>
      </c>
      <c r="J4382">
        <v>19.814545255174501</v>
      </c>
      <c r="K4382">
        <v>155.761055689481</v>
      </c>
      <c r="L4382">
        <v>124.096654281752</v>
      </c>
      <c r="M4382">
        <v>98.075312533027002</v>
      </c>
      <c r="N4382">
        <v>1.39209936173883</v>
      </c>
      <c r="O4382">
        <v>0</v>
      </c>
      <c r="P4382">
        <v>203.149606299212</v>
      </c>
      <c r="Q4382">
        <v>8.4582086802711995E-2</v>
      </c>
    </row>
    <row r="4383" spans="1:17" hidden="1" x14ac:dyDescent="0.3">
      <c r="A4383" t="s">
        <v>8923</v>
      </c>
      <c r="B4383" t="s">
        <v>8924</v>
      </c>
      <c r="C4383" t="str">
        <f>IFERROR(VLOOKUP(Table1[[#This Row],[Ticker]],[1]!Table1[[Symbol]:[Industry]],2,FALSE),"-")</f>
        <v>-</v>
      </c>
      <c r="D4383" t="s">
        <v>272</v>
      </c>
      <c r="E4383">
        <v>10.265038091999999</v>
      </c>
      <c r="F4383">
        <v>23.88</v>
      </c>
      <c r="G4383">
        <v>-30.165221519564501</v>
      </c>
      <c r="H4383">
        <v>1.01013223847191</v>
      </c>
      <c r="I4383">
        <v>-2.2762798815429899</v>
      </c>
      <c r="J4383">
        <v>12.0427921620773</v>
      </c>
      <c r="K4383">
        <v>21.6413670919971</v>
      </c>
      <c r="L4383">
        <v>23.191272056191401</v>
      </c>
      <c r="M4383">
        <v>79.534470800370599</v>
      </c>
      <c r="N4383">
        <v>1.43668831168831</v>
      </c>
      <c r="O4383">
        <v>46.566164154103802</v>
      </c>
      <c r="P4383">
        <v>52.2959183673469</v>
      </c>
      <c r="Q4383">
        <v>3.9052070598224999E-2</v>
      </c>
    </row>
    <row r="4384" spans="1:17" hidden="1" x14ac:dyDescent="0.3">
      <c r="A4384" t="s">
        <v>8925</v>
      </c>
      <c r="B4384" t="s">
        <v>8926</v>
      </c>
      <c r="C4384" t="str">
        <f>IFERROR(VLOOKUP(Table1[[#This Row],[Ticker]],[1]!Table1[[Symbol]:[Industry]],2,FALSE),"-")</f>
        <v>-</v>
      </c>
      <c r="D4384" t="s">
        <v>544</v>
      </c>
      <c r="E4384">
        <v>10.264799999999999</v>
      </c>
      <c r="F4384">
        <v>7.67</v>
      </c>
      <c r="G4384">
        <v>153.22386938952599</v>
      </c>
      <c r="H4384">
        <v>35.380076020180397</v>
      </c>
      <c r="I4384">
        <v>-40.950403294889703</v>
      </c>
      <c r="J4384">
        <v>6.2194677103454401</v>
      </c>
      <c r="K4384">
        <v>6.67288095010578</v>
      </c>
      <c r="L4384">
        <v>7.6818263699681602</v>
      </c>
      <c r="M4384">
        <v>96.432199059277494</v>
      </c>
      <c r="N4384">
        <v>0.40801549269618098</v>
      </c>
      <c r="O4384">
        <v>65.840938722294595</v>
      </c>
      <c r="P4384">
        <v>178.90909090909</v>
      </c>
      <c r="Q4384">
        <v>6.9397253762990996E-2</v>
      </c>
    </row>
    <row r="4385" spans="1:17" hidden="1" x14ac:dyDescent="0.3">
      <c r="A4385" t="s">
        <v>8927</v>
      </c>
      <c r="B4385" t="s">
        <v>8928</v>
      </c>
      <c r="C4385" t="str">
        <f>IFERROR(VLOOKUP(Table1[[#This Row],[Ticker]],[1]!Table1[[Symbol]:[Industry]],2,FALSE),"-")</f>
        <v>-</v>
      </c>
      <c r="D4385" t="s">
        <v>21</v>
      </c>
      <c r="E4385">
        <v>10.22625</v>
      </c>
      <c r="F4385">
        <v>21.2</v>
      </c>
      <c r="G4385">
        <v>8.9179530836100493</v>
      </c>
      <c r="H4385">
        <v>8.6701193102237006</v>
      </c>
      <c r="I4385">
        <v>-23.9667371234166</v>
      </c>
      <c r="J4385">
        <v>24.496730746857001</v>
      </c>
      <c r="K4385">
        <v>17.037478223439301</v>
      </c>
      <c r="L4385">
        <v>15.212335510118599</v>
      </c>
      <c r="M4385">
        <v>77.245736854133895</v>
      </c>
      <c r="N4385">
        <v>2.5716307039264201</v>
      </c>
      <c r="O4385">
        <v>19.009433962264101</v>
      </c>
      <c r="P4385">
        <v>202.85714285714201</v>
      </c>
    </row>
    <row r="4386" spans="1:17" hidden="1" x14ac:dyDescent="0.3">
      <c r="A4386" t="s">
        <v>8929</v>
      </c>
      <c r="B4386" t="s">
        <v>8930</v>
      </c>
      <c r="C4386" t="str">
        <f>IFERROR(VLOOKUP(Table1[[#This Row],[Ticker]],[1]!Table1[[Symbol]:[Industry]],2,FALSE),"-")</f>
        <v>-</v>
      </c>
      <c r="D4386" t="s">
        <v>1533</v>
      </c>
      <c r="E4386">
        <v>10.211134513999999</v>
      </c>
      <c r="F4386">
        <v>9.68</v>
      </c>
      <c r="G4386">
        <v>143.20366736932399</v>
      </c>
      <c r="H4386">
        <v>-1.17460118667069</v>
      </c>
      <c r="I4386">
        <v>50.015957561379302</v>
      </c>
      <c r="J4386">
        <v>-7.1083867560918499</v>
      </c>
      <c r="K4386">
        <v>9.4119085811815992</v>
      </c>
      <c r="L4386">
        <v>7.4198042332717904</v>
      </c>
      <c r="M4386">
        <v>48.776064939138401</v>
      </c>
      <c r="N4386">
        <v>1.22750785425824</v>
      </c>
      <c r="O4386">
        <v>34.814049586776797</v>
      </c>
      <c r="Q4386">
        <v>0.10057850309734701</v>
      </c>
    </row>
    <row r="4387" spans="1:17" hidden="1" x14ac:dyDescent="0.3">
      <c r="A4387" t="s">
        <v>8931</v>
      </c>
      <c r="B4387" t="s">
        <v>8932</v>
      </c>
      <c r="C4387" t="str">
        <f>IFERROR(VLOOKUP(Table1[[#This Row],[Ticker]],[1]!Table1[[Symbol]:[Industry]],2,FALSE),"-")</f>
        <v>-</v>
      </c>
      <c r="D4387" t="s">
        <v>64</v>
      </c>
      <c r="E4387">
        <v>10.2093075</v>
      </c>
      <c r="F4387">
        <v>14</v>
      </c>
      <c r="G4387">
        <v>-80.260172849869505</v>
      </c>
      <c r="H4387">
        <v>-9.4831907943058997</v>
      </c>
      <c r="I4387">
        <v>-54.865762868728098</v>
      </c>
      <c r="J4387">
        <v>-1.6714935522083501</v>
      </c>
      <c r="K4387">
        <v>14.901877282165501</v>
      </c>
      <c r="L4387">
        <v>17.8371137572252</v>
      </c>
      <c r="M4387">
        <v>44.106863214007703</v>
      </c>
      <c r="N4387">
        <v>0</v>
      </c>
      <c r="O4387">
        <v>138.57142857142799</v>
      </c>
      <c r="P4387">
        <v>22.9148375768217</v>
      </c>
    </row>
    <row r="4388" spans="1:17" hidden="1" x14ac:dyDescent="0.3">
      <c r="A4388" t="s">
        <v>8933</v>
      </c>
      <c r="B4388" t="s">
        <v>8934</v>
      </c>
      <c r="C4388" t="str">
        <f>IFERROR(VLOOKUP(Table1[[#This Row],[Ticker]],[1]!Table1[[Symbol]:[Industry]],2,FALSE),"-")</f>
        <v>-</v>
      </c>
      <c r="D4388" t="s">
        <v>21</v>
      </c>
      <c r="E4388">
        <v>10.16700608</v>
      </c>
      <c r="F4388">
        <v>7.99</v>
      </c>
      <c r="G4388">
        <v>25.354476022968498</v>
      </c>
      <c r="H4388">
        <v>7.9118453261432604</v>
      </c>
      <c r="I4388">
        <v>13.331610187484401</v>
      </c>
      <c r="J4388">
        <v>2.8618397811249698</v>
      </c>
      <c r="K4388">
        <v>7.3218420981982604</v>
      </c>
      <c r="L4388">
        <v>6.7630321574314403</v>
      </c>
      <c r="M4388">
        <v>55.654703421426099</v>
      </c>
      <c r="N4388">
        <v>1.6598379344215699</v>
      </c>
      <c r="O4388">
        <v>17.521902377972399</v>
      </c>
      <c r="P4388">
        <v>73.318872017353499</v>
      </c>
      <c r="Q4388">
        <v>4.7713694281309997E-2</v>
      </c>
    </row>
    <row r="4389" spans="1:17" hidden="1" x14ac:dyDescent="0.3">
      <c r="A4389" t="s">
        <v>8935</v>
      </c>
      <c r="B4389" t="s">
        <v>8936</v>
      </c>
      <c r="C4389" t="str">
        <f>IFERROR(VLOOKUP(Table1[[#This Row],[Ticker]],[1]!Table1[[Symbol]:[Industry]],2,FALSE),"-")</f>
        <v>-</v>
      </c>
      <c r="D4389" t="s">
        <v>388</v>
      </c>
      <c r="E4389">
        <v>10.1652775</v>
      </c>
      <c r="F4389">
        <v>40.57</v>
      </c>
      <c r="G4389">
        <v>43.3564451471021</v>
      </c>
      <c r="H4389">
        <v>17.9167832991557</v>
      </c>
      <c r="I4389">
        <v>52.601816147237898</v>
      </c>
      <c r="J4389">
        <v>0.94523297421546204</v>
      </c>
      <c r="K4389">
        <v>31.996940249977001</v>
      </c>
      <c r="L4389">
        <v>26.369947264700102</v>
      </c>
      <c r="M4389">
        <v>64.773141527163702</v>
      </c>
      <c r="N4389">
        <v>1.3941530323092699</v>
      </c>
      <c r="O4389">
        <v>9.5390682770519994</v>
      </c>
      <c r="P4389">
        <v>113.526315789473</v>
      </c>
      <c r="Q4389">
        <v>0.120466582007195</v>
      </c>
    </row>
    <row r="4390" spans="1:17" hidden="1" x14ac:dyDescent="0.3">
      <c r="A4390" t="s">
        <v>8937</v>
      </c>
      <c r="B4390" t="s">
        <v>8938</v>
      </c>
      <c r="C4390" t="str">
        <f>IFERROR(VLOOKUP(Table1[[#This Row],[Ticker]],[1]!Table1[[Symbol]:[Industry]],2,FALSE),"-")</f>
        <v>-</v>
      </c>
      <c r="D4390" t="s">
        <v>107</v>
      </c>
      <c r="E4390">
        <v>10.140269999999999</v>
      </c>
      <c r="F4390">
        <v>32.56</v>
      </c>
      <c r="G4390">
        <v>-26.958720609922299</v>
      </c>
      <c r="H4390">
        <v>78.533332099827803</v>
      </c>
      <c r="I4390">
        <v>28.4851145672474</v>
      </c>
      <c r="J4390">
        <v>12.4617416336584</v>
      </c>
      <c r="K4390">
        <v>21.060966803884298</v>
      </c>
      <c r="L4390">
        <v>21.676818801971098</v>
      </c>
      <c r="M4390">
        <v>99.987122733009301</v>
      </c>
      <c r="N4390">
        <v>3.1872222889395898</v>
      </c>
      <c r="O4390">
        <v>1.28992628992627</v>
      </c>
      <c r="P4390">
        <v>114.210526315789</v>
      </c>
    </row>
    <row r="4391" spans="1:17" hidden="1" x14ac:dyDescent="0.3">
      <c r="A4391" t="s">
        <v>8939</v>
      </c>
      <c r="B4391" t="s">
        <v>8940</v>
      </c>
      <c r="C4391" t="str">
        <f>IFERROR(VLOOKUP(Table1[[#This Row],[Ticker]],[1]!Table1[[Symbol]:[Industry]],2,FALSE),"-")</f>
        <v>-</v>
      </c>
      <c r="D4391" t="s">
        <v>140</v>
      </c>
      <c r="E4391">
        <v>10.119249999999999</v>
      </c>
      <c r="F4391">
        <v>85</v>
      </c>
      <c r="G4391">
        <v>54.399524243147297</v>
      </c>
      <c r="H4391">
        <v>-5.7934219132936899</v>
      </c>
      <c r="I4391">
        <v>8.4009340872009695</v>
      </c>
      <c r="J4391">
        <v>5.4758655805283203</v>
      </c>
      <c r="K4391">
        <v>77.186167968368906</v>
      </c>
      <c r="L4391">
        <v>64.197597136034503</v>
      </c>
      <c r="M4391">
        <v>67.117170840061405</v>
      </c>
      <c r="N4391">
        <v>0.35864477338081502</v>
      </c>
      <c r="O4391">
        <v>10.576470588235299</v>
      </c>
      <c r="P4391">
        <v>161.53846153846101</v>
      </c>
      <c r="Q4391">
        <v>0.107211660041443</v>
      </c>
    </row>
    <row r="4392" spans="1:17" hidden="1" x14ac:dyDescent="0.3">
      <c r="A4392" t="s">
        <v>8941</v>
      </c>
      <c r="B4392" t="s">
        <v>8942</v>
      </c>
      <c r="C4392" t="str">
        <f>IFERROR(VLOOKUP(Table1[[#This Row],[Ticker]],[1]!Table1[[Symbol]:[Industry]],2,FALSE),"-")</f>
        <v>-</v>
      </c>
      <c r="D4392" t="s">
        <v>544</v>
      </c>
      <c r="E4392">
        <v>10.104067799999999</v>
      </c>
      <c r="F4392">
        <v>31.56</v>
      </c>
      <c r="G4392">
        <v>343.95763562329199</v>
      </c>
      <c r="H4392">
        <v>14.853643814915999</v>
      </c>
      <c r="I4392">
        <v>86.550962786039705</v>
      </c>
      <c r="J4392">
        <v>20.9223074265844</v>
      </c>
      <c r="K4392">
        <v>24.437271033565398</v>
      </c>
      <c r="L4392">
        <v>19.607412027123502</v>
      </c>
      <c r="M4392">
        <v>89.114386019654802</v>
      </c>
      <c r="N4392">
        <v>1.4461994092360799</v>
      </c>
      <c r="O4392">
        <v>0</v>
      </c>
      <c r="P4392">
        <v>489.90654205607399</v>
      </c>
      <c r="Q4392">
        <v>7.5002495576046005E-2</v>
      </c>
    </row>
    <row r="4393" spans="1:17" hidden="1" x14ac:dyDescent="0.3">
      <c r="A4393" t="s">
        <v>8943</v>
      </c>
      <c r="B4393" t="s">
        <v>8944</v>
      </c>
      <c r="C4393" t="str">
        <f>IFERROR(VLOOKUP(Table1[[#This Row],[Ticker]],[1]!Table1[[Symbol]:[Industry]],2,FALSE),"-")</f>
        <v>-</v>
      </c>
      <c r="D4393" t="s">
        <v>388</v>
      </c>
      <c r="E4393">
        <v>10.101375000000001</v>
      </c>
      <c r="F4393">
        <v>1.22</v>
      </c>
      <c r="G4393">
        <v>-0.43269626703928998</v>
      </c>
      <c r="H4393">
        <v>-10.169166404062</v>
      </c>
      <c r="I4393">
        <v>-7.0438714984496702</v>
      </c>
      <c r="J4393">
        <v>-2.4714935522083499</v>
      </c>
      <c r="K4393">
        <v>1.2539450049541501</v>
      </c>
      <c r="L4393">
        <v>1.2666919851492899</v>
      </c>
      <c r="M4393">
        <v>49.2396346129742</v>
      </c>
      <c r="N4393">
        <v>1.61030817404258</v>
      </c>
      <c r="O4393">
        <v>65.573770491803202</v>
      </c>
      <c r="P4393">
        <v>46.987951807228903</v>
      </c>
      <c r="Q4393">
        <v>9.1662269023515999E-2</v>
      </c>
    </row>
    <row r="4394" spans="1:17" hidden="1" x14ac:dyDescent="0.3">
      <c r="A4394" t="s">
        <v>8945</v>
      </c>
      <c r="B4394" t="s">
        <v>8946</v>
      </c>
      <c r="C4394" t="str">
        <f>IFERROR(VLOOKUP(Table1[[#This Row],[Ticker]],[1]!Table1[[Symbol]:[Industry]],2,FALSE),"-")</f>
        <v>-</v>
      </c>
      <c r="D4394" t="s">
        <v>613</v>
      </c>
      <c r="E4394">
        <v>10.0968</v>
      </c>
      <c r="F4394">
        <v>8.82</v>
      </c>
      <c r="G4394">
        <v>241.814778480435</v>
      </c>
      <c r="H4394">
        <v>-5.3396209495165596</v>
      </c>
      <c r="I4394">
        <v>3.9767418751048602</v>
      </c>
      <c r="J4394">
        <v>-0.54155004938349804</v>
      </c>
      <c r="K4394">
        <v>8.4379688049531296</v>
      </c>
      <c r="L4394">
        <v>7.1597052101210297</v>
      </c>
      <c r="M4394">
        <v>51.1715998951681</v>
      </c>
      <c r="N4394">
        <v>0.98934135661785105</v>
      </c>
      <c r="O4394">
        <v>37.074829931972701</v>
      </c>
      <c r="P4394">
        <v>324.03846153846098</v>
      </c>
      <c r="Q4394">
        <v>0.13917659121113601</v>
      </c>
    </row>
    <row r="4395" spans="1:17" hidden="1" x14ac:dyDescent="0.3">
      <c r="A4395" t="s">
        <v>8947</v>
      </c>
      <c r="B4395" t="s">
        <v>8948</v>
      </c>
      <c r="C4395" t="str">
        <f>IFERROR(VLOOKUP(Table1[[#This Row],[Ticker]],[1]!Table1[[Symbol]:[Industry]],2,FALSE),"-")</f>
        <v>-</v>
      </c>
      <c r="E4395">
        <v>10.080189000000001</v>
      </c>
      <c r="F4395">
        <v>33</v>
      </c>
      <c r="G4395">
        <v>-32.727475040691303</v>
      </c>
      <c r="H4395">
        <v>-2.2822616421572399</v>
      </c>
      <c r="I4395">
        <v>-6.5554710100491898</v>
      </c>
      <c r="J4395">
        <v>-1.6714935522083501</v>
      </c>
      <c r="K4395">
        <v>32.258799586998499</v>
      </c>
      <c r="L4395">
        <v>32.126956955657199</v>
      </c>
      <c r="M4395">
        <v>84.7193819831745</v>
      </c>
      <c r="N4395">
        <v>0</v>
      </c>
      <c r="O4395">
        <v>7.5757575757575601</v>
      </c>
      <c r="P4395">
        <v>10</v>
      </c>
    </row>
    <row r="4396" spans="1:17" hidden="1" x14ac:dyDescent="0.3">
      <c r="A4396" t="s">
        <v>8949</v>
      </c>
      <c r="B4396" t="s">
        <v>8950</v>
      </c>
      <c r="C4396" t="str">
        <f>IFERROR(VLOOKUP(Table1[[#This Row],[Ticker]],[1]!Table1[[Symbol]:[Industry]],2,FALSE),"-")</f>
        <v>-</v>
      </c>
      <c r="D4396" t="s">
        <v>1150</v>
      </c>
      <c r="E4396">
        <v>10.0004068</v>
      </c>
      <c r="F4396">
        <v>8.01</v>
      </c>
      <c r="G4396">
        <v>130.22532161142499</v>
      </c>
      <c r="H4396">
        <v>50.982912899612998</v>
      </c>
      <c r="I4396">
        <v>33.2674617731723</v>
      </c>
      <c r="J4396">
        <v>2.8042097725998198</v>
      </c>
      <c r="K4396">
        <v>6.3744924595218704</v>
      </c>
      <c r="L4396">
        <v>5.3937578299729196</v>
      </c>
      <c r="M4396">
        <v>72.1204862097225</v>
      </c>
      <c r="N4396">
        <v>1.3529390442756399</v>
      </c>
      <c r="O4396">
        <v>7.6154806491885099</v>
      </c>
      <c r="P4396">
        <v>174.31506849314999</v>
      </c>
      <c r="Q4396">
        <v>7.9157303982080006E-3</v>
      </c>
    </row>
    <row r="4397" spans="1:17" hidden="1" x14ac:dyDescent="0.3">
      <c r="A4397" t="s">
        <v>8951</v>
      </c>
      <c r="B4397" t="s">
        <v>8952</v>
      </c>
      <c r="C4397" t="str">
        <f>IFERROR(VLOOKUP(Table1[[#This Row],[Ticker]],[1]!Table1[[Symbol]:[Industry]],2,FALSE),"-")</f>
        <v>-</v>
      </c>
      <c r="D4397" t="s">
        <v>544</v>
      </c>
      <c r="E4397">
        <v>9.9822799999999994</v>
      </c>
      <c r="F4397">
        <v>32.44</v>
      </c>
      <c r="G4397">
        <v>50.619126306522404</v>
      </c>
      <c r="H4397">
        <v>-39.313003807526798</v>
      </c>
      <c r="I4397">
        <v>-11.008161177025</v>
      </c>
      <c r="J4397">
        <v>-3.3381602188750099</v>
      </c>
      <c r="K4397">
        <v>36.663012384071997</v>
      </c>
      <c r="L4397">
        <v>34.137182484305903</v>
      </c>
      <c r="M4397">
        <v>42.056619993500703</v>
      </c>
      <c r="N4397">
        <v>0.39007005012437501</v>
      </c>
      <c r="O4397">
        <v>65.782983970406903</v>
      </c>
      <c r="P4397">
        <v>96.012084592144902</v>
      </c>
    </row>
    <row r="4398" spans="1:17" hidden="1" x14ac:dyDescent="0.3">
      <c r="A4398" t="s">
        <v>8953</v>
      </c>
      <c r="B4398" t="s">
        <v>8954</v>
      </c>
      <c r="C4398" t="str">
        <f>IFERROR(VLOOKUP(Table1[[#This Row],[Ticker]],[1]!Table1[[Symbol]:[Industry]],2,FALSE),"-")</f>
        <v>-</v>
      </c>
      <c r="D4398" t="s">
        <v>140</v>
      </c>
      <c r="E4398">
        <v>9.9760069999999992</v>
      </c>
      <c r="F4398">
        <v>7.77</v>
      </c>
      <c r="G4398">
        <v>19.820396457963501</v>
      </c>
      <c r="H4398">
        <v>-13.555794311038699</v>
      </c>
      <c r="I4398">
        <v>-18.9273638813475</v>
      </c>
      <c r="J4398">
        <v>-0.53941808051025197</v>
      </c>
      <c r="K4398">
        <v>8.0657666955034504</v>
      </c>
      <c r="L4398">
        <v>7.6668942646747604</v>
      </c>
      <c r="M4398">
        <v>58.6192805679053</v>
      </c>
      <c r="N4398">
        <v>1.3117766780612701</v>
      </c>
      <c r="O4398">
        <v>32.175032175032101</v>
      </c>
      <c r="P4398">
        <v>76.993166287015896</v>
      </c>
      <c r="Q4398">
        <v>5.7067371171887003E-2</v>
      </c>
    </row>
    <row r="4399" spans="1:17" hidden="1" x14ac:dyDescent="0.3">
      <c r="A4399" t="s">
        <v>8955</v>
      </c>
      <c r="B4399" t="s">
        <v>8956</v>
      </c>
      <c r="C4399" t="str">
        <f>IFERROR(VLOOKUP(Table1[[#This Row],[Ticker]],[1]!Table1[[Symbol]:[Industry]],2,FALSE),"-")</f>
        <v>-</v>
      </c>
      <c r="D4399" t="s">
        <v>454</v>
      </c>
      <c r="E4399">
        <v>9.9723295000000007</v>
      </c>
      <c r="F4399">
        <v>21.98</v>
      </c>
      <c r="G4399">
        <v>37.129593295250203</v>
      </c>
      <c r="H4399">
        <v>1.3014398796886</v>
      </c>
      <c r="I4399">
        <v>-12.5308589180213</v>
      </c>
      <c r="J4399">
        <v>-5.5478001724174097</v>
      </c>
      <c r="K4399">
        <v>21.441332803398598</v>
      </c>
      <c r="L4399">
        <v>20.1614492523283</v>
      </c>
      <c r="M4399">
        <v>58.046450126364199</v>
      </c>
      <c r="N4399">
        <v>1.4120769317069899</v>
      </c>
      <c r="O4399">
        <v>45.586897179253803</v>
      </c>
      <c r="P4399">
        <v>87.223168654173705</v>
      </c>
      <c r="Q4399">
        <v>4.1815801161030001E-2</v>
      </c>
    </row>
    <row r="4400" spans="1:17" hidden="1" x14ac:dyDescent="0.3">
      <c r="A4400" t="s">
        <v>8957</v>
      </c>
      <c r="B4400" t="s">
        <v>8958</v>
      </c>
      <c r="C4400" t="str">
        <f>IFERROR(VLOOKUP(Table1[[#This Row],[Ticker]],[1]!Table1[[Symbol]:[Industry]],2,FALSE),"-")</f>
        <v>-</v>
      </c>
      <c r="E4400">
        <v>9.9537600000000008</v>
      </c>
      <c r="F4400">
        <v>21.97</v>
      </c>
      <c r="G4400">
        <v>-25.821585155928101</v>
      </c>
      <c r="H4400">
        <v>-15.967621172788901</v>
      </c>
      <c r="I4400">
        <v>-1.2472354913928401</v>
      </c>
      <c r="J4400">
        <v>-1.6714935522083501</v>
      </c>
      <c r="K4400">
        <v>22.200720657207398</v>
      </c>
      <c r="L4400">
        <v>21.628978145818301</v>
      </c>
      <c r="M4400">
        <v>55.602583998162501</v>
      </c>
      <c r="N4400">
        <v>1.75460302439467</v>
      </c>
      <c r="O4400">
        <v>29.176149294492401</v>
      </c>
      <c r="P4400">
        <v>38.263058527375698</v>
      </c>
      <c r="Q4400">
        <v>3.4721882381274001E-2</v>
      </c>
    </row>
    <row r="4401" spans="1:17" hidden="1" x14ac:dyDescent="0.3">
      <c r="A4401" t="s">
        <v>8959</v>
      </c>
      <c r="B4401" t="s">
        <v>8960</v>
      </c>
      <c r="C4401" t="str">
        <f>IFERROR(VLOOKUP(Table1[[#This Row],[Ticker]],[1]!Table1[[Symbol]:[Industry]],2,FALSE),"-")</f>
        <v>-</v>
      </c>
      <c r="D4401" t="s">
        <v>544</v>
      </c>
      <c r="E4401">
        <v>9.9359999999999999</v>
      </c>
      <c r="F4401">
        <v>22.68</v>
      </c>
      <c r="G4401">
        <v>306.314778480435</v>
      </c>
      <c r="H4401">
        <v>86.851704332024099</v>
      </c>
      <c r="I4401">
        <v>113.23707967359</v>
      </c>
      <c r="J4401">
        <v>19.745032586071499</v>
      </c>
      <c r="K4401">
        <v>13.5040129208744</v>
      </c>
      <c r="L4401">
        <v>11.1494130675179</v>
      </c>
      <c r="M4401">
        <v>95.537554641416705</v>
      </c>
      <c r="N4401">
        <v>2.67901483689826</v>
      </c>
      <c r="O4401">
        <v>0</v>
      </c>
      <c r="P4401">
        <v>425</v>
      </c>
      <c r="Q4401">
        <v>7.6572919583758003E-2</v>
      </c>
    </row>
    <row r="4402" spans="1:17" hidden="1" x14ac:dyDescent="0.3">
      <c r="A4402" t="s">
        <v>8961</v>
      </c>
      <c r="B4402" t="s">
        <v>8962</v>
      </c>
      <c r="C4402" t="str">
        <f>IFERROR(VLOOKUP(Table1[[#This Row],[Ticker]],[1]!Table1[[Symbol]:[Industry]],2,FALSE),"-")</f>
        <v>-</v>
      </c>
      <c r="D4402" t="s">
        <v>388</v>
      </c>
      <c r="E4402">
        <v>9.9320763999999997</v>
      </c>
      <c r="F4402">
        <v>7.7</v>
      </c>
      <c r="G4402">
        <v>0.13177194448774501</v>
      </c>
      <c r="H4402">
        <v>6.1410187811231696</v>
      </c>
      <c r="I4402">
        <v>-2.4064846828450399</v>
      </c>
      <c r="J4402">
        <v>-0.87993682397616801</v>
      </c>
      <c r="K4402">
        <v>6.88757080370043</v>
      </c>
      <c r="L4402">
        <v>6.71539129073025</v>
      </c>
      <c r="M4402">
        <v>60.062522116000999</v>
      </c>
      <c r="N4402">
        <v>1.48627992573875</v>
      </c>
      <c r="O4402">
        <v>8.9610389610389696</v>
      </c>
      <c r="P4402">
        <v>65.591397849462297</v>
      </c>
      <c r="Q4402">
        <v>3.5391474668927003E-2</v>
      </c>
    </row>
    <row r="4403" spans="1:17" hidden="1" x14ac:dyDescent="0.3">
      <c r="A4403" t="s">
        <v>8963</v>
      </c>
      <c r="B4403" t="s">
        <v>8964</v>
      </c>
      <c r="C4403" t="str">
        <f>IFERROR(VLOOKUP(Table1[[#This Row],[Ticker]],[1]!Table1[[Symbol]:[Industry]],2,FALSE),"-")</f>
        <v>-</v>
      </c>
      <c r="D4403" t="s">
        <v>388</v>
      </c>
      <c r="E4403">
        <v>9.9227181499999997</v>
      </c>
      <c r="F4403">
        <v>7.68</v>
      </c>
      <c r="G4403">
        <v>77.489381655038599</v>
      </c>
      <c r="H4403">
        <v>-2.3831494549094598</v>
      </c>
      <c r="I4403">
        <v>13.3579489033707</v>
      </c>
      <c r="J4403">
        <v>4.3370901387787697</v>
      </c>
      <c r="K4403">
        <v>7.0944778602179301</v>
      </c>
      <c r="L4403">
        <v>6.6125459236367199</v>
      </c>
      <c r="M4403">
        <v>66.559088668041596</v>
      </c>
      <c r="N4403">
        <v>1.51558839236245</v>
      </c>
      <c r="O4403">
        <v>12.3697916666666</v>
      </c>
      <c r="P4403">
        <v>169.47368421052599</v>
      </c>
      <c r="Q4403">
        <v>0.15298850290678601</v>
      </c>
    </row>
    <row r="4404" spans="1:17" hidden="1" x14ac:dyDescent="0.3">
      <c r="A4404" t="s">
        <v>8965</v>
      </c>
      <c r="B4404" t="s">
        <v>8966</v>
      </c>
      <c r="C4404" t="str">
        <f>IFERROR(VLOOKUP(Table1[[#This Row],[Ticker]],[1]!Table1[[Symbol]:[Industry]],2,FALSE),"-")</f>
        <v>-</v>
      </c>
      <c r="D4404" t="s">
        <v>61</v>
      </c>
      <c r="E4404">
        <v>9.9149999999999991</v>
      </c>
      <c r="F4404">
        <v>68.89</v>
      </c>
      <c r="G4404">
        <v>78.131346527772706</v>
      </c>
      <c r="H4404">
        <v>-14.011091104976799</v>
      </c>
      <c r="I4404">
        <v>-5.0056473768922203</v>
      </c>
      <c r="J4404">
        <v>1.2078838796982501</v>
      </c>
      <c r="K4404">
        <v>70.171300636606006</v>
      </c>
      <c r="L4404">
        <v>62.903277297366003</v>
      </c>
      <c r="M4404">
        <v>51.078763873980101</v>
      </c>
      <c r="N4404">
        <v>1.2235474276290601</v>
      </c>
      <c r="O4404">
        <v>26.2882856728117</v>
      </c>
      <c r="P4404">
        <v>153.551711446448</v>
      </c>
      <c r="Q4404">
        <v>7.8400184334777995E-2</v>
      </c>
    </row>
    <row r="4405" spans="1:17" hidden="1" x14ac:dyDescent="0.3">
      <c r="A4405" t="s">
        <v>8967</v>
      </c>
      <c r="B4405" t="s">
        <v>8968</v>
      </c>
      <c r="C4405" t="str">
        <f>IFERROR(VLOOKUP(Table1[[#This Row],[Ticker]],[1]!Table1[[Symbol]:[Industry]],2,FALSE),"-")</f>
        <v>-</v>
      </c>
      <c r="D4405" t="s">
        <v>850</v>
      </c>
      <c r="E4405">
        <v>9.8947199999999995</v>
      </c>
      <c r="F4405">
        <v>6.86</v>
      </c>
      <c r="G4405">
        <v>-66.902016720935507</v>
      </c>
      <c r="H4405">
        <v>-28.644166404061998</v>
      </c>
      <c r="I4405">
        <v>-49.404018371231899</v>
      </c>
      <c r="J4405">
        <v>-6.6576431366958797</v>
      </c>
      <c r="K4405">
        <v>9.3051483753231601</v>
      </c>
      <c r="L4405">
        <v>10.723699508729499</v>
      </c>
      <c r="M4405">
        <v>43.4249439701222</v>
      </c>
      <c r="N4405">
        <v>1.3528355605028299</v>
      </c>
      <c r="O4405">
        <v>85.1311953352769</v>
      </c>
      <c r="P4405">
        <v>0</v>
      </c>
      <c r="Q4405">
        <v>-8.7271406322268999E-2</v>
      </c>
    </row>
    <row r="4406" spans="1:17" hidden="1" x14ac:dyDescent="0.3">
      <c r="A4406" t="s">
        <v>8969</v>
      </c>
      <c r="B4406" t="s">
        <v>8970</v>
      </c>
      <c r="C4406" t="str">
        <f>IFERROR(VLOOKUP(Table1[[#This Row],[Ticker]],[1]!Table1[[Symbol]:[Industry]],2,FALSE),"-")</f>
        <v>-</v>
      </c>
      <c r="D4406" t="s">
        <v>64</v>
      </c>
      <c r="E4406">
        <v>9.8475000000000001</v>
      </c>
      <c r="F4406">
        <v>199.95</v>
      </c>
      <c r="G4406">
        <v>34.274778480435401</v>
      </c>
      <c r="H4406">
        <v>-10.333162776492401</v>
      </c>
      <c r="I4406">
        <v>0.57406239256758995</v>
      </c>
      <c r="J4406">
        <v>-1.69649355220835</v>
      </c>
      <c r="K4406">
        <v>157.46414888820601</v>
      </c>
      <c r="L4406">
        <v>102.741846567997</v>
      </c>
      <c r="M4406">
        <v>99.999988226805996</v>
      </c>
      <c r="N4406">
        <v>1.14331723027375</v>
      </c>
      <c r="O4406">
        <v>8.5521380345086495</v>
      </c>
      <c r="P4406">
        <v>87.043966323666893</v>
      </c>
    </row>
    <row r="4407" spans="1:17" hidden="1" x14ac:dyDescent="0.3">
      <c r="A4407" t="s">
        <v>8971</v>
      </c>
      <c r="B4407" t="s">
        <v>8972</v>
      </c>
      <c r="C4407" t="str">
        <f>IFERROR(VLOOKUP(Table1[[#This Row],[Ticker]],[1]!Table1[[Symbol]:[Industry]],2,FALSE),"-")</f>
        <v>-</v>
      </c>
      <c r="D4407" t="s">
        <v>27</v>
      </c>
      <c r="E4407">
        <v>9.8257600000000007</v>
      </c>
      <c r="F4407">
        <v>29.25</v>
      </c>
      <c r="G4407">
        <v>-32.828078662421603</v>
      </c>
      <c r="H4407">
        <v>-4.5923275249026396</v>
      </c>
      <c r="I4407">
        <v>4.5242083864618801</v>
      </c>
      <c r="J4407">
        <v>-1.6714935522083501</v>
      </c>
      <c r="K4407">
        <v>27.7987730578641</v>
      </c>
      <c r="L4407">
        <v>26.820968962358599</v>
      </c>
      <c r="M4407">
        <v>44.768840487173399</v>
      </c>
      <c r="N4407">
        <v>0.40384615384615302</v>
      </c>
      <c r="O4407">
        <v>16.239316239316199</v>
      </c>
      <c r="P4407">
        <v>23.678646934460801</v>
      </c>
    </row>
    <row r="4408" spans="1:17" hidden="1" x14ac:dyDescent="0.3">
      <c r="A4408" t="s">
        <v>8973</v>
      </c>
      <c r="B4408" t="s">
        <v>8974</v>
      </c>
      <c r="C4408" t="str">
        <f>IFERROR(VLOOKUP(Table1[[#This Row],[Ticker]],[1]!Table1[[Symbol]:[Industry]],2,FALSE),"-")</f>
        <v>-</v>
      </c>
      <c r="E4408">
        <v>9.8194643999999993</v>
      </c>
      <c r="F4408">
        <v>28.39</v>
      </c>
      <c r="G4408">
        <v>87.773425096976794</v>
      </c>
      <c r="H4408">
        <v>68.720539478290902</v>
      </c>
      <c r="I4408">
        <v>74.602729008661598</v>
      </c>
      <c r="J4408">
        <v>4.6251980166283504</v>
      </c>
      <c r="K4408">
        <v>19.8022647488188</v>
      </c>
      <c r="L4408">
        <v>16.715933340087101</v>
      </c>
      <c r="M4408">
        <v>71.616955177980799</v>
      </c>
      <c r="N4408">
        <v>2.4106654342621199</v>
      </c>
      <c r="O4408">
        <v>19.725255371609698</v>
      </c>
      <c r="P4408">
        <v>124.60443037974601</v>
      </c>
      <c r="Q4408">
        <v>0.102084035920617</v>
      </c>
    </row>
    <row r="4409" spans="1:17" hidden="1" x14ac:dyDescent="0.3">
      <c r="A4409" t="s">
        <v>8975</v>
      </c>
      <c r="B4409" t="s">
        <v>8976</v>
      </c>
      <c r="C4409" t="str">
        <f>IFERROR(VLOOKUP(Table1[[#This Row],[Ticker]],[1]!Table1[[Symbol]:[Industry]],2,FALSE),"-")</f>
        <v>-</v>
      </c>
      <c r="E4409">
        <v>9.7888000000000002</v>
      </c>
      <c r="F4409">
        <v>22.98</v>
      </c>
      <c r="G4409">
        <v>-60.361363651544202</v>
      </c>
      <c r="H4409">
        <v>14.971748715301301</v>
      </c>
      <c r="I4409">
        <v>-28.267140860497499</v>
      </c>
      <c r="J4409">
        <v>-5.8381602188750197</v>
      </c>
      <c r="K4409">
        <v>20.781728082830899</v>
      </c>
      <c r="L4409">
        <v>26.267888750460202</v>
      </c>
      <c r="M4409">
        <v>69.636352311002994</v>
      </c>
      <c r="N4409">
        <v>4.0478685156651197</v>
      </c>
      <c r="O4409">
        <v>201.11587716026301</v>
      </c>
      <c r="P4409">
        <v>32.5259515570934</v>
      </c>
      <c r="Q4409">
        <v>6.3156058299372E-2</v>
      </c>
    </row>
    <row r="4410" spans="1:17" hidden="1" x14ac:dyDescent="0.3">
      <c r="A4410" t="s">
        <v>8977</v>
      </c>
      <c r="B4410" t="s">
        <v>8978</v>
      </c>
      <c r="C4410" t="str">
        <f>IFERROR(VLOOKUP(Table1[[#This Row],[Ticker]],[1]!Table1[[Symbol]:[Industry]],2,FALSE),"-")</f>
        <v>-</v>
      </c>
      <c r="D4410" t="s">
        <v>544</v>
      </c>
      <c r="E4410">
        <v>9.7280540000000002</v>
      </c>
      <c r="F4410">
        <v>9.74</v>
      </c>
      <c r="G4410">
        <v>48.243349909006902</v>
      </c>
      <c r="H4410">
        <v>-17.820422111824499</v>
      </c>
      <c r="I4410">
        <v>-21.9595776068163</v>
      </c>
      <c r="J4410">
        <v>-7.1840660860574799</v>
      </c>
      <c r="K4410">
        <v>10.1844916570296</v>
      </c>
      <c r="L4410">
        <v>9.6420055754368796</v>
      </c>
      <c r="M4410">
        <v>33.9200571017059</v>
      </c>
      <c r="N4410">
        <v>1.2732073648138</v>
      </c>
      <c r="O4410">
        <v>62.320328542094401</v>
      </c>
      <c r="P4410">
        <v>73.928571428571402</v>
      </c>
      <c r="Q4410">
        <v>0.11599415376037001</v>
      </c>
    </row>
    <row r="4411" spans="1:17" hidden="1" x14ac:dyDescent="0.3">
      <c r="A4411" t="s">
        <v>8979</v>
      </c>
      <c r="B4411" t="s">
        <v>8980</v>
      </c>
      <c r="C4411" t="str">
        <f>IFERROR(VLOOKUP(Table1[[#This Row],[Ticker]],[1]!Table1[[Symbol]:[Industry]],2,FALSE),"-")</f>
        <v>-</v>
      </c>
      <c r="D4411" t="s">
        <v>544</v>
      </c>
      <c r="E4411">
        <v>9.7136178500000003</v>
      </c>
      <c r="F4411">
        <v>6.29</v>
      </c>
      <c r="G4411">
        <v>40.277839166451201</v>
      </c>
      <c r="H4411">
        <v>47.786751470334103</v>
      </c>
      <c r="I4411">
        <v>68.396909942331703</v>
      </c>
      <c r="J4411">
        <v>-9.1751010558158494</v>
      </c>
      <c r="K4411">
        <v>5.7750996179610503</v>
      </c>
      <c r="L4411">
        <v>4.9294566425213704</v>
      </c>
      <c r="M4411">
        <v>49.3377005293625</v>
      </c>
      <c r="N4411">
        <v>1.6381018154784499</v>
      </c>
      <c r="O4411">
        <v>25.437201907790101</v>
      </c>
      <c r="P4411">
        <v>106.907894736842</v>
      </c>
      <c r="Q4411">
        <v>6.9031822876873997E-2</v>
      </c>
    </row>
    <row r="4412" spans="1:17" hidden="1" x14ac:dyDescent="0.3">
      <c r="A4412" t="s">
        <v>8981</v>
      </c>
      <c r="B4412" t="s">
        <v>8982</v>
      </c>
      <c r="C4412" t="str">
        <f>IFERROR(VLOOKUP(Table1[[#This Row],[Ticker]],[1]!Table1[[Symbol]:[Industry]],2,FALSE),"-")</f>
        <v>-</v>
      </c>
      <c r="D4412" t="s">
        <v>49</v>
      </c>
      <c r="E4412">
        <v>9.6862220000000008</v>
      </c>
      <c r="F4412">
        <v>31.59</v>
      </c>
      <c r="G4412">
        <v>56.915934549799601</v>
      </c>
      <c r="H4412">
        <v>-3.6014902104926501</v>
      </c>
      <c r="I4412">
        <v>2.5204620658838799</v>
      </c>
      <c r="J4412">
        <v>3.61776264613875</v>
      </c>
      <c r="K4412">
        <v>32.3224244740559</v>
      </c>
      <c r="L4412">
        <v>30.101318757415001</v>
      </c>
      <c r="M4412">
        <v>57.099058333018498</v>
      </c>
      <c r="N4412">
        <v>0.73429975628376698</v>
      </c>
      <c r="O4412">
        <v>34.536245647356701</v>
      </c>
      <c r="P4412">
        <v>131.08997805413301</v>
      </c>
      <c r="Q4412">
        <v>7.8947847091696999E-2</v>
      </c>
    </row>
    <row r="4413" spans="1:17" hidden="1" x14ac:dyDescent="0.3">
      <c r="A4413" t="s">
        <v>8983</v>
      </c>
      <c r="B4413" t="s">
        <v>8984</v>
      </c>
      <c r="C4413" t="str">
        <f>IFERROR(VLOOKUP(Table1[[#This Row],[Ticker]],[1]!Table1[[Symbol]:[Industry]],2,FALSE),"-")</f>
        <v>-</v>
      </c>
      <c r="D4413" t="s">
        <v>607</v>
      </c>
      <c r="E4413">
        <v>9.6378380000000003</v>
      </c>
      <c r="F4413">
        <v>22.6</v>
      </c>
      <c r="G4413">
        <v>-22.723945893140801</v>
      </c>
      <c r="H4413">
        <v>-2.2690157318320501</v>
      </c>
      <c r="I4413">
        <v>23.046476784526401</v>
      </c>
      <c r="J4413">
        <v>-1.6714935522083501</v>
      </c>
      <c r="K4413">
        <v>21.549175469580302</v>
      </c>
      <c r="L4413">
        <v>19.356562828479401</v>
      </c>
      <c r="M4413">
        <v>99.9980964254393</v>
      </c>
      <c r="N4413">
        <v>0</v>
      </c>
      <c r="O4413">
        <v>0</v>
      </c>
      <c r="P4413">
        <v>40.372670807453403</v>
      </c>
    </row>
    <row r="4414" spans="1:17" hidden="1" x14ac:dyDescent="0.3">
      <c r="A4414" t="s">
        <v>8985</v>
      </c>
      <c r="B4414" t="s">
        <v>8986</v>
      </c>
      <c r="C4414" t="str">
        <f>IFERROR(VLOOKUP(Table1[[#This Row],[Ticker]],[1]!Table1[[Symbol]:[Industry]],2,FALSE),"-")</f>
        <v>-</v>
      </c>
      <c r="D4414" t="s">
        <v>140</v>
      </c>
      <c r="E4414">
        <v>9.6359619999999993</v>
      </c>
      <c r="F4414">
        <v>7.95</v>
      </c>
      <c r="G4414">
        <v>73.5628987811873</v>
      </c>
      <c r="H4414">
        <v>-15.174247704875</v>
      </c>
      <c r="I4414">
        <v>49.288684834106597</v>
      </c>
      <c r="J4414">
        <v>4.64571074886691</v>
      </c>
      <c r="K4414">
        <v>7.8633657070614102</v>
      </c>
      <c r="L4414">
        <v>6.9195397095558997</v>
      </c>
      <c r="M4414">
        <v>67.2526469152467</v>
      </c>
      <c r="N4414">
        <v>1.0128916841523601</v>
      </c>
      <c r="O4414">
        <v>19.4968553459119</v>
      </c>
      <c r="P4414">
        <v>112</v>
      </c>
      <c r="Q4414">
        <v>6.5850532081704993E-2</v>
      </c>
    </row>
    <row r="4415" spans="1:17" hidden="1" x14ac:dyDescent="0.3">
      <c r="A4415" t="s">
        <v>8987</v>
      </c>
      <c r="B4415" t="s">
        <v>8988</v>
      </c>
      <c r="C4415" t="str">
        <f>IFERROR(VLOOKUP(Table1[[#This Row],[Ticker]],[1]!Table1[[Symbol]:[Industry]],2,FALSE),"-")</f>
        <v>-</v>
      </c>
      <c r="E4415">
        <v>9.6320918799999902</v>
      </c>
      <c r="F4415">
        <v>1.42</v>
      </c>
      <c r="G4415">
        <v>45.399115829833001</v>
      </c>
      <c r="H4415">
        <v>-8.4934417663808297</v>
      </c>
      <c r="I4415">
        <v>-3.7416181961963901</v>
      </c>
      <c r="J4415">
        <v>-1.6714935522083501</v>
      </c>
      <c r="K4415">
        <v>1.3788193956246699</v>
      </c>
      <c r="L4415">
        <v>1.35982729226129</v>
      </c>
      <c r="M4415">
        <v>62.456007012760203</v>
      </c>
      <c r="N4415">
        <v>1.46180811534745</v>
      </c>
      <c r="O4415">
        <v>79.577464788732399</v>
      </c>
      <c r="P4415">
        <v>75.308641975308603</v>
      </c>
      <c r="Q4415">
        <v>3.9297019290528E-2</v>
      </c>
    </row>
    <row r="4416" spans="1:17" hidden="1" x14ac:dyDescent="0.3">
      <c r="A4416" t="s">
        <v>8989</v>
      </c>
      <c r="B4416" t="s">
        <v>8990</v>
      </c>
      <c r="C4416" t="str">
        <f>IFERROR(VLOOKUP(Table1[[#This Row],[Ticker]],[1]!Table1[[Symbol]:[Industry]],2,FALSE),"-")</f>
        <v>-</v>
      </c>
      <c r="D4416" t="s">
        <v>21</v>
      </c>
      <c r="E4416">
        <v>9.5947031999999997</v>
      </c>
      <c r="F4416">
        <v>0.52</v>
      </c>
      <c r="G4416">
        <v>11.156883743593299</v>
      </c>
      <c r="H4416">
        <v>-3.044166404062</v>
      </c>
      <c r="I4416">
        <v>6.86444240986423</v>
      </c>
      <c r="J4416">
        <v>-1.6714935522083501</v>
      </c>
      <c r="K4416">
        <v>0.42326907919597401</v>
      </c>
      <c r="M4416">
        <v>99.999987702541105</v>
      </c>
      <c r="N4416">
        <v>0.14604695886567301</v>
      </c>
      <c r="O4416">
        <v>0</v>
      </c>
      <c r="P4416">
        <v>40.540540540540498</v>
      </c>
      <c r="Q4416">
        <v>0.13059975392064499</v>
      </c>
    </row>
    <row r="4417" spans="1:17" hidden="1" x14ac:dyDescent="0.3">
      <c r="A4417" t="s">
        <v>8991</v>
      </c>
      <c r="B4417" t="s">
        <v>8992</v>
      </c>
      <c r="C4417" t="str">
        <f>IFERROR(VLOOKUP(Table1[[#This Row],[Ticker]],[1]!Table1[[Symbol]:[Industry]],2,FALSE),"-")</f>
        <v>-</v>
      </c>
      <c r="D4417" t="s">
        <v>1491</v>
      </c>
      <c r="E4417">
        <v>9.5679713</v>
      </c>
      <c r="F4417">
        <v>1.46</v>
      </c>
      <c r="G4417">
        <v>46.079484362788399</v>
      </c>
      <c r="H4417">
        <v>-25.9330552929509</v>
      </c>
      <c r="I4417">
        <v>-7.0316614862396598</v>
      </c>
      <c r="J4417">
        <v>-1.6714935522083501</v>
      </c>
      <c r="K4417">
        <v>1.8492023236557</v>
      </c>
      <c r="L4417">
        <v>1.6007818085055201</v>
      </c>
      <c r="M4417">
        <v>1.96811460851231</v>
      </c>
      <c r="N4417">
        <v>2.7874306186908799</v>
      </c>
      <c r="O4417">
        <v>71.232876712328704</v>
      </c>
      <c r="Q4417">
        <v>3.5670893626225997E-2</v>
      </c>
    </row>
    <row r="4418" spans="1:17" hidden="1" x14ac:dyDescent="0.3">
      <c r="A4418" t="s">
        <v>8993</v>
      </c>
      <c r="B4418" t="s">
        <v>8994</v>
      </c>
      <c r="C4418" t="str">
        <f>IFERROR(VLOOKUP(Table1[[#This Row],[Ticker]],[1]!Table1[[Symbol]:[Industry]],2,FALSE),"-")</f>
        <v>-</v>
      </c>
      <c r="E4418">
        <v>9.5605394520000004</v>
      </c>
      <c r="F4418">
        <v>6.42</v>
      </c>
      <c r="G4418">
        <v>-23.455922156507199</v>
      </c>
      <c r="H4418">
        <v>-20.404490290701599</v>
      </c>
      <c r="I4418">
        <v>-50.174518629096802</v>
      </c>
      <c r="J4418">
        <v>-1.6714935522083501</v>
      </c>
      <c r="K4418">
        <v>7.2596671483428397</v>
      </c>
      <c r="L4418">
        <v>7.98120454593258</v>
      </c>
      <c r="M4418">
        <v>1.3196024510999999E-5</v>
      </c>
      <c r="N4418">
        <v>5.2661157024793299</v>
      </c>
      <c r="O4418">
        <v>71.651090342679097</v>
      </c>
      <c r="P4418">
        <v>2.2292993630573101</v>
      </c>
    </row>
    <row r="4419" spans="1:17" hidden="1" x14ac:dyDescent="0.3">
      <c r="A4419" t="s">
        <v>8995</v>
      </c>
      <c r="B4419" t="s">
        <v>8996</v>
      </c>
      <c r="C4419" t="str">
        <f>IFERROR(VLOOKUP(Table1[[#This Row],[Ticker]],[1]!Table1[[Symbol]:[Industry]],2,FALSE),"-")</f>
        <v>-</v>
      </c>
      <c r="D4419" t="s">
        <v>607</v>
      </c>
      <c r="E4419">
        <v>9.5603200000000008</v>
      </c>
      <c r="F4419">
        <v>40.549999999999997</v>
      </c>
      <c r="G4419">
        <v>4.0747784804354499</v>
      </c>
      <c r="H4419">
        <v>-7.3245402358377003</v>
      </c>
      <c r="I4419">
        <v>-39.4202126513865</v>
      </c>
      <c r="J4419">
        <v>-16.08897901441</v>
      </c>
      <c r="K4419">
        <v>42.553706831267398</v>
      </c>
      <c r="L4419">
        <v>38.247295365818502</v>
      </c>
      <c r="M4419">
        <v>34.168724483271603</v>
      </c>
      <c r="N4419">
        <v>4.2671561271304101</v>
      </c>
      <c r="O4419">
        <v>46.041923551171401</v>
      </c>
      <c r="P4419">
        <v>61.876247504989998</v>
      </c>
    </row>
    <row r="4420" spans="1:17" hidden="1" x14ac:dyDescent="0.3">
      <c r="A4420" t="s">
        <v>8997</v>
      </c>
      <c r="B4420" t="s">
        <v>8998</v>
      </c>
      <c r="C4420" t="str">
        <f>IFERROR(VLOOKUP(Table1[[#This Row],[Ticker]],[1]!Table1[[Symbol]:[Industry]],2,FALSE),"-")</f>
        <v>-</v>
      </c>
      <c r="D4420" t="s">
        <v>21</v>
      </c>
      <c r="E4420">
        <v>9.5379044000000004</v>
      </c>
      <c r="F4420">
        <v>8.9</v>
      </c>
      <c r="G4420">
        <v>-58.1073931216905</v>
      </c>
      <c r="H4420">
        <v>58.347454725264001</v>
      </c>
      <c r="I4420">
        <v>-12.208244368835899</v>
      </c>
      <c r="J4420">
        <v>2.2186666308579999</v>
      </c>
      <c r="K4420">
        <v>8.1280030814890996</v>
      </c>
      <c r="L4420">
        <v>8.58781837436314</v>
      </c>
      <c r="M4420">
        <v>80.075550007549893</v>
      </c>
      <c r="N4420">
        <v>0.90346428393252398</v>
      </c>
      <c r="O4420">
        <v>48.876404494382001</v>
      </c>
      <c r="P4420">
        <v>79.074446680080499</v>
      </c>
    </row>
    <row r="4421" spans="1:17" hidden="1" x14ac:dyDescent="0.3">
      <c r="A4421" t="s">
        <v>8999</v>
      </c>
      <c r="B4421" t="s">
        <v>9000</v>
      </c>
      <c r="C4421" t="str">
        <f>IFERROR(VLOOKUP(Table1[[#This Row],[Ticker]],[1]!Table1[[Symbol]:[Industry]],2,FALSE),"-")</f>
        <v>-</v>
      </c>
      <c r="D4421" t="s">
        <v>46</v>
      </c>
      <c r="E4421">
        <v>9.51987735999999</v>
      </c>
      <c r="F4421">
        <v>0.46</v>
      </c>
      <c r="G4421">
        <v>32.935468135607799</v>
      </c>
      <c r="H4421">
        <v>14.0084651748853</v>
      </c>
      <c r="I4421">
        <v>-21.1212973405814</v>
      </c>
      <c r="J4421">
        <v>2.87396099324619</v>
      </c>
      <c r="K4421">
        <v>0.40563212694319001</v>
      </c>
      <c r="L4421">
        <v>0.35017531819867098</v>
      </c>
      <c r="M4421">
        <v>20.475371408450599</v>
      </c>
      <c r="N4421">
        <v>1.2495688343564999</v>
      </c>
      <c r="O4421">
        <v>23.9130434782608</v>
      </c>
      <c r="P4421">
        <v>64.285714285714207</v>
      </c>
      <c r="Q4421">
        <v>3.1279288683026998E-2</v>
      </c>
    </row>
    <row r="4422" spans="1:17" hidden="1" x14ac:dyDescent="0.3">
      <c r="A4422" t="s">
        <v>9001</v>
      </c>
      <c r="B4422" t="s">
        <v>9002</v>
      </c>
      <c r="C4422" t="str">
        <f>IFERROR(VLOOKUP(Table1[[#This Row],[Ticker]],[1]!Table1[[Symbol]:[Industry]],2,FALSE),"-")</f>
        <v>-</v>
      </c>
      <c r="E4422">
        <v>9.5156299999999998</v>
      </c>
      <c r="F4422">
        <v>32.46</v>
      </c>
      <c r="G4422">
        <v>95.281422455929004</v>
      </c>
      <c r="H4422">
        <v>-36.289017662643197</v>
      </c>
      <c r="I4422">
        <v>-34.123558887292802</v>
      </c>
      <c r="J4422">
        <v>-1.8973728681166999</v>
      </c>
      <c r="K4422">
        <v>38.528528489517498</v>
      </c>
      <c r="L4422">
        <v>35.708925303969302</v>
      </c>
      <c r="M4422">
        <v>23.263189493350101</v>
      </c>
      <c r="N4422">
        <v>0.211102879787396</v>
      </c>
      <c r="O4422">
        <v>57.3937153419593</v>
      </c>
      <c r="P4422">
        <v>154.588235294117</v>
      </c>
      <c r="Q4422">
        <v>3.6793211735978E-2</v>
      </c>
    </row>
    <row r="4423" spans="1:17" hidden="1" x14ac:dyDescent="0.3">
      <c r="A4423" t="s">
        <v>9003</v>
      </c>
      <c r="B4423" t="s">
        <v>9004</v>
      </c>
      <c r="C4423" t="str">
        <f>IFERROR(VLOOKUP(Table1[[#This Row],[Ticker]],[1]!Table1[[Symbol]:[Industry]],2,FALSE),"-")</f>
        <v>-</v>
      </c>
      <c r="D4423" t="s">
        <v>533</v>
      </c>
      <c r="E4423">
        <v>9.5108599999999992</v>
      </c>
      <c r="F4423">
        <v>34.14</v>
      </c>
      <c r="G4423">
        <v>45.014778480435403</v>
      </c>
      <c r="H4423">
        <v>-7.0441664040619996</v>
      </c>
      <c r="I4423">
        <v>51.2540527994746</v>
      </c>
      <c r="J4423">
        <v>-1.6714935522083501</v>
      </c>
      <c r="K4423">
        <v>28.257343688283701</v>
      </c>
      <c r="L4423">
        <v>23.1512460391017</v>
      </c>
      <c r="M4423">
        <v>100</v>
      </c>
      <c r="N4423">
        <v>0</v>
      </c>
      <c r="O4423">
        <v>0</v>
      </c>
      <c r="P4423">
        <v>70.7</v>
      </c>
    </row>
    <row r="4424" spans="1:17" hidden="1" x14ac:dyDescent="0.3">
      <c r="A4424" t="s">
        <v>9005</v>
      </c>
      <c r="B4424" t="s">
        <v>9006</v>
      </c>
      <c r="C4424" t="str">
        <f>IFERROR(VLOOKUP(Table1[[#This Row],[Ticker]],[1]!Table1[[Symbol]:[Industry]],2,FALSE),"-")</f>
        <v>-</v>
      </c>
      <c r="D4424" t="s">
        <v>714</v>
      </c>
      <c r="E4424">
        <v>9.5089231049999992</v>
      </c>
      <c r="F4424">
        <v>113.91</v>
      </c>
      <c r="G4424">
        <v>-6.7067381270431197</v>
      </c>
      <c r="H4424">
        <v>-4.4453672285086396</v>
      </c>
      <c r="I4424">
        <v>-7.3659247772468897</v>
      </c>
      <c r="J4424">
        <v>9.7395336680531297E-2</v>
      </c>
      <c r="K4424">
        <v>111.490027018568</v>
      </c>
      <c r="L4424">
        <v>107.221746740339</v>
      </c>
      <c r="M4424">
        <v>45.884931757483201</v>
      </c>
      <c r="N4424">
        <v>0.87479506831876097</v>
      </c>
      <c r="O4424">
        <v>5.74137476955491</v>
      </c>
      <c r="P4424">
        <v>19.905263157894701</v>
      </c>
    </row>
    <row r="4425" spans="1:17" hidden="1" x14ac:dyDescent="0.3">
      <c r="A4425" t="s">
        <v>9007</v>
      </c>
      <c r="B4425" t="s">
        <v>9008</v>
      </c>
      <c r="C4425" t="str">
        <f>IFERROR(VLOOKUP(Table1[[#This Row],[Ticker]],[1]!Table1[[Symbol]:[Industry]],2,FALSE),"-")</f>
        <v>-</v>
      </c>
      <c r="D4425" t="s">
        <v>607</v>
      </c>
      <c r="E4425">
        <v>9.4478340000000003</v>
      </c>
      <c r="F4425">
        <v>22.28</v>
      </c>
      <c r="G4425">
        <v>25.8794043307756</v>
      </c>
      <c r="H4425">
        <v>-12.4369477204101</v>
      </c>
      <c r="I4425">
        <v>-33.278846875281403</v>
      </c>
      <c r="J4425">
        <v>-1.6265900946421099</v>
      </c>
      <c r="K4425">
        <v>23.3719403572324</v>
      </c>
      <c r="L4425">
        <v>23.7039260907944</v>
      </c>
      <c r="M4425">
        <v>44.145046675608199</v>
      </c>
      <c r="N4425">
        <v>4.0012453300124502</v>
      </c>
      <c r="O4425">
        <v>49.416517055655198</v>
      </c>
      <c r="P4425">
        <v>76.825396825396794</v>
      </c>
      <c r="Q4425">
        <v>6.2212044854737997E-2</v>
      </c>
    </row>
    <row r="4426" spans="1:17" hidden="1" x14ac:dyDescent="0.3">
      <c r="A4426" t="s">
        <v>9009</v>
      </c>
      <c r="B4426" t="s">
        <v>9010</v>
      </c>
      <c r="C4426" t="str">
        <f>IFERROR(VLOOKUP(Table1[[#This Row],[Ticker]],[1]!Table1[[Symbol]:[Industry]],2,FALSE),"-")</f>
        <v>-</v>
      </c>
      <c r="D4426" t="s">
        <v>140</v>
      </c>
      <c r="E4426">
        <v>9.4377600000000008</v>
      </c>
      <c r="F4426">
        <v>18.96</v>
      </c>
      <c r="G4426">
        <v>51.0156172502397</v>
      </c>
      <c r="H4426">
        <v>-2.17690976689385</v>
      </c>
      <c r="I4426">
        <v>14.9143153066079</v>
      </c>
      <c r="J4426">
        <v>-1.6714935522083501</v>
      </c>
      <c r="K4426">
        <v>15.334679161925999</v>
      </c>
      <c r="L4426">
        <v>13.107965206310199</v>
      </c>
      <c r="M4426">
        <v>91.378226559064004</v>
      </c>
      <c r="N4426">
        <v>0.249403534119749</v>
      </c>
      <c r="O4426">
        <v>0.105485232067503</v>
      </c>
      <c r="P4426">
        <v>94.461538461538396</v>
      </c>
      <c r="Q4426">
        <v>0.10546700881962399</v>
      </c>
    </row>
    <row r="4427" spans="1:17" hidden="1" x14ac:dyDescent="0.3">
      <c r="A4427" t="s">
        <v>9011</v>
      </c>
      <c r="B4427" t="s">
        <v>9012</v>
      </c>
      <c r="C4427" t="str">
        <f>IFERROR(VLOOKUP(Table1[[#This Row],[Ticker]],[1]!Table1[[Symbol]:[Industry]],2,FALSE),"-")</f>
        <v>-</v>
      </c>
      <c r="E4427">
        <v>9.3872181000000001</v>
      </c>
      <c r="F4427">
        <v>24.92</v>
      </c>
      <c r="G4427">
        <v>-22.922334921626302</v>
      </c>
      <c r="H4427">
        <v>-3.2108330707286599</v>
      </c>
      <c r="I4427">
        <v>12.6010727611141</v>
      </c>
      <c r="J4427">
        <v>-1.6714935522083501</v>
      </c>
      <c r="K4427">
        <v>24.636301370804102</v>
      </c>
      <c r="L4427">
        <v>21.346630851374101</v>
      </c>
      <c r="M4427">
        <v>43.051472064460697</v>
      </c>
      <c r="N4427">
        <v>0</v>
      </c>
      <c r="O4427">
        <v>9.5505617977527901</v>
      </c>
      <c r="P4427">
        <v>71.271477663230201</v>
      </c>
    </row>
    <row r="4428" spans="1:17" hidden="1" x14ac:dyDescent="0.3">
      <c r="A4428" t="s">
        <v>9013</v>
      </c>
      <c r="B4428" t="s">
        <v>9014</v>
      </c>
      <c r="C4428" t="str">
        <f>IFERROR(VLOOKUP(Table1[[#This Row],[Ticker]],[1]!Table1[[Symbol]:[Industry]],2,FALSE),"-")</f>
        <v>-</v>
      </c>
      <c r="D4428" t="s">
        <v>140</v>
      </c>
      <c r="E4428">
        <v>9.3187408000000005</v>
      </c>
      <c r="F4428">
        <v>17.559999999999999</v>
      </c>
      <c r="G4428">
        <v>43.160932326589297</v>
      </c>
      <c r="H4428">
        <v>11.524368369739401</v>
      </c>
      <c r="I4428">
        <v>9.70261044444851</v>
      </c>
      <c r="J4428">
        <v>1.56189857007264</v>
      </c>
      <c r="K4428">
        <v>16.401624480223798</v>
      </c>
      <c r="L4428">
        <v>15.122063217342401</v>
      </c>
      <c r="M4428">
        <v>57.3961233177316</v>
      </c>
      <c r="N4428">
        <v>3.8127036824151301</v>
      </c>
      <c r="O4428">
        <v>7.0615034168564899</v>
      </c>
      <c r="P4428">
        <v>114.932680538555</v>
      </c>
      <c r="Q4428">
        <v>1.7151413556513999E-2</v>
      </c>
    </row>
    <row r="4429" spans="1:17" hidden="1" x14ac:dyDescent="0.3">
      <c r="A4429" t="s">
        <v>9015</v>
      </c>
      <c r="B4429" t="s">
        <v>9016</v>
      </c>
      <c r="C4429" t="str">
        <f>IFERROR(VLOOKUP(Table1[[#This Row],[Ticker]],[1]!Table1[[Symbol]:[Industry]],2,FALSE),"-")</f>
        <v>-</v>
      </c>
      <c r="D4429" t="s">
        <v>486</v>
      </c>
      <c r="E4429">
        <v>9.3149999999999995</v>
      </c>
      <c r="F4429">
        <v>6.79</v>
      </c>
      <c r="G4429">
        <v>50.678414844071803</v>
      </c>
      <c r="H4429">
        <v>-7.1888842043514396</v>
      </c>
      <c r="I4429">
        <v>-13.4787590572565</v>
      </c>
      <c r="J4429">
        <v>-4.6250800500986404</v>
      </c>
      <c r="K4429">
        <v>7.7583238243592998</v>
      </c>
      <c r="L4429">
        <v>8.0449746658082208</v>
      </c>
      <c r="M4429">
        <v>43.534414886041503</v>
      </c>
      <c r="N4429">
        <v>0.34753345772987199</v>
      </c>
      <c r="O4429">
        <v>168.777614138438</v>
      </c>
      <c r="P4429">
        <v>166.27450980392101</v>
      </c>
      <c r="Q4429">
        <v>0.104251011694071</v>
      </c>
    </row>
    <row r="4430" spans="1:17" hidden="1" x14ac:dyDescent="0.3">
      <c r="A4430" t="s">
        <v>9017</v>
      </c>
      <c r="B4430" t="s">
        <v>9018</v>
      </c>
      <c r="C4430" t="str">
        <f>IFERROR(VLOOKUP(Table1[[#This Row],[Ticker]],[1]!Table1[[Symbol]:[Industry]],2,FALSE),"-")</f>
        <v>-</v>
      </c>
      <c r="E4430">
        <v>9.2917500000000004</v>
      </c>
      <c r="F4430">
        <v>4.09</v>
      </c>
      <c r="G4430">
        <v>52.140865436957199</v>
      </c>
      <c r="H4430">
        <v>-13.442270669464801</v>
      </c>
      <c r="I4430">
        <v>25.471921886908898</v>
      </c>
      <c r="J4430">
        <v>-5.3300301375741901</v>
      </c>
      <c r="K4430">
        <v>4.3175693241899804</v>
      </c>
      <c r="L4430">
        <v>3.9761793923424502</v>
      </c>
      <c r="M4430">
        <v>32.718237042855201</v>
      </c>
      <c r="N4430">
        <v>1.5953171832759501</v>
      </c>
      <c r="O4430">
        <v>46.943765281173498</v>
      </c>
      <c r="P4430">
        <v>100.490196078431</v>
      </c>
      <c r="Q4430">
        <v>-1.4023952727381999E-2</v>
      </c>
    </row>
    <row r="4431" spans="1:17" hidden="1" x14ac:dyDescent="0.3">
      <c r="A4431" t="s">
        <v>9019</v>
      </c>
      <c r="B4431" t="s">
        <v>9020</v>
      </c>
      <c r="C4431" t="str">
        <f>IFERROR(VLOOKUP(Table1[[#This Row],[Ticker]],[1]!Table1[[Symbol]:[Industry]],2,FALSE),"-")</f>
        <v>-</v>
      </c>
      <c r="E4431">
        <v>9.2903760000000002</v>
      </c>
      <c r="F4431">
        <v>19.03</v>
      </c>
      <c r="G4431">
        <v>108.098562264219</v>
      </c>
      <c r="H4431">
        <v>-15.216107830608999</v>
      </c>
      <c r="I4431">
        <v>-28.757722843537401</v>
      </c>
      <c r="J4431">
        <v>-4.7622213687586896</v>
      </c>
      <c r="K4431">
        <v>21.329992167726601</v>
      </c>
      <c r="L4431">
        <v>19.913447163175299</v>
      </c>
      <c r="M4431">
        <v>42.8446141818226</v>
      </c>
      <c r="N4431">
        <v>2.1556482967168602</v>
      </c>
      <c r="O4431">
        <v>53.074093536521197</v>
      </c>
      <c r="P4431">
        <v>133.78378378378301</v>
      </c>
      <c r="Q4431">
        <v>0.103505191009402</v>
      </c>
    </row>
    <row r="4432" spans="1:17" hidden="1" x14ac:dyDescent="0.3">
      <c r="A4432" t="s">
        <v>9021</v>
      </c>
      <c r="B4432" t="s">
        <v>9022</v>
      </c>
      <c r="C4432" t="str">
        <f>IFERROR(VLOOKUP(Table1[[#This Row],[Ticker]],[1]!Table1[[Symbol]:[Industry]],2,FALSE),"-")</f>
        <v>-</v>
      </c>
      <c r="D4432" t="s">
        <v>808</v>
      </c>
      <c r="E4432">
        <v>9.2902467000000009</v>
      </c>
      <c r="F4432">
        <v>12.13</v>
      </c>
      <c r="G4432">
        <v>146.899048143356</v>
      </c>
      <c r="H4432">
        <v>0.64814128824568196</v>
      </c>
      <c r="I4432">
        <v>202.11931673450599</v>
      </c>
      <c r="J4432">
        <v>2.1679479835682498</v>
      </c>
      <c r="K4432">
        <v>10.050779445311701</v>
      </c>
      <c r="L4432">
        <v>7.0038700901740203</v>
      </c>
      <c r="M4432">
        <v>69.089712016026795</v>
      </c>
      <c r="N4432">
        <v>1.94441291466058</v>
      </c>
      <c r="O4432">
        <v>2.3083264633140899</v>
      </c>
      <c r="P4432">
        <v>330.14184397163098</v>
      </c>
      <c r="Q4432">
        <v>7.5466892106214004E-2</v>
      </c>
    </row>
    <row r="4433" spans="1:17" hidden="1" x14ac:dyDescent="0.3">
      <c r="A4433" t="s">
        <v>9023</v>
      </c>
      <c r="B4433" t="s">
        <v>9024</v>
      </c>
      <c r="C4433" t="str">
        <f>IFERROR(VLOOKUP(Table1[[#This Row],[Ticker]],[1]!Table1[[Symbol]:[Industry]],2,FALSE),"-")</f>
        <v>-</v>
      </c>
      <c r="D4433" t="s">
        <v>1270</v>
      </c>
      <c r="E4433">
        <v>9.2675058000000003</v>
      </c>
      <c r="F4433">
        <v>3.92</v>
      </c>
      <c r="G4433">
        <v>4.9814451471021197</v>
      </c>
      <c r="H4433">
        <v>13.9727827484803</v>
      </c>
      <c r="I4433">
        <v>-7.0620566230177797</v>
      </c>
      <c r="J4433">
        <v>10.2407321531207</v>
      </c>
      <c r="K4433">
        <v>3.19619723497369</v>
      </c>
      <c r="L4433">
        <v>3.3969667599403301</v>
      </c>
      <c r="M4433">
        <v>76.335540129792804</v>
      </c>
      <c r="N4433">
        <v>2.59843314330098</v>
      </c>
      <c r="O4433">
        <v>38.775510204081598</v>
      </c>
      <c r="P4433">
        <v>60.655737704918003</v>
      </c>
      <c r="Q4433">
        <v>3.7614881842415002E-2</v>
      </c>
    </row>
    <row r="4434" spans="1:17" hidden="1" x14ac:dyDescent="0.3">
      <c r="A4434" t="s">
        <v>9025</v>
      </c>
      <c r="B4434" t="s">
        <v>9026</v>
      </c>
      <c r="C4434" t="str">
        <f>IFERROR(VLOOKUP(Table1[[#This Row],[Ticker]],[1]!Table1[[Symbol]:[Industry]],2,FALSE),"-")</f>
        <v>-</v>
      </c>
      <c r="E4434">
        <v>9.2540250000000004</v>
      </c>
      <c r="F4434">
        <v>24.75</v>
      </c>
      <c r="G4434">
        <v>56.032840154444202</v>
      </c>
      <c r="H4434">
        <v>16.151453307237102</v>
      </c>
      <c r="I4434">
        <v>38.682624228046002</v>
      </c>
      <c r="J4434">
        <v>-6.4425593467446998</v>
      </c>
      <c r="K4434">
        <v>21.601859549235101</v>
      </c>
      <c r="L4434">
        <v>18.182010154147399</v>
      </c>
      <c r="M4434">
        <v>71.756363177133196</v>
      </c>
      <c r="N4434">
        <v>1.2620320855614899</v>
      </c>
      <c r="O4434">
        <v>14.6666666666666</v>
      </c>
      <c r="P4434">
        <v>120</v>
      </c>
    </row>
    <row r="4435" spans="1:17" hidden="1" x14ac:dyDescent="0.3">
      <c r="A4435" t="s">
        <v>9027</v>
      </c>
      <c r="B4435" t="s">
        <v>3351</v>
      </c>
      <c r="C4435" t="str">
        <f>IFERROR(VLOOKUP(Table1[[#This Row],[Ticker]],[1]!Table1[[Symbol]:[Industry]],2,FALSE),"-")</f>
        <v>-</v>
      </c>
      <c r="D4435" t="s">
        <v>119</v>
      </c>
      <c r="E4435">
        <v>9.2384500000000003</v>
      </c>
      <c r="F4435">
        <v>7.7</v>
      </c>
      <c r="G4435">
        <v>-19.331630359343499</v>
      </c>
      <c r="H4435">
        <v>20.859059402389502</v>
      </c>
      <c r="I4435">
        <v>-19.650709105287198</v>
      </c>
      <c r="J4435">
        <v>3.3616190305731002</v>
      </c>
      <c r="K4435">
        <v>7.3744850553204904</v>
      </c>
      <c r="L4435">
        <v>7.3483088096166203</v>
      </c>
      <c r="M4435">
        <v>54.121128886928098</v>
      </c>
      <c r="N4435">
        <v>0.999387591289011</v>
      </c>
      <c r="O4435">
        <v>20.389610389610301</v>
      </c>
      <c r="P4435">
        <v>30.067567567567501</v>
      </c>
      <c r="Q4435">
        <v>0.100466125734996</v>
      </c>
    </row>
    <row r="4436" spans="1:17" hidden="1" x14ac:dyDescent="0.3">
      <c r="A4436" t="s">
        <v>9028</v>
      </c>
      <c r="B4436" t="s">
        <v>9029</v>
      </c>
      <c r="C4436" t="str">
        <f>IFERROR(VLOOKUP(Table1[[#This Row],[Ticker]],[1]!Table1[[Symbol]:[Industry]],2,FALSE),"-")</f>
        <v>-</v>
      </c>
      <c r="D4436" t="s">
        <v>64</v>
      </c>
      <c r="E4436">
        <v>9.1930709040000007</v>
      </c>
      <c r="F4436">
        <v>4.21</v>
      </c>
      <c r="G4436">
        <v>23.0780293638276</v>
      </c>
      <c r="H4436">
        <v>-16.346491985457298</v>
      </c>
      <c r="I4436">
        <v>17.823728522524501</v>
      </c>
      <c r="J4436">
        <v>-1.20310947726689</v>
      </c>
      <c r="K4436">
        <v>4.1890172943576296</v>
      </c>
      <c r="L4436">
        <v>3.9211109148698</v>
      </c>
      <c r="M4436">
        <v>47.571099888363896</v>
      </c>
      <c r="N4436">
        <v>0.94563512128916505</v>
      </c>
      <c r="O4436">
        <v>19.952494061757701</v>
      </c>
      <c r="P4436">
        <v>64.453125</v>
      </c>
      <c r="Q4436">
        <v>5.1838807282088999E-2</v>
      </c>
    </row>
    <row r="4437" spans="1:17" hidden="1" x14ac:dyDescent="0.3">
      <c r="A4437" t="s">
        <v>9030</v>
      </c>
      <c r="B4437" t="s">
        <v>9031</v>
      </c>
      <c r="C4437" t="str">
        <f>IFERROR(VLOOKUP(Table1[[#This Row],[Ticker]],[1]!Table1[[Symbol]:[Industry]],2,FALSE),"-")</f>
        <v>-</v>
      </c>
      <c r="E4437">
        <v>9.1633380799999902</v>
      </c>
      <c r="F4437">
        <v>9.14</v>
      </c>
      <c r="G4437">
        <v>-72.852851577368</v>
      </c>
      <c r="H4437">
        <v>-27.355236852369401</v>
      </c>
      <c r="I4437">
        <v>-65.571630026208197</v>
      </c>
      <c r="J4437">
        <v>5.3309634502486496</v>
      </c>
      <c r="K4437">
        <v>10.3906633431145</v>
      </c>
      <c r="L4437">
        <v>14.3238065828816</v>
      </c>
      <c r="M4437">
        <v>48.455613214786602</v>
      </c>
      <c r="N4437">
        <v>1.8757067673616601</v>
      </c>
      <c r="O4437">
        <v>184.57330415754899</v>
      </c>
      <c r="P4437">
        <v>14.392991239048801</v>
      </c>
      <c r="Q4437">
        <v>-6.1146475696269999E-2</v>
      </c>
    </row>
    <row r="4438" spans="1:17" hidden="1" x14ac:dyDescent="0.3">
      <c r="A4438" t="s">
        <v>9032</v>
      </c>
      <c r="B4438" t="s">
        <v>9033</v>
      </c>
      <c r="C4438" t="str">
        <f>IFERROR(VLOOKUP(Table1[[#This Row],[Ticker]],[1]!Table1[[Symbol]:[Industry]],2,FALSE),"-")</f>
        <v>-</v>
      </c>
      <c r="E4438">
        <v>9.1378923899999993</v>
      </c>
      <c r="F4438">
        <v>8.43</v>
      </c>
      <c r="G4438">
        <v>30.137329312228399</v>
      </c>
      <c r="H4438">
        <v>-15.9090312689268</v>
      </c>
      <c r="I4438">
        <v>-12.257446277241799</v>
      </c>
      <c r="J4438">
        <v>-0.34937816759297502</v>
      </c>
      <c r="K4438">
        <v>9.1496011620221207</v>
      </c>
      <c r="L4438">
        <v>8.5069092040565693</v>
      </c>
      <c r="M4438">
        <v>38.9917153637411</v>
      </c>
      <c r="N4438">
        <v>1.90991259013699</v>
      </c>
      <c r="O4438">
        <v>25.1482799525504</v>
      </c>
      <c r="P4438">
        <v>91.590909090908994</v>
      </c>
      <c r="Q4438">
        <v>4.8822115161116002E-2</v>
      </c>
    </row>
    <row r="4439" spans="1:17" hidden="1" x14ac:dyDescent="0.3">
      <c r="A4439" t="s">
        <v>9034</v>
      </c>
      <c r="B4439" t="s">
        <v>9035</v>
      </c>
      <c r="C4439" t="str">
        <f>IFERROR(VLOOKUP(Table1[[#This Row],[Ticker]],[1]!Table1[[Symbol]:[Industry]],2,FALSE),"-")</f>
        <v>-</v>
      </c>
      <c r="D4439" t="s">
        <v>64</v>
      </c>
      <c r="E4439">
        <v>9.1270232789343204</v>
      </c>
      <c r="F4439">
        <v>42.87</v>
      </c>
      <c r="G4439">
        <v>21.989597633036102</v>
      </c>
      <c r="H4439">
        <v>-7.0441664040619996</v>
      </c>
      <c r="I4439">
        <v>4.4223650487803798</v>
      </c>
      <c r="J4439">
        <v>-1.6714935522083501</v>
      </c>
      <c r="K4439">
        <v>33.1316695601246</v>
      </c>
      <c r="M4439">
        <v>99.999999999997797</v>
      </c>
      <c r="N4439">
        <v>0.32142857142857101</v>
      </c>
      <c r="O4439">
        <v>0</v>
      </c>
      <c r="P4439">
        <v>47.674819152600698</v>
      </c>
    </row>
    <row r="4440" spans="1:17" hidden="1" x14ac:dyDescent="0.3">
      <c r="A4440" t="s">
        <v>9036</v>
      </c>
      <c r="B4440" t="s">
        <v>9037</v>
      </c>
      <c r="C4440" t="str">
        <f>IFERROR(VLOOKUP(Table1[[#This Row],[Ticker]],[1]!Table1[[Symbol]:[Industry]],2,FALSE),"-")</f>
        <v>-</v>
      </c>
      <c r="D4440" t="s">
        <v>4525</v>
      </c>
      <c r="E4440">
        <v>9.1199999999999992</v>
      </c>
      <c r="F4440">
        <v>7.3</v>
      </c>
      <c r="G4440">
        <v>59.1249050627139</v>
      </c>
      <c r="H4440">
        <v>-0.15246457565132701</v>
      </c>
      <c r="I4440">
        <v>34.391207062377298</v>
      </c>
      <c r="J4440">
        <v>3.7376604006349101</v>
      </c>
      <c r="K4440">
        <v>6.8438767576739901</v>
      </c>
      <c r="L4440">
        <v>6.0826269899317102</v>
      </c>
      <c r="M4440">
        <v>66.733269325565999</v>
      </c>
      <c r="N4440">
        <v>1.6957875991168601</v>
      </c>
      <c r="O4440">
        <v>9.8630136986301409</v>
      </c>
      <c r="P4440">
        <v>102.777777777777</v>
      </c>
      <c r="Q4440">
        <v>2.4543380908293E-2</v>
      </c>
    </row>
    <row r="4441" spans="1:17" hidden="1" x14ac:dyDescent="0.3">
      <c r="A4441" t="s">
        <v>9038</v>
      </c>
      <c r="B4441" t="s">
        <v>9039</v>
      </c>
      <c r="C4441" t="str">
        <f>IFERROR(VLOOKUP(Table1[[#This Row],[Ticker]],[1]!Table1[[Symbol]:[Industry]],2,FALSE),"-")</f>
        <v>-</v>
      </c>
      <c r="D4441" t="s">
        <v>104</v>
      </c>
      <c r="E4441">
        <v>9.0909700000000004</v>
      </c>
      <c r="F4441">
        <v>0.49</v>
      </c>
      <c r="G4441">
        <v>-25.6852215195645</v>
      </c>
      <c r="H4441">
        <v>-7.0441664040619996</v>
      </c>
      <c r="I4441">
        <v>-29.650709105287198</v>
      </c>
      <c r="J4441">
        <v>-1.6714935522083501</v>
      </c>
      <c r="K4441">
        <v>0.49143078035299198</v>
      </c>
      <c r="L4441">
        <v>0.523741014165511</v>
      </c>
      <c r="M4441">
        <v>42.892589935559599</v>
      </c>
      <c r="N4441">
        <v>0.48868640475599401</v>
      </c>
      <c r="O4441">
        <v>24.4897959183673</v>
      </c>
      <c r="P4441">
        <v>0</v>
      </c>
      <c r="Q4441">
        <v>-0.180406060515719</v>
      </c>
    </row>
    <row r="4442" spans="1:17" hidden="1" x14ac:dyDescent="0.3">
      <c r="A4442" t="s">
        <v>9040</v>
      </c>
      <c r="B4442" t="s">
        <v>9041</v>
      </c>
      <c r="C4442" t="str">
        <f>IFERROR(VLOOKUP(Table1[[#This Row],[Ticker]],[1]!Table1[[Symbol]:[Industry]],2,FALSE),"-")</f>
        <v>-</v>
      </c>
      <c r="E4442">
        <v>9.0800426000000005</v>
      </c>
      <c r="F4442">
        <v>29.98</v>
      </c>
      <c r="G4442">
        <v>-25.9513559174354</v>
      </c>
      <c r="H4442">
        <v>-7.0441664040619996</v>
      </c>
      <c r="I4442">
        <v>-6.3453869764357398</v>
      </c>
      <c r="J4442">
        <v>-1.6714935522083501</v>
      </c>
      <c r="K4442">
        <v>29.630552725186501</v>
      </c>
      <c r="L4442">
        <v>29.572424533196401</v>
      </c>
      <c r="M4442">
        <v>99.999999998127706</v>
      </c>
      <c r="N4442">
        <v>0</v>
      </c>
      <c r="O4442">
        <v>0.26684456304202298</v>
      </c>
      <c r="P4442">
        <v>4.97198879551821</v>
      </c>
    </row>
    <row r="4443" spans="1:17" hidden="1" x14ac:dyDescent="0.3">
      <c r="A4443" t="s">
        <v>9042</v>
      </c>
      <c r="B4443" t="s">
        <v>9043</v>
      </c>
      <c r="C4443" t="str">
        <f>IFERROR(VLOOKUP(Table1[[#This Row],[Ticker]],[1]!Table1[[Symbol]:[Industry]],2,FALSE),"-")</f>
        <v>-</v>
      </c>
      <c r="D4443" t="s">
        <v>278</v>
      </c>
      <c r="E4443">
        <v>9.0108525079999993</v>
      </c>
      <c r="F4443">
        <v>7.29</v>
      </c>
      <c r="G4443">
        <v>14.507086172743101</v>
      </c>
      <c r="H4443">
        <v>-21.4807861223718</v>
      </c>
      <c r="I4443">
        <v>-32.164281309413198</v>
      </c>
      <c r="J4443">
        <v>-1.8084798535782101</v>
      </c>
      <c r="K4443">
        <v>7.4413395479532998</v>
      </c>
      <c r="L4443">
        <v>8.0396464512320698</v>
      </c>
      <c r="M4443">
        <v>69.206508381509806</v>
      </c>
      <c r="N4443">
        <v>0.277784368809249</v>
      </c>
      <c r="O4443">
        <v>32.373113854595303</v>
      </c>
      <c r="P4443">
        <v>63.452914798206201</v>
      </c>
      <c r="Q4443">
        <v>-3.3982263294748002E-2</v>
      </c>
    </row>
    <row r="4444" spans="1:17" hidden="1" x14ac:dyDescent="0.3">
      <c r="A4444" t="s">
        <v>9044</v>
      </c>
      <c r="B4444" t="s">
        <v>9045</v>
      </c>
      <c r="C4444" t="str">
        <f>IFERROR(VLOOKUP(Table1[[#This Row],[Ticker]],[1]!Table1[[Symbol]:[Industry]],2,FALSE),"-")</f>
        <v>-</v>
      </c>
      <c r="D4444" t="s">
        <v>676</v>
      </c>
      <c r="E4444">
        <v>8.9285349999999397</v>
      </c>
      <c r="F4444">
        <v>8.75</v>
      </c>
      <c r="G4444">
        <v>-25.6852215195645</v>
      </c>
      <c r="H4444">
        <v>-7.0441664040619996</v>
      </c>
      <c r="I4444">
        <v>-11.3173757719539</v>
      </c>
      <c r="J4444">
        <v>-1.6714935522083501</v>
      </c>
      <c r="K4444">
        <v>8.75</v>
      </c>
      <c r="L4444">
        <v>8.75</v>
      </c>
      <c r="M4444">
        <v>50</v>
      </c>
      <c r="O4444">
        <v>0</v>
      </c>
      <c r="P4444">
        <v>0</v>
      </c>
    </row>
    <row r="4445" spans="1:17" hidden="1" x14ac:dyDescent="0.3">
      <c r="A4445" t="s">
        <v>9046</v>
      </c>
      <c r="B4445" t="s">
        <v>9047</v>
      </c>
      <c r="C4445" t="str">
        <f>IFERROR(VLOOKUP(Table1[[#This Row],[Ticker]],[1]!Table1[[Symbol]:[Industry]],2,FALSE),"-")</f>
        <v>-</v>
      </c>
      <c r="D4445" t="s">
        <v>607</v>
      </c>
      <c r="E4445">
        <v>8.9222015999999993</v>
      </c>
      <c r="F4445">
        <v>23.79</v>
      </c>
      <c r="G4445">
        <v>-9.2388191700784894</v>
      </c>
      <c r="H4445">
        <v>-12.9753645060786</v>
      </c>
      <c r="I4445">
        <v>-9.2581737127518906</v>
      </c>
      <c r="J4445">
        <v>-1.7135103589310401</v>
      </c>
      <c r="K4445">
        <v>23.688572255316</v>
      </c>
      <c r="L4445">
        <v>23.746417995407899</v>
      </c>
      <c r="M4445">
        <v>45.488836096704802</v>
      </c>
      <c r="N4445">
        <v>0.281852306852306</v>
      </c>
      <c r="O4445">
        <v>22.9508196721311</v>
      </c>
      <c r="P4445">
        <v>42.199641362821197</v>
      </c>
      <c r="Q4445">
        <v>5.4001215712763E-2</v>
      </c>
    </row>
    <row r="4446" spans="1:17" hidden="1" x14ac:dyDescent="0.3">
      <c r="A4446" t="s">
        <v>9048</v>
      </c>
      <c r="B4446" t="s">
        <v>9049</v>
      </c>
      <c r="C4446" t="str">
        <f>IFERROR(VLOOKUP(Table1[[#This Row],[Ticker]],[1]!Table1[[Symbol]:[Industry]],2,FALSE),"-")</f>
        <v>-</v>
      </c>
      <c r="E4446">
        <v>8.9184059999999992</v>
      </c>
      <c r="F4446">
        <v>6.16</v>
      </c>
      <c r="G4446">
        <v>14.9540478868281</v>
      </c>
      <c r="H4446">
        <v>-15.560649920545499</v>
      </c>
      <c r="I4446">
        <v>19.1910988043172</v>
      </c>
      <c r="J4446">
        <v>-3.1507834930367502</v>
      </c>
      <c r="K4446">
        <v>6.6688121056507699</v>
      </c>
      <c r="L4446">
        <v>5.9044860564277597</v>
      </c>
      <c r="M4446">
        <v>48.952329293871202</v>
      </c>
      <c r="N4446">
        <v>0.74800339847068797</v>
      </c>
      <c r="O4446">
        <v>45.292207792207698</v>
      </c>
      <c r="P4446">
        <v>71.1111111111111</v>
      </c>
      <c r="Q4446">
        <v>-6.0272848043568E-2</v>
      </c>
    </row>
    <row r="4447" spans="1:17" hidden="1" x14ac:dyDescent="0.3">
      <c r="A4447" t="s">
        <v>9050</v>
      </c>
      <c r="B4447" t="s">
        <v>9051</v>
      </c>
      <c r="C4447" t="str">
        <f>IFERROR(VLOOKUP(Table1[[#This Row],[Ticker]],[1]!Table1[[Symbol]:[Industry]],2,FALSE),"-")</f>
        <v>-</v>
      </c>
      <c r="E4447">
        <v>8.8740000000000006</v>
      </c>
      <c r="F4447">
        <v>42.8</v>
      </c>
      <c r="G4447">
        <v>16.9814451471021</v>
      </c>
      <c r="H4447">
        <v>-3.3856298186961502</v>
      </c>
      <c r="I4447">
        <v>-3.29243938988419E-2</v>
      </c>
      <c r="J4447">
        <v>-1.6714935522083501</v>
      </c>
      <c r="K4447">
        <v>41.210992571078101</v>
      </c>
      <c r="L4447">
        <v>38.534828933421899</v>
      </c>
      <c r="M4447">
        <v>96.964654009076995</v>
      </c>
      <c r="N4447">
        <v>1.5324675324675301</v>
      </c>
      <c r="O4447">
        <v>3.9485981308411402</v>
      </c>
      <c r="P4447">
        <v>55.636363636363598</v>
      </c>
    </row>
    <row r="4448" spans="1:17" hidden="1" x14ac:dyDescent="0.3">
      <c r="A4448" t="s">
        <v>9052</v>
      </c>
      <c r="B4448" t="s">
        <v>9053</v>
      </c>
      <c r="C4448" t="str">
        <f>IFERROR(VLOOKUP(Table1[[#This Row],[Ticker]],[1]!Table1[[Symbol]:[Industry]],2,FALSE),"-")</f>
        <v>-</v>
      </c>
      <c r="D4448" t="s">
        <v>130</v>
      </c>
      <c r="E4448">
        <v>8.8595000000000006</v>
      </c>
      <c r="F4448">
        <v>1.85</v>
      </c>
      <c r="G4448">
        <v>124.314778480435</v>
      </c>
      <c r="H4448">
        <v>-25.658885018780602</v>
      </c>
      <c r="I4448">
        <v>85.491134866343899</v>
      </c>
      <c r="J4448">
        <v>-8.1391552437506292</v>
      </c>
      <c r="K4448">
        <v>1.80306656671683</v>
      </c>
      <c r="L4448">
        <v>1.2514780322555601</v>
      </c>
      <c r="M4448">
        <v>18.873451338612998</v>
      </c>
      <c r="N4448">
        <v>0.178227508778905</v>
      </c>
      <c r="O4448">
        <v>37.297297297297199</v>
      </c>
      <c r="P4448">
        <v>184.61538461538399</v>
      </c>
      <c r="Q4448">
        <v>3.4018314070758997E-2</v>
      </c>
    </row>
    <row r="4449" spans="1:17" hidden="1" x14ac:dyDescent="0.3">
      <c r="A4449" t="s">
        <v>9054</v>
      </c>
      <c r="B4449" t="s">
        <v>9055</v>
      </c>
      <c r="C4449" t="str">
        <f>IFERROR(VLOOKUP(Table1[[#This Row],[Ticker]],[1]!Table1[[Symbol]:[Industry]],2,FALSE),"-")</f>
        <v>-</v>
      </c>
      <c r="E4449">
        <v>8.8466430000000003</v>
      </c>
      <c r="F4449">
        <v>9.06</v>
      </c>
      <c r="G4449">
        <v>111.487553349545</v>
      </c>
      <c r="H4449">
        <v>3.1748116981277699</v>
      </c>
      <c r="I4449">
        <v>37.451097134449903</v>
      </c>
      <c r="J4449">
        <v>-1.6714935522083501</v>
      </c>
      <c r="K4449">
        <v>6.6248328814264603</v>
      </c>
      <c r="L4449">
        <v>5.1625312002509496</v>
      </c>
      <c r="M4449">
        <v>95.413496981885999</v>
      </c>
      <c r="N4449">
        <v>1.8823428497905601</v>
      </c>
      <c r="O4449">
        <v>0</v>
      </c>
      <c r="P4449">
        <v>170.447761194029</v>
      </c>
      <c r="Q4449">
        <v>0.133915328762372</v>
      </c>
    </row>
    <row r="4450" spans="1:17" hidden="1" x14ac:dyDescent="0.3">
      <c r="A4450" t="s">
        <v>9056</v>
      </c>
      <c r="B4450" t="s">
        <v>9057</v>
      </c>
      <c r="C4450" t="str">
        <f>IFERROR(VLOOKUP(Table1[[#This Row],[Ticker]],[1]!Table1[[Symbol]:[Industry]],2,FALSE),"-")</f>
        <v>-</v>
      </c>
      <c r="D4450" t="s">
        <v>498</v>
      </c>
      <c r="E4450">
        <v>8.7950982</v>
      </c>
      <c r="F4450">
        <v>18.350000000000001</v>
      </c>
      <c r="G4450">
        <v>57.8147784804354</v>
      </c>
      <c r="H4450">
        <v>39.578018750233198</v>
      </c>
      <c r="I4450">
        <v>41.091262101800197</v>
      </c>
      <c r="J4450">
        <v>-5.0249844812902804</v>
      </c>
      <c r="K4450">
        <v>13.720294971490899</v>
      </c>
      <c r="L4450">
        <v>11.3197803643786</v>
      </c>
      <c r="M4450">
        <v>67.506472381086297</v>
      </c>
      <c r="N4450">
        <v>2.7652818852966599</v>
      </c>
      <c r="O4450">
        <v>5.7220708446866304</v>
      </c>
      <c r="P4450">
        <v>150.341064120054</v>
      </c>
      <c r="Q4450">
        <v>0.14796708315451801</v>
      </c>
    </row>
    <row r="4451" spans="1:17" hidden="1" x14ac:dyDescent="0.3">
      <c r="A4451" t="s">
        <v>9058</v>
      </c>
      <c r="B4451" t="s">
        <v>9059</v>
      </c>
      <c r="C4451" t="str">
        <f>IFERROR(VLOOKUP(Table1[[#This Row],[Ticker]],[1]!Table1[[Symbol]:[Industry]],2,FALSE),"-")</f>
        <v>-</v>
      </c>
      <c r="E4451">
        <v>8.781275612</v>
      </c>
      <c r="F4451">
        <v>11.11</v>
      </c>
      <c r="G4451">
        <v>-17.962953647748598</v>
      </c>
      <c r="H4451">
        <v>3.8667445068488999</v>
      </c>
      <c r="I4451">
        <v>-7.9685385626516299</v>
      </c>
      <c r="J4451">
        <v>6.63740185346124</v>
      </c>
      <c r="K4451">
        <v>10.6210850045537</v>
      </c>
      <c r="L4451">
        <v>11.046875976461401</v>
      </c>
      <c r="M4451">
        <v>60.109770801523403</v>
      </c>
      <c r="N4451">
        <v>2.3649078194532702</v>
      </c>
      <c r="O4451">
        <v>93.069306930693003</v>
      </c>
      <c r="P4451">
        <v>36.560416666666598</v>
      </c>
      <c r="Q4451">
        <v>2.3598323304502001E-2</v>
      </c>
    </row>
    <row r="4452" spans="1:17" hidden="1" x14ac:dyDescent="0.3">
      <c r="A4452" t="s">
        <v>9060</v>
      </c>
      <c r="B4452" t="s">
        <v>9061</v>
      </c>
      <c r="C4452" t="str">
        <f>IFERROR(VLOOKUP(Table1[[#This Row],[Ticker]],[1]!Table1[[Symbol]:[Industry]],2,FALSE),"-")</f>
        <v>-</v>
      </c>
      <c r="D4452" t="s">
        <v>322</v>
      </c>
      <c r="E4452">
        <v>8.7583710000000004</v>
      </c>
      <c r="F4452">
        <v>13.03</v>
      </c>
      <c r="G4452">
        <v>30.737347508046401</v>
      </c>
      <c r="H4452">
        <v>-8.0743356461517806</v>
      </c>
      <c r="I4452">
        <v>76.9774219159073</v>
      </c>
      <c r="J4452">
        <v>-1.89404548099174</v>
      </c>
      <c r="K4452">
        <v>13.321871448752001</v>
      </c>
      <c r="L4452">
        <v>10.780017611812699</v>
      </c>
      <c r="M4452">
        <v>44.308718107813</v>
      </c>
      <c r="N4452">
        <v>0.58180965734272505</v>
      </c>
      <c r="O4452">
        <v>43.975441289332302</v>
      </c>
      <c r="P4452">
        <v>115.728476821192</v>
      </c>
      <c r="Q4452">
        <v>9.7716522314903007E-2</v>
      </c>
    </row>
    <row r="4453" spans="1:17" hidden="1" x14ac:dyDescent="0.3">
      <c r="A4453" t="s">
        <v>9062</v>
      </c>
      <c r="B4453" t="s">
        <v>9063</v>
      </c>
      <c r="C4453" t="str">
        <f>IFERROR(VLOOKUP(Table1[[#This Row],[Ticker]],[1]!Table1[[Symbol]:[Industry]],2,FALSE),"-")</f>
        <v>-</v>
      </c>
      <c r="D4453" t="s">
        <v>272</v>
      </c>
      <c r="E4453">
        <v>8.7541823999999995</v>
      </c>
      <c r="F4453">
        <v>20.3</v>
      </c>
      <c r="G4453">
        <v>44.903013774553003</v>
      </c>
      <c r="H4453">
        <v>5.6140614440392502</v>
      </c>
      <c r="I4453">
        <v>36.534044475678897</v>
      </c>
      <c r="J4453">
        <v>7.3080982845263298</v>
      </c>
      <c r="K4453">
        <v>20.008613766271001</v>
      </c>
      <c r="L4453">
        <v>18.610799002156998</v>
      </c>
      <c r="M4453">
        <v>64.716733245944795</v>
      </c>
      <c r="N4453">
        <v>1.8904054953026801</v>
      </c>
      <c r="O4453">
        <v>36.600985221674797</v>
      </c>
      <c r="P4453">
        <v>96.896217264791403</v>
      </c>
      <c r="Q4453">
        <v>9.7406418748335999E-2</v>
      </c>
    </row>
    <row r="4454" spans="1:17" hidden="1" x14ac:dyDescent="0.3">
      <c r="A4454" t="s">
        <v>9064</v>
      </c>
      <c r="B4454" t="s">
        <v>9065</v>
      </c>
      <c r="C4454" t="str">
        <f>IFERROR(VLOOKUP(Table1[[#This Row],[Ticker]],[1]!Table1[[Symbol]:[Industry]],2,FALSE),"-")</f>
        <v>-</v>
      </c>
      <c r="D4454" t="s">
        <v>388</v>
      </c>
      <c r="E4454">
        <v>8.7379110000000004</v>
      </c>
      <c r="F4454">
        <v>16.77</v>
      </c>
      <c r="G4454">
        <v>40.190149400316699</v>
      </c>
      <c r="H4454">
        <v>18.5283526799074</v>
      </c>
      <c r="I4454">
        <v>46.890171397857301</v>
      </c>
      <c r="J4454">
        <v>6.4810376772459399</v>
      </c>
      <c r="K4454">
        <v>14.14522170891</v>
      </c>
      <c r="L4454">
        <v>11.3422574626788</v>
      </c>
      <c r="M4454">
        <v>82.477927552178201</v>
      </c>
      <c r="N4454">
        <v>2.8123867021669402</v>
      </c>
      <c r="O4454">
        <v>1.3714967203339401</v>
      </c>
      <c r="P4454">
        <v>156.03053435114501</v>
      </c>
      <c r="Q4454">
        <v>0.16251216393863199</v>
      </c>
    </row>
    <row r="4455" spans="1:17" hidden="1" x14ac:dyDescent="0.3">
      <c r="A4455" t="s">
        <v>9066</v>
      </c>
      <c r="B4455" t="s">
        <v>9067</v>
      </c>
      <c r="C4455" t="str">
        <f>IFERROR(VLOOKUP(Table1[[#This Row],[Ticker]],[1]!Table1[[Symbol]:[Industry]],2,FALSE),"-")</f>
        <v>-</v>
      </c>
      <c r="E4455">
        <v>8.7303750000000004</v>
      </c>
      <c r="F4455">
        <v>1.88</v>
      </c>
      <c r="G4455">
        <v>-28.7780050247191</v>
      </c>
      <c r="H4455">
        <v>-14.044166404062</v>
      </c>
      <c r="I4455">
        <v>-15.885903690735599</v>
      </c>
      <c r="J4455">
        <v>-1.1309530116678099</v>
      </c>
      <c r="K4455">
        <v>1.8978155686121101</v>
      </c>
      <c r="L4455">
        <v>1.93056728512031</v>
      </c>
      <c r="M4455">
        <v>48.069338277276898</v>
      </c>
      <c r="N4455">
        <v>2.16020438130613</v>
      </c>
      <c r="O4455">
        <v>40.957446808510603</v>
      </c>
      <c r="P4455">
        <v>36.231884057971001</v>
      </c>
      <c r="Q4455">
        <v>-5.9960131715045002E-2</v>
      </c>
    </row>
    <row r="4456" spans="1:17" hidden="1" x14ac:dyDescent="0.3">
      <c r="A4456" t="s">
        <v>9068</v>
      </c>
      <c r="B4456" t="s">
        <v>9069</v>
      </c>
      <c r="C4456" t="str">
        <f>IFERROR(VLOOKUP(Table1[[#This Row],[Ticker]],[1]!Table1[[Symbol]:[Industry]],2,FALSE),"-")</f>
        <v>-</v>
      </c>
      <c r="D4456" t="s">
        <v>544</v>
      </c>
      <c r="E4456">
        <v>8.7161882500000001</v>
      </c>
      <c r="F4456">
        <v>20.11</v>
      </c>
      <c r="G4456">
        <v>96.524723231816594</v>
      </c>
      <c r="H4456">
        <v>7.4136649212391799</v>
      </c>
      <c r="I4456">
        <v>20.551476687062401</v>
      </c>
      <c r="J4456">
        <v>-3.7333492223114302</v>
      </c>
      <c r="K4456">
        <v>17.668430567201099</v>
      </c>
      <c r="L4456">
        <v>15.0563261226413</v>
      </c>
      <c r="M4456">
        <v>54.781853384225897</v>
      </c>
      <c r="N4456">
        <v>1.6498866043510101</v>
      </c>
      <c r="O4456">
        <v>3.7792143212332201</v>
      </c>
      <c r="P4456">
        <v>164.257555847568</v>
      </c>
      <c r="Q4456">
        <v>8.9954542453795E-2</v>
      </c>
    </row>
    <row r="4457" spans="1:17" hidden="1" x14ac:dyDescent="0.3">
      <c r="A4457" t="s">
        <v>9070</v>
      </c>
      <c r="B4457" t="s">
        <v>9071</v>
      </c>
      <c r="C4457" t="str">
        <f>IFERROR(VLOOKUP(Table1[[#This Row],[Ticker]],[1]!Table1[[Symbol]:[Industry]],2,FALSE),"-")</f>
        <v>-</v>
      </c>
      <c r="D4457" t="s">
        <v>388</v>
      </c>
      <c r="E4457">
        <v>8.7159999999999993</v>
      </c>
      <c r="F4457">
        <v>21.79</v>
      </c>
      <c r="G4457">
        <v>21.644055018636902</v>
      </c>
      <c r="H4457">
        <v>-7.0441664040619996</v>
      </c>
      <c r="I4457">
        <v>-6.3559114174260198</v>
      </c>
      <c r="J4457">
        <v>-1.6714935522083501</v>
      </c>
      <c r="K4457">
        <v>21.420157070121899</v>
      </c>
      <c r="L4457">
        <v>17.903596494869198</v>
      </c>
      <c r="M4457">
        <v>100</v>
      </c>
      <c r="O4457">
        <v>0</v>
      </c>
      <c r="P4457">
        <v>47.329276538201398</v>
      </c>
    </row>
    <row r="4458" spans="1:17" hidden="1" x14ac:dyDescent="0.3">
      <c r="A4458" t="s">
        <v>9072</v>
      </c>
      <c r="B4458" t="s">
        <v>9073</v>
      </c>
      <c r="C4458" t="str">
        <f>IFERROR(VLOOKUP(Table1[[#This Row],[Ticker]],[1]!Table1[[Symbol]:[Industry]],2,FALSE),"-")</f>
        <v>-</v>
      </c>
      <c r="D4458" t="s">
        <v>385</v>
      </c>
      <c r="E4458">
        <v>8.6869443760379301</v>
      </c>
      <c r="F4458">
        <v>17.100000000000001</v>
      </c>
      <c r="G4458">
        <v>159.314778480435</v>
      </c>
      <c r="H4458">
        <v>-7.0441664040619996</v>
      </c>
      <c r="I4458">
        <v>82.5601752484542</v>
      </c>
      <c r="J4458">
        <v>-1.6714935522083501</v>
      </c>
      <c r="K4458">
        <v>16.996118243844698</v>
      </c>
      <c r="L4458">
        <v>13.9159542803433</v>
      </c>
      <c r="M4458">
        <v>52.558837165662098</v>
      </c>
      <c r="O4458">
        <v>17.660818713450201</v>
      </c>
      <c r="P4458">
        <v>232.03883495145601</v>
      </c>
    </row>
    <row r="4459" spans="1:17" hidden="1" x14ac:dyDescent="0.3">
      <c r="A4459" t="s">
        <v>9074</v>
      </c>
      <c r="B4459" t="s">
        <v>9075</v>
      </c>
      <c r="C4459" t="str">
        <f>IFERROR(VLOOKUP(Table1[[#This Row],[Ticker]],[1]!Table1[[Symbol]:[Industry]],2,FALSE),"-")</f>
        <v>-</v>
      </c>
      <c r="D4459" t="s">
        <v>663</v>
      </c>
      <c r="E4459">
        <v>8.6648040000000002</v>
      </c>
      <c r="F4459">
        <v>8.86</v>
      </c>
      <c r="G4459">
        <v>27.337230984753202</v>
      </c>
      <c r="H4459">
        <v>31.029907670012001</v>
      </c>
      <c r="I4459">
        <v>56.804066353283197</v>
      </c>
      <c r="J4459">
        <v>8.1047137505007107</v>
      </c>
      <c r="K4459">
        <v>6.7574374081070401</v>
      </c>
      <c r="L4459">
        <v>5.8218652846563996</v>
      </c>
      <c r="M4459">
        <v>76.543166569066003</v>
      </c>
      <c r="N4459">
        <v>3.5030828792658402</v>
      </c>
      <c r="O4459">
        <v>12.753950338600401</v>
      </c>
      <c r="P4459">
        <v>152.421652421652</v>
      </c>
      <c r="Q4459">
        <v>1.7727127542768999E-2</v>
      </c>
    </row>
    <row r="4460" spans="1:17" hidden="1" x14ac:dyDescent="0.3">
      <c r="A4460" t="s">
        <v>9076</v>
      </c>
      <c r="B4460" t="s">
        <v>9077</v>
      </c>
      <c r="C4460" t="str">
        <f>IFERROR(VLOOKUP(Table1[[#This Row],[Ticker]],[1]!Table1[[Symbol]:[Industry]],2,FALSE),"-")</f>
        <v>-</v>
      </c>
      <c r="E4460">
        <v>8.6624999999999996</v>
      </c>
      <c r="F4460">
        <v>27.75</v>
      </c>
      <c r="G4460">
        <v>142.94982204287399</v>
      </c>
      <c r="H4460">
        <v>-30.013354079132</v>
      </c>
      <c r="I4460">
        <v>-68.066128889160893</v>
      </c>
      <c r="J4460">
        <v>-17.419042571816099</v>
      </c>
      <c r="K4460">
        <v>33.590826297624901</v>
      </c>
      <c r="L4460">
        <v>33.115767983518502</v>
      </c>
      <c r="M4460">
        <v>25.032931068006501</v>
      </c>
      <c r="N4460">
        <v>2.0313457572382401</v>
      </c>
      <c r="O4460">
        <v>155.027027027027</v>
      </c>
      <c r="P4460">
        <v>168.63504356243899</v>
      </c>
    </row>
    <row r="4461" spans="1:17" hidden="1" x14ac:dyDescent="0.3">
      <c r="A4461" t="s">
        <v>9078</v>
      </c>
      <c r="B4461" t="s">
        <v>9079</v>
      </c>
      <c r="C4461" t="str">
        <f>IFERROR(VLOOKUP(Table1[[#This Row],[Ticker]],[1]!Table1[[Symbol]:[Industry]],2,FALSE),"-")</f>
        <v>-</v>
      </c>
      <c r="D4461" t="s">
        <v>388</v>
      </c>
      <c r="E4461">
        <v>8.6501249999999992</v>
      </c>
      <c r="F4461">
        <v>116.5</v>
      </c>
      <c r="G4461">
        <v>-25.6852215195645</v>
      </c>
      <c r="H4461">
        <v>-7.0441664040619996</v>
      </c>
      <c r="I4461">
        <v>-11.3173757719539</v>
      </c>
      <c r="J4461">
        <v>-1.6714935522083501</v>
      </c>
      <c r="K4461">
        <v>116.49999877368499</v>
      </c>
      <c r="L4461">
        <v>116.483026978269</v>
      </c>
      <c r="M4461">
        <v>100</v>
      </c>
      <c r="O4461">
        <v>0</v>
      </c>
      <c r="P4461">
        <v>0.43103448275862899</v>
      </c>
    </row>
    <row r="4462" spans="1:17" hidden="1" x14ac:dyDescent="0.3">
      <c r="A4462" t="s">
        <v>9080</v>
      </c>
      <c r="B4462" t="s">
        <v>9081</v>
      </c>
      <c r="C4462" t="str">
        <f>IFERROR(VLOOKUP(Table1[[#This Row],[Ticker]],[1]!Table1[[Symbol]:[Industry]],2,FALSE),"-")</f>
        <v>-</v>
      </c>
      <c r="D4462" t="s">
        <v>396</v>
      </c>
      <c r="E4462">
        <v>8.5994735999999996</v>
      </c>
      <c r="F4462">
        <v>27.06</v>
      </c>
      <c r="G4462">
        <v>5.03941616159487</v>
      </c>
      <c r="H4462">
        <v>-4.8905411348588403</v>
      </c>
      <c r="I4462">
        <v>-9.2041682247841408</v>
      </c>
      <c r="J4462">
        <v>1.7817961606233399</v>
      </c>
      <c r="K4462">
        <v>28.789735485639699</v>
      </c>
      <c r="L4462">
        <v>28.2528590650928</v>
      </c>
      <c r="M4462">
        <v>49.722331724953797</v>
      </c>
      <c r="N4462">
        <v>0.60612779681515805</v>
      </c>
      <c r="O4462">
        <v>45.971914264597103</v>
      </c>
      <c r="P4462">
        <v>64.899451553930504</v>
      </c>
      <c r="Q4462">
        <v>8.4716378173684007E-2</v>
      </c>
    </row>
    <row r="4463" spans="1:17" hidden="1" x14ac:dyDescent="0.3">
      <c r="A4463" t="s">
        <v>9082</v>
      </c>
      <c r="B4463" t="s">
        <v>9083</v>
      </c>
      <c r="C4463" t="str">
        <f>IFERROR(VLOOKUP(Table1[[#This Row],[Ticker]],[1]!Table1[[Symbol]:[Industry]],2,FALSE),"-")</f>
        <v>-</v>
      </c>
      <c r="D4463" t="s">
        <v>714</v>
      </c>
      <c r="E4463">
        <v>8.5756189999999997</v>
      </c>
      <c r="F4463">
        <v>72.92</v>
      </c>
      <c r="G4463">
        <v>40.425253696709099</v>
      </c>
      <c r="H4463">
        <v>0.51959788793447004</v>
      </c>
      <c r="I4463">
        <v>24.930755767657399</v>
      </c>
      <c r="J4463">
        <v>-0.79164752526306703</v>
      </c>
      <c r="K4463">
        <v>68.602903376384205</v>
      </c>
      <c r="L4463">
        <v>58.990416156551497</v>
      </c>
      <c r="M4463">
        <v>52.364653728359698</v>
      </c>
      <c r="N4463">
        <v>0.74371361137025704</v>
      </c>
      <c r="O4463">
        <v>3.0581459133296902</v>
      </c>
      <c r="P4463">
        <v>84.079030420505305</v>
      </c>
    </row>
    <row r="4464" spans="1:17" hidden="1" x14ac:dyDescent="0.3">
      <c r="A4464" t="s">
        <v>9084</v>
      </c>
      <c r="B4464" t="s">
        <v>9085</v>
      </c>
      <c r="C4464" t="str">
        <f>IFERROR(VLOOKUP(Table1[[#This Row],[Ticker]],[1]!Table1[[Symbol]:[Industry]],2,FALSE),"-")</f>
        <v>-</v>
      </c>
      <c r="D4464" t="s">
        <v>388</v>
      </c>
      <c r="E4464">
        <v>8.5590960000000003</v>
      </c>
      <c r="F4464">
        <v>19.09</v>
      </c>
      <c r="G4464">
        <v>-25.211537309038199</v>
      </c>
      <c r="H4464">
        <v>-12.694762567877399</v>
      </c>
      <c r="I4464">
        <v>-12.405458673508299</v>
      </c>
      <c r="J4464">
        <v>-8.3381602188750197</v>
      </c>
      <c r="K4464">
        <v>18.234454239196701</v>
      </c>
      <c r="L4464">
        <v>18.060823058265999</v>
      </c>
      <c r="M4464">
        <v>45.479129721916401</v>
      </c>
      <c r="N4464">
        <v>2.6119320321672999</v>
      </c>
      <c r="O4464">
        <v>9.4814038763750599</v>
      </c>
      <c r="P4464">
        <v>43.533834586466099</v>
      </c>
      <c r="Q4464">
        <v>2.8798349868698E-2</v>
      </c>
    </row>
    <row r="4465" spans="1:17" hidden="1" x14ac:dyDescent="0.3">
      <c r="A4465" t="s">
        <v>9086</v>
      </c>
      <c r="B4465" t="s">
        <v>9087</v>
      </c>
      <c r="C4465" t="str">
        <f>IFERROR(VLOOKUP(Table1[[#This Row],[Ticker]],[1]!Table1[[Symbol]:[Industry]],2,FALSE),"-")</f>
        <v>-</v>
      </c>
      <c r="D4465" t="s">
        <v>4525</v>
      </c>
      <c r="E4465">
        <v>8.5412999999999997</v>
      </c>
      <c r="F4465">
        <v>3.93</v>
      </c>
      <c r="G4465">
        <v>141.66171725594501</v>
      </c>
      <c r="H4465">
        <v>-21.176928716695802</v>
      </c>
      <c r="I4465">
        <v>49.090787493352103</v>
      </c>
      <c r="J4465">
        <v>-9.06179378315524</v>
      </c>
      <c r="K4465">
        <v>3.8389849939068998</v>
      </c>
      <c r="L4465">
        <v>2.9409461274141999</v>
      </c>
      <c r="M4465">
        <v>19.6115338461337</v>
      </c>
      <c r="N4465">
        <v>0.203461563365786</v>
      </c>
      <c r="O4465">
        <v>38.422391857506298</v>
      </c>
      <c r="P4465">
        <v>178.723404255319</v>
      </c>
      <c r="Q4465">
        <v>7.6301441951841006E-2</v>
      </c>
    </row>
    <row r="4466" spans="1:17" hidden="1" x14ac:dyDescent="0.3">
      <c r="A4466" t="s">
        <v>9088</v>
      </c>
      <c r="B4466" t="s">
        <v>9089</v>
      </c>
      <c r="C4466" t="str">
        <f>IFERROR(VLOOKUP(Table1[[#This Row],[Ticker]],[1]!Table1[[Symbol]:[Industry]],2,FALSE),"-")</f>
        <v>-</v>
      </c>
      <c r="D4466" t="s">
        <v>607</v>
      </c>
      <c r="E4466">
        <v>8.5321560000000005</v>
      </c>
      <c r="F4466">
        <v>6.28</v>
      </c>
      <c r="G4466">
        <v>60.1135950484828</v>
      </c>
      <c r="H4466">
        <v>-19.980212915689901</v>
      </c>
      <c r="I4466">
        <v>13.782225821671499</v>
      </c>
      <c r="J4466">
        <v>4.91213634103008</v>
      </c>
      <c r="K4466">
        <v>5.23850105065139</v>
      </c>
      <c r="L4466">
        <v>4.3759031435278199</v>
      </c>
      <c r="M4466">
        <v>58.317076973425898</v>
      </c>
      <c r="N4466">
        <v>1.4098145391675101</v>
      </c>
      <c r="O4466">
        <v>9.5541401273885302</v>
      </c>
      <c r="P4466">
        <v>146.27450980392101</v>
      </c>
      <c r="Q4466">
        <v>0.146994065527558</v>
      </c>
    </row>
    <row r="4467" spans="1:17" hidden="1" x14ac:dyDescent="0.3">
      <c r="A4467" t="s">
        <v>9090</v>
      </c>
      <c r="B4467" t="s">
        <v>9091</v>
      </c>
      <c r="C4467" t="str">
        <f>IFERROR(VLOOKUP(Table1[[#This Row],[Ticker]],[1]!Table1[[Symbol]:[Industry]],2,FALSE),"-")</f>
        <v>-</v>
      </c>
      <c r="D4467" t="s">
        <v>881</v>
      </c>
      <c r="E4467">
        <v>8.5282499999999999</v>
      </c>
      <c r="F4467">
        <v>12.39</v>
      </c>
      <c r="G4467">
        <v>-20.6852215195645</v>
      </c>
      <c r="H4467">
        <v>-0.63390999380559598</v>
      </c>
      <c r="I4467">
        <v>7.8172396126614299</v>
      </c>
      <c r="J4467">
        <v>-6.6333256132770497</v>
      </c>
      <c r="K4467">
        <v>11.6068685037829</v>
      </c>
      <c r="L4467">
        <v>11.327386565121</v>
      </c>
      <c r="M4467">
        <v>59.607635275898097</v>
      </c>
      <c r="N4467">
        <v>1.34465784795251</v>
      </c>
      <c r="O4467">
        <v>19.8547215496367</v>
      </c>
      <c r="P4467">
        <v>39.213483146067396</v>
      </c>
      <c r="Q4467">
        <v>2.2661999603271001E-2</v>
      </c>
    </row>
    <row r="4468" spans="1:17" hidden="1" x14ac:dyDescent="0.3">
      <c r="A4468" t="s">
        <v>9092</v>
      </c>
      <c r="B4468" t="s">
        <v>9093</v>
      </c>
      <c r="C4468" t="str">
        <f>IFERROR(VLOOKUP(Table1[[#This Row],[Ticker]],[1]!Table1[[Symbol]:[Industry]],2,FALSE),"-")</f>
        <v>-</v>
      </c>
      <c r="E4468">
        <v>8.5108364000000005</v>
      </c>
      <c r="F4468">
        <v>7.63</v>
      </c>
      <c r="G4468">
        <v>-35.920515637211601</v>
      </c>
      <c r="H4468">
        <v>16.494295134399501</v>
      </c>
      <c r="I4468">
        <v>-17.697743870113399</v>
      </c>
      <c r="J4468">
        <v>-2.9015058523313701</v>
      </c>
      <c r="K4468">
        <v>7.4236327460141798</v>
      </c>
      <c r="L4468">
        <v>7.85639703082804</v>
      </c>
      <c r="M4468">
        <v>52.964631723953801</v>
      </c>
      <c r="N4468">
        <v>1.6448484848484799</v>
      </c>
      <c r="O4468">
        <v>36.173001310616002</v>
      </c>
      <c r="P4468">
        <v>23.064516129032199</v>
      </c>
    </row>
    <row r="4469" spans="1:17" hidden="1" x14ac:dyDescent="0.3">
      <c r="A4469" t="s">
        <v>9094</v>
      </c>
      <c r="B4469" t="s">
        <v>9095</v>
      </c>
      <c r="C4469" t="str">
        <f>IFERROR(VLOOKUP(Table1[[#This Row],[Ticker]],[1]!Table1[[Symbol]:[Industry]],2,FALSE),"-")</f>
        <v>-</v>
      </c>
      <c r="E4469">
        <v>8.5105424999999997</v>
      </c>
      <c r="F4469">
        <v>25.77</v>
      </c>
      <c r="G4469">
        <v>-20.715771417731499</v>
      </c>
      <c r="H4469">
        <v>-7.0441664040619996</v>
      </c>
      <c r="I4469">
        <v>-6.3479256701209597</v>
      </c>
      <c r="J4469">
        <v>-1.6714935522083501</v>
      </c>
      <c r="K4469">
        <v>25.7501919477779</v>
      </c>
      <c r="L4469">
        <v>25.324306815711001</v>
      </c>
      <c r="M4469">
        <v>100</v>
      </c>
      <c r="O4469">
        <v>0</v>
      </c>
      <c r="P4469">
        <v>4.9694501018329804</v>
      </c>
    </row>
    <row r="4470" spans="1:17" hidden="1" x14ac:dyDescent="0.3">
      <c r="A4470" t="s">
        <v>9096</v>
      </c>
      <c r="B4470" t="s">
        <v>9097</v>
      </c>
      <c r="C4470" t="str">
        <f>IFERROR(VLOOKUP(Table1[[#This Row],[Ticker]],[1]!Table1[[Symbol]:[Industry]],2,FALSE),"-")</f>
        <v>-</v>
      </c>
      <c r="D4470" t="s">
        <v>663</v>
      </c>
      <c r="E4470">
        <v>8.4573812610000001</v>
      </c>
      <c r="F4470">
        <v>7.37</v>
      </c>
      <c r="G4470">
        <v>17.4215745969403</v>
      </c>
      <c r="H4470">
        <v>-7.0441664040619996</v>
      </c>
      <c r="I4470">
        <v>-17.551472464065899</v>
      </c>
      <c r="J4470">
        <v>-12.7964935522083</v>
      </c>
      <c r="K4470">
        <v>7.4328768497741899</v>
      </c>
      <c r="L4470">
        <v>6.8928003683472001</v>
      </c>
      <c r="M4470">
        <v>36.760773406643096</v>
      </c>
      <c r="N4470">
        <v>0.67495800122007599</v>
      </c>
      <c r="O4470">
        <v>26.458616010854801</v>
      </c>
      <c r="P4470">
        <v>71.395348837209298</v>
      </c>
      <c r="Q4470">
        <v>0.115773468319132</v>
      </c>
    </row>
    <row r="4471" spans="1:17" hidden="1" x14ac:dyDescent="0.3">
      <c r="A4471" t="s">
        <v>9098</v>
      </c>
      <c r="B4471" t="s">
        <v>9099</v>
      </c>
      <c r="C4471" t="str">
        <f>IFERROR(VLOOKUP(Table1[[#This Row],[Ticker]],[1]!Table1[[Symbol]:[Industry]],2,FALSE),"-")</f>
        <v>-</v>
      </c>
      <c r="D4471" t="s">
        <v>495</v>
      </c>
      <c r="E4471">
        <v>8.4261575999999998</v>
      </c>
      <c r="F4471">
        <v>8.36</v>
      </c>
      <c r="G4471">
        <v>-12.252385698669</v>
      </c>
      <c r="H4471">
        <v>-12.446465254636699</v>
      </c>
      <c r="I4471">
        <v>-21.713945975598101</v>
      </c>
      <c r="J4471">
        <v>-6.1958555011642504</v>
      </c>
      <c r="K4471">
        <v>8.3546796039718405</v>
      </c>
      <c r="L4471">
        <v>8.2087532546356101</v>
      </c>
      <c r="M4471">
        <v>40.323506887355798</v>
      </c>
      <c r="N4471">
        <v>1.1644287308333601</v>
      </c>
      <c r="O4471">
        <v>81.578947368420998</v>
      </c>
      <c r="P4471">
        <v>62.330097087378597</v>
      </c>
      <c r="Q4471">
        <v>4.1609948147658997E-2</v>
      </c>
    </row>
    <row r="4472" spans="1:17" hidden="1" x14ac:dyDescent="0.3">
      <c r="A4472" t="s">
        <v>9100</v>
      </c>
      <c r="B4472" t="s">
        <v>9101</v>
      </c>
      <c r="C4472" t="str">
        <f>IFERROR(VLOOKUP(Table1[[#This Row],[Ticker]],[1]!Table1[[Symbol]:[Industry]],2,FALSE),"-")</f>
        <v>-</v>
      </c>
      <c r="E4472">
        <v>8.4158287949999995</v>
      </c>
      <c r="F4472">
        <v>8.49</v>
      </c>
      <c r="G4472">
        <v>40.785366715729502</v>
      </c>
      <c r="H4472">
        <v>-9.5742868859897197</v>
      </c>
      <c r="I4472">
        <v>10.1418516958572</v>
      </c>
      <c r="J4472">
        <v>-0.54649355220835405</v>
      </c>
      <c r="K4472">
        <v>7.8699562913457601</v>
      </c>
      <c r="L4472">
        <v>6.95478437814901</v>
      </c>
      <c r="M4472">
        <v>52.8539085853469</v>
      </c>
      <c r="N4472">
        <v>1.99450911261452</v>
      </c>
      <c r="O4472">
        <v>5.7714958775029404</v>
      </c>
      <c r="P4472">
        <v>112.25</v>
      </c>
      <c r="Q4472">
        <v>4.1824897202061E-2</v>
      </c>
    </row>
    <row r="4473" spans="1:17" hidden="1" x14ac:dyDescent="0.3">
      <c r="A4473" t="s">
        <v>9102</v>
      </c>
      <c r="B4473" t="s">
        <v>9103</v>
      </c>
      <c r="C4473" t="str">
        <f>IFERROR(VLOOKUP(Table1[[#This Row],[Ticker]],[1]!Table1[[Symbol]:[Industry]],2,FALSE),"-")</f>
        <v>-</v>
      </c>
      <c r="D4473" t="s">
        <v>64</v>
      </c>
      <c r="E4473">
        <v>8.3883360000000007</v>
      </c>
      <c r="F4473">
        <v>8.6</v>
      </c>
      <c r="G4473">
        <v>-1.4077648721656999</v>
      </c>
      <c r="H4473">
        <v>2.54487469182842</v>
      </c>
      <c r="I4473">
        <v>3.3492908947126998</v>
      </c>
      <c r="J4473">
        <v>9.0203303471627194</v>
      </c>
      <c r="K4473">
        <v>8.1833099857437599</v>
      </c>
      <c r="L4473">
        <v>7.5897154285193702</v>
      </c>
      <c r="M4473">
        <v>53.237065829873202</v>
      </c>
      <c r="N4473">
        <v>1.1501418094550799</v>
      </c>
      <c r="O4473">
        <v>10.465116279069701</v>
      </c>
      <c r="P4473">
        <v>50.877192982456101</v>
      </c>
      <c r="Q4473">
        <v>3.7575735667455999E-2</v>
      </c>
    </row>
    <row r="4474" spans="1:17" hidden="1" x14ac:dyDescent="0.3">
      <c r="A4474" t="s">
        <v>9104</v>
      </c>
      <c r="B4474" t="s">
        <v>9105</v>
      </c>
      <c r="C4474" t="str">
        <f>IFERROR(VLOOKUP(Table1[[#This Row],[Ticker]],[1]!Table1[[Symbol]:[Industry]],2,FALSE),"-")</f>
        <v>-</v>
      </c>
      <c r="D4474" t="s">
        <v>607</v>
      </c>
      <c r="E4474">
        <v>8.3850044399999994</v>
      </c>
      <c r="F4474">
        <v>2.73</v>
      </c>
      <c r="G4474">
        <v>-45.030459614802602</v>
      </c>
      <c r="H4474">
        <v>-2.356666404062</v>
      </c>
      <c r="I4474">
        <v>-20.013027945867002</v>
      </c>
      <c r="J4474">
        <v>-2.04324076410425</v>
      </c>
      <c r="K4474">
        <v>2.7356688238945002</v>
      </c>
      <c r="L4474">
        <v>3.024936819344</v>
      </c>
      <c r="M4474">
        <v>45.509372545854802</v>
      </c>
      <c r="N4474">
        <v>0.97904098038589904</v>
      </c>
      <c r="O4474">
        <v>40.6593406593406</v>
      </c>
      <c r="P4474">
        <v>16.170212765957402</v>
      </c>
      <c r="Q4474">
        <v>8.7332151285064996E-2</v>
      </c>
    </row>
    <row r="4475" spans="1:17" hidden="1" x14ac:dyDescent="0.3">
      <c r="A4475" t="s">
        <v>9106</v>
      </c>
      <c r="B4475" t="s">
        <v>9107</v>
      </c>
      <c r="C4475" t="str">
        <f>IFERROR(VLOOKUP(Table1[[#This Row],[Ticker]],[1]!Table1[[Symbol]:[Industry]],2,FALSE),"-")</f>
        <v>-</v>
      </c>
      <c r="D4475" t="s">
        <v>140</v>
      </c>
      <c r="E4475">
        <v>8.3630399999999998</v>
      </c>
      <c r="F4475">
        <v>19.95</v>
      </c>
      <c r="G4475">
        <v>29.085918899364799</v>
      </c>
      <c r="H4475">
        <v>-13.6452899995676</v>
      </c>
      <c r="I4475">
        <v>76.182624228045995</v>
      </c>
      <c r="J4475">
        <v>3.3285064477916402</v>
      </c>
      <c r="K4475">
        <v>17.7216342844929</v>
      </c>
      <c r="L4475">
        <v>15.075179320848701</v>
      </c>
      <c r="M4475">
        <v>52.913786964352603</v>
      </c>
      <c r="N4475">
        <v>0.32721626199886999</v>
      </c>
      <c r="O4475">
        <v>17.994987468671599</v>
      </c>
      <c r="P4475">
        <v>157.08762886597901</v>
      </c>
    </row>
    <row r="4476" spans="1:17" hidden="1" x14ac:dyDescent="0.3">
      <c r="A4476" t="s">
        <v>9108</v>
      </c>
      <c r="B4476" t="s">
        <v>9109</v>
      </c>
      <c r="C4476" t="str">
        <f>IFERROR(VLOOKUP(Table1[[#This Row],[Ticker]],[1]!Table1[[Symbol]:[Industry]],2,FALSE),"-")</f>
        <v>-</v>
      </c>
      <c r="D4476" t="s">
        <v>544</v>
      </c>
      <c r="E4476">
        <v>8.3444693999999995</v>
      </c>
      <c r="F4476">
        <v>27.01</v>
      </c>
      <c r="G4476">
        <v>-32.483013099964801</v>
      </c>
      <c r="H4476">
        <v>-11.77079779736</v>
      </c>
      <c r="I4476">
        <v>-21.9098948053865</v>
      </c>
      <c r="J4476">
        <v>3.3032441081103401</v>
      </c>
      <c r="K4476">
        <v>27.184471475010699</v>
      </c>
      <c r="L4476">
        <v>27.395694271170299</v>
      </c>
      <c r="M4476">
        <v>67.918301206533101</v>
      </c>
      <c r="N4476">
        <v>2.6757456603049699</v>
      </c>
      <c r="O4476">
        <v>19.992595335061001</v>
      </c>
      <c r="P4476">
        <v>15.9725203950193</v>
      </c>
    </row>
    <row r="4477" spans="1:17" hidden="1" x14ac:dyDescent="0.3">
      <c r="A4477" t="s">
        <v>9110</v>
      </c>
      <c r="B4477" t="s">
        <v>9111</v>
      </c>
      <c r="C4477" t="str">
        <f>IFERROR(VLOOKUP(Table1[[#This Row],[Ticker]],[1]!Table1[[Symbol]:[Industry]],2,FALSE),"-")</f>
        <v>-</v>
      </c>
      <c r="D4477" t="s">
        <v>714</v>
      </c>
      <c r="E4477">
        <v>8.3382966300000003</v>
      </c>
      <c r="F4477">
        <v>87.56</v>
      </c>
      <c r="G4477">
        <v>29.064165091020701</v>
      </c>
      <c r="H4477">
        <v>-3.3493776208149302</v>
      </c>
      <c r="I4477">
        <v>16.656900755377201</v>
      </c>
      <c r="J4477">
        <v>-3.52819704918979</v>
      </c>
      <c r="K4477">
        <v>82.052061786340801</v>
      </c>
      <c r="L4477">
        <v>72.316574254001793</v>
      </c>
      <c r="M4477">
        <v>46.9368374749682</v>
      </c>
      <c r="N4477">
        <v>1.22587183431161</v>
      </c>
      <c r="O4477">
        <v>1.8158976701690299</v>
      </c>
      <c r="P4477">
        <v>86.774744027303697</v>
      </c>
      <c r="Q4477">
        <v>2.6148773974396002E-2</v>
      </c>
    </row>
    <row r="4478" spans="1:17" hidden="1" x14ac:dyDescent="0.3">
      <c r="A4478" t="s">
        <v>9112</v>
      </c>
      <c r="B4478" t="s">
        <v>9113</v>
      </c>
      <c r="C4478" t="str">
        <f>IFERROR(VLOOKUP(Table1[[#This Row],[Ticker]],[1]!Table1[[Symbol]:[Industry]],2,FALSE),"-")</f>
        <v>-</v>
      </c>
      <c r="E4478">
        <v>8.3244000000000007</v>
      </c>
      <c r="F4478">
        <v>10.18</v>
      </c>
      <c r="G4478">
        <v>-65.269791252502202</v>
      </c>
      <c r="H4478">
        <v>-5.9217174244701702</v>
      </c>
      <c r="I4478">
        <v>-50.028995278275403</v>
      </c>
      <c r="J4478">
        <v>-2.3728963578195699</v>
      </c>
      <c r="K4478">
        <v>10.245105457731601</v>
      </c>
      <c r="L4478">
        <v>13.134674674807</v>
      </c>
      <c r="M4478">
        <v>50.316619120487097</v>
      </c>
      <c r="N4478">
        <v>0.93950594305898805</v>
      </c>
      <c r="O4478">
        <v>143.61493123772101</v>
      </c>
      <c r="P4478">
        <v>16.342857142857099</v>
      </c>
      <c r="Q4478">
        <v>3.7915517606856998E-2</v>
      </c>
    </row>
    <row r="4479" spans="1:17" hidden="1" x14ac:dyDescent="0.3">
      <c r="A4479" t="s">
        <v>9114</v>
      </c>
      <c r="B4479" t="s">
        <v>9115</v>
      </c>
      <c r="C4479" t="str">
        <f>IFERROR(VLOOKUP(Table1[[#This Row],[Ticker]],[1]!Table1[[Symbol]:[Industry]],2,FALSE),"-")</f>
        <v>-</v>
      </c>
      <c r="E4479">
        <v>8.2239237000000003</v>
      </c>
      <c r="F4479">
        <v>2.41</v>
      </c>
      <c r="G4479">
        <v>12.0290641947211</v>
      </c>
      <c r="H4479">
        <v>-28.044166404062</v>
      </c>
      <c r="I4479">
        <v>3.9936290127350502</v>
      </c>
      <c r="J4479">
        <v>-7.9956042241451</v>
      </c>
      <c r="K4479">
        <v>2.5218338384258798</v>
      </c>
      <c r="L4479">
        <v>2.3611761040275301</v>
      </c>
      <c r="M4479">
        <v>20.910240224353998</v>
      </c>
      <c r="N4479">
        <v>0.95548422756572704</v>
      </c>
      <c r="O4479">
        <v>25.311203319501999</v>
      </c>
      <c r="P4479">
        <v>55.4838709677419</v>
      </c>
      <c r="Q4479">
        <v>2.6008849307692001E-2</v>
      </c>
    </row>
    <row r="4480" spans="1:17" hidden="1" x14ac:dyDescent="0.3">
      <c r="A4480" t="s">
        <v>9116</v>
      </c>
      <c r="B4480" t="s">
        <v>9117</v>
      </c>
      <c r="C4480" t="str">
        <f>IFERROR(VLOOKUP(Table1[[#This Row],[Ticker]],[1]!Table1[[Symbol]:[Industry]],2,FALSE),"-")</f>
        <v>-</v>
      </c>
      <c r="E4480">
        <v>8.2140413999999993</v>
      </c>
      <c r="F4480">
        <v>26.01</v>
      </c>
      <c r="G4480">
        <v>88.388852554509498</v>
      </c>
      <c r="H4480">
        <v>-10.4994509569075</v>
      </c>
      <c r="I4480">
        <v>1.8187703785462701</v>
      </c>
      <c r="J4480">
        <v>-7.4254618061765996</v>
      </c>
      <c r="K4480">
        <v>24.8904104644756</v>
      </c>
      <c r="L4480">
        <v>23.246056421651002</v>
      </c>
      <c r="M4480">
        <v>46.396784683364601</v>
      </c>
      <c r="N4480">
        <v>1.06898669598898</v>
      </c>
      <c r="O4480">
        <v>71.664744329104096</v>
      </c>
      <c r="P4480">
        <v>114.07407407407401</v>
      </c>
    </row>
    <row r="4481" spans="1:17" hidden="1" x14ac:dyDescent="0.3">
      <c r="A4481" t="s">
        <v>9118</v>
      </c>
      <c r="B4481" t="s">
        <v>9119</v>
      </c>
      <c r="C4481" t="str">
        <f>IFERROR(VLOOKUP(Table1[[#This Row],[Ticker]],[1]!Table1[[Symbol]:[Industry]],2,FALSE),"-")</f>
        <v>-</v>
      </c>
      <c r="D4481" t="s">
        <v>544</v>
      </c>
      <c r="E4481">
        <v>8.1978779999999993</v>
      </c>
      <c r="F4481">
        <v>13.89</v>
      </c>
      <c r="G4481">
        <v>-20.696559388045198</v>
      </c>
      <c r="H4481">
        <v>-7.0441664040619996</v>
      </c>
      <c r="I4481">
        <v>-6.32871364043468</v>
      </c>
      <c r="J4481">
        <v>-1.6714935522083501</v>
      </c>
      <c r="K4481">
        <v>13.880868553435301</v>
      </c>
      <c r="L4481">
        <v>13.654495245736699</v>
      </c>
      <c r="M4481">
        <v>100</v>
      </c>
      <c r="O4481">
        <v>0</v>
      </c>
      <c r="P4481">
        <v>4.9886621315192698</v>
      </c>
    </row>
    <row r="4482" spans="1:17" hidden="1" x14ac:dyDescent="0.3">
      <c r="A4482" t="s">
        <v>9120</v>
      </c>
      <c r="B4482" t="s">
        <v>9121</v>
      </c>
      <c r="C4482" t="str">
        <f>IFERROR(VLOOKUP(Table1[[#This Row],[Ticker]],[1]!Table1[[Symbol]:[Industry]],2,FALSE),"-")</f>
        <v>-</v>
      </c>
      <c r="E4482">
        <v>8.183226672</v>
      </c>
      <c r="F4482">
        <v>4.34</v>
      </c>
      <c r="G4482">
        <v>12.972925445291599</v>
      </c>
      <c r="H4482">
        <v>0.48830112840551398</v>
      </c>
      <c r="I4482">
        <v>-12.681012135590301</v>
      </c>
      <c r="J4482">
        <v>1.82850644779163</v>
      </c>
      <c r="K4482">
        <v>4.1549159775048201</v>
      </c>
      <c r="L4482">
        <v>4.4626259461186599</v>
      </c>
      <c r="M4482">
        <v>59.956392779372699</v>
      </c>
      <c r="N4482">
        <v>0.60504111689398299</v>
      </c>
      <c r="O4482">
        <v>128.11059907834101</v>
      </c>
      <c r="P4482">
        <v>73.599999999999994</v>
      </c>
      <c r="Q4482">
        <v>3.7663267295204E-2</v>
      </c>
    </row>
    <row r="4483" spans="1:17" hidden="1" x14ac:dyDescent="0.3">
      <c r="A4483" t="s">
        <v>9122</v>
      </c>
      <c r="B4483" t="s">
        <v>9123</v>
      </c>
      <c r="C4483" t="str">
        <f>IFERROR(VLOOKUP(Table1[[#This Row],[Ticker]],[1]!Table1[[Symbol]:[Industry]],2,FALSE),"-")</f>
        <v>-</v>
      </c>
      <c r="E4483">
        <v>8.1713953799999999</v>
      </c>
      <c r="F4483">
        <v>3.42</v>
      </c>
      <c r="G4483">
        <v>3.37138225402036</v>
      </c>
      <c r="H4483">
        <v>-7.9560205074054702</v>
      </c>
      <c r="I4483">
        <v>-23.625068079646201</v>
      </c>
      <c r="J4483">
        <v>-6.6277617737826997</v>
      </c>
      <c r="K4483">
        <v>3.4561995639029002</v>
      </c>
      <c r="L4483">
        <v>3.5154823262385899</v>
      </c>
      <c r="M4483">
        <v>39.806206429189302</v>
      </c>
      <c r="N4483">
        <v>1.22522664014169</v>
      </c>
      <c r="O4483">
        <v>51.754385964912203</v>
      </c>
      <c r="P4483">
        <v>59.0697674418604</v>
      </c>
      <c r="Q4483">
        <v>2.3782285332902001E-2</v>
      </c>
    </row>
    <row r="4484" spans="1:17" hidden="1" x14ac:dyDescent="0.3">
      <c r="A4484" t="s">
        <v>9124</v>
      </c>
      <c r="B4484" t="s">
        <v>9125</v>
      </c>
      <c r="C4484" t="str">
        <f>IFERROR(VLOOKUP(Table1[[#This Row],[Ticker]],[1]!Table1[[Symbol]:[Industry]],2,FALSE),"-")</f>
        <v>-</v>
      </c>
      <c r="D4484" t="s">
        <v>1632</v>
      </c>
      <c r="E4484">
        <v>8.1676994759999992</v>
      </c>
      <c r="F4484">
        <v>0.45</v>
      </c>
      <c r="G4484">
        <v>-4.0635998979429102</v>
      </c>
      <c r="H4484">
        <v>-25.225984585880099</v>
      </c>
      <c r="I4484">
        <v>-29.4991939537721</v>
      </c>
      <c r="J4484">
        <v>-5.9268127011445104</v>
      </c>
      <c r="K4484">
        <v>0.52095205000231604</v>
      </c>
      <c r="L4484">
        <v>0.52164059994962597</v>
      </c>
      <c r="M4484">
        <v>64.235602930573805</v>
      </c>
      <c r="N4484">
        <v>1.84512609776492</v>
      </c>
      <c r="O4484">
        <v>53.3333333333333</v>
      </c>
      <c r="P4484">
        <v>21.6216216216216</v>
      </c>
      <c r="Q4484">
        <v>6.5614531235676996E-2</v>
      </c>
    </row>
    <row r="4485" spans="1:17" hidden="1" x14ac:dyDescent="0.3">
      <c r="A4485" t="s">
        <v>9126</v>
      </c>
      <c r="B4485" t="s">
        <v>9127</v>
      </c>
      <c r="C4485" t="str">
        <f>IFERROR(VLOOKUP(Table1[[#This Row],[Ticker]],[1]!Table1[[Symbol]:[Industry]],2,FALSE),"-")</f>
        <v>-</v>
      </c>
      <c r="D4485" t="s">
        <v>218</v>
      </c>
      <c r="E4485">
        <v>8.1314966880000004</v>
      </c>
      <c r="F4485">
        <v>12.99</v>
      </c>
      <c r="G4485">
        <v>117.573205446727</v>
      </c>
      <c r="H4485">
        <v>-23.044166404062</v>
      </c>
      <c r="I4485">
        <v>101.98311683888301</v>
      </c>
      <c r="J4485">
        <v>-2.7186139710565098</v>
      </c>
      <c r="K4485">
        <v>13.537335983609299</v>
      </c>
      <c r="L4485">
        <v>9.8522498246586103</v>
      </c>
      <c r="M4485">
        <v>31.287030267053101</v>
      </c>
      <c r="N4485">
        <v>0.48588682476006001</v>
      </c>
      <c r="O4485">
        <v>42.109314857582703</v>
      </c>
      <c r="P4485">
        <v>266.94915254237202</v>
      </c>
      <c r="Q4485">
        <v>0.119537409444898</v>
      </c>
    </row>
    <row r="4486" spans="1:17" hidden="1" x14ac:dyDescent="0.3">
      <c r="A4486" t="s">
        <v>9128</v>
      </c>
      <c r="B4486" t="s">
        <v>9129</v>
      </c>
      <c r="C4486" t="str">
        <f>IFERROR(VLOOKUP(Table1[[#This Row],[Ticker]],[1]!Table1[[Symbol]:[Industry]],2,FALSE),"-")</f>
        <v>-</v>
      </c>
      <c r="D4486" t="s">
        <v>169</v>
      </c>
      <c r="E4486">
        <v>8.1203133689999998</v>
      </c>
      <c r="F4486">
        <v>15.66</v>
      </c>
      <c r="G4486">
        <v>-38.588447326016102</v>
      </c>
      <c r="H4486">
        <v>-21.153908845271399</v>
      </c>
      <c r="I4486">
        <v>-6.9173757719539504</v>
      </c>
      <c r="J4486">
        <v>-6.3919904466182897</v>
      </c>
      <c r="K4486">
        <v>16.114196517468098</v>
      </c>
      <c r="L4486">
        <v>16.359152769885601</v>
      </c>
      <c r="M4486">
        <v>44.132238840759101</v>
      </c>
      <c r="N4486">
        <v>0.18912683977435801</v>
      </c>
      <c r="O4486">
        <v>39.846743295019103</v>
      </c>
      <c r="P4486">
        <v>26.801619433198301</v>
      </c>
      <c r="Q4486">
        <v>-6.2375814963999996E-5</v>
      </c>
    </row>
    <row r="4487" spans="1:17" hidden="1" x14ac:dyDescent="0.3">
      <c r="A4487" t="s">
        <v>9130</v>
      </c>
      <c r="B4487" t="s">
        <v>9131</v>
      </c>
      <c r="C4487" t="str">
        <f>IFERROR(VLOOKUP(Table1[[#This Row],[Ticker]],[1]!Table1[[Symbol]:[Industry]],2,FALSE),"-")</f>
        <v>-</v>
      </c>
      <c r="D4487" t="s">
        <v>607</v>
      </c>
      <c r="E4487">
        <v>8.1065799999999992</v>
      </c>
      <c r="F4487">
        <v>24.1</v>
      </c>
      <c r="G4487">
        <v>10.089426367759399</v>
      </c>
      <c r="H4487">
        <v>10.844096025461299</v>
      </c>
      <c r="I4487">
        <v>-33.1213991334075</v>
      </c>
      <c r="J4487">
        <v>18.1201731144583</v>
      </c>
      <c r="K4487">
        <v>22.719761118074</v>
      </c>
      <c r="L4487">
        <v>25.131384093727601</v>
      </c>
      <c r="M4487">
        <v>83.731941663925795</v>
      </c>
      <c r="N4487">
        <v>3.53191356287331</v>
      </c>
      <c r="O4487">
        <v>68.464730290456401</v>
      </c>
      <c r="P4487">
        <v>47.762109135499699</v>
      </c>
      <c r="Q4487">
        <v>8.2508482879872003E-2</v>
      </c>
    </row>
    <row r="4488" spans="1:17" hidden="1" x14ac:dyDescent="0.3">
      <c r="A4488" t="s">
        <v>9132</v>
      </c>
      <c r="B4488" t="s">
        <v>9133</v>
      </c>
      <c r="C4488" t="str">
        <f>IFERROR(VLOOKUP(Table1[[#This Row],[Ticker]],[1]!Table1[[Symbol]:[Industry]],2,FALSE),"-")</f>
        <v>-</v>
      </c>
      <c r="D4488" t="s">
        <v>230</v>
      </c>
      <c r="E4488">
        <v>8.0878791109999995</v>
      </c>
      <c r="F4488">
        <v>12.99</v>
      </c>
      <c r="G4488">
        <v>-15.507104471218399</v>
      </c>
      <c r="H4488">
        <v>5.1780558181602201</v>
      </c>
      <c r="I4488">
        <v>8.7380770931107392</v>
      </c>
      <c r="J4488">
        <v>-0.28153216224695099</v>
      </c>
      <c r="K4488">
        <v>12.105588591791401</v>
      </c>
      <c r="L4488">
        <v>11.607457299585301</v>
      </c>
      <c r="M4488">
        <v>61.445546351312899</v>
      </c>
      <c r="N4488">
        <v>1.1674001792293101</v>
      </c>
      <c r="O4488">
        <v>16.782140107775199</v>
      </c>
      <c r="P4488">
        <v>36.593059936908503</v>
      </c>
      <c r="Q4488">
        <v>0.103866936870501</v>
      </c>
    </row>
    <row r="4489" spans="1:17" hidden="1" x14ac:dyDescent="0.3">
      <c r="A4489" t="s">
        <v>9134</v>
      </c>
      <c r="B4489" t="s">
        <v>9135</v>
      </c>
      <c r="C4489" t="str">
        <f>IFERROR(VLOOKUP(Table1[[#This Row],[Ticker]],[1]!Table1[[Symbol]:[Industry]],2,FALSE),"-")</f>
        <v>-</v>
      </c>
      <c r="D4489" t="s">
        <v>1632</v>
      </c>
      <c r="E4489">
        <v>8.0438200000000002</v>
      </c>
      <c r="F4489">
        <v>8.8699999999999992</v>
      </c>
      <c r="G4489">
        <v>-20.089983424326402</v>
      </c>
      <c r="H4489">
        <v>-8.5928389704336698</v>
      </c>
      <c r="I4489">
        <v>-42.928786720296202</v>
      </c>
      <c r="J4489">
        <v>-2.4518725934569598</v>
      </c>
      <c r="K4489">
        <v>9.2291562752607597</v>
      </c>
      <c r="L4489">
        <v>10.098791839746299</v>
      </c>
      <c r="M4489">
        <v>54.238584831180702</v>
      </c>
      <c r="N4489">
        <v>0.25680031160697703</v>
      </c>
      <c r="O4489">
        <v>81.510710259301007</v>
      </c>
      <c r="P4489">
        <v>31.2130177514792</v>
      </c>
      <c r="Q4489">
        <v>-6.9933495528343007E-2</v>
      </c>
    </row>
    <row r="4490" spans="1:17" hidden="1" x14ac:dyDescent="0.3">
      <c r="A4490" t="s">
        <v>9136</v>
      </c>
      <c r="B4490" t="s">
        <v>9137</v>
      </c>
      <c r="C4490" t="str">
        <f>IFERROR(VLOOKUP(Table1[[#This Row],[Ticker]],[1]!Table1[[Symbol]:[Industry]],2,FALSE),"-")</f>
        <v>-</v>
      </c>
      <c r="D4490" t="s">
        <v>607</v>
      </c>
      <c r="E4490">
        <v>7.9629127999999998</v>
      </c>
      <c r="F4490">
        <v>26.87</v>
      </c>
      <c r="G4490">
        <v>27.9454245639117</v>
      </c>
      <c r="H4490">
        <v>1.14723667785202</v>
      </c>
      <c r="I4490">
        <v>9.3924175793488196</v>
      </c>
      <c r="J4490">
        <v>-9.1931573303712693</v>
      </c>
      <c r="K4490">
        <v>26.4856181817871</v>
      </c>
      <c r="L4490">
        <v>24.765330383886202</v>
      </c>
      <c r="M4490">
        <v>46.543909720305201</v>
      </c>
      <c r="N4490">
        <v>0.873446800441528</v>
      </c>
      <c r="O4490">
        <v>25.158168961667201</v>
      </c>
      <c r="P4490">
        <v>67.9375</v>
      </c>
      <c r="Q4490">
        <v>8.8606411383528996E-2</v>
      </c>
    </row>
    <row r="4491" spans="1:17" hidden="1" x14ac:dyDescent="0.3">
      <c r="A4491" t="s">
        <v>9138</v>
      </c>
      <c r="B4491" t="s">
        <v>9139</v>
      </c>
      <c r="C4491" t="str">
        <f>IFERROR(VLOOKUP(Table1[[#This Row],[Ticker]],[1]!Table1[[Symbol]:[Industry]],2,FALSE),"-")</f>
        <v>-</v>
      </c>
      <c r="D4491" t="s">
        <v>3317</v>
      </c>
      <c r="E4491">
        <v>7.9626187499999999</v>
      </c>
      <c r="F4491">
        <v>10.4</v>
      </c>
      <c r="G4491">
        <v>234.176370175937</v>
      </c>
      <c r="H4491">
        <v>-34.668073109601302</v>
      </c>
      <c r="I4491">
        <v>81.632531463667505</v>
      </c>
      <c r="J4491">
        <v>-11.398766279481</v>
      </c>
      <c r="K4491">
        <v>11.777899425313899</v>
      </c>
      <c r="L4491">
        <v>8.6783142557237305</v>
      </c>
      <c r="M4491">
        <v>18.388216206469199</v>
      </c>
      <c r="N4491">
        <v>2.4271134446345299</v>
      </c>
      <c r="O4491">
        <v>40.192307692307601</v>
      </c>
      <c r="P4491">
        <v>301.54440154440101</v>
      </c>
    </row>
    <row r="4492" spans="1:17" hidden="1" x14ac:dyDescent="0.3">
      <c r="A4492" t="s">
        <v>9140</v>
      </c>
      <c r="B4492" t="s">
        <v>9141</v>
      </c>
      <c r="C4492" t="str">
        <f>IFERROR(VLOOKUP(Table1[[#This Row],[Ticker]],[1]!Table1[[Symbol]:[Industry]],2,FALSE),"-")</f>
        <v>-</v>
      </c>
      <c r="D4492" t="s">
        <v>607</v>
      </c>
      <c r="E4492">
        <v>7.9506959999999998</v>
      </c>
      <c r="F4492">
        <v>5.34</v>
      </c>
      <c r="G4492">
        <v>9.1632633289202996</v>
      </c>
      <c r="H4492">
        <v>-5.0833820903365003</v>
      </c>
      <c r="I4492">
        <v>-0.29866475324292902</v>
      </c>
      <c r="J4492">
        <v>-2.8121779628547299</v>
      </c>
      <c r="K4492">
        <v>5.3495721495264297</v>
      </c>
      <c r="L4492">
        <v>5.1445750288211496</v>
      </c>
      <c r="M4492">
        <v>46.473051788518397</v>
      </c>
      <c r="N4492">
        <v>0.53320028148977705</v>
      </c>
      <c r="O4492">
        <v>17.977528089887599</v>
      </c>
      <c r="P4492">
        <v>48.3333333333333</v>
      </c>
      <c r="Q4492">
        <v>0.12776039849936399</v>
      </c>
    </row>
    <row r="4493" spans="1:17" hidden="1" x14ac:dyDescent="0.3">
      <c r="A4493" t="s">
        <v>9142</v>
      </c>
      <c r="B4493" t="s">
        <v>9143</v>
      </c>
      <c r="C4493" t="str">
        <f>IFERROR(VLOOKUP(Table1[[#This Row],[Ticker]],[1]!Table1[[Symbol]:[Industry]],2,FALSE),"-")</f>
        <v>-</v>
      </c>
      <c r="D4493" t="s">
        <v>64</v>
      </c>
      <c r="E4493">
        <v>7.8999499780000004</v>
      </c>
      <c r="F4493">
        <v>22.51</v>
      </c>
      <c r="G4493">
        <v>-51.025188352068596</v>
      </c>
      <c r="H4493">
        <v>-9.5339623224293497</v>
      </c>
      <c r="I4493">
        <v>-42.013188579835699</v>
      </c>
      <c r="J4493">
        <v>1.21395003090965</v>
      </c>
      <c r="K4493">
        <v>25.160606886567901</v>
      </c>
      <c r="L4493">
        <v>27.768804576279599</v>
      </c>
      <c r="M4493">
        <v>47.4537997736766</v>
      </c>
      <c r="N4493">
        <v>1.2244510127274899</v>
      </c>
      <c r="O4493">
        <v>55.442025766325997</v>
      </c>
      <c r="P4493">
        <v>3.2568807339449601</v>
      </c>
      <c r="Q4493">
        <v>3.2094682223625999E-2</v>
      </c>
    </row>
    <row r="4494" spans="1:17" hidden="1" x14ac:dyDescent="0.3">
      <c r="A4494" t="s">
        <v>9144</v>
      </c>
      <c r="B4494" t="s">
        <v>9145</v>
      </c>
      <c r="C4494" t="str">
        <f>IFERROR(VLOOKUP(Table1[[#This Row],[Ticker]],[1]!Table1[[Symbol]:[Industry]],2,FALSE),"-")</f>
        <v>-</v>
      </c>
      <c r="D4494" t="s">
        <v>1125</v>
      </c>
      <c r="E4494">
        <v>7.8881895000000002</v>
      </c>
      <c r="F4494">
        <v>4.0599999999999996</v>
      </c>
      <c r="G4494">
        <v>107.648111813768</v>
      </c>
      <c r="H4494">
        <v>-16.073511776522398</v>
      </c>
      <c r="I4494">
        <v>-11.5630760176542</v>
      </c>
      <c r="J4494">
        <v>-4.7964935522083501</v>
      </c>
      <c r="K4494">
        <v>3.9204262318688201</v>
      </c>
      <c r="L4494">
        <v>3.52344635200854</v>
      </c>
      <c r="M4494">
        <v>44.033024271186498</v>
      </c>
      <c r="N4494">
        <v>1.5130341556701401</v>
      </c>
      <c r="O4494">
        <v>3573.6453201970398</v>
      </c>
      <c r="P4494">
        <v>176.19047619047601</v>
      </c>
      <c r="Q4494">
        <v>6.4140065065752996E-2</v>
      </c>
    </row>
    <row r="4495" spans="1:17" hidden="1" x14ac:dyDescent="0.3">
      <c r="A4495" t="s">
        <v>9146</v>
      </c>
      <c r="B4495" t="s">
        <v>9147</v>
      </c>
      <c r="C4495" t="str">
        <f>IFERROR(VLOOKUP(Table1[[#This Row],[Ticker]],[1]!Table1[[Symbol]:[Industry]],2,FALSE),"-")</f>
        <v>-</v>
      </c>
      <c r="D4495" t="s">
        <v>1491</v>
      </c>
      <c r="E4495">
        <v>7.8881151999999997</v>
      </c>
      <c r="F4495">
        <v>26.3</v>
      </c>
      <c r="G4495">
        <v>-32.356619674284197</v>
      </c>
      <c r="H4495">
        <v>-6.1375838262141498</v>
      </c>
      <c r="I4495">
        <v>3.0304503150025699</v>
      </c>
      <c r="J4495">
        <v>17.620211946393699</v>
      </c>
      <c r="K4495">
        <v>24.347349647618501</v>
      </c>
      <c r="L4495">
        <v>24.018913403429099</v>
      </c>
      <c r="M4495">
        <v>67.452485637668701</v>
      </c>
      <c r="N4495">
        <v>1.75022664421809</v>
      </c>
      <c r="O4495">
        <v>11.787072243346</v>
      </c>
      <c r="P4495">
        <v>61.846153846153797</v>
      </c>
      <c r="Q4495">
        <v>8.0838324087349006E-2</v>
      </c>
    </row>
    <row r="4496" spans="1:17" hidden="1" x14ac:dyDescent="0.3">
      <c r="A4496" t="s">
        <v>9148</v>
      </c>
      <c r="B4496" t="s">
        <v>9149</v>
      </c>
      <c r="C4496" t="str">
        <f>IFERROR(VLOOKUP(Table1[[#This Row],[Ticker]],[1]!Table1[[Symbol]:[Industry]],2,FALSE),"-")</f>
        <v>-</v>
      </c>
      <c r="D4496" t="s">
        <v>275</v>
      </c>
      <c r="E4496">
        <v>7.8856621739999904</v>
      </c>
      <c r="F4496">
        <v>10.32</v>
      </c>
      <c r="G4496">
        <v>220.62350331265</v>
      </c>
      <c r="H4496">
        <v>22.795537664988501</v>
      </c>
      <c r="I4496">
        <v>6.08876757275595</v>
      </c>
      <c r="J4496">
        <v>-1.861067011924</v>
      </c>
      <c r="K4496">
        <v>9.1568893455895495</v>
      </c>
      <c r="L4496">
        <v>7.9159320378031399</v>
      </c>
      <c r="M4496">
        <v>64.926280775374295</v>
      </c>
      <c r="N4496">
        <v>2.1106723169999899</v>
      </c>
      <c r="O4496">
        <v>43.507751937984501</v>
      </c>
      <c r="P4496">
        <v>293.893129770992</v>
      </c>
      <c r="Q4496">
        <v>0.13487188265083999</v>
      </c>
    </row>
    <row r="4497" spans="1:17" hidden="1" x14ac:dyDescent="0.3">
      <c r="A4497" t="s">
        <v>9150</v>
      </c>
      <c r="B4497" t="s">
        <v>9151</v>
      </c>
      <c r="C4497" t="str">
        <f>IFERROR(VLOOKUP(Table1[[#This Row],[Ticker]],[1]!Table1[[Symbol]:[Industry]],2,FALSE),"-")</f>
        <v>-</v>
      </c>
      <c r="D4497" t="s">
        <v>388</v>
      </c>
      <c r="E4497">
        <v>7.8770300000000004</v>
      </c>
      <c r="F4497">
        <v>27</v>
      </c>
      <c r="G4497">
        <v>-35.534971102202199</v>
      </c>
      <c r="H4497">
        <v>12.046742686847001</v>
      </c>
      <c r="I4497">
        <v>-12.885002458063999</v>
      </c>
      <c r="J4497">
        <v>7.9519374101347404</v>
      </c>
      <c r="K4497">
        <v>23.618332914333699</v>
      </c>
      <c r="L4497">
        <v>24.570694514483499</v>
      </c>
      <c r="M4497">
        <v>94.525839537284</v>
      </c>
      <c r="N4497">
        <v>1.92727777217233</v>
      </c>
      <c r="O4497">
        <v>16.4444444444444</v>
      </c>
      <c r="P4497">
        <v>29.2484442316897</v>
      </c>
      <c r="Q4497">
        <v>0.10941380471087001</v>
      </c>
    </row>
    <row r="4498" spans="1:17" hidden="1" x14ac:dyDescent="0.3">
      <c r="A4498" t="s">
        <v>9152</v>
      </c>
      <c r="B4498" t="s">
        <v>9153</v>
      </c>
      <c r="C4498" t="str">
        <f>IFERROR(VLOOKUP(Table1[[#This Row],[Ticker]],[1]!Table1[[Symbol]:[Industry]],2,FALSE),"-")</f>
        <v>-</v>
      </c>
      <c r="D4498" t="s">
        <v>714</v>
      </c>
      <c r="E4498">
        <v>7.8703070319999897</v>
      </c>
      <c r="F4498">
        <v>89.38</v>
      </c>
      <c r="G4498">
        <v>0.14623282090898401</v>
      </c>
      <c r="H4498">
        <v>-10.8627821558519</v>
      </c>
      <c r="I4498">
        <v>6.8163805061322096</v>
      </c>
      <c r="J4498">
        <v>-3.8235738965412098</v>
      </c>
      <c r="K4498">
        <v>87.827585651452196</v>
      </c>
      <c r="L4498">
        <v>79.617420540971295</v>
      </c>
      <c r="M4498">
        <v>56.3654480897074</v>
      </c>
      <c r="N4498">
        <v>1.47311381819818</v>
      </c>
      <c r="O4498">
        <v>8.9505482210785399</v>
      </c>
      <c r="P4498">
        <v>29.536231884057901</v>
      </c>
    </row>
    <row r="4499" spans="1:17" hidden="1" x14ac:dyDescent="0.3">
      <c r="A4499" t="s">
        <v>9154</v>
      </c>
      <c r="B4499" t="s">
        <v>9155</v>
      </c>
      <c r="C4499" t="str">
        <f>IFERROR(VLOOKUP(Table1[[#This Row],[Ticker]],[1]!Table1[[Symbol]:[Industry]],2,FALSE),"-")</f>
        <v>-</v>
      </c>
      <c r="E4499">
        <v>7.8577857</v>
      </c>
      <c r="F4499">
        <v>27.49</v>
      </c>
      <c r="G4499">
        <v>40.217011431551903</v>
      </c>
      <c r="H4499">
        <v>-11.703795089901</v>
      </c>
      <c r="I4499">
        <v>20.782576174225699</v>
      </c>
      <c r="J4499">
        <v>-6.6079726810649699</v>
      </c>
      <c r="K4499">
        <v>23.628621451583001</v>
      </c>
      <c r="L4499">
        <v>20.564874740004701</v>
      </c>
      <c r="M4499">
        <v>30.481581870850199</v>
      </c>
      <c r="N4499">
        <v>0.56634926819764697</v>
      </c>
      <c r="O4499">
        <v>1.2004365223717799</v>
      </c>
      <c r="P4499">
        <v>87.901572112098407</v>
      </c>
      <c r="Q4499">
        <v>5.6875276522845998E-2</v>
      </c>
    </row>
    <row r="4500" spans="1:17" hidden="1" x14ac:dyDescent="0.3">
      <c r="A4500" t="s">
        <v>9156</v>
      </c>
      <c r="B4500" t="s">
        <v>9157</v>
      </c>
      <c r="C4500" t="str">
        <f>IFERROR(VLOOKUP(Table1[[#This Row],[Ticker]],[1]!Table1[[Symbol]:[Industry]],2,FALSE),"-")</f>
        <v>-</v>
      </c>
      <c r="E4500">
        <v>7.8029294</v>
      </c>
      <c r="F4500">
        <v>14.26</v>
      </c>
      <c r="G4500">
        <v>19.824982562068001</v>
      </c>
      <c r="H4500">
        <v>-18.472737832633399</v>
      </c>
      <c r="I4500">
        <v>14.6543556768092</v>
      </c>
      <c r="J4500">
        <v>4.7464168955528301</v>
      </c>
      <c r="K4500">
        <v>14.2424568170144</v>
      </c>
      <c r="L4500">
        <v>12.963919937547301</v>
      </c>
      <c r="M4500">
        <v>46.4087902975864</v>
      </c>
      <c r="N4500">
        <v>0.25467661074093501</v>
      </c>
      <c r="O4500">
        <v>28.3309957924263</v>
      </c>
      <c r="P4500">
        <v>76.049382716049394</v>
      </c>
      <c r="Q4500">
        <v>0.13150044521642401</v>
      </c>
    </row>
    <row r="4501" spans="1:17" hidden="1" x14ac:dyDescent="0.3">
      <c r="A4501" t="s">
        <v>9158</v>
      </c>
      <c r="B4501" t="s">
        <v>9159</v>
      </c>
      <c r="C4501" t="str">
        <f>IFERROR(VLOOKUP(Table1[[#This Row],[Ticker]],[1]!Table1[[Symbol]:[Industry]],2,FALSE),"-")</f>
        <v>-</v>
      </c>
      <c r="D4501" t="s">
        <v>130</v>
      </c>
      <c r="E4501">
        <v>7.7759999999999998</v>
      </c>
      <c r="F4501">
        <v>2.2000000000000002</v>
      </c>
      <c r="G4501">
        <v>297.39170155735798</v>
      </c>
      <c r="H4501">
        <v>-11.044166404062</v>
      </c>
      <c r="I4501">
        <v>86.880822426244194</v>
      </c>
      <c r="J4501">
        <v>6.3285064477916499</v>
      </c>
      <c r="K4501">
        <v>2.1888657728098999</v>
      </c>
      <c r="L4501">
        <v>1.7183275244355101</v>
      </c>
      <c r="M4501">
        <v>69.498519282857799</v>
      </c>
      <c r="N4501">
        <v>0.65560543903468504</v>
      </c>
      <c r="O4501">
        <v>47.272727272727202</v>
      </c>
      <c r="P4501">
        <v>323.07692307692298</v>
      </c>
      <c r="Q4501">
        <v>0.18389960976508701</v>
      </c>
    </row>
    <row r="4502" spans="1:17" hidden="1" x14ac:dyDescent="0.3">
      <c r="A4502" t="s">
        <v>9160</v>
      </c>
      <c r="B4502" t="s">
        <v>9161</v>
      </c>
      <c r="C4502" t="str">
        <f>IFERROR(VLOOKUP(Table1[[#This Row],[Ticker]],[1]!Table1[[Symbol]:[Industry]],2,FALSE),"-")</f>
        <v>-</v>
      </c>
      <c r="D4502" t="s">
        <v>388</v>
      </c>
      <c r="E4502">
        <v>7.7662500000000003</v>
      </c>
      <c r="F4502">
        <v>16.350000000000001</v>
      </c>
      <c r="G4502">
        <v>-16.393777669297101</v>
      </c>
      <c r="H4502">
        <v>15.9806642957122</v>
      </c>
      <c r="I4502">
        <v>-11.0106273056962</v>
      </c>
      <c r="J4502">
        <v>-13.1974675781823</v>
      </c>
      <c r="K4502">
        <v>16.444389129549698</v>
      </c>
      <c r="L4502">
        <v>15.309046118679399</v>
      </c>
      <c r="M4502">
        <v>42.5110286165826</v>
      </c>
      <c r="N4502">
        <v>0.854999592964511</v>
      </c>
      <c r="O4502">
        <v>19.999999999999901</v>
      </c>
      <c r="P4502">
        <v>45.204262877442197</v>
      </c>
      <c r="Q4502">
        <v>6.1287683228534999E-2</v>
      </c>
    </row>
    <row r="4503" spans="1:17" hidden="1" x14ac:dyDescent="0.3">
      <c r="A4503" t="s">
        <v>9162</v>
      </c>
      <c r="B4503" t="s">
        <v>9163</v>
      </c>
      <c r="C4503" t="str">
        <f>IFERROR(VLOOKUP(Table1[[#This Row],[Ticker]],[1]!Table1[[Symbol]:[Industry]],2,FALSE),"-")</f>
        <v>-</v>
      </c>
      <c r="E4503">
        <v>7.7577499999999997</v>
      </c>
      <c r="F4503">
        <v>4.74</v>
      </c>
      <c r="G4503">
        <v>-4.1467599811029903</v>
      </c>
      <c r="H4503">
        <v>-18.262735069439099</v>
      </c>
      <c r="I4503">
        <v>8.6826242280460395</v>
      </c>
      <c r="J4503">
        <v>-0.12282098583666499</v>
      </c>
      <c r="K4503">
        <v>4.8776015079129804</v>
      </c>
      <c r="L4503">
        <v>4.9619680448137098</v>
      </c>
      <c r="M4503">
        <v>44.9161511326216</v>
      </c>
      <c r="N4503">
        <v>1.0544174135723401</v>
      </c>
      <c r="O4503">
        <v>60.337552742615998</v>
      </c>
      <c r="P4503">
        <v>52.903225806451601</v>
      </c>
    </row>
    <row r="4504" spans="1:17" hidden="1" x14ac:dyDescent="0.3">
      <c r="A4504" t="s">
        <v>9164</v>
      </c>
      <c r="B4504" t="s">
        <v>9165</v>
      </c>
      <c r="C4504" t="str">
        <f>IFERROR(VLOOKUP(Table1[[#This Row],[Ticker]],[1]!Table1[[Symbol]:[Industry]],2,FALSE),"-")</f>
        <v>-</v>
      </c>
      <c r="D4504" t="s">
        <v>544</v>
      </c>
      <c r="E4504">
        <v>7.7544599999999999</v>
      </c>
      <c r="F4504">
        <v>7.77</v>
      </c>
      <c r="G4504">
        <v>-25.6852215195645</v>
      </c>
      <c r="H4504">
        <v>-7.0441664040619996</v>
      </c>
      <c r="I4504">
        <v>-11.3173757719539</v>
      </c>
      <c r="J4504">
        <v>-1.6714935522083501</v>
      </c>
      <c r="K4504">
        <v>7.76999832927262</v>
      </c>
      <c r="L4504">
        <v>7.7492656310516601</v>
      </c>
      <c r="M4504">
        <v>100</v>
      </c>
      <c r="O4504">
        <v>0</v>
      </c>
      <c r="P4504">
        <v>0</v>
      </c>
    </row>
    <row r="4505" spans="1:17" hidden="1" x14ac:dyDescent="0.3">
      <c r="A4505" t="s">
        <v>9166</v>
      </c>
      <c r="B4505" t="s">
        <v>8580</v>
      </c>
      <c r="C4505" t="str">
        <f>IFERROR(VLOOKUP(Table1[[#This Row],[Ticker]],[1]!Table1[[Symbol]:[Industry]],2,FALSE),"-")</f>
        <v>-</v>
      </c>
      <c r="D4505" t="s">
        <v>850</v>
      </c>
      <c r="E4505">
        <v>7.6861889999999997</v>
      </c>
      <c r="F4505">
        <v>8.3800000000000008</v>
      </c>
      <c r="G4505">
        <v>53.374607540264499</v>
      </c>
      <c r="H4505">
        <v>-36.314415000693899</v>
      </c>
      <c r="I4505">
        <v>52.035450738767302</v>
      </c>
      <c r="J4505">
        <v>-2.3471692278840299</v>
      </c>
      <c r="K4505">
        <v>10.0881218647308</v>
      </c>
      <c r="L4505">
        <v>7.70227975374282</v>
      </c>
      <c r="M4505">
        <v>40.824554816739301</v>
      </c>
      <c r="N4505">
        <v>2.0182146109047601</v>
      </c>
      <c r="O4505">
        <v>87.470167064439096</v>
      </c>
      <c r="P4505">
        <v>79.059829059828999</v>
      </c>
    </row>
    <row r="4506" spans="1:17" hidden="1" x14ac:dyDescent="0.3">
      <c r="A4506" t="s">
        <v>9167</v>
      </c>
      <c r="B4506" t="s">
        <v>9168</v>
      </c>
      <c r="C4506" t="str">
        <f>IFERROR(VLOOKUP(Table1[[#This Row],[Ticker]],[1]!Table1[[Symbol]:[Industry]],2,FALSE),"-")</f>
        <v>-</v>
      </c>
      <c r="E4506">
        <v>7.6752000000000002</v>
      </c>
      <c r="F4506">
        <v>13.12</v>
      </c>
      <c r="G4506">
        <v>31.817779680915599</v>
      </c>
      <c r="H4506">
        <v>-34.637985388609401</v>
      </c>
      <c r="I4506">
        <v>-63.293949710460502</v>
      </c>
      <c r="J4506">
        <v>1.06930519485507</v>
      </c>
      <c r="K4506">
        <v>17.7479005075859</v>
      </c>
      <c r="L4506">
        <v>18.293036851928498</v>
      </c>
      <c r="M4506">
        <v>34.8400659461199</v>
      </c>
      <c r="N4506">
        <v>0.76889375684556405</v>
      </c>
      <c r="O4506">
        <v>120.807926829268</v>
      </c>
      <c r="P4506">
        <v>57.503001200480099</v>
      </c>
    </row>
    <row r="4507" spans="1:17" hidden="1" x14ac:dyDescent="0.3">
      <c r="A4507" t="s">
        <v>9169</v>
      </c>
      <c r="B4507" t="s">
        <v>9170</v>
      </c>
      <c r="C4507" t="str">
        <f>IFERROR(VLOOKUP(Table1[[#This Row],[Ticker]],[1]!Table1[[Symbol]:[Industry]],2,FALSE),"-")</f>
        <v>-</v>
      </c>
      <c r="D4507" t="s">
        <v>607</v>
      </c>
      <c r="E4507">
        <v>7.6583876200000001</v>
      </c>
      <c r="F4507">
        <v>13</v>
      </c>
      <c r="G4507">
        <v>26.361562106166399</v>
      </c>
      <c r="H4507">
        <v>-2.1208411417536901</v>
      </c>
      <c r="I4507">
        <v>28.919948931390099</v>
      </c>
      <c r="J4507">
        <v>-1.6714935522083501</v>
      </c>
      <c r="K4507">
        <v>10.241256414159499</v>
      </c>
      <c r="L4507">
        <v>8.6328982405574504</v>
      </c>
      <c r="M4507">
        <v>99.999304320074799</v>
      </c>
      <c r="N4507">
        <v>2.2536</v>
      </c>
      <c r="O4507">
        <v>0</v>
      </c>
      <c r="P4507">
        <v>62.5</v>
      </c>
    </row>
    <row r="4508" spans="1:17" hidden="1" x14ac:dyDescent="0.3">
      <c r="A4508" t="s">
        <v>9171</v>
      </c>
      <c r="B4508" t="s">
        <v>9172</v>
      </c>
      <c r="C4508" t="str">
        <f>IFERROR(VLOOKUP(Table1[[#This Row],[Ticker]],[1]!Table1[[Symbol]:[Industry]],2,FALSE),"-")</f>
        <v>-</v>
      </c>
      <c r="D4508" t="s">
        <v>388</v>
      </c>
      <c r="E4508">
        <v>7.6422639999999999</v>
      </c>
      <c r="F4508">
        <v>19.12</v>
      </c>
      <c r="G4508">
        <v>5.0051407497450899</v>
      </c>
      <c r="H4508">
        <v>-7.0441664040619996</v>
      </c>
      <c r="I4508">
        <v>8.1826242280460502</v>
      </c>
      <c r="J4508">
        <v>-1.6714935522083501</v>
      </c>
      <c r="K4508">
        <v>16.724450230501201</v>
      </c>
      <c r="L4508">
        <v>15.0327078535102</v>
      </c>
      <c r="M4508">
        <v>99.923677733536394</v>
      </c>
      <c r="N4508">
        <v>0</v>
      </c>
      <c r="O4508">
        <v>0</v>
      </c>
      <c r="P4508">
        <v>37.5539568345323</v>
      </c>
    </row>
    <row r="4509" spans="1:17" hidden="1" x14ac:dyDescent="0.3">
      <c r="A4509" t="s">
        <v>9173</v>
      </c>
      <c r="B4509" t="s">
        <v>9174</v>
      </c>
      <c r="C4509" t="str">
        <f>IFERROR(VLOOKUP(Table1[[#This Row],[Ticker]],[1]!Table1[[Symbol]:[Industry]],2,FALSE),"-")</f>
        <v>-</v>
      </c>
      <c r="D4509" t="s">
        <v>64</v>
      </c>
      <c r="E4509">
        <v>7.6124999999999998</v>
      </c>
      <c r="F4509">
        <v>5.65</v>
      </c>
      <c r="G4509">
        <v>0.71298877126321203</v>
      </c>
      <c r="H4509">
        <v>-16.526925024751598</v>
      </c>
      <c r="I4509">
        <v>-25.057833787221099</v>
      </c>
      <c r="J4509">
        <v>1.2696829183798799</v>
      </c>
      <c r="K4509">
        <v>5.2349933340616097</v>
      </c>
      <c r="L4509">
        <v>5.5836303743564599</v>
      </c>
      <c r="M4509">
        <v>58.757142734977698</v>
      </c>
      <c r="N4509">
        <v>1.5368848019450401</v>
      </c>
      <c r="O4509">
        <v>41.415929203539797</v>
      </c>
      <c r="P4509">
        <v>49.470899470899397</v>
      </c>
      <c r="Q4509">
        <v>6.0198866601584002E-2</v>
      </c>
    </row>
    <row r="4510" spans="1:17" hidden="1" x14ac:dyDescent="0.3">
      <c r="A4510" t="s">
        <v>9175</v>
      </c>
      <c r="B4510" t="s">
        <v>9176</v>
      </c>
      <c r="C4510" t="str">
        <f>IFERROR(VLOOKUP(Table1[[#This Row],[Ticker]],[1]!Table1[[Symbol]:[Industry]],2,FALSE),"-")</f>
        <v>-</v>
      </c>
      <c r="D4510" t="s">
        <v>507</v>
      </c>
      <c r="E4510">
        <v>7.5970146180000002</v>
      </c>
      <c r="F4510">
        <v>4.74</v>
      </c>
      <c r="G4510">
        <v>-71.821585155928105</v>
      </c>
      <c r="H4510">
        <v>-19.266388626284201</v>
      </c>
      <c r="I4510">
        <v>-40.039180283232099</v>
      </c>
      <c r="J4510">
        <v>-6.8714935522083396</v>
      </c>
      <c r="K4510">
        <v>6.7610878848456997</v>
      </c>
      <c r="L4510">
        <v>13.6772748963031</v>
      </c>
      <c r="M4510">
        <v>25.139842450116902</v>
      </c>
      <c r="N4510">
        <v>0.981865750180137</v>
      </c>
      <c r="O4510">
        <v>85.654008438818494</v>
      </c>
      <c r="P4510">
        <v>4.6357615894039697</v>
      </c>
      <c r="Q4510">
        <v>-0.21073300206172599</v>
      </c>
    </row>
    <row r="4511" spans="1:17" hidden="1" x14ac:dyDescent="0.3">
      <c r="A4511" t="s">
        <v>9177</v>
      </c>
      <c r="B4511" t="s">
        <v>9178</v>
      </c>
      <c r="C4511" t="str">
        <f>IFERROR(VLOOKUP(Table1[[#This Row],[Ticker]],[1]!Table1[[Symbol]:[Industry]],2,FALSE),"-")</f>
        <v>-</v>
      </c>
      <c r="D4511" t="s">
        <v>64</v>
      </c>
      <c r="E4511">
        <v>7.5763800000000003</v>
      </c>
      <c r="F4511">
        <v>25.77</v>
      </c>
      <c r="G4511">
        <v>-20.715771417731499</v>
      </c>
      <c r="H4511">
        <v>-7.0441664040619996</v>
      </c>
      <c r="I4511">
        <v>-11.3173757719539</v>
      </c>
      <c r="J4511">
        <v>-1.6714935522083501</v>
      </c>
      <c r="K4511">
        <v>25.7688396224599</v>
      </c>
      <c r="L4511">
        <v>25.478717072687999</v>
      </c>
      <c r="M4511">
        <v>100</v>
      </c>
      <c r="O4511">
        <v>0</v>
      </c>
      <c r="P4511">
        <v>4.9694501018329804</v>
      </c>
    </row>
    <row r="4512" spans="1:17" hidden="1" x14ac:dyDescent="0.3">
      <c r="A4512" t="s">
        <v>9179</v>
      </c>
      <c r="B4512" t="s">
        <v>9180</v>
      </c>
      <c r="C4512" t="str">
        <f>IFERROR(VLOOKUP(Table1[[#This Row],[Ticker]],[1]!Table1[[Symbol]:[Industry]],2,FALSE),"-")</f>
        <v>-</v>
      </c>
      <c r="D4512" t="s">
        <v>64</v>
      </c>
      <c r="E4512">
        <v>7.4730264399999999</v>
      </c>
      <c r="F4512">
        <v>1.1000000000000001</v>
      </c>
      <c r="G4512">
        <v>57.6481118137688</v>
      </c>
      <c r="H4512">
        <v>2.955833595938</v>
      </c>
      <c r="I4512">
        <v>-1.3173757719539401</v>
      </c>
      <c r="J4512">
        <v>5.1246229526460203</v>
      </c>
      <c r="K4512">
        <v>1.03482022917743</v>
      </c>
      <c r="L4512">
        <v>0.96903331835823303</v>
      </c>
      <c r="M4512">
        <v>62.400551048801603</v>
      </c>
      <c r="N4512">
        <v>1.04979273027848</v>
      </c>
      <c r="O4512">
        <v>11.818181818181801</v>
      </c>
      <c r="P4512">
        <v>100</v>
      </c>
      <c r="Q4512">
        <v>-8.1177568279009002E-2</v>
      </c>
    </row>
    <row r="4513" spans="1:17" hidden="1" x14ac:dyDescent="0.3">
      <c r="A4513" t="s">
        <v>9181</v>
      </c>
      <c r="B4513" t="s">
        <v>9182</v>
      </c>
      <c r="C4513" t="str">
        <f>IFERROR(VLOOKUP(Table1[[#This Row],[Ticker]],[1]!Table1[[Symbol]:[Industry]],2,FALSE),"-")</f>
        <v>-</v>
      </c>
      <c r="E4513">
        <v>7.46035</v>
      </c>
      <c r="F4513">
        <v>9.5</v>
      </c>
      <c r="G4513">
        <v>-5.4320569626025197</v>
      </c>
      <c r="H4513">
        <v>-8.0858330707286701</v>
      </c>
      <c r="I4513">
        <v>-0.85225949288418301</v>
      </c>
      <c r="J4513">
        <v>-3.7333492223114302</v>
      </c>
      <c r="K4513">
        <v>9.2665934940963393</v>
      </c>
      <c r="L4513">
        <v>9.0312990483135405</v>
      </c>
      <c r="M4513">
        <v>51.043576315003399</v>
      </c>
      <c r="N4513">
        <v>2.1454545454545402</v>
      </c>
      <c r="O4513">
        <v>30</v>
      </c>
      <c r="P4513">
        <v>29.251700680272101</v>
      </c>
    </row>
    <row r="4514" spans="1:17" hidden="1" x14ac:dyDescent="0.3">
      <c r="A4514" t="s">
        <v>9183</v>
      </c>
      <c r="B4514" t="s">
        <v>9184</v>
      </c>
      <c r="C4514" t="str">
        <f>IFERROR(VLOOKUP(Table1[[#This Row],[Ticker]],[1]!Table1[[Symbol]:[Industry]],2,FALSE),"-")</f>
        <v>-</v>
      </c>
      <c r="D4514" t="s">
        <v>396</v>
      </c>
      <c r="E4514">
        <v>7.4477500000000001</v>
      </c>
      <c r="F4514">
        <v>9.7100000000000009</v>
      </c>
      <c r="G4514">
        <v>72.074452614855005</v>
      </c>
      <c r="H4514">
        <v>-5.8862716672198996</v>
      </c>
      <c r="I4514">
        <v>1.5896009722321001</v>
      </c>
      <c r="J4514">
        <v>-1.6714935522083501</v>
      </c>
      <c r="K4514">
        <v>9.7335025526940093</v>
      </c>
      <c r="L4514">
        <v>9.2970391779783697</v>
      </c>
      <c r="M4514">
        <v>90.209996359693207</v>
      </c>
      <c r="N4514">
        <v>1.3046683046683001</v>
      </c>
      <c r="O4514">
        <v>24.510813594232701</v>
      </c>
      <c r="P4514">
        <v>108.369098712446</v>
      </c>
    </row>
    <row r="4515" spans="1:17" hidden="1" x14ac:dyDescent="0.3">
      <c r="A4515" t="s">
        <v>9185</v>
      </c>
      <c r="B4515" t="s">
        <v>9186</v>
      </c>
      <c r="C4515" t="str">
        <f>IFERROR(VLOOKUP(Table1[[#This Row],[Ticker]],[1]!Table1[[Symbol]:[Industry]],2,FALSE),"-")</f>
        <v>-</v>
      </c>
      <c r="E4515">
        <v>7.443308</v>
      </c>
      <c r="F4515">
        <v>191.05</v>
      </c>
      <c r="G4515">
        <v>9.2370948646162603</v>
      </c>
      <c r="H4515">
        <v>55.1374974329499</v>
      </c>
      <c r="I4515">
        <v>46.967628370548098</v>
      </c>
      <c r="J4515">
        <v>-1.9325220043096301</v>
      </c>
      <c r="K4515">
        <v>147.81794030088301</v>
      </c>
      <c r="L4515">
        <v>137.016456016364</v>
      </c>
      <c r="M4515">
        <v>74.717535136480294</v>
      </c>
      <c r="N4515">
        <v>0.99173553719008201</v>
      </c>
      <c r="O4515">
        <v>5.2604030358544804</v>
      </c>
      <c r="P4515">
        <v>70.276292335115798</v>
      </c>
    </row>
    <row r="4516" spans="1:17" hidden="1" x14ac:dyDescent="0.3">
      <c r="A4516" t="s">
        <v>9187</v>
      </c>
      <c r="B4516" t="s">
        <v>9188</v>
      </c>
      <c r="C4516" t="str">
        <f>IFERROR(VLOOKUP(Table1[[#This Row],[Ticker]],[1]!Table1[[Symbol]:[Industry]],2,FALSE),"-")</f>
        <v>-</v>
      </c>
      <c r="D4516" t="s">
        <v>607</v>
      </c>
      <c r="E4516">
        <v>7.4385500000000002</v>
      </c>
      <c r="F4516">
        <v>18.899999999999999</v>
      </c>
      <c r="G4516">
        <v>205.89372584885601</v>
      </c>
      <c r="H4516">
        <v>-10.5301185372565</v>
      </c>
      <c r="I4516">
        <v>239.98373946968101</v>
      </c>
      <c r="J4516">
        <v>-1.5635604707188699</v>
      </c>
      <c r="K4516">
        <v>17.886026334768399</v>
      </c>
      <c r="L4516">
        <v>12.589676996572001</v>
      </c>
      <c r="M4516">
        <v>63.258786176100003</v>
      </c>
      <c r="N4516">
        <v>0.71221995428432805</v>
      </c>
      <c r="O4516">
        <v>34.4444444444444</v>
      </c>
      <c r="P4516">
        <v>263.461538461538</v>
      </c>
      <c r="Q4516">
        <v>0.133466823974103</v>
      </c>
    </row>
    <row r="4517" spans="1:17" hidden="1" x14ac:dyDescent="0.3">
      <c r="A4517" t="s">
        <v>9189</v>
      </c>
      <c r="B4517" t="s">
        <v>9190</v>
      </c>
      <c r="C4517" t="str">
        <f>IFERROR(VLOOKUP(Table1[[#This Row],[Ticker]],[1]!Table1[[Symbol]:[Industry]],2,FALSE),"-")</f>
        <v>-</v>
      </c>
      <c r="E4517">
        <v>7.43424290699999</v>
      </c>
      <c r="F4517">
        <v>23.6</v>
      </c>
      <c r="G4517">
        <v>68.553461608007396</v>
      </c>
      <c r="H4517">
        <v>8.2479079369678104E-2</v>
      </c>
      <c r="I4517">
        <v>-9.7246077995045308</v>
      </c>
      <c r="J4517">
        <v>-1.6714935522083501</v>
      </c>
      <c r="K4517">
        <v>25.8456275252654</v>
      </c>
      <c r="L4517">
        <v>20.774856016385399</v>
      </c>
      <c r="M4517">
        <v>4.7875631938852203</v>
      </c>
      <c r="N4517">
        <v>1.2051380029981401E-3</v>
      </c>
      <c r="O4517">
        <v>39.830508474576199</v>
      </c>
      <c r="P4517">
        <v>218.488529014844</v>
      </c>
      <c r="Q4517">
        <v>0.12075120908228799</v>
      </c>
    </row>
    <row r="4518" spans="1:17" hidden="1" x14ac:dyDescent="0.3">
      <c r="A4518" t="s">
        <v>9191</v>
      </c>
      <c r="B4518" t="s">
        <v>9192</v>
      </c>
      <c r="C4518" t="str">
        <f>IFERROR(VLOOKUP(Table1[[#This Row],[Ticker]],[1]!Table1[[Symbol]:[Industry]],2,FALSE),"-")</f>
        <v>-</v>
      </c>
      <c r="E4518">
        <v>7.3714994999999996</v>
      </c>
      <c r="F4518">
        <v>12.7</v>
      </c>
      <c r="G4518">
        <v>-33.455737133217397</v>
      </c>
      <c r="H4518">
        <v>-22.377499737395301</v>
      </c>
      <c r="I4518">
        <v>-26.650709105287198</v>
      </c>
      <c r="J4518">
        <v>-6.6116133126873899</v>
      </c>
      <c r="K4518">
        <v>15.5146604488453</v>
      </c>
      <c r="L4518">
        <v>15.416780211327399</v>
      </c>
      <c r="M4518">
        <v>1.70253668711425</v>
      </c>
      <c r="N4518">
        <v>5.8296767710601198</v>
      </c>
      <c r="O4518">
        <v>52.992125984251899</v>
      </c>
      <c r="P4518">
        <v>18.691588785046701</v>
      </c>
      <c r="Q4518">
        <v>6.4571557300237004E-2</v>
      </c>
    </row>
    <row r="4519" spans="1:17" hidden="1" x14ac:dyDescent="0.3">
      <c r="A4519" t="s">
        <v>9193</v>
      </c>
      <c r="B4519" t="s">
        <v>9194</v>
      </c>
      <c r="C4519" t="str">
        <f>IFERROR(VLOOKUP(Table1[[#This Row],[Ticker]],[1]!Table1[[Symbol]:[Industry]],2,FALSE),"-")</f>
        <v>-</v>
      </c>
      <c r="D4519" t="s">
        <v>21</v>
      </c>
      <c r="E4519">
        <v>7.3558165849999897</v>
      </c>
      <c r="F4519">
        <v>4.75</v>
      </c>
      <c r="G4519">
        <v>85.425889591546493</v>
      </c>
      <c r="H4519">
        <v>-12.044166404062</v>
      </c>
      <c r="I4519">
        <v>1.77786232328413</v>
      </c>
      <c r="J4519">
        <v>-1.6714935522083501</v>
      </c>
      <c r="K4519">
        <v>4.88329233549526</v>
      </c>
      <c r="L4519">
        <v>4.2258326009802198</v>
      </c>
      <c r="M4519">
        <v>74.114758148509594</v>
      </c>
      <c r="N4519">
        <v>1.3385284156964401</v>
      </c>
      <c r="O4519">
        <v>32.631578947368403</v>
      </c>
      <c r="Q4519">
        <v>7.3452798895268998E-2</v>
      </c>
    </row>
    <row r="4520" spans="1:17" hidden="1" x14ac:dyDescent="0.3">
      <c r="A4520" t="s">
        <v>9195</v>
      </c>
      <c r="B4520" t="s">
        <v>9196</v>
      </c>
      <c r="C4520" t="str">
        <f>IFERROR(VLOOKUP(Table1[[#This Row],[Ticker]],[1]!Table1[[Symbol]:[Industry]],2,FALSE),"-")</f>
        <v>-</v>
      </c>
      <c r="D4520" t="s">
        <v>49</v>
      </c>
      <c r="E4520">
        <v>7.3553145999999998</v>
      </c>
      <c r="F4520">
        <v>6.8</v>
      </c>
      <c r="G4520">
        <v>25.4258895915465</v>
      </c>
      <c r="H4520">
        <v>13.248338166321901</v>
      </c>
      <c r="I4520">
        <v>27.458134432127601</v>
      </c>
      <c r="J4520">
        <v>-4.9067876698554</v>
      </c>
      <c r="K4520">
        <v>6.0027059433937602</v>
      </c>
      <c r="L4520">
        <v>5.4798957873619596</v>
      </c>
      <c r="M4520">
        <v>49.468906296306898</v>
      </c>
      <c r="N4520">
        <v>1.6035515983083</v>
      </c>
      <c r="O4520">
        <v>17.647058823529399</v>
      </c>
      <c r="P4520">
        <v>91.549295774647902</v>
      </c>
      <c r="Q4520">
        <v>8.8291098887041994E-2</v>
      </c>
    </row>
    <row r="4521" spans="1:17" hidden="1" x14ac:dyDescent="0.3">
      <c r="A4521" t="s">
        <v>9197</v>
      </c>
      <c r="B4521" t="s">
        <v>9198</v>
      </c>
      <c r="C4521" t="str">
        <f>IFERROR(VLOOKUP(Table1[[#This Row],[Ticker]],[1]!Table1[[Symbol]:[Industry]],2,FALSE),"-")</f>
        <v>-</v>
      </c>
      <c r="D4521" t="s">
        <v>607</v>
      </c>
      <c r="E4521">
        <v>7.3491200000000001</v>
      </c>
      <c r="F4521">
        <v>16</v>
      </c>
      <c r="G4521">
        <v>-23.317979037158899</v>
      </c>
      <c r="H4521">
        <v>5.5525964390062397</v>
      </c>
      <c r="I4521">
        <v>-49.660343016655297</v>
      </c>
      <c r="J4521">
        <v>-4.7017965825113803</v>
      </c>
      <c r="K4521">
        <v>15.964729340822201</v>
      </c>
      <c r="L4521">
        <v>17.486681323680301</v>
      </c>
      <c r="M4521">
        <v>50.778804495465302</v>
      </c>
      <c r="N4521">
        <v>0.94666141121026603</v>
      </c>
      <c r="O4521">
        <v>87.1875</v>
      </c>
      <c r="P4521">
        <v>25.391849529780501</v>
      </c>
      <c r="Q4521">
        <v>-1.2189955122446999E-2</v>
      </c>
    </row>
    <row r="4522" spans="1:17" hidden="1" x14ac:dyDescent="0.3">
      <c r="A4522" t="s">
        <v>9199</v>
      </c>
      <c r="B4522" t="s">
        <v>9200</v>
      </c>
      <c r="C4522" t="str">
        <f>IFERROR(VLOOKUP(Table1[[#This Row],[Ticker]],[1]!Table1[[Symbol]:[Industry]],2,FALSE),"-")</f>
        <v>-</v>
      </c>
      <c r="D4522" t="s">
        <v>252</v>
      </c>
      <c r="E4522">
        <v>7.282848295</v>
      </c>
      <c r="F4522">
        <v>5.19</v>
      </c>
      <c r="G4522">
        <v>116.640359875784</v>
      </c>
      <c r="H4522">
        <v>2.4695756678195799</v>
      </c>
      <c r="I4522">
        <v>80.904846450268195</v>
      </c>
      <c r="J4522">
        <v>-2.05610893682374</v>
      </c>
      <c r="K4522">
        <v>4.7406795049661596</v>
      </c>
      <c r="L4522">
        <v>3.6661893365862799</v>
      </c>
      <c r="M4522">
        <v>52.851395911165397</v>
      </c>
      <c r="N4522">
        <v>1.0861414453789899</v>
      </c>
      <c r="O4522">
        <v>36.608863198458501</v>
      </c>
      <c r="P4522">
        <v>214.54545454545399</v>
      </c>
      <c r="Q4522">
        <v>0.12690477361069999</v>
      </c>
    </row>
    <row r="4523" spans="1:17" hidden="1" x14ac:dyDescent="0.3">
      <c r="A4523" t="s">
        <v>9201</v>
      </c>
      <c r="B4523" t="s">
        <v>9202</v>
      </c>
      <c r="C4523" t="str">
        <f>IFERROR(VLOOKUP(Table1[[#This Row],[Ticker]],[1]!Table1[[Symbol]:[Industry]],2,FALSE),"-")</f>
        <v>-</v>
      </c>
      <c r="D4523" t="s">
        <v>544</v>
      </c>
      <c r="E4523">
        <v>7.2643199999999997</v>
      </c>
      <c r="F4523">
        <v>23</v>
      </c>
      <c r="G4523">
        <v>2.09255625821323</v>
      </c>
      <c r="H4523">
        <v>3.00368048589015</v>
      </c>
      <c r="I4523">
        <v>16.460402005823799</v>
      </c>
      <c r="J4523">
        <v>3.3513374980199599</v>
      </c>
      <c r="K4523">
        <v>22.1518023767335</v>
      </c>
      <c r="L4523">
        <v>20.5222830814246</v>
      </c>
      <c r="M4523">
        <v>58.6379418824745</v>
      </c>
      <c r="N4523">
        <v>1.4558110627719001</v>
      </c>
      <c r="O4523">
        <v>14.9130434782608</v>
      </c>
      <c r="P4523">
        <v>59.279778393351798</v>
      </c>
      <c r="Q4523">
        <v>0.11829338473901201</v>
      </c>
    </row>
    <row r="4524" spans="1:17" hidden="1" x14ac:dyDescent="0.3">
      <c r="A4524" t="s">
        <v>9203</v>
      </c>
      <c r="B4524" t="s">
        <v>9204</v>
      </c>
      <c r="C4524" t="str">
        <f>IFERROR(VLOOKUP(Table1[[#This Row],[Ticker]],[1]!Table1[[Symbol]:[Industry]],2,FALSE),"-")</f>
        <v>-</v>
      </c>
      <c r="D4524" t="s">
        <v>388</v>
      </c>
      <c r="E4524">
        <v>7.26</v>
      </c>
      <c r="F4524">
        <v>7.3</v>
      </c>
      <c r="G4524">
        <v>-38.780459614802602</v>
      </c>
      <c r="H4524">
        <v>1.63846832647691</v>
      </c>
      <c r="I4524">
        <v>-4.5922295731235403</v>
      </c>
      <c r="J4524">
        <v>1.6001991931685899</v>
      </c>
      <c r="K4524">
        <v>7.4949692500495004</v>
      </c>
      <c r="L4524">
        <v>7.8399916795392404</v>
      </c>
      <c r="M4524">
        <v>53.245022223547601</v>
      </c>
      <c r="N4524">
        <v>0.93340953187286102</v>
      </c>
      <c r="O4524">
        <v>89.041095890410901</v>
      </c>
      <c r="P4524">
        <v>16.9871794871794</v>
      </c>
      <c r="Q4524">
        <v>0.14798309571719101</v>
      </c>
    </row>
    <row r="4525" spans="1:17" hidden="1" x14ac:dyDescent="0.3">
      <c r="A4525" t="s">
        <v>9205</v>
      </c>
      <c r="B4525" t="s">
        <v>9206</v>
      </c>
      <c r="C4525" t="str">
        <f>IFERROR(VLOOKUP(Table1[[#This Row],[Ticker]],[1]!Table1[[Symbol]:[Industry]],2,FALSE),"-")</f>
        <v>-</v>
      </c>
      <c r="D4525" t="s">
        <v>388</v>
      </c>
      <c r="E4525">
        <v>7.2477462906951402</v>
      </c>
      <c r="F4525">
        <v>9.77</v>
      </c>
      <c r="G4525">
        <v>-15.538660076497999</v>
      </c>
      <c r="H4525">
        <v>1.51138915149354</v>
      </c>
      <c r="I4525">
        <v>-1.17081432888743</v>
      </c>
      <c r="J4525">
        <v>3.2694301857078498</v>
      </c>
      <c r="K4525">
        <v>8.9378004688995905</v>
      </c>
      <c r="L4525">
        <v>8.8875811864170693</v>
      </c>
      <c r="M4525">
        <v>50</v>
      </c>
      <c r="N4525">
        <v>12.6666666666666</v>
      </c>
      <c r="O4525">
        <v>0</v>
      </c>
      <c r="P4525">
        <v>10.146561443066499</v>
      </c>
    </row>
    <row r="4526" spans="1:17" hidden="1" x14ac:dyDescent="0.3">
      <c r="A4526" t="s">
        <v>9207</v>
      </c>
      <c r="B4526" t="s">
        <v>9208</v>
      </c>
      <c r="C4526" t="str">
        <f>IFERROR(VLOOKUP(Table1[[#This Row],[Ticker]],[1]!Table1[[Symbol]:[Industry]],2,FALSE),"-")</f>
        <v>-</v>
      </c>
      <c r="D4526" t="s">
        <v>1270</v>
      </c>
      <c r="E4526">
        <v>7.20038</v>
      </c>
      <c r="F4526">
        <v>23</v>
      </c>
      <c r="G4526">
        <v>-24.808028537108399</v>
      </c>
      <c r="H4526">
        <v>-7.0441664040619996</v>
      </c>
      <c r="I4526">
        <v>-4.9835801177699404</v>
      </c>
      <c r="J4526">
        <v>-1.6714935522083501</v>
      </c>
      <c r="K4526">
        <v>22.745097783435501</v>
      </c>
      <c r="L4526">
        <v>22.388930231174101</v>
      </c>
      <c r="M4526">
        <v>93.779490490814496</v>
      </c>
      <c r="N4526">
        <v>1.8697614442295198E-2</v>
      </c>
      <c r="O4526">
        <v>1.1304347826087</v>
      </c>
      <c r="P4526">
        <v>6.3337956541840104</v>
      </c>
    </row>
    <row r="4527" spans="1:17" hidden="1" x14ac:dyDescent="0.3">
      <c r="A4527" t="s">
        <v>9209</v>
      </c>
      <c r="B4527" t="s">
        <v>9210</v>
      </c>
      <c r="C4527" t="str">
        <f>IFERROR(VLOOKUP(Table1[[#This Row],[Ticker]],[1]!Table1[[Symbol]:[Industry]],2,FALSE),"-")</f>
        <v>-</v>
      </c>
      <c r="D4527" t="s">
        <v>663</v>
      </c>
      <c r="E4527">
        <v>7.173</v>
      </c>
      <c r="F4527">
        <v>125.5</v>
      </c>
      <c r="G4527">
        <v>6.0733086641624903</v>
      </c>
      <c r="H4527">
        <v>-2.0671693317073401</v>
      </c>
      <c r="I4527">
        <v>9.8801133637292899</v>
      </c>
      <c r="J4527">
        <v>-1.6714935522083501</v>
      </c>
      <c r="K4527">
        <v>107.978063780768</v>
      </c>
      <c r="M4527">
        <v>99.996687300295207</v>
      </c>
      <c r="N4527">
        <v>2.3308957952467999</v>
      </c>
      <c r="O4527">
        <v>0</v>
      </c>
      <c r="P4527">
        <v>31.758530183727</v>
      </c>
    </row>
    <row r="4528" spans="1:17" hidden="1" x14ac:dyDescent="0.3">
      <c r="A4528" t="s">
        <v>9211</v>
      </c>
      <c r="B4528" t="s">
        <v>9212</v>
      </c>
      <c r="C4528" t="str">
        <f>IFERROR(VLOOKUP(Table1[[#This Row],[Ticker]],[1]!Table1[[Symbol]:[Industry]],2,FALSE),"-")</f>
        <v>-</v>
      </c>
      <c r="D4528" t="s">
        <v>140</v>
      </c>
      <c r="E4528">
        <v>7.1552861999999999</v>
      </c>
      <c r="F4528">
        <v>14.3</v>
      </c>
      <c r="G4528">
        <v>14.510856911808</v>
      </c>
      <c r="H4528">
        <v>17.066848340083698</v>
      </c>
      <c r="I4528">
        <v>-1.2326952484743501</v>
      </c>
      <c r="J4528">
        <v>2.40123372051892</v>
      </c>
      <c r="K4528">
        <v>12.822156575287</v>
      </c>
      <c r="L4528">
        <v>12.590166315213301</v>
      </c>
      <c r="M4528">
        <v>76.504570143845299</v>
      </c>
      <c r="N4528">
        <v>1.6451022570392</v>
      </c>
      <c r="O4528">
        <v>31.888111888111801</v>
      </c>
      <c r="P4528">
        <v>55.266015200868601</v>
      </c>
      <c r="Q4528">
        <v>5.6937208445119996E-3</v>
      </c>
    </row>
    <row r="4529" spans="1:17" hidden="1" x14ac:dyDescent="0.3">
      <c r="A4529" t="s">
        <v>9213</v>
      </c>
      <c r="B4529" t="s">
        <v>9214</v>
      </c>
      <c r="C4529" t="str">
        <f>IFERROR(VLOOKUP(Table1[[#This Row],[Ticker]],[1]!Table1[[Symbol]:[Industry]],2,FALSE),"-")</f>
        <v>-</v>
      </c>
      <c r="D4529" t="s">
        <v>64</v>
      </c>
      <c r="E4529">
        <v>7.1269014000000004</v>
      </c>
      <c r="F4529">
        <v>7.11</v>
      </c>
      <c r="G4529">
        <v>1.27906419472118</v>
      </c>
      <c r="H4529">
        <v>-14.827807565011801</v>
      </c>
      <c r="I4529">
        <v>-7.37000735090131</v>
      </c>
      <c r="J4529">
        <v>-1.6714935522083501</v>
      </c>
      <c r="K4529">
        <v>7.0164719768830102</v>
      </c>
      <c r="L4529">
        <v>6.6502847900029396</v>
      </c>
      <c r="M4529">
        <v>54.036960368906797</v>
      </c>
      <c r="N4529">
        <v>1.0271546772973501</v>
      </c>
      <c r="O4529">
        <v>53.305203938115298</v>
      </c>
      <c r="P4529">
        <v>87.598944591028996</v>
      </c>
      <c r="Q4529">
        <v>-1.3657538465432001E-2</v>
      </c>
    </row>
    <row r="4530" spans="1:17" hidden="1" x14ac:dyDescent="0.3">
      <c r="A4530" t="s">
        <v>9215</v>
      </c>
      <c r="B4530" t="s">
        <v>9216</v>
      </c>
      <c r="C4530" t="str">
        <f>IFERROR(VLOOKUP(Table1[[#This Row],[Ticker]],[1]!Table1[[Symbol]:[Industry]],2,FALSE),"-")</f>
        <v>-</v>
      </c>
      <c r="D4530" t="s">
        <v>21</v>
      </c>
      <c r="E4530">
        <v>7.0994999999999999</v>
      </c>
      <c r="F4530">
        <v>60.37</v>
      </c>
      <c r="G4530">
        <v>36.993301789516501</v>
      </c>
      <c r="H4530">
        <v>-2.0528620562359201</v>
      </c>
      <c r="I4530">
        <v>29.2741472834722</v>
      </c>
      <c r="J4530">
        <v>-1.6714935522083501</v>
      </c>
      <c r="K4530">
        <v>47.026838685700604</v>
      </c>
      <c r="L4530">
        <v>40.4608563457057</v>
      </c>
      <c r="M4530">
        <v>100</v>
      </c>
      <c r="N4530">
        <v>0</v>
      </c>
      <c r="O4530">
        <v>0</v>
      </c>
      <c r="P4530">
        <v>62.6785233090811</v>
      </c>
    </row>
    <row r="4531" spans="1:17" hidden="1" x14ac:dyDescent="0.3">
      <c r="A4531" t="s">
        <v>9217</v>
      </c>
      <c r="B4531" t="s">
        <v>9218</v>
      </c>
      <c r="C4531" t="str">
        <f>IFERROR(VLOOKUP(Table1[[#This Row],[Ticker]],[1]!Table1[[Symbol]:[Industry]],2,FALSE),"-")</f>
        <v>-</v>
      </c>
      <c r="D4531" t="s">
        <v>290</v>
      </c>
      <c r="E4531">
        <v>7.0924063200000003</v>
      </c>
      <c r="F4531">
        <v>12.91</v>
      </c>
      <c r="G4531">
        <v>32.719686455895499</v>
      </c>
      <c r="H4531">
        <v>-12.4287817886773</v>
      </c>
      <c r="I4531">
        <v>29.467793257489799</v>
      </c>
      <c r="J4531">
        <v>19.6302815957206</v>
      </c>
      <c r="K4531">
        <v>11.731822094743601</v>
      </c>
      <c r="L4531">
        <v>10.9442457704659</v>
      </c>
      <c r="M4531">
        <v>72.024405362231803</v>
      </c>
      <c r="N4531">
        <v>0.51870349979997199</v>
      </c>
      <c r="O4531">
        <v>22.075910147172699</v>
      </c>
      <c r="P4531">
        <v>90.412979351032405</v>
      </c>
      <c r="Q4531">
        <v>7.8664626397282E-2</v>
      </c>
    </row>
    <row r="4532" spans="1:17" hidden="1" x14ac:dyDescent="0.3">
      <c r="A4532" t="s">
        <v>9219</v>
      </c>
      <c r="B4532" t="s">
        <v>9220</v>
      </c>
      <c r="C4532" t="str">
        <f>IFERROR(VLOOKUP(Table1[[#This Row],[Ticker]],[1]!Table1[[Symbol]:[Industry]],2,FALSE),"-")</f>
        <v>-</v>
      </c>
      <c r="D4532" t="s">
        <v>544</v>
      </c>
      <c r="E4532">
        <v>7.0349999999999904</v>
      </c>
      <c r="F4532">
        <v>34.68</v>
      </c>
      <c r="G4532">
        <v>89.718505188509894</v>
      </c>
      <c r="H4532">
        <v>14.038782904693701</v>
      </c>
      <c r="I4532">
        <v>108.45448734591599</v>
      </c>
      <c r="J4532">
        <v>24.196769920845501</v>
      </c>
      <c r="K4532">
        <v>25.9476685041097</v>
      </c>
      <c r="L4532">
        <v>23.936220340080901</v>
      </c>
      <c r="M4532">
        <v>59.069059695734197</v>
      </c>
      <c r="N4532">
        <v>1.04127998578051</v>
      </c>
      <c r="O4532">
        <v>0</v>
      </c>
      <c r="P4532">
        <v>183.102040816326</v>
      </c>
    </row>
    <row r="4533" spans="1:17" hidden="1" x14ac:dyDescent="0.3">
      <c r="A4533" t="s">
        <v>9221</v>
      </c>
      <c r="B4533" t="s">
        <v>9222</v>
      </c>
      <c r="C4533" t="str">
        <f>IFERROR(VLOOKUP(Table1[[#This Row],[Ticker]],[1]!Table1[[Symbol]:[Industry]],2,FALSE),"-")</f>
        <v>-</v>
      </c>
      <c r="E4533">
        <v>7.0296716999999997</v>
      </c>
      <c r="F4533">
        <v>10.5</v>
      </c>
      <c r="G4533">
        <v>-79.018554852897793</v>
      </c>
      <c r="H4533">
        <v>-18.4078027676983</v>
      </c>
      <c r="I4533">
        <v>-56.629875771953898</v>
      </c>
      <c r="J4533">
        <v>10.2902289358299</v>
      </c>
      <c r="K4533">
        <v>13.5332760385183</v>
      </c>
      <c r="L4533">
        <v>17.585073477338302</v>
      </c>
      <c r="M4533">
        <v>45.6304447358903</v>
      </c>
      <c r="N4533">
        <v>2.5219941348973598</v>
      </c>
      <c r="O4533">
        <v>164.76190476190399</v>
      </c>
      <c r="P4533">
        <v>20.967741935483801</v>
      </c>
      <c r="Q4533">
        <v>-3.5209820482270997E-2</v>
      </c>
    </row>
    <row r="4534" spans="1:17" hidden="1" x14ac:dyDescent="0.3">
      <c r="A4534" t="s">
        <v>9223</v>
      </c>
      <c r="B4534" t="s">
        <v>9224</v>
      </c>
      <c r="C4534" t="str">
        <f>IFERROR(VLOOKUP(Table1[[#This Row],[Ticker]],[1]!Table1[[Symbol]:[Industry]],2,FALSE),"-")</f>
        <v>-</v>
      </c>
      <c r="D4534" t="s">
        <v>293</v>
      </c>
      <c r="E4534">
        <v>6.9992985599999997</v>
      </c>
      <c r="F4534">
        <v>63.07</v>
      </c>
      <c r="G4534">
        <v>1048.8026741973799</v>
      </c>
      <c r="H4534">
        <v>41.253195706249699</v>
      </c>
      <c r="I4534">
        <v>955.85690510791005</v>
      </c>
      <c r="J4534">
        <v>6.5349806385178102</v>
      </c>
      <c r="K4534">
        <v>43.018236111985999</v>
      </c>
      <c r="L4534">
        <v>20.3585392820723</v>
      </c>
      <c r="M4534">
        <v>100</v>
      </c>
      <c r="N4534">
        <v>0.57857857857857797</v>
      </c>
      <c r="O4534">
        <v>0</v>
      </c>
      <c r="P4534">
        <v>1074.4878957169401</v>
      </c>
    </row>
    <row r="4535" spans="1:17" hidden="1" x14ac:dyDescent="0.3">
      <c r="A4535" t="s">
        <v>9225</v>
      </c>
      <c r="B4535" t="s">
        <v>9226</v>
      </c>
      <c r="C4535" t="str">
        <f>IFERROR(VLOOKUP(Table1[[#This Row],[Ticker]],[1]!Table1[[Symbol]:[Industry]],2,FALSE),"-")</f>
        <v>-</v>
      </c>
      <c r="D4535" t="s">
        <v>1270</v>
      </c>
      <c r="E4535">
        <v>6.9905682000000002</v>
      </c>
      <c r="F4535">
        <v>14.28</v>
      </c>
      <c r="G4535">
        <v>10.444425763562201</v>
      </c>
      <c r="H4535">
        <v>8.7453072801485092</v>
      </c>
      <c r="I4535">
        <v>7.4846209002590198</v>
      </c>
      <c r="J4535">
        <v>-2.2453816440304402</v>
      </c>
      <c r="K4535">
        <v>12.8810698005519</v>
      </c>
      <c r="L4535">
        <v>12.276463978428501</v>
      </c>
      <c r="M4535">
        <v>58.561129587895003</v>
      </c>
      <c r="N4535">
        <v>2.0893455021329301</v>
      </c>
      <c r="O4535">
        <v>7.8431372549019702</v>
      </c>
      <c r="P4535">
        <v>63.199999999999903</v>
      </c>
      <c r="Q4535">
        <v>5.3911666594683001E-2</v>
      </c>
    </row>
    <row r="4536" spans="1:17" hidden="1" x14ac:dyDescent="0.3">
      <c r="A4536" t="s">
        <v>9227</v>
      </c>
      <c r="B4536" t="s">
        <v>9228</v>
      </c>
      <c r="C4536" t="str">
        <f>IFERROR(VLOOKUP(Table1[[#This Row],[Ticker]],[1]!Table1[[Symbol]:[Industry]],2,FALSE),"-")</f>
        <v>-</v>
      </c>
      <c r="D4536" t="s">
        <v>1491</v>
      </c>
      <c r="E4536">
        <v>6.9677280000000001</v>
      </c>
      <c r="F4536">
        <v>11.35</v>
      </c>
      <c r="G4536">
        <v>35.079651001681903</v>
      </c>
      <c r="H4536">
        <v>-16.650465616660401</v>
      </c>
      <c r="I4536">
        <v>3.3290888745106799</v>
      </c>
      <c r="J4536">
        <v>13.9377713017694</v>
      </c>
      <c r="K4536">
        <v>11.6448853876699</v>
      </c>
      <c r="L4536">
        <v>10.8938561730522</v>
      </c>
      <c r="M4536">
        <v>53.228532529905102</v>
      </c>
      <c r="N4536">
        <v>0.73162371143242499</v>
      </c>
      <c r="O4536">
        <v>25.550660792951501</v>
      </c>
      <c r="P4536">
        <v>100.53003533568901</v>
      </c>
      <c r="Q4536">
        <v>0.107024376709171</v>
      </c>
    </row>
    <row r="4537" spans="1:17" hidden="1" x14ac:dyDescent="0.3">
      <c r="A4537" t="s">
        <v>9229</v>
      </c>
      <c r="B4537" t="s">
        <v>9230</v>
      </c>
      <c r="C4537" t="str">
        <f>IFERROR(VLOOKUP(Table1[[#This Row],[Ticker]],[1]!Table1[[Symbol]:[Industry]],2,FALSE),"-")</f>
        <v>-</v>
      </c>
      <c r="E4537">
        <v>6.9606735000000004</v>
      </c>
      <c r="F4537">
        <v>16.48</v>
      </c>
      <c r="G4537">
        <v>-30.6996307414665</v>
      </c>
      <c r="H4537">
        <v>-10.960935069912599</v>
      </c>
      <c r="I4537">
        <v>-14.9994330484004</v>
      </c>
      <c r="J4537">
        <v>-6.5199784006931996</v>
      </c>
      <c r="K4537">
        <v>15.4579158262263</v>
      </c>
      <c r="L4537">
        <v>15.337721736551901</v>
      </c>
      <c r="M4537">
        <v>52.2209139097831</v>
      </c>
      <c r="N4537">
        <v>0.89095945605640903</v>
      </c>
      <c r="O4537">
        <v>23.179611650485398</v>
      </c>
      <c r="P4537">
        <v>37.907949790794902</v>
      </c>
    </row>
    <row r="4538" spans="1:17" hidden="1" x14ac:dyDescent="0.3">
      <c r="A4538" t="s">
        <v>9231</v>
      </c>
      <c r="B4538" t="s">
        <v>9232</v>
      </c>
      <c r="C4538" t="str">
        <f>IFERROR(VLOOKUP(Table1[[#This Row],[Ticker]],[1]!Table1[[Symbol]:[Industry]],2,FALSE),"-")</f>
        <v>-</v>
      </c>
      <c r="E4538">
        <v>6.9504000000000001</v>
      </c>
      <c r="F4538">
        <v>0.33</v>
      </c>
      <c r="G4538">
        <v>-11.8921180712886</v>
      </c>
      <c r="H4538">
        <v>-3.919166404062</v>
      </c>
      <c r="I4538">
        <v>-14.2585522425421</v>
      </c>
      <c r="J4538">
        <v>1.45350644779164</v>
      </c>
      <c r="K4538">
        <v>0.35866266596320501</v>
      </c>
      <c r="L4538">
        <v>0.46954866990070498</v>
      </c>
      <c r="M4538">
        <v>79.547838086386705</v>
      </c>
      <c r="N4538">
        <v>1.29408287843446</v>
      </c>
      <c r="O4538">
        <v>18.181818181818102</v>
      </c>
      <c r="P4538">
        <v>22.2222222222222</v>
      </c>
      <c r="Q4538">
        <v>-2.1591508764088999E-2</v>
      </c>
    </row>
    <row r="4539" spans="1:17" hidden="1" x14ac:dyDescent="0.3">
      <c r="A4539" t="s">
        <v>9233</v>
      </c>
      <c r="B4539" t="s">
        <v>9234</v>
      </c>
      <c r="C4539" t="str">
        <f>IFERROR(VLOOKUP(Table1[[#This Row],[Ticker]],[1]!Table1[[Symbol]:[Industry]],2,FALSE),"-")</f>
        <v>-</v>
      </c>
      <c r="D4539" t="s">
        <v>607</v>
      </c>
      <c r="E4539">
        <v>6.938448223</v>
      </c>
      <c r="F4539">
        <v>13.99</v>
      </c>
      <c r="G4539">
        <v>-42.953110342746001</v>
      </c>
      <c r="H4539">
        <v>-0.25027327429100898</v>
      </c>
      <c r="I4539">
        <v>-23.550750928791999</v>
      </c>
      <c r="J4539">
        <v>1.9581360774212699</v>
      </c>
      <c r="K4539">
        <v>13.8506398732912</v>
      </c>
      <c r="L4539">
        <v>14.803863270073901</v>
      </c>
      <c r="M4539">
        <v>52.401913896325098</v>
      </c>
      <c r="N4539">
        <v>1.1675636954434601</v>
      </c>
      <c r="O4539">
        <v>42.887776983559597</v>
      </c>
      <c r="P4539">
        <v>19.5726495726495</v>
      </c>
      <c r="Q4539">
        <v>4.9688762795905998E-2</v>
      </c>
    </row>
    <row r="4540" spans="1:17" hidden="1" x14ac:dyDescent="0.3">
      <c r="A4540" t="s">
        <v>9235</v>
      </c>
      <c r="B4540" t="s">
        <v>9236</v>
      </c>
      <c r="C4540" t="str">
        <f>IFERROR(VLOOKUP(Table1[[#This Row],[Ticker]],[1]!Table1[[Symbol]:[Industry]],2,FALSE),"-")</f>
        <v>-</v>
      </c>
      <c r="E4540">
        <v>6.9368400000000001</v>
      </c>
      <c r="F4540">
        <v>12.93</v>
      </c>
      <c r="G4540">
        <v>-58.5690389469504</v>
      </c>
      <c r="H4540">
        <v>-7.3516222072902799</v>
      </c>
      <c r="I4540">
        <v>-47.4655239201021</v>
      </c>
      <c r="J4540">
        <v>-2.8900769490095701</v>
      </c>
      <c r="K4540">
        <v>13.401679243140901</v>
      </c>
      <c r="L4540">
        <v>16.8028504674174</v>
      </c>
      <c r="M4540">
        <v>50.697075356027597</v>
      </c>
      <c r="N4540">
        <v>0.97472416643457804</v>
      </c>
      <c r="O4540">
        <v>164.11446249033199</v>
      </c>
      <c r="P4540">
        <v>17.013574660633399</v>
      </c>
      <c r="Q4540">
        <v>8.4374396728583004E-2</v>
      </c>
    </row>
    <row r="4541" spans="1:17" hidden="1" x14ac:dyDescent="0.3">
      <c r="A4541" t="s">
        <v>9237</v>
      </c>
      <c r="B4541" t="s">
        <v>9238</v>
      </c>
      <c r="C4541" t="str">
        <f>IFERROR(VLOOKUP(Table1[[#This Row],[Ticker]],[1]!Table1[[Symbol]:[Industry]],2,FALSE),"-")</f>
        <v>-</v>
      </c>
      <c r="D4541" t="s">
        <v>676</v>
      </c>
      <c r="E4541">
        <v>6.9339219999999999</v>
      </c>
      <c r="F4541">
        <v>4.38</v>
      </c>
      <c r="G4541">
        <v>-6.0130903720235596</v>
      </c>
      <c r="H4541">
        <v>-11.7004856945276</v>
      </c>
      <c r="I4541">
        <v>2.1541268187196199</v>
      </c>
      <c r="J4541">
        <v>-2.5931525383834599</v>
      </c>
      <c r="K4541">
        <v>4.5305820476853</v>
      </c>
      <c r="L4541">
        <v>4.39340761986315</v>
      </c>
      <c r="M4541">
        <v>42.799253270090297</v>
      </c>
      <c r="N4541">
        <v>0.79489562444696904</v>
      </c>
      <c r="O4541">
        <v>76.712328767123296</v>
      </c>
      <c r="P4541">
        <v>56.428571428571402</v>
      </c>
      <c r="Q4541">
        <v>0.129412157696564</v>
      </c>
    </row>
    <row r="4542" spans="1:17" hidden="1" x14ac:dyDescent="0.3">
      <c r="A4542" t="s">
        <v>9239</v>
      </c>
      <c r="B4542" t="s">
        <v>9240</v>
      </c>
      <c r="C4542" t="str">
        <f>IFERROR(VLOOKUP(Table1[[#This Row],[Ticker]],[1]!Table1[[Symbol]:[Industry]],2,FALSE),"-")</f>
        <v>-</v>
      </c>
      <c r="D4542" t="s">
        <v>388</v>
      </c>
      <c r="E4542">
        <v>6.90625</v>
      </c>
      <c r="F4542">
        <v>22.31</v>
      </c>
      <c r="G4542">
        <v>157.07776960844501</v>
      </c>
      <c r="H4542">
        <v>35.096301823362701</v>
      </c>
      <c r="I4542">
        <v>164.455182942508</v>
      </c>
      <c r="J4542">
        <v>19.757077876362999</v>
      </c>
      <c r="K4542">
        <v>15.4280327655625</v>
      </c>
      <c r="L4542">
        <v>11.568329146397399</v>
      </c>
      <c r="M4542">
        <v>88.365079294024596</v>
      </c>
      <c r="N4542">
        <v>0.63115141994311397</v>
      </c>
      <c r="O4542">
        <v>0</v>
      </c>
      <c r="P4542">
        <v>410.52631578947302</v>
      </c>
      <c r="Q4542">
        <v>0.133709829602283</v>
      </c>
    </row>
    <row r="4543" spans="1:17" hidden="1" x14ac:dyDescent="0.3">
      <c r="A4543" t="s">
        <v>9241</v>
      </c>
      <c r="B4543" t="s">
        <v>9242</v>
      </c>
      <c r="C4543" t="str">
        <f>IFERROR(VLOOKUP(Table1[[#This Row],[Ticker]],[1]!Table1[[Symbol]:[Industry]],2,FALSE),"-")</f>
        <v>-</v>
      </c>
      <c r="D4543" t="s">
        <v>607</v>
      </c>
      <c r="E4543">
        <v>6.9039338680000002</v>
      </c>
      <c r="F4543">
        <v>31.5</v>
      </c>
      <c r="G4543">
        <v>-30.9483794143013</v>
      </c>
      <c r="H4543">
        <v>-27.4011369781092</v>
      </c>
      <c r="I4543">
        <v>26.057242631883799</v>
      </c>
      <c r="J4543">
        <v>-5.8780499780859099</v>
      </c>
      <c r="K4543">
        <v>33.4607698458125</v>
      </c>
      <c r="L4543">
        <v>30.139963136712801</v>
      </c>
      <c r="M4543">
        <v>34.451362073525502</v>
      </c>
      <c r="N4543">
        <v>0.41058594740847199</v>
      </c>
      <c r="O4543">
        <v>40.761904761904702</v>
      </c>
      <c r="P4543">
        <v>41.2556053811659</v>
      </c>
    </row>
    <row r="4544" spans="1:17" hidden="1" x14ac:dyDescent="0.3">
      <c r="A4544" t="s">
        <v>9243</v>
      </c>
      <c r="B4544" t="s">
        <v>9244</v>
      </c>
      <c r="C4544" t="str">
        <f>IFERROR(VLOOKUP(Table1[[#This Row],[Ticker]],[1]!Table1[[Symbol]:[Industry]],2,FALSE),"-")</f>
        <v>-</v>
      </c>
      <c r="D4544" t="s">
        <v>61</v>
      </c>
      <c r="E4544">
        <v>6.9000482999999999</v>
      </c>
      <c r="F4544">
        <v>23</v>
      </c>
      <c r="G4544">
        <v>-21.1397669741099</v>
      </c>
      <c r="H4544">
        <v>-7.0441664040619996</v>
      </c>
      <c r="I4544">
        <v>-1.3221581727191301</v>
      </c>
      <c r="J4544">
        <v>-1.6714935522083501</v>
      </c>
      <c r="K4544">
        <v>22.992451358932499</v>
      </c>
      <c r="L4544">
        <v>22.3660865704997</v>
      </c>
      <c r="M4544">
        <v>10.6643431554632</v>
      </c>
      <c r="N4544">
        <v>4.57871396895787</v>
      </c>
      <c r="O4544">
        <v>5.4347826086956497</v>
      </c>
      <c r="P4544">
        <v>12.1951219512195</v>
      </c>
    </row>
    <row r="4545" spans="1:17" hidden="1" x14ac:dyDescent="0.3">
      <c r="A4545" t="s">
        <v>9245</v>
      </c>
      <c r="B4545" t="s">
        <v>9246</v>
      </c>
      <c r="C4545" t="str">
        <f>IFERROR(VLOOKUP(Table1[[#This Row],[Ticker]],[1]!Table1[[Symbol]:[Industry]],2,FALSE),"-")</f>
        <v>-</v>
      </c>
      <c r="D4545" t="s">
        <v>64</v>
      </c>
      <c r="E4545">
        <v>6.8969627999999998</v>
      </c>
      <c r="F4545">
        <v>3.82</v>
      </c>
      <c r="G4545">
        <v>21.237855403512299</v>
      </c>
      <c r="H4545">
        <v>4.3593423678678196</v>
      </c>
      <c r="I4545">
        <v>-4.0140049854370998</v>
      </c>
      <c r="J4545">
        <v>-2.4527435522083398</v>
      </c>
      <c r="K4545">
        <v>3.6658871221474598</v>
      </c>
      <c r="L4545">
        <v>3.7749296980559399</v>
      </c>
      <c r="M4545">
        <v>54.302656416110302</v>
      </c>
      <c r="N4545">
        <v>0.332341726173637</v>
      </c>
      <c r="O4545">
        <v>59.424083769633498</v>
      </c>
      <c r="P4545">
        <v>46.923076923076898</v>
      </c>
      <c r="Q4545">
        <v>3.5147936288661003E-2</v>
      </c>
    </row>
    <row r="4546" spans="1:17" hidden="1" x14ac:dyDescent="0.3">
      <c r="A4546" t="s">
        <v>9247</v>
      </c>
      <c r="B4546" t="s">
        <v>9248</v>
      </c>
      <c r="C4546" t="str">
        <f>IFERROR(VLOOKUP(Table1[[#This Row],[Ticker]],[1]!Table1[[Symbol]:[Industry]],2,FALSE),"-")</f>
        <v>-</v>
      </c>
      <c r="E4546">
        <v>6.8938452000000003</v>
      </c>
      <c r="F4546">
        <v>46</v>
      </c>
      <c r="G4546">
        <v>-77.648462956490107</v>
      </c>
      <c r="H4546">
        <v>-10.2020611409041</v>
      </c>
      <c r="I4546">
        <v>-17.535520522208699</v>
      </c>
      <c r="J4546">
        <v>-1.6714935522083501</v>
      </c>
      <c r="K4546">
        <v>46.292476733792</v>
      </c>
      <c r="L4546">
        <v>50.423473103343902</v>
      </c>
      <c r="M4546">
        <v>37.999883455425099</v>
      </c>
      <c r="N4546">
        <v>0.178787878787878</v>
      </c>
      <c r="O4546">
        <v>118.565217391304</v>
      </c>
      <c r="P4546">
        <v>18.9552624773726</v>
      </c>
    </row>
    <row r="4547" spans="1:17" hidden="1" x14ac:dyDescent="0.3">
      <c r="A4547" t="s">
        <v>9249</v>
      </c>
      <c r="B4547" t="s">
        <v>9250</v>
      </c>
      <c r="C4547" t="str">
        <f>IFERROR(VLOOKUP(Table1[[#This Row],[Ticker]],[1]!Table1[[Symbol]:[Industry]],2,FALSE),"-")</f>
        <v>-</v>
      </c>
      <c r="D4547" t="s">
        <v>293</v>
      </c>
      <c r="E4547">
        <v>6.8875035999999996</v>
      </c>
      <c r="F4547">
        <v>4.0199999999999996</v>
      </c>
      <c r="G4547">
        <v>-4.9645007988438401</v>
      </c>
      <c r="H4547">
        <v>-9.0049507177874908</v>
      </c>
      <c r="I4547">
        <v>-11.067999213350401</v>
      </c>
      <c r="J4547">
        <v>-3.6322778659338399</v>
      </c>
      <c r="K4547">
        <v>3.9330416336517899</v>
      </c>
      <c r="L4547">
        <v>3.8232256756646201</v>
      </c>
      <c r="M4547">
        <v>43.934736859789602</v>
      </c>
      <c r="N4547">
        <v>2.1865941716329398</v>
      </c>
      <c r="O4547">
        <v>68.905472636815901</v>
      </c>
      <c r="P4547">
        <v>38.144329896907102</v>
      </c>
      <c r="Q4547">
        <v>6.8173176290934001E-2</v>
      </c>
    </row>
    <row r="4548" spans="1:17" hidden="1" x14ac:dyDescent="0.3">
      <c r="A4548" t="s">
        <v>9251</v>
      </c>
      <c r="B4548" t="s">
        <v>9252</v>
      </c>
      <c r="C4548" t="str">
        <f>IFERROR(VLOOKUP(Table1[[#This Row],[Ticker]],[1]!Table1[[Symbol]:[Industry]],2,FALSE),"-")</f>
        <v>-</v>
      </c>
      <c r="D4548" t="s">
        <v>544</v>
      </c>
      <c r="E4548">
        <v>6.8849999999999998</v>
      </c>
      <c r="F4548">
        <v>161.5</v>
      </c>
      <c r="G4548">
        <v>268.21721750482499</v>
      </c>
      <c r="H4548">
        <v>-20.154312072347199</v>
      </c>
      <c r="I4548">
        <v>210.07565905391601</v>
      </c>
      <c r="J4548">
        <v>3.5590852159748598</v>
      </c>
      <c r="K4548">
        <v>152.69856870737101</v>
      </c>
      <c r="L4548">
        <v>100.935801746805</v>
      </c>
      <c r="M4548">
        <v>58.587752522968799</v>
      </c>
      <c r="N4548">
        <v>0.229490256953781</v>
      </c>
      <c r="O4548">
        <v>23.5603715170278</v>
      </c>
      <c r="P4548">
        <v>403.115264797507</v>
      </c>
      <c r="Q4548">
        <v>0.17800646857055599</v>
      </c>
    </row>
    <row r="4549" spans="1:17" hidden="1" x14ac:dyDescent="0.3">
      <c r="A4549" t="s">
        <v>9253</v>
      </c>
      <c r="B4549" t="s">
        <v>9254</v>
      </c>
      <c r="C4549" t="str">
        <f>IFERROR(VLOOKUP(Table1[[#This Row],[Ticker]],[1]!Table1[[Symbol]:[Industry]],2,FALSE),"-")</f>
        <v>-</v>
      </c>
      <c r="D4549" t="s">
        <v>498</v>
      </c>
      <c r="E4549">
        <v>6.86</v>
      </c>
      <c r="F4549">
        <v>6.73</v>
      </c>
      <c r="G4549">
        <v>67.705583078136598</v>
      </c>
      <c r="H4549">
        <v>4.8644795992006404</v>
      </c>
      <c r="I4549">
        <v>19.362235878531401</v>
      </c>
      <c r="J4549">
        <v>-0.34209916520686401</v>
      </c>
      <c r="K4549">
        <v>6.5536225868330398</v>
      </c>
      <c r="L4549">
        <v>5.7927298870216699</v>
      </c>
      <c r="M4549">
        <v>61.786573149725903</v>
      </c>
      <c r="N4549">
        <v>1.54729664245572</v>
      </c>
      <c r="O4549">
        <v>32.2436849925705</v>
      </c>
      <c r="P4549">
        <v>123.588039867109</v>
      </c>
      <c r="Q4549">
        <v>0.12743346923835899</v>
      </c>
    </row>
    <row r="4550" spans="1:17" hidden="1" x14ac:dyDescent="0.3">
      <c r="A4550" t="s">
        <v>9255</v>
      </c>
      <c r="B4550" t="s">
        <v>9256</v>
      </c>
      <c r="C4550" t="str">
        <f>IFERROR(VLOOKUP(Table1[[#This Row],[Ticker]],[1]!Table1[[Symbol]:[Industry]],2,FALSE),"-")</f>
        <v>-</v>
      </c>
      <c r="E4550">
        <v>6.8576199999999998</v>
      </c>
      <c r="F4550">
        <v>13.42</v>
      </c>
      <c r="G4550">
        <v>-25.6852215195645</v>
      </c>
      <c r="H4550">
        <v>-7.0441664040619996</v>
      </c>
      <c r="I4550">
        <v>-11.3173757719539</v>
      </c>
      <c r="J4550">
        <v>-1.6714935522083501</v>
      </c>
      <c r="M4550">
        <v>50</v>
      </c>
      <c r="N4550">
        <v>0</v>
      </c>
      <c r="O4550">
        <v>0</v>
      </c>
      <c r="P4550">
        <v>0</v>
      </c>
    </row>
    <row r="4551" spans="1:17" hidden="1" x14ac:dyDescent="0.3">
      <c r="A4551" t="s">
        <v>9257</v>
      </c>
      <c r="B4551" t="s">
        <v>9258</v>
      </c>
      <c r="C4551" t="str">
        <f>IFERROR(VLOOKUP(Table1[[#This Row],[Ticker]],[1]!Table1[[Symbol]:[Industry]],2,FALSE),"-")</f>
        <v>-</v>
      </c>
      <c r="E4551">
        <v>6.8545668949999996</v>
      </c>
      <c r="F4551">
        <v>6.83</v>
      </c>
      <c r="G4551">
        <v>-12.792659536093399</v>
      </c>
      <c r="H4551">
        <v>6.1789740918057596</v>
      </c>
      <c r="I4551">
        <v>-4.4316167735188898</v>
      </c>
      <c r="J4551">
        <v>-3.2519533223232999</v>
      </c>
      <c r="K4551">
        <v>6.5649468395021104</v>
      </c>
      <c r="L4551">
        <v>6.7093529464293402</v>
      </c>
      <c r="M4551">
        <v>65.221107860457394</v>
      </c>
      <c r="N4551">
        <v>1.40824305416749</v>
      </c>
      <c r="O4551">
        <v>24.450951683748102</v>
      </c>
      <c r="P4551">
        <v>24.862888482632499</v>
      </c>
      <c r="Q4551">
        <v>-3.5193579246822003E-2</v>
      </c>
    </row>
    <row r="4552" spans="1:17" hidden="1" x14ac:dyDescent="0.3">
      <c r="A4552" t="s">
        <v>9259</v>
      </c>
      <c r="B4552" t="s">
        <v>9260</v>
      </c>
      <c r="C4552" t="str">
        <f>IFERROR(VLOOKUP(Table1[[#This Row],[Ticker]],[1]!Table1[[Symbol]:[Industry]],2,FALSE),"-")</f>
        <v>-</v>
      </c>
      <c r="D4552">
        <v>0</v>
      </c>
      <c r="E4552">
        <v>6.8351499999999996</v>
      </c>
      <c r="F4552">
        <v>5.75</v>
      </c>
      <c r="G4552">
        <v>-4.8869021918334399</v>
      </c>
      <c r="H4552">
        <v>3.4397045636799302</v>
      </c>
      <c r="I4552">
        <v>-28.3447927993709</v>
      </c>
      <c r="J4552">
        <v>3.3093493596690502</v>
      </c>
      <c r="K4552">
        <v>5.3677865188610596</v>
      </c>
      <c r="L4552">
        <v>5.9413035093689901</v>
      </c>
      <c r="M4552">
        <v>33.054303584157999</v>
      </c>
      <c r="N4552">
        <v>0.98214263675171998</v>
      </c>
      <c r="O4552">
        <v>43.652173913043399</v>
      </c>
      <c r="P4552">
        <v>64.756446991403905</v>
      </c>
    </row>
    <row r="4553" spans="1:17" hidden="1" x14ac:dyDescent="0.3">
      <c r="A4553" t="s">
        <v>9261</v>
      </c>
      <c r="B4553" t="s">
        <v>9262</v>
      </c>
      <c r="C4553" t="str">
        <f>IFERROR(VLOOKUP(Table1[[#This Row],[Ticker]],[1]!Table1[[Symbol]:[Industry]],2,FALSE),"-")</f>
        <v>-</v>
      </c>
      <c r="E4553">
        <v>6.8003756580000001</v>
      </c>
      <c r="F4553">
        <v>6.09</v>
      </c>
      <c r="G4553">
        <v>-20.5038743693054</v>
      </c>
      <c r="H4553">
        <v>-7.0441664040619996</v>
      </c>
      <c r="I4553">
        <v>-37.0490830890271</v>
      </c>
      <c r="J4553">
        <v>-18.715234125360599</v>
      </c>
      <c r="K4553">
        <v>5.7680524042689703</v>
      </c>
      <c r="L4553">
        <v>6.0438162366580599</v>
      </c>
      <c r="M4553">
        <v>50.921464903687003</v>
      </c>
      <c r="N4553">
        <v>1.68027646215909</v>
      </c>
      <c r="O4553">
        <v>40.394088669950698</v>
      </c>
      <c r="P4553">
        <v>41.958041958041903</v>
      </c>
      <c r="Q4553">
        <v>5.3179396583685999E-2</v>
      </c>
    </row>
    <row r="4554" spans="1:17" hidden="1" x14ac:dyDescent="0.3">
      <c r="A4554" t="s">
        <v>9263</v>
      </c>
      <c r="B4554" t="s">
        <v>9264</v>
      </c>
      <c r="C4554" t="str">
        <f>IFERROR(VLOOKUP(Table1[[#This Row],[Ticker]],[1]!Table1[[Symbol]:[Industry]],2,FALSE),"-")</f>
        <v>-</v>
      </c>
      <c r="D4554" t="s">
        <v>607</v>
      </c>
      <c r="E4554">
        <v>6.7949999999999999</v>
      </c>
      <c r="F4554">
        <v>22.65</v>
      </c>
      <c r="G4554">
        <v>-83.086011438691799</v>
      </c>
      <c r="H4554">
        <v>-25.038373500369001</v>
      </c>
      <c r="I4554">
        <v>21.8395907183458</v>
      </c>
      <c r="J4554">
        <v>-1.6714935522083501</v>
      </c>
      <c r="K4554">
        <v>25.516360305820001</v>
      </c>
      <c r="L4554">
        <v>27.394683046823602</v>
      </c>
      <c r="M4554">
        <v>3.5251979315162201</v>
      </c>
      <c r="N4554">
        <v>0.56131078224101405</v>
      </c>
      <c r="O4554">
        <v>134.74613686534201</v>
      </c>
      <c r="P4554">
        <v>69.790104947526203</v>
      </c>
    </row>
    <row r="4555" spans="1:17" hidden="1" x14ac:dyDescent="0.3">
      <c r="A4555" t="s">
        <v>9265</v>
      </c>
      <c r="B4555" t="s">
        <v>9266</v>
      </c>
      <c r="C4555" t="str">
        <f>IFERROR(VLOOKUP(Table1[[#This Row],[Ticker]],[1]!Table1[[Symbol]:[Industry]],2,FALSE),"-")</f>
        <v>-</v>
      </c>
      <c r="D4555" t="s">
        <v>92</v>
      </c>
      <c r="E4555">
        <v>6.7864000000000004</v>
      </c>
      <c r="F4555">
        <v>5.0999999999999996</v>
      </c>
      <c r="G4555">
        <v>-30.1796035420364</v>
      </c>
      <c r="H4555">
        <v>29.195615612286701</v>
      </c>
      <c r="I4555">
        <v>-63.653824370084799</v>
      </c>
      <c r="J4555">
        <v>3.8137385153021901</v>
      </c>
      <c r="K4555">
        <v>4.7320929342078299</v>
      </c>
      <c r="L4555">
        <v>6.0865178783853304</v>
      </c>
      <c r="M4555">
        <v>95.440284909761203</v>
      </c>
      <c r="N4555">
        <v>0.154450616447635</v>
      </c>
      <c r="O4555">
        <v>127.843137254901</v>
      </c>
      <c r="P4555">
        <v>59.374999999999901</v>
      </c>
      <c r="Q4555">
        <v>-2.1666609380014999E-2</v>
      </c>
    </row>
    <row r="4556" spans="1:17" hidden="1" x14ac:dyDescent="0.3">
      <c r="A4556" t="s">
        <v>9267</v>
      </c>
      <c r="B4556" t="s">
        <v>9268</v>
      </c>
      <c r="C4556" t="str">
        <f>IFERROR(VLOOKUP(Table1[[#This Row],[Ticker]],[1]!Table1[[Symbol]:[Industry]],2,FALSE),"-")</f>
        <v>-</v>
      </c>
      <c r="D4556" t="s">
        <v>61</v>
      </c>
      <c r="E4556">
        <v>6.7830741999999997</v>
      </c>
      <c r="F4556">
        <v>5.27</v>
      </c>
      <c r="G4556">
        <v>3.79880796446492</v>
      </c>
      <c r="H4556">
        <v>-1.35995587774622</v>
      </c>
      <c r="I4556">
        <v>21.094684529553501</v>
      </c>
      <c r="J4556">
        <v>-5.5029111767294197</v>
      </c>
      <c r="K4556">
        <v>5.0152674915787898</v>
      </c>
      <c r="L4556">
        <v>4.6448797274268703</v>
      </c>
      <c r="M4556">
        <v>44.997000920176703</v>
      </c>
      <c r="N4556">
        <v>0.48745002868378701</v>
      </c>
      <c r="O4556">
        <v>19.544592030360501</v>
      </c>
      <c r="P4556">
        <v>64.687499999999901</v>
      </c>
      <c r="Q4556">
        <v>4.9084843850947003E-2</v>
      </c>
    </row>
    <row r="4557" spans="1:17" hidden="1" x14ac:dyDescent="0.3">
      <c r="A4557" t="s">
        <v>9269</v>
      </c>
      <c r="B4557" t="s">
        <v>9270</v>
      </c>
      <c r="C4557" t="str">
        <f>IFERROR(VLOOKUP(Table1[[#This Row],[Ticker]],[1]!Table1[[Symbol]:[Industry]],2,FALSE),"-")</f>
        <v>-</v>
      </c>
      <c r="D4557" t="s">
        <v>544</v>
      </c>
      <c r="E4557">
        <v>6.7794749999999997</v>
      </c>
      <c r="F4557">
        <v>23.84</v>
      </c>
      <c r="G4557">
        <v>10.5433499090068</v>
      </c>
      <c r="H4557">
        <v>-4.7714391313347297</v>
      </c>
      <c r="I4557">
        <v>26.8855227787706</v>
      </c>
      <c r="J4557">
        <v>-7.7649827007893197</v>
      </c>
      <c r="K4557">
        <v>22.762435399115802</v>
      </c>
      <c r="L4557">
        <v>20.745587724543199</v>
      </c>
      <c r="M4557">
        <v>47.624068722050097</v>
      </c>
      <c r="N4557">
        <v>1.70250335705435</v>
      </c>
      <c r="O4557">
        <v>13.2550335570469</v>
      </c>
      <c r="P4557">
        <v>73.508005822416294</v>
      </c>
      <c r="Q4557">
        <v>9.3338726723686996E-2</v>
      </c>
    </row>
    <row r="4558" spans="1:17" hidden="1" x14ac:dyDescent="0.3">
      <c r="A4558" t="s">
        <v>9271</v>
      </c>
      <c r="B4558" t="s">
        <v>9272</v>
      </c>
      <c r="C4558" t="str">
        <f>IFERROR(VLOOKUP(Table1[[#This Row],[Ticker]],[1]!Table1[[Symbol]:[Industry]],2,FALSE),"-")</f>
        <v>-</v>
      </c>
      <c r="D4558" t="s">
        <v>714</v>
      </c>
      <c r="E4558">
        <v>6.7584707650000002</v>
      </c>
      <c r="F4558">
        <v>35.57</v>
      </c>
      <c r="G4558">
        <v>41.558569198978802</v>
      </c>
      <c r="H4558">
        <v>-5.83016301614557</v>
      </c>
      <c r="I4558">
        <v>16.127984314036699</v>
      </c>
      <c r="J4558">
        <v>-2.5013690708805401</v>
      </c>
      <c r="K4558">
        <v>34.265007473120498</v>
      </c>
      <c r="L4558">
        <v>29.5921967930459</v>
      </c>
      <c r="M4558">
        <v>51.4778037811056</v>
      </c>
      <c r="N4558">
        <v>1.0509448610499299</v>
      </c>
      <c r="O4558">
        <v>5.9881922968793901</v>
      </c>
      <c r="P4558">
        <v>69.107992450497903</v>
      </c>
    </row>
    <row r="4559" spans="1:17" hidden="1" x14ac:dyDescent="0.3">
      <c r="A4559" t="s">
        <v>9273</v>
      </c>
      <c r="B4559" t="s">
        <v>9274</v>
      </c>
      <c r="C4559" t="str">
        <f>IFERROR(VLOOKUP(Table1[[#This Row],[Ticker]],[1]!Table1[[Symbol]:[Industry]],2,FALSE),"-")</f>
        <v>-</v>
      </c>
      <c r="D4559" t="s">
        <v>230</v>
      </c>
      <c r="E4559">
        <v>6.7546030999999997</v>
      </c>
      <c r="F4559">
        <v>14.83</v>
      </c>
      <c r="G4559">
        <v>-17.0405328748759</v>
      </c>
      <c r="H4559">
        <v>7.6509107450930198</v>
      </c>
      <c r="I4559">
        <v>-4.3188187733969503</v>
      </c>
      <c r="J4559">
        <v>-11.596479126357201</v>
      </c>
      <c r="K4559">
        <v>17.163494885757299</v>
      </c>
      <c r="L4559">
        <v>15.600196595131401</v>
      </c>
      <c r="M4559">
        <v>30.2303297510019</v>
      </c>
      <c r="N4559">
        <v>0.92814276363589099</v>
      </c>
      <c r="O4559">
        <v>66.958867161159802</v>
      </c>
      <c r="P4559">
        <v>27.405498281786901</v>
      </c>
      <c r="Q4559">
        <v>9.8240506055875004E-2</v>
      </c>
    </row>
    <row r="4560" spans="1:17" hidden="1" x14ac:dyDescent="0.3">
      <c r="A4560" t="s">
        <v>9275</v>
      </c>
      <c r="B4560" t="s">
        <v>9276</v>
      </c>
      <c r="C4560" t="str">
        <f>IFERROR(VLOOKUP(Table1[[#This Row],[Ticker]],[1]!Table1[[Symbol]:[Industry]],2,FALSE),"-")</f>
        <v>-</v>
      </c>
      <c r="D4560" t="s">
        <v>385</v>
      </c>
      <c r="E4560">
        <v>6.7398531999999998</v>
      </c>
      <c r="F4560">
        <v>11.36</v>
      </c>
      <c r="G4560">
        <v>53.494589205987502</v>
      </c>
      <c r="H4560">
        <v>-2.0534085482394602</v>
      </c>
      <c r="I4560">
        <v>10.0501455955674</v>
      </c>
      <c r="J4560">
        <v>-1.6714935522083501</v>
      </c>
      <c r="K4560">
        <v>8.2476620854986198</v>
      </c>
      <c r="L4560">
        <v>6.2070489860856197</v>
      </c>
      <c r="M4560">
        <v>99.999999960134801</v>
      </c>
      <c r="N4560">
        <v>0.165614420349528</v>
      </c>
      <c r="O4560">
        <v>0</v>
      </c>
      <c r="P4560">
        <v>110.37037037037</v>
      </c>
      <c r="Q4560">
        <v>0.122373619822066</v>
      </c>
    </row>
    <row r="4561" spans="1:17" hidden="1" x14ac:dyDescent="0.3">
      <c r="A4561" t="s">
        <v>9277</v>
      </c>
      <c r="B4561" t="s">
        <v>9278</v>
      </c>
      <c r="C4561" t="str">
        <f>IFERROR(VLOOKUP(Table1[[#This Row],[Ticker]],[1]!Table1[[Symbol]:[Industry]],2,FALSE),"-")</f>
        <v>-</v>
      </c>
      <c r="D4561" t="s">
        <v>1632</v>
      </c>
      <c r="E4561">
        <v>6.7351570000000001</v>
      </c>
      <c r="F4561">
        <v>19</v>
      </c>
      <c r="G4561">
        <v>47.042051207708099</v>
      </c>
      <c r="H4561">
        <v>-26.0419877548245</v>
      </c>
      <c r="I4561">
        <v>38.999079924248498</v>
      </c>
      <c r="J4561">
        <v>6.28437172073009</v>
      </c>
      <c r="K4561">
        <v>19.2993378462774</v>
      </c>
      <c r="L4561">
        <v>15.061816267223</v>
      </c>
      <c r="M4561">
        <v>45.973528744522397</v>
      </c>
      <c r="N4561">
        <v>0.69453907617455901</v>
      </c>
      <c r="O4561">
        <v>50.421052631578902</v>
      </c>
      <c r="P4561">
        <v>178.59237536656801</v>
      </c>
      <c r="Q4561">
        <v>0.122414743817371</v>
      </c>
    </row>
    <row r="4562" spans="1:17" hidden="1" x14ac:dyDescent="0.3">
      <c r="A4562" t="s">
        <v>9279</v>
      </c>
      <c r="B4562" t="s">
        <v>9280</v>
      </c>
      <c r="C4562" t="str">
        <f>IFERROR(VLOOKUP(Table1[[#This Row],[Ticker]],[1]!Table1[[Symbol]:[Industry]],2,FALSE),"-")</f>
        <v>-</v>
      </c>
      <c r="D4562" t="s">
        <v>293</v>
      </c>
      <c r="E4562">
        <v>6.7130865999999996</v>
      </c>
      <c r="F4562">
        <v>7.18</v>
      </c>
      <c r="G4562">
        <v>-24.155318877005399</v>
      </c>
      <c r="H4562">
        <v>-10.121089480985001</v>
      </c>
      <c r="I4562">
        <v>-49.527358560249901</v>
      </c>
      <c r="J4562">
        <v>-1.2367109435127099</v>
      </c>
      <c r="K4562">
        <v>6.95793783878832</v>
      </c>
      <c r="M4562">
        <v>47.033810163007502</v>
      </c>
      <c r="N4562">
        <v>2.0021549830930798</v>
      </c>
      <c r="O4562">
        <v>106.406685236768</v>
      </c>
      <c r="P4562">
        <v>18.092105263157801</v>
      </c>
    </row>
    <row r="4563" spans="1:17" hidden="1" x14ac:dyDescent="0.3">
      <c r="A4563" t="s">
        <v>9281</v>
      </c>
      <c r="B4563" t="s">
        <v>9282</v>
      </c>
      <c r="C4563" t="str">
        <f>IFERROR(VLOOKUP(Table1[[#This Row],[Ticker]],[1]!Table1[[Symbol]:[Industry]],2,FALSE),"-")</f>
        <v>-</v>
      </c>
      <c r="E4563">
        <v>6.7003608000000003</v>
      </c>
      <c r="F4563">
        <v>22.89</v>
      </c>
      <c r="G4563">
        <v>-25.6852215195645</v>
      </c>
      <c r="H4563">
        <v>-7.0441664040619996</v>
      </c>
      <c r="I4563">
        <v>-11.3173757719539</v>
      </c>
      <c r="J4563">
        <v>-1.6714935522083501</v>
      </c>
      <c r="K4563">
        <v>22.89</v>
      </c>
      <c r="M4563">
        <v>50</v>
      </c>
      <c r="O4563">
        <v>0</v>
      </c>
      <c r="P4563">
        <v>0</v>
      </c>
    </row>
    <row r="4564" spans="1:17" hidden="1" x14ac:dyDescent="0.3">
      <c r="A4564" t="s">
        <v>9283</v>
      </c>
      <c r="B4564" t="s">
        <v>9284</v>
      </c>
      <c r="C4564" t="str">
        <f>IFERROR(VLOOKUP(Table1[[#This Row],[Ticker]],[1]!Table1[[Symbol]:[Industry]],2,FALSE),"-")</f>
        <v>-</v>
      </c>
      <c r="D4564" t="s">
        <v>140</v>
      </c>
      <c r="E4564">
        <v>6.7001340000000003</v>
      </c>
      <c r="F4564">
        <v>0.56000000000000005</v>
      </c>
      <c r="G4564">
        <v>-57.306274151143398</v>
      </c>
      <c r="H4564">
        <v>-3.2705814984016199</v>
      </c>
      <c r="I4564">
        <v>-35.340767584819403</v>
      </c>
      <c r="J4564">
        <v>-5.1802654820328904</v>
      </c>
      <c r="K4564">
        <v>0.63584520030259895</v>
      </c>
      <c r="L4564">
        <v>0.76769116673451199</v>
      </c>
      <c r="M4564">
        <v>55.5895390345283</v>
      </c>
      <c r="N4564">
        <v>0.178288317873843</v>
      </c>
      <c r="O4564">
        <v>142.85714285714201</v>
      </c>
      <c r="P4564">
        <v>19.1489361702127</v>
      </c>
    </row>
    <row r="4565" spans="1:17" hidden="1" x14ac:dyDescent="0.3">
      <c r="A4565" t="s">
        <v>9285</v>
      </c>
      <c r="B4565" t="s">
        <v>9286</v>
      </c>
      <c r="C4565" t="str">
        <f>IFERROR(VLOOKUP(Table1[[#This Row],[Ticker]],[1]!Table1[[Symbol]:[Industry]],2,FALSE),"-")</f>
        <v>-</v>
      </c>
      <c r="D4565" t="s">
        <v>396</v>
      </c>
      <c r="E4565">
        <v>6.6817859999999998</v>
      </c>
      <c r="F4565">
        <v>71.05</v>
      </c>
      <c r="G4565">
        <v>-8.6341506793668508</v>
      </c>
      <c r="H4565">
        <v>30.8263826224245</v>
      </c>
      <c r="I4565">
        <v>-8.7180977936146</v>
      </c>
      <c r="J4565">
        <v>11.2595409305502</v>
      </c>
      <c r="K4565">
        <v>69.258379466139701</v>
      </c>
      <c r="L4565">
        <v>65.598907273627205</v>
      </c>
      <c r="M4565">
        <v>62.776850496773903</v>
      </c>
      <c r="N4565">
        <v>0.50017671591150004</v>
      </c>
      <c r="O4565">
        <v>23.3216045038705</v>
      </c>
      <c r="P4565">
        <v>64.0120036934441</v>
      </c>
      <c r="Q4565">
        <v>0.16273254090239</v>
      </c>
    </row>
    <row r="4566" spans="1:17" hidden="1" x14ac:dyDescent="0.3">
      <c r="A4566" t="s">
        <v>9287</v>
      </c>
      <c r="B4566" t="s">
        <v>9288</v>
      </c>
      <c r="C4566" t="str">
        <f>IFERROR(VLOOKUP(Table1[[#This Row],[Ticker]],[1]!Table1[[Symbol]:[Industry]],2,FALSE),"-")</f>
        <v>-</v>
      </c>
      <c r="D4566" t="s">
        <v>988</v>
      </c>
      <c r="E4566">
        <v>6.6419594000000002</v>
      </c>
      <c r="F4566">
        <v>5.14</v>
      </c>
      <c r="G4566">
        <v>-4.45880642522493</v>
      </c>
      <c r="H4566">
        <v>-7.0441664040619996</v>
      </c>
      <c r="I4566">
        <v>-1.2531359432601701</v>
      </c>
      <c r="J4566">
        <v>-1.6714935522083501</v>
      </c>
      <c r="K4566">
        <v>5.0547450077962699</v>
      </c>
      <c r="L4566">
        <v>4.7544635885077504</v>
      </c>
      <c r="M4566">
        <v>100</v>
      </c>
      <c r="N4566">
        <v>0</v>
      </c>
      <c r="O4566">
        <v>0</v>
      </c>
      <c r="P4566">
        <v>21.2264150943396</v>
      </c>
    </row>
    <row r="4567" spans="1:17" hidden="1" x14ac:dyDescent="0.3">
      <c r="A4567" t="s">
        <v>9289</v>
      </c>
      <c r="B4567" t="s">
        <v>9290</v>
      </c>
      <c r="C4567" t="str">
        <f>IFERROR(VLOOKUP(Table1[[#This Row],[Ticker]],[1]!Table1[[Symbol]:[Industry]],2,FALSE),"-")</f>
        <v>-</v>
      </c>
      <c r="D4567" t="s">
        <v>607</v>
      </c>
      <c r="E4567">
        <v>6.6189568000000003</v>
      </c>
      <c r="F4567">
        <v>10.72</v>
      </c>
      <c r="G4567">
        <v>-43.160202273990997</v>
      </c>
      <c r="H4567">
        <v>-21.761747947419199</v>
      </c>
      <c r="I4567">
        <v>-46.6221434243377</v>
      </c>
      <c r="J4567">
        <v>5.5285064477916501</v>
      </c>
      <c r="K4567">
        <v>12.077855958339599</v>
      </c>
      <c r="L4567">
        <v>12.7913130448343</v>
      </c>
      <c r="M4567">
        <v>52.506697796541197</v>
      </c>
      <c r="N4567">
        <v>0.48917936738158802</v>
      </c>
      <c r="O4567">
        <v>77.705223880597003</v>
      </c>
      <c r="P4567">
        <v>33.832709113607997</v>
      </c>
      <c r="Q4567">
        <v>2.8024970807197999E-2</v>
      </c>
    </row>
    <row r="4568" spans="1:17" hidden="1" x14ac:dyDescent="0.3">
      <c r="A4568" t="s">
        <v>9291</v>
      </c>
      <c r="B4568" t="s">
        <v>9292</v>
      </c>
      <c r="C4568" t="str">
        <f>IFERROR(VLOOKUP(Table1[[#This Row],[Ticker]],[1]!Table1[[Symbol]:[Industry]],2,FALSE),"-")</f>
        <v>-</v>
      </c>
      <c r="D4568" t="s">
        <v>544</v>
      </c>
      <c r="E4568">
        <v>6.6096101249999997</v>
      </c>
      <c r="F4568">
        <v>3.48</v>
      </c>
      <c r="G4568">
        <v>32.496596662253602</v>
      </c>
      <c r="H4568">
        <v>-11.1497382515693</v>
      </c>
      <c r="I4568">
        <v>-22.0866065411847</v>
      </c>
      <c r="J4568">
        <v>-0.11869852115245701</v>
      </c>
      <c r="K4568">
        <v>3.3771566436039802</v>
      </c>
      <c r="L4568">
        <v>3.40710515024734</v>
      </c>
      <c r="M4568">
        <v>48.921872194446102</v>
      </c>
      <c r="N4568">
        <v>1.7589114051789301</v>
      </c>
      <c r="O4568">
        <v>33.908045977011398</v>
      </c>
      <c r="P4568">
        <v>65.714285714285694</v>
      </c>
      <c r="Q4568">
        <v>6.2496647831587003E-2</v>
      </c>
    </row>
    <row r="4569" spans="1:17" hidden="1" x14ac:dyDescent="0.3">
      <c r="A4569" t="s">
        <v>9293</v>
      </c>
      <c r="B4569" t="s">
        <v>9294</v>
      </c>
      <c r="C4569" t="str">
        <f>IFERROR(VLOOKUP(Table1[[#This Row],[Ticker]],[1]!Table1[[Symbol]:[Industry]],2,FALSE),"-")</f>
        <v>-</v>
      </c>
      <c r="E4569">
        <v>6.5417126999999997</v>
      </c>
      <c r="F4569">
        <v>21.75</v>
      </c>
      <c r="G4569">
        <v>-32.257386468018098</v>
      </c>
      <c r="H4569">
        <v>-16.419166404062</v>
      </c>
      <c r="I4569">
        <v>-28.0797179074304</v>
      </c>
      <c r="J4569">
        <v>3.8086228396442099</v>
      </c>
      <c r="K4569">
        <v>23.366256237871202</v>
      </c>
      <c r="L4569">
        <v>24.1971413006581</v>
      </c>
      <c r="M4569">
        <v>42.6331410520364</v>
      </c>
      <c r="N4569">
        <v>0.43033509700176298</v>
      </c>
      <c r="O4569">
        <v>39.5402298850574</v>
      </c>
      <c r="P4569">
        <v>32.783882783882802</v>
      </c>
    </row>
    <row r="4570" spans="1:17" hidden="1" x14ac:dyDescent="0.3">
      <c r="A4570" t="s">
        <v>9295</v>
      </c>
      <c r="B4570" t="s">
        <v>9296</v>
      </c>
      <c r="C4570" t="str">
        <f>IFERROR(VLOOKUP(Table1[[#This Row],[Ticker]],[1]!Table1[[Symbol]:[Industry]],2,FALSE),"-")</f>
        <v>-</v>
      </c>
      <c r="D4570" t="s">
        <v>61</v>
      </c>
      <c r="E4570">
        <v>6.5358104560000001</v>
      </c>
      <c r="F4570">
        <v>12.64</v>
      </c>
      <c r="G4570">
        <v>151.50776093657501</v>
      </c>
      <c r="H4570">
        <v>-5.7826020642806899</v>
      </c>
      <c r="I4570">
        <v>44.732006944095403</v>
      </c>
      <c r="J4570">
        <v>19.699474189727098</v>
      </c>
      <c r="K4570">
        <v>11.0095603019543</v>
      </c>
      <c r="L4570">
        <v>9.1355549530035702</v>
      </c>
      <c r="M4570">
        <v>76.700342926835106</v>
      </c>
      <c r="N4570">
        <v>1.01737046476515</v>
      </c>
      <c r="O4570">
        <v>9.4145569620253102</v>
      </c>
      <c r="P4570">
        <v>278.44311377245498</v>
      </c>
      <c r="Q4570">
        <v>9.8859577856258998E-2</v>
      </c>
    </row>
    <row r="4571" spans="1:17" hidden="1" x14ac:dyDescent="0.3">
      <c r="A4571" t="s">
        <v>9297</v>
      </c>
      <c r="B4571" t="s">
        <v>9298</v>
      </c>
      <c r="C4571" t="str">
        <f>IFERROR(VLOOKUP(Table1[[#This Row],[Ticker]],[1]!Table1[[Symbol]:[Industry]],2,FALSE),"-")</f>
        <v>-</v>
      </c>
      <c r="D4571" t="s">
        <v>811</v>
      </c>
      <c r="E4571">
        <v>6.51</v>
      </c>
      <c r="F4571">
        <v>6.51</v>
      </c>
      <c r="G4571">
        <v>-2.8550328403192502</v>
      </c>
      <c r="H4571">
        <v>1.7277634204993899</v>
      </c>
      <c r="I4571">
        <v>-28.912312480814698</v>
      </c>
      <c r="J4571">
        <v>-4.3402533638253002</v>
      </c>
      <c r="K4571">
        <v>5.8784913415737199</v>
      </c>
      <c r="L4571">
        <v>5.8652874918630298</v>
      </c>
      <c r="M4571">
        <v>61.605165231307602</v>
      </c>
      <c r="N4571">
        <v>1.75594351276839</v>
      </c>
      <c r="O4571">
        <v>30.2611367127496</v>
      </c>
      <c r="P4571">
        <v>54.999999999999901</v>
      </c>
      <c r="Q4571">
        <v>-2.0330862310091E-2</v>
      </c>
    </row>
    <row r="4572" spans="1:17" hidden="1" x14ac:dyDescent="0.3">
      <c r="A4572" t="s">
        <v>9299</v>
      </c>
      <c r="B4572" t="s">
        <v>9300</v>
      </c>
      <c r="C4572" t="str">
        <f>IFERROR(VLOOKUP(Table1[[#This Row],[Ticker]],[1]!Table1[[Symbol]:[Industry]],2,FALSE),"-")</f>
        <v>-</v>
      </c>
      <c r="D4572" t="s">
        <v>230</v>
      </c>
      <c r="E4572">
        <v>6.4830502548256703</v>
      </c>
      <c r="F4572">
        <v>4.2699999999999996</v>
      </c>
      <c r="G4572">
        <v>77.648111813768693</v>
      </c>
      <c r="H4572">
        <v>-7.0441664040619996</v>
      </c>
      <c r="I4572">
        <v>28.225107888176701</v>
      </c>
      <c r="J4572">
        <v>-1.6714935522083501</v>
      </c>
      <c r="K4572">
        <v>4.11539760716368</v>
      </c>
      <c r="L4572">
        <v>3.5661730522119099</v>
      </c>
      <c r="M4572">
        <v>99.999999999997897</v>
      </c>
      <c r="N4572">
        <v>0</v>
      </c>
      <c r="O4572">
        <v>0</v>
      </c>
      <c r="P4572">
        <v>103.333333333333</v>
      </c>
    </row>
    <row r="4573" spans="1:17" hidden="1" x14ac:dyDescent="0.3">
      <c r="A4573" t="s">
        <v>9301</v>
      </c>
      <c r="B4573" t="s">
        <v>9302</v>
      </c>
      <c r="C4573" t="str">
        <f>IFERROR(VLOOKUP(Table1[[#This Row],[Ticker]],[1]!Table1[[Symbol]:[Industry]],2,FALSE),"-")</f>
        <v>-</v>
      </c>
      <c r="D4573" t="s">
        <v>676</v>
      </c>
      <c r="E4573">
        <v>6.4574927999999998</v>
      </c>
      <c r="F4573">
        <v>261.89999999999998</v>
      </c>
      <c r="G4573">
        <v>7.6990412764629497</v>
      </c>
      <c r="H4573">
        <v>3.1831063232107102</v>
      </c>
      <c r="I4573">
        <v>10.1857557520543</v>
      </c>
      <c r="J4573">
        <v>-1.6714935522083501</v>
      </c>
      <c r="K4573">
        <v>193.00745259384101</v>
      </c>
      <c r="L4573">
        <v>119.616697583543</v>
      </c>
      <c r="M4573">
        <v>99.999618539392102</v>
      </c>
      <c r="N4573">
        <v>6.6494274104174304E-3</v>
      </c>
      <c r="O4573">
        <v>0</v>
      </c>
      <c r="P4573">
        <v>40.391316001071999</v>
      </c>
    </row>
    <row r="4574" spans="1:17" hidden="1" x14ac:dyDescent="0.3">
      <c r="A4574" t="s">
        <v>9303</v>
      </c>
      <c r="B4574" t="s">
        <v>9304</v>
      </c>
      <c r="C4574" t="str">
        <f>IFERROR(VLOOKUP(Table1[[#This Row],[Ticker]],[1]!Table1[[Symbol]:[Industry]],2,FALSE),"-")</f>
        <v>-</v>
      </c>
      <c r="D4574" t="s">
        <v>64</v>
      </c>
      <c r="E4574">
        <v>6.4564500000000002</v>
      </c>
      <c r="F4574">
        <v>5.3</v>
      </c>
      <c r="G4574">
        <v>-17.078664142515301</v>
      </c>
      <c r="H4574">
        <v>-1.5724682908544501</v>
      </c>
      <c r="I4574">
        <v>2.71620431720958E-2</v>
      </c>
      <c r="J4574">
        <v>1.8470249663101499</v>
      </c>
      <c r="K4574">
        <v>5.1292271260269597</v>
      </c>
      <c r="L4574">
        <v>4.9293523857626296</v>
      </c>
      <c r="M4574">
        <v>61.608528234565597</v>
      </c>
      <c r="N4574">
        <v>0.42130768115723999</v>
      </c>
      <c r="O4574">
        <v>12.641509433962201</v>
      </c>
      <c r="P4574">
        <v>42.091152815013402</v>
      </c>
      <c r="Q4574">
        <v>5.7539694728331002E-2</v>
      </c>
    </row>
    <row r="4575" spans="1:17" hidden="1" x14ac:dyDescent="0.3">
      <c r="A4575" t="s">
        <v>9305</v>
      </c>
      <c r="B4575" t="s">
        <v>9306</v>
      </c>
      <c r="C4575" t="str">
        <f>IFERROR(VLOOKUP(Table1[[#This Row],[Ticker]],[1]!Table1[[Symbol]:[Industry]],2,FALSE),"-")</f>
        <v>-</v>
      </c>
      <c r="E4575">
        <v>6.4157999999999999</v>
      </c>
      <c r="F4575">
        <v>12.58</v>
      </c>
      <c r="G4575">
        <v>-25.6852215195645</v>
      </c>
      <c r="H4575">
        <v>-7.0441664040619996</v>
      </c>
      <c r="I4575">
        <v>-11.3173757719539</v>
      </c>
      <c r="K4575">
        <v>12.58</v>
      </c>
      <c r="L4575">
        <v>12.579999999999901</v>
      </c>
      <c r="M4575">
        <v>50</v>
      </c>
      <c r="O4575">
        <v>0</v>
      </c>
      <c r="P4575">
        <v>0</v>
      </c>
    </row>
    <row r="4576" spans="1:17" hidden="1" x14ac:dyDescent="0.3">
      <c r="A4576" t="s">
        <v>9307</v>
      </c>
      <c r="B4576" t="s">
        <v>9308</v>
      </c>
      <c r="C4576" t="str">
        <f>IFERROR(VLOOKUP(Table1[[#This Row],[Ticker]],[1]!Table1[[Symbol]:[Industry]],2,FALSE),"-")</f>
        <v>-</v>
      </c>
      <c r="D4576" t="s">
        <v>46</v>
      </c>
      <c r="E4576">
        <v>6.4123136000000001</v>
      </c>
      <c r="F4576">
        <v>8.9600000000000009</v>
      </c>
      <c r="G4576">
        <v>-11.253548467201799</v>
      </c>
      <c r="H4576">
        <v>-3.8183599524490899</v>
      </c>
      <c r="I4576">
        <v>-11.651079887638</v>
      </c>
      <c r="J4576">
        <v>-7.4548794617772103</v>
      </c>
      <c r="K4576">
        <v>9.4022414450150098</v>
      </c>
      <c r="L4576">
        <v>9.2324991363671298</v>
      </c>
      <c r="M4576">
        <v>26.202306824103601</v>
      </c>
      <c r="N4576">
        <v>0.53615798518184599</v>
      </c>
      <c r="O4576">
        <v>64.062499999999901</v>
      </c>
      <c r="P4576">
        <v>44.983818770226499</v>
      </c>
      <c r="Q4576">
        <v>4.9214459304897998E-2</v>
      </c>
    </row>
    <row r="4577" spans="1:17" hidden="1" x14ac:dyDescent="0.3">
      <c r="A4577" t="s">
        <v>9309</v>
      </c>
      <c r="B4577" t="s">
        <v>9310</v>
      </c>
      <c r="C4577" t="str">
        <f>IFERROR(VLOOKUP(Table1[[#This Row],[Ticker]],[1]!Table1[[Symbol]:[Industry]],2,FALSE),"-")</f>
        <v>-</v>
      </c>
      <c r="D4577" t="s">
        <v>607</v>
      </c>
      <c r="E4577">
        <v>6.4041962999999997</v>
      </c>
      <c r="F4577">
        <v>19.989999999999998</v>
      </c>
      <c r="G4577">
        <v>-71.1422474404376</v>
      </c>
      <c r="H4577">
        <v>3.09357464276995</v>
      </c>
      <c r="I4577">
        <v>-51.699123460590997</v>
      </c>
      <c r="J4577">
        <v>0.318302366158978</v>
      </c>
      <c r="K4577">
        <v>20.579061701773899</v>
      </c>
      <c r="L4577">
        <v>25.9252898623836</v>
      </c>
      <c r="M4577">
        <v>62.335366689585101</v>
      </c>
      <c r="N4577">
        <v>0.16322859761165601</v>
      </c>
      <c r="O4577">
        <v>119.559779889944</v>
      </c>
      <c r="P4577">
        <v>25.881612090680001</v>
      </c>
      <c r="Q4577">
        <v>4.3102721114523998E-2</v>
      </c>
    </row>
    <row r="4578" spans="1:17" hidden="1" x14ac:dyDescent="0.3">
      <c r="A4578" t="s">
        <v>9311</v>
      </c>
      <c r="B4578" t="s">
        <v>9312</v>
      </c>
      <c r="C4578" t="str">
        <f>IFERROR(VLOOKUP(Table1[[#This Row],[Ticker]],[1]!Table1[[Symbol]:[Industry]],2,FALSE),"-")</f>
        <v>-</v>
      </c>
      <c r="D4578" t="s">
        <v>49</v>
      </c>
      <c r="E4578">
        <v>6.39</v>
      </c>
      <c r="F4578">
        <v>6.26</v>
      </c>
      <c r="G4578">
        <v>45.3530298465556</v>
      </c>
      <c r="H4578">
        <v>19.355833595937899</v>
      </c>
      <c r="I4578">
        <v>32.590670205057499</v>
      </c>
      <c r="J4578">
        <v>-7.2021363025820397</v>
      </c>
      <c r="K4578">
        <v>5.7732755111101897</v>
      </c>
      <c r="L4578">
        <v>5.1474617782573597</v>
      </c>
      <c r="M4578">
        <v>53.509602367503597</v>
      </c>
      <c r="N4578">
        <v>1.7976600186992</v>
      </c>
      <c r="O4578">
        <v>25.718849840255501</v>
      </c>
      <c r="P4578">
        <v>111.486486486486</v>
      </c>
      <c r="Q4578">
        <v>2.5515722695094001E-2</v>
      </c>
    </row>
    <row r="4579" spans="1:17" hidden="1" x14ac:dyDescent="0.3">
      <c r="A4579" t="s">
        <v>9313</v>
      </c>
      <c r="B4579" t="s">
        <v>9314</v>
      </c>
      <c r="C4579" t="str">
        <f>IFERROR(VLOOKUP(Table1[[#This Row],[Ticker]],[1]!Table1[[Symbol]:[Industry]],2,FALSE),"-")</f>
        <v>-</v>
      </c>
      <c r="D4579" t="s">
        <v>293</v>
      </c>
      <c r="E4579">
        <v>6.3816915400000003</v>
      </c>
      <c r="F4579">
        <v>2.38</v>
      </c>
      <c r="G4579">
        <v>138.759222924879</v>
      </c>
      <c r="H4579">
        <v>-17.232845649344998</v>
      </c>
      <c r="I4579">
        <v>28.682624228045999</v>
      </c>
      <c r="J4579">
        <v>-1.6714935522083501</v>
      </c>
      <c r="K4579">
        <v>1.86279213327497</v>
      </c>
      <c r="L4579">
        <v>1.29338060999176</v>
      </c>
      <c r="M4579">
        <v>17.7107540071937</v>
      </c>
      <c r="N4579">
        <v>0.14006386241715299</v>
      </c>
      <c r="O4579">
        <v>16.806722689075599</v>
      </c>
      <c r="P4579">
        <v>179.99999999999901</v>
      </c>
      <c r="Q4579">
        <v>7.4285197607649997E-2</v>
      </c>
    </row>
    <row r="4580" spans="1:17" hidden="1" x14ac:dyDescent="0.3">
      <c r="A4580" t="s">
        <v>9315</v>
      </c>
      <c r="B4580" t="s">
        <v>9316</v>
      </c>
      <c r="C4580" t="str">
        <f>IFERROR(VLOOKUP(Table1[[#This Row],[Ticker]],[1]!Table1[[Symbol]:[Industry]],2,FALSE),"-")</f>
        <v>-</v>
      </c>
      <c r="D4580" t="s">
        <v>475</v>
      </c>
      <c r="E4580">
        <v>6.3444849999999997</v>
      </c>
      <c r="F4580">
        <v>15.7</v>
      </c>
      <c r="G4580">
        <v>96.066190909813898</v>
      </c>
      <c r="H4580">
        <v>-6.9166153836538404</v>
      </c>
      <c r="I4580">
        <v>-10.869519086093399</v>
      </c>
      <c r="J4580">
        <v>-1.6714935522083501</v>
      </c>
      <c r="K4580">
        <v>13.4502901707435</v>
      </c>
      <c r="L4580">
        <v>10.5356820255047</v>
      </c>
      <c r="M4580">
        <v>37.448399546168297</v>
      </c>
      <c r="N4580">
        <v>1.1922737976567099</v>
      </c>
      <c r="O4580">
        <v>13.694267515923499</v>
      </c>
      <c r="P4580">
        <v>173.04347826086899</v>
      </c>
      <c r="Q4580">
        <v>0.18143688745683001</v>
      </c>
    </row>
    <row r="4581" spans="1:17" hidden="1" x14ac:dyDescent="0.3">
      <c r="A4581" t="s">
        <v>9317</v>
      </c>
      <c r="B4581" t="s">
        <v>9318</v>
      </c>
      <c r="C4581" t="str">
        <f>IFERROR(VLOOKUP(Table1[[#This Row],[Ticker]],[1]!Table1[[Symbol]:[Industry]],2,FALSE),"-")</f>
        <v>-</v>
      </c>
      <c r="D4581" t="s">
        <v>21</v>
      </c>
      <c r="E4581">
        <v>6.3305075999999998</v>
      </c>
      <c r="F4581">
        <v>5.98</v>
      </c>
      <c r="G4581">
        <v>1.5488210336269499</v>
      </c>
      <c r="H4581">
        <v>-22.7278125166625</v>
      </c>
      <c r="I4581">
        <v>176.182624228046</v>
      </c>
      <c r="J4581">
        <v>-6.6563878120270799</v>
      </c>
      <c r="K4581">
        <v>6.8122108628101996</v>
      </c>
      <c r="L4581">
        <v>5.1820806925969203</v>
      </c>
      <c r="M4581">
        <v>8.3869790004192009</v>
      </c>
      <c r="N4581">
        <v>0.51806272330289704</v>
      </c>
      <c r="O4581">
        <v>33.779264214046798</v>
      </c>
      <c r="P4581">
        <v>200.50251256281399</v>
      </c>
    </row>
    <row r="4582" spans="1:17" hidden="1" x14ac:dyDescent="0.3">
      <c r="A4582" t="s">
        <v>9319</v>
      </c>
      <c r="B4582" t="s">
        <v>9320</v>
      </c>
      <c r="C4582" t="str">
        <f>IFERROR(VLOOKUP(Table1[[#This Row],[Ticker]],[1]!Table1[[Symbol]:[Industry]],2,FALSE),"-")</f>
        <v>-</v>
      </c>
      <c r="D4582" t="s">
        <v>714</v>
      </c>
      <c r="E4582">
        <v>6.3247861439999999</v>
      </c>
      <c r="F4582">
        <v>93.42</v>
      </c>
      <c r="G4582">
        <v>33.715323439563498</v>
      </c>
      <c r="H4582">
        <v>-4.1522833938746899</v>
      </c>
      <c r="I4582">
        <v>14.449990948563</v>
      </c>
      <c r="J4582">
        <v>1.3558180634546899</v>
      </c>
      <c r="K4582">
        <v>89.217847944584307</v>
      </c>
      <c r="L4582">
        <v>79.241065692977102</v>
      </c>
      <c r="M4582">
        <v>63.753004305415402</v>
      </c>
      <c r="N4582">
        <v>1.05072660287555</v>
      </c>
      <c r="O4582">
        <v>3.5003211303789201</v>
      </c>
      <c r="P4582">
        <v>61.542452014525303</v>
      </c>
    </row>
    <row r="4583" spans="1:17" hidden="1" x14ac:dyDescent="0.3">
      <c r="A4583" t="s">
        <v>9321</v>
      </c>
      <c r="B4583" t="s">
        <v>9322</v>
      </c>
      <c r="C4583" t="str">
        <f>IFERROR(VLOOKUP(Table1[[#This Row],[Ticker]],[1]!Table1[[Symbol]:[Industry]],2,FALSE),"-")</f>
        <v>-</v>
      </c>
      <c r="D4583" t="s">
        <v>230</v>
      </c>
      <c r="E4583">
        <v>6.3242835259999897</v>
      </c>
      <c r="F4583">
        <v>6.06</v>
      </c>
      <c r="G4583">
        <v>8.9814451471021108</v>
      </c>
      <c r="H4583">
        <v>26.1426467827511</v>
      </c>
      <c r="I4583">
        <v>-5.92607142412787</v>
      </c>
      <c r="J4583">
        <v>13.757077876363001</v>
      </c>
      <c r="K4583">
        <v>4.7730078023287801</v>
      </c>
      <c r="L4583">
        <v>4.93594087651348</v>
      </c>
      <c r="M4583">
        <v>87.660025767919194</v>
      </c>
      <c r="N4583">
        <v>1.4697306086397901</v>
      </c>
      <c r="O4583">
        <v>13.861386138613801</v>
      </c>
      <c r="P4583">
        <v>63.783783783783697</v>
      </c>
      <c r="Q4583">
        <v>1.9689753301291E-2</v>
      </c>
    </row>
    <row r="4584" spans="1:17" hidden="1" x14ac:dyDescent="0.3">
      <c r="A4584" t="s">
        <v>9323</v>
      </c>
      <c r="B4584" t="s">
        <v>9324</v>
      </c>
      <c r="C4584" t="str">
        <f>IFERROR(VLOOKUP(Table1[[#This Row],[Ticker]],[1]!Table1[[Symbol]:[Industry]],2,FALSE),"-")</f>
        <v>-</v>
      </c>
      <c r="E4584">
        <v>6.3170869999999999</v>
      </c>
      <c r="F4584">
        <v>6.95</v>
      </c>
      <c r="G4584">
        <v>-74.241846241992306</v>
      </c>
      <c r="H4584">
        <v>18.326203966308299</v>
      </c>
      <c r="I4584">
        <v>-66.391713199232498</v>
      </c>
      <c r="J4584">
        <v>-0.475678903478918</v>
      </c>
      <c r="K4584">
        <v>7.08883038595238</v>
      </c>
      <c r="L4584">
        <v>10.5077057967043</v>
      </c>
      <c r="M4584">
        <v>62.632050485386202</v>
      </c>
      <c r="N4584">
        <v>0.86084093375354598</v>
      </c>
      <c r="O4584">
        <v>158.99280575539501</v>
      </c>
      <c r="P4584">
        <v>34.429400386847199</v>
      </c>
    </row>
    <row r="4585" spans="1:17" hidden="1" x14ac:dyDescent="0.3">
      <c r="A4585" t="s">
        <v>9325</v>
      </c>
      <c r="B4585" t="s">
        <v>9326</v>
      </c>
      <c r="C4585" t="str">
        <f>IFERROR(VLOOKUP(Table1[[#This Row],[Ticker]],[1]!Table1[[Symbol]:[Industry]],2,FALSE),"-")</f>
        <v>-</v>
      </c>
      <c r="E4585">
        <v>6.3108500000000003</v>
      </c>
      <c r="F4585">
        <v>9.9</v>
      </c>
      <c r="G4585">
        <v>31.4576356232926</v>
      </c>
      <c r="H4585">
        <v>16.202586842691201</v>
      </c>
      <c r="I4585">
        <v>29.909443058288499</v>
      </c>
      <c r="J4585">
        <v>-5.9096368418148097</v>
      </c>
      <c r="K4585">
        <v>8.3967328522861404</v>
      </c>
      <c r="L4585">
        <v>7.7555970514941599</v>
      </c>
      <c r="M4585">
        <v>61.500345881528403</v>
      </c>
      <c r="N4585">
        <v>1.5543140169695899</v>
      </c>
      <c r="O4585">
        <v>6.4646464646464601</v>
      </c>
      <c r="P4585">
        <v>65.829145728643198</v>
      </c>
      <c r="Q4585">
        <v>-6.1464337090910001E-3</v>
      </c>
    </row>
    <row r="4586" spans="1:17" hidden="1" x14ac:dyDescent="0.3">
      <c r="A4586" t="s">
        <v>9327</v>
      </c>
      <c r="B4586" t="s">
        <v>9328</v>
      </c>
      <c r="C4586" t="str">
        <f>IFERROR(VLOOKUP(Table1[[#This Row],[Ticker]],[1]!Table1[[Symbol]:[Industry]],2,FALSE),"-")</f>
        <v>-</v>
      </c>
      <c r="D4586" t="s">
        <v>607</v>
      </c>
      <c r="E4586">
        <v>6.3089339170000001</v>
      </c>
      <c r="F4586">
        <v>6.87</v>
      </c>
      <c r="G4586">
        <v>-9.1071610972214501E-2</v>
      </c>
      <c r="H4586">
        <v>-13.174956594797701</v>
      </c>
      <c r="I4586">
        <v>8.1608850976112599</v>
      </c>
      <c r="J4586">
        <v>-6.50574769585476</v>
      </c>
      <c r="K4586">
        <v>6.8548118615836096</v>
      </c>
      <c r="L4586">
        <v>6.4768168458737998</v>
      </c>
      <c r="M4586">
        <v>41.065051766562497</v>
      </c>
      <c r="N4586">
        <v>1.8280592152834101</v>
      </c>
      <c r="O4586">
        <v>39.301310043668103</v>
      </c>
      <c r="P4586">
        <v>63.1828978622327</v>
      </c>
      <c r="Q4586">
        <v>4.9939615870515E-2</v>
      </c>
    </row>
    <row r="4587" spans="1:17" hidden="1" x14ac:dyDescent="0.3">
      <c r="A4587" t="s">
        <v>9329</v>
      </c>
      <c r="B4587" t="s">
        <v>9330</v>
      </c>
      <c r="C4587" t="str">
        <f>IFERROR(VLOOKUP(Table1[[#This Row],[Ticker]],[1]!Table1[[Symbol]:[Industry]],2,FALSE),"-")</f>
        <v>-</v>
      </c>
      <c r="D4587" t="s">
        <v>218</v>
      </c>
      <c r="E4587">
        <v>6.3066559499999997</v>
      </c>
      <c r="F4587">
        <v>6.6</v>
      </c>
      <c r="G4587">
        <v>-56.9352215195645</v>
      </c>
      <c r="I4587">
        <v>-11.3173757719539</v>
      </c>
      <c r="K4587">
        <v>7.8976443621726604</v>
      </c>
      <c r="M4587">
        <v>24.8553728216223</v>
      </c>
      <c r="N4587">
        <v>1</v>
      </c>
      <c r="O4587">
        <v>45.454545454545404</v>
      </c>
      <c r="P4587">
        <v>4.7619047619047601</v>
      </c>
    </row>
    <row r="4588" spans="1:17" hidden="1" x14ac:dyDescent="0.3">
      <c r="A4588" t="s">
        <v>9331</v>
      </c>
      <c r="B4588" t="s">
        <v>9332</v>
      </c>
      <c r="C4588" t="str">
        <f>IFERROR(VLOOKUP(Table1[[#This Row],[Ticker]],[1]!Table1[[Symbol]:[Industry]],2,FALSE),"-")</f>
        <v>-</v>
      </c>
      <c r="D4588" t="s">
        <v>607</v>
      </c>
      <c r="E4588">
        <v>6.2896328549999998</v>
      </c>
      <c r="F4588">
        <v>15.55</v>
      </c>
      <c r="G4588">
        <v>72.151928607661901</v>
      </c>
      <c r="H4588">
        <v>2.63087052355985</v>
      </c>
      <c r="I4588">
        <v>6.2185274782350097</v>
      </c>
      <c r="J4588">
        <v>2.4659538531212299</v>
      </c>
      <c r="K4588">
        <v>13.556561851484799</v>
      </c>
      <c r="L4588">
        <v>12.45718500427</v>
      </c>
      <c r="M4588">
        <v>70.159397846370098</v>
      </c>
      <c r="N4588">
        <v>1.0666322314049499</v>
      </c>
      <c r="O4588">
        <v>0</v>
      </c>
      <c r="P4588">
        <v>119.014084507042</v>
      </c>
    </row>
    <row r="4589" spans="1:17" hidden="1" x14ac:dyDescent="0.3">
      <c r="A4589" t="s">
        <v>9333</v>
      </c>
      <c r="B4589" t="s">
        <v>9334</v>
      </c>
      <c r="C4589" t="str">
        <f>IFERROR(VLOOKUP(Table1[[#This Row],[Ticker]],[1]!Table1[[Symbol]:[Industry]],2,FALSE),"-")</f>
        <v>-</v>
      </c>
      <c r="D4589" t="s">
        <v>396</v>
      </c>
      <c r="E4589">
        <v>6.2428207999999996</v>
      </c>
      <c r="F4589">
        <v>16.420000000000002</v>
      </c>
      <c r="G4589">
        <v>-11.260134411550499</v>
      </c>
      <c r="H4589">
        <v>-12.240471253946501</v>
      </c>
      <c r="I4589">
        <v>57.092880638302397</v>
      </c>
      <c r="J4589">
        <v>-1.6714935522083501</v>
      </c>
      <c r="K4589">
        <v>13.6911329361384</v>
      </c>
      <c r="L4589">
        <v>10.8811254216909</v>
      </c>
      <c r="M4589">
        <v>95.600391384635898</v>
      </c>
      <c r="N4589">
        <v>1.26661712492775</v>
      </c>
      <c r="O4589">
        <v>16.199756394640598</v>
      </c>
      <c r="P4589">
        <v>116.052631578947</v>
      </c>
    </row>
    <row r="4590" spans="1:17" hidden="1" x14ac:dyDescent="0.3">
      <c r="A4590" t="s">
        <v>9335</v>
      </c>
      <c r="B4590" t="s">
        <v>9336</v>
      </c>
      <c r="C4590" t="str">
        <f>IFERROR(VLOOKUP(Table1[[#This Row],[Ticker]],[1]!Table1[[Symbol]:[Industry]],2,FALSE),"-")</f>
        <v>-</v>
      </c>
      <c r="D4590" t="s">
        <v>218</v>
      </c>
      <c r="E4590">
        <v>6.2223623000000003</v>
      </c>
      <c r="F4590">
        <v>0.78</v>
      </c>
      <c r="G4590">
        <v>-1.8756977100407199</v>
      </c>
      <c r="H4590">
        <v>-16.455931109944299</v>
      </c>
      <c r="I4590">
        <v>27.968338513760301</v>
      </c>
      <c r="J4590">
        <v>0.99517311445831602</v>
      </c>
      <c r="K4590">
        <v>0.72750603934326696</v>
      </c>
      <c r="L4590">
        <v>0.67763176677618997</v>
      </c>
      <c r="M4590">
        <v>61.698470101776998</v>
      </c>
      <c r="N4590">
        <v>1.2909385869777801</v>
      </c>
      <c r="O4590">
        <v>35.897435897435898</v>
      </c>
      <c r="P4590">
        <v>52.941176470588204</v>
      </c>
      <c r="Q4590">
        <v>5.8602235251731E-2</v>
      </c>
    </row>
    <row r="4591" spans="1:17" hidden="1" x14ac:dyDescent="0.3">
      <c r="A4591" t="s">
        <v>9337</v>
      </c>
      <c r="B4591" t="s">
        <v>9338</v>
      </c>
      <c r="C4591" t="str">
        <f>IFERROR(VLOOKUP(Table1[[#This Row],[Ticker]],[1]!Table1[[Symbol]:[Industry]],2,FALSE),"-")</f>
        <v>-</v>
      </c>
      <c r="D4591" t="s">
        <v>64</v>
      </c>
      <c r="E4591">
        <v>6.2152703999999996</v>
      </c>
      <c r="F4591">
        <v>22.51</v>
      </c>
      <c r="G4591">
        <v>8.3623975280544904</v>
      </c>
      <c r="H4591">
        <v>-3.3479638724164298</v>
      </c>
      <c r="I4591">
        <v>5.0735239178081999</v>
      </c>
      <c r="J4591">
        <v>-5.7464350041989896</v>
      </c>
      <c r="K4591">
        <v>19.436606452428801</v>
      </c>
      <c r="L4591">
        <v>18.7640095501161</v>
      </c>
      <c r="M4591">
        <v>61.527043682421997</v>
      </c>
      <c r="N4591">
        <v>1.1816747782929</v>
      </c>
      <c r="O4591">
        <v>6.6192803198578298</v>
      </c>
      <c r="P4591">
        <v>73.153846153846104</v>
      </c>
      <c r="Q4591">
        <v>6.1905062546269998E-2</v>
      </c>
    </row>
    <row r="4592" spans="1:17" hidden="1" x14ac:dyDescent="0.3">
      <c r="A4592" t="s">
        <v>9339</v>
      </c>
      <c r="B4592" t="s">
        <v>9340</v>
      </c>
      <c r="C4592" t="str">
        <f>IFERROR(VLOOKUP(Table1[[#This Row],[Ticker]],[1]!Table1[[Symbol]:[Industry]],2,FALSE),"-")</f>
        <v>-</v>
      </c>
      <c r="D4592" t="s">
        <v>498</v>
      </c>
      <c r="E4592">
        <v>6.1953500000000004</v>
      </c>
      <c r="F4592">
        <v>2.0699999999999998</v>
      </c>
      <c r="G4592">
        <v>-63.894176743445101</v>
      </c>
      <c r="H4592">
        <v>-7.5028820003922903</v>
      </c>
      <c r="I4592">
        <v>-31.394595849173999</v>
      </c>
      <c r="J4592">
        <v>-2.5847355613407701</v>
      </c>
      <c r="K4592">
        <v>2.2651009986438702</v>
      </c>
      <c r="L4592">
        <v>2.5902918142246398</v>
      </c>
      <c r="M4592">
        <v>43.000311262160601</v>
      </c>
      <c r="N4592">
        <v>0.93639505162310899</v>
      </c>
      <c r="O4592">
        <v>78.260869565217405</v>
      </c>
      <c r="P4592">
        <v>7.2538860103626899</v>
      </c>
      <c r="Q4592">
        <v>-3.8886965530944999E-2</v>
      </c>
    </row>
    <row r="4593" spans="1:17" hidden="1" x14ac:dyDescent="0.3">
      <c r="A4593" t="s">
        <v>9341</v>
      </c>
      <c r="B4593" t="s">
        <v>9342</v>
      </c>
      <c r="C4593" t="str">
        <f>IFERROR(VLOOKUP(Table1[[#This Row],[Ticker]],[1]!Table1[[Symbol]:[Industry]],2,FALSE),"-")</f>
        <v>-</v>
      </c>
      <c r="D4593" t="s">
        <v>380</v>
      </c>
      <c r="E4593">
        <v>6.1875</v>
      </c>
      <c r="F4593">
        <v>12.48</v>
      </c>
      <c r="G4593">
        <v>76.256526053250994</v>
      </c>
      <c r="H4593">
        <v>25.2309658710702</v>
      </c>
      <c r="I4593">
        <v>60.111195656617397</v>
      </c>
      <c r="J4593">
        <v>-3.2462967018146398</v>
      </c>
      <c r="K4593">
        <v>11.900404010144999</v>
      </c>
      <c r="L4593">
        <v>10.5350658866238</v>
      </c>
      <c r="M4593">
        <v>57.873038661568103</v>
      </c>
      <c r="N4593">
        <v>1.34151901771787</v>
      </c>
      <c r="O4593">
        <v>68.189102564102498</v>
      </c>
      <c r="P4593">
        <v>176.71840354767099</v>
      </c>
      <c r="Q4593">
        <v>3.8972824031128998E-2</v>
      </c>
    </row>
    <row r="4594" spans="1:17" hidden="1" x14ac:dyDescent="0.3">
      <c r="A4594" t="s">
        <v>9343</v>
      </c>
      <c r="B4594" t="s">
        <v>9344</v>
      </c>
      <c r="C4594" t="str">
        <f>IFERROR(VLOOKUP(Table1[[#This Row],[Ticker]],[1]!Table1[[Symbol]:[Industry]],2,FALSE),"-")</f>
        <v>-</v>
      </c>
      <c r="E4594">
        <v>6.1857606399999998</v>
      </c>
      <c r="F4594">
        <v>7.4</v>
      </c>
      <c r="G4594">
        <v>83.354326503034301</v>
      </c>
      <c r="H4594">
        <v>-10.940270300165899</v>
      </c>
      <c r="I4594">
        <v>-0.20626466084284001</v>
      </c>
      <c r="J4594">
        <v>-6.3106688099403003</v>
      </c>
      <c r="K4594">
        <v>7.3251992521967297</v>
      </c>
      <c r="L4594">
        <v>6.0926923410588403</v>
      </c>
      <c r="M4594">
        <v>15.3588441418493</v>
      </c>
      <c r="N4594">
        <v>5.7191330643855703E-2</v>
      </c>
      <c r="O4594">
        <v>14.7297297297297</v>
      </c>
      <c r="P4594">
        <v>130.52959501557601</v>
      </c>
    </row>
    <row r="4595" spans="1:17" hidden="1" x14ac:dyDescent="0.3">
      <c r="A4595" t="s">
        <v>9345</v>
      </c>
      <c r="B4595" t="s">
        <v>9346</v>
      </c>
      <c r="C4595" t="str">
        <f>IFERROR(VLOOKUP(Table1[[#This Row],[Ticker]],[1]!Table1[[Symbol]:[Industry]],2,FALSE),"-")</f>
        <v>-</v>
      </c>
      <c r="D4595" t="s">
        <v>714</v>
      </c>
      <c r="E4595">
        <v>6.1746908559999998</v>
      </c>
      <c r="F4595">
        <v>104.84</v>
      </c>
      <c r="G4595">
        <v>65.885659706489093</v>
      </c>
      <c r="H4595">
        <v>-8.053124442723</v>
      </c>
      <c r="I4595">
        <v>19.0968548537457</v>
      </c>
      <c r="J4595">
        <v>-1.3753246403902499</v>
      </c>
      <c r="K4595">
        <v>100.846484330257</v>
      </c>
      <c r="L4595">
        <v>86.453674023004794</v>
      </c>
      <c r="M4595">
        <v>67.7882302660921</v>
      </c>
      <c r="N4595">
        <v>0.85498977307326995</v>
      </c>
      <c r="O4595">
        <v>4.9217855780236501</v>
      </c>
      <c r="P4595">
        <v>95.232774674115404</v>
      </c>
    </row>
    <row r="4596" spans="1:17" hidden="1" x14ac:dyDescent="0.3">
      <c r="A4596" t="s">
        <v>9347</v>
      </c>
      <c r="B4596" t="s">
        <v>9348</v>
      </c>
      <c r="C4596" t="str">
        <f>IFERROR(VLOOKUP(Table1[[#This Row],[Ticker]],[1]!Table1[[Symbol]:[Industry]],2,FALSE),"-")</f>
        <v>-</v>
      </c>
      <c r="D4596" t="s">
        <v>714</v>
      </c>
      <c r="E4596">
        <v>6.1661835759999999</v>
      </c>
      <c r="F4596">
        <v>35.96</v>
      </c>
      <c r="G4596">
        <v>41.402793461708796</v>
      </c>
      <c r="H4596">
        <v>-8.7975910615962505</v>
      </c>
      <c r="I4596">
        <v>19.114252809837801</v>
      </c>
      <c r="J4596">
        <v>-2.6107200715453698</v>
      </c>
      <c r="K4596">
        <v>34.482263420402397</v>
      </c>
      <c r="L4596">
        <v>29.790635720157599</v>
      </c>
      <c r="M4596">
        <v>46.0553371054271</v>
      </c>
      <c r="N4596">
        <v>1.4217746420372499</v>
      </c>
      <c r="O4596">
        <v>6.0622914349276904</v>
      </c>
      <c r="P4596">
        <v>72.635621699471898</v>
      </c>
    </row>
    <row r="4597" spans="1:17" hidden="1" x14ac:dyDescent="0.3">
      <c r="A4597" t="s">
        <v>9349</v>
      </c>
      <c r="B4597" t="s">
        <v>9350</v>
      </c>
      <c r="C4597" t="str">
        <f>IFERROR(VLOOKUP(Table1[[#This Row],[Ticker]],[1]!Table1[[Symbol]:[Industry]],2,FALSE),"-")</f>
        <v>-</v>
      </c>
      <c r="D4597" t="s">
        <v>80</v>
      </c>
      <c r="E4597">
        <v>6.1622000000000003</v>
      </c>
      <c r="F4597">
        <v>12.56</v>
      </c>
      <c r="G4597">
        <v>-21.0185548528978</v>
      </c>
      <c r="H4597">
        <v>-7.0441664040619996</v>
      </c>
      <c r="I4597">
        <v>-11.3173757719539</v>
      </c>
      <c r="J4597">
        <v>-1.6714935522083501</v>
      </c>
      <c r="M4597">
        <v>100</v>
      </c>
      <c r="O4597">
        <v>0</v>
      </c>
      <c r="P4597">
        <v>4.6666666666666599</v>
      </c>
    </row>
    <row r="4598" spans="1:17" hidden="1" x14ac:dyDescent="0.3">
      <c r="A4598" t="s">
        <v>9351</v>
      </c>
      <c r="B4598" t="s">
        <v>9352</v>
      </c>
      <c r="C4598" t="str">
        <f>IFERROR(VLOOKUP(Table1[[#This Row],[Ticker]],[1]!Table1[[Symbol]:[Industry]],2,FALSE),"-")</f>
        <v>-</v>
      </c>
      <c r="D4598" t="s">
        <v>850</v>
      </c>
      <c r="E4598">
        <v>6.1427328000000001</v>
      </c>
      <c r="F4598">
        <v>4.84</v>
      </c>
      <c r="G4598">
        <v>-63.633939468282399</v>
      </c>
      <c r="H4598">
        <v>-9.3746748786382597</v>
      </c>
      <c r="I4598">
        <v>-31.842827331888198</v>
      </c>
      <c r="J4598">
        <v>7.3119579844346596</v>
      </c>
      <c r="K4598">
        <v>4.6197156526084999</v>
      </c>
      <c r="L4598">
        <v>5.7664309515947902</v>
      </c>
      <c r="M4598">
        <v>73.629389873025005</v>
      </c>
      <c r="N4598">
        <v>0.74500335478594304</v>
      </c>
      <c r="O4598">
        <v>88.016528925619795</v>
      </c>
      <c r="P4598">
        <v>21.914357682619599</v>
      </c>
      <c r="Q4598">
        <v>-7.9190118530700002E-4</v>
      </c>
    </row>
    <row r="4599" spans="1:17" hidden="1" x14ac:dyDescent="0.3">
      <c r="A4599" t="s">
        <v>9353</v>
      </c>
      <c r="B4599" t="s">
        <v>9354</v>
      </c>
      <c r="C4599" t="str">
        <f>IFERROR(VLOOKUP(Table1[[#This Row],[Ticker]],[1]!Table1[[Symbol]:[Industry]],2,FALSE),"-")</f>
        <v>-</v>
      </c>
      <c r="D4599" t="s">
        <v>388</v>
      </c>
      <c r="E4599">
        <v>6.1419600000000001</v>
      </c>
      <c r="F4599">
        <v>22.86</v>
      </c>
      <c r="G4599">
        <v>21.135587728990298</v>
      </c>
      <c r="H4599">
        <v>-3.3298806897762798</v>
      </c>
      <c r="I4599">
        <v>19.760605879422101</v>
      </c>
      <c r="J4599">
        <v>5.6191468418803199</v>
      </c>
      <c r="K4599">
        <v>20.460703050897099</v>
      </c>
      <c r="L4599">
        <v>20.259045167520199</v>
      </c>
      <c r="M4599">
        <v>82.199960252589904</v>
      </c>
      <c r="N4599">
        <v>0.63274485385685997</v>
      </c>
      <c r="O4599">
        <v>16.4041994750656</v>
      </c>
      <c r="P4599">
        <v>83.467094703049696</v>
      </c>
      <c r="Q4599">
        <v>9.7447712855029997E-2</v>
      </c>
    </row>
    <row r="4600" spans="1:17" hidden="1" x14ac:dyDescent="0.3">
      <c r="A4600" t="s">
        <v>9355</v>
      </c>
      <c r="B4600" t="s">
        <v>9356</v>
      </c>
      <c r="C4600" t="str">
        <f>IFERROR(VLOOKUP(Table1[[#This Row],[Ticker]],[1]!Table1[[Symbol]:[Industry]],2,FALSE),"-")</f>
        <v>-</v>
      </c>
      <c r="D4600" t="s">
        <v>607</v>
      </c>
      <c r="E4600">
        <v>6.13795</v>
      </c>
      <c r="F4600">
        <v>70.81</v>
      </c>
      <c r="G4600">
        <v>-27.9623399297218</v>
      </c>
      <c r="H4600">
        <v>7.4719626281960601</v>
      </c>
      <c r="I4600">
        <v>-10.174681871082599</v>
      </c>
      <c r="J4600">
        <v>2.09773721702242</v>
      </c>
      <c r="K4600">
        <v>68.2320764706284</v>
      </c>
      <c r="L4600">
        <v>72.869798181256499</v>
      </c>
      <c r="M4600">
        <v>50.276156492710399</v>
      </c>
      <c r="N4600">
        <v>0.70852603706972594</v>
      </c>
      <c r="O4600">
        <v>36.138963423245301</v>
      </c>
      <c r="P4600">
        <v>28.047016274864301</v>
      </c>
      <c r="Q4600">
        <v>0.13152756018442299</v>
      </c>
    </row>
    <row r="4601" spans="1:17" hidden="1" x14ac:dyDescent="0.3">
      <c r="A4601" t="s">
        <v>9357</v>
      </c>
      <c r="B4601" t="s">
        <v>9358</v>
      </c>
      <c r="C4601" t="str">
        <f>IFERROR(VLOOKUP(Table1[[#This Row],[Ticker]],[1]!Table1[[Symbol]:[Industry]],2,FALSE),"-")</f>
        <v>-</v>
      </c>
      <c r="D4601" t="s">
        <v>380</v>
      </c>
      <c r="E4601">
        <v>6.0985120000000004</v>
      </c>
      <c r="F4601">
        <v>11.9</v>
      </c>
      <c r="G4601">
        <v>-22.3866104084534</v>
      </c>
      <c r="H4601">
        <v>-11.9202655247654</v>
      </c>
      <c r="I4601">
        <v>-41.970056424634599</v>
      </c>
      <c r="J4601">
        <v>-1.6714935522083501</v>
      </c>
      <c r="K4601">
        <v>12.409180600299001</v>
      </c>
      <c r="L4601">
        <v>15.051579036584799</v>
      </c>
      <c r="M4601">
        <v>42.772732284098701</v>
      </c>
      <c r="N4601">
        <v>0.65410199556541004</v>
      </c>
      <c r="O4601">
        <v>113.529411764705</v>
      </c>
      <c r="P4601">
        <v>11.7370892018779</v>
      </c>
      <c r="Q4601">
        <v>-3.1481674786179997E-2</v>
      </c>
    </row>
    <row r="4602" spans="1:17" hidden="1" x14ac:dyDescent="0.3">
      <c r="A4602" t="s">
        <v>9359</v>
      </c>
      <c r="B4602" t="s">
        <v>9360</v>
      </c>
      <c r="C4602" t="str">
        <f>IFERROR(VLOOKUP(Table1[[#This Row],[Ticker]],[1]!Table1[[Symbol]:[Industry]],2,FALSE),"-")</f>
        <v>-</v>
      </c>
      <c r="D4602" t="s">
        <v>61</v>
      </c>
      <c r="E4602">
        <v>6.0774252000000004</v>
      </c>
      <c r="F4602">
        <v>3.49</v>
      </c>
      <c r="G4602">
        <v>18.529654513493298</v>
      </c>
      <c r="H4602">
        <v>-2.2393615992571898</v>
      </c>
      <c r="I4602">
        <v>8.2031721732515308</v>
      </c>
      <c r="J4602">
        <v>-1.6714935522083501</v>
      </c>
      <c r="K4602">
        <v>2.5630438791549599</v>
      </c>
      <c r="L4602">
        <v>1.4130507764368201</v>
      </c>
      <c r="M4602">
        <v>11.059357702778399</v>
      </c>
      <c r="N4602">
        <v>0.99748673554872902</v>
      </c>
      <c r="O4602">
        <v>0</v>
      </c>
      <c r="P4602">
        <v>44.214876033057799</v>
      </c>
    </row>
    <row r="4603" spans="1:17" hidden="1" x14ac:dyDescent="0.3">
      <c r="A4603" t="s">
        <v>9361</v>
      </c>
      <c r="B4603" t="s">
        <v>9362</v>
      </c>
      <c r="C4603" t="str">
        <f>IFERROR(VLOOKUP(Table1[[#This Row],[Ticker]],[1]!Table1[[Symbol]:[Industry]],2,FALSE),"-")</f>
        <v>-</v>
      </c>
      <c r="D4603" t="s">
        <v>278</v>
      </c>
      <c r="E4603">
        <v>6.0623550000000002</v>
      </c>
      <c r="F4603">
        <v>12.89</v>
      </c>
      <c r="G4603">
        <v>89.148111813768793</v>
      </c>
      <c r="H4603">
        <v>-2.0767396939642699</v>
      </c>
      <c r="I4603">
        <v>10.0573888231496</v>
      </c>
      <c r="J4603">
        <v>-1.6714935522083501</v>
      </c>
      <c r="K4603">
        <v>9.4243704183446901</v>
      </c>
      <c r="L4603">
        <v>9.4838610550022402</v>
      </c>
      <c r="M4603">
        <v>99.999999996748201</v>
      </c>
      <c r="N4603">
        <v>0.38461538461538403</v>
      </c>
      <c r="O4603">
        <v>0</v>
      </c>
      <c r="P4603">
        <v>137.822878228782</v>
      </c>
    </row>
    <row r="4604" spans="1:17" hidden="1" x14ac:dyDescent="0.3">
      <c r="A4604" t="s">
        <v>9363</v>
      </c>
      <c r="B4604" t="s">
        <v>9364</v>
      </c>
      <c r="C4604" t="str">
        <f>IFERROR(VLOOKUP(Table1[[#This Row],[Ticker]],[1]!Table1[[Symbol]:[Industry]],2,FALSE),"-")</f>
        <v>-</v>
      </c>
      <c r="D4604" t="s">
        <v>544</v>
      </c>
      <c r="E4604">
        <v>6.0149999999999997</v>
      </c>
      <c r="F4604">
        <v>19.05</v>
      </c>
      <c r="G4604">
        <v>101.641747454182</v>
      </c>
      <c r="H4604">
        <v>-17.415199037052599</v>
      </c>
      <c r="I4604">
        <v>-28.3469924966926</v>
      </c>
      <c r="J4604">
        <v>-1.92024977111382</v>
      </c>
      <c r="K4604">
        <v>20.784957390302601</v>
      </c>
      <c r="L4604">
        <v>19.725650797231001</v>
      </c>
      <c r="M4604">
        <v>41.891687534922099</v>
      </c>
      <c r="N4604">
        <v>3.7321149268342002</v>
      </c>
      <c r="O4604">
        <v>60.104986876640403</v>
      </c>
      <c r="P4604">
        <v>127.326968973747</v>
      </c>
    </row>
    <row r="4605" spans="1:17" hidden="1" x14ac:dyDescent="0.3">
      <c r="A4605" t="s">
        <v>9365</v>
      </c>
      <c r="B4605" t="s">
        <v>9366</v>
      </c>
      <c r="C4605" t="str">
        <f>IFERROR(VLOOKUP(Table1[[#This Row],[Ticker]],[1]!Table1[[Symbol]:[Industry]],2,FALSE),"-")</f>
        <v>-</v>
      </c>
      <c r="D4605" t="s">
        <v>388</v>
      </c>
      <c r="E4605">
        <v>5.9995361100000002</v>
      </c>
      <c r="F4605">
        <v>3.1</v>
      </c>
      <c r="G4605">
        <v>-6.9112751594112698</v>
      </c>
      <c r="H4605">
        <v>20.7989708508399</v>
      </c>
      <c r="I4605">
        <v>37.007983079720702</v>
      </c>
      <c r="J4605">
        <v>-20.1714935522083</v>
      </c>
      <c r="K4605">
        <v>3.04777481597199</v>
      </c>
      <c r="L4605">
        <v>2.8330876060046601</v>
      </c>
      <c r="M4605">
        <v>43.489715110889797</v>
      </c>
      <c r="N4605">
        <v>1.0467177453441701</v>
      </c>
      <c r="O4605">
        <v>30.322580645161199</v>
      </c>
      <c r="P4605">
        <v>56.565656565656496</v>
      </c>
      <c r="Q4605">
        <v>8.3781161637072998E-2</v>
      </c>
    </row>
    <row r="4606" spans="1:17" hidden="1" x14ac:dyDescent="0.3">
      <c r="A4606" t="s">
        <v>9367</v>
      </c>
      <c r="B4606" t="s">
        <v>9368</v>
      </c>
      <c r="C4606" t="str">
        <f>IFERROR(VLOOKUP(Table1[[#This Row],[Ticker]],[1]!Table1[[Symbol]:[Industry]],2,FALSE),"-")</f>
        <v>-</v>
      </c>
      <c r="E4606">
        <v>5.9990699999999997</v>
      </c>
      <c r="F4606">
        <v>10.16</v>
      </c>
      <c r="G4606">
        <v>-8.9036123241622303</v>
      </c>
      <c r="H4606">
        <v>1.91809774688138</v>
      </c>
      <c r="I4606">
        <v>-9.7173757719539502</v>
      </c>
      <c r="J4606">
        <v>7.2907705987350298</v>
      </c>
      <c r="K4606">
        <v>8.7072979622897506</v>
      </c>
      <c r="L4606">
        <v>9.2608147881063108</v>
      </c>
      <c r="M4606">
        <v>70.103794384124797</v>
      </c>
      <c r="N4606">
        <v>2.9256198347107398</v>
      </c>
      <c r="O4606">
        <v>34.4488188976378</v>
      </c>
      <c r="P4606">
        <v>50.295857988165601</v>
      </c>
    </row>
    <row r="4607" spans="1:17" hidden="1" x14ac:dyDescent="0.3">
      <c r="A4607" t="s">
        <v>9369</v>
      </c>
      <c r="B4607" t="s">
        <v>9370</v>
      </c>
      <c r="C4607" t="str">
        <f>IFERROR(VLOOKUP(Table1[[#This Row],[Ticker]],[1]!Table1[[Symbol]:[Industry]],2,FALSE),"-")</f>
        <v>-</v>
      </c>
      <c r="D4607" t="s">
        <v>607</v>
      </c>
      <c r="E4607">
        <v>5.9969999999999999</v>
      </c>
      <c r="F4607">
        <v>17.64</v>
      </c>
      <c r="G4607">
        <v>14.872547404738199</v>
      </c>
      <c r="H4607">
        <v>-22.642252528463899</v>
      </c>
      <c r="I4607">
        <v>-12.271895704576</v>
      </c>
      <c r="J4607">
        <v>-3.6714935522083501</v>
      </c>
      <c r="K4607">
        <v>18.932598674729402</v>
      </c>
      <c r="L4607">
        <v>16.996210951330902</v>
      </c>
      <c r="M4607">
        <v>48.365648210514998</v>
      </c>
      <c r="N4607">
        <v>1.78392982395372</v>
      </c>
      <c r="O4607">
        <v>24.7165532879818</v>
      </c>
      <c r="P4607">
        <v>64.859813084112105</v>
      </c>
      <c r="Q4607">
        <v>0.131572790043086</v>
      </c>
    </row>
    <row r="4608" spans="1:17" hidden="1" x14ac:dyDescent="0.3">
      <c r="A4608" t="s">
        <v>9371</v>
      </c>
      <c r="B4608" t="s">
        <v>9372</v>
      </c>
      <c r="C4608" t="str">
        <f>IFERROR(VLOOKUP(Table1[[#This Row],[Ticker]],[1]!Table1[[Symbol]:[Industry]],2,FALSE),"-")</f>
        <v>-</v>
      </c>
      <c r="E4608">
        <v>5.9762105999999999</v>
      </c>
      <c r="F4608">
        <v>11.14</v>
      </c>
      <c r="G4608">
        <v>13.5647784804354</v>
      </c>
      <c r="H4608">
        <v>-12.459013565634001</v>
      </c>
      <c r="I4608">
        <v>-5.1209982695707303</v>
      </c>
      <c r="J4608">
        <v>-5.1474293810853604</v>
      </c>
      <c r="K4608">
        <v>10.461182198837401</v>
      </c>
      <c r="L4608">
        <v>9.2514285638396405</v>
      </c>
      <c r="M4608">
        <v>43.9364790349901</v>
      </c>
      <c r="N4608">
        <v>0.13410342983141901</v>
      </c>
      <c r="O4608">
        <v>16.247755834829398</v>
      </c>
      <c r="P4608">
        <v>76.5451664025356</v>
      </c>
      <c r="Q4608">
        <v>3.7769243207389003E-2</v>
      </c>
    </row>
    <row r="4609" spans="1:17" hidden="1" x14ac:dyDescent="0.3">
      <c r="A4609" t="s">
        <v>9373</v>
      </c>
      <c r="B4609" t="s">
        <v>9374</v>
      </c>
      <c r="C4609" t="str">
        <f>IFERROR(VLOOKUP(Table1[[#This Row],[Ticker]],[1]!Table1[[Symbol]:[Industry]],2,FALSE),"-")</f>
        <v>-</v>
      </c>
      <c r="D4609" t="s">
        <v>130</v>
      </c>
      <c r="E4609">
        <v>5.9749999999999996</v>
      </c>
      <c r="F4609">
        <v>11.99</v>
      </c>
      <c r="G4609">
        <v>129.42116145915799</v>
      </c>
      <c r="H4609">
        <v>25.7336113737157</v>
      </c>
      <c r="I4609">
        <v>51.811875928726302</v>
      </c>
      <c r="J4609">
        <v>11.064355504395399</v>
      </c>
      <c r="K4609">
        <v>10.268184051957601</v>
      </c>
      <c r="L4609">
        <v>8.7710985386268998</v>
      </c>
      <c r="M4609">
        <v>68.7040351262185</v>
      </c>
      <c r="N4609">
        <v>2.1470034810060499</v>
      </c>
      <c r="O4609">
        <v>24.6872393661384</v>
      </c>
      <c r="P4609">
        <v>240.625</v>
      </c>
      <c r="Q4609">
        <v>8.1384152440068996E-2</v>
      </c>
    </row>
    <row r="4610" spans="1:17" hidden="1" x14ac:dyDescent="0.3">
      <c r="A4610" t="s">
        <v>9375</v>
      </c>
      <c r="B4610" t="s">
        <v>9376</v>
      </c>
      <c r="C4610" t="str">
        <f>IFERROR(VLOOKUP(Table1[[#This Row],[Ticker]],[1]!Table1[[Symbol]:[Industry]],2,FALSE),"-")</f>
        <v>-</v>
      </c>
      <c r="D4610" t="s">
        <v>607</v>
      </c>
      <c r="E4610">
        <v>5.9742828000000001</v>
      </c>
      <c r="F4610">
        <v>11.21</v>
      </c>
      <c r="G4610">
        <v>43.906306468332502</v>
      </c>
      <c r="H4610">
        <v>2.8577943802517298</v>
      </c>
      <c r="I4610">
        <v>58.274152215943097</v>
      </c>
      <c r="J4610">
        <v>-6.6714935522083501</v>
      </c>
      <c r="K4610">
        <v>7.4068765859284902</v>
      </c>
      <c r="M4610">
        <v>98.631085820069799</v>
      </c>
      <c r="N4610">
        <v>1.3397129186602801</v>
      </c>
      <c r="O4610">
        <v>5.26315789473683</v>
      </c>
      <c r="P4610">
        <v>69.591527987897095</v>
      </c>
    </row>
    <row r="4611" spans="1:17" hidden="1" x14ac:dyDescent="0.3">
      <c r="A4611" t="s">
        <v>9377</v>
      </c>
      <c r="B4611" t="s">
        <v>9378</v>
      </c>
      <c r="C4611" t="str">
        <f>IFERROR(VLOOKUP(Table1[[#This Row],[Ticker]],[1]!Table1[[Symbol]:[Industry]],2,FALSE),"-")</f>
        <v>-</v>
      </c>
      <c r="D4611" t="s">
        <v>140</v>
      </c>
      <c r="E4611">
        <v>5.9697386840000002</v>
      </c>
      <c r="F4611">
        <v>15</v>
      </c>
      <c r="G4611">
        <v>-40.215136049479</v>
      </c>
      <c r="H4611">
        <v>-9.5458567353669306</v>
      </c>
      <c r="I4611">
        <v>-23.5467496748211</v>
      </c>
      <c r="J4611">
        <v>-5.7300431197399497</v>
      </c>
      <c r="K4611">
        <v>14.3660059890766</v>
      </c>
      <c r="L4611">
        <v>15.5244694815065</v>
      </c>
      <c r="M4611">
        <v>47.379192249465099</v>
      </c>
      <c r="N4611">
        <v>1.0259454902634499</v>
      </c>
      <c r="O4611">
        <v>59.6</v>
      </c>
      <c r="P4611">
        <v>81.159420289855007</v>
      </c>
      <c r="Q4611">
        <v>9.3284791159246996E-2</v>
      </c>
    </row>
    <row r="4612" spans="1:17" hidden="1" x14ac:dyDescent="0.3">
      <c r="A4612" t="s">
        <v>9379</v>
      </c>
      <c r="B4612" t="s">
        <v>9380</v>
      </c>
      <c r="C4612" t="str">
        <f>IFERROR(VLOOKUP(Table1[[#This Row],[Ticker]],[1]!Table1[[Symbol]:[Industry]],2,FALSE),"-")</f>
        <v>-</v>
      </c>
      <c r="D4612" t="s">
        <v>755</v>
      </c>
      <c r="E4612">
        <v>5.9526694999999998</v>
      </c>
      <c r="F4612">
        <v>7.94</v>
      </c>
      <c r="G4612">
        <v>58.965941271133097</v>
      </c>
      <c r="H4612">
        <v>-28.107774328983702</v>
      </c>
      <c r="I4612">
        <v>-16.227555412672501</v>
      </c>
      <c r="J4612">
        <v>7.8798812668943903</v>
      </c>
      <c r="K4612">
        <v>8.3799999542597696</v>
      </c>
      <c r="L4612">
        <v>7.0907450857946204</v>
      </c>
      <c r="M4612">
        <v>50.750581585326699</v>
      </c>
      <c r="N4612">
        <v>1.6476909671797799</v>
      </c>
      <c r="O4612">
        <v>35.264483627204001</v>
      </c>
      <c r="P4612">
        <v>161.18421052631501</v>
      </c>
    </row>
    <row r="4613" spans="1:17" hidden="1" x14ac:dyDescent="0.3">
      <c r="A4613" t="s">
        <v>9381</v>
      </c>
      <c r="B4613" t="s">
        <v>9382</v>
      </c>
      <c r="C4613" t="str">
        <f>IFERROR(VLOOKUP(Table1[[#This Row],[Ticker]],[1]!Table1[[Symbol]:[Industry]],2,FALSE),"-")</f>
        <v>-</v>
      </c>
      <c r="D4613" t="s">
        <v>388</v>
      </c>
      <c r="E4613">
        <v>5.94</v>
      </c>
      <c r="F4613">
        <v>17.5</v>
      </c>
      <c r="G4613">
        <v>8.9301630958200704</v>
      </c>
      <c r="H4613">
        <v>-19.7925910283954</v>
      </c>
      <c r="I4613">
        <v>-27.061237110422798</v>
      </c>
      <c r="J4613">
        <v>-3.0413565659069799</v>
      </c>
      <c r="K4613">
        <v>19.0267443902355</v>
      </c>
      <c r="L4613">
        <v>18.096301641005201</v>
      </c>
      <c r="M4613">
        <v>38.519991534125701</v>
      </c>
      <c r="N4613">
        <v>0.87400307086373896</v>
      </c>
      <c r="O4613">
        <v>43.999999999999901</v>
      </c>
      <c r="P4613">
        <v>77.664974619289296</v>
      </c>
      <c r="Q4613">
        <v>0.105499368639859</v>
      </c>
    </row>
    <row r="4614" spans="1:17" hidden="1" x14ac:dyDescent="0.3">
      <c r="A4614" t="s">
        <v>9383</v>
      </c>
      <c r="B4614" t="s">
        <v>9384</v>
      </c>
      <c r="C4614" t="str">
        <f>IFERROR(VLOOKUP(Table1[[#This Row],[Ticker]],[1]!Table1[[Symbol]:[Industry]],2,FALSE),"-")</f>
        <v>-</v>
      </c>
      <c r="D4614" t="s">
        <v>396</v>
      </c>
      <c r="E4614">
        <v>5.94</v>
      </c>
      <c r="F4614">
        <v>16.3</v>
      </c>
      <c r="G4614">
        <v>65.4050481170122</v>
      </c>
      <c r="H4614">
        <v>-10.0823047363179</v>
      </c>
      <c r="I4614">
        <v>-8.4782590527110404</v>
      </c>
      <c r="J4614">
        <v>-5.64076371866161</v>
      </c>
      <c r="K4614">
        <v>15.3244621956297</v>
      </c>
      <c r="L4614">
        <v>14.775996691658801</v>
      </c>
      <c r="M4614">
        <v>47.092276416099502</v>
      </c>
      <c r="N4614">
        <v>0.42479093006228802</v>
      </c>
      <c r="O4614">
        <v>36.625766871165602</v>
      </c>
      <c r="P4614">
        <v>150.38402457757201</v>
      </c>
      <c r="Q4614">
        <v>3.1888011349749001E-2</v>
      </c>
    </row>
    <row r="4615" spans="1:17" hidden="1" x14ac:dyDescent="0.3">
      <c r="A4615" t="s">
        <v>9385</v>
      </c>
      <c r="B4615" t="s">
        <v>9386</v>
      </c>
      <c r="C4615" t="str">
        <f>IFERROR(VLOOKUP(Table1[[#This Row],[Ticker]],[1]!Table1[[Symbol]:[Industry]],2,FALSE),"-")</f>
        <v>-</v>
      </c>
      <c r="D4615" t="s">
        <v>607</v>
      </c>
      <c r="E4615">
        <v>5.9216534999999997</v>
      </c>
      <c r="F4615">
        <v>16.86</v>
      </c>
      <c r="G4615">
        <v>91.024290048558797</v>
      </c>
      <c r="H4615">
        <v>-7.0441664040619996</v>
      </c>
      <c r="I4615">
        <v>10.0649136448926</v>
      </c>
      <c r="J4615">
        <v>-1.6714935522083501</v>
      </c>
      <c r="K4615">
        <v>16.533230493194601</v>
      </c>
      <c r="L4615">
        <v>14.253309943153999</v>
      </c>
      <c r="M4615">
        <v>100</v>
      </c>
      <c r="N4615">
        <v>0</v>
      </c>
      <c r="O4615">
        <v>0</v>
      </c>
      <c r="P4615">
        <v>116.70951156812301</v>
      </c>
    </row>
    <row r="4616" spans="1:17" hidden="1" x14ac:dyDescent="0.3">
      <c r="A4616" t="s">
        <v>9387</v>
      </c>
      <c r="B4616" t="s">
        <v>9388</v>
      </c>
      <c r="C4616" t="str">
        <f>IFERROR(VLOOKUP(Table1[[#This Row],[Ticker]],[1]!Table1[[Symbol]:[Industry]],2,FALSE),"-")</f>
        <v>-</v>
      </c>
      <c r="E4616">
        <v>5.9043279999999996</v>
      </c>
      <c r="F4616">
        <v>7.88</v>
      </c>
      <c r="G4616">
        <v>1.6168786419863299</v>
      </c>
      <c r="H4616">
        <v>2.3844050245094199</v>
      </c>
      <c r="I4616">
        <v>-22.7780499292573</v>
      </c>
      <c r="J4616">
        <v>-5.9214935522083501</v>
      </c>
      <c r="K4616">
        <v>7.5317114366717597</v>
      </c>
      <c r="L4616">
        <v>8.0903325312206498</v>
      </c>
      <c r="M4616">
        <v>52.618911599876803</v>
      </c>
      <c r="N4616">
        <v>3.1846590909090899</v>
      </c>
      <c r="O4616">
        <v>79.1878172588832</v>
      </c>
      <c r="P4616">
        <v>31.993299832495801</v>
      </c>
      <c r="Q4616">
        <v>5.2131058773916002E-2</v>
      </c>
    </row>
    <row r="4617" spans="1:17" hidden="1" x14ac:dyDescent="0.3">
      <c r="A4617" t="s">
        <v>9389</v>
      </c>
      <c r="B4617" t="s">
        <v>9390</v>
      </c>
      <c r="C4617" t="str">
        <f>IFERROR(VLOOKUP(Table1[[#This Row],[Ticker]],[1]!Table1[[Symbol]:[Industry]],2,FALSE),"-")</f>
        <v>-</v>
      </c>
      <c r="D4617" t="s">
        <v>322</v>
      </c>
      <c r="E4617">
        <v>5.8979410000000003</v>
      </c>
      <c r="F4617">
        <v>12.46</v>
      </c>
      <c r="G4617">
        <v>40.448111813768797</v>
      </c>
      <c r="H4617">
        <v>-7.0441664040619996</v>
      </c>
      <c r="I4617">
        <v>-20.0353244899026</v>
      </c>
      <c r="J4617">
        <v>-1.6714935522083501</v>
      </c>
      <c r="K4617">
        <v>12.5563787087085</v>
      </c>
      <c r="L4617">
        <v>12.7320271338615</v>
      </c>
      <c r="M4617">
        <v>86.669355827480601</v>
      </c>
      <c r="N4617">
        <v>0.294534126309827</v>
      </c>
      <c r="O4617">
        <v>49.117174959871498</v>
      </c>
      <c r="P4617">
        <v>103.262642740619</v>
      </c>
      <c r="Q4617">
        <v>2.3000952920955001E-2</v>
      </c>
    </row>
    <row r="4618" spans="1:17" hidden="1" x14ac:dyDescent="0.3">
      <c r="A4618" t="s">
        <v>9391</v>
      </c>
      <c r="B4618" t="s">
        <v>9392</v>
      </c>
      <c r="C4618" t="str">
        <f>IFERROR(VLOOKUP(Table1[[#This Row],[Ticker]],[1]!Table1[[Symbol]:[Industry]],2,FALSE),"-")</f>
        <v>-</v>
      </c>
      <c r="E4618">
        <v>5.8947570000000002</v>
      </c>
      <c r="F4618">
        <v>2.41</v>
      </c>
      <c r="G4618">
        <v>-3.9680498023928101</v>
      </c>
      <c r="H4618">
        <v>4.9928706329750101</v>
      </c>
      <c r="I4618">
        <v>-49.043473963168402</v>
      </c>
      <c r="J4618">
        <v>-0.41626342668534799</v>
      </c>
      <c r="K4618">
        <v>2.4760745434443101</v>
      </c>
      <c r="L4618">
        <v>2.6290874922399001</v>
      </c>
      <c r="M4618">
        <v>53.281203712834497</v>
      </c>
      <c r="N4618">
        <v>1.6484622342831201</v>
      </c>
      <c r="O4618">
        <v>169.294605809128</v>
      </c>
      <c r="P4618">
        <v>55.4838709677419</v>
      </c>
      <c r="Q4618">
        <v>6.5189199872004E-2</v>
      </c>
    </row>
    <row r="4619" spans="1:17" hidden="1" x14ac:dyDescent="0.3">
      <c r="A4619" t="s">
        <v>9393</v>
      </c>
      <c r="B4619" t="s">
        <v>9394</v>
      </c>
      <c r="C4619" t="str">
        <f>IFERROR(VLOOKUP(Table1[[#This Row],[Ticker]],[1]!Table1[[Symbol]:[Industry]],2,FALSE),"-")</f>
        <v>-</v>
      </c>
      <c r="D4619" t="s">
        <v>1125</v>
      </c>
      <c r="E4619">
        <v>5.8947200000000004</v>
      </c>
      <c r="F4619">
        <v>1.73</v>
      </c>
      <c r="G4619">
        <v>9.97369320911762</v>
      </c>
      <c r="H4619">
        <v>-12.6307585828329</v>
      </c>
      <c r="I4619">
        <v>2.4984137017302501</v>
      </c>
      <c r="J4619">
        <v>-0.47388876178918998</v>
      </c>
      <c r="K4619">
        <v>1.7349256094987999</v>
      </c>
      <c r="L4619">
        <v>1.70186392923493</v>
      </c>
      <c r="M4619">
        <v>52.819805141474802</v>
      </c>
      <c r="N4619">
        <v>2.04795820321741</v>
      </c>
      <c r="O4619">
        <v>30.635838150289</v>
      </c>
      <c r="P4619">
        <v>51.754385964912203</v>
      </c>
      <c r="Q4619">
        <v>1.6170881562266998E-2</v>
      </c>
    </row>
    <row r="4620" spans="1:17" hidden="1" x14ac:dyDescent="0.3">
      <c r="A4620" t="s">
        <v>9395</v>
      </c>
      <c r="B4620" t="s">
        <v>9396</v>
      </c>
      <c r="C4620" t="str">
        <f>IFERROR(VLOOKUP(Table1[[#This Row],[Ticker]],[1]!Table1[[Symbol]:[Industry]],2,FALSE),"-")</f>
        <v>-</v>
      </c>
      <c r="D4620" t="s">
        <v>544</v>
      </c>
      <c r="E4620">
        <v>5.8941936000000004</v>
      </c>
      <c r="F4620">
        <v>6.4</v>
      </c>
      <c r="G4620">
        <v>16.5370007026576</v>
      </c>
      <c r="H4620">
        <v>-10.0929468918668</v>
      </c>
      <c r="I4620">
        <v>-7.5896610231694996</v>
      </c>
      <c r="J4620">
        <v>-5.7438917422535898</v>
      </c>
      <c r="K4620">
        <v>6.5142057808825298</v>
      </c>
      <c r="L4620">
        <v>6.1409359809682202</v>
      </c>
      <c r="M4620">
        <v>42.812576530706203</v>
      </c>
      <c r="N4620">
        <v>1.1656218659151201</v>
      </c>
      <c r="O4620">
        <v>37.656249999999901</v>
      </c>
      <c r="P4620">
        <v>116.949152542372</v>
      </c>
      <c r="Q4620">
        <v>4.6997892707249002E-2</v>
      </c>
    </row>
    <row r="4621" spans="1:17" hidden="1" x14ac:dyDescent="0.3">
      <c r="A4621" t="s">
        <v>9397</v>
      </c>
      <c r="B4621" t="s">
        <v>9398</v>
      </c>
      <c r="C4621" t="str">
        <f>IFERROR(VLOOKUP(Table1[[#This Row],[Ticker]],[1]!Table1[[Symbol]:[Industry]],2,FALSE),"-")</f>
        <v>-</v>
      </c>
      <c r="E4621">
        <v>5.8805040000000002</v>
      </c>
      <c r="F4621">
        <v>14.02</v>
      </c>
      <c r="G4621">
        <v>-5.8561616905047096</v>
      </c>
      <c r="H4621">
        <v>2.2973343616347601</v>
      </c>
      <c r="I4621">
        <v>5.3215593361991198</v>
      </c>
      <c r="J4621">
        <v>-0.96627493443684598</v>
      </c>
      <c r="K4621">
        <v>13.795454338507801</v>
      </c>
      <c r="L4621">
        <v>13.633360719993799</v>
      </c>
      <c r="M4621">
        <v>77.036698777900199</v>
      </c>
      <c r="N4621">
        <v>0.41325252040180899</v>
      </c>
      <c r="O4621">
        <v>15.8345221112696</v>
      </c>
      <c r="P4621">
        <v>37.316356513222303</v>
      </c>
      <c r="Q4621">
        <v>-0.12435930959637501</v>
      </c>
    </row>
    <row r="4622" spans="1:17" hidden="1" x14ac:dyDescent="0.3">
      <c r="A4622" t="s">
        <v>9399</v>
      </c>
      <c r="B4622" t="s">
        <v>9400</v>
      </c>
      <c r="C4622" t="str">
        <f>IFERROR(VLOOKUP(Table1[[#This Row],[Ticker]],[1]!Table1[[Symbol]:[Industry]],2,FALSE),"-")</f>
        <v>-</v>
      </c>
      <c r="D4622" t="s">
        <v>388</v>
      </c>
      <c r="E4622">
        <v>5.8680000000000003</v>
      </c>
      <c r="F4622">
        <v>15.97</v>
      </c>
      <c r="G4622">
        <v>-47.015270780648201</v>
      </c>
      <c r="H4622">
        <v>-6.7364740963696903</v>
      </c>
      <c r="I4622">
        <v>-14.5294969840751</v>
      </c>
      <c r="J4622">
        <v>3.4897967703722901</v>
      </c>
      <c r="K4622">
        <v>16.320489322982201</v>
      </c>
      <c r="L4622">
        <v>17.300530585549101</v>
      </c>
      <c r="M4622">
        <v>60.913028275057897</v>
      </c>
      <c r="N4622">
        <v>1.8151734708877001</v>
      </c>
      <c r="O4622">
        <v>29.304946775203501</v>
      </c>
      <c r="P4622">
        <v>10.748959778085901</v>
      </c>
      <c r="Q4622">
        <v>1.2695111365424E-2</v>
      </c>
    </row>
    <row r="4623" spans="1:17" hidden="1" x14ac:dyDescent="0.3">
      <c r="A4623" t="s">
        <v>9401</v>
      </c>
      <c r="B4623" t="s">
        <v>9402</v>
      </c>
      <c r="C4623" t="str">
        <f>IFERROR(VLOOKUP(Table1[[#This Row],[Ticker]],[1]!Table1[[Symbol]:[Industry]],2,FALSE),"-")</f>
        <v>-</v>
      </c>
      <c r="D4623" t="s">
        <v>140</v>
      </c>
      <c r="E4623">
        <v>5.8349686280000004</v>
      </c>
      <c r="F4623">
        <v>14.71</v>
      </c>
      <c r="G4623">
        <v>47.781759612510903</v>
      </c>
      <c r="H4623">
        <v>66.422814728013407</v>
      </c>
      <c r="I4623">
        <v>62.149605360121498</v>
      </c>
      <c r="J4623">
        <v>3.3249375684197702</v>
      </c>
      <c r="M4623">
        <v>100</v>
      </c>
      <c r="O4623">
        <v>0</v>
      </c>
      <c r="P4623">
        <v>73.466981132075404</v>
      </c>
    </row>
    <row r="4624" spans="1:17" hidden="1" x14ac:dyDescent="0.3">
      <c r="A4624" t="s">
        <v>9403</v>
      </c>
      <c r="B4624" t="s">
        <v>9404</v>
      </c>
      <c r="C4624" t="str">
        <f>IFERROR(VLOOKUP(Table1[[#This Row],[Ticker]],[1]!Table1[[Symbol]:[Industry]],2,FALSE),"-")</f>
        <v>-</v>
      </c>
      <c r="D4624" t="s">
        <v>676</v>
      </c>
      <c r="E4624">
        <v>5.8055523000000004</v>
      </c>
      <c r="F4624">
        <v>11.84</v>
      </c>
      <c r="G4624">
        <v>-26.105742966158299</v>
      </c>
      <c r="H4624">
        <v>-18.659551019446599</v>
      </c>
      <c r="I4624">
        <v>8.7637601306829591</v>
      </c>
      <c r="J4624">
        <v>-12.9456248263396</v>
      </c>
      <c r="K4624">
        <v>12.101717229844899</v>
      </c>
      <c r="L4624">
        <v>11.178687152808299</v>
      </c>
      <c r="M4624">
        <v>40.389773857745702</v>
      </c>
      <c r="N4624">
        <v>0.61012492056045398</v>
      </c>
      <c r="O4624">
        <v>22.297297297297298</v>
      </c>
      <c r="P4624">
        <v>46.353522867737901</v>
      </c>
      <c r="Q4624">
        <v>8.4100621677877005E-2</v>
      </c>
    </row>
    <row r="4625" spans="1:17" hidden="1" x14ac:dyDescent="0.3">
      <c r="A4625" t="s">
        <v>9405</v>
      </c>
      <c r="B4625" t="s">
        <v>9406</v>
      </c>
      <c r="C4625" t="str">
        <f>IFERROR(VLOOKUP(Table1[[#This Row],[Ticker]],[1]!Table1[[Symbol]:[Industry]],2,FALSE),"-")</f>
        <v>-</v>
      </c>
      <c r="E4625">
        <v>5.797115636</v>
      </c>
      <c r="F4625">
        <v>5.4</v>
      </c>
      <c r="G4625">
        <v>-38.4477417134256</v>
      </c>
      <c r="H4625">
        <v>-5.5708699031411903</v>
      </c>
      <c r="I4625">
        <v>-26.2780056932137</v>
      </c>
      <c r="J4625">
        <v>-11.932079871426501</v>
      </c>
      <c r="K4625">
        <v>5.9882905949938099</v>
      </c>
      <c r="L4625">
        <v>6.5946206823649698</v>
      </c>
      <c r="M4625">
        <v>33.247759848447799</v>
      </c>
      <c r="N4625">
        <v>1.3437631423165399</v>
      </c>
      <c r="O4625">
        <v>99.629629629629605</v>
      </c>
      <c r="P4625">
        <v>11.340206185567</v>
      </c>
      <c r="Q4625">
        <v>3.4041230683920002E-3</v>
      </c>
    </row>
    <row r="4626" spans="1:17" hidden="1" x14ac:dyDescent="0.3">
      <c r="A4626" t="s">
        <v>9407</v>
      </c>
      <c r="B4626" t="s">
        <v>9408</v>
      </c>
      <c r="C4626" t="str">
        <f>IFERROR(VLOOKUP(Table1[[#This Row],[Ticker]],[1]!Table1[[Symbol]:[Industry]],2,FALSE),"-")</f>
        <v>-</v>
      </c>
      <c r="D4626" t="s">
        <v>5425</v>
      </c>
      <c r="E4626">
        <v>5.7845971350000003</v>
      </c>
      <c r="F4626">
        <v>4.22</v>
      </c>
      <c r="G4626">
        <v>-11.938590791801699</v>
      </c>
      <c r="H4626">
        <v>-20.031179391075</v>
      </c>
      <c r="I4626">
        <v>-19.975384429962599</v>
      </c>
      <c r="J4626">
        <v>-6.4108300450993498</v>
      </c>
      <c r="K4626">
        <v>4.39073549009467</v>
      </c>
      <c r="L4626">
        <v>4.33832960442433</v>
      </c>
      <c r="M4626">
        <v>23.656484379423201</v>
      </c>
      <c r="N4626">
        <v>3.4321253214870202</v>
      </c>
      <c r="O4626">
        <v>51.895734597156398</v>
      </c>
      <c r="P4626">
        <v>47.552447552447497</v>
      </c>
      <c r="Q4626">
        <v>-3.9510914598318E-2</v>
      </c>
    </row>
    <row r="4627" spans="1:17" hidden="1" x14ac:dyDescent="0.3">
      <c r="A4627" t="s">
        <v>9409</v>
      </c>
      <c r="B4627" t="s">
        <v>9410</v>
      </c>
      <c r="C4627" t="str">
        <f>IFERROR(VLOOKUP(Table1[[#This Row],[Ticker]],[1]!Table1[[Symbol]:[Industry]],2,FALSE),"-")</f>
        <v>-</v>
      </c>
      <c r="E4627">
        <v>5.7474999999999996</v>
      </c>
      <c r="F4627">
        <v>9.43</v>
      </c>
      <c r="G4627">
        <v>-23.1852215195645</v>
      </c>
      <c r="H4627">
        <v>-20.680530040425602</v>
      </c>
      <c r="I4627">
        <v>-17.017375771953901</v>
      </c>
      <c r="J4627">
        <v>-4.7327180420042696</v>
      </c>
      <c r="K4627">
        <v>10.2172936333336</v>
      </c>
      <c r="L4627">
        <v>10.778389944128101</v>
      </c>
      <c r="M4627">
        <v>37.506459887122297</v>
      </c>
      <c r="N4627">
        <v>0.36761123220925701</v>
      </c>
      <c r="O4627">
        <v>66.0657476139978</v>
      </c>
      <c r="P4627">
        <v>37.063953488372</v>
      </c>
      <c r="Q4627">
        <v>-0.134440561249284</v>
      </c>
    </row>
    <row r="4628" spans="1:17" hidden="1" x14ac:dyDescent="0.3">
      <c r="A4628" t="s">
        <v>9411</v>
      </c>
      <c r="B4628" t="s">
        <v>9412</v>
      </c>
      <c r="C4628" t="str">
        <f>IFERROR(VLOOKUP(Table1[[#This Row],[Ticker]],[1]!Table1[[Symbol]:[Industry]],2,FALSE),"-")</f>
        <v>-</v>
      </c>
      <c r="D4628" t="s">
        <v>21</v>
      </c>
      <c r="E4628">
        <v>5.7451232159999996</v>
      </c>
      <c r="F4628">
        <v>1.63</v>
      </c>
      <c r="G4628">
        <v>0.67136762772226799</v>
      </c>
      <c r="H4628">
        <v>-30.897377413236299</v>
      </c>
      <c r="I4628">
        <v>9.4233649687867604</v>
      </c>
      <c r="J4628">
        <v>-1.6714935522083501</v>
      </c>
      <c r="K4628">
        <v>1.7941345377867699</v>
      </c>
      <c r="L4628">
        <v>1.73797548084395</v>
      </c>
      <c r="M4628">
        <v>34.2288356148281</v>
      </c>
      <c r="N4628">
        <v>1.5469089340126601</v>
      </c>
      <c r="O4628">
        <v>57.055214723926298</v>
      </c>
      <c r="P4628">
        <v>91.764705882352899</v>
      </c>
      <c r="Q4628">
        <v>4.1984399169553002E-2</v>
      </c>
    </row>
    <row r="4629" spans="1:17" hidden="1" x14ac:dyDescent="0.3">
      <c r="A4629" t="s">
        <v>9413</v>
      </c>
      <c r="B4629" t="s">
        <v>9414</v>
      </c>
      <c r="C4629" t="str">
        <f>IFERROR(VLOOKUP(Table1[[#This Row],[Ticker]],[1]!Table1[[Symbol]:[Industry]],2,FALSE),"-")</f>
        <v>-</v>
      </c>
      <c r="D4629" t="s">
        <v>64</v>
      </c>
      <c r="E4629">
        <v>5.724208</v>
      </c>
      <c r="F4629">
        <v>2.94</v>
      </c>
      <c r="G4629">
        <v>53.583071163362298</v>
      </c>
      <c r="H4629">
        <v>7.3527207554710703</v>
      </c>
      <c r="I4629">
        <v>43.419466333309202</v>
      </c>
      <c r="J4629">
        <v>3.3285064477916499</v>
      </c>
      <c r="K4629">
        <v>1.9542389725781999</v>
      </c>
      <c r="L4629">
        <v>1.01704641615742</v>
      </c>
      <c r="M4629">
        <v>47.120829748544899</v>
      </c>
      <c r="N4629">
        <v>0.55524025728338999</v>
      </c>
      <c r="O4629">
        <v>0</v>
      </c>
      <c r="P4629">
        <v>151.28205128205099</v>
      </c>
      <c r="Q4629">
        <v>0.26279271028941997</v>
      </c>
    </row>
    <row r="4630" spans="1:17" hidden="1" x14ac:dyDescent="0.3">
      <c r="A4630" t="s">
        <v>9415</v>
      </c>
      <c r="B4630" t="s">
        <v>9416</v>
      </c>
      <c r="C4630" t="str">
        <f>IFERROR(VLOOKUP(Table1[[#This Row],[Ticker]],[1]!Table1[[Symbol]:[Industry]],2,FALSE),"-")</f>
        <v>-</v>
      </c>
      <c r="D4630" t="s">
        <v>714</v>
      </c>
      <c r="E4630">
        <v>5.722810688</v>
      </c>
      <c r="F4630">
        <v>202.48</v>
      </c>
      <c r="G4630">
        <v>27.9648012456502</v>
      </c>
      <c r="H4630">
        <v>-2.4221251721963801</v>
      </c>
      <c r="I4630">
        <v>13.3854634224785</v>
      </c>
      <c r="J4630">
        <v>1.63067773850334</v>
      </c>
      <c r="K4630">
        <v>192.76177143601001</v>
      </c>
      <c r="L4630">
        <v>169.431313349031</v>
      </c>
      <c r="M4630">
        <v>41.480968958534298</v>
      </c>
      <c r="N4630">
        <v>1.1394213099356501</v>
      </c>
      <c r="O4630">
        <v>8.6527064401422393</v>
      </c>
      <c r="P4630">
        <v>55.753846153846098</v>
      </c>
    </row>
    <row r="4631" spans="1:17" hidden="1" x14ac:dyDescent="0.3">
      <c r="A4631" t="s">
        <v>9417</v>
      </c>
      <c r="B4631" t="s">
        <v>9418</v>
      </c>
      <c r="C4631" t="str">
        <f>IFERROR(VLOOKUP(Table1[[#This Row],[Ticker]],[1]!Table1[[Symbol]:[Industry]],2,FALSE),"-")</f>
        <v>-</v>
      </c>
      <c r="D4631" t="s">
        <v>1491</v>
      </c>
      <c r="E4631">
        <v>5.7213048000000004</v>
      </c>
      <c r="F4631">
        <v>10.83</v>
      </c>
      <c r="G4631">
        <v>93.545547711204605</v>
      </c>
      <c r="H4631">
        <v>9.6979150439017996</v>
      </c>
      <c r="I4631">
        <v>40.151155696577497</v>
      </c>
      <c r="J4631">
        <v>13.7647480585299</v>
      </c>
      <c r="K4631">
        <v>8.7770530383443006</v>
      </c>
      <c r="L4631">
        <v>7.6999023594879104</v>
      </c>
      <c r="M4631">
        <v>77.329240065549598</v>
      </c>
      <c r="N4631">
        <v>2.87616329928295</v>
      </c>
      <c r="O4631">
        <v>0</v>
      </c>
      <c r="P4631">
        <v>129.93630573248399</v>
      </c>
      <c r="Q4631">
        <v>7.5136412687740003E-2</v>
      </c>
    </row>
    <row r="4632" spans="1:17" hidden="1" x14ac:dyDescent="0.3">
      <c r="A4632" t="s">
        <v>9419</v>
      </c>
      <c r="B4632" t="s">
        <v>9420</v>
      </c>
      <c r="C4632" t="str">
        <f>IFERROR(VLOOKUP(Table1[[#This Row],[Ticker]],[1]!Table1[[Symbol]:[Industry]],2,FALSE),"-")</f>
        <v>-</v>
      </c>
      <c r="D4632" t="s">
        <v>663</v>
      </c>
      <c r="E4632">
        <v>5.7179927507280599</v>
      </c>
      <c r="F4632">
        <v>4.5999999999999996</v>
      </c>
      <c r="G4632">
        <v>-63.857264530317202</v>
      </c>
      <c r="H4632">
        <v>-7.0441664040619996</v>
      </c>
      <c r="I4632">
        <v>-19.317375771953898</v>
      </c>
      <c r="J4632">
        <v>-1.6714935522083501</v>
      </c>
      <c r="K4632">
        <v>4.8600345352125203</v>
      </c>
      <c r="L4632">
        <v>6.1273838491965904</v>
      </c>
      <c r="M4632">
        <v>0</v>
      </c>
      <c r="O4632">
        <v>61.739130434782602</v>
      </c>
      <c r="P4632">
        <v>0</v>
      </c>
    </row>
    <row r="4633" spans="1:17" hidden="1" x14ac:dyDescent="0.3">
      <c r="A4633" t="s">
        <v>9421</v>
      </c>
      <c r="B4633" t="s">
        <v>9422</v>
      </c>
      <c r="C4633" t="str">
        <f>IFERROR(VLOOKUP(Table1[[#This Row],[Ticker]],[1]!Table1[[Symbol]:[Industry]],2,FALSE),"-")</f>
        <v>-</v>
      </c>
      <c r="D4633" t="s">
        <v>714</v>
      </c>
      <c r="E4633">
        <v>5.7107817000000001</v>
      </c>
      <c r="F4633">
        <v>37.46</v>
      </c>
      <c r="G4633">
        <v>19.963574129231102</v>
      </c>
      <c r="H4633">
        <v>-3.6187520394211301</v>
      </c>
      <c r="I4633">
        <v>4.4070604344099698</v>
      </c>
      <c r="J4633">
        <v>-1.10743231127362</v>
      </c>
      <c r="K4633">
        <v>36.222988973659703</v>
      </c>
      <c r="L4633">
        <v>33.197868610933497</v>
      </c>
      <c r="M4633">
        <v>46.348393818943599</v>
      </c>
      <c r="N4633">
        <v>0.66097168952950502</v>
      </c>
      <c r="O4633">
        <v>4.0309663641217197</v>
      </c>
      <c r="P4633">
        <v>47.306331104994101</v>
      </c>
    </row>
    <row r="4634" spans="1:17" hidden="1" x14ac:dyDescent="0.3">
      <c r="A4634" t="s">
        <v>9423</v>
      </c>
      <c r="B4634" t="s">
        <v>9424</v>
      </c>
      <c r="C4634" t="str">
        <f>IFERROR(VLOOKUP(Table1[[#This Row],[Ticker]],[1]!Table1[[Symbol]:[Industry]],2,FALSE),"-")</f>
        <v>-</v>
      </c>
      <c r="D4634" t="s">
        <v>218</v>
      </c>
      <c r="E4634">
        <v>5.6943000000000001</v>
      </c>
      <c r="F4634">
        <v>2.9</v>
      </c>
      <c r="G4634">
        <v>-10.6058564401994</v>
      </c>
      <c r="H4634">
        <v>-21.154595851914699</v>
      </c>
      <c r="I4634">
        <v>12.086879547194901</v>
      </c>
      <c r="J4634">
        <v>3.19742030546954</v>
      </c>
      <c r="K4634">
        <v>2.7413591533420201</v>
      </c>
      <c r="L4634">
        <v>2.80288136461435</v>
      </c>
      <c r="M4634">
        <v>92.699171550212796</v>
      </c>
      <c r="N4634">
        <v>0.56747306668849695</v>
      </c>
      <c r="O4634">
        <v>20.3448275862069</v>
      </c>
      <c r="P4634">
        <v>48.717948717948701</v>
      </c>
      <c r="Q4634">
        <v>6.3049170964304999E-2</v>
      </c>
    </row>
    <row r="4635" spans="1:17" hidden="1" x14ac:dyDescent="0.3">
      <c r="A4635" t="s">
        <v>9425</v>
      </c>
      <c r="B4635" t="s">
        <v>9426</v>
      </c>
      <c r="C4635" t="str">
        <f>IFERROR(VLOOKUP(Table1[[#This Row],[Ticker]],[1]!Table1[[Symbol]:[Industry]],2,FALSE),"-")</f>
        <v>-</v>
      </c>
      <c r="D4635" t="s">
        <v>388</v>
      </c>
      <c r="E4635">
        <v>5.6861370000000004</v>
      </c>
      <c r="F4635">
        <v>18.95</v>
      </c>
      <c r="G4635">
        <v>-25.6852215195645</v>
      </c>
      <c r="H4635">
        <v>-7.0441664040619996</v>
      </c>
      <c r="I4635">
        <v>-11.3173757719539</v>
      </c>
      <c r="J4635">
        <v>-1.6714935522083501</v>
      </c>
      <c r="K4635">
        <v>18.9499999427719</v>
      </c>
      <c r="L4635">
        <v>18.949183799111399</v>
      </c>
      <c r="M4635">
        <v>100</v>
      </c>
      <c r="O4635">
        <v>0</v>
      </c>
      <c r="P4635">
        <v>0</v>
      </c>
    </row>
    <row r="4636" spans="1:17" hidden="1" x14ac:dyDescent="0.3">
      <c r="A4636" t="s">
        <v>9427</v>
      </c>
      <c r="B4636" t="s">
        <v>9428</v>
      </c>
      <c r="C4636" t="str">
        <f>IFERROR(VLOOKUP(Table1[[#This Row],[Ticker]],[1]!Table1[[Symbol]:[Industry]],2,FALSE),"-")</f>
        <v>-</v>
      </c>
      <c r="D4636" t="s">
        <v>80</v>
      </c>
      <c r="E4636">
        <v>5.6830948560000003</v>
      </c>
      <c r="F4636">
        <v>19.47</v>
      </c>
      <c r="G4636">
        <v>11.5240808060168</v>
      </c>
      <c r="H4636">
        <v>-3.7747188279627801</v>
      </c>
      <c r="I4636">
        <v>43.083893062304497</v>
      </c>
      <c r="J4636">
        <v>-16.856678737393501</v>
      </c>
      <c r="K4636">
        <v>16.854659639640499</v>
      </c>
      <c r="L4636">
        <v>15.7537849372117</v>
      </c>
      <c r="M4636">
        <v>58.333160479154202</v>
      </c>
      <c r="N4636">
        <v>2.7104267438030401</v>
      </c>
      <c r="O4636">
        <v>12.3780174627632</v>
      </c>
      <c r="P4636">
        <v>79.778393351800503</v>
      </c>
      <c r="Q4636">
        <v>6.6842982028054998E-2</v>
      </c>
    </row>
    <row r="4637" spans="1:17" hidden="1" x14ac:dyDescent="0.3">
      <c r="A4637" t="s">
        <v>9429</v>
      </c>
      <c r="B4637" t="s">
        <v>9430</v>
      </c>
      <c r="C4637" t="str">
        <f>IFERROR(VLOOKUP(Table1[[#This Row],[Ticker]],[1]!Table1[[Symbol]:[Industry]],2,FALSE),"-")</f>
        <v>-</v>
      </c>
      <c r="D4637" t="s">
        <v>278</v>
      </c>
      <c r="E4637">
        <v>5.6665574000000003</v>
      </c>
      <c r="F4637">
        <v>7.87</v>
      </c>
      <c r="G4637">
        <v>-42.843116256406603</v>
      </c>
      <c r="H4637">
        <v>-10.951370311265901</v>
      </c>
      <c r="I4637">
        <v>-19.270592146222899</v>
      </c>
      <c r="J4637">
        <v>-5.5786974594122496</v>
      </c>
      <c r="K4637">
        <v>8.18908691413999</v>
      </c>
      <c r="L4637">
        <v>8.0863295798713004</v>
      </c>
      <c r="M4637">
        <v>14.777493635338301</v>
      </c>
      <c r="N4637">
        <v>0.128727272727272</v>
      </c>
      <c r="O4637">
        <v>21.982210927573</v>
      </c>
      <c r="P4637">
        <v>24.525316455696199</v>
      </c>
    </row>
    <row r="4638" spans="1:17" hidden="1" x14ac:dyDescent="0.3">
      <c r="A4638" t="s">
        <v>9431</v>
      </c>
      <c r="B4638" t="s">
        <v>9432</v>
      </c>
      <c r="C4638" t="str">
        <f>IFERROR(VLOOKUP(Table1[[#This Row],[Ticker]],[1]!Table1[[Symbol]:[Industry]],2,FALSE),"-")</f>
        <v>-</v>
      </c>
      <c r="D4638" t="s">
        <v>714</v>
      </c>
      <c r="E4638">
        <v>5.6472677519999896</v>
      </c>
      <c r="F4638">
        <v>19.2</v>
      </c>
      <c r="G4638">
        <v>8.3096230116241898</v>
      </c>
      <c r="H4638">
        <v>-2.4180233163804599</v>
      </c>
      <c r="I4638">
        <v>-1.0359283279562499</v>
      </c>
      <c r="J4638">
        <v>-0.73739910488090199</v>
      </c>
      <c r="K4638">
        <v>18.577071080318699</v>
      </c>
      <c r="L4638">
        <v>17.261485023087499</v>
      </c>
      <c r="M4638">
        <v>60.5497023931554</v>
      </c>
      <c r="N4638">
        <v>0.65743518135519297</v>
      </c>
      <c r="O4638">
        <v>4.1666666666666696</v>
      </c>
      <c r="P4638">
        <v>47.692307692307601</v>
      </c>
    </row>
    <row r="4639" spans="1:17" hidden="1" x14ac:dyDescent="0.3">
      <c r="A4639" t="s">
        <v>9433</v>
      </c>
      <c r="B4639" t="s">
        <v>9434</v>
      </c>
      <c r="C4639" t="str">
        <f>IFERROR(VLOOKUP(Table1[[#This Row],[Ticker]],[1]!Table1[[Symbol]:[Industry]],2,FALSE),"-")</f>
        <v>-</v>
      </c>
      <c r="D4639" t="s">
        <v>302</v>
      </c>
      <c r="E4639">
        <v>5.6351180000000003</v>
      </c>
      <c r="F4639">
        <v>9.3699999999999992</v>
      </c>
      <c r="G4639">
        <v>32.859617735934499</v>
      </c>
      <c r="H4639">
        <v>-7.0441664040619996</v>
      </c>
      <c r="I4639">
        <v>-1.46977905448619</v>
      </c>
      <c r="J4639">
        <v>-1.6714935522083501</v>
      </c>
      <c r="K4639">
        <v>8.8658841294141801</v>
      </c>
      <c r="L4639">
        <v>6.54417583454598</v>
      </c>
      <c r="M4639">
        <v>99.997239712755402</v>
      </c>
      <c r="N4639">
        <v>0</v>
      </c>
      <c r="O4639">
        <v>0</v>
      </c>
      <c r="P4639">
        <v>58.544839255499099</v>
      </c>
    </row>
    <row r="4640" spans="1:17" hidden="1" x14ac:dyDescent="0.3">
      <c r="A4640" t="s">
        <v>9435</v>
      </c>
      <c r="B4640" t="s">
        <v>9436</v>
      </c>
      <c r="C4640" t="str">
        <f>IFERROR(VLOOKUP(Table1[[#This Row],[Ticker]],[1]!Table1[[Symbol]:[Industry]],2,FALSE),"-")</f>
        <v>-</v>
      </c>
      <c r="D4640" t="s">
        <v>140</v>
      </c>
      <c r="E4640">
        <v>5.6303999999999998</v>
      </c>
      <c r="F4640">
        <v>31.5</v>
      </c>
      <c r="G4640">
        <v>10.3838929512777</v>
      </c>
      <c r="H4640">
        <v>-7.0441664040619996</v>
      </c>
      <c r="I4640">
        <v>12.9429792576318</v>
      </c>
      <c r="J4640">
        <v>-1.6714935522083501</v>
      </c>
      <c r="K4640">
        <v>27.393396967831499</v>
      </c>
      <c r="L4640">
        <v>24.188783505668098</v>
      </c>
      <c r="M4640">
        <v>81.201129778348403</v>
      </c>
      <c r="N4640">
        <v>0.31031807602792799</v>
      </c>
      <c r="O4640">
        <v>0</v>
      </c>
      <c r="P4640">
        <v>36.956521739130402</v>
      </c>
    </row>
    <row r="4641" spans="1:17" hidden="1" x14ac:dyDescent="0.3">
      <c r="A4641" t="s">
        <v>9437</v>
      </c>
      <c r="B4641" t="s">
        <v>9438</v>
      </c>
      <c r="C4641" t="str">
        <f>IFERROR(VLOOKUP(Table1[[#This Row],[Ticker]],[1]!Table1[[Symbol]:[Industry]],2,FALSE),"-")</f>
        <v>-</v>
      </c>
      <c r="D4641" t="s">
        <v>676</v>
      </c>
      <c r="E4641">
        <v>5.6276250000000001</v>
      </c>
      <c r="F4641">
        <v>1812</v>
      </c>
      <c r="G4641">
        <v>-41.148215585178697</v>
      </c>
      <c r="H4641">
        <v>-4.0250185784528103</v>
      </c>
      <c r="I4641">
        <v>15.0600827299291</v>
      </c>
      <c r="J4641">
        <v>5.2880044512143503</v>
      </c>
      <c r="K4641">
        <v>1816.14233655662</v>
      </c>
      <c r="L4641">
        <v>1670.61287943297</v>
      </c>
      <c r="M4641">
        <v>55.255542812918897</v>
      </c>
      <c r="N4641">
        <v>0.89559790858492105</v>
      </c>
      <c r="O4641">
        <v>18.291390728476799</v>
      </c>
      <c r="P4641">
        <v>109.237875288683</v>
      </c>
      <c r="Q4641">
        <v>0.11791193317177601</v>
      </c>
    </row>
    <row r="4642" spans="1:17" hidden="1" x14ac:dyDescent="0.3">
      <c r="A4642" t="s">
        <v>9439</v>
      </c>
      <c r="B4642" t="s">
        <v>9440</v>
      </c>
      <c r="C4642" t="str">
        <f>IFERROR(VLOOKUP(Table1[[#This Row],[Ticker]],[1]!Table1[[Symbol]:[Industry]],2,FALSE),"-")</f>
        <v>-</v>
      </c>
      <c r="D4642" t="s">
        <v>544</v>
      </c>
      <c r="E4642">
        <v>5.6269092000000001</v>
      </c>
      <c r="F4642">
        <v>10.74</v>
      </c>
      <c r="G4642">
        <v>16.1906041079123</v>
      </c>
      <c r="H4642">
        <v>80.318470958575304</v>
      </c>
      <c r="I4642">
        <v>112.432624228046</v>
      </c>
      <c r="J4642">
        <v>19.680819615051401</v>
      </c>
      <c r="K4642">
        <v>6.9153066087744604</v>
      </c>
      <c r="L4642">
        <v>5.78393134209864</v>
      </c>
      <c r="M4642">
        <v>98.890371555908501</v>
      </c>
      <c r="N4642">
        <v>1.79977145759268</v>
      </c>
      <c r="O4642">
        <v>0</v>
      </c>
      <c r="P4642">
        <v>197.50692520775601</v>
      </c>
    </row>
    <row r="4643" spans="1:17" hidden="1" x14ac:dyDescent="0.3">
      <c r="A4643" t="s">
        <v>9441</v>
      </c>
      <c r="B4643" t="s">
        <v>9442</v>
      </c>
      <c r="C4643" t="str">
        <f>IFERROR(VLOOKUP(Table1[[#This Row],[Ticker]],[1]!Table1[[Symbol]:[Industry]],2,FALSE),"-")</f>
        <v>-</v>
      </c>
      <c r="D4643" t="s">
        <v>49</v>
      </c>
      <c r="E4643">
        <v>5.6248712000000003</v>
      </c>
      <c r="F4643">
        <v>16.100000000000001</v>
      </c>
      <c r="G4643">
        <v>58.3147784804354</v>
      </c>
      <c r="H4643">
        <v>-19.537035770861699</v>
      </c>
      <c r="I4643">
        <v>15.4542777713531</v>
      </c>
      <c r="J4643">
        <v>-1.0813296177821199</v>
      </c>
      <c r="K4643">
        <v>16.5750840382373</v>
      </c>
      <c r="L4643">
        <v>15.2660790204854</v>
      </c>
      <c r="M4643">
        <v>36.968663344768899</v>
      </c>
      <c r="N4643">
        <v>1.05236054815672</v>
      </c>
      <c r="O4643">
        <v>76.645962732919202</v>
      </c>
      <c r="P4643">
        <v>88.3040935672514</v>
      </c>
    </row>
    <row r="4644" spans="1:17" hidden="1" x14ac:dyDescent="0.3">
      <c r="A4644" t="s">
        <v>9443</v>
      </c>
      <c r="B4644" t="s">
        <v>9444</v>
      </c>
      <c r="C4644" t="str">
        <f>IFERROR(VLOOKUP(Table1[[#This Row],[Ticker]],[1]!Table1[[Symbol]:[Industry]],2,FALSE),"-")</f>
        <v>-</v>
      </c>
      <c r="D4644" t="s">
        <v>850</v>
      </c>
      <c r="E4644">
        <v>5.6219999999999999</v>
      </c>
      <c r="F4644">
        <v>65.98</v>
      </c>
      <c r="G4644">
        <v>91.354252164645999</v>
      </c>
      <c r="H4644">
        <v>-4.1112490873693197</v>
      </c>
      <c r="I4644">
        <v>47.021957081417703</v>
      </c>
      <c r="J4644">
        <v>-6.6678938401853101</v>
      </c>
      <c r="K4644">
        <v>45.779981179688903</v>
      </c>
      <c r="L4644">
        <v>37.404224842496497</v>
      </c>
      <c r="M4644">
        <v>93.466001032269304</v>
      </c>
      <c r="N4644">
        <v>0.48720000000000002</v>
      </c>
      <c r="O4644">
        <v>5.2591694452864299</v>
      </c>
      <c r="P4644">
        <v>172.30705736690001</v>
      </c>
    </row>
    <row r="4645" spans="1:17" hidden="1" x14ac:dyDescent="0.3">
      <c r="A4645" t="s">
        <v>9445</v>
      </c>
      <c r="B4645" t="s">
        <v>9446</v>
      </c>
      <c r="C4645" t="str">
        <f>IFERROR(VLOOKUP(Table1[[#This Row],[Ticker]],[1]!Table1[[Symbol]:[Industry]],2,FALSE),"-")</f>
        <v>-</v>
      </c>
      <c r="D4645" t="s">
        <v>92</v>
      </c>
      <c r="E4645">
        <v>5.6182416000000002</v>
      </c>
      <c r="F4645">
        <v>11.03</v>
      </c>
      <c r="G4645">
        <v>15.003553990639499</v>
      </c>
      <c r="H4645">
        <v>45.048185688289998</v>
      </c>
      <c r="I4645">
        <v>44.034736904102303</v>
      </c>
      <c r="J4645">
        <v>10.3370080418405</v>
      </c>
      <c r="K4645">
        <v>8.7525416335698498</v>
      </c>
      <c r="L4645">
        <v>8.3583737732092196</v>
      </c>
      <c r="M4645">
        <v>81.665377332358702</v>
      </c>
      <c r="N4645">
        <v>1.7368793387394501</v>
      </c>
      <c r="O4645">
        <v>13.327289211242</v>
      </c>
      <c r="P4645">
        <v>71.007751937984395</v>
      </c>
      <c r="Q4645">
        <v>9.2590915433625007E-2</v>
      </c>
    </row>
    <row r="4646" spans="1:17" hidden="1" x14ac:dyDescent="0.3">
      <c r="A4646" t="s">
        <v>9447</v>
      </c>
      <c r="B4646" t="s">
        <v>9448</v>
      </c>
      <c r="C4646" t="str">
        <f>IFERROR(VLOOKUP(Table1[[#This Row],[Ticker]],[1]!Table1[[Symbol]:[Industry]],2,FALSE),"-")</f>
        <v>-</v>
      </c>
      <c r="D4646" t="s">
        <v>124</v>
      </c>
      <c r="E4646">
        <v>5.6121499999999997</v>
      </c>
      <c r="F4646">
        <v>10.53</v>
      </c>
      <c r="G4646">
        <v>-4.5114585736496897</v>
      </c>
      <c r="H4646">
        <v>-13.3834521183477</v>
      </c>
      <c r="I4646">
        <v>-5.0610690111063299</v>
      </c>
      <c r="J4646">
        <v>-1.6714935522083501</v>
      </c>
      <c r="K4646">
        <v>10.3606849832184</v>
      </c>
      <c r="L4646">
        <v>10.1211122872897</v>
      </c>
      <c r="M4646">
        <v>52.0651246572574</v>
      </c>
      <c r="N4646">
        <v>1.89887071439402</v>
      </c>
      <c r="O4646">
        <v>23.456790123456798</v>
      </c>
      <c r="P4646">
        <v>33.799237611181603</v>
      </c>
      <c r="Q4646">
        <v>3.8784672157299999E-3</v>
      </c>
    </row>
    <row r="4647" spans="1:17" hidden="1" x14ac:dyDescent="0.3">
      <c r="A4647" t="s">
        <v>9449</v>
      </c>
      <c r="B4647" t="s">
        <v>9450</v>
      </c>
      <c r="C4647" t="str">
        <f>IFERROR(VLOOKUP(Table1[[#This Row],[Ticker]],[1]!Table1[[Symbol]:[Industry]],2,FALSE),"-")</f>
        <v>-</v>
      </c>
      <c r="D4647" t="s">
        <v>21</v>
      </c>
      <c r="E4647">
        <v>5.61</v>
      </c>
      <c r="F4647">
        <v>25.5</v>
      </c>
      <c r="G4647">
        <v>52.015126912491198</v>
      </c>
      <c r="H4647">
        <v>-29.654181578568799</v>
      </c>
      <c r="I4647">
        <v>60.9799215253433</v>
      </c>
      <c r="J4647">
        <v>-1.8671882684510099</v>
      </c>
      <c r="K4647">
        <v>28.860239807963101</v>
      </c>
      <c r="L4647">
        <v>23.061552863283001</v>
      </c>
      <c r="M4647">
        <v>18.461055429086102</v>
      </c>
      <c r="N4647">
        <v>0.41202211229227897</v>
      </c>
      <c r="O4647">
        <v>50.274509803921497</v>
      </c>
      <c r="P4647">
        <v>154.99999999999901</v>
      </c>
      <c r="Q4647">
        <v>0.113788291891566</v>
      </c>
    </row>
    <row r="4648" spans="1:17" hidden="1" x14ac:dyDescent="0.3">
      <c r="A4648" t="s">
        <v>9451</v>
      </c>
      <c r="B4648" t="s">
        <v>9452</v>
      </c>
      <c r="C4648" t="str">
        <f>IFERROR(VLOOKUP(Table1[[#This Row],[Ticker]],[1]!Table1[[Symbol]:[Industry]],2,FALSE),"-")</f>
        <v>-</v>
      </c>
      <c r="D4648" t="s">
        <v>49</v>
      </c>
      <c r="E4648">
        <v>5.5763999999999996</v>
      </c>
      <c r="F4648">
        <v>65.040000000000006</v>
      </c>
      <c r="G4648">
        <v>9.8147784804354696</v>
      </c>
      <c r="H4648">
        <v>1.2018154268254799</v>
      </c>
      <c r="I4648">
        <v>-12.6223833592073</v>
      </c>
      <c r="J4648">
        <v>8.4209016148136797</v>
      </c>
      <c r="K4648">
        <v>57.007576470627001</v>
      </c>
      <c r="L4648">
        <v>56.973000531733597</v>
      </c>
      <c r="M4648">
        <v>70.724726497808803</v>
      </c>
      <c r="N4648">
        <v>1.4592030880414499</v>
      </c>
      <c r="O4648">
        <v>14.6217712177121</v>
      </c>
      <c r="P4648">
        <v>56.008635164307996</v>
      </c>
      <c r="Q4648">
        <v>0.136755733794136</v>
      </c>
    </row>
    <row r="4649" spans="1:17" hidden="1" x14ac:dyDescent="0.3">
      <c r="A4649" t="s">
        <v>9453</v>
      </c>
      <c r="B4649" t="s">
        <v>9454</v>
      </c>
      <c r="C4649" t="str">
        <f>IFERROR(VLOOKUP(Table1[[#This Row],[Ticker]],[1]!Table1[[Symbol]:[Industry]],2,FALSE),"-")</f>
        <v>-</v>
      </c>
      <c r="D4649" t="s">
        <v>607</v>
      </c>
      <c r="E4649">
        <v>5.5706210450000002</v>
      </c>
      <c r="F4649">
        <v>1.05</v>
      </c>
      <c r="G4649">
        <v>-5.5931859894901201</v>
      </c>
      <c r="H4649">
        <v>-1.87035303188851</v>
      </c>
      <c r="I4649">
        <v>-12.2495918825592</v>
      </c>
      <c r="J4649">
        <v>1.0670674632677399</v>
      </c>
      <c r="K4649">
        <v>0.87095729667658806</v>
      </c>
      <c r="L4649">
        <v>0.71054764949087601</v>
      </c>
      <c r="M4649">
        <v>93.6507375906683</v>
      </c>
      <c r="N4649">
        <v>1</v>
      </c>
      <c r="Q4649">
        <v>2.6574399778243E-2</v>
      </c>
    </row>
    <row r="4650" spans="1:17" hidden="1" x14ac:dyDescent="0.3">
      <c r="A4650" t="s">
        <v>9455</v>
      </c>
      <c r="B4650" t="s">
        <v>9456</v>
      </c>
      <c r="C4650" t="str">
        <f>IFERROR(VLOOKUP(Table1[[#This Row],[Ticker]],[1]!Table1[[Symbol]:[Industry]],2,FALSE),"-")</f>
        <v>-</v>
      </c>
      <c r="D4650" t="s">
        <v>676</v>
      </c>
      <c r="E4650">
        <v>5.5541596000000002</v>
      </c>
      <c r="F4650">
        <v>7.73</v>
      </c>
      <c r="G4650">
        <v>113.633663929351</v>
      </c>
      <c r="H4650">
        <v>-0.71679363927519901</v>
      </c>
      <c r="I4650">
        <v>13.966254698062199</v>
      </c>
      <c r="J4650">
        <v>-5.0464935522083403</v>
      </c>
      <c r="K4650">
        <v>7.4585476832281499</v>
      </c>
      <c r="L4650">
        <v>6.6718985761863303</v>
      </c>
      <c r="M4650">
        <v>47.671591654846097</v>
      </c>
      <c r="N4650">
        <v>1.3000719984718601</v>
      </c>
      <c r="O4650">
        <v>19.404915912031001</v>
      </c>
      <c r="P4650">
        <v>172.183098591549</v>
      </c>
      <c r="Q4650">
        <v>8.9865718235562997E-2</v>
      </c>
    </row>
    <row r="4651" spans="1:17" hidden="1" x14ac:dyDescent="0.3">
      <c r="A4651" t="s">
        <v>9457</v>
      </c>
      <c r="B4651" t="s">
        <v>9458</v>
      </c>
      <c r="C4651" t="str">
        <f>IFERROR(VLOOKUP(Table1[[#This Row],[Ticker]],[1]!Table1[[Symbol]:[Industry]],2,FALSE),"-")</f>
        <v>-</v>
      </c>
      <c r="D4651" t="s">
        <v>46</v>
      </c>
      <c r="E4651">
        <v>5.5540500000000002</v>
      </c>
      <c r="F4651">
        <v>17.86</v>
      </c>
      <c r="G4651">
        <v>-40.230676065018997</v>
      </c>
      <c r="H4651">
        <v>2.4710939190977701</v>
      </c>
      <c r="I4651">
        <v>-20.886996025118499</v>
      </c>
      <c r="J4651">
        <v>0.50606088665262094</v>
      </c>
      <c r="K4651">
        <v>18.6084147055439</v>
      </c>
      <c r="L4651">
        <v>18.9688736908289</v>
      </c>
      <c r="M4651">
        <v>60.584763992125403</v>
      </c>
      <c r="N4651">
        <v>1.5575284381236201</v>
      </c>
      <c r="O4651">
        <v>41.097424412094</v>
      </c>
      <c r="P4651">
        <v>37.384615384615302</v>
      </c>
      <c r="Q4651">
        <v>0.141536284335461</v>
      </c>
    </row>
    <row r="4652" spans="1:17" hidden="1" x14ac:dyDescent="0.3">
      <c r="A4652" t="s">
        <v>9459</v>
      </c>
      <c r="B4652" t="s">
        <v>9460</v>
      </c>
      <c r="C4652" t="str">
        <f>IFERROR(VLOOKUP(Table1[[#This Row],[Ticker]],[1]!Table1[[Symbol]:[Industry]],2,FALSE),"-")</f>
        <v>-</v>
      </c>
      <c r="D4652" t="s">
        <v>92</v>
      </c>
      <c r="E4652">
        <v>5.5353750000000002</v>
      </c>
      <c r="F4652">
        <v>4.3499999999999996</v>
      </c>
      <c r="G4652">
        <v>-112.279982690596</v>
      </c>
      <c r="I4652">
        <v>-21.6266541224694</v>
      </c>
      <c r="K4652">
        <v>17.265326357059401</v>
      </c>
      <c r="L4652">
        <v>64.568764294626902</v>
      </c>
      <c r="M4652">
        <v>49.458628392849597</v>
      </c>
      <c r="N4652">
        <v>0.891891891891891</v>
      </c>
      <c r="O4652">
        <v>645.97701149425302</v>
      </c>
      <c r="P4652">
        <v>10.126582278480999</v>
      </c>
    </row>
    <row r="4653" spans="1:17" hidden="1" x14ac:dyDescent="0.3">
      <c r="A4653" t="s">
        <v>9461</v>
      </c>
      <c r="B4653" t="s">
        <v>9462</v>
      </c>
      <c r="C4653" t="str">
        <f>IFERROR(VLOOKUP(Table1[[#This Row],[Ticker]],[1]!Table1[[Symbol]:[Industry]],2,FALSE),"-")</f>
        <v>-</v>
      </c>
      <c r="E4653">
        <v>5.5350000000000001</v>
      </c>
      <c r="F4653">
        <v>38.74</v>
      </c>
      <c r="G4653">
        <v>8.36322138700986</v>
      </c>
      <c r="H4653">
        <v>-22.001529851861001</v>
      </c>
      <c r="I4653">
        <v>-11.9840424386206</v>
      </c>
      <c r="J4653">
        <v>3.3071693211913602</v>
      </c>
      <c r="K4653">
        <v>39.199218026445898</v>
      </c>
      <c r="L4653">
        <v>37.017745554720499</v>
      </c>
      <c r="M4653">
        <v>43.196341306439102</v>
      </c>
      <c r="N4653">
        <v>0.36162655475781103</v>
      </c>
      <c r="O4653">
        <v>31.646876613319499</v>
      </c>
      <c r="P4653">
        <v>86.25</v>
      </c>
      <c r="Q4653">
        <v>7.9394977737714006E-2</v>
      </c>
    </row>
    <row r="4654" spans="1:17" hidden="1" x14ac:dyDescent="0.3">
      <c r="A4654" t="s">
        <v>9463</v>
      </c>
      <c r="B4654" t="s">
        <v>9464</v>
      </c>
      <c r="C4654" t="str">
        <f>IFERROR(VLOOKUP(Table1[[#This Row],[Ticker]],[1]!Table1[[Symbol]:[Industry]],2,FALSE),"-")</f>
        <v>-</v>
      </c>
      <c r="D4654" t="s">
        <v>544</v>
      </c>
      <c r="E4654">
        <v>5.5330000000000004</v>
      </c>
      <c r="F4654">
        <v>11</v>
      </c>
      <c r="G4654">
        <v>167.648111813768</v>
      </c>
      <c r="H4654">
        <v>-0.45501911724030297</v>
      </c>
      <c r="I4654">
        <v>153.74286519190099</v>
      </c>
      <c r="J4654">
        <v>3.0904112096963998</v>
      </c>
      <c r="K4654">
        <v>10.0266020601055</v>
      </c>
      <c r="L4654">
        <v>7.91419088967797</v>
      </c>
      <c r="M4654">
        <v>78.666619588560906</v>
      </c>
      <c r="N4654">
        <v>1.4264312036453299</v>
      </c>
      <c r="O4654">
        <v>6.8181818181818103</v>
      </c>
      <c r="P4654">
        <v>238.461538461538</v>
      </c>
      <c r="Q4654">
        <v>0.14289827206259301</v>
      </c>
    </row>
    <row r="4655" spans="1:17" hidden="1" x14ac:dyDescent="0.3">
      <c r="A4655" t="s">
        <v>9465</v>
      </c>
      <c r="B4655" t="s">
        <v>9466</v>
      </c>
      <c r="C4655" t="str">
        <f>IFERROR(VLOOKUP(Table1[[#This Row],[Ticker]],[1]!Table1[[Symbol]:[Industry]],2,FALSE),"-")</f>
        <v>-</v>
      </c>
      <c r="D4655" t="s">
        <v>64</v>
      </c>
      <c r="E4655">
        <v>5.5311750000000002</v>
      </c>
      <c r="F4655">
        <v>5.59</v>
      </c>
      <c r="G4655">
        <v>-30.939458807700099</v>
      </c>
      <c r="H4655">
        <v>-16.5600261703391</v>
      </c>
      <c r="I4655">
        <v>-17.3677959400211</v>
      </c>
      <c r="J4655">
        <v>-6.9162487969635897</v>
      </c>
      <c r="K4655">
        <v>5.848878651403</v>
      </c>
      <c r="L4655">
        <v>5.9619223134284898</v>
      </c>
      <c r="M4655">
        <v>36.769581822264001</v>
      </c>
      <c r="N4655">
        <v>2.60187558191992</v>
      </c>
      <c r="O4655">
        <v>39.355992844364899</v>
      </c>
      <c r="P4655">
        <v>24.2222222222222</v>
      </c>
      <c r="Q4655">
        <v>3.7217586786249E-2</v>
      </c>
    </row>
    <row r="4656" spans="1:17" hidden="1" x14ac:dyDescent="0.3">
      <c r="A4656" t="s">
        <v>9467</v>
      </c>
      <c r="B4656" t="s">
        <v>9468</v>
      </c>
      <c r="C4656" t="str">
        <f>IFERROR(VLOOKUP(Table1[[#This Row],[Ticker]],[1]!Table1[[Symbol]:[Industry]],2,FALSE),"-")</f>
        <v>-</v>
      </c>
      <c r="D4656" t="s">
        <v>544</v>
      </c>
      <c r="E4656">
        <v>5.4878999999999998</v>
      </c>
      <c r="F4656">
        <v>16.63</v>
      </c>
      <c r="G4656">
        <v>-35.402919673744798</v>
      </c>
      <c r="H4656">
        <v>-7.0441664040619996</v>
      </c>
      <c r="I4656">
        <v>-11.3173757719539</v>
      </c>
      <c r="J4656">
        <v>-1.6714935522083501</v>
      </c>
      <c r="K4656">
        <v>16.6384696273781</v>
      </c>
      <c r="L4656">
        <v>16.7478671114341</v>
      </c>
      <c r="M4656">
        <v>2.3131596830000001E-6</v>
      </c>
      <c r="O4656">
        <v>16.295850871918201</v>
      </c>
      <c r="P4656">
        <v>0</v>
      </c>
    </row>
    <row r="4657" spans="1:17" hidden="1" x14ac:dyDescent="0.3">
      <c r="A4657" t="s">
        <v>9469</v>
      </c>
      <c r="B4657" t="s">
        <v>9470</v>
      </c>
      <c r="C4657" t="str">
        <f>IFERROR(VLOOKUP(Table1[[#This Row],[Ticker]],[1]!Table1[[Symbol]:[Industry]],2,FALSE),"-")</f>
        <v>-</v>
      </c>
      <c r="D4657" t="s">
        <v>140</v>
      </c>
      <c r="E4657">
        <v>5.4840682899999997</v>
      </c>
      <c r="F4657">
        <v>10.45</v>
      </c>
      <c r="G4657">
        <v>35.084009249666202</v>
      </c>
      <c r="H4657">
        <v>-25.789072679530602</v>
      </c>
      <c r="I4657">
        <v>-10.253545984719899</v>
      </c>
      <c r="J4657">
        <v>1.11201160243083</v>
      </c>
      <c r="K4657">
        <v>10.460231295876399</v>
      </c>
      <c r="L4657">
        <v>9.8314387302033293</v>
      </c>
      <c r="M4657">
        <v>46.354062706950998</v>
      </c>
      <c r="N4657">
        <v>1.36989927311909</v>
      </c>
      <c r="O4657">
        <v>37.799043062200901</v>
      </c>
      <c r="P4657">
        <v>124.24892703862599</v>
      </c>
      <c r="Q4657">
        <v>0.12458030797854699</v>
      </c>
    </row>
    <row r="4658" spans="1:17" hidden="1" x14ac:dyDescent="0.3">
      <c r="A4658" t="s">
        <v>9471</v>
      </c>
      <c r="B4658" t="s">
        <v>9472</v>
      </c>
      <c r="C4658" t="str">
        <f>IFERROR(VLOOKUP(Table1[[#This Row],[Ticker]],[1]!Table1[[Symbol]:[Industry]],2,FALSE),"-")</f>
        <v>-</v>
      </c>
      <c r="E4658">
        <v>5.4705000000000004</v>
      </c>
      <c r="F4658">
        <v>27.35</v>
      </c>
      <c r="G4658">
        <v>-34.670246477967197</v>
      </c>
      <c r="H4658">
        <v>-16.372394736815199</v>
      </c>
      <c r="I4658">
        <v>-13.6388043433825</v>
      </c>
      <c r="J4658">
        <v>-6.0751632769789898</v>
      </c>
      <c r="K4658">
        <v>28.245316370769199</v>
      </c>
      <c r="L4658">
        <v>29.214592931723001</v>
      </c>
      <c r="M4658">
        <v>30.6506972881335</v>
      </c>
      <c r="N4658">
        <v>0.54545454545454497</v>
      </c>
      <c r="O4658">
        <v>60.292504570383898</v>
      </c>
      <c r="P4658">
        <v>9.1816367265469001</v>
      </c>
    </row>
    <row r="4659" spans="1:17" hidden="1" x14ac:dyDescent="0.3">
      <c r="A4659" t="s">
        <v>9473</v>
      </c>
      <c r="B4659" t="s">
        <v>9474</v>
      </c>
      <c r="C4659" t="str">
        <f>IFERROR(VLOOKUP(Table1[[#This Row],[Ticker]],[1]!Table1[[Symbol]:[Industry]],2,FALSE),"-")</f>
        <v>-</v>
      </c>
      <c r="E4659">
        <v>5.4695999999999998</v>
      </c>
      <c r="F4659">
        <v>12</v>
      </c>
      <c r="G4659">
        <v>30.1589343245913</v>
      </c>
      <c r="H4659">
        <v>5.1053663062183698</v>
      </c>
      <c r="I4659">
        <v>-14.9318336032792</v>
      </c>
      <c r="J4659">
        <v>-1.6714935522083501</v>
      </c>
      <c r="K4659">
        <v>11.0905775229871</v>
      </c>
      <c r="L4659">
        <v>10.8924360312083</v>
      </c>
      <c r="M4659">
        <v>66.943267162723302</v>
      </c>
      <c r="N4659">
        <v>0.95779220779220697</v>
      </c>
      <c r="O4659">
        <v>33.3333333333333</v>
      </c>
      <c r="P4659">
        <v>55.8441558441558</v>
      </c>
    </row>
    <row r="4660" spans="1:17" hidden="1" x14ac:dyDescent="0.3">
      <c r="A4660" t="s">
        <v>9475</v>
      </c>
      <c r="B4660" t="s">
        <v>9476</v>
      </c>
      <c r="C4660" t="str">
        <f>IFERROR(VLOOKUP(Table1[[#This Row],[Ticker]],[1]!Table1[[Symbol]:[Industry]],2,FALSE),"-")</f>
        <v>-</v>
      </c>
      <c r="D4660" t="s">
        <v>249</v>
      </c>
      <c r="E4660">
        <v>5.4474304</v>
      </c>
      <c r="F4660">
        <v>5.82</v>
      </c>
      <c r="G4660">
        <v>31.1880938443168</v>
      </c>
      <c r="H4660">
        <v>-2.1793015391971302</v>
      </c>
      <c r="I4660">
        <v>49.456104891029398</v>
      </c>
      <c r="J4660">
        <v>-1.6714935522083501</v>
      </c>
      <c r="K4660">
        <v>4.4670308741481399</v>
      </c>
      <c r="L4660">
        <v>3.8068649507296799</v>
      </c>
      <c r="M4660">
        <v>98.632139639191607</v>
      </c>
      <c r="N4660">
        <v>1.02718744016848</v>
      </c>
      <c r="O4660">
        <v>0</v>
      </c>
      <c r="P4660">
        <v>99.315068493150704</v>
      </c>
    </row>
    <row r="4661" spans="1:17" hidden="1" x14ac:dyDescent="0.3">
      <c r="A4661" t="s">
        <v>9477</v>
      </c>
      <c r="B4661" t="s">
        <v>9478</v>
      </c>
      <c r="C4661" t="str">
        <f>IFERROR(VLOOKUP(Table1[[#This Row],[Ticker]],[1]!Table1[[Symbol]:[Industry]],2,FALSE),"-")</f>
        <v>-</v>
      </c>
      <c r="D4661" t="s">
        <v>388</v>
      </c>
      <c r="E4661">
        <v>5.4126000000000003</v>
      </c>
      <c r="F4661">
        <v>17.46</v>
      </c>
      <c r="G4661">
        <v>-33.790484677459197</v>
      </c>
      <c r="H4661">
        <v>-17.825975295221902</v>
      </c>
      <c r="I4661">
        <v>-28.174518629096799</v>
      </c>
      <c r="J4661">
        <v>-6.8317325527515296</v>
      </c>
      <c r="K4661">
        <v>18.7667461910012</v>
      </c>
      <c r="L4661">
        <v>17.718421394288999</v>
      </c>
      <c r="M4661">
        <v>31.0697135199594</v>
      </c>
      <c r="N4661">
        <v>1.2757295929669901</v>
      </c>
      <c r="O4661">
        <v>57.331042382588699</v>
      </c>
      <c r="P4661">
        <v>40.806451612903203</v>
      </c>
      <c r="Q4661">
        <v>4.4285840287739998E-3</v>
      </c>
    </row>
    <row r="4662" spans="1:17" hidden="1" x14ac:dyDescent="0.3">
      <c r="A4662" t="s">
        <v>9479</v>
      </c>
      <c r="B4662" t="s">
        <v>9480</v>
      </c>
      <c r="C4662" t="str">
        <f>IFERROR(VLOOKUP(Table1[[#This Row],[Ticker]],[1]!Table1[[Symbol]:[Industry]],2,FALSE),"-")</f>
        <v>-</v>
      </c>
      <c r="D4662" t="s">
        <v>714</v>
      </c>
      <c r="E4662">
        <v>5.4082145400000003</v>
      </c>
      <c r="F4662">
        <v>30.9</v>
      </c>
      <c r="G4662">
        <v>15.3357447520854</v>
      </c>
      <c r="H4662">
        <v>-3.6774997373953302</v>
      </c>
      <c r="I4662">
        <v>14.9596981961702</v>
      </c>
      <c r="J4662">
        <v>-1.2179788129793201</v>
      </c>
      <c r="K4662">
        <v>29.328409583163499</v>
      </c>
      <c r="L4662">
        <v>25.967567492876899</v>
      </c>
      <c r="M4662">
        <v>52.608347411978002</v>
      </c>
      <c r="N4662">
        <v>0.88806828704353202</v>
      </c>
      <c r="O4662">
        <v>6.0194174757281598</v>
      </c>
      <c r="P4662">
        <v>44.1903873075128</v>
      </c>
    </row>
    <row r="4663" spans="1:17" hidden="1" x14ac:dyDescent="0.3">
      <c r="A4663" t="s">
        <v>9481</v>
      </c>
      <c r="B4663" t="s">
        <v>9482</v>
      </c>
      <c r="C4663" t="str">
        <f>IFERROR(VLOOKUP(Table1[[#This Row],[Ticker]],[1]!Table1[[Symbol]:[Industry]],2,FALSE),"-")</f>
        <v>-</v>
      </c>
      <c r="E4663">
        <v>5.3998163999999997</v>
      </c>
      <c r="F4663">
        <v>8.5</v>
      </c>
      <c r="G4663">
        <v>144.15604832170499</v>
      </c>
      <c r="H4663">
        <v>18.369367430524399</v>
      </c>
      <c r="I4663">
        <v>115.349290894712</v>
      </c>
      <c r="J4663">
        <v>6.3595945306932</v>
      </c>
      <c r="K4663">
        <v>6.7271895552614902</v>
      </c>
      <c r="L4663">
        <v>5.1750637943558804</v>
      </c>
      <c r="M4663">
        <v>90.005856303658902</v>
      </c>
      <c r="N4663">
        <v>0.58928161730653394</v>
      </c>
      <c r="O4663">
        <v>0</v>
      </c>
      <c r="P4663">
        <v>257.142857142857</v>
      </c>
      <c r="Q4663">
        <v>5.5751233980017002E-2</v>
      </c>
    </row>
    <row r="4664" spans="1:17" hidden="1" x14ac:dyDescent="0.3">
      <c r="A4664" t="s">
        <v>9483</v>
      </c>
      <c r="B4664" t="s">
        <v>9484</v>
      </c>
      <c r="C4664" t="str">
        <f>IFERROR(VLOOKUP(Table1[[#This Row],[Ticker]],[1]!Table1[[Symbol]:[Industry]],2,FALSE),"-")</f>
        <v>-</v>
      </c>
      <c r="D4664" t="s">
        <v>385</v>
      </c>
      <c r="E4664">
        <v>5.3787713999999998</v>
      </c>
      <c r="F4664">
        <v>4</v>
      </c>
      <c r="G4664">
        <v>-76.605466918337498</v>
      </c>
      <c r="H4664">
        <v>-1.7108330707286601</v>
      </c>
      <c r="I4664">
        <v>-37.243301697879801</v>
      </c>
      <c r="J4664">
        <v>0.92590904519424599</v>
      </c>
      <c r="K4664">
        <v>4.0716666846619702</v>
      </c>
      <c r="L4664">
        <v>5.2661007098171098</v>
      </c>
      <c r="M4664">
        <v>30.817996516742099</v>
      </c>
      <c r="N4664">
        <v>0.76674816625916797</v>
      </c>
      <c r="O4664">
        <v>147.5</v>
      </c>
      <c r="P4664">
        <v>11.1111111111111</v>
      </c>
      <c r="Q4664">
        <v>2.8309359820562E-2</v>
      </c>
    </row>
    <row r="4665" spans="1:17" hidden="1" x14ac:dyDescent="0.3">
      <c r="A4665" t="s">
        <v>9485</v>
      </c>
      <c r="B4665" t="s">
        <v>9486</v>
      </c>
      <c r="C4665" t="str">
        <f>IFERROR(VLOOKUP(Table1[[#This Row],[Ticker]],[1]!Table1[[Symbol]:[Industry]],2,FALSE),"-")</f>
        <v>-</v>
      </c>
      <c r="D4665" t="s">
        <v>714</v>
      </c>
      <c r="E4665">
        <v>5.3691015169999998</v>
      </c>
      <c r="F4665">
        <v>112.65</v>
      </c>
      <c r="G4665">
        <v>8.6458063840844002</v>
      </c>
      <c r="H4665">
        <v>-1.14508383525466</v>
      </c>
      <c r="I4665">
        <v>6.0263742280460404</v>
      </c>
      <c r="J4665">
        <v>1.3910064477916499</v>
      </c>
      <c r="K4665">
        <v>108.773032864388</v>
      </c>
      <c r="L4665">
        <v>98.889040757467001</v>
      </c>
      <c r="M4665">
        <v>48.897049978633802</v>
      </c>
      <c r="N4665">
        <v>1.16716092885915</v>
      </c>
      <c r="O4665">
        <v>2.48557478916999</v>
      </c>
      <c r="P4665">
        <v>37.378048780487802</v>
      </c>
    </row>
    <row r="4666" spans="1:17" hidden="1" x14ac:dyDescent="0.3">
      <c r="A4666" t="s">
        <v>9487</v>
      </c>
      <c r="B4666" t="s">
        <v>9488</v>
      </c>
      <c r="C4666" t="str">
        <f>IFERROR(VLOOKUP(Table1[[#This Row],[Ticker]],[1]!Table1[[Symbol]:[Industry]],2,FALSE),"-")</f>
        <v>-</v>
      </c>
      <c r="E4666">
        <v>5.364860695</v>
      </c>
      <c r="F4666">
        <v>5.34</v>
      </c>
      <c r="G4666">
        <v>8.1493649466008602</v>
      </c>
      <c r="H4666">
        <v>-4.1595510194466296</v>
      </c>
      <c r="I4666">
        <v>18.926526667070402</v>
      </c>
      <c r="J4666">
        <v>-4.3987662794810802</v>
      </c>
      <c r="K4666">
        <v>5.1017746827761501</v>
      </c>
      <c r="L4666">
        <v>4.8719525222506199</v>
      </c>
      <c r="M4666">
        <v>53.240797417104503</v>
      </c>
      <c r="N4666">
        <v>1.2258838495664199</v>
      </c>
      <c r="O4666">
        <v>18.164794007490599</v>
      </c>
      <c r="P4666">
        <v>62.3100303951367</v>
      </c>
      <c r="Q4666">
        <v>-3.6572307087509998E-2</v>
      </c>
    </row>
    <row r="4667" spans="1:17" hidden="1" x14ac:dyDescent="0.3">
      <c r="A4667" t="s">
        <v>9489</v>
      </c>
      <c r="B4667" t="s">
        <v>9490</v>
      </c>
      <c r="C4667" t="str">
        <f>IFERROR(VLOOKUP(Table1[[#This Row],[Ticker]],[1]!Table1[[Symbol]:[Industry]],2,FALSE),"-")</f>
        <v>-</v>
      </c>
      <c r="E4667">
        <v>5.3492535999999999</v>
      </c>
      <c r="F4667">
        <v>3.44</v>
      </c>
      <c r="G4667">
        <v>6.1155447639603597</v>
      </c>
      <c r="H4667">
        <v>-16.185440642289102</v>
      </c>
      <c r="I4667">
        <v>-35.379185926479302</v>
      </c>
      <c r="J4667">
        <v>-4.34211669760895</v>
      </c>
      <c r="K4667">
        <v>3.4230987787718701</v>
      </c>
      <c r="L4667">
        <v>3.5777203290099</v>
      </c>
      <c r="M4667">
        <v>46.7045989616322</v>
      </c>
      <c r="N4667">
        <v>2.70828137112811</v>
      </c>
      <c r="O4667">
        <v>47.674418604651102</v>
      </c>
      <c r="P4667">
        <v>45.762711864406697</v>
      </c>
      <c r="Q4667">
        <v>2.2785157623088002E-2</v>
      </c>
    </row>
    <row r="4668" spans="1:17" hidden="1" x14ac:dyDescent="0.3">
      <c r="A4668" t="s">
        <v>9491</v>
      </c>
      <c r="B4668" t="s">
        <v>9492</v>
      </c>
      <c r="C4668" t="str">
        <f>IFERROR(VLOOKUP(Table1[[#This Row],[Ticker]],[1]!Table1[[Symbol]:[Industry]],2,FALSE),"-")</f>
        <v>-</v>
      </c>
      <c r="D4668" t="s">
        <v>124</v>
      </c>
      <c r="E4668">
        <v>5.3447768</v>
      </c>
      <c r="F4668">
        <v>10.27</v>
      </c>
      <c r="G4668">
        <v>19.3712756555766</v>
      </c>
      <c r="H4668">
        <v>-8.7917392195959998</v>
      </c>
      <c r="I4668">
        <v>-13.039863810231401</v>
      </c>
      <c r="J4668">
        <v>-13.6714935522083</v>
      </c>
      <c r="K4668">
        <v>11.0048987094754</v>
      </c>
      <c r="L4668">
        <v>10.2870148339055</v>
      </c>
      <c r="M4668">
        <v>27.8288180554867</v>
      </c>
      <c r="N4668">
        <v>0.80608069510332303</v>
      </c>
      <c r="O4668">
        <v>43.622200584225901</v>
      </c>
      <c r="P4668">
        <v>74.363327674023694</v>
      </c>
      <c r="Q4668">
        <v>7.3509824882746003E-2</v>
      </c>
    </row>
    <row r="4669" spans="1:17" hidden="1" x14ac:dyDescent="0.3">
      <c r="A4669" t="s">
        <v>9493</v>
      </c>
      <c r="B4669" t="s">
        <v>9494</v>
      </c>
      <c r="C4669" t="str">
        <f>IFERROR(VLOOKUP(Table1[[#This Row],[Ticker]],[1]!Table1[[Symbol]:[Industry]],2,FALSE),"-")</f>
        <v>-</v>
      </c>
      <c r="D4669" t="s">
        <v>457</v>
      </c>
      <c r="E4669">
        <v>5.3343789799999897</v>
      </c>
      <c r="F4669">
        <v>5.2</v>
      </c>
      <c r="G4669">
        <v>-0.98498171141105895</v>
      </c>
      <c r="H4669">
        <v>19.146309786414101</v>
      </c>
      <c r="I4669">
        <v>-12.6456490167357</v>
      </c>
      <c r="J4669">
        <v>9.4396175589027607</v>
      </c>
      <c r="K4669">
        <v>4.7791815242626701</v>
      </c>
      <c r="L4669">
        <v>5.61850025023009</v>
      </c>
      <c r="M4669">
        <v>87.303110702208102</v>
      </c>
      <c r="N4669">
        <v>0.902089642668775</v>
      </c>
      <c r="O4669">
        <v>30.192307692307601</v>
      </c>
      <c r="P4669">
        <v>36.842105263157897</v>
      </c>
      <c r="Q4669">
        <v>-6.0807916624015003E-2</v>
      </c>
    </row>
    <row r="4670" spans="1:17" hidden="1" x14ac:dyDescent="0.3">
      <c r="A4670" t="s">
        <v>9495</v>
      </c>
      <c r="B4670" t="s">
        <v>9496</v>
      </c>
      <c r="C4670" t="str">
        <f>IFERROR(VLOOKUP(Table1[[#This Row],[Ticker]],[1]!Table1[[Symbol]:[Industry]],2,FALSE),"-")</f>
        <v>-</v>
      </c>
      <c r="E4670">
        <v>5.3101770000000004</v>
      </c>
      <c r="F4670">
        <v>0.62</v>
      </c>
      <c r="G4670">
        <v>-27.2725231068661</v>
      </c>
      <c r="H4670">
        <v>-3.5353944742374401</v>
      </c>
      <c r="I4670">
        <v>-43.926071424127798</v>
      </c>
      <c r="J4670">
        <v>-1.6714935522083501</v>
      </c>
      <c r="K4670">
        <v>0.61152312970330602</v>
      </c>
      <c r="L4670">
        <v>0.69296678066676898</v>
      </c>
      <c r="M4670">
        <v>47.263141794752997</v>
      </c>
      <c r="N4670">
        <v>1.6429852685570401</v>
      </c>
      <c r="O4670">
        <v>54.838709677419303</v>
      </c>
      <c r="P4670">
        <v>16.981132075471599</v>
      </c>
      <c r="Q4670">
        <v>4.9481383314328997E-2</v>
      </c>
    </row>
    <row r="4671" spans="1:17" hidden="1" x14ac:dyDescent="0.3">
      <c r="A4671" t="s">
        <v>9497</v>
      </c>
      <c r="B4671" t="s">
        <v>9498</v>
      </c>
      <c r="C4671" t="str">
        <f>IFERROR(VLOOKUP(Table1[[#This Row],[Ticker]],[1]!Table1[[Symbol]:[Industry]],2,FALSE),"-")</f>
        <v>-</v>
      </c>
      <c r="D4671" t="s">
        <v>714</v>
      </c>
      <c r="E4671">
        <v>5.3081630099999897</v>
      </c>
      <c r="F4671">
        <v>21.34</v>
      </c>
      <c r="G4671">
        <v>10.4117172559456</v>
      </c>
      <c r="H4671">
        <v>-1.96025722341048</v>
      </c>
      <c r="I4671">
        <v>2.7392784236633498</v>
      </c>
      <c r="J4671">
        <v>-0.53135103439363296</v>
      </c>
      <c r="K4671">
        <v>20.226654571340301</v>
      </c>
      <c r="L4671">
        <v>18.620203713358201</v>
      </c>
      <c r="M4671">
        <v>49.829539143146199</v>
      </c>
      <c r="N4671">
        <v>1.6896805442198699</v>
      </c>
      <c r="O4671">
        <v>11.5276476101218</v>
      </c>
      <c r="P4671">
        <v>37.677419354838698</v>
      </c>
    </row>
    <row r="4672" spans="1:17" hidden="1" x14ac:dyDescent="0.3">
      <c r="A4672" t="s">
        <v>9499</v>
      </c>
      <c r="B4672" t="s">
        <v>9500</v>
      </c>
      <c r="C4672" t="str">
        <f>IFERROR(VLOOKUP(Table1[[#This Row],[Ticker]],[1]!Table1[[Symbol]:[Industry]],2,FALSE),"-")</f>
        <v>-</v>
      </c>
      <c r="D4672" t="s">
        <v>457</v>
      </c>
      <c r="E4672">
        <v>5.2827371999999997</v>
      </c>
      <c r="F4672">
        <v>4.1100000000000003</v>
      </c>
      <c r="G4672">
        <v>-51.764358210212002</v>
      </c>
      <c r="H4672">
        <v>-24.013863373758898</v>
      </c>
      <c r="I4672">
        <v>-40.455306806436703</v>
      </c>
      <c r="J4672">
        <v>-5.1926203127717203</v>
      </c>
      <c r="K4672">
        <v>5.5022512887356498</v>
      </c>
      <c r="L4672">
        <v>6.2975189557475897</v>
      </c>
      <c r="M4672">
        <v>67.035193877621296</v>
      </c>
      <c r="N4672">
        <v>1.5099966156459299</v>
      </c>
      <c r="O4672">
        <v>48.175182481751797</v>
      </c>
      <c r="P4672">
        <v>0</v>
      </c>
      <c r="Q4672">
        <v>-3.4776881309304002E-2</v>
      </c>
    </row>
    <row r="4673" spans="1:17" hidden="1" x14ac:dyDescent="0.3">
      <c r="A4673" t="s">
        <v>9501</v>
      </c>
      <c r="B4673" t="s">
        <v>9502</v>
      </c>
      <c r="C4673" t="str">
        <f>IFERROR(VLOOKUP(Table1[[#This Row],[Ticker]],[1]!Table1[[Symbol]:[Industry]],2,FALSE),"-")</f>
        <v>-</v>
      </c>
      <c r="D4673" t="s">
        <v>544</v>
      </c>
      <c r="E4673">
        <v>5.2651199999999996</v>
      </c>
      <c r="F4673">
        <v>17.27</v>
      </c>
      <c r="G4673">
        <v>89.651436834550097</v>
      </c>
      <c r="H4673">
        <v>-2.05936397245106</v>
      </c>
      <c r="I4673">
        <v>4.3557655542349201</v>
      </c>
      <c r="J4673">
        <v>-1.6714935522083501</v>
      </c>
      <c r="K4673">
        <v>13.636118310646699</v>
      </c>
      <c r="L4673">
        <v>10.943724307916099</v>
      </c>
      <c r="M4673">
        <v>99.999890696814305</v>
      </c>
      <c r="N4673">
        <v>1.0708478513356501</v>
      </c>
      <c r="O4673">
        <v>0</v>
      </c>
      <c r="P4673">
        <v>120.280612244897</v>
      </c>
    </row>
    <row r="4674" spans="1:17" hidden="1" x14ac:dyDescent="0.3">
      <c r="A4674" t="s">
        <v>9503</v>
      </c>
      <c r="B4674" t="s">
        <v>9504</v>
      </c>
      <c r="C4674" t="str">
        <f>IFERROR(VLOOKUP(Table1[[#This Row],[Ticker]],[1]!Table1[[Symbol]:[Industry]],2,FALSE),"-")</f>
        <v>-</v>
      </c>
      <c r="D4674" t="s">
        <v>64</v>
      </c>
      <c r="E4674">
        <v>5.252364</v>
      </c>
      <c r="F4674">
        <v>5.21</v>
      </c>
      <c r="G4674">
        <v>-43.637977425076301</v>
      </c>
      <c r="H4674">
        <v>-13.181350519585401</v>
      </c>
      <c r="I4674">
        <v>-36.675541961065697</v>
      </c>
      <c r="J4674">
        <v>-5.3751972559120498</v>
      </c>
      <c r="K4674">
        <v>5.5878954351363799</v>
      </c>
      <c r="L4674">
        <v>6.0190575701408502</v>
      </c>
      <c r="M4674">
        <v>41.463393662065897</v>
      </c>
      <c r="N4674">
        <v>1.98134546650792</v>
      </c>
      <c r="O4674">
        <v>39.347408829174597</v>
      </c>
      <c r="P4674">
        <v>6.3265306122448797</v>
      </c>
      <c r="Q4674">
        <v>1.8931338849927998E-2</v>
      </c>
    </row>
    <row r="4675" spans="1:17" hidden="1" x14ac:dyDescent="0.3">
      <c r="A4675" t="s">
        <v>9505</v>
      </c>
      <c r="B4675" t="s">
        <v>9506</v>
      </c>
      <c r="C4675" t="str">
        <f>IFERROR(VLOOKUP(Table1[[#This Row],[Ticker]],[1]!Table1[[Symbol]:[Industry]],2,FALSE),"-")</f>
        <v>-</v>
      </c>
      <c r="D4675" t="s">
        <v>140</v>
      </c>
      <c r="E4675">
        <v>5.2467712000000004</v>
      </c>
      <c r="F4675">
        <v>7</v>
      </c>
      <c r="G4675">
        <v>-14.5741104084534</v>
      </c>
      <c r="H4675">
        <v>-20.875255755347101</v>
      </c>
      <c r="I4675">
        <v>24.341538956728201</v>
      </c>
      <c r="J4675">
        <v>-11.415083295798</v>
      </c>
      <c r="K4675">
        <v>8.0462941642026191</v>
      </c>
      <c r="L4675">
        <v>7.3097305706387399</v>
      </c>
      <c r="M4675">
        <v>1.06446819794851</v>
      </c>
      <c r="N4675">
        <v>0.27190827190827099</v>
      </c>
      <c r="O4675">
        <v>60.142857142857103</v>
      </c>
      <c r="P4675">
        <v>79.487179487179404</v>
      </c>
      <c r="Q4675">
        <v>8.2553539393955003E-2</v>
      </c>
    </row>
    <row r="4676" spans="1:17" hidden="1" x14ac:dyDescent="0.3">
      <c r="A4676" t="s">
        <v>9507</v>
      </c>
      <c r="B4676" t="s">
        <v>9508</v>
      </c>
      <c r="C4676" t="str">
        <f>IFERROR(VLOOKUP(Table1[[#This Row],[Ticker]],[1]!Table1[[Symbol]:[Industry]],2,FALSE),"-")</f>
        <v>-</v>
      </c>
      <c r="D4676" t="s">
        <v>293</v>
      </c>
      <c r="E4676">
        <v>5.2355900000000002</v>
      </c>
      <c r="F4676">
        <v>3.04</v>
      </c>
      <c r="G4676">
        <v>42.270579585407802</v>
      </c>
      <c r="H4676">
        <v>-10.470957681320501</v>
      </c>
      <c r="I4676">
        <v>-0.77192122649940798</v>
      </c>
      <c r="J4676">
        <v>1.3185396703830099</v>
      </c>
      <c r="K4676">
        <v>3.0924114018082398</v>
      </c>
      <c r="L4676">
        <v>3.4303547245177199</v>
      </c>
      <c r="M4676">
        <v>63.167204271078397</v>
      </c>
      <c r="N4676">
        <v>1.24562020945218</v>
      </c>
      <c r="O4676">
        <v>76.644736842105203</v>
      </c>
      <c r="P4676">
        <v>67.955801104972295</v>
      </c>
      <c r="Q4676">
        <v>2.3471364520307E-2</v>
      </c>
    </row>
    <row r="4677" spans="1:17" hidden="1" x14ac:dyDescent="0.3">
      <c r="A4677" t="s">
        <v>9509</v>
      </c>
      <c r="B4677" t="s">
        <v>9510</v>
      </c>
      <c r="C4677" t="str">
        <f>IFERROR(VLOOKUP(Table1[[#This Row],[Ticker]],[1]!Table1[[Symbol]:[Industry]],2,FALSE),"-")</f>
        <v>-</v>
      </c>
      <c r="D4677" t="s">
        <v>388</v>
      </c>
      <c r="E4677">
        <v>5.2185240000000004</v>
      </c>
      <c r="F4677">
        <v>1.1200000000000001</v>
      </c>
      <c r="G4677">
        <v>21.683199533067</v>
      </c>
      <c r="H4677">
        <v>-14.316893676789199</v>
      </c>
      <c r="I4677">
        <v>6.5773610701513201</v>
      </c>
      <c r="J4677">
        <v>-1.6714935522083501</v>
      </c>
      <c r="K4677">
        <v>1.0438393598689599</v>
      </c>
      <c r="L4677">
        <v>0.99014824390695699</v>
      </c>
      <c r="M4677">
        <v>38.983726889591203</v>
      </c>
      <c r="N4677">
        <v>2.6817294880098301</v>
      </c>
      <c r="O4677">
        <v>33.928571428571402</v>
      </c>
      <c r="P4677">
        <v>96.491228070175396</v>
      </c>
      <c r="Q4677">
        <v>7.8538206187287005E-2</v>
      </c>
    </row>
    <row r="4678" spans="1:17" hidden="1" x14ac:dyDescent="0.3">
      <c r="A4678" t="s">
        <v>9511</v>
      </c>
      <c r="B4678" t="s">
        <v>9512</v>
      </c>
      <c r="C4678" t="str">
        <f>IFERROR(VLOOKUP(Table1[[#This Row],[Ticker]],[1]!Table1[[Symbol]:[Industry]],2,FALSE),"-")</f>
        <v>-</v>
      </c>
      <c r="D4678" t="s">
        <v>1800</v>
      </c>
      <c r="E4678">
        <v>5.2001975939999996</v>
      </c>
      <c r="F4678">
        <v>1.58</v>
      </c>
      <c r="G4678">
        <v>17.951142116799002</v>
      </c>
      <c r="H4678">
        <v>9.9928706329750199</v>
      </c>
      <c r="I4678">
        <v>39.158814704236498</v>
      </c>
      <c r="J4678">
        <v>-1.6714935522083501</v>
      </c>
      <c r="K4678">
        <v>1.3245611135374</v>
      </c>
      <c r="L4678">
        <v>1.1156921042242001</v>
      </c>
      <c r="M4678">
        <v>31.6145947803398</v>
      </c>
      <c r="N4678">
        <v>1.00306543308854</v>
      </c>
      <c r="O4678">
        <v>23.4177215189873</v>
      </c>
      <c r="P4678">
        <v>110.666666666666</v>
      </c>
      <c r="Q4678">
        <v>6.8878019568935994E-2</v>
      </c>
    </row>
    <row r="4679" spans="1:17" hidden="1" x14ac:dyDescent="0.3">
      <c r="A4679" t="s">
        <v>9513</v>
      </c>
      <c r="B4679" t="s">
        <v>9514</v>
      </c>
      <c r="C4679" t="str">
        <f>IFERROR(VLOOKUP(Table1[[#This Row],[Ticker]],[1]!Table1[[Symbol]:[Industry]],2,FALSE),"-")</f>
        <v>-</v>
      </c>
      <c r="D4679" t="s">
        <v>21</v>
      </c>
      <c r="E4679">
        <v>5.1806969699999996</v>
      </c>
      <c r="F4679">
        <v>3.27</v>
      </c>
      <c r="G4679">
        <v>16.488691523913701</v>
      </c>
      <c r="H4679">
        <v>-4.8566664040620102</v>
      </c>
      <c r="I4679">
        <v>-7.5078519624301396</v>
      </c>
      <c r="J4679">
        <v>-3.1775176485938799</v>
      </c>
      <c r="K4679">
        <v>3.2166078168450198</v>
      </c>
      <c r="M4679">
        <v>85.934438720169197</v>
      </c>
      <c r="N4679">
        <v>2.8062343666625802</v>
      </c>
      <c r="O4679">
        <v>43.730886850152899</v>
      </c>
      <c r="P4679">
        <v>67.692307692307693</v>
      </c>
      <c r="Q4679">
        <v>5.0180137855021997E-2</v>
      </c>
    </row>
    <row r="4680" spans="1:17" hidden="1" x14ac:dyDescent="0.3">
      <c r="A4680" t="s">
        <v>9515</v>
      </c>
      <c r="B4680" t="s">
        <v>9516</v>
      </c>
      <c r="C4680" t="str">
        <f>IFERROR(VLOOKUP(Table1[[#This Row],[Ticker]],[1]!Table1[[Symbol]:[Industry]],2,FALSE),"-")</f>
        <v>-</v>
      </c>
      <c r="E4680">
        <v>5.1177000000000001</v>
      </c>
      <c r="F4680">
        <v>10.25</v>
      </c>
      <c r="G4680">
        <v>-28.066173900516901</v>
      </c>
      <c r="H4680">
        <v>-7.0441664040619996</v>
      </c>
      <c r="I4680">
        <v>-13.698328152906299</v>
      </c>
      <c r="J4680">
        <v>-1.6714935522083501</v>
      </c>
      <c r="K4680">
        <v>10.627729572284499</v>
      </c>
      <c r="M4680">
        <v>99.999998210623801</v>
      </c>
      <c r="O4680">
        <v>2.4390243902439002</v>
      </c>
      <c r="P4680">
        <v>0</v>
      </c>
    </row>
    <row r="4681" spans="1:17" hidden="1" x14ac:dyDescent="0.3">
      <c r="A4681" t="s">
        <v>9517</v>
      </c>
      <c r="B4681" t="s">
        <v>9518</v>
      </c>
      <c r="C4681" t="str">
        <f>IFERROR(VLOOKUP(Table1[[#This Row],[Ticker]],[1]!Table1[[Symbol]:[Industry]],2,FALSE),"-")</f>
        <v>-</v>
      </c>
      <c r="D4681" t="s">
        <v>544</v>
      </c>
      <c r="E4681">
        <v>5.1172599999999999</v>
      </c>
      <c r="F4681">
        <v>16.55</v>
      </c>
      <c r="G4681">
        <v>-25.6852215195645</v>
      </c>
      <c r="H4681">
        <v>-7.0441664040619996</v>
      </c>
      <c r="I4681">
        <v>-11.3173757719539</v>
      </c>
      <c r="J4681">
        <v>-1.6714935522083501</v>
      </c>
      <c r="K4681">
        <v>16.549999999999901</v>
      </c>
      <c r="L4681">
        <v>16.55</v>
      </c>
      <c r="M4681">
        <v>100</v>
      </c>
      <c r="O4681">
        <v>0</v>
      </c>
      <c r="P4681">
        <v>0</v>
      </c>
    </row>
    <row r="4682" spans="1:17" hidden="1" x14ac:dyDescent="0.3">
      <c r="A4682" t="s">
        <v>9519</v>
      </c>
      <c r="B4682" t="s">
        <v>9520</v>
      </c>
      <c r="C4682" t="str">
        <f>IFERROR(VLOOKUP(Table1[[#This Row],[Ticker]],[1]!Table1[[Symbol]:[Industry]],2,FALSE),"-")</f>
        <v>-</v>
      </c>
      <c r="D4682" t="s">
        <v>971</v>
      </c>
      <c r="E4682">
        <v>5.1103737359999997</v>
      </c>
      <c r="F4682">
        <v>8.3699999999999992</v>
      </c>
      <c r="G4682">
        <v>-76.908997743340706</v>
      </c>
      <c r="H4682">
        <v>-23.9259936135952</v>
      </c>
      <c r="I4682">
        <v>-49.953739408317503</v>
      </c>
      <c r="J4682">
        <v>-6.6658181833093799</v>
      </c>
      <c r="K4682">
        <v>13.1144981651822</v>
      </c>
      <c r="L4682">
        <v>16.229861287600901</v>
      </c>
      <c r="M4682">
        <v>9.4865121511554893</v>
      </c>
      <c r="N4682">
        <v>1.16877393052915</v>
      </c>
      <c r="O4682">
        <v>126.403823178016</v>
      </c>
      <c r="P4682">
        <v>0</v>
      </c>
      <c r="Q4682">
        <v>-3.2069592751221003E-2</v>
      </c>
    </row>
    <row r="4683" spans="1:17" hidden="1" x14ac:dyDescent="0.3">
      <c r="A4683" t="s">
        <v>9521</v>
      </c>
      <c r="B4683" t="s">
        <v>9522</v>
      </c>
      <c r="C4683" t="str">
        <f>IFERROR(VLOOKUP(Table1[[#This Row],[Ticker]],[1]!Table1[[Symbol]:[Industry]],2,FALSE),"-")</f>
        <v>-</v>
      </c>
      <c r="D4683" t="s">
        <v>293</v>
      </c>
      <c r="E4683">
        <v>5.1064352749999999</v>
      </c>
      <c r="F4683">
        <v>175.05</v>
      </c>
      <c r="G4683">
        <v>28.816102399235099</v>
      </c>
      <c r="H4683">
        <v>-2.06665515968418</v>
      </c>
      <c r="I4683">
        <v>36.217390346882901</v>
      </c>
      <c r="J4683">
        <v>-1.6714935522083501</v>
      </c>
      <c r="K4683">
        <v>160.96455183532299</v>
      </c>
      <c r="L4683">
        <v>136.153511024512</v>
      </c>
      <c r="M4683">
        <v>99.999999999866205</v>
      </c>
      <c r="N4683">
        <v>0</v>
      </c>
      <c r="O4683">
        <v>0</v>
      </c>
      <c r="P4683">
        <v>54.501323918799599</v>
      </c>
    </row>
    <row r="4684" spans="1:17" hidden="1" x14ac:dyDescent="0.3">
      <c r="A4684" t="s">
        <v>9523</v>
      </c>
      <c r="B4684" t="s">
        <v>9524</v>
      </c>
      <c r="C4684" t="str">
        <f>IFERROR(VLOOKUP(Table1[[#This Row],[Ticker]],[1]!Table1[[Symbol]:[Industry]],2,FALSE),"-")</f>
        <v>-</v>
      </c>
      <c r="D4684" t="s">
        <v>544</v>
      </c>
      <c r="E4684">
        <v>5.0999999999999996</v>
      </c>
      <c r="F4684">
        <v>16.96</v>
      </c>
      <c r="G4684">
        <v>23.479246378412601</v>
      </c>
      <c r="H4684">
        <v>1.93019257029696</v>
      </c>
      <c r="I4684">
        <v>38.505945782816298</v>
      </c>
      <c r="J4684">
        <v>-4.4730944670168</v>
      </c>
      <c r="K4684">
        <v>16.012251205945802</v>
      </c>
      <c r="L4684">
        <v>14.587556356631699</v>
      </c>
      <c r="M4684">
        <v>60.831342874900798</v>
      </c>
      <c r="N4684">
        <v>1.8457888162348099</v>
      </c>
      <c r="O4684">
        <v>8.1957547169811296</v>
      </c>
      <c r="P4684">
        <v>73.770491803278702</v>
      </c>
      <c r="Q4684">
        <v>4.3074513372307E-2</v>
      </c>
    </row>
    <row r="4685" spans="1:17" hidden="1" x14ac:dyDescent="0.3">
      <c r="A4685" t="s">
        <v>9525</v>
      </c>
      <c r="B4685" t="s">
        <v>9526</v>
      </c>
      <c r="C4685" t="str">
        <f>IFERROR(VLOOKUP(Table1[[#This Row],[Ticker]],[1]!Table1[[Symbol]:[Industry]],2,FALSE),"-")</f>
        <v>-</v>
      </c>
      <c r="D4685" t="s">
        <v>1270</v>
      </c>
      <c r="E4685">
        <v>5.0762711999999999</v>
      </c>
      <c r="F4685">
        <v>10.95</v>
      </c>
      <c r="G4685">
        <v>-6.0130903720235702</v>
      </c>
      <c r="H4685">
        <v>-4.3774997373953397</v>
      </c>
      <c r="I4685">
        <v>1.56922216619037</v>
      </c>
      <c r="J4685">
        <v>-11.0832582580907</v>
      </c>
      <c r="K4685">
        <v>10.1427781252291</v>
      </c>
      <c r="L4685">
        <v>10.4209425046348</v>
      </c>
      <c r="M4685">
        <v>44.942813953258799</v>
      </c>
      <c r="N4685">
        <v>0.45233348097347797</v>
      </c>
      <c r="O4685">
        <v>15.068493150684899</v>
      </c>
      <c r="P4685">
        <v>28.8235294117646</v>
      </c>
      <c r="Q4685">
        <v>6.9262051331258997E-2</v>
      </c>
    </row>
    <row r="4686" spans="1:17" hidden="1" x14ac:dyDescent="0.3">
      <c r="A4686" t="s">
        <v>9527</v>
      </c>
      <c r="B4686" t="s">
        <v>9528</v>
      </c>
      <c r="C4686" t="str">
        <f>IFERROR(VLOOKUP(Table1[[#This Row],[Ticker]],[1]!Table1[[Symbol]:[Industry]],2,FALSE),"-")</f>
        <v>-</v>
      </c>
      <c r="D4686" t="s">
        <v>663</v>
      </c>
      <c r="E4686">
        <v>5.07</v>
      </c>
      <c r="F4686">
        <v>16.059999999999999</v>
      </c>
      <c r="G4686">
        <v>-31.821983646975401</v>
      </c>
      <c r="H4686">
        <v>-7.0441664040619996</v>
      </c>
      <c r="I4686">
        <v>-26.791059982480199</v>
      </c>
      <c r="J4686">
        <v>-1.6714935522083501</v>
      </c>
      <c r="K4686">
        <v>16.724172780359201</v>
      </c>
      <c r="L4686">
        <v>19.477369835433802</v>
      </c>
      <c r="M4686">
        <v>37.600519505507499</v>
      </c>
      <c r="N4686">
        <v>0</v>
      </c>
      <c r="O4686">
        <v>43.648816936488103</v>
      </c>
      <c r="P4686">
        <v>5.5884286653517101</v>
      </c>
    </row>
    <row r="4687" spans="1:17" hidden="1" x14ac:dyDescent="0.3">
      <c r="A4687" t="s">
        <v>9529</v>
      </c>
      <c r="B4687" t="s">
        <v>9530</v>
      </c>
      <c r="C4687" t="str">
        <f>IFERROR(VLOOKUP(Table1[[#This Row],[Ticker]],[1]!Table1[[Symbol]:[Industry]],2,FALSE),"-")</f>
        <v>-</v>
      </c>
      <c r="D4687" t="s">
        <v>124</v>
      </c>
      <c r="E4687">
        <v>5.0652321599999999</v>
      </c>
      <c r="F4687">
        <v>0.3</v>
      </c>
      <c r="G4687">
        <v>-5.5931859894901201</v>
      </c>
      <c r="H4687">
        <v>-1.87035303188851</v>
      </c>
      <c r="I4687">
        <v>-12.2495918825592</v>
      </c>
      <c r="J4687">
        <v>1.0670674632677399</v>
      </c>
      <c r="K4687">
        <v>0.38104149371468099</v>
      </c>
      <c r="L4687">
        <v>0.316837459592406</v>
      </c>
      <c r="M4687">
        <v>38.332852816306797</v>
      </c>
      <c r="N4687">
        <v>1</v>
      </c>
      <c r="Q4687">
        <v>5.2048647419290002E-2</v>
      </c>
    </row>
    <row r="4688" spans="1:17" hidden="1" x14ac:dyDescent="0.3">
      <c r="A4688" t="s">
        <v>9531</v>
      </c>
      <c r="B4688" t="s">
        <v>9532</v>
      </c>
      <c r="C4688" t="str">
        <f>IFERROR(VLOOKUP(Table1[[#This Row],[Ticker]],[1]!Table1[[Symbol]:[Industry]],2,FALSE),"-")</f>
        <v>-</v>
      </c>
      <c r="D4688" t="s">
        <v>140</v>
      </c>
      <c r="E4688">
        <v>5.055555</v>
      </c>
      <c r="F4688">
        <v>4.8499999999999996</v>
      </c>
      <c r="G4688">
        <v>-5.5931859894901201</v>
      </c>
      <c r="H4688">
        <v>-1.87035303188851</v>
      </c>
      <c r="I4688">
        <v>-12.2495918825592</v>
      </c>
      <c r="J4688">
        <v>1.0670674632677399</v>
      </c>
      <c r="K4688">
        <v>5.1230840222052203</v>
      </c>
      <c r="M4688">
        <v>99.999956885964906</v>
      </c>
      <c r="N4688">
        <v>1</v>
      </c>
    </row>
    <row r="4689" spans="1:17" hidden="1" x14ac:dyDescent="0.3">
      <c r="A4689" t="s">
        <v>9533</v>
      </c>
      <c r="B4689" t="s">
        <v>9534</v>
      </c>
      <c r="C4689" t="str">
        <f>IFERROR(VLOOKUP(Table1[[#This Row],[Ticker]],[1]!Table1[[Symbol]:[Industry]],2,FALSE),"-")</f>
        <v>-</v>
      </c>
      <c r="D4689" t="s">
        <v>64</v>
      </c>
      <c r="E4689">
        <v>5.0356516999999998</v>
      </c>
      <c r="F4689">
        <v>12.38</v>
      </c>
      <c r="G4689">
        <v>-43.151888186231197</v>
      </c>
      <c r="H4689">
        <v>8.8692045940547608</v>
      </c>
      <c r="I4689">
        <v>-3.7587311151337799</v>
      </c>
      <c r="J4689">
        <v>0.48618279633936301</v>
      </c>
      <c r="K4689">
        <v>11.455465210964199</v>
      </c>
      <c r="L4689">
        <v>12.080145948593501</v>
      </c>
      <c r="M4689">
        <v>55.903083841997798</v>
      </c>
      <c r="N4689">
        <v>1.8701956229049499</v>
      </c>
      <c r="O4689">
        <v>24.151857835217999</v>
      </c>
      <c r="P4689">
        <v>31.005291005290999</v>
      </c>
      <c r="Q4689">
        <v>-7.3614354090591E-2</v>
      </c>
    </row>
    <row r="4690" spans="1:17" hidden="1" x14ac:dyDescent="0.3">
      <c r="A4690" t="s">
        <v>9535</v>
      </c>
      <c r="B4690" t="s">
        <v>9536</v>
      </c>
      <c r="C4690" t="str">
        <f>IFERROR(VLOOKUP(Table1[[#This Row],[Ticker]],[1]!Table1[[Symbol]:[Industry]],2,FALSE),"-")</f>
        <v>-</v>
      </c>
      <c r="D4690" t="s">
        <v>544</v>
      </c>
      <c r="E4690">
        <v>5.0286030000000004</v>
      </c>
      <c r="F4690">
        <v>7.6</v>
      </c>
      <c r="G4690">
        <v>63.369504848594602</v>
      </c>
      <c r="H4690">
        <v>-9.7941664040620005</v>
      </c>
      <c r="I4690">
        <v>-19.861298756310099</v>
      </c>
      <c r="J4690">
        <v>-0.76358174935491196</v>
      </c>
      <c r="K4690">
        <v>7.8691823976353703</v>
      </c>
      <c r="L4690">
        <v>7.0879114548064397</v>
      </c>
      <c r="M4690">
        <v>52.493366035458102</v>
      </c>
      <c r="N4690">
        <v>0.754411020590252</v>
      </c>
      <c r="O4690">
        <v>43.157894736842103</v>
      </c>
      <c r="P4690">
        <v>115.90909090909</v>
      </c>
      <c r="Q4690">
        <v>0.116425362571215</v>
      </c>
    </row>
    <row r="4691" spans="1:17" hidden="1" x14ac:dyDescent="0.3">
      <c r="A4691" t="s">
        <v>9537</v>
      </c>
      <c r="B4691" t="s">
        <v>9538</v>
      </c>
      <c r="C4691" t="str">
        <f>IFERROR(VLOOKUP(Table1[[#This Row],[Ticker]],[1]!Table1[[Symbol]:[Industry]],2,FALSE),"-")</f>
        <v>-</v>
      </c>
      <c r="D4691" t="s">
        <v>388</v>
      </c>
      <c r="E4691">
        <v>5.0211199999999998</v>
      </c>
      <c r="F4691">
        <v>12.08</v>
      </c>
      <c r="G4691">
        <v>16.432425539258901</v>
      </c>
      <c r="H4691">
        <v>-7.7026026180537697</v>
      </c>
      <c r="I4691">
        <v>-32.5176366982422</v>
      </c>
      <c r="J4691">
        <v>-2.1661349372042298</v>
      </c>
      <c r="K4691">
        <v>13.292806575979901</v>
      </c>
      <c r="L4691">
        <v>14.127774975670899</v>
      </c>
      <c r="M4691">
        <v>41.934206645711598</v>
      </c>
      <c r="N4691">
        <v>0.45808002262123498</v>
      </c>
      <c r="O4691">
        <v>93.460264900662196</v>
      </c>
      <c r="P4691">
        <v>57.908496732026101</v>
      </c>
      <c r="Q4691">
        <v>6.8368877259892005E-2</v>
      </c>
    </row>
    <row r="4692" spans="1:17" hidden="1" x14ac:dyDescent="0.3">
      <c r="A4692" t="s">
        <v>9539</v>
      </c>
      <c r="B4692" t="s">
        <v>9540</v>
      </c>
      <c r="C4692" t="str">
        <f>IFERROR(VLOOKUP(Table1[[#This Row],[Ticker]],[1]!Table1[[Symbol]:[Industry]],2,FALSE),"-")</f>
        <v>-</v>
      </c>
      <c r="D4692" t="s">
        <v>607</v>
      </c>
      <c r="E4692">
        <v>5.0004568300000001</v>
      </c>
      <c r="F4692">
        <v>14.29</v>
      </c>
      <c r="G4692">
        <v>51.830306430745999</v>
      </c>
      <c r="H4692">
        <v>-10.031267558169199</v>
      </c>
      <c r="I4692">
        <v>0.67321983933130602</v>
      </c>
      <c r="J4692">
        <v>-5.6365473156492198</v>
      </c>
      <c r="K4692">
        <v>16.6213582127493</v>
      </c>
      <c r="L4692">
        <v>16.0168740166975</v>
      </c>
      <c r="M4692">
        <v>33.384284165323102</v>
      </c>
      <c r="N4692">
        <v>0.61928544792535201</v>
      </c>
      <c r="O4692">
        <v>127.151854443666</v>
      </c>
      <c r="P4692">
        <v>94.157608695652101</v>
      </c>
      <c r="Q4692">
        <v>0.126009391560328</v>
      </c>
    </row>
    <row r="4693" spans="1:17" hidden="1" x14ac:dyDescent="0.3">
      <c r="A4693" t="s">
        <v>9541</v>
      </c>
      <c r="B4693" t="s">
        <v>9542</v>
      </c>
      <c r="C4693" t="str">
        <f>IFERROR(VLOOKUP(Table1[[#This Row],[Ticker]],[1]!Table1[[Symbol]:[Industry]],2,FALSE),"-")</f>
        <v>-</v>
      </c>
      <c r="E4693">
        <v>4.9816599999999998</v>
      </c>
      <c r="F4693">
        <v>1.56</v>
      </c>
      <c r="G4693">
        <v>-23.724437205838999</v>
      </c>
      <c r="H4693">
        <v>21.638004138573599</v>
      </c>
      <c r="I4693">
        <v>-40.408284862862999</v>
      </c>
      <c r="J4693">
        <v>-1.0654329461477401</v>
      </c>
      <c r="K4693">
        <v>1.52026130666373</v>
      </c>
      <c r="L4693">
        <v>1.64247776333065</v>
      </c>
      <c r="M4693">
        <v>56.376522004344103</v>
      </c>
      <c r="N4693">
        <v>1.8983749002097801</v>
      </c>
      <c r="O4693">
        <v>47.435897435897402</v>
      </c>
      <c r="P4693">
        <v>39.285714285714199</v>
      </c>
      <c r="Q4693">
        <v>-0.119703934297287</v>
      </c>
    </row>
    <row r="4694" spans="1:17" hidden="1" x14ac:dyDescent="0.3">
      <c r="A4694" t="s">
        <v>9543</v>
      </c>
      <c r="B4694" t="s">
        <v>9544</v>
      </c>
      <c r="C4694" t="str">
        <f>IFERROR(VLOOKUP(Table1[[#This Row],[Ticker]],[1]!Table1[[Symbol]:[Industry]],2,FALSE),"-")</f>
        <v>-</v>
      </c>
      <c r="E4694">
        <v>4.9749999999999996</v>
      </c>
      <c r="F4694">
        <v>9.9499999999999993</v>
      </c>
      <c r="G4694">
        <v>-20.7274156123915</v>
      </c>
      <c r="H4694">
        <v>-2.0863604968890201</v>
      </c>
      <c r="I4694">
        <v>-6.35956986478097</v>
      </c>
      <c r="J4694">
        <v>3.2863123549646298</v>
      </c>
      <c r="K4694">
        <v>9.5331595194192804</v>
      </c>
      <c r="L4694">
        <v>9.6740820461247097</v>
      </c>
      <c r="M4694">
        <v>100</v>
      </c>
      <c r="N4694">
        <v>5.3636363636363598</v>
      </c>
      <c r="O4694">
        <v>0</v>
      </c>
      <c r="P4694">
        <v>10.432852386237499</v>
      </c>
    </row>
    <row r="4695" spans="1:17" hidden="1" x14ac:dyDescent="0.3">
      <c r="A4695" t="s">
        <v>9545</v>
      </c>
      <c r="B4695" t="s">
        <v>9546</v>
      </c>
      <c r="C4695" t="str">
        <f>IFERROR(VLOOKUP(Table1[[#This Row],[Ticker]],[1]!Table1[[Symbol]:[Industry]],2,FALSE),"-")</f>
        <v>-</v>
      </c>
      <c r="D4695" t="s">
        <v>21</v>
      </c>
      <c r="E4695">
        <v>4.93506</v>
      </c>
      <c r="F4695">
        <v>13.04</v>
      </c>
      <c r="G4695">
        <v>-4.9444807788238201</v>
      </c>
      <c r="H4695">
        <v>-21.1982151203227</v>
      </c>
      <c r="I4695">
        <v>-9.9964744510526309</v>
      </c>
      <c r="J4695">
        <v>-1.6714935522083501</v>
      </c>
      <c r="K4695">
        <v>11.518925750552</v>
      </c>
      <c r="L4695">
        <v>10.4344447217889</v>
      </c>
      <c r="M4695">
        <v>90.962730751612298</v>
      </c>
      <c r="N4695">
        <v>0.124401913875598</v>
      </c>
      <c r="O4695">
        <v>19.785276073619599</v>
      </c>
      <c r="P4695">
        <v>86.285714285714207</v>
      </c>
      <c r="Q4695">
        <v>0.144581778904006</v>
      </c>
    </row>
    <row r="4696" spans="1:17" hidden="1" x14ac:dyDescent="0.3">
      <c r="A4696" t="s">
        <v>9547</v>
      </c>
      <c r="B4696" t="s">
        <v>9548</v>
      </c>
      <c r="C4696" t="str">
        <f>IFERROR(VLOOKUP(Table1[[#This Row],[Ticker]],[1]!Table1[[Symbol]:[Industry]],2,FALSE),"-")</f>
        <v>-</v>
      </c>
      <c r="E4696">
        <v>4.9214700000000002</v>
      </c>
      <c r="F4696">
        <v>8.82</v>
      </c>
      <c r="G4696">
        <v>52.857288601892897</v>
      </c>
      <c r="H4696">
        <v>-0.535290664417027</v>
      </c>
      <c r="I4696">
        <v>61.285363954073397</v>
      </c>
      <c r="J4696">
        <v>-4.6887349315186899</v>
      </c>
      <c r="K4696">
        <v>9.2014554789341396</v>
      </c>
      <c r="L4696">
        <v>7.6762113203697098</v>
      </c>
      <c r="M4696">
        <v>37.807487948580601</v>
      </c>
      <c r="N4696">
        <v>3.7135074938334303E-2</v>
      </c>
      <c r="O4696">
        <v>40.476190476190403</v>
      </c>
      <c r="P4696">
        <v>134.57446808510599</v>
      </c>
    </row>
    <row r="4697" spans="1:17" hidden="1" x14ac:dyDescent="0.3">
      <c r="A4697" t="s">
        <v>9549</v>
      </c>
      <c r="B4697" t="s">
        <v>9550</v>
      </c>
      <c r="C4697" t="str">
        <f>IFERROR(VLOOKUP(Table1[[#This Row],[Ticker]],[1]!Table1[[Symbol]:[Industry]],2,FALSE),"-")</f>
        <v>-</v>
      </c>
      <c r="D4697" t="s">
        <v>544</v>
      </c>
      <c r="E4697">
        <v>4.9152015000000002</v>
      </c>
      <c r="F4697">
        <v>15.59</v>
      </c>
      <c r="G4697">
        <v>199.78450708168799</v>
      </c>
      <c r="H4697">
        <v>6.0556051115510803</v>
      </c>
      <c r="I4697">
        <v>0.84089760934100399</v>
      </c>
      <c r="J4697">
        <v>10.8285064477916</v>
      </c>
      <c r="K4697">
        <v>14.203708166134501</v>
      </c>
      <c r="L4697">
        <v>12.8247196242651</v>
      </c>
      <c r="M4697">
        <v>63.642838740866097</v>
      </c>
      <c r="N4697">
        <v>0.90094709879985901</v>
      </c>
      <c r="O4697">
        <v>27.966645285439299</v>
      </c>
      <c r="P4697">
        <v>241.13785557986799</v>
      </c>
    </row>
    <row r="4698" spans="1:17" hidden="1" x14ac:dyDescent="0.3">
      <c r="A4698" t="s">
        <v>9551</v>
      </c>
      <c r="B4698" t="s">
        <v>9552</v>
      </c>
      <c r="C4698" t="str">
        <f>IFERROR(VLOOKUP(Table1[[#This Row],[Ticker]],[1]!Table1[[Symbol]:[Industry]],2,FALSE),"-")</f>
        <v>-</v>
      </c>
      <c r="D4698" t="s">
        <v>46</v>
      </c>
      <c r="E4698">
        <v>4.9078384000000002</v>
      </c>
      <c r="F4698">
        <v>14.3</v>
      </c>
      <c r="G4698">
        <v>101.298905464562</v>
      </c>
      <c r="H4698">
        <v>33.014599511706798</v>
      </c>
      <c r="I4698">
        <v>-0.20626466084283199</v>
      </c>
      <c r="J4698">
        <v>-1.6714935522083501</v>
      </c>
      <c r="K4698">
        <v>12.045822857627201</v>
      </c>
      <c r="L4698">
        <v>10.011097280027601</v>
      </c>
      <c r="M4698">
        <v>0.63586995437069005</v>
      </c>
      <c r="N4698">
        <v>4.2339874290970396</v>
      </c>
      <c r="O4698">
        <v>0.55944055944054905</v>
      </c>
      <c r="P4698">
        <v>152.65017667844501</v>
      </c>
    </row>
    <row r="4699" spans="1:17" hidden="1" x14ac:dyDescent="0.3">
      <c r="A4699" t="s">
        <v>9553</v>
      </c>
      <c r="B4699" t="s">
        <v>9554</v>
      </c>
      <c r="C4699" t="str">
        <f>IFERROR(VLOOKUP(Table1[[#This Row],[Ticker]],[1]!Table1[[Symbol]:[Industry]],2,FALSE),"-")</f>
        <v>-</v>
      </c>
      <c r="D4699" t="s">
        <v>396</v>
      </c>
      <c r="E4699">
        <v>4.8854899999999999</v>
      </c>
      <c r="F4699">
        <v>14.6</v>
      </c>
      <c r="G4699">
        <v>43.100905648065499</v>
      </c>
      <c r="H4699">
        <v>-27.201234466889201</v>
      </c>
      <c r="I4699">
        <v>-25.028959696303801</v>
      </c>
      <c r="J4699">
        <v>-5.1525062104361998</v>
      </c>
      <c r="K4699">
        <v>16.1741261879117</v>
      </c>
      <c r="L4699">
        <v>15.367189085414701</v>
      </c>
      <c r="M4699">
        <v>35.081164530609399</v>
      </c>
      <c r="N4699">
        <v>1.7427093132643401</v>
      </c>
      <c r="O4699">
        <v>43.150684931506802</v>
      </c>
      <c r="P4699">
        <v>107.09219858156</v>
      </c>
      <c r="Q4699">
        <v>0.120220373156553</v>
      </c>
    </row>
    <row r="4700" spans="1:17" hidden="1" x14ac:dyDescent="0.3">
      <c r="A4700" t="s">
        <v>9555</v>
      </c>
      <c r="B4700" t="s">
        <v>9556</v>
      </c>
      <c r="C4700" t="str">
        <f>IFERROR(VLOOKUP(Table1[[#This Row],[Ticker]],[1]!Table1[[Symbol]:[Industry]],2,FALSE),"-")</f>
        <v>-</v>
      </c>
      <c r="D4700" t="s">
        <v>140</v>
      </c>
      <c r="E4700">
        <v>4.8825000000000003</v>
      </c>
      <c r="F4700">
        <v>6.69</v>
      </c>
      <c r="G4700">
        <v>-88.352632233850201</v>
      </c>
      <c r="H4700">
        <v>-17.743754881428199</v>
      </c>
      <c r="I4700">
        <v>-66.717375771953897</v>
      </c>
      <c r="J4700">
        <v>-11.129073524391901</v>
      </c>
      <c r="K4700">
        <v>8.28475618234115</v>
      </c>
      <c r="L4700">
        <v>12.110445760222399</v>
      </c>
      <c r="M4700">
        <v>24.006409205611099</v>
      </c>
      <c r="N4700">
        <v>1.4842767295597401</v>
      </c>
      <c r="O4700">
        <v>239.91031390134501</v>
      </c>
      <c r="P4700">
        <v>5.85443037974684</v>
      </c>
    </row>
    <row r="4701" spans="1:17" hidden="1" x14ac:dyDescent="0.3">
      <c r="A4701" t="s">
        <v>9557</v>
      </c>
      <c r="B4701" t="s">
        <v>9558</v>
      </c>
      <c r="C4701" t="str">
        <f>IFERROR(VLOOKUP(Table1[[#This Row],[Ticker]],[1]!Table1[[Symbol]:[Industry]],2,FALSE),"-")</f>
        <v>-</v>
      </c>
      <c r="D4701" t="s">
        <v>544</v>
      </c>
      <c r="E4701">
        <v>4.8721120000000004</v>
      </c>
      <c r="F4701">
        <v>6.81</v>
      </c>
      <c r="G4701">
        <v>1.3670172864055901</v>
      </c>
      <c r="H4701">
        <v>-3.0822012693551901</v>
      </c>
      <c r="I4701">
        <v>70.768185725372206</v>
      </c>
      <c r="J4701">
        <v>8.3956205417513701</v>
      </c>
      <c r="K4701">
        <v>5.9534753135662903</v>
      </c>
      <c r="L4701">
        <v>5.7265038848894196</v>
      </c>
      <c r="M4701">
        <v>75.619952791283794</v>
      </c>
      <c r="N4701">
        <v>1.1090909090909</v>
      </c>
      <c r="O4701">
        <v>45.080763582966199</v>
      </c>
      <c r="P4701">
        <v>109.53846153846099</v>
      </c>
    </row>
    <row r="4702" spans="1:17" hidden="1" x14ac:dyDescent="0.3">
      <c r="A4702" t="s">
        <v>9559</v>
      </c>
      <c r="B4702" t="s">
        <v>9560</v>
      </c>
      <c r="C4702" t="str">
        <f>IFERROR(VLOOKUP(Table1[[#This Row],[Ticker]],[1]!Table1[[Symbol]:[Industry]],2,FALSE),"-")</f>
        <v>-</v>
      </c>
      <c r="D4702" t="s">
        <v>166</v>
      </c>
      <c r="E4702">
        <v>4.8559225000000001</v>
      </c>
      <c r="F4702">
        <v>7.6</v>
      </c>
      <c r="G4702">
        <v>142.866015229552</v>
      </c>
      <c r="H4702">
        <v>8.5853560271970295</v>
      </c>
      <c r="I4702">
        <v>102.165770295461</v>
      </c>
      <c r="J4702">
        <v>0.76440388368908796</v>
      </c>
      <c r="K4702">
        <v>6.9097862064010496</v>
      </c>
      <c r="L4702">
        <v>5.2052282108763803</v>
      </c>
      <c r="M4702">
        <v>59.197114201441202</v>
      </c>
      <c r="N4702">
        <v>0.92333010349269795</v>
      </c>
      <c r="O4702">
        <v>10.5263157894736</v>
      </c>
      <c r="P4702">
        <v>230.434782608695</v>
      </c>
      <c r="Q4702">
        <v>4.3585643312846999E-2</v>
      </c>
    </row>
    <row r="4703" spans="1:17" hidden="1" x14ac:dyDescent="0.3">
      <c r="A4703" t="s">
        <v>9561</v>
      </c>
      <c r="B4703" t="s">
        <v>9562</v>
      </c>
      <c r="C4703" t="str">
        <f>IFERROR(VLOOKUP(Table1[[#This Row],[Ticker]],[1]!Table1[[Symbol]:[Industry]],2,FALSE),"-")</f>
        <v>-</v>
      </c>
      <c r="D4703" t="s">
        <v>1125</v>
      </c>
      <c r="E4703">
        <v>4.8449999999999998</v>
      </c>
      <c r="F4703">
        <v>2.96</v>
      </c>
      <c r="G4703">
        <v>23.058497073400201</v>
      </c>
      <c r="H4703">
        <v>-12.9847604634679</v>
      </c>
      <c r="I4703">
        <v>-24.0017415536648</v>
      </c>
      <c r="J4703">
        <v>-3.0555765971910498</v>
      </c>
      <c r="K4703">
        <v>2.99953267346151</v>
      </c>
      <c r="L4703">
        <v>3.0052745441878002</v>
      </c>
      <c r="M4703">
        <v>45.268349249569503</v>
      </c>
      <c r="N4703">
        <v>2.0307494345733899</v>
      </c>
      <c r="O4703">
        <v>50.337837837837803</v>
      </c>
      <c r="P4703">
        <v>73.099415204678294</v>
      </c>
      <c r="Q4703">
        <v>1.4409657870584999E-2</v>
      </c>
    </row>
    <row r="4704" spans="1:17" hidden="1" x14ac:dyDescent="0.3">
      <c r="A4704" t="s">
        <v>9563</v>
      </c>
      <c r="B4704" t="s">
        <v>9564</v>
      </c>
      <c r="C4704" t="str">
        <f>IFERROR(VLOOKUP(Table1[[#This Row],[Ticker]],[1]!Table1[[Symbol]:[Industry]],2,FALSE),"-")</f>
        <v>-</v>
      </c>
      <c r="E4704">
        <v>4.8414080000000004</v>
      </c>
      <c r="F4704">
        <v>3.33</v>
      </c>
      <c r="G4704">
        <v>-8.8431162564066401</v>
      </c>
      <c r="H4704">
        <v>-20.3232991953899</v>
      </c>
      <c r="I4704">
        <v>-39.7044725461475</v>
      </c>
      <c r="J4704">
        <v>-7.5538464933848104</v>
      </c>
      <c r="K4704">
        <v>3.6021328775238102</v>
      </c>
      <c r="L4704">
        <v>3.91880761305275</v>
      </c>
      <c r="M4704">
        <v>33.4784178442208</v>
      </c>
      <c r="N4704">
        <v>1.45090646003739</v>
      </c>
      <c r="O4704">
        <v>65.165165165165106</v>
      </c>
      <c r="P4704">
        <v>22.878228782287799</v>
      </c>
      <c r="Q4704">
        <v>-3.5066663445600002E-3</v>
      </c>
    </row>
    <row r="4705" spans="1:17" hidden="1" x14ac:dyDescent="0.3">
      <c r="A4705" t="s">
        <v>9565</v>
      </c>
      <c r="B4705" t="s">
        <v>9566</v>
      </c>
      <c r="C4705" t="str">
        <f>IFERROR(VLOOKUP(Table1[[#This Row],[Ticker]],[1]!Table1[[Symbol]:[Industry]],2,FALSE),"-")</f>
        <v>-</v>
      </c>
      <c r="D4705" t="s">
        <v>148</v>
      </c>
      <c r="E4705">
        <v>4.8364752799999904</v>
      </c>
      <c r="F4705">
        <v>5.6</v>
      </c>
      <c r="G4705">
        <v>27.739436014681999</v>
      </c>
      <c r="K4705">
        <v>5.4856592989664099</v>
      </c>
      <c r="L4705">
        <v>5.3129273959650396</v>
      </c>
      <c r="M4705">
        <v>11.3707014279082</v>
      </c>
      <c r="N4705">
        <v>1</v>
      </c>
      <c r="O4705">
        <v>29.464285714285701</v>
      </c>
      <c r="P4705">
        <v>74.999999999999901</v>
      </c>
      <c r="Q4705">
        <v>-8.5879446318412003E-2</v>
      </c>
    </row>
    <row r="4706" spans="1:17" hidden="1" x14ac:dyDescent="0.3">
      <c r="A4706" t="s">
        <v>9567</v>
      </c>
      <c r="B4706" t="s">
        <v>9568</v>
      </c>
      <c r="C4706" t="str">
        <f>IFERROR(VLOOKUP(Table1[[#This Row],[Ticker]],[1]!Table1[[Symbol]:[Industry]],2,FALSE),"-")</f>
        <v>-</v>
      </c>
      <c r="D4706" t="s">
        <v>533</v>
      </c>
      <c r="E4706">
        <v>4.8130660000000001</v>
      </c>
      <c r="F4706">
        <v>14.3</v>
      </c>
      <c r="G4706">
        <v>773.68584766282504</v>
      </c>
      <c r="H4706">
        <v>18.246271486912001</v>
      </c>
      <c r="I4706">
        <v>56.1299310196151</v>
      </c>
      <c r="J4706">
        <v>10.4885064477916</v>
      </c>
      <c r="K4706">
        <v>11.4067591129715</v>
      </c>
      <c r="L4706">
        <v>8.5346016109900908</v>
      </c>
      <c r="M4706">
        <v>90.092819547105407</v>
      </c>
      <c r="N4706">
        <v>1.44897491471521</v>
      </c>
      <c r="O4706">
        <v>0</v>
      </c>
      <c r="P4706">
        <v>799.37106918238999</v>
      </c>
    </row>
    <row r="4707" spans="1:17" hidden="1" x14ac:dyDescent="0.3">
      <c r="A4707" t="s">
        <v>9569</v>
      </c>
      <c r="B4707" t="s">
        <v>9570</v>
      </c>
      <c r="C4707" t="str">
        <f>IFERROR(VLOOKUP(Table1[[#This Row],[Ticker]],[1]!Table1[[Symbol]:[Industry]],2,FALSE),"-")</f>
        <v>-</v>
      </c>
      <c r="E4707">
        <v>4.8048700000000002</v>
      </c>
      <c r="F4707">
        <v>8.27</v>
      </c>
      <c r="G4707">
        <v>32.440973509116098</v>
      </c>
      <c r="H4707">
        <v>39.327515011867099</v>
      </c>
      <c r="I4707">
        <v>26.515957561379299</v>
      </c>
      <c r="J4707">
        <v>-1.6714935522083501</v>
      </c>
      <c r="K4707">
        <v>6.8373312517900198</v>
      </c>
      <c r="L4707">
        <v>6.1827431621001301</v>
      </c>
      <c r="M4707">
        <v>77.990292602545097</v>
      </c>
      <c r="N4707">
        <v>0.91872574867083001</v>
      </c>
      <c r="O4707">
        <v>5.1995163240628797</v>
      </c>
      <c r="P4707">
        <v>100.242130750605</v>
      </c>
    </row>
    <row r="4708" spans="1:17" hidden="1" x14ac:dyDescent="0.3">
      <c r="A4708" t="s">
        <v>9571</v>
      </c>
      <c r="B4708" t="s">
        <v>9572</v>
      </c>
      <c r="C4708" t="str">
        <f>IFERROR(VLOOKUP(Table1[[#This Row],[Ticker]],[1]!Table1[[Symbol]:[Industry]],2,FALSE),"-")</f>
        <v>-</v>
      </c>
      <c r="D4708" t="s">
        <v>388</v>
      </c>
      <c r="E4708">
        <v>4.80016</v>
      </c>
      <c r="F4708">
        <v>16.8</v>
      </c>
      <c r="G4708">
        <v>110.26983466020999</v>
      </c>
      <c r="H4708">
        <v>-42.941602301497902</v>
      </c>
      <c r="I4708">
        <v>16.1484815876818</v>
      </c>
      <c r="J4708">
        <v>1.7544922267185901</v>
      </c>
      <c r="K4708">
        <v>17.756919530461499</v>
      </c>
      <c r="L4708">
        <v>15.071310996422399</v>
      </c>
      <c r="M4708">
        <v>35.989346402328202</v>
      </c>
      <c r="N4708">
        <v>0.51983626531004801</v>
      </c>
      <c r="O4708">
        <v>71.726190476190396</v>
      </c>
      <c r="P4708">
        <v>135.955056179775</v>
      </c>
    </row>
    <row r="4709" spans="1:17" hidden="1" x14ac:dyDescent="0.3">
      <c r="A4709" t="s">
        <v>9573</v>
      </c>
      <c r="B4709" t="s">
        <v>9574</v>
      </c>
      <c r="C4709" t="str">
        <f>IFERROR(VLOOKUP(Table1[[#This Row],[Ticker]],[1]!Table1[[Symbol]:[Industry]],2,FALSE),"-")</f>
        <v>-</v>
      </c>
      <c r="D4709" t="s">
        <v>21</v>
      </c>
      <c r="E4709">
        <v>4.7960219999999998</v>
      </c>
      <c r="F4709">
        <v>11.87</v>
      </c>
      <c r="G4709">
        <v>14.4564549857483</v>
      </c>
      <c r="H4709">
        <v>-2.09279593545017</v>
      </c>
      <c r="I4709">
        <v>9.9287937888223503</v>
      </c>
      <c r="J4709">
        <v>-1.6714935522083501</v>
      </c>
      <c r="K4709">
        <v>8.8251296482958903</v>
      </c>
      <c r="M4709">
        <v>100</v>
      </c>
      <c r="N4709">
        <v>1.5013681970203701</v>
      </c>
      <c r="O4709">
        <v>0</v>
      </c>
      <c r="P4709">
        <v>40.141676505312802</v>
      </c>
    </row>
    <row r="4710" spans="1:17" hidden="1" x14ac:dyDescent="0.3">
      <c r="A4710" t="s">
        <v>9575</v>
      </c>
      <c r="B4710" t="s">
        <v>9576</v>
      </c>
      <c r="C4710" t="str">
        <f>IFERROR(VLOOKUP(Table1[[#This Row],[Ticker]],[1]!Table1[[Symbol]:[Industry]],2,FALSE),"-")</f>
        <v>-</v>
      </c>
      <c r="D4710" t="s">
        <v>21</v>
      </c>
      <c r="E4710">
        <v>4.7619040000000004</v>
      </c>
      <c r="F4710">
        <v>15.19</v>
      </c>
      <c r="G4710">
        <v>20.513046045401701</v>
      </c>
      <c r="H4710">
        <v>35.718991490674803</v>
      </c>
      <c r="I4710">
        <v>83.426213971635804</v>
      </c>
      <c r="J4710">
        <v>-1.6714935522083501</v>
      </c>
      <c r="K4710">
        <v>11.2576665286365</v>
      </c>
      <c r="L4710">
        <v>9.7372238114169196</v>
      </c>
      <c r="M4710">
        <v>46.866477741249703</v>
      </c>
      <c r="N4710">
        <v>0.60492876532476902</v>
      </c>
      <c r="O4710">
        <v>0</v>
      </c>
      <c r="P4710">
        <v>133.333333333333</v>
      </c>
    </row>
    <row r="4711" spans="1:17" hidden="1" x14ac:dyDescent="0.3">
      <c r="A4711" t="s">
        <v>9577</v>
      </c>
      <c r="B4711" t="s">
        <v>9578</v>
      </c>
      <c r="C4711" t="str">
        <f>IFERROR(VLOOKUP(Table1[[#This Row],[Ticker]],[1]!Table1[[Symbol]:[Industry]],2,FALSE),"-")</f>
        <v>-</v>
      </c>
      <c r="D4711" t="s">
        <v>1358</v>
      </c>
      <c r="E4711">
        <v>4.7601180000000003</v>
      </c>
      <c r="F4711">
        <v>3.1</v>
      </c>
      <c r="G4711">
        <v>-52.051017244030099</v>
      </c>
      <c r="H4711">
        <v>-5.0704821935356801</v>
      </c>
      <c r="I4711">
        <v>-32.836363113726101</v>
      </c>
      <c r="J4711">
        <v>-3.2149289913261998E-2</v>
      </c>
      <c r="K4711">
        <v>4.3162256533798198</v>
      </c>
      <c r="L4711">
        <v>5.0880556315753003</v>
      </c>
      <c r="M4711">
        <v>16.232895723611801</v>
      </c>
      <c r="N4711">
        <v>0.85275613183443999</v>
      </c>
      <c r="O4711">
        <v>49.354838709677402</v>
      </c>
      <c r="P4711">
        <v>9.9290780141844106</v>
      </c>
      <c r="Q4711">
        <v>-1.5763371701810001E-3</v>
      </c>
    </row>
    <row r="4712" spans="1:17" hidden="1" x14ac:dyDescent="0.3">
      <c r="A4712" t="s">
        <v>9579</v>
      </c>
      <c r="B4712" t="s">
        <v>9580</v>
      </c>
      <c r="C4712" t="str">
        <f>IFERROR(VLOOKUP(Table1[[#This Row],[Ticker]],[1]!Table1[[Symbol]:[Industry]],2,FALSE),"-")</f>
        <v>-</v>
      </c>
      <c r="E4712">
        <v>4.7281500000000003</v>
      </c>
      <c r="F4712">
        <v>15.69</v>
      </c>
      <c r="G4712">
        <v>46.354252164645899</v>
      </c>
      <c r="H4712">
        <v>-5.8978413872042799</v>
      </c>
      <c r="I4712">
        <v>43.4163520386969</v>
      </c>
      <c r="J4712">
        <v>11.365431843420801</v>
      </c>
      <c r="K4712">
        <v>14.752368039766001</v>
      </c>
      <c r="L4712">
        <v>12.073099980120899</v>
      </c>
      <c r="M4712">
        <v>57.2334202191253</v>
      </c>
      <c r="N4712">
        <v>0.57599670567703698</v>
      </c>
      <c r="O4712">
        <v>19.311663479923499</v>
      </c>
      <c r="P4712">
        <v>176.719576719576</v>
      </c>
      <c r="Q4712">
        <v>-2.2099838932645E-2</v>
      </c>
    </row>
    <row r="4713" spans="1:17" hidden="1" x14ac:dyDescent="0.3">
      <c r="A4713" t="s">
        <v>9581</v>
      </c>
      <c r="B4713" t="s">
        <v>9582</v>
      </c>
      <c r="C4713" t="str">
        <f>IFERROR(VLOOKUP(Table1[[#This Row],[Ticker]],[1]!Table1[[Symbol]:[Industry]],2,FALSE),"-")</f>
        <v>-</v>
      </c>
      <c r="D4713" t="s">
        <v>227</v>
      </c>
      <c r="E4713">
        <v>4.7166996000000001</v>
      </c>
      <c r="F4713">
        <v>12.97</v>
      </c>
      <c r="G4713">
        <v>88.341181120699503</v>
      </c>
      <c r="H4713">
        <v>10.670119310223701</v>
      </c>
      <c r="I4713">
        <v>54.539401721652098</v>
      </c>
      <c r="J4713">
        <v>19.743044758204199</v>
      </c>
      <c r="K4713">
        <v>10.7669928087864</v>
      </c>
      <c r="L4713">
        <v>10.5199560818882</v>
      </c>
      <c r="M4713">
        <v>83.213439355908505</v>
      </c>
      <c r="N4713">
        <v>1.6386670041564499</v>
      </c>
      <c r="O4713">
        <v>50.809560524286802</v>
      </c>
      <c r="P4713">
        <v>135.81818181818099</v>
      </c>
      <c r="Q4713">
        <v>6.8159448950185997E-2</v>
      </c>
    </row>
    <row r="4714" spans="1:17" hidden="1" x14ac:dyDescent="0.3">
      <c r="A4714" t="s">
        <v>9583</v>
      </c>
      <c r="B4714" t="s">
        <v>9584</v>
      </c>
      <c r="C4714" t="str">
        <f>IFERROR(VLOOKUP(Table1[[#This Row],[Ticker]],[1]!Table1[[Symbol]:[Industry]],2,FALSE),"-")</f>
        <v>-</v>
      </c>
      <c r="D4714" t="s">
        <v>607</v>
      </c>
      <c r="E4714">
        <v>4.6802558000000003</v>
      </c>
      <c r="F4714">
        <v>14.22</v>
      </c>
      <c r="G4714">
        <v>209.69213697100099</v>
      </c>
      <c r="H4714">
        <v>26.602450137291299</v>
      </c>
      <c r="I4714">
        <v>56.371303473329</v>
      </c>
      <c r="J4714">
        <v>-1.6714935522083501</v>
      </c>
      <c r="K4714">
        <v>9.9020692061735502</v>
      </c>
      <c r="L4714">
        <v>8.1099837693891299</v>
      </c>
      <c r="M4714">
        <v>56.0892292580061</v>
      </c>
      <c r="N4714">
        <v>2.8593605189990701</v>
      </c>
      <c r="O4714">
        <v>0</v>
      </c>
      <c r="P4714">
        <v>351.42857142857099</v>
      </c>
      <c r="Q4714">
        <v>0.100903557264117</v>
      </c>
    </row>
    <row r="4715" spans="1:17" hidden="1" x14ac:dyDescent="0.3">
      <c r="A4715" t="s">
        <v>9585</v>
      </c>
      <c r="B4715" t="s">
        <v>9586</v>
      </c>
      <c r="C4715" t="str">
        <f>IFERROR(VLOOKUP(Table1[[#This Row],[Ticker]],[1]!Table1[[Symbol]:[Industry]],2,FALSE),"-")</f>
        <v>-</v>
      </c>
      <c r="E4715">
        <v>4.6502400000000002</v>
      </c>
      <c r="F4715">
        <v>11.4</v>
      </c>
      <c r="G4715">
        <v>-24.171419204337401</v>
      </c>
      <c r="H4715">
        <v>-8.7683043350964809</v>
      </c>
      <c r="I4715">
        <v>-19.233369309918402</v>
      </c>
      <c r="J4715">
        <v>-1.6714935522083501</v>
      </c>
      <c r="K4715">
        <v>10.345850605249201</v>
      </c>
      <c r="L4715">
        <v>10.289696837441101</v>
      </c>
      <c r="M4715">
        <v>88.690165003562399</v>
      </c>
      <c r="N4715">
        <v>0.169950605221733</v>
      </c>
      <c r="O4715">
        <v>31.9298245614034</v>
      </c>
      <c r="P4715">
        <v>71.171171171171096</v>
      </c>
      <c r="Q4715">
        <v>8.2487912890900003E-2</v>
      </c>
    </row>
    <row r="4716" spans="1:17" hidden="1" x14ac:dyDescent="0.3">
      <c r="A4716" t="s">
        <v>9587</v>
      </c>
      <c r="B4716" t="s">
        <v>9588</v>
      </c>
      <c r="C4716" t="str">
        <f>IFERROR(VLOOKUP(Table1[[#This Row],[Ticker]],[1]!Table1[[Symbol]:[Industry]],2,FALSE),"-")</f>
        <v>-</v>
      </c>
      <c r="D4716" t="s">
        <v>21</v>
      </c>
      <c r="E4716">
        <v>4.6330689999999999</v>
      </c>
      <c r="F4716">
        <v>8.4700000000000006</v>
      </c>
      <c r="G4716">
        <v>-0.20374003808305099</v>
      </c>
      <c r="H4716">
        <v>-2.6805300404256398</v>
      </c>
      <c r="I4716">
        <v>-3.6934875889806298</v>
      </c>
      <c r="J4716">
        <v>-15.571493552208301</v>
      </c>
      <c r="K4716">
        <v>8.6773592066713601</v>
      </c>
      <c r="L4716">
        <v>8.3733348353026091</v>
      </c>
      <c r="M4716">
        <v>43.871197615752102</v>
      </c>
      <c r="N4716">
        <v>1.6637646178898</v>
      </c>
      <c r="O4716">
        <v>47.579693034238403</v>
      </c>
      <c r="P4716">
        <v>38.172920065252796</v>
      </c>
      <c r="Q4716">
        <v>8.7182650763054995E-2</v>
      </c>
    </row>
    <row r="4717" spans="1:17" hidden="1" x14ac:dyDescent="0.3">
      <c r="A4717" t="s">
        <v>9589</v>
      </c>
      <c r="B4717" t="s">
        <v>9590</v>
      </c>
      <c r="C4717" t="str">
        <f>IFERROR(VLOOKUP(Table1[[#This Row],[Ticker]],[1]!Table1[[Symbol]:[Industry]],2,FALSE),"-")</f>
        <v>-</v>
      </c>
      <c r="D4717" t="s">
        <v>21</v>
      </c>
      <c r="E4717">
        <v>4.6315790000000003</v>
      </c>
      <c r="F4717">
        <v>2.1</v>
      </c>
      <c r="G4717">
        <v>-9.0185548528978696</v>
      </c>
      <c r="H4717">
        <v>-7.0441664040619996</v>
      </c>
      <c r="I4717">
        <v>-16.294751337564801</v>
      </c>
      <c r="J4717">
        <v>-1.6714935522083501</v>
      </c>
      <c r="K4717">
        <v>2.0440073339347302</v>
      </c>
      <c r="L4717">
        <v>1.85996398717337</v>
      </c>
      <c r="M4717">
        <v>95.118240825399496</v>
      </c>
      <c r="N4717">
        <v>0</v>
      </c>
      <c r="O4717">
        <v>5.2380952380952399</v>
      </c>
      <c r="P4717">
        <v>19.318181818181799</v>
      </c>
    </row>
    <row r="4718" spans="1:17" hidden="1" x14ac:dyDescent="0.3">
      <c r="A4718" t="s">
        <v>9591</v>
      </c>
      <c r="B4718" t="s">
        <v>9592</v>
      </c>
      <c r="C4718" t="str">
        <f>IFERROR(VLOOKUP(Table1[[#This Row],[Ticker]],[1]!Table1[[Symbol]:[Industry]],2,FALSE),"-")</f>
        <v>-</v>
      </c>
      <c r="D4718" t="s">
        <v>49</v>
      </c>
      <c r="E4718">
        <v>4.6284313641588497</v>
      </c>
      <c r="F4718">
        <v>5.26</v>
      </c>
      <c r="G4718">
        <v>-50.863030907900203</v>
      </c>
      <c r="H4718">
        <v>-11.754311331598201</v>
      </c>
      <c r="I4718">
        <v>-19.839114902388701</v>
      </c>
      <c r="J4718">
        <v>-1.6714935522083501</v>
      </c>
      <c r="K4718">
        <v>5.4154483039180104</v>
      </c>
      <c r="L4718">
        <v>5.8817468811358404</v>
      </c>
      <c r="M4718">
        <v>85.493941109442204</v>
      </c>
      <c r="N4718">
        <v>0</v>
      </c>
      <c r="O4718">
        <v>46.768060836501903</v>
      </c>
      <c r="P4718">
        <v>4.1584158415841603</v>
      </c>
    </row>
    <row r="4719" spans="1:17" hidden="1" x14ac:dyDescent="0.3">
      <c r="A4719" t="s">
        <v>9593</v>
      </c>
      <c r="B4719" t="s">
        <v>9594</v>
      </c>
      <c r="C4719" t="str">
        <f>IFERROR(VLOOKUP(Table1[[#This Row],[Ticker]],[1]!Table1[[Symbol]:[Industry]],2,FALSE),"-")</f>
        <v>-</v>
      </c>
      <c r="D4719" t="s">
        <v>607</v>
      </c>
      <c r="E4719">
        <v>4.6247129999999999</v>
      </c>
      <c r="F4719">
        <v>16.91</v>
      </c>
      <c r="G4719">
        <v>-80.735726570069502</v>
      </c>
      <c r="H4719">
        <v>-22.367150880777</v>
      </c>
      <c r="I4719">
        <v>-66.605583069679994</v>
      </c>
      <c r="J4719">
        <v>-6.6180927652493802</v>
      </c>
      <c r="K4719">
        <v>22.228699881870199</v>
      </c>
      <c r="L4719">
        <v>25.6591584316321</v>
      </c>
      <c r="M4719">
        <v>1.84818425240226</v>
      </c>
      <c r="N4719">
        <v>0.481130657044053</v>
      </c>
      <c r="O4719">
        <v>158.840922531046</v>
      </c>
      <c r="P4719">
        <v>12.508316699933401</v>
      </c>
      <c r="Q4719">
        <v>-0.15159589160991399</v>
      </c>
    </row>
    <row r="4720" spans="1:17" hidden="1" x14ac:dyDescent="0.3">
      <c r="A4720" t="s">
        <v>9595</v>
      </c>
      <c r="B4720" t="s">
        <v>9596</v>
      </c>
      <c r="C4720" t="str">
        <f>IFERROR(VLOOKUP(Table1[[#This Row],[Ticker]],[1]!Table1[[Symbol]:[Industry]],2,FALSE),"-")</f>
        <v>-</v>
      </c>
      <c r="D4720" t="s">
        <v>64</v>
      </c>
      <c r="E4720">
        <v>4.6170242000000004</v>
      </c>
      <c r="F4720">
        <v>10.51</v>
      </c>
      <c r="G4720">
        <v>148.72731111751099</v>
      </c>
      <c r="H4720">
        <v>37.353592699579401</v>
      </c>
      <c r="I4720">
        <v>158.16980371522499</v>
      </c>
      <c r="J4720">
        <v>4.2894519770824999</v>
      </c>
      <c r="K4720">
        <v>7.8112289408779301</v>
      </c>
      <c r="L4720">
        <v>5.5823413652377498</v>
      </c>
      <c r="M4720">
        <v>99.999995222398098</v>
      </c>
      <c r="N4720">
        <v>4.2770247094923501</v>
      </c>
      <c r="O4720">
        <v>0</v>
      </c>
      <c r="P4720">
        <v>203.757225433526</v>
      </c>
    </row>
    <row r="4721" spans="1:17" hidden="1" x14ac:dyDescent="0.3">
      <c r="A4721" t="s">
        <v>9597</v>
      </c>
      <c r="B4721" t="s">
        <v>9598</v>
      </c>
      <c r="C4721" t="str">
        <f>IFERROR(VLOOKUP(Table1[[#This Row],[Ticker]],[1]!Table1[[Symbol]:[Industry]],2,FALSE),"-")</f>
        <v>-</v>
      </c>
      <c r="D4721" t="s">
        <v>881</v>
      </c>
      <c r="E4721">
        <v>4.6080244299999897</v>
      </c>
      <c r="F4721">
        <v>4.45</v>
      </c>
      <c r="G4721">
        <v>45.583435196853301</v>
      </c>
      <c r="H4721">
        <v>72.571218211322503</v>
      </c>
      <c r="I4721">
        <v>15.463251008672801</v>
      </c>
      <c r="J4721">
        <v>21.873479992765098</v>
      </c>
      <c r="K4721">
        <v>3.1455229603945498</v>
      </c>
      <c r="L4721">
        <v>3.0739842809268598</v>
      </c>
      <c r="M4721">
        <v>93.4758149266017</v>
      </c>
      <c r="N4721">
        <v>3.85987573577501</v>
      </c>
      <c r="O4721">
        <v>10.1123595505618</v>
      </c>
      <c r="P4721">
        <v>92.640692640692606</v>
      </c>
      <c r="Q4721">
        <v>2.8906053201589999E-2</v>
      </c>
    </row>
    <row r="4722" spans="1:17" hidden="1" x14ac:dyDescent="0.3">
      <c r="A4722" t="s">
        <v>9599</v>
      </c>
      <c r="B4722" t="s">
        <v>9600</v>
      </c>
      <c r="C4722" t="str">
        <f>IFERROR(VLOOKUP(Table1[[#This Row],[Ticker]],[1]!Table1[[Symbol]:[Industry]],2,FALSE),"-")</f>
        <v>-</v>
      </c>
      <c r="D4722" t="s">
        <v>140</v>
      </c>
      <c r="E4722">
        <v>4.6050000000000004</v>
      </c>
      <c r="F4722">
        <v>15.35</v>
      </c>
      <c r="G4722">
        <v>101.050376707909</v>
      </c>
      <c r="H4722">
        <v>11.580253997792701</v>
      </c>
      <c r="I4722">
        <v>67.795809758967806</v>
      </c>
      <c r="J4722">
        <v>0.321861929519214</v>
      </c>
      <c r="K4722">
        <v>16.565080184772899</v>
      </c>
      <c r="L4722">
        <v>15.0765427663422</v>
      </c>
      <c r="M4722">
        <v>72.489767517800104</v>
      </c>
      <c r="N4722">
        <v>0.112534179025255</v>
      </c>
      <c r="O4722">
        <v>120.130293159609</v>
      </c>
      <c r="P4722">
        <v>139.09657320872199</v>
      </c>
    </row>
    <row r="4723" spans="1:17" hidden="1" x14ac:dyDescent="0.3">
      <c r="A4723" t="s">
        <v>9601</v>
      </c>
      <c r="B4723" t="s">
        <v>9602</v>
      </c>
      <c r="C4723" t="str">
        <f>IFERROR(VLOOKUP(Table1[[#This Row],[Ticker]],[1]!Table1[[Symbol]:[Industry]],2,FALSE),"-")</f>
        <v>-</v>
      </c>
      <c r="D4723" t="s">
        <v>544</v>
      </c>
      <c r="E4723">
        <v>4.5819675000000002</v>
      </c>
      <c r="F4723">
        <v>17.16</v>
      </c>
      <c r="G4723">
        <v>-78.858131467468297</v>
      </c>
      <c r="H4723">
        <v>40.5874125433063</v>
      </c>
      <c r="I4723">
        <v>-64.490285719857695</v>
      </c>
      <c r="J4723">
        <v>6.4904601752980504</v>
      </c>
      <c r="K4723">
        <v>12.7147845089571</v>
      </c>
      <c r="L4723">
        <v>21.171239154032602</v>
      </c>
      <c r="M4723">
        <v>100</v>
      </c>
      <c r="N4723">
        <v>1.1030065824586299</v>
      </c>
      <c r="O4723">
        <v>113.551599915236</v>
      </c>
      <c r="P4723">
        <v>453.54838709677398</v>
      </c>
    </row>
    <row r="4724" spans="1:17" hidden="1" x14ac:dyDescent="0.3">
      <c r="A4724" t="s">
        <v>9603</v>
      </c>
      <c r="B4724" t="s">
        <v>9604</v>
      </c>
      <c r="C4724" t="str">
        <f>IFERROR(VLOOKUP(Table1[[#This Row],[Ticker]],[1]!Table1[[Symbol]:[Industry]],2,FALSE),"-")</f>
        <v>-</v>
      </c>
      <c r="E4724">
        <v>4.5587609999999996</v>
      </c>
      <c r="F4724">
        <v>0.72</v>
      </c>
      <c r="G4724">
        <v>-32.178728013071002</v>
      </c>
      <c r="H4724">
        <v>2.4796431197475002</v>
      </c>
      <c r="I4724">
        <v>-8.4602329148110904</v>
      </c>
      <c r="J4724">
        <v>-1.6714935522083501</v>
      </c>
      <c r="K4724">
        <v>0.64309273392281596</v>
      </c>
      <c r="L4724">
        <v>0.680957060477142</v>
      </c>
      <c r="M4724">
        <v>65.464321602652504</v>
      </c>
      <c r="N4724">
        <v>1.5189993363234</v>
      </c>
      <c r="O4724">
        <v>29.1666666666666</v>
      </c>
      <c r="P4724">
        <v>33.3333333333333</v>
      </c>
      <c r="Q4724">
        <v>-6.7563587712231005E-2</v>
      </c>
    </row>
    <row r="4725" spans="1:17" hidden="1" x14ac:dyDescent="0.3">
      <c r="A4725" t="s">
        <v>9605</v>
      </c>
      <c r="B4725" t="s">
        <v>9606</v>
      </c>
      <c r="C4725" t="str">
        <f>IFERROR(VLOOKUP(Table1[[#This Row],[Ticker]],[1]!Table1[[Symbol]:[Industry]],2,FALSE),"-")</f>
        <v>-</v>
      </c>
      <c r="D4725" t="s">
        <v>544</v>
      </c>
      <c r="E4725">
        <v>4.5502729999999998</v>
      </c>
      <c r="F4725">
        <v>8.15</v>
      </c>
      <c r="G4725">
        <v>-7.5692794905790297</v>
      </c>
      <c r="H4725">
        <v>-7.2889644456776601</v>
      </c>
      <c r="I4725">
        <v>-1.7743650192657801</v>
      </c>
      <c r="J4725">
        <v>3.21911133839654</v>
      </c>
      <c r="K4725">
        <v>7.4651402394531603</v>
      </c>
      <c r="L4725">
        <v>6.2589309913109696</v>
      </c>
      <c r="M4725">
        <v>90.447696752362404</v>
      </c>
      <c r="N4725">
        <v>1.3730158730158699</v>
      </c>
      <c r="O4725">
        <v>11.656441717791401</v>
      </c>
      <c r="P4725">
        <v>79.120879120879096</v>
      </c>
    </row>
    <row r="4726" spans="1:17" hidden="1" x14ac:dyDescent="0.3">
      <c r="A4726" t="s">
        <v>9607</v>
      </c>
      <c r="B4726" t="s">
        <v>9608</v>
      </c>
      <c r="C4726" t="str">
        <f>IFERROR(VLOOKUP(Table1[[#This Row],[Ticker]],[1]!Table1[[Symbol]:[Industry]],2,FALSE),"-")</f>
        <v>-</v>
      </c>
      <c r="E4726">
        <v>4.5364753000000002</v>
      </c>
      <c r="F4726">
        <v>15.52</v>
      </c>
      <c r="G4726">
        <v>6.5123934719175596</v>
      </c>
      <c r="H4726">
        <v>-6.3108330707286697</v>
      </c>
      <c r="I4726">
        <v>9.7434666617433798</v>
      </c>
      <c r="J4726">
        <v>-7.1157989339355101</v>
      </c>
      <c r="K4726">
        <v>15.086551041574401</v>
      </c>
      <c r="L4726">
        <v>14.7659402427263</v>
      </c>
      <c r="M4726">
        <v>36.519451989359702</v>
      </c>
      <c r="N4726">
        <v>1.1652052956166401</v>
      </c>
      <c r="O4726">
        <v>34.3427835051546</v>
      </c>
      <c r="P4726">
        <v>63.713080168776301</v>
      </c>
      <c r="Q4726">
        <v>5.6192771418087997E-2</v>
      </c>
    </row>
    <row r="4727" spans="1:17" hidden="1" x14ac:dyDescent="0.3">
      <c r="A4727" t="s">
        <v>9609</v>
      </c>
      <c r="B4727" t="s">
        <v>9610</v>
      </c>
      <c r="C4727" t="str">
        <f>IFERROR(VLOOKUP(Table1[[#This Row],[Ticker]],[1]!Table1[[Symbol]:[Industry]],2,FALSE),"-")</f>
        <v>-</v>
      </c>
      <c r="D4727" t="s">
        <v>607</v>
      </c>
      <c r="E4727">
        <v>4.4980230600000004</v>
      </c>
      <c r="F4727">
        <v>13.8</v>
      </c>
      <c r="G4727">
        <v>-46.602126963690601</v>
      </c>
      <c r="I4727">
        <v>-5.5702493351723401</v>
      </c>
      <c r="K4727">
        <v>17.182926074637699</v>
      </c>
      <c r="L4727">
        <v>23.662368761796301</v>
      </c>
      <c r="M4727">
        <v>89.584477983611194</v>
      </c>
      <c r="N4727">
        <v>1</v>
      </c>
      <c r="O4727">
        <v>26.449275362318801</v>
      </c>
      <c r="P4727">
        <v>15</v>
      </c>
    </row>
    <row r="4728" spans="1:17" hidden="1" x14ac:dyDescent="0.3">
      <c r="A4728" t="s">
        <v>9611</v>
      </c>
      <c r="B4728" t="s">
        <v>9612</v>
      </c>
      <c r="C4728" t="str">
        <f>IFERROR(VLOOKUP(Table1[[#This Row],[Ticker]],[1]!Table1[[Symbol]:[Industry]],2,FALSE),"-")</f>
        <v>-</v>
      </c>
      <c r="E4728">
        <v>4.4855119800000001</v>
      </c>
      <c r="F4728">
        <v>5.15</v>
      </c>
      <c r="G4728">
        <v>-90.531637901817106</v>
      </c>
      <c r="H4728">
        <v>-21.067538691207201</v>
      </c>
      <c r="I4728">
        <v>-45.036809491387601</v>
      </c>
      <c r="J4728">
        <v>-6.6530433677065002</v>
      </c>
      <c r="K4728">
        <v>6.2476713562775803</v>
      </c>
      <c r="L4728">
        <v>8.8638365016715301</v>
      </c>
      <c r="M4728">
        <v>51.636179178052501</v>
      </c>
      <c r="N4728">
        <v>0.98264208431326305</v>
      </c>
      <c r="O4728">
        <v>251.65048543689301</v>
      </c>
      <c r="P4728">
        <v>0</v>
      </c>
      <c r="Q4728">
        <v>8.0774358474475005E-2</v>
      </c>
    </row>
    <row r="4729" spans="1:17" hidden="1" x14ac:dyDescent="0.3">
      <c r="A4729" t="s">
        <v>9613</v>
      </c>
      <c r="B4729" t="s">
        <v>9614</v>
      </c>
      <c r="C4729" t="str">
        <f>IFERROR(VLOOKUP(Table1[[#This Row],[Ticker]],[1]!Table1[[Symbol]:[Industry]],2,FALSE),"-")</f>
        <v>-</v>
      </c>
      <c r="D4729" t="s">
        <v>64</v>
      </c>
      <c r="E4729">
        <v>4.4539999999999997</v>
      </c>
      <c r="F4729">
        <v>2.65</v>
      </c>
      <c r="G4729">
        <v>-24.5401833516256</v>
      </c>
      <c r="H4729">
        <v>6.3757470158514096</v>
      </c>
      <c r="I4729">
        <v>-5.7396865289260601</v>
      </c>
      <c r="J4729">
        <v>-8.10006498077977</v>
      </c>
      <c r="K4729">
        <v>2.4456276236607701</v>
      </c>
      <c r="L4729">
        <v>2.4583750349068101</v>
      </c>
      <c r="M4729">
        <v>51.524469372809698</v>
      </c>
      <c r="N4729">
        <v>2.4261045648839898</v>
      </c>
      <c r="O4729">
        <v>24.905660377358501</v>
      </c>
      <c r="P4729">
        <v>32.499999999999901</v>
      </c>
      <c r="Q4729">
        <v>3.9160592542775E-2</v>
      </c>
    </row>
    <row r="4730" spans="1:17" hidden="1" x14ac:dyDescent="0.3">
      <c r="A4730" t="s">
        <v>9615</v>
      </c>
      <c r="B4730" t="s">
        <v>9616</v>
      </c>
      <c r="C4730" t="str">
        <f>IFERROR(VLOOKUP(Table1[[#This Row],[Ticker]],[1]!Table1[[Symbol]:[Industry]],2,FALSE),"-")</f>
        <v>-</v>
      </c>
      <c r="D4730" t="s">
        <v>64</v>
      </c>
      <c r="E4730">
        <v>4.4004399999999997</v>
      </c>
      <c r="F4730">
        <v>2.31</v>
      </c>
      <c r="G4730">
        <v>56.204542259962999</v>
      </c>
      <c r="H4730">
        <v>-1.27493563483123</v>
      </c>
      <c r="I4730">
        <v>41.6627566783771</v>
      </c>
      <c r="J4730">
        <v>12.9118397811249</v>
      </c>
      <c r="K4730">
        <v>1.9687421531909199</v>
      </c>
      <c r="L4730">
        <v>1.6908476313549401</v>
      </c>
      <c r="M4730">
        <v>81.619734778616206</v>
      </c>
      <c r="N4730">
        <v>2.8998762768292798</v>
      </c>
      <c r="O4730">
        <v>3.4632034632034499</v>
      </c>
      <c r="P4730">
        <v>156.666666666666</v>
      </c>
      <c r="Q4730">
        <v>8.5223586598406995E-2</v>
      </c>
    </row>
    <row r="4731" spans="1:17" hidden="1" x14ac:dyDescent="0.3">
      <c r="A4731" t="s">
        <v>9617</v>
      </c>
      <c r="B4731" t="s">
        <v>9618</v>
      </c>
      <c r="C4731" t="str">
        <f>IFERROR(VLOOKUP(Table1[[#This Row],[Ticker]],[1]!Table1[[Symbol]:[Industry]],2,FALSE),"-")</f>
        <v>-</v>
      </c>
      <c r="D4731" t="s">
        <v>1125</v>
      </c>
      <c r="E4731">
        <v>4.3748582899999997</v>
      </c>
      <c r="F4731">
        <v>4.8099999999999996</v>
      </c>
      <c r="G4731">
        <v>3.9643741677669802</v>
      </c>
      <c r="H4731">
        <v>-16.676390572188001</v>
      </c>
      <c r="I4731">
        <v>15.261571596467</v>
      </c>
      <c r="J4731">
        <v>0.30479103277189501</v>
      </c>
      <c r="K4731">
        <v>5.4652755121948999</v>
      </c>
      <c r="L4731">
        <v>5.2458829572413901</v>
      </c>
      <c r="M4731">
        <v>33.288225214159802</v>
      </c>
      <c r="N4731">
        <v>1.59055110709503</v>
      </c>
      <c r="O4731">
        <v>55.925155925155899</v>
      </c>
      <c r="P4731">
        <v>120.64220183486199</v>
      </c>
      <c r="Q4731">
        <v>-9.2856294015001006E-2</v>
      </c>
    </row>
    <row r="4732" spans="1:17" hidden="1" x14ac:dyDescent="0.3">
      <c r="A4732" t="s">
        <v>9619</v>
      </c>
      <c r="B4732" t="s">
        <v>9620</v>
      </c>
      <c r="C4732" t="str">
        <f>IFERROR(VLOOKUP(Table1[[#This Row],[Ticker]],[1]!Table1[[Symbol]:[Industry]],2,FALSE),"-")</f>
        <v>-</v>
      </c>
      <c r="D4732" t="s">
        <v>140</v>
      </c>
      <c r="E4732">
        <v>4.3691339999999999</v>
      </c>
      <c r="F4732">
        <v>0.98</v>
      </c>
      <c r="G4732">
        <v>-28.655518549267502</v>
      </c>
      <c r="H4732">
        <v>-23.2834826433782</v>
      </c>
      <c r="I4732">
        <v>-48.091569320341002</v>
      </c>
      <c r="J4732">
        <v>-3.6714935522083501</v>
      </c>
      <c r="K4732">
        <v>1.04837158667174</v>
      </c>
      <c r="L4732">
        <v>0.99759411064009695</v>
      </c>
      <c r="M4732">
        <v>10.371494801102401</v>
      </c>
      <c r="N4732">
        <v>0.82110089279159804</v>
      </c>
      <c r="O4732">
        <v>74.489795918367307</v>
      </c>
      <c r="P4732">
        <v>34.246575342465697</v>
      </c>
      <c r="Q4732">
        <v>1.0022374559377E-2</v>
      </c>
    </row>
    <row r="4733" spans="1:17" hidden="1" x14ac:dyDescent="0.3">
      <c r="A4733" t="s">
        <v>9621</v>
      </c>
      <c r="B4733" t="s">
        <v>9622</v>
      </c>
      <c r="C4733" t="str">
        <f>IFERROR(VLOOKUP(Table1[[#This Row],[Ticker]],[1]!Table1[[Symbol]:[Industry]],2,FALSE),"-")</f>
        <v>-</v>
      </c>
      <c r="D4733" t="s">
        <v>322</v>
      </c>
      <c r="E4733">
        <v>4.3677700000000002</v>
      </c>
      <c r="F4733">
        <v>5.4</v>
      </c>
      <c r="G4733">
        <v>-35.834971935537901</v>
      </c>
      <c r="H4733">
        <v>-1.27493563483124</v>
      </c>
      <c r="I4733">
        <v>-27.596445539395798</v>
      </c>
      <c r="J4733">
        <v>-1.85298175547513</v>
      </c>
      <c r="K4733">
        <v>5.4331056394449098</v>
      </c>
      <c r="L4733">
        <v>5.7041940323271598</v>
      </c>
      <c r="M4733">
        <v>48.257982080101797</v>
      </c>
      <c r="N4733">
        <v>0.79293062419240901</v>
      </c>
      <c r="O4733">
        <v>36.111111111111001</v>
      </c>
      <c r="P4733">
        <v>17.1366594360086</v>
      </c>
      <c r="Q4733">
        <v>7.9699226154638994E-2</v>
      </c>
    </row>
    <row r="4734" spans="1:17" hidden="1" x14ac:dyDescent="0.3">
      <c r="A4734" t="s">
        <v>9623</v>
      </c>
      <c r="B4734" t="s">
        <v>9624</v>
      </c>
      <c r="C4734" t="str">
        <f>IFERROR(VLOOKUP(Table1[[#This Row],[Ticker]],[1]!Table1[[Symbol]:[Industry]],2,FALSE),"-")</f>
        <v>-</v>
      </c>
      <c r="D4734" t="s">
        <v>140</v>
      </c>
      <c r="E4734">
        <v>4.3448399999999996</v>
      </c>
      <c r="F4734">
        <v>7.29</v>
      </c>
      <c r="G4734">
        <v>-25.6852215195645</v>
      </c>
      <c r="H4734">
        <v>-7.0441664040619996</v>
      </c>
      <c r="I4734">
        <v>-11.3173757719539</v>
      </c>
      <c r="J4734">
        <v>-1.6714935522083501</v>
      </c>
      <c r="K4734">
        <v>7.2899994490389801</v>
      </c>
      <c r="L4734">
        <v>7.2800101675214899</v>
      </c>
      <c r="M4734">
        <v>98.182515309086796</v>
      </c>
      <c r="O4734">
        <v>0</v>
      </c>
      <c r="P4734">
        <v>0</v>
      </c>
    </row>
    <row r="4735" spans="1:17" hidden="1" x14ac:dyDescent="0.3">
      <c r="A4735" t="s">
        <v>9625</v>
      </c>
      <c r="B4735" t="s">
        <v>9626</v>
      </c>
      <c r="C4735" t="str">
        <f>IFERROR(VLOOKUP(Table1[[#This Row],[Ticker]],[1]!Table1[[Symbol]:[Industry]],2,FALSE),"-")</f>
        <v>-</v>
      </c>
      <c r="D4735" t="s">
        <v>486</v>
      </c>
      <c r="E4735">
        <v>4.3377463220000001</v>
      </c>
      <c r="F4735">
        <v>1.33</v>
      </c>
      <c r="G4735">
        <v>14.3147784804354</v>
      </c>
      <c r="H4735">
        <v>-8.5256478855434796</v>
      </c>
      <c r="I4735">
        <v>28.682624228045999</v>
      </c>
      <c r="J4735">
        <v>-3.1529750336898301</v>
      </c>
      <c r="K4735">
        <v>1.15708833769234</v>
      </c>
      <c r="L4735">
        <v>1.01174801146296</v>
      </c>
      <c r="M4735">
        <v>15.140596399083099</v>
      </c>
      <c r="N4735">
        <v>1.35415646343038</v>
      </c>
      <c r="O4735">
        <v>11.278195488721799</v>
      </c>
      <c r="P4735">
        <v>77.3333333333333</v>
      </c>
      <c r="Q4735">
        <v>-8.5255972435599996E-3</v>
      </c>
    </row>
    <row r="4736" spans="1:17" hidden="1" x14ac:dyDescent="0.3">
      <c r="A4736" t="s">
        <v>9627</v>
      </c>
      <c r="B4736" t="s">
        <v>9628</v>
      </c>
      <c r="C4736" t="str">
        <f>IFERROR(VLOOKUP(Table1[[#This Row],[Ticker]],[1]!Table1[[Symbol]:[Industry]],2,FALSE),"-")</f>
        <v>-</v>
      </c>
      <c r="D4736" t="s">
        <v>130</v>
      </c>
      <c r="E4736">
        <v>4.3361999999999998</v>
      </c>
      <c r="F4736">
        <v>8.33</v>
      </c>
      <c r="G4736">
        <v>-17.2216798528978</v>
      </c>
      <c r="H4736">
        <v>2.8680042358376099</v>
      </c>
      <c r="I4736">
        <v>-27.175961630539799</v>
      </c>
      <c r="J4736">
        <v>-10.230992508367001</v>
      </c>
      <c r="K4736">
        <v>9.4532849195696205</v>
      </c>
      <c r="L4736">
        <v>9.6311262138150706</v>
      </c>
      <c r="M4736">
        <v>31.262823037448499</v>
      </c>
      <c r="N4736">
        <v>2.88499677708971</v>
      </c>
      <c r="O4736">
        <v>91.956782713085204</v>
      </c>
      <c r="P4736">
        <v>18.660968660968599</v>
      </c>
      <c r="Q4736">
        <v>1.2870126237925999E-2</v>
      </c>
    </row>
    <row r="4737" spans="1:17" hidden="1" x14ac:dyDescent="0.3">
      <c r="A4737" t="s">
        <v>9629</v>
      </c>
      <c r="B4737" t="s">
        <v>9630</v>
      </c>
      <c r="C4737" t="str">
        <f>IFERROR(VLOOKUP(Table1[[#This Row],[Ticker]],[1]!Table1[[Symbol]:[Industry]],2,FALSE),"-")</f>
        <v>-</v>
      </c>
      <c r="D4737" t="s">
        <v>18</v>
      </c>
      <c r="E4737">
        <v>4.3170111000000002</v>
      </c>
      <c r="F4737">
        <v>12.69</v>
      </c>
      <c r="G4737">
        <v>109.750771059285</v>
      </c>
      <c r="H4737">
        <v>0.68079115111626298</v>
      </c>
      <c r="I4737">
        <v>142.99124146251401</v>
      </c>
      <c r="J4737">
        <v>-1.6714935522083501</v>
      </c>
      <c r="K4737">
        <v>10.939583649371199</v>
      </c>
      <c r="L4737">
        <v>7.7732664001143998</v>
      </c>
      <c r="M4737">
        <v>99.8125415666956</v>
      </c>
      <c r="N4737">
        <v>0.22978402812656901</v>
      </c>
      <c r="O4737">
        <v>0</v>
      </c>
      <c r="P4737">
        <v>179.51541850220201</v>
      </c>
    </row>
    <row r="4738" spans="1:17" hidden="1" x14ac:dyDescent="0.3">
      <c r="A4738" t="s">
        <v>9631</v>
      </c>
      <c r="B4738" t="s">
        <v>9632</v>
      </c>
      <c r="C4738" t="str">
        <f>IFERROR(VLOOKUP(Table1[[#This Row],[Ticker]],[1]!Table1[[Symbol]:[Industry]],2,FALSE),"-")</f>
        <v>-</v>
      </c>
      <c r="D4738" t="s">
        <v>124</v>
      </c>
      <c r="E4738">
        <v>4.3032754999999998</v>
      </c>
      <c r="F4738">
        <v>10.14</v>
      </c>
      <c r="G4738">
        <v>-5.6852215195645197</v>
      </c>
      <c r="H4738">
        <v>4.7535864049267396</v>
      </c>
      <c r="I4738">
        <v>-28.5418655678723</v>
      </c>
      <c r="J4738">
        <v>-3.6419369019620502</v>
      </c>
      <c r="K4738">
        <v>9.5060874671371707</v>
      </c>
      <c r="L4738">
        <v>10.766050351714499</v>
      </c>
      <c r="M4738">
        <v>52.596487437545598</v>
      </c>
      <c r="N4738">
        <v>0.27570783796092302</v>
      </c>
      <c r="O4738">
        <v>96.844181459566002</v>
      </c>
      <c r="P4738">
        <v>66.229508196721298</v>
      </c>
      <c r="Q4738">
        <v>3.8054245116467003E-2</v>
      </c>
    </row>
    <row r="4739" spans="1:17" hidden="1" x14ac:dyDescent="0.3">
      <c r="A4739" t="s">
        <v>9633</v>
      </c>
      <c r="B4739" t="s">
        <v>9634</v>
      </c>
      <c r="C4739" t="str">
        <f>IFERROR(VLOOKUP(Table1[[#This Row],[Ticker]],[1]!Table1[[Symbol]:[Industry]],2,FALSE),"-")</f>
        <v>-</v>
      </c>
      <c r="D4739" t="s">
        <v>92</v>
      </c>
      <c r="E4739">
        <v>4.3031898000000002</v>
      </c>
      <c r="F4739">
        <v>20.43</v>
      </c>
      <c r="G4739">
        <v>168.69518193864801</v>
      </c>
      <c r="H4739">
        <v>26.793522729363001</v>
      </c>
      <c r="I4739">
        <v>180.957302339634</v>
      </c>
      <c r="J4739">
        <v>19.801664999601801</v>
      </c>
      <c r="K4739">
        <v>12.5817660461671</v>
      </c>
      <c r="L4739">
        <v>9.3186319985730499</v>
      </c>
      <c r="M4739">
        <v>99.080859100913102</v>
      </c>
      <c r="N4739">
        <v>0.317184424367839</v>
      </c>
      <c r="O4739">
        <v>0</v>
      </c>
      <c r="P4739">
        <v>258.42105263157799</v>
      </c>
      <c r="Q4739">
        <v>0.11496305403483401</v>
      </c>
    </row>
    <row r="4740" spans="1:17" hidden="1" x14ac:dyDescent="0.3">
      <c r="A4740" t="s">
        <v>9635</v>
      </c>
      <c r="B4740" t="s">
        <v>9636</v>
      </c>
      <c r="C4740" t="str">
        <f>IFERROR(VLOOKUP(Table1[[#This Row],[Ticker]],[1]!Table1[[Symbol]:[Industry]],2,FALSE),"-")</f>
        <v>-</v>
      </c>
      <c r="D4740" t="s">
        <v>64</v>
      </c>
      <c r="E4740">
        <v>4.2638999999999996</v>
      </c>
      <c r="F4740">
        <v>2.4500000000000002</v>
      </c>
      <c r="G4740">
        <v>8.9301630958200704</v>
      </c>
      <c r="H4740">
        <v>1.8447224848268799</v>
      </c>
      <c r="I4740">
        <v>12.4199979654197</v>
      </c>
      <c r="J4740">
        <v>-1.1742514863953101E-2</v>
      </c>
      <c r="K4740">
        <v>1.9814471374117799</v>
      </c>
      <c r="L4740">
        <v>1.78727105754021</v>
      </c>
      <c r="M4740">
        <v>99.999535260270406</v>
      </c>
      <c r="N4740">
        <v>0.81265725257924304</v>
      </c>
      <c r="O4740">
        <v>0</v>
      </c>
      <c r="P4740">
        <v>36.871508379888198</v>
      </c>
      <c r="Q4740">
        <v>-5.4909067304761999E-2</v>
      </c>
    </row>
    <row r="4741" spans="1:17" hidden="1" x14ac:dyDescent="0.3">
      <c r="A4741" t="s">
        <v>9637</v>
      </c>
      <c r="B4741" t="s">
        <v>9638</v>
      </c>
      <c r="C4741" t="str">
        <f>IFERROR(VLOOKUP(Table1[[#This Row],[Ticker]],[1]!Table1[[Symbol]:[Industry]],2,FALSE),"-")</f>
        <v>-</v>
      </c>
      <c r="D4741" t="s">
        <v>607</v>
      </c>
      <c r="E4741">
        <v>4.2309165000000002</v>
      </c>
      <c r="F4741">
        <v>4.75</v>
      </c>
      <c r="G4741">
        <v>-8.4012709022805794</v>
      </c>
      <c r="H4741">
        <v>4.8605955006998904</v>
      </c>
      <c r="I4741">
        <v>-26.495947200525301</v>
      </c>
      <c r="J4741">
        <v>-10.409357629878199</v>
      </c>
      <c r="K4741">
        <v>4.5233586062717199</v>
      </c>
      <c r="L4741">
        <v>4.4802077066660697</v>
      </c>
      <c r="M4741">
        <v>53.835798979479499</v>
      </c>
      <c r="N4741">
        <v>0.67168749299840402</v>
      </c>
      <c r="O4741">
        <v>26.315789473684202</v>
      </c>
      <c r="P4741">
        <v>55.228758169934601</v>
      </c>
      <c r="Q4741">
        <v>2.7700676862081001E-2</v>
      </c>
    </row>
    <row r="4742" spans="1:17" hidden="1" x14ac:dyDescent="0.3">
      <c r="A4742" t="s">
        <v>9639</v>
      </c>
      <c r="B4742" t="s">
        <v>9640</v>
      </c>
      <c r="C4742" t="str">
        <f>IFERROR(VLOOKUP(Table1[[#This Row],[Ticker]],[1]!Table1[[Symbol]:[Industry]],2,FALSE),"-")</f>
        <v>-</v>
      </c>
      <c r="D4742" t="s">
        <v>193</v>
      </c>
      <c r="E4742">
        <v>4.2199949999999999</v>
      </c>
      <c r="F4742">
        <v>42.41</v>
      </c>
      <c r="G4742">
        <v>89.048955695625295</v>
      </c>
      <c r="H4742">
        <v>-2.0691664040619999</v>
      </c>
      <c r="I4742">
        <v>98.529234816863394</v>
      </c>
      <c r="J4742">
        <v>10.811763881491</v>
      </c>
      <c r="K4742">
        <v>36.018171795441503</v>
      </c>
      <c r="L4742">
        <v>30.014486832393001</v>
      </c>
      <c r="M4742">
        <v>83.119301238881505</v>
      </c>
      <c r="N4742">
        <v>2.77411613631809</v>
      </c>
      <c r="O4742">
        <v>13.180853572270699</v>
      </c>
      <c r="P4742">
        <v>172.38278741168901</v>
      </c>
      <c r="Q4742">
        <v>0.110607426196339</v>
      </c>
    </row>
    <row r="4743" spans="1:17" hidden="1" x14ac:dyDescent="0.3">
      <c r="A4743" t="s">
        <v>9641</v>
      </c>
      <c r="B4743" t="s">
        <v>9642</v>
      </c>
      <c r="C4743" t="str">
        <f>IFERROR(VLOOKUP(Table1[[#This Row],[Ticker]],[1]!Table1[[Symbol]:[Industry]],2,FALSE),"-")</f>
        <v>-</v>
      </c>
      <c r="E4743">
        <v>4.2150780000000001</v>
      </c>
      <c r="F4743">
        <v>8.26</v>
      </c>
      <c r="G4743">
        <v>-0.72304300216666895</v>
      </c>
      <c r="H4743">
        <v>9.9530007347481906</v>
      </c>
      <c r="I4743">
        <v>-22.7857573367985</v>
      </c>
      <c r="J4743">
        <v>8.4618397811249704</v>
      </c>
      <c r="K4743">
        <v>7.2586659549315602</v>
      </c>
      <c r="L4743">
        <v>7.4583171629762397</v>
      </c>
      <c r="M4743">
        <v>80.270223097713298</v>
      </c>
      <c r="N4743">
        <v>1.27090442890442</v>
      </c>
      <c r="O4743">
        <v>17.554479418886199</v>
      </c>
      <c r="P4743">
        <v>44.912280701754298</v>
      </c>
      <c r="Q4743">
        <v>1.4500670894993E-2</v>
      </c>
    </row>
    <row r="4744" spans="1:17" hidden="1" x14ac:dyDescent="0.3">
      <c r="A4744" t="s">
        <v>9643</v>
      </c>
      <c r="B4744" t="s">
        <v>9644</v>
      </c>
      <c r="C4744" t="str">
        <f>IFERROR(VLOOKUP(Table1[[#This Row],[Ticker]],[1]!Table1[[Symbol]:[Industry]],2,FALSE),"-")</f>
        <v>-</v>
      </c>
      <c r="D4744" t="s">
        <v>388</v>
      </c>
      <c r="E4744">
        <v>4.2002800000000002</v>
      </c>
      <c r="F4744">
        <v>14.28</v>
      </c>
      <c r="G4744">
        <v>63.453851328117501</v>
      </c>
      <c r="H4744">
        <v>-10.492442266130899</v>
      </c>
      <c r="I4744">
        <v>-56.394298848877</v>
      </c>
      <c r="J4744">
        <v>-2.5213519091488501</v>
      </c>
      <c r="K4744">
        <v>14.4431780324842</v>
      </c>
      <c r="L4744">
        <v>15.905467715010399</v>
      </c>
      <c r="M4744">
        <v>70.346982907793503</v>
      </c>
      <c r="N4744">
        <v>0.96082069191312802</v>
      </c>
      <c r="O4744">
        <v>87.675070028011206</v>
      </c>
      <c r="P4744">
        <v>89.139072847682101</v>
      </c>
      <c r="Q4744">
        <v>3.2972651660567003E-2</v>
      </c>
    </row>
    <row r="4745" spans="1:17" hidden="1" x14ac:dyDescent="0.3">
      <c r="A4745" t="s">
        <v>9645</v>
      </c>
      <c r="B4745" t="s">
        <v>9646</v>
      </c>
      <c r="C4745" t="str">
        <f>IFERROR(VLOOKUP(Table1[[#This Row],[Ticker]],[1]!Table1[[Symbol]:[Industry]],2,FALSE),"-")</f>
        <v>-</v>
      </c>
      <c r="E4745">
        <v>4.1882106099999996</v>
      </c>
      <c r="F4745">
        <v>19.079999999999998</v>
      </c>
      <c r="G4745">
        <v>-32.384488023232002</v>
      </c>
      <c r="H4745">
        <v>-6.6757453514304199</v>
      </c>
      <c r="I4745">
        <v>15.3758513196794</v>
      </c>
      <c r="J4745">
        <v>-5.1145315268918896</v>
      </c>
      <c r="K4745">
        <v>19.923972809764599</v>
      </c>
      <c r="L4745">
        <v>19.1126917999417</v>
      </c>
      <c r="M4745">
        <v>37.6300948602277</v>
      </c>
      <c r="N4745">
        <v>0.68832220899270202</v>
      </c>
      <c r="O4745">
        <v>43.763102725366899</v>
      </c>
      <c r="P4745">
        <v>27.1999999999999</v>
      </c>
      <c r="Q4745">
        <v>-1.1514897352534E-2</v>
      </c>
    </row>
    <row r="4746" spans="1:17" hidden="1" x14ac:dyDescent="0.3">
      <c r="A4746" t="s">
        <v>9647</v>
      </c>
      <c r="B4746" t="s">
        <v>9648</v>
      </c>
      <c r="C4746" t="str">
        <f>IFERROR(VLOOKUP(Table1[[#This Row],[Ticker]],[1]!Table1[[Symbol]:[Industry]],2,FALSE),"-")</f>
        <v>-</v>
      </c>
      <c r="D4746" t="s">
        <v>119</v>
      </c>
      <c r="E4746">
        <v>4.181</v>
      </c>
      <c r="F4746">
        <v>1.18</v>
      </c>
      <c r="G4746">
        <v>25.596829762486699</v>
      </c>
      <c r="H4746">
        <v>-2.6193876430000498</v>
      </c>
      <c r="I4746">
        <v>30.851298926841199</v>
      </c>
      <c r="J4746">
        <v>-1.6714935522083501</v>
      </c>
      <c r="K4746">
        <v>0.94205548196784505</v>
      </c>
      <c r="L4746">
        <v>0.78017606159363595</v>
      </c>
      <c r="M4746">
        <v>94.006941945555795</v>
      </c>
      <c r="N4746">
        <v>1.23630034382891</v>
      </c>
      <c r="O4746">
        <v>0</v>
      </c>
      <c r="P4746">
        <v>107.017543859649</v>
      </c>
      <c r="Q4746">
        <v>0.133187843918737</v>
      </c>
    </row>
    <row r="4747" spans="1:17" hidden="1" x14ac:dyDescent="0.3">
      <c r="A4747" t="s">
        <v>9649</v>
      </c>
      <c r="B4747" t="s">
        <v>9650</v>
      </c>
      <c r="C4747" t="str">
        <f>IFERROR(VLOOKUP(Table1[[#This Row],[Ticker]],[1]!Table1[[Symbol]:[Industry]],2,FALSE),"-")</f>
        <v>-</v>
      </c>
      <c r="E4747">
        <v>4.1328140360000001</v>
      </c>
      <c r="F4747">
        <v>4.42</v>
      </c>
      <c r="G4747">
        <v>-72.432209471371706</v>
      </c>
      <c r="H4747">
        <v>-22.369836902146201</v>
      </c>
      <c r="I4747">
        <v>-24.650709105287198</v>
      </c>
      <c r="J4747">
        <v>-5.7929686064382899</v>
      </c>
      <c r="K4747">
        <v>5.2379507931759601</v>
      </c>
      <c r="L4747">
        <v>6.4190068697495404</v>
      </c>
      <c r="M4747">
        <v>9.6645012404999995E-5</v>
      </c>
      <c r="N4747">
        <v>0.49090909090909002</v>
      </c>
      <c r="O4747">
        <v>87.782805429864197</v>
      </c>
      <c r="P4747">
        <v>16.315789473684202</v>
      </c>
    </row>
    <row r="4748" spans="1:17" hidden="1" x14ac:dyDescent="0.3">
      <c r="A4748" t="s">
        <v>9651</v>
      </c>
      <c r="B4748" t="s">
        <v>9652</v>
      </c>
      <c r="C4748" t="str">
        <f>IFERROR(VLOOKUP(Table1[[#This Row],[Ticker]],[1]!Table1[[Symbol]:[Industry]],2,FALSE),"-")</f>
        <v>-</v>
      </c>
      <c r="D4748" t="s">
        <v>61</v>
      </c>
      <c r="E4748">
        <v>4.109888024</v>
      </c>
      <c r="F4748">
        <v>9.26</v>
      </c>
      <c r="G4748">
        <v>28.391317581932899</v>
      </c>
      <c r="H4748">
        <v>19.9791532118501</v>
      </c>
      <c r="I4748">
        <v>28.561778306595802</v>
      </c>
      <c r="J4748">
        <v>3.31716857931091</v>
      </c>
      <c r="K4748">
        <v>7.7491447435848402</v>
      </c>
      <c r="L4748">
        <v>6.9019506259016001</v>
      </c>
      <c r="M4748">
        <v>100</v>
      </c>
      <c r="N4748">
        <v>2.1454545454545402</v>
      </c>
      <c r="O4748">
        <v>0</v>
      </c>
      <c r="P4748">
        <v>54.076539101497502</v>
      </c>
    </row>
    <row r="4749" spans="1:17" hidden="1" x14ac:dyDescent="0.3">
      <c r="A4749" t="s">
        <v>9653</v>
      </c>
      <c r="B4749" t="s">
        <v>9654</v>
      </c>
      <c r="C4749" t="str">
        <f>IFERROR(VLOOKUP(Table1[[#This Row],[Ticker]],[1]!Table1[[Symbol]:[Industry]],2,FALSE),"-")</f>
        <v>-</v>
      </c>
      <c r="D4749" t="s">
        <v>388</v>
      </c>
      <c r="E4749">
        <v>4.0972463010000002</v>
      </c>
      <c r="F4749">
        <v>26.47</v>
      </c>
      <c r="G4749">
        <v>176.483728252124</v>
      </c>
      <c r="H4749">
        <v>3.2015645413773801</v>
      </c>
      <c r="I4749">
        <v>190.851573999735</v>
      </c>
      <c r="J4749">
        <v>8.5742373932310301</v>
      </c>
      <c r="K4749">
        <v>20.789517556595801</v>
      </c>
      <c r="M4749">
        <v>100</v>
      </c>
      <c r="O4749">
        <v>0</v>
      </c>
      <c r="P4749">
        <v>202.168949771689</v>
      </c>
    </row>
    <row r="4750" spans="1:17" hidden="1" x14ac:dyDescent="0.3">
      <c r="A4750" t="s">
        <v>9655</v>
      </c>
      <c r="B4750" t="s">
        <v>9656</v>
      </c>
      <c r="C4750" t="str">
        <f>IFERROR(VLOOKUP(Table1[[#This Row],[Ticker]],[1]!Table1[[Symbol]:[Industry]],2,FALSE),"-")</f>
        <v>-</v>
      </c>
      <c r="E4750">
        <v>4.0601500000000001</v>
      </c>
      <c r="F4750">
        <v>4.84</v>
      </c>
      <c r="G4750">
        <v>-46.340959224482503</v>
      </c>
      <c r="H4750">
        <v>-11.806071165966699</v>
      </c>
      <c r="I4750">
        <v>-20.850086052327701</v>
      </c>
      <c r="J4750">
        <v>2.2786103978956</v>
      </c>
      <c r="K4750">
        <v>5.0602726494312602</v>
      </c>
      <c r="L4750">
        <v>5.4775599612030703</v>
      </c>
      <c r="M4750">
        <v>53.107319233288599</v>
      </c>
      <c r="N4750">
        <v>1.56006357322619</v>
      </c>
      <c r="O4750">
        <v>64.2561983471074</v>
      </c>
      <c r="P4750">
        <v>13.8823529411764</v>
      </c>
      <c r="Q4750">
        <v>-8.0830414171310008E-3</v>
      </c>
    </row>
    <row r="4751" spans="1:17" hidden="1" x14ac:dyDescent="0.3">
      <c r="A4751" t="s">
        <v>9657</v>
      </c>
      <c r="B4751" t="s">
        <v>9658</v>
      </c>
      <c r="C4751" t="str">
        <f>IFERROR(VLOOKUP(Table1[[#This Row],[Ticker]],[1]!Table1[[Symbol]:[Industry]],2,FALSE),"-")</f>
        <v>-</v>
      </c>
      <c r="D4751" t="s">
        <v>396</v>
      </c>
      <c r="E4751">
        <v>4.0333712999999998</v>
      </c>
      <c r="F4751">
        <v>9.31</v>
      </c>
      <c r="G4751">
        <v>8.6582128238698104</v>
      </c>
      <c r="H4751">
        <v>-7.0441664040619996</v>
      </c>
      <c r="I4751">
        <v>-1.13986097905453</v>
      </c>
      <c r="J4751">
        <v>-1.6714935522083501</v>
      </c>
      <c r="K4751">
        <v>9.2993067690271793</v>
      </c>
      <c r="L4751">
        <v>8.8118110894736805</v>
      </c>
      <c r="M4751">
        <v>99.999999983441796</v>
      </c>
      <c r="O4751">
        <v>0</v>
      </c>
      <c r="P4751">
        <v>34.343434343434303</v>
      </c>
    </row>
    <row r="4752" spans="1:17" hidden="1" x14ac:dyDescent="0.3">
      <c r="A4752" t="s">
        <v>9659</v>
      </c>
      <c r="B4752" t="s">
        <v>9660</v>
      </c>
      <c r="C4752" t="str">
        <f>IFERROR(VLOOKUP(Table1[[#This Row],[Ticker]],[1]!Table1[[Symbol]:[Industry]],2,FALSE),"-")</f>
        <v>-</v>
      </c>
      <c r="D4752" t="s">
        <v>544</v>
      </c>
      <c r="E4752">
        <v>4.0289999999999999</v>
      </c>
      <c r="F4752">
        <v>40.29</v>
      </c>
      <c r="G4752">
        <v>8.2130835651812095</v>
      </c>
      <c r="H4752">
        <v>-8.1730007598902201</v>
      </c>
      <c r="I4752">
        <v>13.188186650790101</v>
      </c>
      <c r="J4752">
        <v>-7.9738191336037003</v>
      </c>
      <c r="K4752">
        <v>39.396324936802102</v>
      </c>
      <c r="L4752">
        <v>36.684098477574899</v>
      </c>
      <c r="M4752">
        <v>38.628414225240498</v>
      </c>
      <c r="N4752">
        <v>1.5773929025872999</v>
      </c>
      <c r="O4752">
        <v>50.062050136510301</v>
      </c>
      <c r="P4752">
        <v>69.001677852348905</v>
      </c>
    </row>
    <row r="4753" spans="1:17" hidden="1" x14ac:dyDescent="0.3">
      <c r="A4753" t="s">
        <v>9661</v>
      </c>
      <c r="B4753" t="s">
        <v>9662</v>
      </c>
      <c r="C4753" t="str">
        <f>IFERROR(VLOOKUP(Table1[[#This Row],[Ticker]],[1]!Table1[[Symbol]:[Industry]],2,FALSE),"-")</f>
        <v>-</v>
      </c>
      <c r="D4753" t="s">
        <v>46</v>
      </c>
      <c r="E4753">
        <v>4.0200012860000003</v>
      </c>
      <c r="F4753">
        <v>11.78</v>
      </c>
      <c r="G4753">
        <v>68.064778480435393</v>
      </c>
      <c r="H4753">
        <v>-12.581079155739801</v>
      </c>
      <c r="I4753">
        <v>-11.147307744742999</v>
      </c>
      <c r="J4753">
        <v>13.1093423295449</v>
      </c>
      <c r="K4753">
        <v>11.0357315799509</v>
      </c>
      <c r="L4753">
        <v>10.944804449159999</v>
      </c>
      <c r="M4753">
        <v>54.811574533876602</v>
      </c>
      <c r="N4753">
        <v>0.65975918835845904</v>
      </c>
      <c r="O4753">
        <v>26.740237691001699</v>
      </c>
      <c r="P4753">
        <v>114.181818181818</v>
      </c>
      <c r="Q4753">
        <v>5.6007720528219998E-3</v>
      </c>
    </row>
    <row r="4754" spans="1:17" hidden="1" x14ac:dyDescent="0.3">
      <c r="A4754" t="s">
        <v>9663</v>
      </c>
      <c r="B4754" t="s">
        <v>9664</v>
      </c>
      <c r="C4754" t="str">
        <f>IFERROR(VLOOKUP(Table1[[#This Row],[Ticker]],[1]!Table1[[Symbol]:[Industry]],2,FALSE),"-")</f>
        <v>-</v>
      </c>
      <c r="D4754" t="s">
        <v>544</v>
      </c>
      <c r="E4754">
        <v>4.0150499999999996</v>
      </c>
      <c r="F4754">
        <v>20</v>
      </c>
      <c r="G4754">
        <v>-25.6852215195645</v>
      </c>
      <c r="H4754">
        <v>-4.3508995711442999</v>
      </c>
      <c r="I4754">
        <v>-7.7440976777022597</v>
      </c>
      <c r="J4754">
        <v>-9.1737397336998203</v>
      </c>
      <c r="K4754">
        <v>21.052391764152201</v>
      </c>
      <c r="L4754">
        <v>20.815604795362301</v>
      </c>
      <c r="M4754">
        <v>34.333644665617697</v>
      </c>
      <c r="N4754">
        <v>0.74181747375750096</v>
      </c>
      <c r="O4754">
        <v>39.1</v>
      </c>
      <c r="P4754">
        <v>30.293159609120501</v>
      </c>
      <c r="Q4754">
        <v>0.1399344544185</v>
      </c>
    </row>
    <row r="4755" spans="1:17" hidden="1" x14ac:dyDescent="0.3">
      <c r="A4755" t="s">
        <v>9665</v>
      </c>
      <c r="B4755" t="s">
        <v>9666</v>
      </c>
      <c r="C4755" t="str">
        <f>IFERROR(VLOOKUP(Table1[[#This Row],[Ticker]],[1]!Table1[[Symbol]:[Industry]],2,FALSE),"-")</f>
        <v>-</v>
      </c>
      <c r="D4755" t="s">
        <v>124</v>
      </c>
      <c r="E4755">
        <v>3.9828510000000001</v>
      </c>
      <c r="F4755">
        <v>8.1</v>
      </c>
      <c r="G4755">
        <v>30.685434851091799</v>
      </c>
      <c r="H4755">
        <v>-1.7125669242180599</v>
      </c>
      <c r="I4755">
        <v>4.3969099423317504</v>
      </c>
      <c r="J4755">
        <v>-4.0376864629935103E-2</v>
      </c>
      <c r="K4755">
        <v>7.6776179111916498</v>
      </c>
      <c r="L4755">
        <v>7.6514899787194297</v>
      </c>
      <c r="M4755">
        <v>67.177990891362299</v>
      </c>
      <c r="N4755">
        <v>1.3056100066351499</v>
      </c>
      <c r="O4755">
        <v>40.493827160493801</v>
      </c>
      <c r="P4755">
        <v>65.983606557377001</v>
      </c>
      <c r="Q4755">
        <v>4.2626287484238003E-2</v>
      </c>
    </row>
    <row r="4756" spans="1:17" hidden="1" x14ac:dyDescent="0.3">
      <c r="A4756" t="s">
        <v>9667</v>
      </c>
      <c r="B4756" t="s">
        <v>9668</v>
      </c>
      <c r="C4756" t="str">
        <f>IFERROR(VLOOKUP(Table1[[#This Row],[Ticker]],[1]!Table1[[Symbol]:[Industry]],2,FALSE),"-")</f>
        <v>-</v>
      </c>
      <c r="D4756" t="s">
        <v>61</v>
      </c>
      <c r="E4756">
        <v>3.9649896</v>
      </c>
      <c r="F4756">
        <v>11.65</v>
      </c>
      <c r="G4756">
        <v>60.120201127963298</v>
      </c>
      <c r="H4756">
        <v>-6.6932892110795503</v>
      </c>
      <c r="I4756">
        <v>44.223345189327702</v>
      </c>
      <c r="J4756">
        <v>3.3790114982966801</v>
      </c>
      <c r="K4756">
        <v>10.7256290353164</v>
      </c>
      <c r="L4756">
        <v>12.565839327783801</v>
      </c>
      <c r="M4756">
        <v>65.765073647113397</v>
      </c>
      <c r="N4756">
        <v>0.743456460533368</v>
      </c>
      <c r="O4756">
        <v>8.1545064377682195</v>
      </c>
      <c r="P4756">
        <v>98.466780238500803</v>
      </c>
      <c r="Q4756">
        <v>1.6155512213326E-2</v>
      </c>
    </row>
    <row r="4757" spans="1:17" hidden="1" x14ac:dyDescent="0.3">
      <c r="A4757" t="s">
        <v>9669</v>
      </c>
      <c r="B4757" t="s">
        <v>9670</v>
      </c>
      <c r="C4757" t="str">
        <f>IFERROR(VLOOKUP(Table1[[#This Row],[Ticker]],[1]!Table1[[Symbol]:[Industry]],2,FALSE),"-")</f>
        <v>-</v>
      </c>
      <c r="D4757" t="s">
        <v>124</v>
      </c>
      <c r="E4757">
        <v>3.95881705799999</v>
      </c>
      <c r="F4757">
        <v>8.94</v>
      </c>
      <c r="G4757">
        <v>-30.172401006744</v>
      </c>
      <c r="H4757">
        <v>-7.0441664040619996</v>
      </c>
      <c r="I4757">
        <v>-11.3173757719539</v>
      </c>
      <c r="J4757">
        <v>-1.6714935522083501</v>
      </c>
      <c r="K4757">
        <v>8.9400555211917503</v>
      </c>
      <c r="L4757">
        <v>8.9789077369630306</v>
      </c>
      <c r="M4757" s="1">
        <v>1.6367834999999998E-8</v>
      </c>
      <c r="O4757">
        <v>4.6979865771812097</v>
      </c>
      <c r="P4757">
        <v>0</v>
      </c>
    </row>
    <row r="4758" spans="1:17" hidden="1" x14ac:dyDescent="0.3">
      <c r="A4758" t="s">
        <v>9671</v>
      </c>
      <c r="B4758" t="s">
        <v>9672</v>
      </c>
      <c r="C4758" t="str">
        <f>IFERROR(VLOOKUP(Table1[[#This Row],[Ticker]],[1]!Table1[[Symbol]:[Industry]],2,FALSE),"-")</f>
        <v>-</v>
      </c>
      <c r="D4758" t="s">
        <v>607</v>
      </c>
      <c r="E4758">
        <v>3.952407</v>
      </c>
      <c r="F4758">
        <v>9.3000000000000007</v>
      </c>
      <c r="G4758">
        <v>17.612159065951602</v>
      </c>
      <c r="H4758">
        <v>3.5384733105634401</v>
      </c>
      <c r="I4758">
        <v>-24.238724086560602</v>
      </c>
      <c r="J4758">
        <v>7.7402711536739996</v>
      </c>
      <c r="K4758">
        <v>9.0513620362204907</v>
      </c>
      <c r="L4758">
        <v>9.4861114506192905</v>
      </c>
      <c r="M4758">
        <v>58.422147359702002</v>
      </c>
      <c r="N4758">
        <v>0.665233670083339</v>
      </c>
      <c r="O4758">
        <v>71.505376344086002</v>
      </c>
      <c r="P4758">
        <v>75.471698113207495</v>
      </c>
      <c r="Q4758">
        <v>7.8218091039115006E-2</v>
      </c>
    </row>
    <row r="4759" spans="1:17" hidden="1" x14ac:dyDescent="0.3">
      <c r="A4759" t="s">
        <v>9673</v>
      </c>
      <c r="B4759" t="s">
        <v>9674</v>
      </c>
      <c r="C4759" t="str">
        <f>IFERROR(VLOOKUP(Table1[[#This Row],[Ticker]],[1]!Table1[[Symbol]:[Industry]],2,FALSE),"-")</f>
        <v>-</v>
      </c>
      <c r="D4759" t="s">
        <v>544</v>
      </c>
      <c r="E4759">
        <v>3.9119999999999999</v>
      </c>
      <c r="F4759">
        <v>15.08</v>
      </c>
      <c r="G4759">
        <v>14.7244619068786</v>
      </c>
      <c r="H4759">
        <v>-2.1033174131086199</v>
      </c>
      <c r="I4759">
        <v>10.099693471202199</v>
      </c>
      <c r="J4759">
        <v>-1.6714935522083501</v>
      </c>
      <c r="K4759">
        <v>10.5996753147646</v>
      </c>
      <c r="M4759">
        <v>100</v>
      </c>
      <c r="N4759">
        <v>1.3333333333333299</v>
      </c>
      <c r="O4759">
        <v>0</v>
      </c>
      <c r="P4759">
        <v>40.409683426443202</v>
      </c>
    </row>
    <row r="4760" spans="1:17" hidden="1" x14ac:dyDescent="0.3">
      <c r="A4760" t="s">
        <v>9675</v>
      </c>
      <c r="B4760" t="s">
        <v>9676</v>
      </c>
      <c r="C4760" t="str">
        <f>IFERROR(VLOOKUP(Table1[[#This Row],[Ticker]],[1]!Table1[[Symbol]:[Industry]],2,FALSE),"-")</f>
        <v>-</v>
      </c>
      <c r="D4760" t="s">
        <v>544</v>
      </c>
      <c r="E4760">
        <v>3.91</v>
      </c>
      <c r="F4760">
        <v>3.98</v>
      </c>
      <c r="G4760">
        <v>59.431057550202901</v>
      </c>
      <c r="H4760">
        <v>2.1737106909100601</v>
      </c>
      <c r="I4760">
        <v>47.882624228045998</v>
      </c>
      <c r="J4760">
        <v>9.7245178438030493</v>
      </c>
      <c r="K4760">
        <v>3.5083440840421201</v>
      </c>
      <c r="L4760">
        <v>2.90129310299753</v>
      </c>
      <c r="M4760">
        <v>81.774990455676303</v>
      </c>
      <c r="N4760">
        <v>0.71903570130720695</v>
      </c>
      <c r="O4760">
        <v>0</v>
      </c>
      <c r="P4760">
        <v>158.44155844155799</v>
      </c>
      <c r="Q4760">
        <v>9.0944198833293993E-2</v>
      </c>
    </row>
    <row r="4761" spans="1:17" hidden="1" x14ac:dyDescent="0.3">
      <c r="A4761" t="s">
        <v>9677</v>
      </c>
      <c r="B4761" t="s">
        <v>9678</v>
      </c>
      <c r="C4761" t="str">
        <f>IFERROR(VLOOKUP(Table1[[#This Row],[Ticker]],[1]!Table1[[Symbol]:[Industry]],2,FALSE),"-")</f>
        <v>-</v>
      </c>
      <c r="D4761" t="s">
        <v>302</v>
      </c>
      <c r="E4761">
        <v>3.901932</v>
      </c>
      <c r="F4761">
        <v>3</v>
      </c>
      <c r="K4761">
        <v>3.13914626791387</v>
      </c>
      <c r="L4761">
        <v>4.4077132628643598</v>
      </c>
      <c r="M4761">
        <v>99.841790054050605</v>
      </c>
      <c r="N4761">
        <v>1</v>
      </c>
    </row>
    <row r="4762" spans="1:17" hidden="1" x14ac:dyDescent="0.3">
      <c r="A4762" t="s">
        <v>9679</v>
      </c>
      <c r="B4762" t="s">
        <v>9680</v>
      </c>
      <c r="C4762" t="str">
        <f>IFERROR(VLOOKUP(Table1[[#This Row],[Ticker]],[1]!Table1[[Symbol]:[Industry]],2,FALSE),"-")</f>
        <v>-</v>
      </c>
      <c r="D4762" t="s">
        <v>714</v>
      </c>
      <c r="E4762">
        <v>3.8994098080000001</v>
      </c>
      <c r="F4762">
        <v>527.99</v>
      </c>
      <c r="G4762">
        <v>0.237617251571446</v>
      </c>
      <c r="H4762">
        <v>1.05445389147232</v>
      </c>
      <c r="I4762">
        <v>-2.9961809337207699</v>
      </c>
      <c r="J4762">
        <v>2.44692827641025</v>
      </c>
      <c r="K4762">
        <v>501.207463532671</v>
      </c>
      <c r="L4762">
        <v>479.89692589579403</v>
      </c>
      <c r="M4762">
        <v>60.046073572563003</v>
      </c>
      <c r="N4762">
        <v>1.1606345138868599</v>
      </c>
      <c r="O4762">
        <v>1.4602549290706199</v>
      </c>
      <c r="P4762">
        <v>28.090732654051401</v>
      </c>
      <c r="Q4762">
        <v>2.4635765917062999E-2</v>
      </c>
    </row>
    <row r="4763" spans="1:17" hidden="1" x14ac:dyDescent="0.3">
      <c r="A4763" t="s">
        <v>9681</v>
      </c>
      <c r="B4763" t="s">
        <v>9682</v>
      </c>
      <c r="C4763" t="str">
        <f>IFERROR(VLOOKUP(Table1[[#This Row],[Ticker]],[1]!Table1[[Symbol]:[Industry]],2,FALSE),"-")</f>
        <v>-</v>
      </c>
      <c r="D4763" t="s">
        <v>447</v>
      </c>
      <c r="E4763">
        <v>3.8744999999999998</v>
      </c>
      <c r="F4763">
        <v>3.51</v>
      </c>
      <c r="G4763">
        <v>74.886207051864005</v>
      </c>
      <c r="H4763">
        <v>-15.2531216279425</v>
      </c>
      <c r="I4763">
        <v>-24.2206015784055</v>
      </c>
      <c r="J4763">
        <v>-4.5662303943136102</v>
      </c>
      <c r="K4763">
        <v>3.83965923974967</v>
      </c>
      <c r="L4763">
        <v>3.02680747098039</v>
      </c>
      <c r="M4763">
        <v>31.4232435892858</v>
      </c>
      <c r="N4763">
        <v>4.6956521739130404</v>
      </c>
      <c r="O4763">
        <v>20.5128205128205</v>
      </c>
      <c r="P4763">
        <v>140.41095890410901</v>
      </c>
    </row>
    <row r="4764" spans="1:17" hidden="1" x14ac:dyDescent="0.3">
      <c r="A4764" t="s">
        <v>9683</v>
      </c>
      <c r="B4764" t="s">
        <v>9684</v>
      </c>
      <c r="C4764" t="str">
        <f>IFERROR(VLOOKUP(Table1[[#This Row],[Ticker]],[1]!Table1[[Symbol]:[Industry]],2,FALSE),"-")</f>
        <v>-</v>
      </c>
      <c r="D4764" t="s">
        <v>1491</v>
      </c>
      <c r="E4764">
        <v>3.8669807</v>
      </c>
      <c r="F4764">
        <v>7.96</v>
      </c>
      <c r="G4764">
        <v>38.100786710888102</v>
      </c>
      <c r="H4764">
        <v>-3.57881986940854</v>
      </c>
      <c r="I4764">
        <v>-4.3281284601259999</v>
      </c>
      <c r="J4764">
        <v>0.52899544534665499</v>
      </c>
      <c r="K4764">
        <v>7.94062010580926</v>
      </c>
      <c r="L4764">
        <v>6.7656190822218898</v>
      </c>
      <c r="M4764">
        <v>49.1056783808163</v>
      </c>
      <c r="N4764">
        <v>0.82380757376378499</v>
      </c>
      <c r="O4764">
        <v>18.21608040201</v>
      </c>
      <c r="P4764">
        <v>106.21761658030999</v>
      </c>
      <c r="Q4764">
        <v>5.2462939497901998E-2</v>
      </c>
    </row>
    <row r="4765" spans="1:17" hidden="1" x14ac:dyDescent="0.3">
      <c r="A4765" t="s">
        <v>9685</v>
      </c>
      <c r="B4765" t="s">
        <v>9686</v>
      </c>
      <c r="C4765" t="str">
        <f>IFERROR(VLOOKUP(Table1[[#This Row],[Ticker]],[1]!Table1[[Symbol]:[Industry]],2,FALSE),"-")</f>
        <v>-</v>
      </c>
      <c r="D4765" t="s">
        <v>64</v>
      </c>
      <c r="E4765">
        <v>3.8190102600000002</v>
      </c>
      <c r="F4765">
        <v>8.61</v>
      </c>
      <c r="G4765">
        <v>112.160082347838</v>
      </c>
      <c r="H4765">
        <v>13.394791071932399</v>
      </c>
      <c r="I4765">
        <v>21.552994598416301</v>
      </c>
      <c r="J4765">
        <v>-6.2367109435127004</v>
      </c>
      <c r="K4765">
        <v>8.8235887603390495</v>
      </c>
      <c r="L4765">
        <v>7.4788330454402603</v>
      </c>
      <c r="M4765">
        <v>33.354671726307501</v>
      </c>
      <c r="N4765">
        <v>0.204043099775609</v>
      </c>
      <c r="O4765">
        <v>46.109175377467999</v>
      </c>
      <c r="P4765">
        <v>169.06249999999901</v>
      </c>
      <c r="Q4765">
        <v>0.10976479778072</v>
      </c>
    </row>
    <row r="4766" spans="1:17" hidden="1" x14ac:dyDescent="0.3">
      <c r="A4766" t="s">
        <v>9687</v>
      </c>
      <c r="B4766" t="s">
        <v>9688</v>
      </c>
      <c r="C4766" t="str">
        <f>IFERROR(VLOOKUP(Table1[[#This Row],[Ticker]],[1]!Table1[[Symbol]:[Industry]],2,FALSE),"-")</f>
        <v>-</v>
      </c>
      <c r="E4766">
        <v>3.8147731999999999</v>
      </c>
      <c r="F4766">
        <v>45.49</v>
      </c>
      <c r="G4766">
        <v>33.649279356092201</v>
      </c>
      <c r="H4766">
        <v>-2.05916755799691</v>
      </c>
      <c r="I4766">
        <v>26.950101431693401</v>
      </c>
      <c r="J4766">
        <v>-1.6714935522083501</v>
      </c>
      <c r="K4766">
        <v>42.837205648873301</v>
      </c>
      <c r="L4766">
        <v>36.395442799709699</v>
      </c>
      <c r="M4766">
        <v>98.3180125246828</v>
      </c>
      <c r="N4766">
        <v>0</v>
      </c>
      <c r="O4766">
        <v>0</v>
      </c>
      <c r="P4766">
        <v>77.348927875243604</v>
      </c>
    </row>
    <row r="4767" spans="1:17" hidden="1" x14ac:dyDescent="0.3">
      <c r="A4767" t="s">
        <v>9689</v>
      </c>
      <c r="B4767" t="s">
        <v>9690</v>
      </c>
      <c r="C4767" t="str">
        <f>IFERROR(VLOOKUP(Table1[[#This Row],[Ticker]],[1]!Table1[[Symbol]:[Industry]],2,FALSE),"-")</f>
        <v>-</v>
      </c>
      <c r="D4767" t="s">
        <v>2883</v>
      </c>
      <c r="E4767">
        <v>3.804462</v>
      </c>
      <c r="F4767">
        <v>23.5</v>
      </c>
      <c r="G4767">
        <v>-49.878769906661297</v>
      </c>
      <c r="H4767">
        <v>-10.9296469766591</v>
      </c>
      <c r="I4767">
        <v>-22.369608928653399</v>
      </c>
      <c r="J4767">
        <v>-1.6714935522083501</v>
      </c>
      <c r="K4767">
        <v>28.401052701977498</v>
      </c>
      <c r="L4767">
        <v>26.7994581111749</v>
      </c>
      <c r="M4767">
        <v>6.24203432598497</v>
      </c>
      <c r="N4767">
        <v>0.31057536466774699</v>
      </c>
      <c r="O4767">
        <v>31.9148936170212</v>
      </c>
      <c r="P4767">
        <v>0</v>
      </c>
    </row>
    <row r="4768" spans="1:17" hidden="1" x14ac:dyDescent="0.3">
      <c r="A4768" t="s">
        <v>9691</v>
      </c>
      <c r="B4768" t="s">
        <v>9692</v>
      </c>
      <c r="C4768" t="str">
        <f>IFERROR(VLOOKUP(Table1[[#This Row],[Ticker]],[1]!Table1[[Symbol]:[Industry]],2,FALSE),"-")</f>
        <v>-</v>
      </c>
      <c r="D4768" t="s">
        <v>607</v>
      </c>
      <c r="E4768">
        <v>3.79381656499999</v>
      </c>
      <c r="F4768">
        <v>24.47</v>
      </c>
      <c r="G4768">
        <v>32.083959653871901</v>
      </c>
      <c r="H4768">
        <v>-7.0441664040619996</v>
      </c>
      <c r="I4768">
        <v>-37.723390809547901</v>
      </c>
      <c r="J4768">
        <v>-1.6714935522083501</v>
      </c>
      <c r="K4768">
        <v>24.799864334094899</v>
      </c>
      <c r="M4768">
        <v>3.4941471230000001E-6</v>
      </c>
      <c r="N4768">
        <v>0</v>
      </c>
      <c r="O4768">
        <v>44.748671843073097</v>
      </c>
      <c r="P4768">
        <v>57.769181173436401</v>
      </c>
    </row>
    <row r="4769" spans="1:17" hidden="1" x14ac:dyDescent="0.3">
      <c r="A4769" t="s">
        <v>9693</v>
      </c>
      <c r="B4769" t="s">
        <v>9694</v>
      </c>
      <c r="C4769" t="str">
        <f>IFERROR(VLOOKUP(Table1[[#This Row],[Ticker]],[1]!Table1[[Symbol]:[Industry]],2,FALSE),"-")</f>
        <v>-</v>
      </c>
      <c r="D4769" t="s">
        <v>607</v>
      </c>
      <c r="E4769">
        <v>3.7712500000000002</v>
      </c>
      <c r="F4769">
        <v>4.0999999999999996</v>
      </c>
      <c r="G4769">
        <v>-27.127529211872201</v>
      </c>
      <c r="H4769">
        <v>12.6780558181602</v>
      </c>
      <c r="I4769">
        <v>3.8511635538887301</v>
      </c>
      <c r="J4769">
        <v>9.12542161488674</v>
      </c>
      <c r="K4769">
        <v>3.6074528766067901</v>
      </c>
      <c r="L4769">
        <v>4.32505116667663</v>
      </c>
      <c r="M4769">
        <v>68.252242178572899</v>
      </c>
      <c r="N4769">
        <v>1.92124148838492</v>
      </c>
      <c r="O4769">
        <v>37.560975609756099</v>
      </c>
      <c r="P4769">
        <v>51.291512915129097</v>
      </c>
      <c r="Q4769">
        <v>8.4251089059841994E-2</v>
      </c>
    </row>
    <row r="4770" spans="1:17" hidden="1" x14ac:dyDescent="0.3">
      <c r="A4770" t="s">
        <v>9695</v>
      </c>
      <c r="B4770" t="s">
        <v>9696</v>
      </c>
      <c r="C4770" t="str">
        <f>IFERROR(VLOOKUP(Table1[[#This Row],[Ticker]],[1]!Table1[[Symbol]:[Industry]],2,FALSE),"-")</f>
        <v>-</v>
      </c>
      <c r="D4770" t="s">
        <v>46</v>
      </c>
      <c r="E4770">
        <v>3.7551427500000001</v>
      </c>
      <c r="F4770">
        <v>2.65</v>
      </c>
      <c r="G4770">
        <v>-81.518554852897793</v>
      </c>
      <c r="I4770">
        <v>-13.169227623805799</v>
      </c>
      <c r="K4770">
        <v>4.20551033348326</v>
      </c>
      <c r="L4770">
        <v>8.3203468668060196</v>
      </c>
      <c r="M4770">
        <v>7.8432681322368997E-2</v>
      </c>
      <c r="N4770">
        <v>1</v>
      </c>
      <c r="O4770">
        <v>145.283018867924</v>
      </c>
      <c r="P4770">
        <v>3.9215686274509798</v>
      </c>
      <c r="Q4770">
        <v>-3.2202925944115002E-2</v>
      </c>
    </row>
    <row r="4771" spans="1:17" hidden="1" x14ac:dyDescent="0.3">
      <c r="A4771" t="s">
        <v>9697</v>
      </c>
      <c r="B4771" t="s">
        <v>9698</v>
      </c>
      <c r="C4771" t="str">
        <f>IFERROR(VLOOKUP(Table1[[#This Row],[Ticker]],[1]!Table1[[Symbol]:[Industry]],2,FALSE),"-")</f>
        <v>-</v>
      </c>
      <c r="D4771" t="s">
        <v>124</v>
      </c>
      <c r="E4771">
        <v>3.7473436000000002</v>
      </c>
      <c r="F4771">
        <v>6.08</v>
      </c>
      <c r="G4771">
        <v>-73.496380317847795</v>
      </c>
      <c r="H4771">
        <v>-25.377499737395301</v>
      </c>
      <c r="I4771">
        <v>-45.302174903332897</v>
      </c>
      <c r="J4771">
        <v>2.75473595598837</v>
      </c>
      <c r="K4771">
        <v>7.1854533374307703</v>
      </c>
      <c r="L4771">
        <v>8.27259727902028</v>
      </c>
      <c r="M4771">
        <v>44.799108061034097</v>
      </c>
      <c r="N4771">
        <v>2.1303584851159698</v>
      </c>
      <c r="O4771">
        <v>105.59210526315699</v>
      </c>
      <c r="P4771">
        <v>3.7542662116040799</v>
      </c>
      <c r="Q4771">
        <v>0.109876615898511</v>
      </c>
    </row>
    <row r="4772" spans="1:17" hidden="1" x14ac:dyDescent="0.3">
      <c r="A4772" t="s">
        <v>9699</v>
      </c>
      <c r="B4772" t="s">
        <v>9700</v>
      </c>
      <c r="C4772" t="str">
        <f>IFERROR(VLOOKUP(Table1[[#This Row],[Ticker]],[1]!Table1[[Symbol]:[Industry]],2,FALSE),"-")</f>
        <v>-</v>
      </c>
      <c r="D4772" t="s">
        <v>755</v>
      </c>
      <c r="E4772">
        <v>3.7147710599999999</v>
      </c>
      <c r="F4772">
        <v>75.790000000000006</v>
      </c>
      <c r="G4772">
        <v>-25.6852215195645</v>
      </c>
      <c r="H4772">
        <v>-7.0441664040619996</v>
      </c>
      <c r="I4772">
        <v>106.53258111220801</v>
      </c>
      <c r="J4772">
        <v>-1.6714935522083501</v>
      </c>
      <c r="K4772">
        <v>71.755613724949697</v>
      </c>
      <c r="M4772">
        <v>100</v>
      </c>
      <c r="N4772">
        <v>0</v>
      </c>
      <c r="O4772">
        <v>0</v>
      </c>
    </row>
    <row r="4773" spans="1:17" hidden="1" x14ac:dyDescent="0.3">
      <c r="A4773" t="s">
        <v>9701</v>
      </c>
      <c r="B4773" t="s">
        <v>9702</v>
      </c>
      <c r="C4773" t="str">
        <f>IFERROR(VLOOKUP(Table1[[#This Row],[Ticker]],[1]!Table1[[Symbol]:[Industry]],2,FALSE),"-")</f>
        <v>-</v>
      </c>
      <c r="E4773">
        <v>3.6493128000000001</v>
      </c>
      <c r="F4773">
        <v>4.1900000000000004</v>
      </c>
      <c r="G4773">
        <v>-32.366735996179202</v>
      </c>
      <c r="H4773">
        <v>-13.5029637314562</v>
      </c>
      <c r="I4773">
        <v>-8.3689728235509993</v>
      </c>
      <c r="J4773">
        <v>-3.9970749475571798</v>
      </c>
      <c r="K4773">
        <v>4.1137462628459502</v>
      </c>
      <c r="L4773">
        <v>5.33313628938419</v>
      </c>
      <c r="M4773">
        <v>95.294034423046995</v>
      </c>
      <c r="N4773">
        <v>1.8747912619704801</v>
      </c>
      <c r="O4773">
        <v>22.195704057279201</v>
      </c>
      <c r="P4773">
        <v>64.960629921259795</v>
      </c>
      <c r="Q4773">
        <v>-9.6853935826499999E-3</v>
      </c>
    </row>
    <row r="4774" spans="1:17" hidden="1" x14ac:dyDescent="0.3">
      <c r="A4774" t="s">
        <v>9703</v>
      </c>
      <c r="B4774" t="s">
        <v>9704</v>
      </c>
      <c r="C4774" t="str">
        <f>IFERROR(VLOOKUP(Table1[[#This Row],[Ticker]],[1]!Table1[[Symbol]:[Industry]],2,FALSE),"-")</f>
        <v>-</v>
      </c>
      <c r="D4774" t="s">
        <v>607</v>
      </c>
      <c r="E4774">
        <v>3.645845</v>
      </c>
      <c r="F4774">
        <v>60</v>
      </c>
      <c r="G4774">
        <v>62.284703292465501</v>
      </c>
      <c r="H4774">
        <v>-5.6071418901144101</v>
      </c>
      <c r="I4774">
        <v>9.7235764168699301</v>
      </c>
      <c r="J4774">
        <v>-0.23446903826075899</v>
      </c>
      <c r="K4774">
        <v>49.029369171895702</v>
      </c>
      <c r="L4774">
        <v>40.047517752593599</v>
      </c>
      <c r="M4774">
        <v>3.9431963475954199</v>
      </c>
      <c r="N4774">
        <v>0.80902372617658402</v>
      </c>
      <c r="O4774">
        <v>0</v>
      </c>
      <c r="P4774">
        <v>121.40221402214</v>
      </c>
      <c r="Q4774">
        <v>0.11127065789804701</v>
      </c>
    </row>
    <row r="4775" spans="1:17" hidden="1" x14ac:dyDescent="0.3">
      <c r="A4775" t="s">
        <v>9705</v>
      </c>
      <c r="B4775" t="s">
        <v>9706</v>
      </c>
      <c r="C4775" t="str">
        <f>IFERROR(VLOOKUP(Table1[[#This Row],[Ticker]],[1]!Table1[[Symbol]:[Industry]],2,FALSE),"-")</f>
        <v>-</v>
      </c>
      <c r="D4775" t="s">
        <v>1491</v>
      </c>
      <c r="E4775">
        <v>3.6425595000000301</v>
      </c>
      <c r="F4775">
        <v>39.89</v>
      </c>
      <c r="G4775">
        <v>50.8973371347072</v>
      </c>
      <c r="H4775">
        <v>-16.664008777729101</v>
      </c>
      <c r="I4775">
        <v>-8.7987430297282891</v>
      </c>
      <c r="J4775">
        <v>-8.5721621290946892</v>
      </c>
      <c r="K4775">
        <v>41.509496379295697</v>
      </c>
      <c r="L4775">
        <v>37.819955399478602</v>
      </c>
      <c r="M4775">
        <v>52.471646248896</v>
      </c>
      <c r="N4775">
        <v>0.42354207597393601</v>
      </c>
      <c r="O4775">
        <v>57.884181499122498</v>
      </c>
      <c r="P4775">
        <v>86.401869158878498</v>
      </c>
      <c r="Q4775">
        <v>6.3054224138243006E-2</v>
      </c>
    </row>
    <row r="4776" spans="1:17" hidden="1" x14ac:dyDescent="0.3">
      <c r="A4776" t="s">
        <v>9707</v>
      </c>
      <c r="B4776" t="s">
        <v>9708</v>
      </c>
      <c r="C4776" t="str">
        <f>IFERROR(VLOOKUP(Table1[[#This Row],[Ticker]],[1]!Table1[[Symbol]:[Industry]],2,FALSE),"-")</f>
        <v>-</v>
      </c>
      <c r="E4776">
        <v>3.6324800000000002</v>
      </c>
      <c r="F4776">
        <v>146</v>
      </c>
      <c r="G4776">
        <v>-25.2380250971359</v>
      </c>
      <c r="H4776">
        <v>-7.0441664040619996</v>
      </c>
      <c r="I4776">
        <v>-11.3173757719539</v>
      </c>
      <c r="J4776">
        <v>-1.6714935522083501</v>
      </c>
      <c r="K4776">
        <v>146.04002548167</v>
      </c>
      <c r="L4776">
        <v>146.23855053145601</v>
      </c>
      <c r="M4776">
        <v>2.0094425707E-5</v>
      </c>
      <c r="O4776">
        <v>4.5205479452054602</v>
      </c>
      <c r="P4776">
        <v>7.4319352465047803</v>
      </c>
    </row>
    <row r="4777" spans="1:17" hidden="1" x14ac:dyDescent="0.3">
      <c r="A4777" t="s">
        <v>9709</v>
      </c>
      <c r="B4777" t="s">
        <v>9710</v>
      </c>
      <c r="C4777" t="str">
        <f>IFERROR(VLOOKUP(Table1[[#This Row],[Ticker]],[1]!Table1[[Symbol]:[Industry]],2,FALSE),"-")</f>
        <v>-</v>
      </c>
      <c r="D4777" t="s">
        <v>49</v>
      </c>
      <c r="E4777">
        <v>3.6217199999999998</v>
      </c>
      <c r="F4777">
        <v>12</v>
      </c>
      <c r="G4777">
        <v>62.697824006338102</v>
      </c>
      <c r="H4777">
        <v>-11.881597014688399</v>
      </c>
      <c r="I4777">
        <v>5.0744767983661099</v>
      </c>
      <c r="J4777">
        <v>-1.6714935522083501</v>
      </c>
      <c r="K4777">
        <v>12.256596701042699</v>
      </c>
      <c r="L4777">
        <v>10.267145655944701</v>
      </c>
      <c r="M4777">
        <v>0.208805843141221</v>
      </c>
      <c r="N4777">
        <v>1.7878787878787801</v>
      </c>
      <c r="O4777">
        <v>22.499999999999901</v>
      </c>
      <c r="P4777">
        <v>88.383045525902602</v>
      </c>
    </row>
    <row r="4778" spans="1:17" hidden="1" x14ac:dyDescent="0.3">
      <c r="A4778" t="s">
        <v>9711</v>
      </c>
      <c r="B4778" t="s">
        <v>9712</v>
      </c>
      <c r="C4778" t="str">
        <f>IFERROR(VLOOKUP(Table1[[#This Row],[Ticker]],[1]!Table1[[Symbol]:[Industry]],2,FALSE),"-")</f>
        <v>-</v>
      </c>
      <c r="D4778" t="s">
        <v>46</v>
      </c>
      <c r="E4778">
        <v>3.6049859999999998</v>
      </c>
      <c r="F4778">
        <v>7.24</v>
      </c>
      <c r="G4778">
        <v>41.135054978131301</v>
      </c>
      <c r="H4778">
        <v>-6.4807861223718604</v>
      </c>
      <c r="I4778">
        <v>4.7082652536870704</v>
      </c>
      <c r="J4778">
        <v>19.345455600333999</v>
      </c>
      <c r="K4778">
        <v>6.8515350292530899</v>
      </c>
      <c r="L4778">
        <v>6.3347806004151996</v>
      </c>
      <c r="M4778">
        <v>61.148865146079899</v>
      </c>
      <c r="N4778">
        <v>0.71544264128986901</v>
      </c>
      <c r="O4778">
        <v>37.845303867403302</v>
      </c>
      <c r="P4778">
        <v>72.380952380952294</v>
      </c>
      <c r="Q4778">
        <v>7.7780545410064003E-2</v>
      </c>
    </row>
    <row r="4779" spans="1:17" hidden="1" x14ac:dyDescent="0.3">
      <c r="A4779" t="s">
        <v>9713</v>
      </c>
      <c r="B4779" t="s">
        <v>9714</v>
      </c>
      <c r="C4779" t="str">
        <f>IFERROR(VLOOKUP(Table1[[#This Row],[Ticker]],[1]!Table1[[Symbol]:[Industry]],2,FALSE),"-")</f>
        <v>-</v>
      </c>
      <c r="D4779" t="s">
        <v>388</v>
      </c>
      <c r="E4779">
        <v>3.5709960000000001</v>
      </c>
      <c r="F4779">
        <v>7.27</v>
      </c>
      <c r="G4779">
        <v>-12.7970227618005</v>
      </c>
      <c r="H4779">
        <v>2.9558335959379902</v>
      </c>
      <c r="I4779">
        <v>10.8674981776258</v>
      </c>
      <c r="J4779">
        <v>7.6557235731739102</v>
      </c>
      <c r="K4779">
        <v>6.7976338890015002</v>
      </c>
      <c r="L4779">
        <v>6.3604445797520004</v>
      </c>
      <c r="M4779">
        <v>56.369826039430201</v>
      </c>
      <c r="N4779">
        <v>1.9705733378154899</v>
      </c>
      <c r="O4779">
        <v>5.3645116918844504</v>
      </c>
      <c r="P4779">
        <v>58.387799564270097</v>
      </c>
      <c r="Q4779">
        <v>5.4343500709808999E-2</v>
      </c>
    </row>
    <row r="4780" spans="1:17" hidden="1" x14ac:dyDescent="0.3">
      <c r="A4780" t="s">
        <v>9715</v>
      </c>
      <c r="B4780" t="s">
        <v>9716</v>
      </c>
      <c r="C4780" t="str">
        <f>IFERROR(VLOOKUP(Table1[[#This Row],[Ticker]],[1]!Table1[[Symbol]:[Industry]],2,FALSE),"-")</f>
        <v>-</v>
      </c>
      <c r="E4780">
        <v>3.5376479999999999</v>
      </c>
      <c r="F4780">
        <v>12.73</v>
      </c>
      <c r="G4780">
        <v>51.120334035991</v>
      </c>
      <c r="H4780">
        <v>8.6831063232107208</v>
      </c>
      <c r="I4780">
        <v>65.488179783601595</v>
      </c>
      <c r="J4780">
        <v>3.2749202977504202</v>
      </c>
      <c r="M4780">
        <v>100</v>
      </c>
      <c r="N4780">
        <v>6.4123217292983901</v>
      </c>
      <c r="O4780">
        <v>0</v>
      </c>
      <c r="P4780">
        <v>76.8055555555555</v>
      </c>
    </row>
    <row r="4781" spans="1:17" hidden="1" x14ac:dyDescent="0.3">
      <c r="A4781" t="s">
        <v>9717</v>
      </c>
      <c r="B4781" t="s">
        <v>9718</v>
      </c>
      <c r="C4781" t="str">
        <f>IFERROR(VLOOKUP(Table1[[#This Row],[Ticker]],[1]!Table1[[Symbol]:[Industry]],2,FALSE),"-")</f>
        <v>-</v>
      </c>
      <c r="D4781" t="s">
        <v>714</v>
      </c>
      <c r="E4781">
        <v>3.52154549999999</v>
      </c>
      <c r="F4781">
        <v>20100</v>
      </c>
      <c r="G4781">
        <v>-5.5931859894901201</v>
      </c>
      <c r="H4781">
        <v>-1.87035303188851</v>
      </c>
      <c r="I4781">
        <v>-12.2495918825592</v>
      </c>
      <c r="J4781">
        <v>1.0670674632677399</v>
      </c>
      <c r="K4781">
        <v>19208.7545485521</v>
      </c>
      <c r="L4781">
        <v>17019.334615027899</v>
      </c>
      <c r="M4781">
        <v>52.023657374319697</v>
      </c>
      <c r="N4781">
        <v>1</v>
      </c>
      <c r="Q4781">
        <v>0.111248485696195</v>
      </c>
    </row>
    <row r="4782" spans="1:17" hidden="1" x14ac:dyDescent="0.3">
      <c r="A4782" t="s">
        <v>9719</v>
      </c>
      <c r="B4782" t="s">
        <v>9720</v>
      </c>
      <c r="C4782" t="str">
        <f>IFERROR(VLOOKUP(Table1[[#This Row],[Ticker]],[1]!Table1[[Symbol]:[Industry]],2,FALSE),"-")</f>
        <v>-</v>
      </c>
      <c r="D4782" t="s">
        <v>193</v>
      </c>
      <c r="E4782">
        <v>3.5038575000000001</v>
      </c>
      <c r="F4782">
        <v>5.05</v>
      </c>
      <c r="G4782">
        <v>-7.6945673139570703</v>
      </c>
      <c r="H4782">
        <v>5.20073155512166</v>
      </c>
      <c r="I4782">
        <v>-14.388393046426099</v>
      </c>
      <c r="J4782">
        <v>-2.0739080391298699</v>
      </c>
      <c r="K4782">
        <v>4.7661668580049499</v>
      </c>
      <c r="L4782">
        <v>4.9476065308759196</v>
      </c>
      <c r="M4782">
        <v>57.041996280529403</v>
      </c>
      <c r="N4782">
        <v>1.90738929941567</v>
      </c>
      <c r="O4782">
        <v>29.702970297029701</v>
      </c>
      <c r="P4782">
        <v>32.545931758530102</v>
      </c>
      <c r="Q4782">
        <v>2.9297175835432E-2</v>
      </c>
    </row>
    <row r="4783" spans="1:17" hidden="1" x14ac:dyDescent="0.3">
      <c r="A4783" t="s">
        <v>9721</v>
      </c>
      <c r="B4783" t="s">
        <v>9722</v>
      </c>
      <c r="C4783" t="str">
        <f>IFERROR(VLOOKUP(Table1[[#This Row],[Ticker]],[1]!Table1[[Symbol]:[Industry]],2,FALSE),"-")</f>
        <v>-</v>
      </c>
      <c r="D4783" t="s">
        <v>544</v>
      </c>
      <c r="E4783">
        <v>3.4913688</v>
      </c>
      <c r="F4783">
        <v>5.62</v>
      </c>
      <c r="G4783">
        <v>-25.6852215195645</v>
      </c>
      <c r="H4783">
        <v>-7.0441664040619996</v>
      </c>
      <c r="I4783">
        <v>-11.3173757719539</v>
      </c>
      <c r="J4783">
        <v>-1.6714935522083501</v>
      </c>
      <c r="K4783">
        <v>5.6199992734808601</v>
      </c>
      <c r="L4783">
        <v>5.6051471824583698</v>
      </c>
      <c r="M4783">
        <v>100</v>
      </c>
      <c r="O4783">
        <v>0</v>
      </c>
      <c r="P4783">
        <v>0</v>
      </c>
    </row>
    <row r="4784" spans="1:17" hidden="1" x14ac:dyDescent="0.3">
      <c r="A4784" t="s">
        <v>9723</v>
      </c>
      <c r="B4784" t="s">
        <v>9724</v>
      </c>
      <c r="C4784" t="str">
        <f>IFERROR(VLOOKUP(Table1[[#This Row],[Ticker]],[1]!Table1[[Symbol]:[Industry]],2,FALSE),"-")</f>
        <v>-</v>
      </c>
      <c r="D4784" t="s">
        <v>388</v>
      </c>
      <c r="E4784">
        <v>3.4750000000000001</v>
      </c>
      <c r="F4784">
        <v>6.94</v>
      </c>
      <c r="G4784">
        <v>-26.542364376707301</v>
      </c>
      <c r="H4784">
        <v>5.0526077894863697</v>
      </c>
      <c r="I4784">
        <v>-30.1477851286791</v>
      </c>
      <c r="J4784">
        <v>-2.38577926649406</v>
      </c>
      <c r="K4784">
        <v>6.8849353719979103</v>
      </c>
      <c r="L4784">
        <v>7.1286757560876399</v>
      </c>
      <c r="M4784">
        <v>52.115697855413003</v>
      </c>
      <c r="N4784">
        <v>0.88912962867146095</v>
      </c>
      <c r="O4784">
        <v>84.726224783861596</v>
      </c>
      <c r="P4784">
        <v>44.282744282744297</v>
      </c>
      <c r="Q4784">
        <v>6.5440480674043996E-2</v>
      </c>
    </row>
    <row r="4785" spans="1:17" hidden="1" x14ac:dyDescent="0.3">
      <c r="A4785" t="s">
        <v>9725</v>
      </c>
      <c r="B4785" t="s">
        <v>9726</v>
      </c>
      <c r="C4785" t="str">
        <f>IFERROR(VLOOKUP(Table1[[#This Row],[Ticker]],[1]!Table1[[Symbol]:[Industry]],2,FALSE),"-")</f>
        <v>-</v>
      </c>
      <c r="D4785" t="s">
        <v>486</v>
      </c>
      <c r="E4785">
        <v>3.456</v>
      </c>
      <c r="F4785">
        <v>2.46</v>
      </c>
      <c r="G4785">
        <v>-1.4427972771402999</v>
      </c>
      <c r="H4785">
        <v>6.1633807657492996</v>
      </c>
      <c r="I4785">
        <v>-7.9560312341388197</v>
      </c>
      <c r="J4785">
        <v>1.7767823098606099</v>
      </c>
      <c r="K4785">
        <v>2.1863142500719599</v>
      </c>
      <c r="L4785">
        <v>2.1237326665244698</v>
      </c>
      <c r="M4785">
        <v>62.171351311926202</v>
      </c>
      <c r="N4785">
        <v>1.3203775933423501</v>
      </c>
      <c r="O4785">
        <v>7.3170731707317103</v>
      </c>
      <c r="P4785">
        <v>75.714285714285694</v>
      </c>
      <c r="Q4785">
        <v>8.0557835451394E-2</v>
      </c>
    </row>
    <row r="4786" spans="1:17" hidden="1" x14ac:dyDescent="0.3">
      <c r="A4786" t="s">
        <v>9727</v>
      </c>
      <c r="B4786" t="s">
        <v>9728</v>
      </c>
      <c r="C4786" t="str">
        <f>IFERROR(VLOOKUP(Table1[[#This Row],[Ticker]],[1]!Table1[[Symbol]:[Industry]],2,FALSE),"-")</f>
        <v>-</v>
      </c>
      <c r="D4786" t="s">
        <v>64</v>
      </c>
      <c r="E4786">
        <v>3.4157122497302499</v>
      </c>
      <c r="F4786">
        <v>9.2899999999999991</v>
      </c>
      <c r="G4786">
        <v>28.890485635177502</v>
      </c>
      <c r="H4786">
        <v>-7.0441664040619996</v>
      </c>
      <c r="I4786">
        <v>43.2583313827881</v>
      </c>
      <c r="J4786">
        <v>-1.6714935522083501</v>
      </c>
      <c r="K4786">
        <v>8.94637267233702</v>
      </c>
      <c r="L4786">
        <v>7.43881876088673</v>
      </c>
      <c r="M4786">
        <v>100</v>
      </c>
      <c r="N4786">
        <v>0</v>
      </c>
      <c r="O4786">
        <v>0</v>
      </c>
      <c r="P4786">
        <v>54.575707154741998</v>
      </c>
    </row>
    <row r="4787" spans="1:17" hidden="1" x14ac:dyDescent="0.3">
      <c r="A4787" t="s">
        <v>9729</v>
      </c>
      <c r="B4787" t="s">
        <v>9730</v>
      </c>
      <c r="C4787" t="str">
        <f>IFERROR(VLOOKUP(Table1[[#This Row],[Ticker]],[1]!Table1[[Symbol]:[Industry]],2,FALSE),"-")</f>
        <v>-</v>
      </c>
      <c r="D4787" t="s">
        <v>83</v>
      </c>
      <c r="E4787">
        <v>3.399146</v>
      </c>
      <c r="F4787">
        <v>7.86</v>
      </c>
      <c r="G4787">
        <v>40.137563290561999</v>
      </c>
      <c r="H4787">
        <v>2.2891669292713099</v>
      </c>
      <c r="I4787">
        <v>-5.6722144816313698</v>
      </c>
      <c r="J4787">
        <v>10.350364371288901</v>
      </c>
      <c r="K4787">
        <v>7.6238608460883004</v>
      </c>
      <c r="L4787">
        <v>7.3542400735449496</v>
      </c>
      <c r="M4787">
        <v>59.8584249081878</v>
      </c>
      <c r="N4787">
        <v>0.77975109205010196</v>
      </c>
      <c r="O4787">
        <v>27.480916030534299</v>
      </c>
      <c r="P4787">
        <v>123.93162393162299</v>
      </c>
      <c r="Q4787">
        <v>0.14969481069079801</v>
      </c>
    </row>
    <row r="4788" spans="1:17" hidden="1" x14ac:dyDescent="0.3">
      <c r="A4788" t="s">
        <v>9731</v>
      </c>
      <c r="B4788" t="s">
        <v>9732</v>
      </c>
      <c r="C4788" t="str">
        <f>IFERROR(VLOOKUP(Table1[[#This Row],[Ticker]],[1]!Table1[[Symbol]:[Industry]],2,FALSE),"-")</f>
        <v>-</v>
      </c>
      <c r="D4788" t="s">
        <v>46</v>
      </c>
      <c r="E4788">
        <v>3.37392</v>
      </c>
      <c r="F4788">
        <v>1.44</v>
      </c>
      <c r="G4788">
        <v>-30.9483794143013</v>
      </c>
      <c r="H4788">
        <v>3.7250643651687501</v>
      </c>
      <c r="I4788">
        <v>-16.580533666690801</v>
      </c>
      <c r="J4788">
        <v>-1.6714935522083501</v>
      </c>
      <c r="K4788">
        <v>1.4267159220563399</v>
      </c>
      <c r="L4788">
        <v>1.56659131926867</v>
      </c>
      <c r="M4788">
        <v>62.717869572269201</v>
      </c>
      <c r="N4788">
        <v>0.95904451205514596</v>
      </c>
      <c r="O4788">
        <v>57.6388888888889</v>
      </c>
      <c r="P4788">
        <v>26.315789473684202</v>
      </c>
      <c r="Q4788">
        <v>6.9688911124500003E-3</v>
      </c>
    </row>
    <row r="4789" spans="1:17" hidden="1" x14ac:dyDescent="0.3">
      <c r="A4789" t="s">
        <v>9733</v>
      </c>
      <c r="B4789" t="s">
        <v>9734</v>
      </c>
      <c r="C4789" t="str">
        <f>IFERROR(VLOOKUP(Table1[[#This Row],[Ticker]],[1]!Table1[[Symbol]:[Industry]],2,FALSE),"-")</f>
        <v>-</v>
      </c>
      <c r="D4789" t="s">
        <v>714</v>
      </c>
      <c r="E4789">
        <v>3.3721852499999998</v>
      </c>
      <c r="F4789">
        <v>2692.11</v>
      </c>
      <c r="G4789">
        <v>-0.11687539047510399</v>
      </c>
      <c r="H4789">
        <v>-5.7454456514930303</v>
      </c>
      <c r="I4789">
        <v>0.30691520227233199</v>
      </c>
      <c r="J4789">
        <v>0.97920944382602504</v>
      </c>
      <c r="K4789">
        <v>2569.4341047579201</v>
      </c>
      <c r="L4789">
        <v>2380.50268783808</v>
      </c>
      <c r="M4789">
        <v>62.239883768519803</v>
      </c>
      <c r="N4789">
        <v>0.92102846648301195</v>
      </c>
      <c r="O4789">
        <v>5.7906251973359</v>
      </c>
      <c r="P4789">
        <v>29.827835648148099</v>
      </c>
      <c r="Q4789">
        <v>1.8760771011537999E-2</v>
      </c>
    </row>
    <row r="4790" spans="1:17" hidden="1" x14ac:dyDescent="0.3">
      <c r="A4790" t="s">
        <v>9735</v>
      </c>
      <c r="B4790" t="s">
        <v>9736</v>
      </c>
      <c r="C4790" t="str">
        <f>IFERROR(VLOOKUP(Table1[[#This Row],[Ticker]],[1]!Table1[[Symbol]:[Industry]],2,FALSE),"-")</f>
        <v>-</v>
      </c>
      <c r="D4790" t="s">
        <v>49</v>
      </c>
      <c r="E4790">
        <v>3.3488927999999998</v>
      </c>
      <c r="F4790">
        <v>2.7</v>
      </c>
      <c r="G4790">
        <v>-9.3059111747369396</v>
      </c>
      <c r="H4790">
        <v>-13.940718128199901</v>
      </c>
      <c r="I4790">
        <v>34.628570173991903</v>
      </c>
      <c r="J4790">
        <v>-4.1985693644827098</v>
      </c>
      <c r="K4790">
        <v>2.22933698058262</v>
      </c>
      <c r="M4790">
        <v>99.927712030334007</v>
      </c>
      <c r="N4790">
        <v>1.3420857683759899</v>
      </c>
      <c r="O4790">
        <v>16.6666666666666</v>
      </c>
      <c r="P4790">
        <v>53.409090909090899</v>
      </c>
      <c r="Q4790">
        <v>8.1734233842700996E-2</v>
      </c>
    </row>
    <row r="4791" spans="1:17" hidden="1" x14ac:dyDescent="0.3">
      <c r="A4791" t="s">
        <v>9737</v>
      </c>
      <c r="B4791" t="s">
        <v>9738</v>
      </c>
      <c r="C4791" t="str">
        <f>IFERROR(VLOOKUP(Table1[[#This Row],[Ticker]],[1]!Table1[[Symbol]:[Industry]],2,FALSE),"-")</f>
        <v>-</v>
      </c>
      <c r="D4791" t="s">
        <v>371</v>
      </c>
      <c r="E4791">
        <v>3.3377365920000002</v>
      </c>
      <c r="F4791">
        <v>3.23</v>
      </c>
      <c r="G4791">
        <v>-1.45445228879532</v>
      </c>
      <c r="H4791">
        <v>-24.986118910658298</v>
      </c>
      <c r="I4791">
        <v>-3.2906199191111498</v>
      </c>
      <c r="J4791">
        <v>-14.79998517232</v>
      </c>
      <c r="K4791">
        <v>3.39093514428777</v>
      </c>
      <c r="L4791">
        <v>3.26757780694405</v>
      </c>
      <c r="M4791">
        <v>39.378309627011497</v>
      </c>
      <c r="N4791">
        <v>3.1452297349450702</v>
      </c>
      <c r="O4791">
        <v>66.253869969040196</v>
      </c>
      <c r="P4791">
        <v>107.051282051282</v>
      </c>
    </row>
    <row r="4792" spans="1:17" hidden="1" x14ac:dyDescent="0.3">
      <c r="A4792" t="s">
        <v>9739</v>
      </c>
      <c r="B4792" t="s">
        <v>9740</v>
      </c>
      <c r="C4792" t="str">
        <f>IFERROR(VLOOKUP(Table1[[#This Row],[Ticker]],[1]!Table1[[Symbol]:[Industry]],2,FALSE),"-")</f>
        <v>-</v>
      </c>
      <c r="D4792" t="s">
        <v>544</v>
      </c>
      <c r="E4792">
        <v>3.3359999999999999</v>
      </c>
      <c r="F4792">
        <v>5.4</v>
      </c>
      <c r="G4792">
        <v>-2.11542746922128</v>
      </c>
      <c r="H4792">
        <v>-7.40258934313011</v>
      </c>
      <c r="I4792">
        <v>-27.984042438620602</v>
      </c>
      <c r="J4792">
        <v>-4.2984637798791097</v>
      </c>
      <c r="K4792">
        <v>5.5388548947401901</v>
      </c>
      <c r="L4792">
        <v>5.6750403454717198</v>
      </c>
      <c r="M4792">
        <v>50.478152027216197</v>
      </c>
      <c r="N4792">
        <v>1.9581867395447199</v>
      </c>
      <c r="O4792">
        <v>34.629629629629598</v>
      </c>
      <c r="P4792">
        <v>36.708860759493597</v>
      </c>
      <c r="Q4792">
        <v>4.0090885942337E-2</v>
      </c>
    </row>
    <row r="4793" spans="1:17" hidden="1" x14ac:dyDescent="0.3">
      <c r="A4793" t="s">
        <v>9741</v>
      </c>
      <c r="B4793" t="s">
        <v>9742</v>
      </c>
      <c r="C4793" t="str">
        <f>IFERROR(VLOOKUP(Table1[[#This Row],[Ticker]],[1]!Table1[[Symbol]:[Industry]],2,FALSE),"-")</f>
        <v>-</v>
      </c>
      <c r="D4793" t="s">
        <v>46</v>
      </c>
      <c r="E4793">
        <v>3.3091759999999999</v>
      </c>
      <c r="F4793">
        <v>1.1100000000000001</v>
      </c>
      <c r="G4793">
        <v>50.505254670911597</v>
      </c>
      <c r="H4793">
        <v>3.1599152285910601</v>
      </c>
      <c r="I4793">
        <v>-7.5790580149446001</v>
      </c>
      <c r="J4793">
        <v>-6.0962723132702799</v>
      </c>
      <c r="K4793">
        <v>0.91067092412071404</v>
      </c>
      <c r="L4793">
        <v>0.67339462816659701</v>
      </c>
      <c r="M4793">
        <v>21.2329578584134</v>
      </c>
      <c r="N4793">
        <v>0.87258431879072595</v>
      </c>
      <c r="O4793">
        <v>9.9099099099098904</v>
      </c>
      <c r="P4793">
        <v>91.379310344827601</v>
      </c>
      <c r="Q4793">
        <v>0.139614330823118</v>
      </c>
    </row>
    <row r="4794" spans="1:17" hidden="1" x14ac:dyDescent="0.3">
      <c r="A4794" t="s">
        <v>9743</v>
      </c>
      <c r="B4794" t="s">
        <v>9744</v>
      </c>
      <c r="C4794" t="str">
        <f>IFERROR(VLOOKUP(Table1[[#This Row],[Ticker]],[1]!Table1[[Symbol]:[Industry]],2,FALSE),"-")</f>
        <v>-</v>
      </c>
      <c r="D4794" t="s">
        <v>27</v>
      </c>
      <c r="E4794">
        <v>3.285952</v>
      </c>
      <c r="F4794">
        <v>0.64</v>
      </c>
      <c r="G4794">
        <v>-20.767188732679202</v>
      </c>
      <c r="H4794">
        <v>-7.0441664040619996</v>
      </c>
      <c r="I4794">
        <v>-14.347678802256899</v>
      </c>
      <c r="J4794">
        <v>-1.6714935522083501</v>
      </c>
      <c r="K4794">
        <v>0.59544365659399001</v>
      </c>
      <c r="L4794">
        <v>0.45560379597475298</v>
      </c>
      <c r="M4794">
        <v>98.964206315121999</v>
      </c>
      <c r="N4794">
        <v>1.49571269025225</v>
      </c>
      <c r="O4794">
        <v>3.125</v>
      </c>
      <c r="P4794">
        <v>14.285714285714199</v>
      </c>
    </row>
    <row r="4795" spans="1:17" hidden="1" x14ac:dyDescent="0.3">
      <c r="A4795" t="s">
        <v>9745</v>
      </c>
      <c r="B4795" t="s">
        <v>9746</v>
      </c>
      <c r="C4795" t="str">
        <f>IFERROR(VLOOKUP(Table1[[#This Row],[Ticker]],[1]!Table1[[Symbol]:[Industry]],2,FALSE),"-")</f>
        <v>-</v>
      </c>
      <c r="D4795" t="s">
        <v>544</v>
      </c>
      <c r="E4795">
        <v>3.2688820679999999</v>
      </c>
      <c r="F4795">
        <v>1.06</v>
      </c>
      <c r="G4795">
        <v>95.148111813768793</v>
      </c>
      <c r="H4795">
        <v>-7.0441664040619996</v>
      </c>
      <c r="I4795">
        <v>88.682624228045995</v>
      </c>
      <c r="J4795">
        <v>-6.1759980567128601</v>
      </c>
      <c r="K4795">
        <v>0.65690468319428696</v>
      </c>
      <c r="L4795">
        <v>0.501954950076137</v>
      </c>
      <c r="M4795">
        <v>99.226406951822696</v>
      </c>
      <c r="N4795">
        <v>0.67482697584685802</v>
      </c>
      <c r="O4795">
        <v>4.71698113207548</v>
      </c>
      <c r="P4795">
        <v>135.555555555555</v>
      </c>
      <c r="Q4795">
        <v>0.13543315914769599</v>
      </c>
    </row>
    <row r="4796" spans="1:17" hidden="1" x14ac:dyDescent="0.3">
      <c r="A4796" t="s">
        <v>9747</v>
      </c>
      <c r="B4796" t="s">
        <v>9748</v>
      </c>
      <c r="C4796" t="str">
        <f>IFERROR(VLOOKUP(Table1[[#This Row],[Ticker]],[1]!Table1[[Symbol]:[Industry]],2,FALSE),"-")</f>
        <v>-</v>
      </c>
      <c r="D4796" t="s">
        <v>124</v>
      </c>
      <c r="E4796">
        <v>3.2635590399999899</v>
      </c>
      <c r="F4796">
        <v>7.33</v>
      </c>
      <c r="G4796">
        <v>-15.459657609790099</v>
      </c>
      <c r="H4796">
        <v>-29.3958613193162</v>
      </c>
      <c r="I4796">
        <v>-31.643462728475601</v>
      </c>
      <c r="J4796">
        <v>-6.6001576248412901</v>
      </c>
      <c r="K4796">
        <v>9.0130967642686297</v>
      </c>
      <c r="L4796">
        <v>7.9238999857126604</v>
      </c>
      <c r="M4796">
        <v>21.245465807612</v>
      </c>
      <c r="N4796">
        <v>1.3999002669326199</v>
      </c>
      <c r="O4796">
        <v>57.571623465211403</v>
      </c>
      <c r="P4796">
        <v>80.987654320987602</v>
      </c>
      <c r="Q4796">
        <v>9.3177051644308007E-2</v>
      </c>
    </row>
    <row r="4797" spans="1:17" hidden="1" x14ac:dyDescent="0.3">
      <c r="A4797" t="s">
        <v>9749</v>
      </c>
      <c r="B4797" t="s">
        <v>9750</v>
      </c>
      <c r="C4797" t="str">
        <f>IFERROR(VLOOKUP(Table1[[#This Row],[Ticker]],[1]!Table1[[Symbol]:[Industry]],2,FALSE),"-")</f>
        <v>-</v>
      </c>
      <c r="D4797" t="s">
        <v>388</v>
      </c>
      <c r="E4797">
        <v>3.2472335999999999</v>
      </c>
      <c r="F4797">
        <v>13.38</v>
      </c>
      <c r="G4797">
        <v>74.016271017748807</v>
      </c>
      <c r="H4797">
        <v>7.1196561215352601</v>
      </c>
      <c r="I4797">
        <v>98.072295589548403</v>
      </c>
      <c r="J4797">
        <v>-1.6714935522083501</v>
      </c>
      <c r="K4797">
        <v>9.6664969777852594</v>
      </c>
      <c r="L4797">
        <v>9.9648838666206903</v>
      </c>
      <c r="M4797">
        <v>74.284539315904198</v>
      </c>
      <c r="N4797">
        <v>1.17362199116934</v>
      </c>
      <c r="O4797">
        <v>4.9327354260089598</v>
      </c>
      <c r="P4797">
        <v>139.35599284436401</v>
      </c>
      <c r="Q4797">
        <v>-1.118864474648E-3</v>
      </c>
    </row>
    <row r="4798" spans="1:17" hidden="1" x14ac:dyDescent="0.3">
      <c r="A4798" t="s">
        <v>9751</v>
      </c>
      <c r="B4798" t="s">
        <v>9752</v>
      </c>
      <c r="C4798" t="str">
        <f>IFERROR(VLOOKUP(Table1[[#This Row],[Ticker]],[1]!Table1[[Symbol]:[Industry]],2,FALSE),"-")</f>
        <v>-</v>
      </c>
      <c r="D4798" t="s">
        <v>544</v>
      </c>
      <c r="E4798">
        <v>3.2403602</v>
      </c>
      <c r="F4798">
        <v>5.51</v>
      </c>
      <c r="G4798">
        <v>-38.501677215767003</v>
      </c>
      <c r="H4798">
        <v>8.4694604303195504</v>
      </c>
      <c r="I4798">
        <v>5.6677622322923202</v>
      </c>
      <c r="J4798">
        <v>-1.6714935522083501</v>
      </c>
      <c r="K4798">
        <v>6.01510650985447</v>
      </c>
      <c r="L4798">
        <v>6.5026431495184802</v>
      </c>
      <c r="M4798">
        <v>90.174330289320594</v>
      </c>
      <c r="N4798">
        <v>0.79221965762646596</v>
      </c>
      <c r="O4798">
        <v>14.700544464609701</v>
      </c>
      <c r="P4798">
        <v>22.991071428571399</v>
      </c>
      <c r="Q4798">
        <v>6.1866539970728003E-2</v>
      </c>
    </row>
    <row r="4799" spans="1:17" hidden="1" x14ac:dyDescent="0.3">
      <c r="A4799" t="s">
        <v>9753</v>
      </c>
      <c r="B4799" t="s">
        <v>9754</v>
      </c>
      <c r="C4799" t="str">
        <f>IFERROR(VLOOKUP(Table1[[#This Row],[Ticker]],[1]!Table1[[Symbol]:[Industry]],2,FALSE),"-")</f>
        <v>-</v>
      </c>
      <c r="D4799" t="s">
        <v>607</v>
      </c>
      <c r="E4799">
        <v>3.2286930850000002</v>
      </c>
      <c r="F4799">
        <v>1.02</v>
      </c>
      <c r="G4799">
        <v>15.9814451471021</v>
      </c>
      <c r="H4799">
        <v>1.46647189381034</v>
      </c>
      <c r="I4799">
        <v>0.77053631595812999</v>
      </c>
      <c r="J4799">
        <v>-1.6714935522083501</v>
      </c>
      <c r="K4799">
        <v>0.91932828116744203</v>
      </c>
      <c r="L4799">
        <v>0.72209789701898197</v>
      </c>
      <c r="M4799">
        <v>99.150344906876001</v>
      </c>
      <c r="N4799">
        <v>1.77275715224784</v>
      </c>
      <c r="O4799">
        <v>0</v>
      </c>
      <c r="P4799">
        <v>43.661971830985898</v>
      </c>
    </row>
    <row r="4800" spans="1:17" hidden="1" x14ac:dyDescent="0.3">
      <c r="A4800" t="s">
        <v>9755</v>
      </c>
      <c r="B4800" t="s">
        <v>9756</v>
      </c>
      <c r="C4800" t="str">
        <f>IFERROR(VLOOKUP(Table1[[#This Row],[Ticker]],[1]!Table1[[Symbol]:[Industry]],2,FALSE),"-")</f>
        <v>-</v>
      </c>
      <c r="E4800">
        <v>3.2230000799999998</v>
      </c>
      <c r="F4800">
        <v>15.3</v>
      </c>
      <c r="G4800">
        <v>-52.654195266581198</v>
      </c>
      <c r="H4800">
        <v>-4.0138633737589604</v>
      </c>
      <c r="I4800">
        <v>-18.3082572309205</v>
      </c>
      <c r="J4800">
        <v>-1.6714935522083501</v>
      </c>
      <c r="K4800">
        <v>14.594055809472399</v>
      </c>
      <c r="L4800">
        <v>15.333954286620999</v>
      </c>
      <c r="M4800">
        <v>47.338399436983899</v>
      </c>
      <c r="N4800">
        <v>0.243801652892562</v>
      </c>
      <c r="O4800">
        <v>86.274509803921504</v>
      </c>
      <c r="P4800">
        <v>42.5908667287977</v>
      </c>
    </row>
    <row r="4801" spans="1:17" hidden="1" x14ac:dyDescent="0.3">
      <c r="A4801" t="s">
        <v>9757</v>
      </c>
      <c r="B4801" t="s">
        <v>9758</v>
      </c>
      <c r="C4801" t="str">
        <f>IFERROR(VLOOKUP(Table1[[#This Row],[Ticker]],[1]!Table1[[Symbol]:[Industry]],2,FALSE),"-")</f>
        <v>-</v>
      </c>
      <c r="D4801" t="s">
        <v>46</v>
      </c>
      <c r="E4801">
        <v>3.2130182999999999</v>
      </c>
      <c r="F4801">
        <v>2.1</v>
      </c>
      <c r="G4801">
        <v>-92.872721519564493</v>
      </c>
      <c r="H4801">
        <v>-19.8101238508705</v>
      </c>
      <c r="I4801">
        <v>-69.317375771953905</v>
      </c>
      <c r="J4801">
        <v>-6.3226563429060301</v>
      </c>
      <c r="K4801">
        <v>2.2281708657666699</v>
      </c>
      <c r="L4801">
        <v>3.8060224153255602</v>
      </c>
      <c r="M4801">
        <v>45.957228924507099</v>
      </c>
      <c r="N4801">
        <v>2.1437980241492798</v>
      </c>
      <c r="O4801">
        <v>204.76190476190399</v>
      </c>
      <c r="P4801">
        <v>31.25</v>
      </c>
      <c r="Q4801">
        <v>-0.163322583489273</v>
      </c>
    </row>
    <row r="4802" spans="1:17" hidden="1" x14ac:dyDescent="0.3">
      <c r="A4802" t="s">
        <v>9759</v>
      </c>
      <c r="B4802" t="s">
        <v>9760</v>
      </c>
      <c r="C4802" t="str">
        <f>IFERROR(VLOOKUP(Table1[[#This Row],[Ticker]],[1]!Table1[[Symbol]:[Industry]],2,FALSE),"-")</f>
        <v>-</v>
      </c>
      <c r="E4802">
        <v>3.2125499999999998</v>
      </c>
      <c r="F4802">
        <v>4.71</v>
      </c>
      <c r="G4802">
        <v>31.3147784804354</v>
      </c>
      <c r="H4802">
        <v>6.2281448087526297</v>
      </c>
      <c r="I4802">
        <v>-32.817375771953898</v>
      </c>
      <c r="J4802">
        <v>-17.630746523345799</v>
      </c>
      <c r="K4802">
        <v>4.4190336166251898</v>
      </c>
      <c r="L4802">
        <v>4.09735559558706</v>
      </c>
      <c r="M4802">
        <v>50.488446676187202</v>
      </c>
      <c r="N4802">
        <v>1.4247159090909001</v>
      </c>
      <c r="O4802">
        <v>28.025477707006299</v>
      </c>
      <c r="P4802">
        <v>117.050691244239</v>
      </c>
    </row>
    <row r="4803" spans="1:17" hidden="1" x14ac:dyDescent="0.3">
      <c r="A4803" t="s">
        <v>9761</v>
      </c>
      <c r="B4803" t="s">
        <v>9762</v>
      </c>
      <c r="C4803" t="str">
        <f>IFERROR(VLOOKUP(Table1[[#This Row],[Ticker]],[1]!Table1[[Symbol]:[Industry]],2,FALSE),"-")</f>
        <v>-</v>
      </c>
      <c r="D4803" t="s">
        <v>388</v>
      </c>
      <c r="E4803">
        <v>3.2032943999999999</v>
      </c>
      <c r="F4803">
        <v>8.4600000000000009</v>
      </c>
      <c r="G4803">
        <v>-3.07652586739062</v>
      </c>
      <c r="H4803">
        <v>-8.0967979830093704</v>
      </c>
      <c r="I4803">
        <v>-9.0199150706238296</v>
      </c>
      <c r="J4803">
        <v>-1.6714935522083501</v>
      </c>
      <c r="K4803">
        <v>8.55706671796022</v>
      </c>
      <c r="L4803">
        <v>7.8593495487288196</v>
      </c>
      <c r="M4803">
        <v>20.171589802924402</v>
      </c>
      <c r="N4803">
        <v>4.6081946222791199</v>
      </c>
      <c r="O4803">
        <v>7.56501182033095</v>
      </c>
      <c r="P4803">
        <v>96.287703016241295</v>
      </c>
    </row>
    <row r="4804" spans="1:17" hidden="1" x14ac:dyDescent="0.3">
      <c r="A4804" t="s">
        <v>9763</v>
      </c>
      <c r="B4804" t="s">
        <v>9764</v>
      </c>
      <c r="C4804" t="str">
        <f>IFERROR(VLOOKUP(Table1[[#This Row],[Ticker]],[1]!Table1[[Symbol]:[Industry]],2,FALSE),"-")</f>
        <v>-</v>
      </c>
      <c r="D4804" t="s">
        <v>607</v>
      </c>
      <c r="E4804">
        <v>3.1869450000000001</v>
      </c>
      <c r="F4804">
        <v>4.0599999999999996</v>
      </c>
      <c r="G4804">
        <v>5.7063642409532402</v>
      </c>
      <c r="H4804">
        <v>-43.182780265448102</v>
      </c>
      <c r="I4804">
        <v>-31.238480308443101</v>
      </c>
      <c r="J4804">
        <v>-6.5854984662132701</v>
      </c>
      <c r="K4804">
        <v>4.9347636366062497</v>
      </c>
      <c r="L4804">
        <v>4.73759170609077</v>
      </c>
      <c r="M4804">
        <v>3.4778051681197399</v>
      </c>
      <c r="N4804">
        <v>0.18488124861406199</v>
      </c>
      <c r="O4804">
        <v>61.330049261083701</v>
      </c>
      <c r="P4804">
        <v>72.033898305084705</v>
      </c>
      <c r="Q4804">
        <v>4.6270615080895999E-2</v>
      </c>
    </row>
    <row r="4805" spans="1:17" hidden="1" x14ac:dyDescent="0.3">
      <c r="A4805" t="s">
        <v>9765</v>
      </c>
      <c r="B4805" t="s">
        <v>9766</v>
      </c>
      <c r="C4805" t="str">
        <f>IFERROR(VLOOKUP(Table1[[#This Row],[Ticker]],[1]!Table1[[Symbol]:[Industry]],2,FALSE),"-")</f>
        <v>-</v>
      </c>
      <c r="D4805" t="s">
        <v>272</v>
      </c>
      <c r="E4805">
        <v>3.1558899679999999</v>
      </c>
      <c r="F4805">
        <v>1.92</v>
      </c>
      <c r="G4805">
        <v>9.5260460860692593</v>
      </c>
      <c r="H4805">
        <v>-0.37749973739534498</v>
      </c>
      <c r="I4805">
        <v>-22.0150501905586</v>
      </c>
      <c r="J4805">
        <v>-1.6714935522083501</v>
      </c>
      <c r="K4805">
        <v>1.9636032317913601</v>
      </c>
      <c r="L4805">
        <v>2.2753157817212601</v>
      </c>
      <c r="M4805">
        <v>0.67083627704448601</v>
      </c>
      <c r="N4805">
        <v>1.79916240713292</v>
      </c>
      <c r="O4805">
        <v>69.2708333333333</v>
      </c>
      <c r="P4805">
        <v>36.170212765957402</v>
      </c>
      <c r="Q4805">
        <v>-6.7486526790118004E-2</v>
      </c>
    </row>
    <row r="4806" spans="1:17" hidden="1" x14ac:dyDescent="0.3">
      <c r="A4806" t="s">
        <v>9767</v>
      </c>
      <c r="B4806" t="s">
        <v>9768</v>
      </c>
      <c r="C4806" t="str">
        <f>IFERROR(VLOOKUP(Table1[[#This Row],[Ticker]],[1]!Table1[[Symbol]:[Industry]],2,FALSE),"-")</f>
        <v>-</v>
      </c>
      <c r="D4806" t="s">
        <v>61</v>
      </c>
      <c r="E4806">
        <v>3.1554034</v>
      </c>
      <c r="F4806">
        <v>7.91</v>
      </c>
      <c r="G4806">
        <v>20.796259961916899</v>
      </c>
      <c r="H4806">
        <v>-2.1370046003484702</v>
      </c>
      <c r="I4806">
        <v>22.072168916073</v>
      </c>
      <c r="J4806">
        <v>-1.6714935522083501</v>
      </c>
      <c r="K4806">
        <v>5.8893754677191001</v>
      </c>
      <c r="L4806">
        <v>4.9238202421992998</v>
      </c>
      <c r="M4806">
        <v>99.99751962901</v>
      </c>
      <c r="N4806">
        <v>4.46951788800381E-2</v>
      </c>
      <c r="O4806">
        <v>0</v>
      </c>
      <c r="P4806">
        <v>148.74213836477901</v>
      </c>
    </row>
    <row r="4807" spans="1:17" hidden="1" x14ac:dyDescent="0.3">
      <c r="A4807" t="s">
        <v>9769</v>
      </c>
      <c r="B4807" t="s">
        <v>9770</v>
      </c>
      <c r="C4807" t="str">
        <f>IFERROR(VLOOKUP(Table1[[#This Row],[Ticker]],[1]!Table1[[Symbol]:[Industry]],2,FALSE),"-")</f>
        <v>-</v>
      </c>
      <c r="D4807" t="s">
        <v>714</v>
      </c>
      <c r="E4807">
        <v>3.13730683</v>
      </c>
      <c r="F4807">
        <v>80.540000000000006</v>
      </c>
      <c r="G4807">
        <v>23.778337488944501</v>
      </c>
      <c r="H4807">
        <v>-2.4782500053481802</v>
      </c>
      <c r="I4807">
        <v>6.7072432198397296</v>
      </c>
      <c r="J4807">
        <v>0.99298428590251897</v>
      </c>
      <c r="K4807">
        <v>77.185092822856902</v>
      </c>
      <c r="L4807">
        <v>69.812387800363098</v>
      </c>
      <c r="M4807">
        <v>50.818864179380903</v>
      </c>
      <c r="N4807">
        <v>1.11871427657856</v>
      </c>
      <c r="O4807">
        <v>2.12316861186987</v>
      </c>
      <c r="P4807">
        <v>51.819038642789799</v>
      </c>
      <c r="Q4807">
        <v>1.4865976829215E-2</v>
      </c>
    </row>
    <row r="4808" spans="1:17" hidden="1" x14ac:dyDescent="0.3">
      <c r="A4808" t="s">
        <v>9771</v>
      </c>
      <c r="B4808" t="s">
        <v>9772</v>
      </c>
      <c r="C4808" t="str">
        <f>IFERROR(VLOOKUP(Table1[[#This Row],[Ticker]],[1]!Table1[[Symbol]:[Industry]],2,FALSE),"-")</f>
        <v>-</v>
      </c>
      <c r="D4808" t="s">
        <v>322</v>
      </c>
      <c r="E4808">
        <v>3.13465397</v>
      </c>
      <c r="F4808">
        <v>6.1</v>
      </c>
      <c r="G4808">
        <v>-25.6852215195645</v>
      </c>
      <c r="H4808">
        <v>-0.21404381211805301</v>
      </c>
      <c r="I4808">
        <v>-17.036077472108499</v>
      </c>
      <c r="J4808">
        <v>-7.6807385445041998</v>
      </c>
      <c r="K4808">
        <v>6.0766834181653699</v>
      </c>
      <c r="L4808">
        <v>6.3010562633327902</v>
      </c>
      <c r="M4808">
        <v>49.945137097733401</v>
      </c>
      <c r="N4808">
        <v>0.499338635456748</v>
      </c>
      <c r="O4808">
        <v>25.4098360655737</v>
      </c>
      <c r="P4808">
        <v>18.908382066276801</v>
      </c>
      <c r="Q4808">
        <v>-3.1794762051789001E-2</v>
      </c>
    </row>
    <row r="4809" spans="1:17" hidden="1" x14ac:dyDescent="0.3">
      <c r="A4809" t="s">
        <v>9773</v>
      </c>
      <c r="B4809" t="s">
        <v>9774</v>
      </c>
      <c r="C4809" t="str">
        <f>IFERROR(VLOOKUP(Table1[[#This Row],[Ticker]],[1]!Table1[[Symbol]:[Industry]],2,FALSE),"-")</f>
        <v>-</v>
      </c>
      <c r="D4809" t="s">
        <v>544</v>
      </c>
      <c r="E4809">
        <v>3.1238001118785701</v>
      </c>
      <c r="F4809">
        <v>3.13</v>
      </c>
      <c r="G4809">
        <v>-25.6852215195645</v>
      </c>
      <c r="H4809">
        <v>-7.0441664040619996</v>
      </c>
      <c r="I4809">
        <v>-11.3173757719539</v>
      </c>
      <c r="J4809">
        <v>-1.6714935522083501</v>
      </c>
      <c r="K4809">
        <v>3.1299999922375799</v>
      </c>
      <c r="L4809">
        <v>3.12988591819013</v>
      </c>
      <c r="M4809">
        <v>100</v>
      </c>
      <c r="O4809">
        <v>0</v>
      </c>
      <c r="P4809">
        <v>0</v>
      </c>
    </row>
    <row r="4810" spans="1:17" hidden="1" x14ac:dyDescent="0.3">
      <c r="A4810" t="s">
        <v>9775</v>
      </c>
      <c r="B4810" t="s">
        <v>9776</v>
      </c>
      <c r="C4810" t="str">
        <f>IFERROR(VLOOKUP(Table1[[#This Row],[Ticker]],[1]!Table1[[Symbol]:[Industry]],2,FALSE),"-")</f>
        <v>-</v>
      </c>
      <c r="D4810" t="s">
        <v>46</v>
      </c>
      <c r="E4810">
        <v>3.0751803999999998</v>
      </c>
      <c r="F4810">
        <v>5.34</v>
      </c>
      <c r="G4810">
        <v>-41.986161958436</v>
      </c>
      <c r="H4810">
        <v>31.9558335959379</v>
      </c>
      <c r="I4810">
        <v>17.048008843430601</v>
      </c>
      <c r="J4810">
        <v>-4.1276339030855498</v>
      </c>
      <c r="K4810">
        <v>4.7159799374772602</v>
      </c>
      <c r="L4810">
        <v>4.9504348980675603</v>
      </c>
      <c r="M4810">
        <v>64.054856765096403</v>
      </c>
      <c r="N4810">
        <v>2.0845431063045399</v>
      </c>
      <c r="O4810">
        <v>29.2134831460674</v>
      </c>
      <c r="P4810">
        <v>52.571428571428498</v>
      </c>
      <c r="Q4810">
        <v>5.6045941486009996E-3</v>
      </c>
    </row>
    <row r="4811" spans="1:17" hidden="1" x14ac:dyDescent="0.3">
      <c r="A4811" t="s">
        <v>9777</v>
      </c>
      <c r="B4811" t="s">
        <v>9778</v>
      </c>
      <c r="C4811" t="str">
        <f>IFERROR(VLOOKUP(Table1[[#This Row],[Ticker]],[1]!Table1[[Symbol]:[Industry]],2,FALSE),"-")</f>
        <v>-</v>
      </c>
      <c r="D4811" t="s">
        <v>140</v>
      </c>
      <c r="E4811">
        <v>3.03945</v>
      </c>
      <c r="F4811">
        <v>8.81</v>
      </c>
      <c r="G4811">
        <v>-75.939315251919098</v>
      </c>
      <c r="H4811">
        <v>-8.0554023591181796</v>
      </c>
      <c r="I4811">
        <v>-39.923534605017103</v>
      </c>
      <c r="J4811">
        <v>-6.9403107565094198</v>
      </c>
      <c r="K4811">
        <v>9.4110523712752894</v>
      </c>
      <c r="L4811">
        <v>11.7668854617525</v>
      </c>
      <c r="M4811">
        <v>46.020607562967101</v>
      </c>
      <c r="N4811">
        <v>1.17283385834862</v>
      </c>
      <c r="O4811">
        <v>113.280363223609</v>
      </c>
      <c r="P4811">
        <v>11.5189873417721</v>
      </c>
      <c r="Q4811">
        <v>-6.2341171569345002E-2</v>
      </c>
    </row>
    <row r="4812" spans="1:17" hidden="1" x14ac:dyDescent="0.3">
      <c r="A4812" t="s">
        <v>9779</v>
      </c>
      <c r="B4812" t="s">
        <v>9780</v>
      </c>
      <c r="C4812" t="str">
        <f>IFERROR(VLOOKUP(Table1[[#This Row],[Ticker]],[1]!Table1[[Symbol]:[Industry]],2,FALSE),"-")</f>
        <v>-</v>
      </c>
      <c r="D4812" t="s">
        <v>130</v>
      </c>
      <c r="E4812">
        <v>3.0079349999999998</v>
      </c>
      <c r="F4812">
        <v>274.64999999999998</v>
      </c>
      <c r="G4812">
        <v>1123.8598194267499</v>
      </c>
      <c r="H4812">
        <v>52.516675315974602</v>
      </c>
      <c r="I4812">
        <v>-12.982252248860499</v>
      </c>
      <c r="J4812">
        <v>19.861607493087799</v>
      </c>
      <c r="K4812">
        <v>227.19130015626899</v>
      </c>
      <c r="L4812">
        <v>246.168295160334</v>
      </c>
      <c r="M4812">
        <v>4.3324220454509996E-3</v>
      </c>
      <c r="N4812">
        <v>0.60200329656396601</v>
      </c>
      <c r="O4812">
        <v>147.22373930456899</v>
      </c>
      <c r="P4812">
        <v>1214.7438966012401</v>
      </c>
    </row>
    <row r="4813" spans="1:17" hidden="1" x14ac:dyDescent="0.3">
      <c r="A4813" t="s">
        <v>9781</v>
      </c>
      <c r="B4813" t="s">
        <v>9782</v>
      </c>
      <c r="C4813" t="str">
        <f>IFERROR(VLOOKUP(Table1[[#This Row],[Ticker]],[1]!Table1[[Symbol]:[Industry]],2,FALSE),"-")</f>
        <v>-</v>
      </c>
      <c r="E4813">
        <v>3.0055117999999998</v>
      </c>
      <c r="F4813">
        <v>3.93</v>
      </c>
      <c r="G4813">
        <v>-0.52598585077473403</v>
      </c>
      <c r="H4813">
        <v>49.231137239662601</v>
      </c>
      <c r="I4813">
        <v>-39.6020473048006</v>
      </c>
      <c r="J4813">
        <v>6.14973549807097</v>
      </c>
      <c r="K4813">
        <v>3.4998109595139799</v>
      </c>
      <c r="L4813">
        <v>3.9466028054181002</v>
      </c>
      <c r="M4813">
        <v>91.381557740739098</v>
      </c>
      <c r="N4813">
        <v>0.12583722238065601</v>
      </c>
      <c r="O4813">
        <v>49.618320610687</v>
      </c>
      <c r="P4813">
        <v>71.615720524017405</v>
      </c>
      <c r="Q4813">
        <v>3.8908358513813003E-2</v>
      </c>
    </row>
    <row r="4814" spans="1:17" hidden="1" x14ac:dyDescent="0.3">
      <c r="A4814" t="s">
        <v>9783</v>
      </c>
      <c r="B4814" t="s">
        <v>9784</v>
      </c>
      <c r="C4814" t="str">
        <f>IFERROR(VLOOKUP(Table1[[#This Row],[Ticker]],[1]!Table1[[Symbol]:[Industry]],2,FALSE),"-")</f>
        <v>-</v>
      </c>
      <c r="D4814" t="s">
        <v>544</v>
      </c>
      <c r="E4814">
        <v>2.9933882440000001</v>
      </c>
      <c r="F4814">
        <v>13.46</v>
      </c>
      <c r="G4814">
        <v>-25.6852215195645</v>
      </c>
      <c r="H4814">
        <v>-7.0441664040619996</v>
      </c>
      <c r="I4814">
        <v>-11.3173757719539</v>
      </c>
      <c r="J4814">
        <v>-1.6714935522083501</v>
      </c>
      <c r="K4814">
        <v>13.4599959886432</v>
      </c>
      <c r="L4814">
        <v>13.314974538623799</v>
      </c>
      <c r="M4814">
        <v>100</v>
      </c>
      <c r="O4814">
        <v>0</v>
      </c>
      <c r="P4814">
        <v>0</v>
      </c>
    </row>
    <row r="4815" spans="1:17" hidden="1" x14ac:dyDescent="0.3">
      <c r="A4815" t="s">
        <v>9785</v>
      </c>
      <c r="B4815" t="s">
        <v>9786</v>
      </c>
      <c r="C4815" t="str">
        <f>IFERROR(VLOOKUP(Table1[[#This Row],[Ticker]],[1]!Table1[[Symbol]:[Industry]],2,FALSE),"-")</f>
        <v>-</v>
      </c>
      <c r="D4815" t="s">
        <v>61</v>
      </c>
      <c r="E4815">
        <v>2.97801435</v>
      </c>
      <c r="F4815">
        <v>2.77</v>
      </c>
      <c r="G4815">
        <v>-33.043081051337097</v>
      </c>
      <c r="H4815">
        <v>-10.377499737395301</v>
      </c>
      <c r="I4815">
        <v>-21.9625370622765</v>
      </c>
      <c r="J4815">
        <v>1.89993501922022</v>
      </c>
      <c r="K4815">
        <v>2.8532558162250501</v>
      </c>
      <c r="L4815">
        <v>3.0728144673884801</v>
      </c>
      <c r="M4815">
        <v>63.152191879104102</v>
      </c>
      <c r="N4815">
        <v>1.0833264148888</v>
      </c>
      <c r="O4815">
        <v>62.0938628158844</v>
      </c>
      <c r="P4815">
        <v>8.203125</v>
      </c>
      <c r="Q4815">
        <v>-0.172039016318798</v>
      </c>
    </row>
    <row r="4816" spans="1:17" hidden="1" x14ac:dyDescent="0.3">
      <c r="A4816" t="s">
        <v>9787</v>
      </c>
      <c r="B4816" t="s">
        <v>9788</v>
      </c>
      <c r="C4816" t="str">
        <f>IFERROR(VLOOKUP(Table1[[#This Row],[Ticker]],[1]!Table1[[Symbol]:[Industry]],2,FALSE),"-")</f>
        <v>-</v>
      </c>
      <c r="D4816" t="s">
        <v>607</v>
      </c>
      <c r="E4816">
        <v>2.9663122500000001</v>
      </c>
      <c r="F4816">
        <v>5.4</v>
      </c>
      <c r="G4816">
        <v>-55.096986225446898</v>
      </c>
      <c r="H4816">
        <v>2.0467426868470802</v>
      </c>
      <c r="I4816">
        <v>-12.234806964614499</v>
      </c>
      <c r="J4816">
        <v>6.3285064477916499</v>
      </c>
      <c r="K4816">
        <v>5.7728532219099202</v>
      </c>
      <c r="L4816">
        <v>7.3024924286369499</v>
      </c>
      <c r="M4816">
        <v>67.1360127584624</v>
      </c>
      <c r="N4816">
        <v>1.3416666666666599</v>
      </c>
      <c r="O4816">
        <v>50.925925925925903</v>
      </c>
      <c r="P4816">
        <v>31.707317073170699</v>
      </c>
    </row>
    <row r="4817" spans="1:17" hidden="1" x14ac:dyDescent="0.3">
      <c r="A4817" t="s">
        <v>9789</v>
      </c>
      <c r="B4817" t="s">
        <v>9790</v>
      </c>
      <c r="C4817" t="str">
        <f>IFERROR(VLOOKUP(Table1[[#This Row],[Ticker]],[1]!Table1[[Symbol]:[Industry]],2,FALSE),"-")</f>
        <v>-</v>
      </c>
      <c r="D4817" t="s">
        <v>1125</v>
      </c>
      <c r="E4817">
        <v>2.9602881000000001</v>
      </c>
      <c r="F4817">
        <v>3.11</v>
      </c>
      <c r="G4817">
        <v>4.98704738799848</v>
      </c>
      <c r="H4817">
        <v>38.544068890055598</v>
      </c>
      <c r="I4817">
        <v>36.075989156955998</v>
      </c>
      <c r="J4817">
        <v>19.060213764864798</v>
      </c>
      <c r="K4817">
        <v>2.23924103008294</v>
      </c>
      <c r="L4817">
        <v>1.69143760756608</v>
      </c>
      <c r="M4817">
        <v>99.997589660233004</v>
      </c>
      <c r="N4817">
        <v>0.32124353329558197</v>
      </c>
      <c r="O4817">
        <v>0</v>
      </c>
      <c r="P4817">
        <v>60.309278350515399</v>
      </c>
    </row>
    <row r="4818" spans="1:17" hidden="1" x14ac:dyDescent="0.3">
      <c r="A4818" t="s">
        <v>9791</v>
      </c>
      <c r="B4818" t="s">
        <v>9792</v>
      </c>
      <c r="C4818" t="str">
        <f>IFERROR(VLOOKUP(Table1[[#This Row],[Ticker]],[1]!Table1[[Symbol]:[Industry]],2,FALSE),"-")</f>
        <v>-</v>
      </c>
      <c r="D4818" t="s">
        <v>544</v>
      </c>
      <c r="E4818">
        <v>2.9390399999999999</v>
      </c>
      <c r="F4818">
        <v>4.72</v>
      </c>
      <c r="G4818">
        <v>-7.0922566954439397</v>
      </c>
      <c r="H4818">
        <v>-19.821944181839701</v>
      </c>
      <c r="I4818">
        <v>3.8045754475582401</v>
      </c>
      <c r="J4818">
        <v>-1.6714935522083501</v>
      </c>
      <c r="K4818">
        <v>4.9551593394747604</v>
      </c>
      <c r="L4818">
        <v>4.86771172948092</v>
      </c>
      <c r="M4818">
        <v>35.491787781869803</v>
      </c>
      <c r="N4818">
        <v>0.73847607477897004</v>
      </c>
      <c r="O4818">
        <v>73.093220338983002</v>
      </c>
      <c r="P4818">
        <v>24.210526315789402</v>
      </c>
      <c r="Q4818">
        <v>0.12963338627849699</v>
      </c>
    </row>
    <row r="4819" spans="1:17" hidden="1" x14ac:dyDescent="0.3">
      <c r="A4819" t="s">
        <v>9793</v>
      </c>
      <c r="B4819" t="s">
        <v>9794</v>
      </c>
      <c r="C4819" t="str">
        <f>IFERROR(VLOOKUP(Table1[[#This Row],[Ticker]],[1]!Table1[[Symbol]:[Industry]],2,FALSE),"-")</f>
        <v>-</v>
      </c>
      <c r="E4819">
        <v>2.9286846999999998</v>
      </c>
      <c r="F4819">
        <v>36.1</v>
      </c>
      <c r="G4819">
        <v>-73.592869427212406</v>
      </c>
      <c r="H4819">
        <v>-5.239315868247</v>
      </c>
      <c r="I4819">
        <v>14.466596353481499</v>
      </c>
      <c r="J4819">
        <v>-3.44020103520154</v>
      </c>
      <c r="K4819">
        <v>35.367175971837497</v>
      </c>
      <c r="L4819">
        <v>40.430762016023799</v>
      </c>
      <c r="M4819">
        <v>42.226172048170902</v>
      </c>
      <c r="N4819">
        <v>0.82191780821917804</v>
      </c>
      <c r="O4819">
        <v>168.698060941828</v>
      </c>
      <c r="P4819">
        <v>39.382239382239298</v>
      </c>
      <c r="Q4819">
        <v>-3.7691138637924997E-2</v>
      </c>
    </row>
    <row r="4820" spans="1:17" hidden="1" x14ac:dyDescent="0.3">
      <c r="A4820" t="s">
        <v>9795</v>
      </c>
      <c r="B4820" t="s">
        <v>9796</v>
      </c>
      <c r="C4820" t="str">
        <f>IFERROR(VLOOKUP(Table1[[#This Row],[Ticker]],[1]!Table1[[Symbol]:[Industry]],2,FALSE),"-")</f>
        <v>-</v>
      </c>
      <c r="D4820" t="s">
        <v>396</v>
      </c>
      <c r="E4820">
        <v>2.9275779599999998</v>
      </c>
      <c r="F4820">
        <v>1.54</v>
      </c>
      <c r="G4820">
        <v>-26.330382809887102</v>
      </c>
      <c r="H4820">
        <v>6.5272621673665698</v>
      </c>
      <c r="I4820">
        <v>-25.761820216398299</v>
      </c>
      <c r="J4820">
        <v>-1.6714935522083501</v>
      </c>
      <c r="K4820">
        <v>1.47403306638511</v>
      </c>
      <c r="L4820">
        <v>1.5470766041456101</v>
      </c>
      <c r="M4820">
        <v>69.621859330739099</v>
      </c>
      <c r="N4820">
        <v>1.20066697115668</v>
      </c>
      <c r="O4820">
        <v>28.571428571428498</v>
      </c>
      <c r="P4820">
        <v>35.087719298245602</v>
      </c>
      <c r="Q4820">
        <v>-2.3329544009397001E-2</v>
      </c>
    </row>
    <row r="4821" spans="1:17" hidden="1" x14ac:dyDescent="0.3">
      <c r="A4821" t="s">
        <v>9797</v>
      </c>
      <c r="B4821" t="s">
        <v>9798</v>
      </c>
      <c r="C4821" t="str">
        <f>IFERROR(VLOOKUP(Table1[[#This Row],[Ticker]],[1]!Table1[[Symbol]:[Industry]],2,FALSE),"-")</f>
        <v>-</v>
      </c>
      <c r="D4821" t="s">
        <v>607</v>
      </c>
      <c r="E4821">
        <v>2.8849868299999999</v>
      </c>
      <c r="F4821">
        <v>2.5299999999999998</v>
      </c>
      <c r="G4821">
        <v>-31.981517815860801</v>
      </c>
      <c r="H4821">
        <v>-8.6005866375250406</v>
      </c>
      <c r="I4821">
        <v>-35.568872777941898</v>
      </c>
      <c r="J4821">
        <v>-1.6714935522083501</v>
      </c>
      <c r="K4821">
        <v>2.73238459420446</v>
      </c>
      <c r="L4821">
        <v>2.5235640788929001</v>
      </c>
      <c r="M4821">
        <v>29.453574770138498</v>
      </c>
      <c r="N4821">
        <v>7.0513306543331503E-2</v>
      </c>
      <c r="O4821">
        <v>34.782608695652101</v>
      </c>
      <c r="P4821">
        <v>1.2</v>
      </c>
    </row>
    <row r="4822" spans="1:17" hidden="1" x14ac:dyDescent="0.3">
      <c r="A4822" t="s">
        <v>9799</v>
      </c>
      <c r="B4822" t="s">
        <v>9800</v>
      </c>
      <c r="C4822" t="str">
        <f>IFERROR(VLOOKUP(Table1[[#This Row],[Ticker]],[1]!Table1[[Symbol]:[Industry]],2,FALSE),"-")</f>
        <v>-</v>
      </c>
      <c r="E4822">
        <v>2.8783485</v>
      </c>
      <c r="F4822">
        <v>18.18</v>
      </c>
      <c r="G4822">
        <v>-20.719863551897099</v>
      </c>
      <c r="H4822">
        <v>-7.0441664040619996</v>
      </c>
      <c r="I4822">
        <v>-11.3173757719539</v>
      </c>
      <c r="J4822">
        <v>-1.6714935522083501</v>
      </c>
      <c r="K4822">
        <v>18.176389008500699</v>
      </c>
      <c r="M4822">
        <v>100</v>
      </c>
      <c r="O4822">
        <v>0</v>
      </c>
      <c r="P4822">
        <v>4.9653579676674298</v>
      </c>
    </row>
    <row r="4823" spans="1:17" hidden="1" x14ac:dyDescent="0.3">
      <c r="A4823" t="s">
        <v>9801</v>
      </c>
      <c r="B4823" t="s">
        <v>9802</v>
      </c>
      <c r="C4823" t="str">
        <f>IFERROR(VLOOKUP(Table1[[#This Row],[Ticker]],[1]!Table1[[Symbol]:[Industry]],2,FALSE),"-")</f>
        <v>-</v>
      </c>
      <c r="D4823" t="s">
        <v>293</v>
      </c>
      <c r="E4823">
        <v>2.8728532000000002</v>
      </c>
      <c r="F4823">
        <v>2.79</v>
      </c>
      <c r="G4823">
        <v>66.728571583883706</v>
      </c>
      <c r="H4823">
        <v>25.955833595938</v>
      </c>
      <c r="I4823">
        <v>49.027451814252899</v>
      </c>
      <c r="J4823">
        <v>19.2375973568825</v>
      </c>
      <c r="K4823">
        <v>1.7617520483620599</v>
      </c>
      <c r="L4823">
        <v>1.17661259066893</v>
      </c>
      <c r="M4823">
        <v>100</v>
      </c>
      <c r="N4823">
        <v>0.69545741435534203</v>
      </c>
      <c r="O4823">
        <v>0</v>
      </c>
      <c r="P4823">
        <v>92.413793103448199</v>
      </c>
      <c r="Q4823">
        <v>0.17611431116502799</v>
      </c>
    </row>
    <row r="4824" spans="1:17" hidden="1" x14ac:dyDescent="0.3">
      <c r="A4824" t="s">
        <v>9803</v>
      </c>
      <c r="B4824" t="s">
        <v>9804</v>
      </c>
      <c r="C4824" t="str">
        <f>IFERROR(VLOOKUP(Table1[[#This Row],[Ticker]],[1]!Table1[[Symbol]:[Industry]],2,FALSE),"-")</f>
        <v>-</v>
      </c>
      <c r="D4824" t="s">
        <v>322</v>
      </c>
      <c r="E4824">
        <v>2.8690199999999999</v>
      </c>
      <c r="F4824">
        <v>19.8</v>
      </c>
      <c r="G4824">
        <v>104.54733661997</v>
      </c>
      <c r="H4824">
        <v>17.484135482730402</v>
      </c>
      <c r="I4824">
        <v>16.424559711916999</v>
      </c>
      <c r="J4824">
        <v>-1.6714935522083501</v>
      </c>
      <c r="K4824">
        <v>16.5068657815081</v>
      </c>
      <c r="M4824">
        <v>98.822474561878806</v>
      </c>
      <c r="N4824">
        <v>1.1827956989247299</v>
      </c>
      <c r="O4824">
        <v>0</v>
      </c>
      <c r="P4824">
        <v>130.23255813953401</v>
      </c>
    </row>
    <row r="4825" spans="1:17" hidden="1" x14ac:dyDescent="0.3">
      <c r="A4825" t="s">
        <v>9805</v>
      </c>
      <c r="B4825" t="s">
        <v>9806</v>
      </c>
      <c r="C4825" t="str">
        <f>IFERROR(VLOOKUP(Table1[[#This Row],[Ticker]],[1]!Table1[[Symbol]:[Industry]],2,FALSE),"-")</f>
        <v>-</v>
      </c>
      <c r="D4825" t="s">
        <v>388</v>
      </c>
      <c r="E4825">
        <v>2.8383509999999998</v>
      </c>
      <c r="F4825">
        <v>8.14</v>
      </c>
      <c r="G4825">
        <v>-7.71420702681091</v>
      </c>
      <c r="H4825">
        <v>-31.520963492324</v>
      </c>
      <c r="I4825">
        <v>-14.412613867192</v>
      </c>
      <c r="J4825">
        <v>-9.1408358041593001</v>
      </c>
      <c r="K4825">
        <v>9.5480867677232801</v>
      </c>
      <c r="L4825">
        <v>8.9458862653797997</v>
      </c>
      <c r="M4825">
        <v>8.4142841319377606</v>
      </c>
      <c r="N4825">
        <v>1.1376610196856201</v>
      </c>
      <c r="O4825">
        <v>57.739557739557704</v>
      </c>
      <c r="P4825">
        <v>43.057996485061501</v>
      </c>
      <c r="Q4825">
        <v>5.9865317006705998E-2</v>
      </c>
    </row>
    <row r="4826" spans="1:17" hidden="1" x14ac:dyDescent="0.3">
      <c r="A4826" t="s">
        <v>9807</v>
      </c>
      <c r="B4826" t="s">
        <v>9808</v>
      </c>
      <c r="C4826" t="str">
        <f>IFERROR(VLOOKUP(Table1[[#This Row],[Ticker]],[1]!Table1[[Symbol]:[Industry]],2,FALSE),"-")</f>
        <v>-</v>
      </c>
      <c r="D4826" t="s">
        <v>544</v>
      </c>
      <c r="E4826">
        <v>2.823</v>
      </c>
      <c r="F4826">
        <v>9.41</v>
      </c>
      <c r="G4826">
        <v>39.983792564942497</v>
      </c>
      <c r="H4826">
        <v>-7.0441664040619996</v>
      </c>
      <c r="I4826">
        <v>42.944919310013198</v>
      </c>
      <c r="J4826">
        <v>-1.6714935522083501</v>
      </c>
      <c r="K4826">
        <v>9.0913145444989407</v>
      </c>
      <c r="L4826">
        <v>7.5063443420539402</v>
      </c>
      <c r="M4826">
        <v>99.992037052364694</v>
      </c>
      <c r="O4826">
        <v>0</v>
      </c>
      <c r="P4826">
        <v>65.669014084506998</v>
      </c>
    </row>
    <row r="4827" spans="1:17" hidden="1" x14ac:dyDescent="0.3">
      <c r="A4827" t="s">
        <v>9809</v>
      </c>
      <c r="B4827" t="s">
        <v>9810</v>
      </c>
      <c r="C4827" t="str">
        <f>IFERROR(VLOOKUP(Table1[[#This Row],[Ticker]],[1]!Table1[[Symbol]:[Industry]],2,FALSE),"-")</f>
        <v>-</v>
      </c>
      <c r="D4827" t="s">
        <v>544</v>
      </c>
      <c r="E4827">
        <v>2.8015919999999999</v>
      </c>
      <c r="F4827">
        <v>9.14</v>
      </c>
      <c r="G4827">
        <v>23.661183709193601</v>
      </c>
      <c r="H4827">
        <v>-14.907069629868399</v>
      </c>
      <c r="I4827">
        <v>-19.9173757719539</v>
      </c>
      <c r="J4827">
        <v>-0.45333186893037702</v>
      </c>
      <c r="K4827">
        <v>7.9980445439560004</v>
      </c>
      <c r="L4827">
        <v>7.9330976146330796</v>
      </c>
      <c r="M4827">
        <v>16.252843890478299</v>
      </c>
      <c r="N4827">
        <v>1.9482004983863701</v>
      </c>
      <c r="O4827">
        <v>14.8796498905908</v>
      </c>
      <c r="P4827">
        <v>52.587646076794599</v>
      </c>
      <c r="Q4827">
        <v>5.5767163432414002E-2</v>
      </c>
    </row>
    <row r="4828" spans="1:17" hidden="1" x14ac:dyDescent="0.3">
      <c r="A4828" t="s">
        <v>9811</v>
      </c>
      <c r="B4828" t="s">
        <v>9812</v>
      </c>
      <c r="C4828" t="str">
        <f>IFERROR(VLOOKUP(Table1[[#This Row],[Ticker]],[1]!Table1[[Symbol]:[Industry]],2,FALSE),"-")</f>
        <v>-</v>
      </c>
      <c r="D4828" t="s">
        <v>714</v>
      </c>
      <c r="E4828">
        <v>2.7862319549999999</v>
      </c>
      <c r="F4828">
        <v>265.04000000000002</v>
      </c>
      <c r="G4828">
        <v>6.2542448285039702</v>
      </c>
      <c r="H4828">
        <v>0.39769406105426502</v>
      </c>
      <c r="I4828">
        <v>3.12625305485204</v>
      </c>
      <c r="J4828">
        <v>2.90320265937134</v>
      </c>
      <c r="K4828">
        <v>249.01303217687101</v>
      </c>
      <c r="L4828">
        <v>232.928836358377</v>
      </c>
      <c r="M4828">
        <v>60.128846353450299</v>
      </c>
      <c r="N4828">
        <v>0.65260595251817299</v>
      </c>
      <c r="O4828">
        <v>1.83368548143674</v>
      </c>
      <c r="P4828">
        <v>50.590909090909101</v>
      </c>
      <c r="Q4828">
        <v>3.1679578910440001E-2</v>
      </c>
    </row>
    <row r="4829" spans="1:17" hidden="1" x14ac:dyDescent="0.3">
      <c r="A4829" t="s">
        <v>9813</v>
      </c>
      <c r="B4829" t="s">
        <v>9814</v>
      </c>
      <c r="C4829" t="str">
        <f>IFERROR(VLOOKUP(Table1[[#This Row],[Ticker]],[1]!Table1[[Symbol]:[Industry]],2,FALSE),"-")</f>
        <v>-</v>
      </c>
      <c r="E4829">
        <v>2.7686372499999998</v>
      </c>
      <c r="F4829">
        <v>1.52</v>
      </c>
      <c r="G4829">
        <v>-26.338816290806299</v>
      </c>
      <c r="H4829">
        <v>-26.933669166492901</v>
      </c>
      <c r="I4829">
        <v>-21.376547369587001</v>
      </c>
      <c r="J4829">
        <v>3.4009702159075901</v>
      </c>
      <c r="K4829">
        <v>1.6006850597197599</v>
      </c>
      <c r="L4829">
        <v>1.5180832178588499</v>
      </c>
      <c r="M4829">
        <v>44.184825528852002</v>
      </c>
      <c r="N4829">
        <v>1.2376539786829599</v>
      </c>
      <c r="O4829">
        <v>51.973684210526301</v>
      </c>
      <c r="P4829">
        <v>58.3333333333333</v>
      </c>
      <c r="Q4829">
        <v>-3.5037246007049001E-2</v>
      </c>
    </row>
    <row r="4830" spans="1:17" hidden="1" x14ac:dyDescent="0.3">
      <c r="A4830" t="s">
        <v>9815</v>
      </c>
      <c r="B4830" t="s">
        <v>9816</v>
      </c>
      <c r="C4830" t="str">
        <f>IFERROR(VLOOKUP(Table1[[#This Row],[Ticker]],[1]!Table1[[Symbol]:[Industry]],2,FALSE),"-")</f>
        <v>-</v>
      </c>
      <c r="D4830" t="s">
        <v>607</v>
      </c>
      <c r="E4830">
        <v>2.7644431200000001</v>
      </c>
      <c r="F4830">
        <v>6.92</v>
      </c>
      <c r="G4830">
        <v>39.076683242340202</v>
      </c>
      <c r="H4830">
        <v>-2.1956815555771501</v>
      </c>
      <c r="I4830">
        <v>20.492148037569802</v>
      </c>
      <c r="K4830">
        <v>6.3383896074242996</v>
      </c>
      <c r="M4830">
        <v>99.598262172721206</v>
      </c>
      <c r="N4830">
        <v>3.0896851698425798</v>
      </c>
      <c r="O4830">
        <v>0</v>
      </c>
      <c r="P4830">
        <v>73</v>
      </c>
    </row>
    <row r="4831" spans="1:17" hidden="1" x14ac:dyDescent="0.3">
      <c r="A4831" t="s">
        <v>9817</v>
      </c>
      <c r="B4831" t="s">
        <v>9818</v>
      </c>
      <c r="C4831" t="str">
        <f>IFERROR(VLOOKUP(Table1[[#This Row],[Ticker]],[1]!Table1[[Symbol]:[Industry]],2,FALSE),"-")</f>
        <v>-</v>
      </c>
      <c r="D4831" t="s">
        <v>568</v>
      </c>
      <c r="E4831">
        <v>2.7542900000000001</v>
      </c>
      <c r="F4831">
        <v>1.34</v>
      </c>
      <c r="G4831">
        <v>-50.824886324033798</v>
      </c>
      <c r="H4831">
        <v>-16.135075494971101</v>
      </c>
      <c r="I4831">
        <v>-32.027434943551498</v>
      </c>
      <c r="J4831">
        <v>4.3891125083976901</v>
      </c>
      <c r="K4831">
        <v>1.43879883296293</v>
      </c>
      <c r="L4831">
        <v>1.58998053594403</v>
      </c>
      <c r="M4831">
        <v>52.860969131949602</v>
      </c>
      <c r="N4831">
        <v>0.95143696843398395</v>
      </c>
      <c r="O4831">
        <v>81.343283582089498</v>
      </c>
      <c r="P4831">
        <v>15.517241379310301</v>
      </c>
      <c r="Q4831">
        <v>-2.4860502549406999E-2</v>
      </c>
    </row>
    <row r="4832" spans="1:17" hidden="1" x14ac:dyDescent="0.3">
      <c r="A4832" t="s">
        <v>9819</v>
      </c>
      <c r="B4832" t="s">
        <v>9820</v>
      </c>
      <c r="C4832" t="str">
        <f>IFERROR(VLOOKUP(Table1[[#This Row],[Ticker]],[1]!Table1[[Symbol]:[Industry]],2,FALSE),"-")</f>
        <v>-</v>
      </c>
      <c r="D4832" t="s">
        <v>486</v>
      </c>
      <c r="E4832">
        <v>2.7155372</v>
      </c>
      <c r="F4832">
        <v>8.25</v>
      </c>
      <c r="G4832">
        <v>-46.813328594134298</v>
      </c>
      <c r="H4832">
        <v>-24.095319864443098</v>
      </c>
      <c r="I4832">
        <v>-51.098397669764097</v>
      </c>
      <c r="J4832">
        <v>-17.797254201295502</v>
      </c>
      <c r="K4832">
        <v>9.8962566925389002</v>
      </c>
      <c r="L4832">
        <v>10.1129269480652</v>
      </c>
      <c r="M4832">
        <v>23.868859597615</v>
      </c>
      <c r="N4832">
        <v>0.64569706567904395</v>
      </c>
      <c r="O4832">
        <v>66.060606060606005</v>
      </c>
      <c r="P4832">
        <v>13.480055020632699</v>
      </c>
      <c r="Q4832">
        <v>0.13855468199981899</v>
      </c>
    </row>
    <row r="4833" spans="1:17" hidden="1" x14ac:dyDescent="0.3">
      <c r="A4833" t="s">
        <v>9821</v>
      </c>
      <c r="B4833" t="s">
        <v>9822</v>
      </c>
      <c r="C4833" t="str">
        <f>IFERROR(VLOOKUP(Table1[[#This Row],[Ticker]],[1]!Table1[[Symbol]:[Industry]],2,FALSE),"-")</f>
        <v>-</v>
      </c>
      <c r="D4833" t="s">
        <v>64</v>
      </c>
      <c r="E4833">
        <v>2.7148780000000001</v>
      </c>
      <c r="F4833">
        <v>2.84</v>
      </c>
      <c r="G4833">
        <v>-20.888173549084801</v>
      </c>
      <c r="H4833">
        <v>49.861910944004201</v>
      </c>
      <c r="I4833">
        <v>-6.5203278014742496</v>
      </c>
      <c r="J4833">
        <v>3.12555441827134</v>
      </c>
      <c r="M4833">
        <v>100</v>
      </c>
      <c r="O4833">
        <v>0</v>
      </c>
      <c r="P4833">
        <v>4.7970479704797002</v>
      </c>
    </row>
    <row r="4834" spans="1:17" hidden="1" x14ac:dyDescent="0.3">
      <c r="A4834" t="s">
        <v>9823</v>
      </c>
      <c r="B4834" t="s">
        <v>9824</v>
      </c>
      <c r="C4834" t="str">
        <f>IFERROR(VLOOKUP(Table1[[#This Row],[Ticker]],[1]!Table1[[Symbol]:[Industry]],2,FALSE),"-")</f>
        <v>-</v>
      </c>
      <c r="D4834" t="s">
        <v>92</v>
      </c>
      <c r="E4834">
        <v>2.7049319999999999</v>
      </c>
      <c r="F4834">
        <v>3.09</v>
      </c>
      <c r="G4834">
        <v>6.9328042315084</v>
      </c>
      <c r="H4834">
        <v>-5.0639683842600203</v>
      </c>
      <c r="I4834">
        <v>-20.701539994827801</v>
      </c>
      <c r="J4834">
        <v>3.0742691596560401</v>
      </c>
      <c r="K4834">
        <v>3.19998513597857</v>
      </c>
      <c r="L4834">
        <v>3.74210279622495</v>
      </c>
      <c r="M4834">
        <v>0.479431252994232</v>
      </c>
      <c r="N4834">
        <v>0.75891971547595405</v>
      </c>
      <c r="O4834">
        <v>54.692556634304196</v>
      </c>
      <c r="P4834">
        <v>55.276381909547702</v>
      </c>
      <c r="Q4834">
        <v>5.0102195485523998E-2</v>
      </c>
    </row>
    <row r="4835" spans="1:17" hidden="1" x14ac:dyDescent="0.3">
      <c r="A4835" t="s">
        <v>9825</v>
      </c>
      <c r="B4835" t="s">
        <v>9826</v>
      </c>
      <c r="C4835" t="str">
        <f>IFERROR(VLOOKUP(Table1[[#This Row],[Ticker]],[1]!Table1[[Symbol]:[Industry]],2,FALSE),"-")</f>
        <v>-</v>
      </c>
      <c r="D4835" t="s">
        <v>49</v>
      </c>
      <c r="E4835">
        <v>2.7018138</v>
      </c>
      <c r="F4835">
        <v>7.1</v>
      </c>
      <c r="G4835">
        <v>93.450580949571204</v>
      </c>
      <c r="H4835">
        <v>3.0333529757829401</v>
      </c>
      <c r="I4835">
        <v>30.967193366322501</v>
      </c>
      <c r="J4835">
        <v>-1.6714935522083501</v>
      </c>
      <c r="K4835">
        <v>5.6374542350306198</v>
      </c>
      <c r="L4835">
        <v>5.1205978197362896</v>
      </c>
      <c r="M4835">
        <v>88.510849868082104</v>
      </c>
      <c r="N4835">
        <v>3.51379529866791</v>
      </c>
      <c r="O4835">
        <v>3.5211267605633698</v>
      </c>
      <c r="P4835">
        <v>154.480286738351</v>
      </c>
      <c r="Q4835">
        <v>0.12617985326689299</v>
      </c>
    </row>
    <row r="4836" spans="1:17" hidden="1" x14ac:dyDescent="0.3">
      <c r="A4836" t="s">
        <v>9827</v>
      </c>
      <c r="B4836" t="s">
        <v>9828</v>
      </c>
      <c r="C4836" t="str">
        <f>IFERROR(VLOOKUP(Table1[[#This Row],[Ticker]],[1]!Table1[[Symbol]:[Industry]],2,FALSE),"-")</f>
        <v>-</v>
      </c>
      <c r="D4836" t="s">
        <v>544</v>
      </c>
      <c r="E4836">
        <v>2.6956533333333299</v>
      </c>
      <c r="F4836">
        <v>13.77</v>
      </c>
      <c r="G4836">
        <v>-25.6852215195645</v>
      </c>
      <c r="H4836">
        <v>-7.0441664040619996</v>
      </c>
      <c r="I4836">
        <v>-11.3173757719539</v>
      </c>
      <c r="J4836">
        <v>-1.6714935522083501</v>
      </c>
      <c r="K4836">
        <v>13.769996103195799</v>
      </c>
      <c r="L4836">
        <v>13.7272763621945</v>
      </c>
      <c r="M4836">
        <v>100</v>
      </c>
      <c r="O4836">
        <v>0</v>
      </c>
      <c r="P4836">
        <v>0</v>
      </c>
    </row>
    <row r="4837" spans="1:17" hidden="1" x14ac:dyDescent="0.3">
      <c r="A4837" t="s">
        <v>9829</v>
      </c>
      <c r="B4837" t="s">
        <v>9830</v>
      </c>
      <c r="C4837" t="str">
        <f>IFERROR(VLOOKUP(Table1[[#This Row],[Ticker]],[1]!Table1[[Symbol]:[Industry]],2,FALSE),"-")</f>
        <v>-</v>
      </c>
      <c r="D4837" t="s">
        <v>64</v>
      </c>
      <c r="E4837">
        <v>2.6850138000000001</v>
      </c>
      <c r="F4837">
        <v>8.1300000000000008</v>
      </c>
      <c r="G4837">
        <v>-25.6852215195645</v>
      </c>
      <c r="H4837">
        <v>-7.0441664040619996</v>
      </c>
      <c r="I4837">
        <v>-11.3173757719539</v>
      </c>
      <c r="J4837">
        <v>-1.6714935522083501</v>
      </c>
      <c r="K4837">
        <v>8.1299999527659601</v>
      </c>
      <c r="L4837">
        <v>8.1292846711058306</v>
      </c>
      <c r="M4837">
        <v>100</v>
      </c>
      <c r="O4837">
        <v>0</v>
      </c>
      <c r="P4837">
        <v>0</v>
      </c>
    </row>
    <row r="4838" spans="1:17" hidden="1" x14ac:dyDescent="0.3">
      <c r="A4838" t="s">
        <v>9831</v>
      </c>
      <c r="B4838" t="s">
        <v>9832</v>
      </c>
      <c r="C4838" t="str">
        <f>IFERROR(VLOOKUP(Table1[[#This Row],[Ticker]],[1]!Table1[[Symbol]:[Industry]],2,FALSE),"-")</f>
        <v>-</v>
      </c>
      <c r="D4838" t="s">
        <v>1125</v>
      </c>
      <c r="E4838">
        <v>2.6564349389999999</v>
      </c>
      <c r="F4838">
        <v>1.89</v>
      </c>
      <c r="G4838">
        <v>-44.5693416912383</v>
      </c>
      <c r="H4838">
        <v>-0.86439112316313604</v>
      </c>
      <c r="I4838">
        <v>-25.408284862862999</v>
      </c>
      <c r="J4838">
        <v>3.32850644779163</v>
      </c>
      <c r="K4838">
        <v>2.0314468675598101</v>
      </c>
      <c r="L4838">
        <v>2.2393709373564801</v>
      </c>
      <c r="M4838">
        <v>50.279080224792096</v>
      </c>
      <c r="N4838">
        <v>0.49002223406405598</v>
      </c>
      <c r="O4838">
        <v>42.857142857142797</v>
      </c>
      <c r="P4838">
        <v>16.6666666666666</v>
      </c>
      <c r="Q4838">
        <v>8.3044742153246004E-2</v>
      </c>
    </row>
    <row r="4839" spans="1:17" hidden="1" x14ac:dyDescent="0.3">
      <c r="A4839" t="s">
        <v>9833</v>
      </c>
      <c r="B4839" t="s">
        <v>9834</v>
      </c>
      <c r="C4839" t="str">
        <f>IFERROR(VLOOKUP(Table1[[#This Row],[Ticker]],[1]!Table1[[Symbol]:[Industry]],2,FALSE),"-")</f>
        <v>-</v>
      </c>
      <c r="D4839" t="s">
        <v>1800</v>
      </c>
      <c r="E4839">
        <v>2.6443264000000002</v>
      </c>
      <c r="F4839">
        <v>6.29</v>
      </c>
      <c r="G4839">
        <v>20.5938482478773</v>
      </c>
      <c r="H4839">
        <v>-6.2428843527799502</v>
      </c>
      <c r="I4839">
        <v>29.714014362575099</v>
      </c>
      <c r="J4839">
        <v>-1.6714935522083501</v>
      </c>
      <c r="K4839">
        <v>5.2972734707710698</v>
      </c>
      <c r="L4839">
        <v>4.6370205676382197</v>
      </c>
      <c r="M4839">
        <v>47.759928217600603</v>
      </c>
      <c r="N4839">
        <v>0</v>
      </c>
      <c r="O4839">
        <v>9.2209856915739206</v>
      </c>
      <c r="P4839">
        <v>95.341614906832206</v>
      </c>
      <c r="Q4839">
        <v>9.2076227334602995E-2</v>
      </c>
    </row>
    <row r="4840" spans="1:17" hidden="1" x14ac:dyDescent="0.3">
      <c r="A4840" t="s">
        <v>9835</v>
      </c>
      <c r="B4840" t="s">
        <v>9836</v>
      </c>
      <c r="C4840" t="str">
        <f>IFERROR(VLOOKUP(Table1[[#This Row],[Ticker]],[1]!Table1[[Symbol]:[Industry]],2,FALSE),"-")</f>
        <v>-</v>
      </c>
      <c r="D4840" t="s">
        <v>64</v>
      </c>
      <c r="E4840">
        <v>2.5524376000000002</v>
      </c>
      <c r="F4840">
        <v>16.27</v>
      </c>
      <c r="G4840">
        <v>-18.856593811094399</v>
      </c>
      <c r="H4840">
        <v>6.8914078256298703</v>
      </c>
      <c r="I4840">
        <v>-21.427873009523001</v>
      </c>
      <c r="J4840">
        <v>3.2962483832755098</v>
      </c>
      <c r="K4840">
        <v>15.5069410305739</v>
      </c>
      <c r="L4840">
        <v>15.7935256167713</v>
      </c>
      <c r="M4840">
        <v>97.890498070148993</v>
      </c>
      <c r="N4840">
        <v>1.2834224598930399</v>
      </c>
      <c r="O4840">
        <v>16.779348494160999</v>
      </c>
      <c r="P4840">
        <v>25.1538461538461</v>
      </c>
    </row>
    <row r="4841" spans="1:17" hidden="1" x14ac:dyDescent="0.3">
      <c r="A4841" t="s">
        <v>9837</v>
      </c>
      <c r="B4841" t="s">
        <v>9838</v>
      </c>
      <c r="C4841" t="str">
        <f>IFERROR(VLOOKUP(Table1[[#This Row],[Ticker]],[1]!Table1[[Symbol]:[Industry]],2,FALSE),"-")</f>
        <v>-</v>
      </c>
      <c r="D4841" t="s">
        <v>396</v>
      </c>
      <c r="E4841">
        <v>2.5071699999999999</v>
      </c>
      <c r="F4841">
        <v>7.13</v>
      </c>
      <c r="G4841">
        <v>49.069680441219703</v>
      </c>
      <c r="H4841">
        <v>4.5364282751242202</v>
      </c>
      <c r="I4841">
        <v>8.1131099901901003</v>
      </c>
      <c r="J4841">
        <v>-1.6714935522083501</v>
      </c>
      <c r="K4841">
        <v>5.6746223462367098</v>
      </c>
      <c r="L4841">
        <v>5.0579205961500797</v>
      </c>
      <c r="M4841">
        <v>52.7055568987032</v>
      </c>
      <c r="N4841">
        <v>0.15304693499570801</v>
      </c>
      <c r="O4841">
        <v>5.8906030855539999</v>
      </c>
      <c r="P4841">
        <v>102.556818181818</v>
      </c>
    </row>
    <row r="4842" spans="1:17" hidden="1" x14ac:dyDescent="0.3">
      <c r="A4842" t="s">
        <v>9839</v>
      </c>
      <c r="B4842" t="s">
        <v>9840</v>
      </c>
      <c r="C4842" t="str">
        <f>IFERROR(VLOOKUP(Table1[[#This Row],[Ticker]],[1]!Table1[[Symbol]:[Industry]],2,FALSE),"-")</f>
        <v>-</v>
      </c>
      <c r="D4842" t="s">
        <v>388</v>
      </c>
      <c r="E4842">
        <v>2.50595422912424</v>
      </c>
      <c r="F4842">
        <v>8.33</v>
      </c>
      <c r="G4842">
        <v>-25.6852215195645</v>
      </c>
      <c r="H4842">
        <v>-7.0441664040619996</v>
      </c>
      <c r="I4842">
        <v>-11.3173757719539</v>
      </c>
      <c r="J4842">
        <v>-1.6714935522083501</v>
      </c>
      <c r="K4842">
        <v>8.3299999999999894</v>
      </c>
      <c r="M4842">
        <v>50</v>
      </c>
      <c r="O4842">
        <v>0</v>
      </c>
      <c r="P4842">
        <v>0</v>
      </c>
    </row>
    <row r="4843" spans="1:17" hidden="1" x14ac:dyDescent="0.3">
      <c r="A4843" t="s">
        <v>9841</v>
      </c>
      <c r="B4843" t="s">
        <v>9842</v>
      </c>
      <c r="C4843" t="str">
        <f>IFERROR(VLOOKUP(Table1[[#This Row],[Ticker]],[1]!Table1[[Symbol]:[Industry]],2,FALSE),"-")</f>
        <v>-</v>
      </c>
      <c r="D4843" t="s">
        <v>544</v>
      </c>
      <c r="E4843">
        <v>2.5035134000000001</v>
      </c>
      <c r="F4843">
        <v>4.01</v>
      </c>
      <c r="G4843">
        <v>118.826973602386</v>
      </c>
      <c r="H4843">
        <v>-2.0703444145332099</v>
      </c>
      <c r="I4843">
        <v>133.194819349997</v>
      </c>
      <c r="J4843">
        <v>-1.6714935522083501</v>
      </c>
      <c r="M4843">
        <v>100</v>
      </c>
      <c r="N4843">
        <v>2.1679729075955398</v>
      </c>
      <c r="O4843">
        <v>0</v>
      </c>
      <c r="P4843">
        <v>155.41401273885299</v>
      </c>
    </row>
    <row r="4844" spans="1:17" hidden="1" x14ac:dyDescent="0.3">
      <c r="A4844" t="s">
        <v>9843</v>
      </c>
      <c r="B4844" t="s">
        <v>9844</v>
      </c>
      <c r="C4844" t="str">
        <f>IFERROR(VLOOKUP(Table1[[#This Row],[Ticker]],[1]!Table1[[Symbol]:[Industry]],2,FALSE),"-")</f>
        <v>-</v>
      </c>
      <c r="D4844" t="s">
        <v>607</v>
      </c>
      <c r="E4844">
        <v>2.5025556276588099</v>
      </c>
      <c r="F4844">
        <v>12.52</v>
      </c>
      <c r="G4844">
        <v>-25.924265344265699</v>
      </c>
      <c r="H4844">
        <v>-7.0441664040619996</v>
      </c>
      <c r="I4844">
        <v>-11.3173757719539</v>
      </c>
      <c r="J4844">
        <v>-1.6714935522083501</v>
      </c>
      <c r="K4844">
        <v>12.519993422873201</v>
      </c>
      <c r="L4844">
        <v>12.570433256584</v>
      </c>
      <c r="M4844">
        <v>55.887715274265297</v>
      </c>
      <c r="O4844">
        <v>0.23961661341853599</v>
      </c>
      <c r="P4844">
        <v>4.94551550712489</v>
      </c>
    </row>
    <row r="4845" spans="1:17" hidden="1" x14ac:dyDescent="0.3">
      <c r="A4845" t="s">
        <v>9845</v>
      </c>
      <c r="B4845" t="s">
        <v>9846</v>
      </c>
      <c r="C4845" t="str">
        <f>IFERROR(VLOOKUP(Table1[[#This Row],[Ticker]],[1]!Table1[[Symbol]:[Industry]],2,FALSE),"-")</f>
        <v>-</v>
      </c>
      <c r="D4845" t="s">
        <v>388</v>
      </c>
      <c r="E4845">
        <v>2.4952000000000001</v>
      </c>
      <c r="F4845">
        <v>127.25</v>
      </c>
      <c r="G4845">
        <v>827.49829907968603</v>
      </c>
      <c r="H4845">
        <v>19.705808197177401</v>
      </c>
      <c r="I4845">
        <v>841.86614482729703</v>
      </c>
      <c r="J4845">
        <v>0.32327426989760799</v>
      </c>
      <c r="K4845">
        <v>94.636779961810603</v>
      </c>
      <c r="L4845">
        <v>51.826912290142701</v>
      </c>
      <c r="M4845">
        <v>100</v>
      </c>
      <c r="N4845">
        <v>0.15363171751587401</v>
      </c>
      <c r="O4845">
        <v>0</v>
      </c>
      <c r="P4845">
        <v>853.18352059925098</v>
      </c>
    </row>
    <row r="4846" spans="1:17" hidden="1" x14ac:dyDescent="0.3">
      <c r="A4846" t="s">
        <v>9847</v>
      </c>
      <c r="B4846" t="s">
        <v>9848</v>
      </c>
      <c r="C4846" t="str">
        <f>IFERROR(VLOOKUP(Table1[[#This Row],[Ticker]],[1]!Table1[[Symbol]:[Industry]],2,FALSE),"-")</f>
        <v>-</v>
      </c>
      <c r="D4846" t="s">
        <v>252</v>
      </c>
      <c r="E4846">
        <v>2.4054000000000002</v>
      </c>
      <c r="F4846">
        <v>3.99</v>
      </c>
      <c r="G4846">
        <v>-71.027687272989198</v>
      </c>
      <c r="H4846">
        <v>-2.0441664040619898</v>
      </c>
      <c r="I4846">
        <v>-4.9173757719539397</v>
      </c>
      <c r="J4846">
        <v>-1.6714935522083501</v>
      </c>
      <c r="K4846">
        <v>3.82298413062898</v>
      </c>
      <c r="L4846">
        <v>4.4592304409311199</v>
      </c>
      <c r="M4846">
        <v>12.9715163768309</v>
      </c>
      <c r="N4846">
        <v>0</v>
      </c>
      <c r="O4846">
        <v>82.957393483709197</v>
      </c>
      <c r="P4846">
        <v>19.461077844311301</v>
      </c>
    </row>
    <row r="4847" spans="1:17" hidden="1" x14ac:dyDescent="0.3">
      <c r="A4847" t="s">
        <v>9849</v>
      </c>
      <c r="B4847" t="s">
        <v>9850</v>
      </c>
      <c r="C4847" t="str">
        <f>IFERROR(VLOOKUP(Table1[[#This Row],[Ticker]],[1]!Table1[[Symbol]:[Industry]],2,FALSE),"-")</f>
        <v>-</v>
      </c>
      <c r="D4847" t="s">
        <v>46</v>
      </c>
      <c r="E4847">
        <v>2.34178631999999</v>
      </c>
      <c r="F4847">
        <v>2.4</v>
      </c>
      <c r="G4847">
        <v>-5.5931859894901201</v>
      </c>
      <c r="H4847">
        <v>-1.87035303188851</v>
      </c>
      <c r="I4847">
        <v>-12.2495918825592</v>
      </c>
      <c r="J4847">
        <v>1.0670674632677399</v>
      </c>
      <c r="K4847">
        <v>1.7400020759405499</v>
      </c>
      <c r="L4847">
        <v>1.26157303085244</v>
      </c>
      <c r="M4847">
        <v>79.607056726233907</v>
      </c>
      <c r="N4847">
        <v>1</v>
      </c>
      <c r="Q4847">
        <v>-3.5149089750809E-2</v>
      </c>
    </row>
    <row r="4848" spans="1:17" hidden="1" x14ac:dyDescent="0.3">
      <c r="A4848" t="s">
        <v>9851</v>
      </c>
      <c r="B4848" t="s">
        <v>9852</v>
      </c>
      <c r="C4848" t="str">
        <f>IFERROR(VLOOKUP(Table1[[#This Row],[Ticker]],[1]!Table1[[Symbol]:[Industry]],2,FALSE),"-")</f>
        <v>-</v>
      </c>
      <c r="D4848" t="s">
        <v>49</v>
      </c>
      <c r="E4848">
        <v>2.3244992</v>
      </c>
      <c r="F4848">
        <v>4.5999999999999996</v>
      </c>
      <c r="G4848">
        <v>127.062031227688</v>
      </c>
      <c r="H4848">
        <v>-19.425118785014298</v>
      </c>
      <c r="I4848">
        <v>74.917442041811199</v>
      </c>
      <c r="J4848">
        <v>-4.8293882890504598</v>
      </c>
      <c r="K4848">
        <v>3.0552522787854102</v>
      </c>
      <c r="M4848">
        <v>99.999989087570995</v>
      </c>
      <c r="N4848">
        <v>0.14239887177348001</v>
      </c>
      <c r="O4848">
        <v>19.999999999999901</v>
      </c>
      <c r="P4848">
        <v>178.78787878787799</v>
      </c>
      <c r="Q4848">
        <v>0.208060429270089</v>
      </c>
    </row>
    <row r="4849" spans="1:17" hidden="1" x14ac:dyDescent="0.3">
      <c r="A4849" t="s">
        <v>9853</v>
      </c>
      <c r="B4849" t="s">
        <v>9854</v>
      </c>
      <c r="C4849" t="str">
        <f>IFERROR(VLOOKUP(Table1[[#This Row],[Ticker]],[1]!Table1[[Symbol]:[Industry]],2,FALSE),"-")</f>
        <v>-</v>
      </c>
      <c r="D4849" t="s">
        <v>46</v>
      </c>
      <c r="E4849">
        <v>2.2983612181383499</v>
      </c>
      <c r="F4849">
        <v>24.48</v>
      </c>
      <c r="G4849">
        <v>1.8147784804354601</v>
      </c>
      <c r="H4849">
        <v>-7.0441664040619996</v>
      </c>
      <c r="I4849">
        <v>-6.3431047599470904</v>
      </c>
      <c r="J4849">
        <v>-1.6714935522083501</v>
      </c>
      <c r="K4849">
        <v>24.396819008121</v>
      </c>
      <c r="L4849">
        <v>23.1565438591252</v>
      </c>
      <c r="M4849">
        <v>100</v>
      </c>
      <c r="O4849">
        <v>0</v>
      </c>
      <c r="P4849">
        <v>27.5</v>
      </c>
    </row>
    <row r="4850" spans="1:17" hidden="1" x14ac:dyDescent="0.3">
      <c r="A4850" t="s">
        <v>9855</v>
      </c>
      <c r="B4850" t="s">
        <v>9856</v>
      </c>
      <c r="C4850" t="str">
        <f>IFERROR(VLOOKUP(Table1[[#This Row],[Ticker]],[1]!Table1[[Symbol]:[Industry]],2,FALSE),"-")</f>
        <v>-</v>
      </c>
      <c r="D4850" t="s">
        <v>322</v>
      </c>
      <c r="E4850">
        <v>2.2717695</v>
      </c>
      <c r="F4850">
        <v>2.31</v>
      </c>
      <c r="G4850">
        <v>10.1971314216119</v>
      </c>
      <c r="H4850">
        <v>-2.0441664040620098</v>
      </c>
      <c r="I4850">
        <v>9.6250326050093999</v>
      </c>
      <c r="J4850">
        <v>-1.6714935522083501</v>
      </c>
      <c r="K4850">
        <v>1.7895662675320601</v>
      </c>
      <c r="L4850">
        <v>1.4091630648542599</v>
      </c>
      <c r="M4850">
        <v>99.999999981424395</v>
      </c>
      <c r="N4850">
        <v>2.1538063514649699</v>
      </c>
      <c r="O4850">
        <v>0</v>
      </c>
      <c r="P4850">
        <v>42.592592592592503</v>
      </c>
      <c r="Q4850">
        <v>0.115848551434348</v>
      </c>
    </row>
    <row r="4851" spans="1:17" hidden="1" x14ac:dyDescent="0.3">
      <c r="A4851" t="s">
        <v>9857</v>
      </c>
      <c r="B4851" t="s">
        <v>9858</v>
      </c>
      <c r="C4851" t="str">
        <f>IFERROR(VLOOKUP(Table1[[#This Row],[Ticker]],[1]!Table1[[Symbol]:[Industry]],2,FALSE),"-")</f>
        <v>-</v>
      </c>
      <c r="D4851" t="s">
        <v>230</v>
      </c>
      <c r="E4851">
        <v>2.2678451000000002</v>
      </c>
      <c r="F4851">
        <v>3.31</v>
      </c>
      <c r="G4851">
        <v>-20.938386076526498</v>
      </c>
      <c r="H4851">
        <v>-2.2973309610240298</v>
      </c>
      <c r="I4851">
        <v>-6.5705403289159801</v>
      </c>
      <c r="J4851">
        <v>-1.6714935522083501</v>
      </c>
      <c r="K4851">
        <v>3.21718843278554</v>
      </c>
      <c r="L4851">
        <v>3.1769620675324202</v>
      </c>
      <c r="M4851">
        <v>50</v>
      </c>
      <c r="O4851">
        <v>0</v>
      </c>
      <c r="P4851">
        <v>4.7468354430379698</v>
      </c>
    </row>
    <row r="4852" spans="1:17" hidden="1" x14ac:dyDescent="0.3">
      <c r="A4852" t="s">
        <v>9859</v>
      </c>
      <c r="B4852" t="s">
        <v>9860</v>
      </c>
      <c r="C4852" t="str">
        <f>IFERROR(VLOOKUP(Table1[[#This Row],[Ticker]],[1]!Table1[[Symbol]:[Industry]],2,FALSE),"-")</f>
        <v>-</v>
      </c>
      <c r="E4852">
        <v>2.2430983119999999</v>
      </c>
      <c r="F4852">
        <v>3.76</v>
      </c>
      <c r="G4852">
        <v>286.70187525462899</v>
      </c>
      <c r="H4852">
        <v>21.7229568836092</v>
      </c>
      <c r="I4852">
        <v>213.69957338058799</v>
      </c>
      <c r="J4852">
        <v>4.2439994055381201</v>
      </c>
      <c r="K4852">
        <v>3.2024207502939501</v>
      </c>
      <c r="L4852">
        <v>2.07146176111381</v>
      </c>
      <c r="M4852">
        <v>99.999999987781294</v>
      </c>
      <c r="N4852">
        <v>2.0797773654916498</v>
      </c>
      <c r="O4852">
        <v>0</v>
      </c>
      <c r="P4852">
        <v>362.07228915662603</v>
      </c>
    </row>
    <row r="4853" spans="1:17" hidden="1" x14ac:dyDescent="0.3">
      <c r="A4853" t="s">
        <v>9861</v>
      </c>
      <c r="B4853" t="s">
        <v>9862</v>
      </c>
      <c r="C4853" t="str">
        <f>IFERROR(VLOOKUP(Table1[[#This Row],[Ticker]],[1]!Table1[[Symbol]:[Industry]],2,FALSE),"-")</f>
        <v>-</v>
      </c>
      <c r="D4853" t="s">
        <v>119</v>
      </c>
      <c r="E4853">
        <v>2.2292095750000001</v>
      </c>
      <c r="F4853">
        <v>146.65</v>
      </c>
      <c r="G4853">
        <v>90.612713583680303</v>
      </c>
      <c r="H4853">
        <v>-2.26851600735367E-2</v>
      </c>
      <c r="I4853">
        <v>15.105038021149401</v>
      </c>
      <c r="J4853">
        <v>-7.9074486083881199</v>
      </c>
      <c r="K4853">
        <v>149.76886841558601</v>
      </c>
      <c r="L4853">
        <v>128.760108166794</v>
      </c>
      <c r="M4853">
        <v>42.022006107853997</v>
      </c>
      <c r="N4853">
        <v>0.87802468561865099</v>
      </c>
      <c r="O4853">
        <v>25.468803273099201</v>
      </c>
      <c r="P4853">
        <v>144.375937343776</v>
      </c>
      <c r="Q4853">
        <v>3.5030802126309997E-2</v>
      </c>
    </row>
    <row r="4854" spans="1:17" hidden="1" x14ac:dyDescent="0.3">
      <c r="A4854" t="s">
        <v>9863</v>
      </c>
      <c r="B4854" t="s">
        <v>9864</v>
      </c>
      <c r="C4854" t="str">
        <f>IFERROR(VLOOKUP(Table1[[#This Row],[Ticker]],[1]!Table1[[Symbol]:[Industry]],2,FALSE),"-")</f>
        <v>-</v>
      </c>
      <c r="D4854" t="s">
        <v>64</v>
      </c>
      <c r="E4854">
        <v>2.2275</v>
      </c>
      <c r="F4854">
        <v>1.29</v>
      </c>
      <c r="G4854">
        <v>4.61780878346576</v>
      </c>
      <c r="H4854">
        <v>7.1151256313362303</v>
      </c>
      <c r="I4854">
        <v>24.472097912256501</v>
      </c>
      <c r="J4854">
        <v>-6.1159379966528</v>
      </c>
      <c r="K4854">
        <v>1.1555685553013899</v>
      </c>
      <c r="L4854">
        <v>1.4640004434442</v>
      </c>
      <c r="M4854">
        <v>74.250023600181606</v>
      </c>
      <c r="N4854">
        <v>0.60616143781972898</v>
      </c>
      <c r="O4854">
        <v>5.4263565891472902</v>
      </c>
      <c r="P4854">
        <v>51.764705882352899</v>
      </c>
      <c r="Q4854">
        <v>1.6953805336704E-2</v>
      </c>
    </row>
    <row r="4855" spans="1:17" hidden="1" x14ac:dyDescent="0.3">
      <c r="A4855" t="s">
        <v>9865</v>
      </c>
      <c r="B4855" t="s">
        <v>9866</v>
      </c>
      <c r="C4855" t="str">
        <f>IFERROR(VLOOKUP(Table1[[#This Row],[Ticker]],[1]!Table1[[Symbol]:[Industry]],2,FALSE),"-")</f>
        <v>-</v>
      </c>
      <c r="D4855" t="s">
        <v>1514</v>
      </c>
      <c r="E4855">
        <v>2.2260987000000001</v>
      </c>
      <c r="F4855">
        <v>3.07</v>
      </c>
      <c r="G4855">
        <v>-5.7633465195645499</v>
      </c>
      <c r="H4855">
        <v>-6.3948157547113498</v>
      </c>
      <c r="I4855">
        <v>34.873100418522199</v>
      </c>
      <c r="J4855">
        <v>-5.3982016267425097</v>
      </c>
      <c r="K4855">
        <v>2.49835390355023</v>
      </c>
      <c r="M4855">
        <v>99.290960186749302</v>
      </c>
      <c r="N4855">
        <v>0.92371816076744895</v>
      </c>
      <c r="O4855">
        <v>4.8859934853420199</v>
      </c>
      <c r="P4855">
        <v>61.578947368420998</v>
      </c>
    </row>
    <row r="4856" spans="1:17" hidden="1" x14ac:dyDescent="0.3">
      <c r="A4856" t="s">
        <v>9867</v>
      </c>
      <c r="B4856" t="s">
        <v>9868</v>
      </c>
      <c r="C4856" t="str">
        <f>IFERROR(VLOOKUP(Table1[[#This Row],[Ticker]],[1]!Table1[[Symbol]:[Industry]],2,FALSE),"-")</f>
        <v>-</v>
      </c>
      <c r="D4856" t="s">
        <v>714</v>
      </c>
      <c r="E4856">
        <v>2.2099980540000002</v>
      </c>
      <c r="F4856">
        <v>71.31</v>
      </c>
      <c r="G4856">
        <v>41.954283500281299</v>
      </c>
      <c r="H4856">
        <v>-8.1244988140343004</v>
      </c>
      <c r="I4856">
        <v>17.680453461041701</v>
      </c>
      <c r="J4856">
        <v>-2.6695528812906901</v>
      </c>
      <c r="K4856">
        <v>68.982738133335602</v>
      </c>
      <c r="L4856">
        <v>59.6183452237795</v>
      </c>
      <c r="M4856">
        <v>42.618677459081702</v>
      </c>
      <c r="N4856">
        <v>0.77901603190276703</v>
      </c>
      <c r="O4856">
        <v>5.1745898190997002</v>
      </c>
      <c r="P4856">
        <v>68.263331760264194</v>
      </c>
    </row>
    <row r="4857" spans="1:17" hidden="1" x14ac:dyDescent="0.3">
      <c r="A4857" t="s">
        <v>9869</v>
      </c>
      <c r="B4857" t="s">
        <v>9870</v>
      </c>
      <c r="C4857" t="str">
        <f>IFERROR(VLOOKUP(Table1[[#This Row],[Ticker]],[1]!Table1[[Symbol]:[Industry]],2,FALSE),"-")</f>
        <v>-</v>
      </c>
      <c r="D4857" t="s">
        <v>218</v>
      </c>
      <c r="E4857">
        <v>2.2021687116081998</v>
      </c>
      <c r="F4857">
        <v>1.26</v>
      </c>
      <c r="G4857">
        <v>-15.158905730090799</v>
      </c>
      <c r="H4857">
        <v>-12.3073242987988</v>
      </c>
      <c r="I4857">
        <v>-12.8798757719539</v>
      </c>
      <c r="J4857">
        <v>-6.9346514469451996</v>
      </c>
      <c r="K4857">
        <v>1.1865258387561499</v>
      </c>
      <c r="L4857">
        <v>0.96388806664028204</v>
      </c>
      <c r="M4857">
        <v>99.441561611443205</v>
      </c>
      <c r="N4857">
        <v>0.372174068447859</v>
      </c>
      <c r="O4857">
        <v>5.55555555555555</v>
      </c>
      <c r="P4857">
        <v>17.757009345794302</v>
      </c>
    </row>
    <row r="4858" spans="1:17" hidden="1" x14ac:dyDescent="0.3">
      <c r="A4858" t="s">
        <v>9871</v>
      </c>
      <c r="B4858" t="s">
        <v>9872</v>
      </c>
      <c r="C4858" t="str">
        <f>IFERROR(VLOOKUP(Table1[[#This Row],[Ticker]],[1]!Table1[[Symbol]:[Industry]],2,FALSE),"-")</f>
        <v>-</v>
      </c>
      <c r="E4858">
        <v>2.1890416799999999</v>
      </c>
      <c r="F4858">
        <v>3.1</v>
      </c>
      <c r="G4858">
        <v>-27.5839556967797</v>
      </c>
      <c r="H4858">
        <v>-6.3948157547113498</v>
      </c>
      <c r="I4858">
        <v>3.0737681394851601</v>
      </c>
      <c r="J4858">
        <v>-0.69429485513994005</v>
      </c>
      <c r="K4858">
        <v>3.29718217683277</v>
      </c>
      <c r="M4858">
        <v>1.18913629906291</v>
      </c>
      <c r="N4858">
        <v>0.90556177678238103</v>
      </c>
      <c r="O4858">
        <v>3.2258064516128999</v>
      </c>
      <c r="P4858">
        <v>18.7739463601532</v>
      </c>
    </row>
    <row r="4859" spans="1:17" hidden="1" x14ac:dyDescent="0.3">
      <c r="A4859" t="s">
        <v>9873</v>
      </c>
      <c r="B4859" t="s">
        <v>9874</v>
      </c>
      <c r="C4859" t="str">
        <f>IFERROR(VLOOKUP(Table1[[#This Row],[Ticker]],[1]!Table1[[Symbol]:[Industry]],2,FALSE),"-")</f>
        <v>-</v>
      </c>
      <c r="D4859" t="s">
        <v>130</v>
      </c>
      <c r="E4859">
        <v>2.1664189</v>
      </c>
      <c r="F4859">
        <v>6.48</v>
      </c>
      <c r="G4859">
        <v>26.0712187614659</v>
      </c>
      <c r="H4859">
        <v>-21.1025218417277</v>
      </c>
      <c r="I4859">
        <v>-2.4098127467438601</v>
      </c>
      <c r="J4859">
        <v>-6.6568307956101096</v>
      </c>
      <c r="K4859">
        <v>5.3279502132663401</v>
      </c>
      <c r="L4859">
        <v>4.7800174518679599</v>
      </c>
      <c r="M4859">
        <v>9.4433438980589397</v>
      </c>
      <c r="N4859">
        <v>2.2935425193269601</v>
      </c>
      <c r="O4859">
        <v>16.6666666666666</v>
      </c>
      <c r="P4859">
        <v>70.526315789473699</v>
      </c>
      <c r="Q4859">
        <v>1.4781719434193E-2</v>
      </c>
    </row>
    <row r="4860" spans="1:17" hidden="1" x14ac:dyDescent="0.3">
      <c r="A4860" t="s">
        <v>9875</v>
      </c>
      <c r="B4860" t="s">
        <v>9876</v>
      </c>
      <c r="C4860" t="str">
        <f>IFERROR(VLOOKUP(Table1[[#This Row],[Ticker]],[1]!Table1[[Symbol]:[Industry]],2,FALSE),"-")</f>
        <v>-</v>
      </c>
      <c r="D4860" t="s">
        <v>544</v>
      </c>
      <c r="E4860">
        <v>2.1650564000000001</v>
      </c>
      <c r="F4860">
        <v>6.98</v>
      </c>
      <c r="G4860">
        <v>-25.6852215195645</v>
      </c>
      <c r="H4860">
        <v>-7.0441664040619996</v>
      </c>
      <c r="I4860">
        <v>-11.3173757719539</v>
      </c>
      <c r="J4860">
        <v>-1.6714935522083501</v>
      </c>
      <c r="K4860">
        <v>6.9799933999524004</v>
      </c>
      <c r="L4860">
        <v>6.9471761202773603</v>
      </c>
      <c r="M4860">
        <v>99.999996303717197</v>
      </c>
      <c r="O4860">
        <v>0</v>
      </c>
      <c r="P4860">
        <v>0</v>
      </c>
    </row>
    <row r="4861" spans="1:17" hidden="1" x14ac:dyDescent="0.3">
      <c r="A4861" t="s">
        <v>9877</v>
      </c>
      <c r="B4861" t="s">
        <v>9878</v>
      </c>
      <c r="C4861" t="str">
        <f>IFERROR(VLOOKUP(Table1[[#This Row],[Ticker]],[1]!Table1[[Symbol]:[Industry]],2,FALSE),"-")</f>
        <v>-</v>
      </c>
      <c r="D4861" t="s">
        <v>396</v>
      </c>
      <c r="E4861">
        <v>2.1396416999999999</v>
      </c>
      <c r="F4861">
        <v>7.45</v>
      </c>
      <c r="G4861">
        <v>-5.5239311969838898</v>
      </c>
      <c r="H4861">
        <v>-5.9094146310123596</v>
      </c>
      <c r="I4861">
        <v>-7.8451535497317302</v>
      </c>
      <c r="J4861">
        <v>-9.6714935522083501</v>
      </c>
      <c r="K4861">
        <v>7.4521237638613096</v>
      </c>
      <c r="L4861">
        <v>7.3304601756889802</v>
      </c>
      <c r="M4861">
        <v>45.957364554058898</v>
      </c>
      <c r="N4861">
        <v>1.5577142361782499</v>
      </c>
      <c r="O4861">
        <v>25.503355704697899</v>
      </c>
      <c r="P4861">
        <v>41.634980988593099</v>
      </c>
      <c r="Q4861">
        <v>5.3383710002441E-2</v>
      </c>
    </row>
    <row r="4862" spans="1:17" hidden="1" x14ac:dyDescent="0.3">
      <c r="A4862" t="s">
        <v>9879</v>
      </c>
      <c r="B4862" t="s">
        <v>9880</v>
      </c>
      <c r="C4862" t="str">
        <f>IFERROR(VLOOKUP(Table1[[#This Row],[Ticker]],[1]!Table1[[Symbol]:[Industry]],2,FALSE),"-")</f>
        <v>-</v>
      </c>
      <c r="D4862" t="s">
        <v>607</v>
      </c>
      <c r="E4862">
        <v>2.1380499999999998</v>
      </c>
      <c r="F4862">
        <v>7.36</v>
      </c>
      <c r="G4862">
        <v>35.013468436767297</v>
      </c>
      <c r="H4862">
        <v>32.043135183239499</v>
      </c>
      <c r="I4862">
        <v>29.409201665904501</v>
      </c>
      <c r="J4862">
        <v>19.399318192178502</v>
      </c>
      <c r="K4862">
        <v>5.0072123299155002</v>
      </c>
      <c r="L4862">
        <v>4.8384332511696204</v>
      </c>
      <c r="M4862">
        <v>96.668411313798899</v>
      </c>
      <c r="N4862">
        <v>1.06951052616253</v>
      </c>
      <c r="O4862">
        <v>0</v>
      </c>
      <c r="P4862">
        <v>119.04761904761899</v>
      </c>
      <c r="Q4862">
        <v>1.7118513477091001E-2</v>
      </c>
    </row>
    <row r="4863" spans="1:17" hidden="1" x14ac:dyDescent="0.3">
      <c r="A4863" t="s">
        <v>9881</v>
      </c>
      <c r="B4863" t="s">
        <v>9882</v>
      </c>
      <c r="C4863" t="str">
        <f>IFERROR(VLOOKUP(Table1[[#This Row],[Ticker]],[1]!Table1[[Symbol]:[Industry]],2,FALSE),"-")</f>
        <v>-</v>
      </c>
      <c r="D4863" t="s">
        <v>388</v>
      </c>
      <c r="E4863">
        <v>2.0541</v>
      </c>
      <c r="F4863">
        <v>4.0999999999999996</v>
      </c>
      <c r="G4863">
        <v>-20.825886481201302</v>
      </c>
      <c r="H4863">
        <v>-7.0441664040619996</v>
      </c>
      <c r="I4863">
        <v>-11.3173757719539</v>
      </c>
      <c r="J4863">
        <v>-1.6714935522083501</v>
      </c>
      <c r="K4863">
        <v>4.0999830159224997</v>
      </c>
      <c r="L4863">
        <v>4.0871683955715596</v>
      </c>
      <c r="M4863">
        <v>99.806682354411805</v>
      </c>
      <c r="O4863">
        <v>0</v>
      </c>
      <c r="P4863">
        <v>4.8593350383631497</v>
      </c>
    </row>
    <row r="4864" spans="1:17" hidden="1" x14ac:dyDescent="0.3">
      <c r="A4864" t="s">
        <v>9883</v>
      </c>
      <c r="B4864" t="s">
        <v>9884</v>
      </c>
      <c r="C4864" t="str">
        <f>IFERROR(VLOOKUP(Table1[[#This Row],[Ticker]],[1]!Table1[[Symbol]:[Industry]],2,FALSE),"-")</f>
        <v>-</v>
      </c>
      <c r="D4864" t="s">
        <v>21</v>
      </c>
      <c r="E4864">
        <v>1.98125</v>
      </c>
      <c r="F4864">
        <v>15.85</v>
      </c>
      <c r="G4864">
        <v>-25.6852215195645</v>
      </c>
      <c r="H4864">
        <v>-7.0441664040619996</v>
      </c>
      <c r="I4864">
        <v>-11.3173757719539</v>
      </c>
      <c r="J4864">
        <v>-1.6714935522083501</v>
      </c>
      <c r="K4864">
        <v>15.849999697247201</v>
      </c>
      <c r="L4864">
        <v>15.844672858457001</v>
      </c>
      <c r="M4864">
        <v>0</v>
      </c>
      <c r="O4864">
        <v>0</v>
      </c>
      <c r="P4864">
        <v>0</v>
      </c>
    </row>
    <row r="4865" spans="1:17" hidden="1" x14ac:dyDescent="0.3">
      <c r="A4865" t="s">
        <v>9885</v>
      </c>
      <c r="B4865" t="s">
        <v>9886</v>
      </c>
      <c r="C4865" t="str">
        <f>IFERROR(VLOOKUP(Table1[[#This Row],[Ticker]],[1]!Table1[[Symbol]:[Industry]],2,FALSE),"-")</f>
        <v>-</v>
      </c>
      <c r="D4865" t="s">
        <v>293</v>
      </c>
      <c r="E4865">
        <v>1.976</v>
      </c>
      <c r="F4865">
        <v>61.75</v>
      </c>
      <c r="G4865">
        <v>-25.6852215195645</v>
      </c>
      <c r="H4865">
        <v>-7.0441664040619996</v>
      </c>
      <c r="I4865">
        <v>-11.3173757719539</v>
      </c>
      <c r="J4865">
        <v>-1.6714935522083501</v>
      </c>
      <c r="K4865">
        <v>61.75</v>
      </c>
      <c r="L4865">
        <v>61.75</v>
      </c>
      <c r="M4865">
        <v>50</v>
      </c>
      <c r="O4865">
        <v>0</v>
      </c>
      <c r="P4865">
        <v>0</v>
      </c>
    </row>
    <row r="4866" spans="1:17" hidden="1" x14ac:dyDescent="0.3">
      <c r="A4866" t="s">
        <v>9887</v>
      </c>
      <c r="B4866" t="s">
        <v>9888</v>
      </c>
      <c r="C4866" t="str">
        <f>IFERROR(VLOOKUP(Table1[[#This Row],[Ticker]],[1]!Table1[[Symbol]:[Industry]],2,FALSE),"-")</f>
        <v>-</v>
      </c>
      <c r="E4866">
        <v>1.9576199999999999</v>
      </c>
      <c r="F4866">
        <v>3.15</v>
      </c>
      <c r="G4866">
        <v>25.757086172743101</v>
      </c>
      <c r="H4866">
        <v>13.9235755314218</v>
      </c>
      <c r="I4866">
        <v>21.0355654045166</v>
      </c>
      <c r="J4866">
        <v>13.713121832406999</v>
      </c>
      <c r="K4866">
        <v>2.2376659185160102</v>
      </c>
      <c r="L4866">
        <v>1.4332026395141499</v>
      </c>
      <c r="M4866">
        <v>99.425212099035903</v>
      </c>
      <c r="N4866">
        <v>1.0288941871026301E-3</v>
      </c>
      <c r="O4866">
        <v>0</v>
      </c>
      <c r="P4866">
        <v>59.090909090909001</v>
      </c>
    </row>
    <row r="4867" spans="1:17" hidden="1" x14ac:dyDescent="0.3">
      <c r="A4867" t="s">
        <v>9889</v>
      </c>
      <c r="B4867" t="s">
        <v>9890</v>
      </c>
      <c r="C4867" t="str">
        <f>IFERROR(VLOOKUP(Table1[[#This Row],[Ticker]],[1]!Table1[[Symbol]:[Industry]],2,FALSE),"-")</f>
        <v>-</v>
      </c>
      <c r="D4867" t="s">
        <v>89</v>
      </c>
      <c r="E4867">
        <v>1.95423462</v>
      </c>
      <c r="F4867">
        <v>7.9</v>
      </c>
      <c r="K4867">
        <v>7.7408079907778697</v>
      </c>
      <c r="M4867">
        <v>57.238046106161903</v>
      </c>
      <c r="N4867">
        <v>1</v>
      </c>
    </row>
    <row r="4868" spans="1:17" hidden="1" x14ac:dyDescent="0.3">
      <c r="A4868" t="s">
        <v>9891</v>
      </c>
      <c r="B4868" t="s">
        <v>9892</v>
      </c>
      <c r="C4868" t="str">
        <f>IFERROR(VLOOKUP(Table1[[#This Row],[Ticker]],[1]!Table1[[Symbol]:[Industry]],2,FALSE),"-")</f>
        <v>-</v>
      </c>
      <c r="D4868" t="s">
        <v>486</v>
      </c>
      <c r="E4868">
        <v>1.9470000000000001</v>
      </c>
      <c r="F4868">
        <v>42.92</v>
      </c>
      <c r="G4868">
        <v>14.897811562649601</v>
      </c>
      <c r="H4868">
        <v>-7.0441664040619996</v>
      </c>
      <c r="I4868">
        <v>4.4011467408527203</v>
      </c>
      <c r="J4868">
        <v>-1.6714935522083501</v>
      </c>
      <c r="K4868">
        <v>32.986208034670298</v>
      </c>
      <c r="L4868">
        <v>22.791660059876701</v>
      </c>
      <c r="M4868">
        <v>99.999999987525399</v>
      </c>
      <c r="N4868">
        <v>1.1428571428571399</v>
      </c>
      <c r="O4868">
        <v>0</v>
      </c>
      <c r="P4868">
        <v>40.5830330822142</v>
      </c>
    </row>
    <row r="4869" spans="1:17" hidden="1" x14ac:dyDescent="0.3">
      <c r="A4869" t="s">
        <v>9893</v>
      </c>
      <c r="B4869" t="s">
        <v>9894</v>
      </c>
      <c r="C4869" t="str">
        <f>IFERROR(VLOOKUP(Table1[[#This Row],[Ticker]],[1]!Table1[[Symbol]:[Industry]],2,FALSE),"-")</f>
        <v>-</v>
      </c>
      <c r="D4869" t="s">
        <v>7575</v>
      </c>
      <c r="E4869">
        <v>1.8997286</v>
      </c>
      <c r="F4869">
        <v>6.49</v>
      </c>
      <c r="G4869">
        <v>7.5796655440904797</v>
      </c>
      <c r="H4869">
        <v>-2.1976397481654</v>
      </c>
      <c r="I4869">
        <v>4.1630512743093897</v>
      </c>
      <c r="J4869">
        <v>-1.6714935522083501</v>
      </c>
      <c r="K4869">
        <v>4.8509652540718102</v>
      </c>
      <c r="M4869">
        <v>100</v>
      </c>
      <c r="N4869">
        <v>2.4047619047619002</v>
      </c>
      <c r="O4869">
        <v>0</v>
      </c>
      <c r="P4869">
        <v>33.264887063655003</v>
      </c>
    </row>
    <row r="4870" spans="1:17" hidden="1" x14ac:dyDescent="0.3">
      <c r="A4870" t="s">
        <v>9895</v>
      </c>
      <c r="B4870" t="s">
        <v>9896</v>
      </c>
      <c r="C4870" t="str">
        <f>IFERROR(VLOOKUP(Table1[[#This Row],[Ticker]],[1]!Table1[[Symbol]:[Industry]],2,FALSE),"-")</f>
        <v>-</v>
      </c>
      <c r="D4870" t="s">
        <v>322</v>
      </c>
      <c r="E4870">
        <v>1.8633150000000001</v>
      </c>
      <c r="F4870">
        <v>8.1</v>
      </c>
      <c r="G4870">
        <v>-56.749051306798499</v>
      </c>
      <c r="H4870">
        <v>-10.038178380109899</v>
      </c>
      <c r="I4870">
        <v>-63.360004546376601</v>
      </c>
      <c r="J4870">
        <v>-1.6714935522083501</v>
      </c>
      <c r="K4870">
        <v>9.27985286855961</v>
      </c>
      <c r="L4870">
        <v>5.5810866456524604</v>
      </c>
      <c r="M4870">
        <v>7.5341438150221496</v>
      </c>
      <c r="N4870">
        <v>0.84129069937217105</v>
      </c>
      <c r="O4870">
        <v>140.74074074073999</v>
      </c>
      <c r="P4870">
        <v>12.656467315716201</v>
      </c>
    </row>
    <row r="4871" spans="1:17" hidden="1" x14ac:dyDescent="0.3">
      <c r="A4871" t="s">
        <v>9897</v>
      </c>
      <c r="B4871" t="s">
        <v>9898</v>
      </c>
      <c r="C4871" t="str">
        <f>IFERROR(VLOOKUP(Table1[[#This Row],[Ticker]],[1]!Table1[[Symbol]:[Industry]],2,FALSE),"-")</f>
        <v>-</v>
      </c>
      <c r="D4871" t="s">
        <v>21</v>
      </c>
      <c r="E4871">
        <v>1.8531</v>
      </c>
      <c r="F4871">
        <v>5.45</v>
      </c>
      <c r="G4871">
        <v>51.839208447862099</v>
      </c>
      <c r="H4871">
        <v>-7.9532573131529096</v>
      </c>
      <c r="I4871">
        <v>-1.8796247679378899</v>
      </c>
      <c r="J4871">
        <v>-1.6714935522083501</v>
      </c>
      <c r="K4871">
        <v>4.4464940629970302</v>
      </c>
      <c r="L4871">
        <v>3.7443121007295699</v>
      </c>
      <c r="M4871">
        <v>99.732546958880803</v>
      </c>
      <c r="N4871">
        <v>0.991574854180168</v>
      </c>
      <c r="O4871">
        <v>0.91743119266054496</v>
      </c>
      <c r="P4871">
        <v>77.524429967426698</v>
      </c>
    </row>
    <row r="4872" spans="1:17" hidden="1" x14ac:dyDescent="0.3">
      <c r="A4872" t="s">
        <v>9899</v>
      </c>
      <c r="B4872" t="s">
        <v>9900</v>
      </c>
      <c r="C4872" t="str">
        <f>IFERROR(VLOOKUP(Table1[[#This Row],[Ticker]],[1]!Table1[[Symbol]:[Industry]],2,FALSE),"-")</f>
        <v>-</v>
      </c>
      <c r="D4872" t="s">
        <v>46</v>
      </c>
      <c r="E4872">
        <v>1.8140324999999999</v>
      </c>
      <c r="F4872">
        <v>1.38</v>
      </c>
      <c r="G4872">
        <v>15.1311050110476</v>
      </c>
      <c r="H4872">
        <v>16.170119310223601</v>
      </c>
      <c r="I4872">
        <v>17.654586844868401</v>
      </c>
      <c r="J4872">
        <v>2.8739609932461798</v>
      </c>
      <c r="K4872">
        <v>1.1752867652098999</v>
      </c>
      <c r="L4872">
        <v>1.26364593199693</v>
      </c>
      <c r="M4872">
        <v>84.5302776243729</v>
      </c>
      <c r="N4872">
        <v>1.0966527348342401</v>
      </c>
      <c r="O4872">
        <v>0</v>
      </c>
      <c r="P4872">
        <v>51.6483516483516</v>
      </c>
      <c r="Q4872">
        <v>0.109385103205468</v>
      </c>
    </row>
    <row r="4873" spans="1:17" hidden="1" x14ac:dyDescent="0.3">
      <c r="A4873" t="s">
        <v>9901</v>
      </c>
      <c r="B4873" t="s">
        <v>9902</v>
      </c>
      <c r="C4873" t="str">
        <f>IFERROR(VLOOKUP(Table1[[#This Row],[Ticker]],[1]!Table1[[Symbol]:[Industry]],2,FALSE),"-")</f>
        <v>-</v>
      </c>
      <c r="D4873" t="s">
        <v>971</v>
      </c>
      <c r="E4873">
        <v>1.7739321328166799</v>
      </c>
      <c r="F4873">
        <v>3.93</v>
      </c>
      <c r="G4873">
        <v>22.059139382691001</v>
      </c>
      <c r="H4873">
        <v>-2.2955630521066999</v>
      </c>
      <c r="I4873">
        <v>17.113996777065601</v>
      </c>
      <c r="J4873">
        <v>-1.6714935522083501</v>
      </c>
      <c r="K4873">
        <v>3.6461718873534701</v>
      </c>
      <c r="L4873">
        <v>3.29591749585633</v>
      </c>
      <c r="M4873">
        <v>11.2907110889106</v>
      </c>
      <c r="N4873">
        <v>4.0404040404040398</v>
      </c>
      <c r="O4873">
        <v>0</v>
      </c>
      <c r="P4873">
        <v>47.7443609022556</v>
      </c>
    </row>
    <row r="4874" spans="1:17" hidden="1" x14ac:dyDescent="0.3">
      <c r="A4874" t="s">
        <v>9903</v>
      </c>
      <c r="B4874" t="s">
        <v>9904</v>
      </c>
      <c r="C4874" t="str">
        <f>IFERROR(VLOOKUP(Table1[[#This Row],[Ticker]],[1]!Table1[[Symbol]:[Industry]],2,FALSE),"-")</f>
        <v>-</v>
      </c>
      <c r="D4874" t="s">
        <v>714</v>
      </c>
      <c r="E4874">
        <v>1.7649299939999901</v>
      </c>
      <c r="F4874">
        <v>4531.74</v>
      </c>
      <c r="G4874">
        <v>-22.691364687420901</v>
      </c>
      <c r="K4874">
        <v>4523.2196314963803</v>
      </c>
      <c r="L4874">
        <v>4345.2923176734603</v>
      </c>
      <c r="M4874">
        <v>66.2688689774686</v>
      </c>
      <c r="N4874">
        <v>1</v>
      </c>
      <c r="O4874">
        <v>4.3749200086500899</v>
      </c>
      <c r="P4874">
        <v>2.9938568321435399</v>
      </c>
      <c r="Q4874">
        <v>7.1969087878504007E-2</v>
      </c>
    </row>
    <row r="4875" spans="1:17" hidden="1" x14ac:dyDescent="0.3">
      <c r="A4875" t="s">
        <v>9905</v>
      </c>
      <c r="B4875" t="s">
        <v>9906</v>
      </c>
      <c r="C4875" t="str">
        <f>IFERROR(VLOOKUP(Table1[[#This Row],[Ticker]],[1]!Table1[[Symbol]:[Industry]],2,FALSE),"-")</f>
        <v>-</v>
      </c>
      <c r="D4875" t="s">
        <v>544</v>
      </c>
      <c r="E4875">
        <v>1.7184999999999999</v>
      </c>
      <c r="F4875">
        <v>37.880000000000003</v>
      </c>
      <c r="G4875">
        <v>14.819229519011101</v>
      </c>
      <c r="H4875">
        <v>-2.0552528785630999</v>
      </c>
      <c r="I4875">
        <v>10.131806658312099</v>
      </c>
      <c r="J4875">
        <v>-1.6714935522083501</v>
      </c>
      <c r="K4875">
        <v>29.953308967426501</v>
      </c>
      <c r="M4875">
        <v>100</v>
      </c>
      <c r="N4875">
        <v>0</v>
      </c>
      <c r="O4875">
        <v>0</v>
      </c>
      <c r="P4875">
        <v>40.504451038575603</v>
      </c>
    </row>
    <row r="4876" spans="1:17" hidden="1" x14ac:dyDescent="0.3">
      <c r="A4876" t="s">
        <v>9907</v>
      </c>
      <c r="B4876" t="s">
        <v>9908</v>
      </c>
      <c r="C4876" t="str">
        <f>IFERROR(VLOOKUP(Table1[[#This Row],[Ticker]],[1]!Table1[[Symbol]:[Industry]],2,FALSE),"-")</f>
        <v>-</v>
      </c>
      <c r="D4876" t="s">
        <v>21</v>
      </c>
      <c r="E4876">
        <v>1.6015999999999999</v>
      </c>
      <c r="F4876">
        <v>0.44</v>
      </c>
      <c r="G4876">
        <v>-25.6852215195645</v>
      </c>
      <c r="H4876">
        <v>-7.0441664040619996</v>
      </c>
      <c r="I4876">
        <v>-11.3173757719539</v>
      </c>
      <c r="J4876">
        <v>-1.6714935522083501</v>
      </c>
      <c r="K4876">
        <v>0.43999995792521102</v>
      </c>
      <c r="L4876">
        <v>0.43913983109420701</v>
      </c>
      <c r="M4876">
        <v>100</v>
      </c>
      <c r="O4876">
        <v>0</v>
      </c>
      <c r="P4876">
        <v>0</v>
      </c>
    </row>
    <row r="4877" spans="1:17" hidden="1" x14ac:dyDescent="0.3">
      <c r="A4877" t="s">
        <v>9909</v>
      </c>
      <c r="B4877" t="s">
        <v>9910</v>
      </c>
      <c r="C4877" t="str">
        <f>IFERROR(VLOOKUP(Table1[[#This Row],[Ticker]],[1]!Table1[[Symbol]:[Industry]],2,FALSE),"-")</f>
        <v>-</v>
      </c>
      <c r="D4877" t="s">
        <v>388</v>
      </c>
      <c r="E4877">
        <v>1.5322</v>
      </c>
      <c r="F4877">
        <v>3.42</v>
      </c>
      <c r="G4877">
        <v>238.14456571447801</v>
      </c>
      <c r="H4877">
        <v>239.76434423423501</v>
      </c>
      <c r="I4877">
        <v>252.51241146208801</v>
      </c>
      <c r="J4877">
        <v>30.8488316510436</v>
      </c>
      <c r="M4877">
        <v>100</v>
      </c>
      <c r="O4877">
        <v>0</v>
      </c>
      <c r="P4877">
        <v>263.82978723404199</v>
      </c>
    </row>
    <row r="4878" spans="1:17" hidden="1" x14ac:dyDescent="0.3">
      <c r="A4878" t="s">
        <v>9911</v>
      </c>
      <c r="B4878" t="s">
        <v>9912</v>
      </c>
      <c r="C4878" t="str">
        <f>IFERROR(VLOOKUP(Table1[[#This Row],[Ticker]],[1]!Table1[[Symbol]:[Industry]],2,FALSE),"-")</f>
        <v>-</v>
      </c>
      <c r="D4878" t="s">
        <v>607</v>
      </c>
      <c r="E4878">
        <v>1.5193308000000001</v>
      </c>
      <c r="F4878">
        <v>4.42</v>
      </c>
      <c r="G4878">
        <v>60.029064194721101</v>
      </c>
      <c r="H4878">
        <v>-7.0441664040619996</v>
      </c>
      <c r="I4878">
        <v>49.996492841184697</v>
      </c>
      <c r="J4878">
        <v>-1.6714935522083501</v>
      </c>
      <c r="K4878">
        <v>4.2451466571646703</v>
      </c>
      <c r="L4878">
        <v>3.3917053150100802</v>
      </c>
      <c r="M4878">
        <v>100</v>
      </c>
      <c r="N4878">
        <v>0</v>
      </c>
      <c r="O4878">
        <v>0</v>
      </c>
      <c r="P4878">
        <v>85.714285714285694</v>
      </c>
    </row>
    <row r="4879" spans="1:17" hidden="1" x14ac:dyDescent="0.3">
      <c r="A4879" t="s">
        <v>9913</v>
      </c>
      <c r="B4879" t="s">
        <v>9914</v>
      </c>
      <c r="C4879" t="str">
        <f>IFERROR(VLOOKUP(Table1[[#This Row],[Ticker]],[1]!Table1[[Symbol]:[Industry]],2,FALSE),"-")</f>
        <v>-</v>
      </c>
      <c r="D4879" t="s">
        <v>140</v>
      </c>
      <c r="E4879">
        <v>1.3824000000000001</v>
      </c>
      <c r="F4879">
        <v>11.52</v>
      </c>
      <c r="G4879">
        <v>-25.6852215195645</v>
      </c>
      <c r="H4879">
        <v>-7.0441664040619996</v>
      </c>
      <c r="I4879">
        <v>-11.3173757719539</v>
      </c>
      <c r="J4879">
        <v>-1.6714935522083501</v>
      </c>
      <c r="K4879">
        <v>11.5199999999999</v>
      </c>
      <c r="L4879">
        <v>11.52</v>
      </c>
      <c r="M4879">
        <v>50</v>
      </c>
      <c r="O4879">
        <v>0</v>
      </c>
      <c r="P4879">
        <v>0</v>
      </c>
    </row>
    <row r="4880" spans="1:17" hidden="1" x14ac:dyDescent="0.3">
      <c r="A4880" t="s">
        <v>9915</v>
      </c>
      <c r="B4880" t="s">
        <v>9916</v>
      </c>
      <c r="C4880" t="str">
        <f>IFERROR(VLOOKUP(Table1[[#This Row],[Ticker]],[1]!Table1[[Symbol]:[Industry]],2,FALSE),"-")</f>
        <v>-</v>
      </c>
      <c r="D4880" t="s">
        <v>104</v>
      </c>
      <c r="E4880">
        <v>1.37832452449136</v>
      </c>
      <c r="F4880">
        <v>13.12</v>
      </c>
      <c r="G4880">
        <v>-25.6852215195645</v>
      </c>
      <c r="H4880">
        <v>-7.0441664040619996</v>
      </c>
      <c r="I4880">
        <v>-11.3173757719539</v>
      </c>
      <c r="J4880">
        <v>-1.6714935522083501</v>
      </c>
      <c r="K4880">
        <v>13.12</v>
      </c>
      <c r="L4880">
        <v>13.1199999999999</v>
      </c>
      <c r="M4880">
        <v>50</v>
      </c>
      <c r="O4880">
        <v>0</v>
      </c>
      <c r="P4880">
        <v>0</v>
      </c>
    </row>
    <row r="4881" spans="1:17" hidden="1" x14ac:dyDescent="0.3">
      <c r="A4881" t="s">
        <v>9917</v>
      </c>
      <c r="B4881" t="s">
        <v>9918</v>
      </c>
      <c r="C4881" t="str">
        <f>IFERROR(VLOOKUP(Table1[[#This Row],[Ticker]],[1]!Table1[[Symbol]:[Industry]],2,FALSE),"-")</f>
        <v>-</v>
      </c>
      <c r="D4881" t="s">
        <v>663</v>
      </c>
      <c r="E4881">
        <v>1.3188</v>
      </c>
      <c r="F4881">
        <v>18.84</v>
      </c>
      <c r="G4881">
        <v>-25.6852215195645</v>
      </c>
      <c r="H4881">
        <v>-7.0441664040619996</v>
      </c>
      <c r="I4881">
        <v>-11.3173757719539</v>
      </c>
      <c r="J4881">
        <v>-1.6714935522083501</v>
      </c>
      <c r="K4881">
        <v>18.8399517796277</v>
      </c>
      <c r="L4881">
        <v>18.725528552481201</v>
      </c>
      <c r="M4881">
        <v>100</v>
      </c>
      <c r="O4881">
        <v>0</v>
      </c>
      <c r="P4881">
        <v>0</v>
      </c>
    </row>
    <row r="4882" spans="1:17" hidden="1" x14ac:dyDescent="0.3">
      <c r="A4882" t="s">
        <v>9919</v>
      </c>
      <c r="B4882" t="s">
        <v>9920</v>
      </c>
      <c r="C4882" t="str">
        <f>IFERROR(VLOOKUP(Table1[[#This Row],[Ticker]],[1]!Table1[[Symbol]:[Industry]],2,FALSE),"-")</f>
        <v>-</v>
      </c>
      <c r="D4882" t="s">
        <v>544</v>
      </c>
      <c r="E4882">
        <v>1.2950995199999999</v>
      </c>
      <c r="F4882">
        <v>18.36</v>
      </c>
      <c r="G4882">
        <v>21.784657998507701</v>
      </c>
      <c r="H4882">
        <v>3.1637731044446</v>
      </c>
      <c r="I4882">
        <v>16.182624228045999</v>
      </c>
      <c r="J4882">
        <v>8.53644595629825</v>
      </c>
      <c r="K4882">
        <v>12.7983700634448</v>
      </c>
      <c r="M4882">
        <v>100</v>
      </c>
      <c r="N4882">
        <v>0.190758293838862</v>
      </c>
      <c r="O4882">
        <v>0</v>
      </c>
      <c r="P4882">
        <v>47.469879518072197</v>
      </c>
    </row>
    <row r="4883" spans="1:17" hidden="1" x14ac:dyDescent="0.3">
      <c r="A4883" t="s">
        <v>9921</v>
      </c>
      <c r="B4883" t="s">
        <v>9922</v>
      </c>
      <c r="C4883" t="str">
        <f>IFERROR(VLOOKUP(Table1[[#This Row],[Ticker]],[1]!Table1[[Symbol]:[Industry]],2,FALSE),"-")</f>
        <v>-</v>
      </c>
      <c r="D4883" t="s">
        <v>544</v>
      </c>
      <c r="E4883">
        <v>1.2870824000000001</v>
      </c>
      <c r="F4883">
        <v>1.95</v>
      </c>
      <c r="G4883">
        <v>-11.6501338002662</v>
      </c>
      <c r="H4883">
        <v>-7.0441664040619996</v>
      </c>
      <c r="I4883">
        <v>3.3885065809872201</v>
      </c>
      <c r="J4883">
        <v>-1.6714935522083501</v>
      </c>
      <c r="K4883">
        <v>1.7288473414653101</v>
      </c>
      <c r="L4883">
        <v>1.3318438160571999</v>
      </c>
      <c r="M4883">
        <v>98.794754092803402</v>
      </c>
      <c r="N4883">
        <v>0.618301731244847</v>
      </c>
      <c r="O4883">
        <v>0</v>
      </c>
      <c r="P4883">
        <v>30</v>
      </c>
    </row>
    <row r="4884" spans="1:17" hidden="1" x14ac:dyDescent="0.3">
      <c r="A4884" t="s">
        <v>9923</v>
      </c>
      <c r="B4884" t="s">
        <v>9924</v>
      </c>
      <c r="C4884" t="str">
        <f>IFERROR(VLOOKUP(Table1[[#This Row],[Ticker]],[1]!Table1[[Symbol]:[Industry]],2,FALSE),"-")</f>
        <v>-</v>
      </c>
      <c r="D4884" t="s">
        <v>1125</v>
      </c>
      <c r="E4884">
        <v>1.2757499999999999</v>
      </c>
      <c r="F4884">
        <v>85.05</v>
      </c>
      <c r="G4884">
        <v>-46.679183433173399</v>
      </c>
      <c r="H4884">
        <v>-7.0441664040619996</v>
      </c>
      <c r="I4884">
        <v>-24.972198106979299</v>
      </c>
      <c r="J4884">
        <v>-1.6714935522083501</v>
      </c>
      <c r="K4884">
        <v>85.472532457103398</v>
      </c>
      <c r="L4884">
        <v>90.830960141996002</v>
      </c>
      <c r="M4884">
        <v>3.8134211653962402</v>
      </c>
      <c r="O4884">
        <v>26.5726043503821</v>
      </c>
      <c r="P4884">
        <v>0</v>
      </c>
    </row>
    <row r="4885" spans="1:17" hidden="1" x14ac:dyDescent="0.3">
      <c r="A4885" t="s">
        <v>9925</v>
      </c>
      <c r="B4885" t="s">
        <v>9926</v>
      </c>
      <c r="C4885" t="str">
        <f>IFERROR(VLOOKUP(Table1[[#This Row],[Ticker]],[1]!Table1[[Symbol]:[Industry]],2,FALSE),"-")</f>
        <v>-</v>
      </c>
      <c r="E4885">
        <v>1.2705</v>
      </c>
      <c r="F4885">
        <v>10.5</v>
      </c>
      <c r="G4885">
        <v>-25.6852215195645</v>
      </c>
      <c r="H4885">
        <v>-7.0441664040619996</v>
      </c>
      <c r="I4885">
        <v>-11.3173757719539</v>
      </c>
      <c r="J4885">
        <v>-1.6714935522083501</v>
      </c>
      <c r="K4885">
        <v>10.4999999663364</v>
      </c>
      <c r="L4885">
        <v>10.499519881830199</v>
      </c>
      <c r="M4885">
        <v>100</v>
      </c>
      <c r="O4885">
        <v>0</v>
      </c>
      <c r="P4885">
        <v>0</v>
      </c>
    </row>
    <row r="4886" spans="1:17" hidden="1" x14ac:dyDescent="0.3">
      <c r="A4886" t="s">
        <v>9927</v>
      </c>
      <c r="B4886" t="s">
        <v>9928</v>
      </c>
      <c r="C4886" t="str">
        <f>IFERROR(VLOOKUP(Table1[[#This Row],[Ticker]],[1]!Table1[[Symbol]:[Industry]],2,FALSE),"-")</f>
        <v>-</v>
      </c>
      <c r="E4886">
        <v>1.2635000000000001</v>
      </c>
      <c r="F4886">
        <v>7.32</v>
      </c>
      <c r="G4886">
        <v>120.779424945081</v>
      </c>
      <c r="H4886">
        <v>-2.1731062321422301</v>
      </c>
      <c r="I4886">
        <v>28.644383310264001</v>
      </c>
      <c r="J4886">
        <v>-1.6714935522083501</v>
      </c>
      <c r="K4886">
        <v>4.7150263618618604</v>
      </c>
      <c r="L4886">
        <v>2.99107917503372</v>
      </c>
      <c r="M4886">
        <v>98.513507638627303</v>
      </c>
      <c r="N4886">
        <v>0.35332643915890999</v>
      </c>
      <c r="O4886">
        <v>0</v>
      </c>
      <c r="P4886">
        <v>146.46464646464599</v>
      </c>
      <c r="Q4886">
        <v>0.13765510155667099</v>
      </c>
    </row>
    <row r="4887" spans="1:17" hidden="1" x14ac:dyDescent="0.3">
      <c r="A4887" t="s">
        <v>9929</v>
      </c>
      <c r="B4887" t="s">
        <v>9930</v>
      </c>
      <c r="C4887" t="str">
        <f>IFERROR(VLOOKUP(Table1[[#This Row],[Ticker]],[1]!Table1[[Symbol]:[Industry]],2,FALSE),"-")</f>
        <v>-</v>
      </c>
      <c r="D4887" t="s">
        <v>64</v>
      </c>
      <c r="E4887">
        <v>1.2510239999999999</v>
      </c>
      <c r="F4887">
        <v>10.050000000000001</v>
      </c>
      <c r="G4887">
        <v>-25.6852215195645</v>
      </c>
      <c r="H4887">
        <v>-7.0441664040619996</v>
      </c>
      <c r="I4887">
        <v>-11.3173757719539</v>
      </c>
      <c r="J4887">
        <v>-1.6714935522083501</v>
      </c>
      <c r="K4887">
        <v>10.050000000000001</v>
      </c>
      <c r="L4887">
        <v>10.049999999999899</v>
      </c>
      <c r="M4887">
        <v>50</v>
      </c>
      <c r="O4887">
        <v>0</v>
      </c>
      <c r="P4887">
        <v>0</v>
      </c>
    </row>
    <row r="4888" spans="1:17" hidden="1" x14ac:dyDescent="0.3">
      <c r="A4888" t="s">
        <v>9931</v>
      </c>
      <c r="B4888" t="s">
        <v>9932</v>
      </c>
      <c r="C4888" t="str">
        <f>IFERROR(VLOOKUP(Table1[[#This Row],[Ticker]],[1]!Table1[[Symbol]:[Industry]],2,FALSE),"-")</f>
        <v>-</v>
      </c>
      <c r="D4888" t="s">
        <v>64</v>
      </c>
      <c r="E4888">
        <v>1.143</v>
      </c>
      <c r="F4888">
        <v>3.81</v>
      </c>
      <c r="G4888">
        <v>-25.6852215195645</v>
      </c>
      <c r="H4888">
        <v>-7.0441664040619996</v>
      </c>
      <c r="I4888">
        <v>-11.3173757719539</v>
      </c>
      <c r="J4888">
        <v>-1.6714935522083501</v>
      </c>
      <c r="K4888">
        <v>3.80999993789868</v>
      </c>
      <c r="L4888">
        <v>3.8090308688927301</v>
      </c>
      <c r="M4888">
        <v>100</v>
      </c>
      <c r="O4888">
        <v>0</v>
      </c>
      <c r="P4888">
        <v>0</v>
      </c>
    </row>
    <row r="4889" spans="1:17" hidden="1" x14ac:dyDescent="0.3">
      <c r="A4889" t="s">
        <v>9933</v>
      </c>
      <c r="B4889" t="s">
        <v>9934</v>
      </c>
      <c r="C4889" t="str">
        <f>IFERROR(VLOOKUP(Table1[[#This Row],[Ticker]],[1]!Table1[[Symbol]:[Industry]],2,FALSE),"-")</f>
        <v>-</v>
      </c>
      <c r="D4889" t="s">
        <v>64</v>
      </c>
      <c r="E4889">
        <v>1.132288</v>
      </c>
      <c r="F4889">
        <v>46.44</v>
      </c>
      <c r="G4889">
        <v>-5.7781727201842097</v>
      </c>
      <c r="H4889">
        <v>-7.0441664040619996</v>
      </c>
      <c r="I4889">
        <v>4.4065215617116102</v>
      </c>
      <c r="J4889">
        <v>-1.6714935522083501</v>
      </c>
      <c r="K4889">
        <v>38.393434851389898</v>
      </c>
      <c r="M4889">
        <v>99.998347797893004</v>
      </c>
      <c r="N4889">
        <v>1.5686274509803899</v>
      </c>
      <c r="O4889">
        <v>0</v>
      </c>
      <c r="P4889">
        <v>47.898089171974497</v>
      </c>
    </row>
    <row r="4890" spans="1:17" hidden="1" x14ac:dyDescent="0.3">
      <c r="A4890" t="s">
        <v>9935</v>
      </c>
      <c r="B4890" t="s">
        <v>9936</v>
      </c>
      <c r="C4890" t="str">
        <f>IFERROR(VLOOKUP(Table1[[#This Row],[Ticker]],[1]!Table1[[Symbol]:[Industry]],2,FALSE),"-")</f>
        <v>-</v>
      </c>
      <c r="E4890">
        <v>1.129</v>
      </c>
      <c r="F4890">
        <v>11.29</v>
      </c>
      <c r="G4890">
        <v>52.671808496233197</v>
      </c>
      <c r="H4890">
        <v>-2.11851584644119</v>
      </c>
      <c r="I4890">
        <v>58.712744709973698</v>
      </c>
      <c r="J4890">
        <v>3.2541570054124498</v>
      </c>
      <c r="K4890">
        <v>10.338977702376701</v>
      </c>
      <c r="L4890">
        <v>8.0368159512939297</v>
      </c>
      <c r="M4890">
        <v>100</v>
      </c>
      <c r="N4890">
        <v>3.28723645431874</v>
      </c>
      <c r="O4890">
        <v>0</v>
      </c>
      <c r="P4890">
        <v>78.357030015797704</v>
      </c>
    </row>
    <row r="4891" spans="1:17" hidden="1" x14ac:dyDescent="0.3">
      <c r="A4891" t="s">
        <v>9937</v>
      </c>
      <c r="B4891" t="s">
        <v>9938</v>
      </c>
      <c r="C4891" t="str">
        <f>IFERROR(VLOOKUP(Table1[[#This Row],[Ticker]],[1]!Table1[[Symbol]:[Industry]],2,FALSE),"-")</f>
        <v>-</v>
      </c>
      <c r="D4891" t="s">
        <v>607</v>
      </c>
      <c r="E4891">
        <v>1.0733211024003799</v>
      </c>
      <c r="F4891">
        <v>1.95</v>
      </c>
      <c r="K4891">
        <v>2.2159995707425302</v>
      </c>
      <c r="M4891" s="1">
        <v>2.4459774300000002E-7</v>
      </c>
      <c r="N4891">
        <v>1</v>
      </c>
    </row>
    <row r="4892" spans="1:17" hidden="1" x14ac:dyDescent="0.3">
      <c r="A4892" t="s">
        <v>9939</v>
      </c>
      <c r="B4892" t="s">
        <v>9940</v>
      </c>
      <c r="C4892" t="str">
        <f>IFERROR(VLOOKUP(Table1[[#This Row],[Ticker]],[1]!Table1[[Symbol]:[Industry]],2,FALSE),"-")</f>
        <v>-</v>
      </c>
      <c r="D4892" t="s">
        <v>61</v>
      </c>
      <c r="E4892">
        <v>1.0213665000000001</v>
      </c>
      <c r="F4892">
        <v>2.39</v>
      </c>
      <c r="G4892">
        <v>-18.988792948135899</v>
      </c>
      <c r="H4892">
        <v>-2.2196050005532202</v>
      </c>
      <c r="I4892">
        <v>-14.162904227238499</v>
      </c>
      <c r="J4892">
        <v>-1.6714935522083501</v>
      </c>
      <c r="K4892">
        <v>2.1145287183423598</v>
      </c>
      <c r="M4892">
        <v>97.210984653679802</v>
      </c>
      <c r="N4892">
        <v>0</v>
      </c>
      <c r="O4892">
        <v>2.9288702928870198</v>
      </c>
      <c r="P4892">
        <v>9.6330275229357696</v>
      </c>
    </row>
    <row r="4893" spans="1:17" hidden="1" x14ac:dyDescent="0.3">
      <c r="A4893" t="s">
        <v>9941</v>
      </c>
      <c r="B4893" t="s">
        <v>9942</v>
      </c>
      <c r="C4893" t="str">
        <f>IFERROR(VLOOKUP(Table1[[#This Row],[Ticker]],[1]!Table1[[Symbol]:[Industry]],2,FALSE),"-")</f>
        <v>-</v>
      </c>
      <c r="D4893" t="s">
        <v>218</v>
      </c>
      <c r="E4893">
        <v>0.956482103999999</v>
      </c>
      <c r="F4893">
        <v>59.03</v>
      </c>
      <c r="G4893">
        <v>325.614472670037</v>
      </c>
      <c r="H4893">
        <v>55.662559064515698</v>
      </c>
      <c r="I4893">
        <v>278.83464009057002</v>
      </c>
      <c r="J4893">
        <v>3.3267277213597701</v>
      </c>
      <c r="K4893">
        <v>32.456969524287501</v>
      </c>
      <c r="L4893">
        <v>16.060539578605201</v>
      </c>
      <c r="M4893">
        <v>100</v>
      </c>
      <c r="N4893">
        <v>0.17089065894279501</v>
      </c>
      <c r="O4893">
        <v>0</v>
      </c>
      <c r="P4893">
        <v>351.29969418960201</v>
      </c>
    </row>
    <row r="4894" spans="1:17" hidden="1" x14ac:dyDescent="0.3">
      <c r="A4894" t="s">
        <v>9943</v>
      </c>
      <c r="B4894" t="s">
        <v>9944</v>
      </c>
      <c r="C4894" t="str">
        <f>IFERROR(VLOOKUP(Table1[[#This Row],[Ticker]],[1]!Table1[[Symbol]:[Industry]],2,FALSE),"-")</f>
        <v>-</v>
      </c>
      <c r="D4894" t="s">
        <v>46</v>
      </c>
      <c r="E4894">
        <v>0.93283125</v>
      </c>
      <c r="F4894">
        <v>57.85</v>
      </c>
      <c r="G4894">
        <v>-25.6852215195645</v>
      </c>
      <c r="H4894">
        <v>-7.0441664040619996</v>
      </c>
      <c r="I4894">
        <v>-11.3173757719539</v>
      </c>
      <c r="J4894">
        <v>-1.6714935522083501</v>
      </c>
      <c r="K4894">
        <v>57.849870227469602</v>
      </c>
      <c r="L4894">
        <v>57.542884564298298</v>
      </c>
      <c r="M4894">
        <v>100</v>
      </c>
      <c r="O4894">
        <v>0</v>
      </c>
      <c r="P4894">
        <v>0</v>
      </c>
    </row>
    <row r="4895" spans="1:17" hidden="1" x14ac:dyDescent="0.3">
      <c r="A4895" t="s">
        <v>9945</v>
      </c>
      <c r="B4895" t="s">
        <v>9946</v>
      </c>
      <c r="C4895" t="str">
        <f>IFERROR(VLOOKUP(Table1[[#This Row],[Ticker]],[1]!Table1[[Symbol]:[Industry]],2,FALSE),"-")</f>
        <v>-</v>
      </c>
      <c r="D4895" t="s">
        <v>166</v>
      </c>
      <c r="E4895">
        <v>0.92903103284561495</v>
      </c>
      <c r="F4895">
        <v>9.5</v>
      </c>
      <c r="G4895">
        <v>-25.6852215195645</v>
      </c>
      <c r="H4895">
        <v>-7.0441664040619996</v>
      </c>
      <c r="I4895">
        <v>-11.3173757719539</v>
      </c>
      <c r="K4895">
        <v>9.5</v>
      </c>
      <c r="L4895">
        <v>9.5</v>
      </c>
      <c r="M4895">
        <v>50</v>
      </c>
      <c r="O4895">
        <v>0</v>
      </c>
      <c r="P4895">
        <v>0</v>
      </c>
    </row>
    <row r="4896" spans="1:17" hidden="1" x14ac:dyDescent="0.3">
      <c r="A4896" t="s">
        <v>9947</v>
      </c>
      <c r="B4896" t="s">
        <v>9948</v>
      </c>
      <c r="C4896" t="str">
        <f>IFERROR(VLOOKUP(Table1[[#This Row],[Ticker]],[1]!Table1[[Symbol]:[Industry]],2,FALSE),"-")</f>
        <v>-</v>
      </c>
      <c r="D4896" t="s">
        <v>544</v>
      </c>
      <c r="E4896">
        <v>0.86460657346542202</v>
      </c>
      <c r="F4896">
        <v>11.02</v>
      </c>
      <c r="G4896">
        <v>-25.6852215195645</v>
      </c>
      <c r="H4896">
        <v>-7.0441664040619996</v>
      </c>
      <c r="I4896">
        <v>-11.3173757719539</v>
      </c>
      <c r="J4896">
        <v>-1.6714935522083501</v>
      </c>
      <c r="K4896">
        <v>11.0199999042889</v>
      </c>
      <c r="L4896">
        <v>11.018550517767</v>
      </c>
      <c r="M4896">
        <v>100</v>
      </c>
      <c r="O4896">
        <v>0</v>
      </c>
      <c r="P4896">
        <v>0</v>
      </c>
    </row>
    <row r="4897" spans="1:17" hidden="1" x14ac:dyDescent="0.3">
      <c r="A4897" t="s">
        <v>9949</v>
      </c>
      <c r="B4897" t="s">
        <v>9950</v>
      </c>
      <c r="C4897" t="str">
        <f>IFERROR(VLOOKUP(Table1[[#This Row],[Ticker]],[1]!Table1[[Symbol]:[Industry]],2,FALSE),"-")</f>
        <v>-</v>
      </c>
      <c r="D4897" t="s">
        <v>607</v>
      </c>
      <c r="E4897">
        <v>0.841979852999999</v>
      </c>
      <c r="F4897">
        <v>4.72</v>
      </c>
      <c r="G4897">
        <v>1.8823460480030101</v>
      </c>
      <c r="H4897">
        <v>-2.1552775151731201</v>
      </c>
      <c r="I4897">
        <v>9.7082652536870597</v>
      </c>
      <c r="J4897">
        <v>-1.6714935522083501</v>
      </c>
      <c r="K4897">
        <v>3.6544931382013002</v>
      </c>
      <c r="L4897">
        <v>2.6544840669879002</v>
      </c>
      <c r="M4897">
        <v>99.999976341567006</v>
      </c>
      <c r="N4897">
        <v>0.32887139107611502</v>
      </c>
      <c r="O4897">
        <v>0</v>
      </c>
      <c r="P4897">
        <v>34.090909090909001</v>
      </c>
      <c r="Q4897">
        <v>0.13926653408482101</v>
      </c>
    </row>
    <row r="4898" spans="1:17" hidden="1" x14ac:dyDescent="0.3">
      <c r="A4898" t="s">
        <v>9951</v>
      </c>
      <c r="B4898" t="s">
        <v>9952</v>
      </c>
      <c r="C4898" t="str">
        <f>IFERROR(VLOOKUP(Table1[[#This Row],[Ticker]],[1]!Table1[[Symbol]:[Industry]],2,FALSE),"-")</f>
        <v>-</v>
      </c>
      <c r="D4898" t="s">
        <v>293</v>
      </c>
      <c r="E4898">
        <v>0.82620000000000005</v>
      </c>
      <c r="F4898">
        <v>0.88</v>
      </c>
      <c r="G4898">
        <v>-3.4629992973423098</v>
      </c>
      <c r="H4898">
        <v>-2.2822616421572399</v>
      </c>
      <c r="I4898">
        <v>1.50313704855886</v>
      </c>
      <c r="J4898">
        <v>-1.6714935522083501</v>
      </c>
      <c r="K4898">
        <v>0.73981317503204602</v>
      </c>
      <c r="L4898">
        <v>0.49642167857196001</v>
      </c>
      <c r="M4898">
        <v>99.845956101112407</v>
      </c>
      <c r="N4898">
        <v>1.4424293547026501</v>
      </c>
      <c r="O4898">
        <v>0</v>
      </c>
      <c r="P4898">
        <v>33.3333333333333</v>
      </c>
    </row>
    <row r="4899" spans="1:17" hidden="1" x14ac:dyDescent="0.3">
      <c r="A4899" t="s">
        <v>9953</v>
      </c>
      <c r="B4899" t="s">
        <v>9954</v>
      </c>
      <c r="C4899" t="str">
        <f>IFERROR(VLOOKUP(Table1[[#This Row],[Ticker]],[1]!Table1[[Symbol]:[Industry]],2,FALSE),"-")</f>
        <v>-</v>
      </c>
      <c r="D4899" t="s">
        <v>46</v>
      </c>
      <c r="E4899">
        <v>0.82499999999999996</v>
      </c>
      <c r="F4899">
        <v>3.55</v>
      </c>
      <c r="G4899">
        <v>34.948262643331297</v>
      </c>
      <c r="H4899">
        <v>17.9558335959379</v>
      </c>
      <c r="I4899">
        <v>-9.5981780642175707</v>
      </c>
      <c r="J4899">
        <v>-1.6714935522083501</v>
      </c>
      <c r="K4899">
        <v>3.1371374969370498</v>
      </c>
      <c r="L4899">
        <v>2.9558140101489698</v>
      </c>
      <c r="M4899">
        <v>42.2549945228117</v>
      </c>
      <c r="N4899">
        <v>1.9702740866794499</v>
      </c>
      <c r="O4899">
        <v>31.267605633802798</v>
      </c>
      <c r="P4899">
        <v>77.499999999999901</v>
      </c>
      <c r="Q4899">
        <v>3.3290301373539999E-2</v>
      </c>
    </row>
    <row r="4900" spans="1:17" hidden="1" x14ac:dyDescent="0.3">
      <c r="A4900" t="s">
        <v>9955</v>
      </c>
      <c r="B4900" t="s">
        <v>9956</v>
      </c>
      <c r="C4900" t="str">
        <f>IFERROR(VLOOKUP(Table1[[#This Row],[Ticker]],[1]!Table1[[Symbol]:[Industry]],2,FALSE),"-")</f>
        <v>-</v>
      </c>
      <c r="D4900" t="s">
        <v>663</v>
      </c>
      <c r="E4900">
        <v>0.73349999999999704</v>
      </c>
      <c r="F4900">
        <v>4.8899999999999997</v>
      </c>
      <c r="G4900">
        <v>-25.6852215195645</v>
      </c>
      <c r="H4900">
        <v>-7.0441664040619996</v>
      </c>
      <c r="I4900">
        <v>-11.3173757719539</v>
      </c>
      <c r="K4900">
        <v>4.8899999999999899</v>
      </c>
      <c r="L4900">
        <v>4.8899999999999801</v>
      </c>
      <c r="M4900">
        <v>50</v>
      </c>
      <c r="O4900">
        <v>0</v>
      </c>
      <c r="P4900">
        <v>0</v>
      </c>
    </row>
    <row r="4901" spans="1:17" hidden="1" x14ac:dyDescent="0.3">
      <c r="A4901" t="s">
        <v>9957</v>
      </c>
      <c r="B4901" t="s">
        <v>9958</v>
      </c>
      <c r="C4901" t="str">
        <f>IFERROR(VLOOKUP(Table1[[#This Row],[Ticker]],[1]!Table1[[Symbol]:[Industry]],2,FALSE),"-")</f>
        <v>-</v>
      </c>
      <c r="D4901" t="s">
        <v>92</v>
      </c>
      <c r="E4901">
        <v>0.72519999999999996</v>
      </c>
      <c r="F4901">
        <v>29.6</v>
      </c>
      <c r="G4901">
        <v>-25.6852215195645</v>
      </c>
      <c r="H4901">
        <v>-7.0441664040619996</v>
      </c>
      <c r="I4901">
        <v>-11.3173757719539</v>
      </c>
      <c r="J4901">
        <v>-1.6714935522083501</v>
      </c>
      <c r="K4901">
        <v>29.599999999999898</v>
      </c>
      <c r="M4901">
        <v>50</v>
      </c>
      <c r="O4901">
        <v>0</v>
      </c>
      <c r="P4901">
        <v>0</v>
      </c>
    </row>
    <row r="4902" spans="1:17" hidden="1" x14ac:dyDescent="0.3">
      <c r="A4902" t="s">
        <v>9959</v>
      </c>
      <c r="B4902" t="s">
        <v>9960</v>
      </c>
      <c r="C4902" t="str">
        <f>IFERROR(VLOOKUP(Table1[[#This Row],[Ticker]],[1]!Table1[[Symbol]:[Industry]],2,FALSE),"-")</f>
        <v>-</v>
      </c>
      <c r="D4902" t="s">
        <v>193</v>
      </c>
      <c r="E4902">
        <v>0.69120000000000004</v>
      </c>
      <c r="F4902">
        <v>7.68</v>
      </c>
      <c r="G4902">
        <v>46.899048143356701</v>
      </c>
      <c r="H4902">
        <v>-7.0441664040619996</v>
      </c>
      <c r="I4902">
        <v>38.098966640497402</v>
      </c>
      <c r="J4902">
        <v>-1.6714935522083501</v>
      </c>
      <c r="K4902">
        <v>6.8820497841561297</v>
      </c>
      <c r="L4902">
        <v>5.5752486692966903</v>
      </c>
      <c r="M4902">
        <v>100</v>
      </c>
      <c r="N4902">
        <v>0</v>
      </c>
      <c r="O4902">
        <v>0</v>
      </c>
      <c r="P4902">
        <v>72.584269662921301</v>
      </c>
    </row>
    <row r="4903" spans="1:17" hidden="1" x14ac:dyDescent="0.3">
      <c r="A4903" t="s">
        <v>9961</v>
      </c>
      <c r="B4903" t="s">
        <v>9962</v>
      </c>
      <c r="C4903" t="str">
        <f>IFERROR(VLOOKUP(Table1[[#This Row],[Ticker]],[1]!Table1[[Symbol]:[Industry]],2,FALSE),"-")</f>
        <v>-</v>
      </c>
      <c r="E4903">
        <v>0.66086999999999996</v>
      </c>
      <c r="F4903">
        <v>10.5</v>
      </c>
      <c r="G4903">
        <v>-25.6852215195645</v>
      </c>
      <c r="H4903">
        <v>-7.0441664040619996</v>
      </c>
      <c r="I4903">
        <v>-11.3173757719539</v>
      </c>
      <c r="J4903">
        <v>-1.6714935522083501</v>
      </c>
      <c r="K4903">
        <v>9.5935094578015399</v>
      </c>
      <c r="M4903">
        <v>50</v>
      </c>
      <c r="O4903">
        <v>0</v>
      </c>
    </row>
    <row r="4904" spans="1:17" hidden="1" x14ac:dyDescent="0.3">
      <c r="A4904" t="s">
        <v>9963</v>
      </c>
      <c r="B4904" t="s">
        <v>9964</v>
      </c>
      <c r="C4904" t="str">
        <f>IFERROR(VLOOKUP(Table1[[#This Row],[Ticker]],[1]!Table1[[Symbol]:[Industry]],2,FALSE),"-")</f>
        <v>-</v>
      </c>
      <c r="D4904" t="s">
        <v>714</v>
      </c>
      <c r="E4904">
        <v>0.62861604399999904</v>
      </c>
      <c r="F4904">
        <v>36.299999999999997</v>
      </c>
      <c r="G4904">
        <v>42.572424448924799</v>
      </c>
      <c r="H4904">
        <v>-6.0126637556092399</v>
      </c>
      <c r="I4904">
        <v>19.493435038856799</v>
      </c>
      <c r="J4904">
        <v>-1.97410703226337</v>
      </c>
      <c r="K4904">
        <v>34.706300364908998</v>
      </c>
      <c r="L4904">
        <v>30.1051238242507</v>
      </c>
      <c r="M4904">
        <v>21.949362773198501</v>
      </c>
      <c r="N4904">
        <v>1.01716616895279</v>
      </c>
      <c r="O4904">
        <v>7.4104683195592402</v>
      </c>
      <c r="P4904">
        <v>72.774869109947602</v>
      </c>
    </row>
    <row r="4905" spans="1:17" hidden="1" x14ac:dyDescent="0.3">
      <c r="A4905" t="s">
        <v>9965</v>
      </c>
      <c r="B4905" t="s">
        <v>9966</v>
      </c>
      <c r="C4905" t="str">
        <f>IFERROR(VLOOKUP(Table1[[#This Row],[Ticker]],[1]!Table1[[Symbol]:[Industry]],2,FALSE),"-")</f>
        <v>-</v>
      </c>
      <c r="D4905" t="s">
        <v>21</v>
      </c>
      <c r="E4905">
        <v>0.50749999999999995</v>
      </c>
      <c r="F4905">
        <v>1.6</v>
      </c>
      <c r="G4905">
        <v>-7.1667030010460202</v>
      </c>
      <c r="H4905">
        <v>-6.4152355864519404</v>
      </c>
      <c r="I4905">
        <v>3.7905378971107999</v>
      </c>
      <c r="J4905">
        <v>-1.6714935522083501</v>
      </c>
      <c r="K4905">
        <v>1.40759068674821</v>
      </c>
      <c r="M4905">
        <v>99.979409526686496</v>
      </c>
      <c r="N4905">
        <v>1.0891527266750101</v>
      </c>
      <c r="O4905">
        <v>0</v>
      </c>
      <c r="P4905">
        <v>37.931034482758598</v>
      </c>
    </row>
    <row r="4906" spans="1:17" hidden="1" x14ac:dyDescent="0.3">
      <c r="A4906" t="s">
        <v>9967</v>
      </c>
      <c r="B4906" t="s">
        <v>9968</v>
      </c>
      <c r="C4906" t="str">
        <f>IFERROR(VLOOKUP(Table1[[#This Row],[Ticker]],[1]!Table1[[Symbol]:[Industry]],2,FALSE),"-")</f>
        <v>-</v>
      </c>
      <c r="D4906" t="s">
        <v>140</v>
      </c>
      <c r="E4906">
        <v>0.49402200000000002</v>
      </c>
      <c r="F4906">
        <v>4.1100000000000003</v>
      </c>
      <c r="G4906">
        <v>-25.6852215195645</v>
      </c>
      <c r="H4906">
        <v>-7.0441664040619996</v>
      </c>
      <c r="I4906">
        <v>-11.3173757719539</v>
      </c>
      <c r="J4906">
        <v>-1.6714935522083501</v>
      </c>
      <c r="K4906">
        <v>4.10999993163494</v>
      </c>
      <c r="L4906">
        <v>4.1089646555478696</v>
      </c>
      <c r="M4906">
        <v>100</v>
      </c>
      <c r="O4906">
        <v>0</v>
      </c>
      <c r="P4906">
        <v>0</v>
      </c>
    </row>
    <row r="4907" spans="1:17" hidden="1" x14ac:dyDescent="0.3">
      <c r="A4907" t="s">
        <v>9969</v>
      </c>
      <c r="B4907" t="s">
        <v>9970</v>
      </c>
      <c r="C4907" t="str">
        <f>IFERROR(VLOOKUP(Table1[[#This Row],[Ticker]],[1]!Table1[[Symbol]:[Industry]],2,FALSE),"-")</f>
        <v>-</v>
      </c>
      <c r="D4907" t="s">
        <v>130</v>
      </c>
      <c r="E4907">
        <v>0.4753</v>
      </c>
      <c r="F4907">
        <v>20.37</v>
      </c>
      <c r="G4907">
        <v>-15.4579487922918</v>
      </c>
      <c r="H4907">
        <v>-2.0441664040619898</v>
      </c>
      <c r="I4907">
        <v>-6.3173757719539401</v>
      </c>
      <c r="J4907">
        <v>3.3285064477916499</v>
      </c>
      <c r="K4907">
        <v>19.472073257902</v>
      </c>
      <c r="L4907">
        <v>19.1101079209235</v>
      </c>
      <c r="M4907">
        <v>99.999999999998707</v>
      </c>
      <c r="N4907">
        <v>5.3636363636363598</v>
      </c>
      <c r="O4907">
        <v>0</v>
      </c>
      <c r="P4907">
        <v>10.2272727272727</v>
      </c>
    </row>
    <row r="4908" spans="1:17" hidden="1" x14ac:dyDescent="0.3">
      <c r="A4908" t="s">
        <v>9971</v>
      </c>
      <c r="B4908" t="s">
        <v>9972</v>
      </c>
      <c r="C4908" t="str">
        <f>IFERROR(VLOOKUP(Table1[[#This Row],[Ticker]],[1]!Table1[[Symbol]:[Industry]],2,FALSE),"-")</f>
        <v>-</v>
      </c>
      <c r="D4908" t="s">
        <v>388</v>
      </c>
      <c r="E4908">
        <v>0.38904</v>
      </c>
      <c r="F4908">
        <v>0.03</v>
      </c>
      <c r="G4908">
        <v>-25.6852215195645</v>
      </c>
      <c r="H4908">
        <v>-7.0441664040619996</v>
      </c>
      <c r="I4908">
        <v>-11.3173757719539</v>
      </c>
      <c r="J4908">
        <v>-1.6714935522083501</v>
      </c>
      <c r="M4908">
        <v>6.3740571397380403</v>
      </c>
      <c r="N4908">
        <v>6.6577896138481996E-4</v>
      </c>
      <c r="O4908">
        <v>0</v>
      </c>
      <c r="P4908">
        <v>0</v>
      </c>
    </row>
    <row r="4909" spans="1:17" hidden="1" x14ac:dyDescent="0.3">
      <c r="A4909" t="s">
        <v>9973</v>
      </c>
      <c r="B4909" t="s">
        <v>9974</v>
      </c>
      <c r="C4909" t="str">
        <f>IFERROR(VLOOKUP(Table1[[#This Row],[Ticker]],[1]!Table1[[Symbol]:[Industry]],2,FALSE),"-")</f>
        <v>-</v>
      </c>
      <c r="E4909">
        <v>0.38200000000000001</v>
      </c>
      <c r="F4909">
        <v>9.5500000000000007</v>
      </c>
      <c r="G4909">
        <v>-25.6852215195645</v>
      </c>
      <c r="H4909">
        <v>-7.0441664040619996</v>
      </c>
      <c r="I4909">
        <v>-11.3173757719539</v>
      </c>
      <c r="J4909">
        <v>-1.6714935522083501</v>
      </c>
      <c r="K4909">
        <v>9.5499978462878694</v>
      </c>
      <c r="L4909">
        <v>9.5225102233995091</v>
      </c>
      <c r="M4909">
        <v>100</v>
      </c>
      <c r="O4909">
        <v>0</v>
      </c>
      <c r="P4909">
        <v>0</v>
      </c>
    </row>
    <row r="4910" spans="1:17" hidden="1" x14ac:dyDescent="0.3">
      <c r="A4910" t="s">
        <v>9975</v>
      </c>
      <c r="B4910" t="s">
        <v>9976</v>
      </c>
      <c r="C4910" t="str">
        <f>IFERROR(VLOOKUP(Table1[[#This Row],[Ticker]],[1]!Table1[[Symbol]:[Industry]],2,FALSE),"-")</f>
        <v>-</v>
      </c>
      <c r="D4910" t="s">
        <v>46</v>
      </c>
      <c r="E4910">
        <v>0.36780000000000002</v>
      </c>
      <c r="F4910">
        <v>12.26</v>
      </c>
      <c r="G4910">
        <v>166.21954038519701</v>
      </c>
      <c r="H4910">
        <v>8.6162109544285599</v>
      </c>
      <c r="I4910">
        <v>180.58738613280701</v>
      </c>
      <c r="J4910">
        <v>3.2942598724491798</v>
      </c>
      <c r="K4910">
        <v>10.558684601304</v>
      </c>
      <c r="M4910">
        <v>100</v>
      </c>
      <c r="N4910">
        <v>0.16761363636363599</v>
      </c>
      <c r="O4910">
        <v>0</v>
      </c>
      <c r="P4910">
        <v>191.90476190476099</v>
      </c>
    </row>
    <row r="4911" spans="1:17" hidden="1" x14ac:dyDescent="0.3">
      <c r="A4911" t="s">
        <v>9977</v>
      </c>
      <c r="B4911" t="s">
        <v>9978</v>
      </c>
      <c r="C4911" t="str">
        <f>IFERROR(VLOOKUP(Table1[[#This Row],[Ticker]],[1]!Table1[[Symbol]:[Industry]],2,FALSE),"-")</f>
        <v>-</v>
      </c>
      <c r="D4911" t="s">
        <v>544</v>
      </c>
      <c r="E4911">
        <v>0.36536371200000001</v>
      </c>
      <c r="F4911">
        <v>3.84</v>
      </c>
      <c r="G4911">
        <v>-25.6852215195645</v>
      </c>
      <c r="H4911">
        <v>-7.0441664040619996</v>
      </c>
      <c r="I4911">
        <v>-11.3173757719539</v>
      </c>
      <c r="J4911">
        <v>-1.6714935522083501</v>
      </c>
      <c r="K4911">
        <v>3.8399867140796902</v>
      </c>
      <c r="L4911">
        <v>3.8166942605837999</v>
      </c>
      <c r="M4911">
        <v>100</v>
      </c>
      <c r="O4911">
        <v>0</v>
      </c>
      <c r="P4911">
        <v>0</v>
      </c>
    </row>
    <row r="4912" spans="1:17" hidden="1" x14ac:dyDescent="0.3">
      <c r="A4912" t="s">
        <v>9979</v>
      </c>
      <c r="B4912" t="s">
        <v>9980</v>
      </c>
      <c r="C4912" t="str">
        <f>IFERROR(VLOOKUP(Table1[[#This Row],[Ticker]],[1]!Table1[[Symbol]:[Industry]],2,FALSE),"-")</f>
        <v>-</v>
      </c>
      <c r="D4912" t="s">
        <v>388</v>
      </c>
      <c r="E4912">
        <v>0.35678500000000002</v>
      </c>
      <c r="F4912">
        <v>7.15</v>
      </c>
      <c r="G4912">
        <v>-25.6852215195645</v>
      </c>
      <c r="H4912">
        <v>-7.0441664040619996</v>
      </c>
      <c r="I4912">
        <v>-11.3173757719539</v>
      </c>
      <c r="J4912">
        <v>-1.6714935522083501</v>
      </c>
      <c r="K4912">
        <v>7.1499998732138801</v>
      </c>
      <c r="L4912">
        <v>7.1481366637717603</v>
      </c>
      <c r="M4912">
        <v>100</v>
      </c>
      <c r="O4912">
        <v>0</v>
      </c>
      <c r="P4912">
        <v>0</v>
      </c>
    </row>
    <row r="4913" spans="1:16" hidden="1" x14ac:dyDescent="0.3">
      <c r="A4913" t="s">
        <v>9981</v>
      </c>
      <c r="B4913" t="s">
        <v>9982</v>
      </c>
      <c r="C4913" t="str">
        <f>IFERROR(VLOOKUP(Table1[[#This Row],[Ticker]],[1]!Table1[[Symbol]:[Industry]],2,FALSE),"-")</f>
        <v>-</v>
      </c>
      <c r="D4913" t="s">
        <v>130</v>
      </c>
      <c r="E4913">
        <v>0.34499999999999997</v>
      </c>
      <c r="F4913">
        <v>3.45</v>
      </c>
      <c r="G4913">
        <v>-15.8126100545963</v>
      </c>
      <c r="H4913">
        <v>-7.0441664040619996</v>
      </c>
      <c r="I4913">
        <v>-11.3173757719539</v>
      </c>
      <c r="J4913">
        <v>-1.6714935522083501</v>
      </c>
      <c r="K4913">
        <v>3.44968973275948</v>
      </c>
      <c r="L4913">
        <v>3.40073348420258</v>
      </c>
      <c r="M4913">
        <v>100</v>
      </c>
      <c r="O4913">
        <v>0</v>
      </c>
      <c r="P4913">
        <v>9.8726114649681591</v>
      </c>
    </row>
    <row r="4914" spans="1:16" hidden="1" x14ac:dyDescent="0.3">
      <c r="A4914" t="s">
        <v>9983</v>
      </c>
      <c r="B4914" t="s">
        <v>9984</v>
      </c>
      <c r="C4914" t="str">
        <f>IFERROR(VLOOKUP(Table1[[#This Row],[Ticker]],[1]!Table1[[Symbol]:[Industry]],2,FALSE),"-")</f>
        <v>-</v>
      </c>
      <c r="D4914" t="s">
        <v>607</v>
      </c>
      <c r="E4914">
        <v>0.33499999999999802</v>
      </c>
      <c r="F4914">
        <v>1</v>
      </c>
      <c r="G4914">
        <v>-14.8449732899431</v>
      </c>
      <c r="H4914">
        <v>-4.2627840798750798</v>
      </c>
      <c r="I4914">
        <v>-17.738252227332602</v>
      </c>
      <c r="J4914">
        <v>-0.68487498968562099</v>
      </c>
      <c r="M4914">
        <v>50</v>
      </c>
      <c r="N4914">
        <v>1</v>
      </c>
    </row>
    <row r="4915" spans="1:16" hidden="1" x14ac:dyDescent="0.3">
      <c r="A4915" t="s">
        <v>9985</v>
      </c>
      <c r="B4915" t="s">
        <v>9986</v>
      </c>
      <c r="C4915" t="str">
        <f>IFERROR(VLOOKUP(Table1[[#This Row],[Ticker]],[1]!Table1[[Symbol]:[Industry]],2,FALSE),"-")</f>
        <v>-</v>
      </c>
      <c r="D4915" t="s">
        <v>388</v>
      </c>
      <c r="E4915">
        <v>0.28151999999999999</v>
      </c>
      <c r="F4915">
        <v>11.73</v>
      </c>
      <c r="G4915">
        <v>105.22029029145899</v>
      </c>
      <c r="H4915">
        <v>-7.0441664040619996</v>
      </c>
      <c r="I4915">
        <v>-1.0730148696983099</v>
      </c>
      <c r="J4915">
        <v>-1.6714935522083501</v>
      </c>
      <c r="K4915">
        <v>11.7034652142341</v>
      </c>
      <c r="L4915">
        <v>10.136577905216701</v>
      </c>
      <c r="M4915">
        <v>99.999262565895194</v>
      </c>
      <c r="O4915">
        <v>0</v>
      </c>
      <c r="P4915">
        <v>263.15789473684202</v>
      </c>
    </row>
    <row r="4916" spans="1:16" hidden="1" x14ac:dyDescent="0.3">
      <c r="A4916" t="s">
        <v>9987</v>
      </c>
      <c r="B4916" t="s">
        <v>9988</v>
      </c>
      <c r="C4916" t="str">
        <f>IFERROR(VLOOKUP(Table1[[#This Row],[Ticker]],[1]!Table1[[Symbol]:[Industry]],2,FALSE),"-")</f>
        <v>-</v>
      </c>
      <c r="D4916" t="s">
        <v>322</v>
      </c>
      <c r="E4916">
        <v>0.22970760000000001</v>
      </c>
      <c r="F4916">
        <v>2.14</v>
      </c>
      <c r="G4916">
        <v>-20.783260735250799</v>
      </c>
      <c r="H4916">
        <v>-2.1422056197482702</v>
      </c>
      <c r="I4916">
        <v>-6.4154149876402196</v>
      </c>
      <c r="J4916">
        <v>-1.6714935522083501</v>
      </c>
      <c r="K4916">
        <v>2.0702357106560401</v>
      </c>
      <c r="L4916">
        <v>2.0485196601926701</v>
      </c>
      <c r="M4916">
        <v>100</v>
      </c>
      <c r="N4916">
        <v>5.3636363636363598</v>
      </c>
      <c r="O4916">
        <v>0</v>
      </c>
      <c r="P4916">
        <v>4.9019607843137303</v>
      </c>
    </row>
    <row r="4917" spans="1:16" hidden="1" x14ac:dyDescent="0.3">
      <c r="A4917" t="s">
        <v>9989</v>
      </c>
      <c r="B4917" t="s">
        <v>9990</v>
      </c>
      <c r="C4917" t="str">
        <f>IFERROR(VLOOKUP(Table1[[#This Row],[Ticker]],[1]!Table1[[Symbol]:[Industry]],2,FALSE),"-")</f>
        <v>-</v>
      </c>
      <c r="E4917">
        <v>0.21</v>
      </c>
      <c r="F4917">
        <v>0.63</v>
      </c>
      <c r="G4917">
        <v>0.31477848043545698</v>
      </c>
      <c r="H4917">
        <v>-2.044166404062</v>
      </c>
      <c r="I4917">
        <v>1.18262422804603</v>
      </c>
      <c r="J4917">
        <v>-1.6714935522083501</v>
      </c>
      <c r="K4917">
        <v>0.49499162895629101</v>
      </c>
      <c r="M4917">
        <v>100</v>
      </c>
      <c r="N4917">
        <v>1.2044609665427499</v>
      </c>
      <c r="O4917">
        <v>0</v>
      </c>
      <c r="P4917">
        <v>26</v>
      </c>
    </row>
    <row r="4918" spans="1:16" hidden="1" x14ac:dyDescent="0.3">
      <c r="A4918" t="s">
        <v>9991</v>
      </c>
      <c r="B4918" t="s">
        <v>9992</v>
      </c>
      <c r="C4918" t="str">
        <f>IFERROR(VLOOKUP(Table1[[#This Row],[Ticker]],[1]!Table1[[Symbol]:[Industry]],2,FALSE),"-")</f>
        <v>-</v>
      </c>
      <c r="D4918" t="s">
        <v>64</v>
      </c>
      <c r="E4918">
        <v>0.205176</v>
      </c>
      <c r="F4918">
        <v>1.03</v>
      </c>
      <c r="G4918">
        <v>-25.6852215195645</v>
      </c>
      <c r="H4918">
        <v>-7.0441664040619996</v>
      </c>
      <c r="I4918">
        <v>-11.3173757719539</v>
      </c>
      <c r="J4918">
        <v>-1.6714935522083501</v>
      </c>
      <c r="K4918">
        <v>1.02999999223758</v>
      </c>
      <c r="L4918">
        <v>1.0298859181901101</v>
      </c>
      <c r="M4918">
        <v>100</v>
      </c>
      <c r="O4918">
        <v>0</v>
      </c>
      <c r="P4918">
        <v>0</v>
      </c>
    </row>
    <row r="4919" spans="1:16" hidden="1" x14ac:dyDescent="0.3">
      <c r="A4919" t="s">
        <v>9993</v>
      </c>
      <c r="B4919" t="s">
        <v>9994</v>
      </c>
      <c r="C4919" t="str">
        <f>IFERROR(VLOOKUP(Table1[[#This Row],[Ticker]],[1]!Table1[[Symbol]:[Industry]],2,FALSE),"-")</f>
        <v>-</v>
      </c>
      <c r="D4919" t="s">
        <v>971</v>
      </c>
      <c r="E4919">
        <v>0.20382</v>
      </c>
      <c r="F4919">
        <v>2.58</v>
      </c>
      <c r="G4919">
        <v>-25.6852215195645</v>
      </c>
      <c r="H4919">
        <v>-7.0441664040619996</v>
      </c>
      <c r="I4919">
        <v>-11.3173757719539</v>
      </c>
      <c r="K4919">
        <v>2.5799999999999899</v>
      </c>
      <c r="L4919">
        <v>2.5799999999999899</v>
      </c>
      <c r="M4919">
        <v>50</v>
      </c>
      <c r="O4919">
        <v>0</v>
      </c>
      <c r="P4919">
        <v>0</v>
      </c>
    </row>
    <row r="4920" spans="1:16" hidden="1" x14ac:dyDescent="0.3">
      <c r="A4920" t="s">
        <v>9995</v>
      </c>
      <c r="B4920" t="s">
        <v>9996</v>
      </c>
      <c r="C4920" t="str">
        <f>IFERROR(VLOOKUP(Table1[[#This Row],[Ticker]],[1]!Table1[[Symbol]:[Industry]],2,FALSE),"-")</f>
        <v>-</v>
      </c>
      <c r="E4920">
        <v>0.20249999999999899</v>
      </c>
      <c r="F4920">
        <v>0.6</v>
      </c>
      <c r="G4920">
        <v>-14.5741104084534</v>
      </c>
      <c r="H4920">
        <v>-3.5958905419930298</v>
      </c>
      <c r="I4920">
        <v>-7.8690999098849801</v>
      </c>
      <c r="J4920">
        <v>-1.6714935522083501</v>
      </c>
      <c r="K4920">
        <v>0.50118937680023501</v>
      </c>
      <c r="M4920">
        <v>100</v>
      </c>
      <c r="N4920">
        <v>0</v>
      </c>
      <c r="O4920">
        <v>0</v>
      </c>
      <c r="P4920">
        <v>11.111111111111001</v>
      </c>
    </row>
    <row r="4921" spans="1:16" hidden="1" x14ac:dyDescent="0.3">
      <c r="A4921" t="s">
        <v>9997</v>
      </c>
      <c r="B4921" t="s">
        <v>9998</v>
      </c>
      <c r="C4921" t="str">
        <f>IFERROR(VLOOKUP(Table1[[#This Row],[Ticker]],[1]!Table1[[Symbol]:[Industry]],2,FALSE),"-")</f>
        <v>-</v>
      </c>
      <c r="E4921">
        <v>0.20069999999999999</v>
      </c>
      <c r="F4921">
        <v>21.07</v>
      </c>
      <c r="G4921">
        <v>-25.6852215195645</v>
      </c>
      <c r="H4921">
        <v>-2.0616053676893098</v>
      </c>
      <c r="I4921">
        <v>29.149290894712699</v>
      </c>
      <c r="J4921">
        <v>-1.6714935522083501</v>
      </c>
      <c r="K4921">
        <v>18.264036799714201</v>
      </c>
      <c r="M4921">
        <v>100</v>
      </c>
      <c r="N4921">
        <v>0</v>
      </c>
      <c r="O4921">
        <v>0</v>
      </c>
    </row>
    <row r="4922" spans="1:16" hidden="1" x14ac:dyDescent="0.3">
      <c r="A4922" t="s">
        <v>9999</v>
      </c>
      <c r="B4922" t="s">
        <v>10000</v>
      </c>
      <c r="C4922" t="str">
        <f>IFERROR(VLOOKUP(Table1[[#This Row],[Ticker]],[1]!Table1[[Symbol]:[Industry]],2,FALSE),"-")</f>
        <v>-</v>
      </c>
      <c r="D4922" t="s">
        <v>92</v>
      </c>
      <c r="E4922">
        <v>0.17280000000000001</v>
      </c>
      <c r="F4922">
        <v>1.44</v>
      </c>
      <c r="G4922">
        <v>-91.235460754014298</v>
      </c>
      <c r="H4922">
        <v>-7.0441664040619996</v>
      </c>
      <c r="I4922">
        <v>-76.867615006403696</v>
      </c>
      <c r="J4922">
        <v>-1.6714935522083501</v>
      </c>
      <c r="K4922">
        <v>1.53282373307488</v>
      </c>
      <c r="L4922">
        <v>2.6251762970897699</v>
      </c>
      <c r="M4922">
        <v>100</v>
      </c>
      <c r="N4922">
        <v>0</v>
      </c>
      <c r="O4922">
        <v>190.277777777777</v>
      </c>
      <c r="P4922">
        <v>71.428571428571402</v>
      </c>
    </row>
    <row r="4923" spans="1:16" hidden="1" x14ac:dyDescent="0.3">
      <c r="A4923" t="s">
        <v>10001</v>
      </c>
      <c r="B4923" t="s">
        <v>10002</v>
      </c>
      <c r="C4923" t="str">
        <f>IFERROR(VLOOKUP(Table1[[#This Row],[Ticker]],[1]!Table1[[Symbol]:[Industry]],2,FALSE),"-")</f>
        <v>-</v>
      </c>
      <c r="D4923" t="s">
        <v>218</v>
      </c>
      <c r="E4923">
        <v>0.124319999999998</v>
      </c>
      <c r="F4923">
        <v>5.18</v>
      </c>
      <c r="G4923">
        <v>-25.6852215195645</v>
      </c>
      <c r="H4923">
        <v>-7.0441664040619996</v>
      </c>
      <c r="I4923">
        <v>-11.3173757719539</v>
      </c>
      <c r="J4923">
        <v>-1.6714935522083501</v>
      </c>
      <c r="K4923">
        <v>5.18</v>
      </c>
      <c r="L4923">
        <v>5.1799999999999899</v>
      </c>
      <c r="M4923">
        <v>100</v>
      </c>
      <c r="O4923">
        <v>0</v>
      </c>
      <c r="P4923">
        <v>0</v>
      </c>
    </row>
    <row r="4924" spans="1:16" hidden="1" x14ac:dyDescent="0.3">
      <c r="A4924" t="s">
        <v>10003</v>
      </c>
      <c r="B4924" t="s">
        <v>10004</v>
      </c>
      <c r="C4924" t="str">
        <f>IFERROR(VLOOKUP(Table1[[#This Row],[Ticker]],[1]!Table1[[Symbol]:[Industry]],2,FALSE),"-")</f>
        <v>-</v>
      </c>
      <c r="D4924" t="s">
        <v>218</v>
      </c>
      <c r="E4924">
        <v>0.114264</v>
      </c>
      <c r="F4924">
        <v>12</v>
      </c>
      <c r="G4924">
        <v>-25.6852215195645</v>
      </c>
      <c r="H4924">
        <v>-7.0441664040619996</v>
      </c>
      <c r="I4924">
        <v>-11.3173757719539</v>
      </c>
      <c r="J4924">
        <v>-1.6714935522083501</v>
      </c>
      <c r="K4924">
        <v>12</v>
      </c>
      <c r="L4924">
        <v>12</v>
      </c>
      <c r="M4924">
        <v>50</v>
      </c>
      <c r="O4924">
        <v>0</v>
      </c>
      <c r="P4924">
        <v>0</v>
      </c>
    </row>
    <row r="4925" spans="1:16" hidden="1" x14ac:dyDescent="0.3">
      <c r="A4925" t="s">
        <v>10005</v>
      </c>
      <c r="B4925" t="s">
        <v>10006</v>
      </c>
      <c r="C4925" t="str">
        <f>IFERROR(VLOOKUP(Table1[[#This Row],[Ticker]],[1]!Table1[[Symbol]:[Industry]],2,FALSE),"-")</f>
        <v>-</v>
      </c>
      <c r="D4925" t="s">
        <v>124</v>
      </c>
      <c r="E4925">
        <v>0.105825</v>
      </c>
      <c r="F4925">
        <v>4.25</v>
      </c>
      <c r="G4925">
        <v>-25.6852215195645</v>
      </c>
      <c r="H4925">
        <v>-7.0441664040619996</v>
      </c>
      <c r="I4925">
        <v>-11.3173757719539</v>
      </c>
      <c r="J4925">
        <v>-1.6714935522083501</v>
      </c>
      <c r="K4925">
        <v>4.24999998135499</v>
      </c>
      <c r="L4925">
        <v>4.2497176333312296</v>
      </c>
      <c r="M4925">
        <v>100</v>
      </c>
      <c r="O4925">
        <v>0</v>
      </c>
      <c r="P4925">
        <v>0</v>
      </c>
    </row>
    <row r="4926" spans="1:16" hidden="1" x14ac:dyDescent="0.3">
      <c r="A4926" t="s">
        <v>10007</v>
      </c>
      <c r="B4926" t="s">
        <v>10008</v>
      </c>
      <c r="C4926" t="str">
        <f>IFERROR(VLOOKUP(Table1[[#This Row],[Ticker]],[1]!Table1[[Symbol]:[Industry]],2,FALSE),"-")</f>
        <v>-</v>
      </c>
      <c r="D4926" t="s">
        <v>166</v>
      </c>
      <c r="E4926">
        <v>9.7919999999999993E-2</v>
      </c>
      <c r="F4926">
        <v>2.04</v>
      </c>
      <c r="G4926">
        <v>-5.6852215195645304</v>
      </c>
      <c r="H4926">
        <v>2.63325295077669</v>
      </c>
      <c r="I4926">
        <v>8.6826242280460395</v>
      </c>
      <c r="J4926">
        <v>-1.6714935522083501</v>
      </c>
      <c r="K4926">
        <v>1.89858046662574</v>
      </c>
      <c r="L4926">
        <v>1.7735376970740899</v>
      </c>
      <c r="M4926">
        <v>100</v>
      </c>
      <c r="N4926">
        <v>2.4380165289256199</v>
      </c>
      <c r="O4926">
        <v>0</v>
      </c>
      <c r="P4926">
        <v>19.999999999999901</v>
      </c>
    </row>
    <row r="4927" spans="1:16" hidden="1" x14ac:dyDescent="0.3">
      <c r="A4927" t="s">
        <v>10009</v>
      </c>
      <c r="B4927" t="s">
        <v>10010</v>
      </c>
      <c r="C4927" t="str">
        <f>IFERROR(VLOOKUP(Table1[[#This Row],[Ticker]],[1]!Table1[[Symbol]:[Industry]],2,FALSE),"-")</f>
        <v>-</v>
      </c>
      <c r="D4927" t="s">
        <v>388</v>
      </c>
      <c r="E4927">
        <v>9.7884604062407093E-2</v>
      </c>
      <c r="F4927">
        <v>4.63</v>
      </c>
      <c r="G4927">
        <v>-9.9352215195645392</v>
      </c>
      <c r="H4927">
        <v>8.70583359593798</v>
      </c>
      <c r="I4927">
        <v>4.4326242280460404</v>
      </c>
      <c r="J4927">
        <v>-1.6714935522083501</v>
      </c>
      <c r="K4927">
        <v>4.2394882434939101</v>
      </c>
      <c r="L4927">
        <v>4.0710446695153104</v>
      </c>
      <c r="M4927">
        <v>50</v>
      </c>
      <c r="N4927">
        <v>1.7878787878787801</v>
      </c>
      <c r="O4927">
        <v>0</v>
      </c>
      <c r="P4927">
        <v>15.749999999999901</v>
      </c>
    </row>
    <row r="4928" spans="1:16" hidden="1" x14ac:dyDescent="0.3">
      <c r="A4928" t="s">
        <v>10011</v>
      </c>
      <c r="B4928" t="s">
        <v>10012</v>
      </c>
      <c r="C4928" t="str">
        <f>IFERROR(VLOOKUP(Table1[[#This Row],[Ticker]],[1]!Table1[[Symbol]:[Industry]],2,FALSE),"-")</f>
        <v>-</v>
      </c>
      <c r="D4928" t="s">
        <v>544</v>
      </c>
      <c r="E4928">
        <v>9.1329431639917899E-2</v>
      </c>
      <c r="F4928">
        <v>4.55</v>
      </c>
      <c r="G4928">
        <v>-25.6852215195645</v>
      </c>
      <c r="H4928">
        <v>-7.0441664040619996</v>
      </c>
      <c r="I4928">
        <v>-11.3173757719539</v>
      </c>
      <c r="J4928">
        <v>-1.6714935522083501</v>
      </c>
      <c r="K4928">
        <v>4.55</v>
      </c>
      <c r="L4928">
        <v>4.5499999999999803</v>
      </c>
      <c r="M4928">
        <v>50</v>
      </c>
      <c r="O4928">
        <v>0</v>
      </c>
      <c r="P4928">
        <v>0</v>
      </c>
    </row>
    <row r="4929" spans="1:17" hidden="1" x14ac:dyDescent="0.3">
      <c r="A4929" t="s">
        <v>10013</v>
      </c>
      <c r="B4929" t="s">
        <v>10014</v>
      </c>
      <c r="C4929" t="str">
        <f>IFERROR(VLOOKUP(Table1[[#This Row],[Ticker]],[1]!Table1[[Symbol]:[Industry]],2,FALSE),"-")</f>
        <v>-</v>
      </c>
      <c r="D4929" t="s">
        <v>124</v>
      </c>
      <c r="E4929">
        <v>9.0601812000000004E-2</v>
      </c>
      <c r="F4929">
        <v>0.44</v>
      </c>
      <c r="G4929">
        <v>-15.6852215195645</v>
      </c>
      <c r="H4929">
        <v>-7.0441664040619996</v>
      </c>
      <c r="I4929">
        <v>-11.3173757719539</v>
      </c>
      <c r="J4929">
        <v>-1.6714935522083501</v>
      </c>
      <c r="K4929">
        <v>0.43997979039408902</v>
      </c>
      <c r="L4929">
        <v>0.43333595980341699</v>
      </c>
      <c r="M4929">
        <v>50</v>
      </c>
      <c r="O4929">
        <v>0</v>
      </c>
      <c r="P4929">
        <v>9.9999999999999805</v>
      </c>
    </row>
    <row r="4930" spans="1:17" hidden="1" x14ac:dyDescent="0.3">
      <c r="A4930" t="s">
        <v>10015</v>
      </c>
      <c r="B4930" t="s">
        <v>10016</v>
      </c>
      <c r="C4930" t="str">
        <f>IFERROR(VLOOKUP(Table1[[#This Row],[Ticker]],[1]!Table1[[Symbol]:[Industry]],2,FALSE),"-")</f>
        <v>-</v>
      </c>
      <c r="D4930" t="s">
        <v>663</v>
      </c>
      <c r="E4930">
        <v>8.9298000000000002E-2</v>
      </c>
      <c r="F4930">
        <v>38.74</v>
      </c>
      <c r="G4930">
        <v>-20.698771655065801</v>
      </c>
      <c r="H4930">
        <v>-7.0441664040619996</v>
      </c>
      <c r="I4930">
        <v>-11.3173757719539</v>
      </c>
      <c r="J4930">
        <v>-1.6714935522083501</v>
      </c>
      <c r="K4930">
        <v>38.738875974415102</v>
      </c>
      <c r="L4930">
        <v>38.419515797680099</v>
      </c>
      <c r="M4930">
        <v>50</v>
      </c>
      <c r="O4930">
        <v>0</v>
      </c>
      <c r="P4930">
        <v>4.9864498644986499</v>
      </c>
    </row>
    <row r="4931" spans="1:17" hidden="1" x14ac:dyDescent="0.3">
      <c r="A4931" t="s">
        <v>10017</v>
      </c>
      <c r="B4931" t="s">
        <v>10018</v>
      </c>
      <c r="C4931" t="str">
        <f>IFERROR(VLOOKUP(Table1[[#This Row],[Ticker]],[1]!Table1[[Symbol]:[Industry]],2,FALSE),"-")</f>
        <v>-</v>
      </c>
      <c r="E4931">
        <v>8.1900000000000001E-2</v>
      </c>
      <c r="F4931">
        <v>0.13</v>
      </c>
      <c r="G4931">
        <v>-25.6852215195645</v>
      </c>
      <c r="H4931">
        <v>-7.0441664040619996</v>
      </c>
      <c r="I4931">
        <v>-11.3173757719539</v>
      </c>
      <c r="J4931">
        <v>-1.6714935522083501</v>
      </c>
      <c r="K4931">
        <v>0.12999999999999901</v>
      </c>
      <c r="L4931">
        <v>0.12999999999999901</v>
      </c>
      <c r="M4931">
        <v>50</v>
      </c>
      <c r="O4931">
        <v>0</v>
      </c>
      <c r="P4931">
        <v>0</v>
      </c>
    </row>
    <row r="4932" spans="1:17" hidden="1" x14ac:dyDescent="0.3">
      <c r="A4932" t="s">
        <v>10019</v>
      </c>
      <c r="B4932" t="s">
        <v>10020</v>
      </c>
      <c r="C4932" t="str">
        <f>IFERROR(VLOOKUP(Table1[[#This Row],[Ticker]],[1]!Table1[[Symbol]:[Industry]],2,FALSE),"-")</f>
        <v>-</v>
      </c>
      <c r="D4932" t="s">
        <v>544</v>
      </c>
      <c r="E4932">
        <v>7.0599999999999996E-2</v>
      </c>
      <c r="F4932">
        <v>3.53</v>
      </c>
      <c r="G4932">
        <v>-10.3257443953815</v>
      </c>
      <c r="H4932">
        <v>-2.29639192334984</v>
      </c>
      <c r="I4932">
        <v>-6.5696012912417903</v>
      </c>
      <c r="J4932">
        <v>-1.6714935522083501</v>
      </c>
      <c r="K4932">
        <v>3.4134458711476898</v>
      </c>
      <c r="L4932">
        <v>3.4446283262052702</v>
      </c>
      <c r="M4932">
        <v>100</v>
      </c>
      <c r="N4932">
        <v>5.3636363636363598</v>
      </c>
      <c r="O4932">
        <v>0</v>
      </c>
      <c r="P4932">
        <v>15.3594771241829</v>
      </c>
    </row>
    <row r="4933" spans="1:17" hidden="1" x14ac:dyDescent="0.3">
      <c r="A4933" t="s">
        <v>10021</v>
      </c>
      <c r="B4933" t="s">
        <v>10022</v>
      </c>
      <c r="C4933" t="str">
        <f>IFERROR(VLOOKUP(Table1[[#This Row],[Ticker]],[1]!Table1[[Symbol]:[Industry]],2,FALSE),"-")</f>
        <v>-</v>
      </c>
      <c r="D4933" t="s">
        <v>177</v>
      </c>
      <c r="E4933">
        <v>5.1029999999999999E-2</v>
      </c>
      <c r="F4933">
        <v>22.68</v>
      </c>
      <c r="G4933">
        <v>-94.0092438659332</v>
      </c>
      <c r="H4933">
        <v>-7.0441664040619996</v>
      </c>
      <c r="I4933">
        <v>-11.3173757719539</v>
      </c>
      <c r="J4933">
        <v>-1.6714935522083501</v>
      </c>
      <c r="K4933">
        <v>22.970952434950501</v>
      </c>
      <c r="L4933">
        <v>36.267749836010097</v>
      </c>
      <c r="M4933">
        <v>0</v>
      </c>
      <c r="O4933">
        <v>215.69664902998201</v>
      </c>
      <c r="P4933">
        <v>4.9999999999999796</v>
      </c>
    </row>
    <row r="4934" spans="1:17" hidden="1" x14ac:dyDescent="0.3">
      <c r="A4934" t="s">
        <v>10023</v>
      </c>
      <c r="B4934" t="s">
        <v>10024</v>
      </c>
      <c r="C4934" t="str">
        <f>IFERROR(VLOOKUP(Table1[[#This Row],[Ticker]],[1]!Table1[[Symbol]:[Industry]],2,FALSE),"-")</f>
        <v>-</v>
      </c>
      <c r="D4934" t="s">
        <v>396</v>
      </c>
      <c r="E4934">
        <v>4.5350519999999998E-2</v>
      </c>
      <c r="F4934">
        <v>1.7</v>
      </c>
      <c r="G4934">
        <v>153.003303070599</v>
      </c>
      <c r="H4934">
        <v>-2.1058947991237398</v>
      </c>
      <c r="I4934">
        <v>20.4655699644801</v>
      </c>
      <c r="J4934">
        <v>-1.6714935522083501</v>
      </c>
      <c r="K4934">
        <v>1.60346138427759</v>
      </c>
      <c r="L4934">
        <v>1.29188945782249</v>
      </c>
      <c r="M4934">
        <v>100</v>
      </c>
      <c r="N4934">
        <v>0</v>
      </c>
      <c r="O4934">
        <v>0</v>
      </c>
      <c r="P4934">
        <v>178.68852459016301</v>
      </c>
    </row>
    <row r="4935" spans="1:17" hidden="1" x14ac:dyDescent="0.3">
      <c r="A4935" t="s">
        <v>10025</v>
      </c>
      <c r="B4935" t="s">
        <v>10026</v>
      </c>
      <c r="C4935" t="str">
        <f>IFERROR(VLOOKUP(Table1[[#This Row],[Ticker]],[1]!Table1[[Symbol]:[Industry]],2,FALSE),"-")</f>
        <v>-</v>
      </c>
      <c r="D4935" t="s">
        <v>140</v>
      </c>
      <c r="E4935">
        <v>2.6800000000000001E-2</v>
      </c>
      <c r="F4935">
        <v>1.34</v>
      </c>
      <c r="G4935">
        <v>-25.6852215195645</v>
      </c>
      <c r="H4935">
        <v>-7.0441664040619996</v>
      </c>
      <c r="I4935">
        <v>-11.3173757719539</v>
      </c>
      <c r="J4935">
        <v>-1.6714935522083501</v>
      </c>
      <c r="K4935">
        <v>1.3399999888129801</v>
      </c>
      <c r="L4935">
        <v>1.33983057999875</v>
      </c>
      <c r="M4935">
        <v>100</v>
      </c>
      <c r="O4935">
        <v>0</v>
      </c>
      <c r="P4935">
        <v>0</v>
      </c>
    </row>
    <row r="4936" spans="1:17" hidden="1" x14ac:dyDescent="0.3">
      <c r="A4936" t="s">
        <v>10027</v>
      </c>
      <c r="B4936" t="s">
        <v>10028</v>
      </c>
      <c r="C4936" t="str">
        <f>IFERROR(VLOOKUP(Table1[[#This Row],[Ticker]],[1]!Table1[[Symbol]:[Industry]],2,FALSE),"-")</f>
        <v>-</v>
      </c>
      <c r="D4936" t="s">
        <v>124</v>
      </c>
      <c r="E4936">
        <v>2.4500000000000001E-2</v>
      </c>
      <c r="F4936">
        <v>0.05</v>
      </c>
      <c r="G4936">
        <v>-25.6852215195645</v>
      </c>
      <c r="H4936">
        <v>-7.0441664040619996</v>
      </c>
      <c r="I4936">
        <v>138.682624228046</v>
      </c>
      <c r="J4936">
        <v>-1.6714935522083501</v>
      </c>
      <c r="K4936">
        <v>3.8470588235294097E-2</v>
      </c>
      <c r="M4936">
        <v>100</v>
      </c>
      <c r="N4936">
        <v>0</v>
      </c>
      <c r="O4936">
        <v>0</v>
      </c>
    </row>
    <row r="4937" spans="1:17" hidden="1" x14ac:dyDescent="0.3">
      <c r="A4937" t="s">
        <v>10029</v>
      </c>
      <c r="B4937" t="s">
        <v>10030</v>
      </c>
      <c r="C4937" t="str">
        <f>IFERROR(VLOOKUP(Table1[[#This Row],[Ticker]],[1]!Table1[[Symbol]:[Industry]],2,FALSE),"-")</f>
        <v>-</v>
      </c>
      <c r="E4937">
        <v>4.9799999999999996E-4</v>
      </c>
      <c r="F4937">
        <v>0.02</v>
      </c>
      <c r="G4937">
        <v>-25.6852215195645</v>
      </c>
      <c r="H4937">
        <v>-7.0441664040619996</v>
      </c>
      <c r="I4937">
        <v>-11.3173757719539</v>
      </c>
      <c r="J4937">
        <v>-1.6714935522083501</v>
      </c>
      <c r="K4937">
        <v>0.02</v>
      </c>
      <c r="L4937">
        <v>0.02</v>
      </c>
      <c r="M4937">
        <v>50</v>
      </c>
      <c r="O4937">
        <v>0</v>
      </c>
      <c r="P4937">
        <v>0</v>
      </c>
    </row>
    <row r="4938" spans="1:17" hidden="1" x14ac:dyDescent="0.3">
      <c r="A4938" t="s">
        <v>10031</v>
      </c>
      <c r="B4938" t="s">
        <v>10032</v>
      </c>
      <c r="C4938" t="str">
        <f>IFERROR(VLOOKUP(Table1[[#This Row],[Ticker]],[1]!Table1[[Symbol]:[Industry]],2,FALSE),"-")</f>
        <v>-</v>
      </c>
      <c r="D4938" t="s">
        <v>1299</v>
      </c>
      <c r="E4938">
        <v>0</v>
      </c>
      <c r="F4938">
        <v>1228.4000000000001</v>
      </c>
      <c r="G4938">
        <v>-19.036105114414099</v>
      </c>
      <c r="H4938">
        <v>-6.90958239101142</v>
      </c>
      <c r="I4938">
        <v>-7.2571285822752598</v>
      </c>
      <c r="J4938">
        <v>-1.7829644802648399</v>
      </c>
      <c r="K4938">
        <v>1220.9482550364701</v>
      </c>
      <c r="L4938">
        <v>1193.4665797749401</v>
      </c>
      <c r="M4938">
        <v>36.382996971611497</v>
      </c>
      <c r="N4938">
        <v>0.92938629882711299</v>
      </c>
      <c r="O4938">
        <v>1.7298925431455501</v>
      </c>
      <c r="P4938">
        <v>7.1902268760907599</v>
      </c>
      <c r="Q4938">
        <v>-0.13193077695746</v>
      </c>
    </row>
    <row r="4939" spans="1:17" hidden="1" x14ac:dyDescent="0.3">
      <c r="A4939" t="s">
        <v>10033</v>
      </c>
      <c r="B4939" t="s">
        <v>10034</v>
      </c>
      <c r="C4939" t="str">
        <f>IFERROR(VLOOKUP(Table1[[#This Row],[Ticker]],[1]!Table1[[Symbol]:[Industry]],2,FALSE),"-")</f>
        <v>-</v>
      </c>
      <c r="D4939" t="s">
        <v>1299</v>
      </c>
      <c r="E4939">
        <v>0</v>
      </c>
      <c r="F4939">
        <v>1220.98</v>
      </c>
      <c r="G4939">
        <v>-18.431180760604601</v>
      </c>
      <c r="H4939">
        <v>-7.3704133378314198</v>
      </c>
      <c r="I4939">
        <v>-7.3201013798922796</v>
      </c>
      <c r="J4939">
        <v>-1.5079793946760101</v>
      </c>
      <c r="K4939">
        <v>1210.3586202849799</v>
      </c>
      <c r="L4939">
        <v>1184.79809854103</v>
      </c>
      <c r="M4939">
        <v>36.058663394519002</v>
      </c>
      <c r="N4939">
        <v>0.91640792075010002</v>
      </c>
      <c r="O4939">
        <v>2.7330505004176699</v>
      </c>
      <c r="P4939">
        <v>8.8702630405706593</v>
      </c>
      <c r="Q4939">
        <v>-0.13333261542483699</v>
      </c>
    </row>
    <row r="4940" spans="1:17" hidden="1" x14ac:dyDescent="0.3">
      <c r="A4940" t="s">
        <v>10035</v>
      </c>
      <c r="B4940" t="s">
        <v>10036</v>
      </c>
      <c r="C4940" t="str">
        <f>IFERROR(VLOOKUP(Table1[[#This Row],[Ticker]],[1]!Table1[[Symbol]:[Industry]],2,FALSE),"-")</f>
        <v>-</v>
      </c>
      <c r="D4940" t="s">
        <v>714</v>
      </c>
      <c r="E4940">
        <v>0</v>
      </c>
      <c r="F4940">
        <v>53.2</v>
      </c>
      <c r="G4940">
        <v>-8.8826614634537098</v>
      </c>
      <c r="H4940">
        <v>-0.77939099035042203</v>
      </c>
      <c r="I4940">
        <v>-1.13366722028978</v>
      </c>
      <c r="J4940">
        <v>0.81758112003180405</v>
      </c>
      <c r="K4940">
        <v>50.640776000757903</v>
      </c>
      <c r="L4940">
        <v>47.825712503835</v>
      </c>
      <c r="M4940">
        <v>37.853305265548997</v>
      </c>
      <c r="N4940">
        <v>2.5462129381696501</v>
      </c>
      <c r="O4940">
        <v>4.3233082706766597</v>
      </c>
      <c r="P4940">
        <v>24.712832294059702</v>
      </c>
      <c r="Q4940">
        <v>7.2054511565187995E-2</v>
      </c>
    </row>
    <row r="4941" spans="1:17" hidden="1" x14ac:dyDescent="0.3">
      <c r="A4941" t="s">
        <v>10037</v>
      </c>
      <c r="B4941" t="s">
        <v>10038</v>
      </c>
      <c r="C4941" t="str">
        <f>IFERROR(VLOOKUP(Table1[[#This Row],[Ticker]],[1]!Table1[[Symbol]:[Industry]],2,FALSE),"-")</f>
        <v>-</v>
      </c>
      <c r="D4941" t="s">
        <v>714</v>
      </c>
      <c r="E4941">
        <v>0</v>
      </c>
      <c r="F4941">
        <v>26.08</v>
      </c>
      <c r="G4941">
        <v>-12.0042265381113</v>
      </c>
      <c r="H4941">
        <v>0.81873682174444196</v>
      </c>
      <c r="I4941">
        <v>-4.9638972628600904</v>
      </c>
      <c r="J4941">
        <v>1.8501782744170301</v>
      </c>
      <c r="K4941">
        <v>24.810734067167999</v>
      </c>
      <c r="L4941">
        <v>23.757936047007899</v>
      </c>
      <c r="M4941">
        <v>42.1652590342811</v>
      </c>
      <c r="N4941">
        <v>2.3584396398227501</v>
      </c>
      <c r="O4941">
        <v>3.0674846625766898</v>
      </c>
      <c r="P4941">
        <v>19.359267734553701</v>
      </c>
      <c r="Q4941">
        <v>-2.5629607369169999E-2</v>
      </c>
    </row>
    <row r="4942" spans="1:17" hidden="1" x14ac:dyDescent="0.3">
      <c r="A4942" t="s">
        <v>10039</v>
      </c>
      <c r="B4942" t="s">
        <v>10040</v>
      </c>
      <c r="C4942" t="str">
        <f>IFERROR(VLOOKUP(Table1[[#This Row],[Ticker]],[1]!Table1[[Symbol]:[Industry]],2,FALSE),"-")</f>
        <v>-</v>
      </c>
      <c r="D4942" t="s">
        <v>714</v>
      </c>
      <c r="E4942">
        <v>0</v>
      </c>
      <c r="F4942">
        <v>21.58</v>
      </c>
      <c r="G4942">
        <v>31.241896011623901</v>
      </c>
      <c r="H4942">
        <v>-1.41583064472188</v>
      </c>
      <c r="I4942">
        <v>11.610564985664899</v>
      </c>
      <c r="J4942">
        <v>0.20028932097835001</v>
      </c>
      <c r="K4942">
        <v>20.186967103736201</v>
      </c>
      <c r="L4942">
        <v>17.9563150787796</v>
      </c>
      <c r="M4942">
        <v>39.917065374287702</v>
      </c>
      <c r="N4942">
        <v>1.41356629377272</v>
      </c>
      <c r="O4942">
        <v>5.9777571825764699</v>
      </c>
      <c r="P4942">
        <v>58.536585365853597</v>
      </c>
      <c r="Q4942">
        <v>8.1438948753974005E-2</v>
      </c>
    </row>
    <row r="4943" spans="1:17" hidden="1" x14ac:dyDescent="0.3">
      <c r="A4943" t="s">
        <v>10041</v>
      </c>
      <c r="B4943" t="s">
        <v>10042</v>
      </c>
      <c r="C4943" t="str">
        <f>IFERROR(VLOOKUP(Table1[[#This Row],[Ticker]],[1]!Table1[[Symbol]:[Industry]],2,FALSE),"-")</f>
        <v>-</v>
      </c>
      <c r="D4943" t="s">
        <v>714</v>
      </c>
      <c r="E4943">
        <v>0</v>
      </c>
      <c r="F4943">
        <v>28.91</v>
      </c>
      <c r="G4943">
        <v>23.170132140223899</v>
      </c>
      <c r="H4943">
        <v>-2.7353692765934201</v>
      </c>
      <c r="I4943">
        <v>9.2162911031763297</v>
      </c>
      <c r="J4943">
        <v>0.32991094217367001</v>
      </c>
      <c r="K4943">
        <v>27.868434714669501</v>
      </c>
      <c r="L4943">
        <v>25.0459966191288</v>
      </c>
      <c r="M4943">
        <v>46.770192321881197</v>
      </c>
      <c r="N4943">
        <v>2.0031350673653798</v>
      </c>
      <c r="O4943">
        <v>12.2448979591836</v>
      </c>
      <c r="P4943">
        <v>51.202928870292801</v>
      </c>
      <c r="Q4943">
        <v>-1.7638996257211999E-2</v>
      </c>
    </row>
    <row r="4944" spans="1:17" hidden="1" x14ac:dyDescent="0.3">
      <c r="A4944" t="s">
        <v>10043</v>
      </c>
      <c r="B4944" t="s">
        <v>10044</v>
      </c>
      <c r="C4944" t="str">
        <f>IFERROR(VLOOKUP(Table1[[#This Row],[Ticker]],[1]!Table1[[Symbol]:[Industry]],2,FALSE),"-")</f>
        <v>-</v>
      </c>
      <c r="D4944" t="s">
        <v>714</v>
      </c>
      <c r="E4944">
        <v>0</v>
      </c>
      <c r="F4944">
        <v>39.659999999999997</v>
      </c>
      <c r="G4944">
        <v>3.1734036425625698</v>
      </c>
      <c r="H4944">
        <v>5.2958961492504599</v>
      </c>
      <c r="I4944">
        <v>-4.9047114306606998</v>
      </c>
      <c r="J4944">
        <v>3.6604179380608999</v>
      </c>
      <c r="K4944">
        <v>36.897341555470902</v>
      </c>
      <c r="L4944">
        <v>35.966710374193603</v>
      </c>
      <c r="M4944">
        <v>42.372329352446798</v>
      </c>
      <c r="N4944">
        <v>0.92865362405799701</v>
      </c>
      <c r="O4944">
        <v>4.2612203731719802</v>
      </c>
      <c r="P4944">
        <v>40.638297872340402</v>
      </c>
      <c r="Q4944">
        <v>2.6969867049001998E-2</v>
      </c>
    </row>
    <row r="4945" spans="1:17" hidden="1" x14ac:dyDescent="0.3">
      <c r="A4945" t="s">
        <v>10045</v>
      </c>
      <c r="B4945" t="s">
        <v>10046</v>
      </c>
      <c r="C4945" t="str">
        <f>IFERROR(VLOOKUP(Table1[[#This Row],[Ticker]],[1]!Table1[[Symbol]:[Industry]],2,FALSE),"-")</f>
        <v>-</v>
      </c>
      <c r="D4945" t="s">
        <v>714</v>
      </c>
      <c r="E4945">
        <v>0</v>
      </c>
      <c r="F4945">
        <v>38.130000000000003</v>
      </c>
      <c r="G4945">
        <v>12.389335121767299</v>
      </c>
      <c r="H4945">
        <v>-2.9675590169210899</v>
      </c>
      <c r="I4945">
        <v>5.7176150199429197</v>
      </c>
      <c r="J4945">
        <v>-1.0099428774266599</v>
      </c>
      <c r="K4945">
        <v>36.193587954850599</v>
      </c>
      <c r="L4945">
        <v>33.119170069760798</v>
      </c>
      <c r="M4945">
        <v>37.855201331873801</v>
      </c>
      <c r="N4945">
        <v>1.48434055332198</v>
      </c>
      <c r="O4945">
        <v>0.57697351167058597</v>
      </c>
      <c r="P4945">
        <v>57.561983471074399</v>
      </c>
      <c r="Q4945">
        <v>5.8879591037521002E-2</v>
      </c>
    </row>
    <row r="4946" spans="1:17" hidden="1" x14ac:dyDescent="0.3">
      <c r="A4946" t="s">
        <v>10047</v>
      </c>
      <c r="B4946" t="s">
        <v>10048</v>
      </c>
      <c r="C4946" t="str">
        <f>IFERROR(VLOOKUP(Table1[[#This Row],[Ticker]],[1]!Table1[[Symbol]:[Industry]],2,FALSE),"-")</f>
        <v>-</v>
      </c>
      <c r="D4946" t="s">
        <v>714</v>
      </c>
      <c r="E4946">
        <v>0</v>
      </c>
      <c r="F4946">
        <v>53.04</v>
      </c>
      <c r="G4946">
        <v>-9.0148894324741597</v>
      </c>
      <c r="H4946">
        <v>0.80674557056131002</v>
      </c>
      <c r="I4946">
        <v>-1.3899146320575799</v>
      </c>
      <c r="J4946">
        <v>1.6719714933843399</v>
      </c>
      <c r="K4946">
        <v>50.495514481104202</v>
      </c>
      <c r="L4946">
        <v>47.678246298214603</v>
      </c>
      <c r="M4946">
        <v>38.548106434567202</v>
      </c>
      <c r="N4946">
        <v>1.3871596452772901</v>
      </c>
      <c r="O4946">
        <v>2.5641025641025501</v>
      </c>
      <c r="P4946">
        <v>25.538461538461501</v>
      </c>
      <c r="Q4946">
        <v>-3.9160773297699998E-4</v>
      </c>
    </row>
    <row r="4947" spans="1:17" hidden="1" x14ac:dyDescent="0.3">
      <c r="A4947" t="s">
        <v>10049</v>
      </c>
      <c r="B4947" t="s">
        <v>10050</v>
      </c>
      <c r="C4947" t="str">
        <f>IFERROR(VLOOKUP(Table1[[#This Row],[Ticker]],[1]!Table1[[Symbol]:[Industry]],2,FALSE),"-")</f>
        <v>-</v>
      </c>
      <c r="D4947" t="s">
        <v>714</v>
      </c>
      <c r="E4947">
        <v>0</v>
      </c>
      <c r="F4947">
        <v>149.4</v>
      </c>
      <c r="G4947">
        <v>9.3839404006958294</v>
      </c>
      <c r="H4947">
        <v>-3.70945509084717</v>
      </c>
      <c r="I4947">
        <v>0.88690511426459395</v>
      </c>
      <c r="J4947">
        <v>0.71092162971531403</v>
      </c>
      <c r="K4947">
        <v>143.25598475319299</v>
      </c>
      <c r="L4947">
        <v>132.98484136443199</v>
      </c>
      <c r="M4947">
        <v>34.574083232051997</v>
      </c>
      <c r="N4947">
        <v>0.52448109503842799</v>
      </c>
      <c r="O4947">
        <v>0.39491298527443103</v>
      </c>
      <c r="P4947">
        <v>36.738056013179502</v>
      </c>
      <c r="Q4947">
        <v>3.8010026247456002E-2</v>
      </c>
    </row>
    <row r="4948" spans="1:17" hidden="1" x14ac:dyDescent="0.3">
      <c r="A4948" t="s">
        <v>10051</v>
      </c>
      <c r="B4948" t="s">
        <v>10052</v>
      </c>
      <c r="C4948" t="str">
        <f>IFERROR(VLOOKUP(Table1[[#This Row],[Ticker]],[1]!Table1[[Symbol]:[Industry]],2,FALSE),"-")</f>
        <v>-</v>
      </c>
      <c r="D4948" t="s">
        <v>533</v>
      </c>
      <c r="E4948">
        <v>0</v>
      </c>
      <c r="F4948">
        <v>89.01</v>
      </c>
      <c r="G4948">
        <v>-38.056859661373799</v>
      </c>
      <c r="H4948">
        <v>-1.05566065693557</v>
      </c>
      <c r="I4948">
        <v>-20.0250680796462</v>
      </c>
      <c r="J4948">
        <v>-10.509852425169299</v>
      </c>
      <c r="K4948">
        <v>94.7405723621672</v>
      </c>
      <c r="L4948">
        <v>98.690600773179995</v>
      </c>
      <c r="M4948">
        <v>70.236447926634199</v>
      </c>
      <c r="N4948">
        <v>0.96279231109191798</v>
      </c>
      <c r="O4948">
        <v>48.6349848331648</v>
      </c>
      <c r="P4948">
        <v>34.781950333131398</v>
      </c>
      <c r="Q4948">
        <v>0.14567341613641299</v>
      </c>
    </row>
    <row r="4949" spans="1:17" hidden="1" x14ac:dyDescent="0.3">
      <c r="A4949" t="s">
        <v>10053</v>
      </c>
      <c r="B4949" t="s">
        <v>10054</v>
      </c>
      <c r="C4949" t="str">
        <f>IFERROR(VLOOKUP(Table1[[#This Row],[Ticker]],[1]!Table1[[Symbol]:[Industry]],2,FALSE),"-")</f>
        <v>-</v>
      </c>
      <c r="D4949" t="s">
        <v>714</v>
      </c>
      <c r="E4949">
        <v>0</v>
      </c>
      <c r="F4949">
        <v>271.39999999999998</v>
      </c>
      <c r="G4949">
        <v>7.0027612710876399</v>
      </c>
      <c r="H4949">
        <v>-3.5046528443448501</v>
      </c>
      <c r="I4949">
        <v>2.5917990790491401</v>
      </c>
      <c r="J4949">
        <v>-0.88102456582407396</v>
      </c>
      <c r="K4949">
        <v>256.84379736094002</v>
      </c>
      <c r="L4949">
        <v>237.411244876052</v>
      </c>
      <c r="M4949">
        <v>38.8935273072047</v>
      </c>
      <c r="N4949">
        <v>0.85935985691779404</v>
      </c>
      <c r="O4949">
        <v>1.6249078850405401</v>
      </c>
      <c r="P4949">
        <v>35.193026151930198</v>
      </c>
      <c r="Q4949">
        <v>1.8802390589823002E-2</v>
      </c>
    </row>
    <row r="4950" spans="1:17" hidden="1" x14ac:dyDescent="0.3">
      <c r="A4950" t="s">
        <v>10055</v>
      </c>
      <c r="B4950" t="s">
        <v>10056</v>
      </c>
      <c r="C4950" t="str">
        <f>IFERROR(VLOOKUP(Table1[[#This Row],[Ticker]],[1]!Table1[[Symbol]:[Industry]],2,FALSE),"-")</f>
        <v>-</v>
      </c>
      <c r="D4950" t="s">
        <v>218</v>
      </c>
      <c r="E4950">
        <v>0</v>
      </c>
      <c r="F4950">
        <v>1564.2</v>
      </c>
      <c r="G4950">
        <v>2.64886388881221</v>
      </c>
      <c r="H4950">
        <v>-7.0058142675284003</v>
      </c>
      <c r="I4950">
        <v>-7.8752569345370302</v>
      </c>
      <c r="J4950">
        <v>2.5054351571040301</v>
      </c>
      <c r="K4950">
        <v>1558.9332201995401</v>
      </c>
      <c r="L4950">
        <v>1506.7131644988001</v>
      </c>
      <c r="M4950">
        <v>62.226032105996701</v>
      </c>
      <c r="N4950">
        <v>0.83423794115418304</v>
      </c>
      <c r="O4950">
        <v>39.048714998081998</v>
      </c>
      <c r="P4950">
        <v>36.017391304347797</v>
      </c>
      <c r="Q4950">
        <v>6.3467078324692006E-2</v>
      </c>
    </row>
    <row r="4951" spans="1:17" hidden="1" x14ac:dyDescent="0.3">
      <c r="A4951" t="s">
        <v>10057</v>
      </c>
      <c r="B4951" t="s">
        <v>10058</v>
      </c>
      <c r="C4951" t="str">
        <f>IFERROR(VLOOKUP(Table1[[#This Row],[Ticker]],[1]!Table1[[Symbol]:[Industry]],2,FALSE),"-")</f>
        <v>-</v>
      </c>
      <c r="D4951" t="s">
        <v>714</v>
      </c>
      <c r="E4951">
        <v>0</v>
      </c>
      <c r="F4951">
        <v>261.7</v>
      </c>
      <c r="G4951">
        <v>-0.68522151956455701</v>
      </c>
      <c r="H4951">
        <v>-2.3499816472881099</v>
      </c>
      <c r="I4951">
        <v>0.14867755456448201</v>
      </c>
      <c r="J4951">
        <v>1.13308089932425</v>
      </c>
      <c r="K4951">
        <v>251.105861296982</v>
      </c>
      <c r="L4951">
        <v>235.513699504974</v>
      </c>
      <c r="M4951">
        <v>30.520322535784199</v>
      </c>
      <c r="N4951">
        <v>2.3089561314893201</v>
      </c>
      <c r="O4951">
        <v>11.578142911731</v>
      </c>
      <c r="P4951">
        <v>28.5995085995085</v>
      </c>
      <c r="Q4951">
        <v>1.6721317295981999E-2</v>
      </c>
    </row>
    <row r="4952" spans="1:17" hidden="1" x14ac:dyDescent="0.3">
      <c r="A4952" t="s">
        <v>10059</v>
      </c>
      <c r="B4952" t="s">
        <v>10060</v>
      </c>
      <c r="C4952" t="str">
        <f>IFERROR(VLOOKUP(Table1[[#This Row],[Ticker]],[1]!Table1[[Symbol]:[Industry]],2,FALSE),"-")</f>
        <v>-</v>
      </c>
      <c r="D4952" t="s">
        <v>714</v>
      </c>
      <c r="E4952">
        <v>0</v>
      </c>
      <c r="F4952">
        <v>729.48</v>
      </c>
      <c r="G4952">
        <v>38.900886518991598</v>
      </c>
      <c r="H4952">
        <v>-4.2517230861800099</v>
      </c>
      <c r="I4952">
        <v>23.7765165944299</v>
      </c>
      <c r="J4952">
        <v>-1.12080107696896</v>
      </c>
      <c r="K4952">
        <v>689.15150721215798</v>
      </c>
      <c r="L4952">
        <v>592.57868069986</v>
      </c>
      <c r="M4952">
        <v>33.773001793398997</v>
      </c>
      <c r="N4952">
        <v>0.60998697777975697</v>
      </c>
      <c r="O4952">
        <v>0.81290782475187395</v>
      </c>
      <c r="P4952">
        <v>83.254201522345298</v>
      </c>
      <c r="Q4952">
        <v>3.7138248543373997E-2</v>
      </c>
    </row>
    <row r="4953" spans="1:17" hidden="1" x14ac:dyDescent="0.3">
      <c r="A4953" t="s">
        <v>10061</v>
      </c>
      <c r="B4953" t="s">
        <v>10062</v>
      </c>
      <c r="C4953" t="str">
        <f>IFERROR(VLOOKUP(Table1[[#This Row],[Ticker]],[1]!Table1[[Symbol]:[Industry]],2,FALSE),"-")</f>
        <v>-</v>
      </c>
      <c r="D4953" t="s">
        <v>714</v>
      </c>
      <c r="E4953">
        <v>0</v>
      </c>
      <c r="F4953">
        <v>257.14</v>
      </c>
      <c r="G4953">
        <v>2.0235876968422501</v>
      </c>
      <c r="H4953">
        <v>-2.7305207828807498</v>
      </c>
      <c r="I4953">
        <v>0.56532013371543999</v>
      </c>
      <c r="J4953">
        <v>1.5614648869418699</v>
      </c>
      <c r="K4953">
        <v>244.981149145995</v>
      </c>
      <c r="L4953">
        <v>229.56868909329799</v>
      </c>
      <c r="M4953">
        <v>38.590708796903002</v>
      </c>
      <c r="N4953">
        <v>0.36244403334665398</v>
      </c>
      <c r="O4953">
        <v>6.9417437971533102</v>
      </c>
      <c r="P4953">
        <v>29.763827210334998</v>
      </c>
      <c r="Q4953">
        <v>1.5258138167479E-2</v>
      </c>
    </row>
    <row r="4954" spans="1:17" hidden="1" x14ac:dyDescent="0.3">
      <c r="A4954" t="s">
        <v>10063</v>
      </c>
      <c r="B4954" t="s">
        <v>10064</v>
      </c>
      <c r="C4954" t="str">
        <f>IFERROR(VLOOKUP(Table1[[#This Row],[Ticker]],[1]!Table1[[Symbol]:[Industry]],2,FALSE),"-")</f>
        <v>-</v>
      </c>
      <c r="D4954" t="s">
        <v>714</v>
      </c>
      <c r="E4954">
        <v>0</v>
      </c>
      <c r="F4954">
        <v>268.39</v>
      </c>
      <c r="G4954">
        <v>-10.8856150351126</v>
      </c>
      <c r="H4954">
        <v>-2.4745080241166801E-2</v>
      </c>
      <c r="I4954">
        <v>-4.55497472179285</v>
      </c>
      <c r="J4954">
        <v>0.20369509856133</v>
      </c>
      <c r="K4954">
        <v>254.05930451881201</v>
      </c>
      <c r="L4954">
        <v>243.35975818579499</v>
      </c>
      <c r="M4954">
        <v>43.6990592984979</v>
      </c>
      <c r="N4954">
        <v>1.24234120042232</v>
      </c>
      <c r="O4954">
        <v>2.2392786616490801</v>
      </c>
      <c r="P4954">
        <v>19.630042344550901</v>
      </c>
      <c r="Q4954">
        <v>-2.6504851824225999E-2</v>
      </c>
    </row>
    <row r="4955" spans="1:17" hidden="1" x14ac:dyDescent="0.3">
      <c r="A4955" t="s">
        <v>10065</v>
      </c>
      <c r="B4955" t="s">
        <v>10066</v>
      </c>
      <c r="C4955" t="str">
        <f>IFERROR(VLOOKUP(Table1[[#This Row],[Ticker]],[1]!Table1[[Symbol]:[Industry]],2,FALSE),"-")</f>
        <v>-</v>
      </c>
      <c r="D4955" t="s">
        <v>714</v>
      </c>
      <c r="E4955">
        <v>0</v>
      </c>
      <c r="F4955">
        <v>260.99</v>
      </c>
      <c r="G4955">
        <v>0.30739270649804901</v>
      </c>
      <c r="H4955">
        <v>-1.14431912490437</v>
      </c>
      <c r="I4955">
        <v>0.75321852553832003</v>
      </c>
      <c r="J4955">
        <v>1.3426977766160699</v>
      </c>
      <c r="K4955">
        <v>248.540101997205</v>
      </c>
      <c r="L4955">
        <v>232.157327162364</v>
      </c>
      <c r="M4955">
        <v>39.772223044646402</v>
      </c>
      <c r="N4955">
        <v>0.76694121953279704</v>
      </c>
      <c r="O4955">
        <v>1.1916165370320799</v>
      </c>
      <c r="P4955">
        <v>1136.74359095863</v>
      </c>
      <c r="Q4955">
        <v>-4.0451341168239998E-3</v>
      </c>
    </row>
    <row r="4956" spans="1:17" hidden="1" x14ac:dyDescent="0.3">
      <c r="A4956" t="s">
        <v>10067</v>
      </c>
      <c r="B4956" t="s">
        <v>10068</v>
      </c>
      <c r="C4956" t="str">
        <f>IFERROR(VLOOKUP(Table1[[#This Row],[Ticker]],[1]!Table1[[Symbol]:[Industry]],2,FALSE),"-")</f>
        <v>-</v>
      </c>
      <c r="D4956" t="s">
        <v>249</v>
      </c>
      <c r="E4956">
        <v>0</v>
      </c>
      <c r="F4956">
        <v>148</v>
      </c>
      <c r="G4956">
        <v>-2.3518881862312102</v>
      </c>
      <c r="H4956">
        <v>-15.6861417127039</v>
      </c>
      <c r="I4956">
        <v>-13.627606795056201</v>
      </c>
      <c r="J4956">
        <v>-1.6714935522083501</v>
      </c>
      <c r="K4956">
        <v>141.683161048599</v>
      </c>
      <c r="M4956">
        <v>50</v>
      </c>
      <c r="N4956">
        <v>0</v>
      </c>
      <c r="O4956">
        <v>9.4594594594594508</v>
      </c>
      <c r="P4956">
        <v>48</v>
      </c>
    </row>
    <row r="4957" spans="1:17" hidden="1" x14ac:dyDescent="0.3">
      <c r="A4957" t="s">
        <v>10069</v>
      </c>
      <c r="B4957" t="s">
        <v>10070</v>
      </c>
      <c r="C4957" t="str">
        <f>IFERROR(VLOOKUP(Table1[[#This Row],[Ticker]],[1]!Table1[[Symbol]:[Industry]],2,FALSE),"-")</f>
        <v>-</v>
      </c>
      <c r="D4957" t="s">
        <v>714</v>
      </c>
      <c r="E4957">
        <v>0</v>
      </c>
      <c r="F4957">
        <v>873.43</v>
      </c>
      <c r="G4957">
        <v>28.726517188116802</v>
      </c>
      <c r="H4957">
        <v>2.6033174026146302</v>
      </c>
      <c r="I4957">
        <v>15.830555633991199</v>
      </c>
      <c r="J4957">
        <v>-0.65472723632223795</v>
      </c>
      <c r="K4957">
        <v>826.85102076803503</v>
      </c>
      <c r="L4957">
        <v>729.39144253632696</v>
      </c>
      <c r="M4957">
        <v>37.3388535311583</v>
      </c>
      <c r="N4957">
        <v>0.62313801829861704</v>
      </c>
      <c r="O4957">
        <v>1.8009456968503399</v>
      </c>
      <c r="P4957">
        <v>86.8139624417162</v>
      </c>
      <c r="Q4957">
        <v>2.6632969630870001E-2</v>
      </c>
    </row>
    <row r="4958" spans="1:17" hidden="1" x14ac:dyDescent="0.3">
      <c r="A4958" t="s">
        <v>10071</v>
      </c>
      <c r="B4958" t="s">
        <v>10072</v>
      </c>
      <c r="C4958" t="str">
        <f>IFERROR(VLOOKUP(Table1[[#This Row],[Ticker]],[1]!Table1[[Symbol]:[Industry]],2,FALSE),"-")</f>
        <v>-</v>
      </c>
      <c r="D4958" t="s">
        <v>714</v>
      </c>
      <c r="E4958">
        <v>0</v>
      </c>
      <c r="F4958">
        <v>850</v>
      </c>
      <c r="G4958">
        <v>-2.3180226806675801</v>
      </c>
      <c r="H4958">
        <v>0.68713904587462105</v>
      </c>
      <c r="I4958">
        <v>-1.0780916788341699</v>
      </c>
      <c r="J4958">
        <v>1.33383848850904</v>
      </c>
      <c r="K4958">
        <v>808.86811729562805</v>
      </c>
      <c r="L4958">
        <v>762.992901657424</v>
      </c>
      <c r="M4958">
        <v>43.617668529781398</v>
      </c>
      <c r="N4958">
        <v>0.55558187740598097</v>
      </c>
      <c r="O4958">
        <v>8.2352941176470509</v>
      </c>
      <c r="P4958">
        <v>38.211382113821102</v>
      </c>
      <c r="Q4958">
        <v>3.5665262196414999E-2</v>
      </c>
    </row>
    <row r="4959" spans="1:17" hidden="1" x14ac:dyDescent="0.3">
      <c r="A4959" t="s">
        <v>10073</v>
      </c>
      <c r="B4959" t="s">
        <v>10074</v>
      </c>
      <c r="C4959" t="str">
        <f>IFERROR(VLOOKUP(Table1[[#This Row],[Ticker]],[1]!Table1[[Symbol]:[Industry]],2,FALSE),"-")</f>
        <v>-</v>
      </c>
      <c r="D4959" t="s">
        <v>714</v>
      </c>
      <c r="E4959">
        <v>0</v>
      </c>
      <c r="F4959">
        <v>277.72000000000003</v>
      </c>
      <c r="G4959">
        <v>6.0042848581679404</v>
      </c>
      <c r="H4959">
        <v>0.276579570686045</v>
      </c>
      <c r="I4959">
        <v>3.9956951464981301</v>
      </c>
      <c r="J4959">
        <v>1.61724669305361</v>
      </c>
      <c r="K4959">
        <v>264.49400636062802</v>
      </c>
      <c r="L4959">
        <v>244.466221518281</v>
      </c>
      <c r="M4959">
        <v>36.174903309900898</v>
      </c>
      <c r="N4959">
        <v>0.67262724370650695</v>
      </c>
      <c r="O4959">
        <v>5.1778769984156696</v>
      </c>
      <c r="P4959">
        <v>58.2359979488348</v>
      </c>
      <c r="Q4959">
        <v>1.2902501101542001E-2</v>
      </c>
    </row>
    <row r="4960" spans="1:17" hidden="1" x14ac:dyDescent="0.3">
      <c r="A4960" t="s">
        <v>10075</v>
      </c>
      <c r="B4960" t="s">
        <v>10076</v>
      </c>
      <c r="C4960" t="str">
        <f>IFERROR(VLOOKUP(Table1[[#This Row],[Ticker]],[1]!Table1[[Symbol]:[Industry]],2,FALSE),"-")</f>
        <v>-</v>
      </c>
      <c r="D4960" t="s">
        <v>714</v>
      </c>
      <c r="E4960">
        <v>0</v>
      </c>
      <c r="F4960">
        <v>891.7</v>
      </c>
      <c r="G4960">
        <v>-2.1789702244067102</v>
      </c>
      <c r="H4960">
        <v>-2.3783700901234299</v>
      </c>
      <c r="I4960">
        <v>-0.32382353017546101</v>
      </c>
      <c r="J4960">
        <v>-8.4735561340775603E-2</v>
      </c>
      <c r="K4960">
        <v>851.28383427727204</v>
      </c>
      <c r="L4960">
        <v>800.98513731922196</v>
      </c>
      <c r="M4960">
        <v>36.216852662223999</v>
      </c>
      <c r="N4960">
        <v>0.85001529839192802</v>
      </c>
      <c r="O4960">
        <v>1.82796904788604</v>
      </c>
      <c r="P4960">
        <v>26.4822695035461</v>
      </c>
      <c r="Q4960">
        <v>1.1367808071405999E-2</v>
      </c>
    </row>
    <row r="4961" spans="1:17" hidden="1" x14ac:dyDescent="0.3">
      <c r="A4961" t="s">
        <v>10077</v>
      </c>
      <c r="B4961" t="s">
        <v>10078</v>
      </c>
      <c r="C4961" t="str">
        <f>IFERROR(VLOOKUP(Table1[[#This Row],[Ticker]],[1]!Table1[[Symbol]:[Industry]],2,FALSE),"-")</f>
        <v>-</v>
      </c>
      <c r="D4961" t="s">
        <v>714</v>
      </c>
      <c r="E4961">
        <v>0</v>
      </c>
      <c r="F4961">
        <v>868.05</v>
      </c>
      <c r="G4961">
        <v>-1.93167296680344</v>
      </c>
      <c r="H4961">
        <v>-3.4728661059547998</v>
      </c>
      <c r="I4961">
        <v>8.8204453411172695E-2</v>
      </c>
      <c r="J4961">
        <v>0.96348847391605597</v>
      </c>
      <c r="K4961">
        <v>825.64666754615303</v>
      </c>
      <c r="L4961">
        <v>776.83022177728299</v>
      </c>
      <c r="M4961">
        <v>37.423081017166801</v>
      </c>
      <c r="N4961">
        <v>0.93105699397616604</v>
      </c>
      <c r="O4961">
        <v>0.45389090490179901</v>
      </c>
      <c r="P4961">
        <v>27.253936142140901</v>
      </c>
      <c r="Q4961">
        <v>2.5475784075280001E-3</v>
      </c>
    </row>
    <row r="4962" spans="1:17" hidden="1" x14ac:dyDescent="0.3">
      <c r="A4962" t="s">
        <v>10079</v>
      </c>
      <c r="B4962" t="s">
        <v>10080</v>
      </c>
      <c r="C4962" t="str">
        <f>IFERROR(VLOOKUP(Table1[[#This Row],[Ticker]],[1]!Table1[[Symbol]:[Industry]],2,FALSE),"-")</f>
        <v>-</v>
      </c>
      <c r="D4962" t="s">
        <v>714</v>
      </c>
      <c r="E4962">
        <v>0</v>
      </c>
      <c r="F4962">
        <v>263.51</v>
      </c>
      <c r="G4962">
        <v>-11.8234083564488</v>
      </c>
      <c r="H4962">
        <v>-0.18988045938013701</v>
      </c>
      <c r="I4962">
        <v>-5.1404074425156496</v>
      </c>
      <c r="J4962">
        <v>1.1834983555834E-3</v>
      </c>
      <c r="K4962">
        <v>251.072602733227</v>
      </c>
      <c r="L4962">
        <v>240.41098823397101</v>
      </c>
      <c r="M4962">
        <v>45.289626408737497</v>
      </c>
      <c r="N4962">
        <v>0.81284160300585795</v>
      </c>
      <c r="O4962">
        <v>2.26936359151455</v>
      </c>
      <c r="P4962">
        <v>19.235294117647001</v>
      </c>
    </row>
    <row r="4963" spans="1:17" hidden="1" x14ac:dyDescent="0.3">
      <c r="A4963" t="s">
        <v>10081</v>
      </c>
      <c r="B4963" t="s">
        <v>10082</v>
      </c>
      <c r="C4963" t="str">
        <f>IFERROR(VLOOKUP(Table1[[#This Row],[Ticker]],[1]!Table1[[Symbol]:[Industry]],2,FALSE),"-")</f>
        <v>-</v>
      </c>
      <c r="D4963" t="s">
        <v>714</v>
      </c>
      <c r="E4963">
        <v>0</v>
      </c>
      <c r="F4963">
        <v>396.1</v>
      </c>
      <c r="G4963">
        <v>3.2756404263042098</v>
      </c>
      <c r="H4963">
        <v>4.1581198923076403</v>
      </c>
      <c r="I4963">
        <v>-5.0474216496670401</v>
      </c>
      <c r="J4963">
        <v>4.1699866126134904</v>
      </c>
      <c r="K4963">
        <v>369.17206598567498</v>
      </c>
      <c r="L4963">
        <v>359.93001180476</v>
      </c>
      <c r="M4963">
        <v>43.691570787736502</v>
      </c>
      <c r="N4963">
        <v>1.2689199891596299</v>
      </c>
      <c r="O4963">
        <v>4.2161070436758301</v>
      </c>
      <c r="P4963">
        <v>30.5494215747668</v>
      </c>
    </row>
    <row r="4964" spans="1:17" hidden="1" x14ac:dyDescent="0.3">
      <c r="A4964" t="s">
        <v>10083</v>
      </c>
      <c r="B4964" t="s">
        <v>10084</v>
      </c>
      <c r="C4964" t="str">
        <f>IFERROR(VLOOKUP(Table1[[#This Row],[Ticker]],[1]!Table1[[Symbol]:[Industry]],2,FALSE),"-")</f>
        <v>-</v>
      </c>
      <c r="D4964" t="s">
        <v>714</v>
      </c>
      <c r="E4964">
        <v>0</v>
      </c>
      <c r="F4964">
        <v>532.61</v>
      </c>
      <c r="G4964">
        <v>-9.2651904806347201</v>
      </c>
      <c r="H4964">
        <v>-0.92019328979762505</v>
      </c>
      <c r="I4964">
        <v>-1.5823337412962899</v>
      </c>
      <c r="J4964">
        <v>0.40219125526221</v>
      </c>
      <c r="K4964">
        <v>507.07966069113701</v>
      </c>
      <c r="L4964">
        <v>479.04388549266901</v>
      </c>
      <c r="M4964">
        <v>38.951823625668403</v>
      </c>
      <c r="N4964">
        <v>3.41794256341361</v>
      </c>
      <c r="O4964">
        <v>1.76301609057283</v>
      </c>
      <c r="P4964">
        <v>24.557998129092599</v>
      </c>
    </row>
    <row r="4965" spans="1:17" hidden="1" x14ac:dyDescent="0.3">
      <c r="A4965" t="s">
        <v>10085</v>
      </c>
      <c r="B4965" t="s">
        <v>10086</v>
      </c>
      <c r="C4965" t="str">
        <f>IFERROR(VLOOKUP(Table1[[#This Row],[Ticker]],[1]!Table1[[Symbol]:[Industry]],2,FALSE),"-")</f>
        <v>-</v>
      </c>
      <c r="D4965" t="s">
        <v>1299</v>
      </c>
      <c r="E4965">
        <v>0</v>
      </c>
      <c r="F4965">
        <v>121.94</v>
      </c>
      <c r="G4965">
        <v>-18.926335159907701</v>
      </c>
      <c r="H4965">
        <v>-6.8962981710873903</v>
      </c>
      <c r="I4965">
        <v>-8.1270567400507598</v>
      </c>
      <c r="J4965">
        <v>-1.49893808795199</v>
      </c>
      <c r="K4965">
        <v>121.468479140868</v>
      </c>
      <c r="L4965">
        <v>118.989786270122</v>
      </c>
      <c r="M4965">
        <v>42.831285615245399</v>
      </c>
      <c r="N4965">
        <v>0.92991306726937295</v>
      </c>
      <c r="O4965">
        <v>3.0014761358044799</v>
      </c>
      <c r="P4965">
        <v>6.76823395499519</v>
      </c>
    </row>
    <row r="4966" spans="1:17" hidden="1" x14ac:dyDescent="0.3">
      <c r="A4966" t="s">
        <v>10087</v>
      </c>
      <c r="B4966" t="s">
        <v>10088</v>
      </c>
      <c r="C4966" t="str">
        <f>IFERROR(VLOOKUP(Table1[[#This Row],[Ticker]],[1]!Table1[[Symbol]:[Industry]],2,FALSE),"-")</f>
        <v>-</v>
      </c>
      <c r="D4966" t="s">
        <v>714</v>
      </c>
      <c r="E4966">
        <v>0</v>
      </c>
      <c r="F4966">
        <v>40.67</v>
      </c>
      <c r="G4966">
        <v>5.6816385706997998</v>
      </c>
      <c r="H4966">
        <v>-1.57178643503774</v>
      </c>
      <c r="I4966">
        <v>3.1170642955755898</v>
      </c>
      <c r="J4966">
        <v>1.0176243166029</v>
      </c>
      <c r="K4966">
        <v>38.690096333537099</v>
      </c>
      <c r="L4966">
        <v>36.028558819995901</v>
      </c>
      <c r="M4966">
        <v>40.246772189485696</v>
      </c>
      <c r="N4966">
        <v>1.0358684072253299</v>
      </c>
      <c r="O4966">
        <v>0.467174821735927</v>
      </c>
      <c r="P4966">
        <v>31.532988357050399</v>
      </c>
    </row>
    <row r="4967" spans="1:17" hidden="1" x14ac:dyDescent="0.3">
      <c r="A4967" t="s">
        <v>10089</v>
      </c>
      <c r="B4967" t="s">
        <v>10090</v>
      </c>
      <c r="C4967" t="str">
        <f>IFERROR(VLOOKUP(Table1[[#This Row],[Ticker]],[1]!Table1[[Symbol]:[Industry]],2,FALSE),"-")</f>
        <v>-</v>
      </c>
      <c r="D4967" t="s">
        <v>1299</v>
      </c>
      <c r="E4967">
        <v>0</v>
      </c>
      <c r="F4967">
        <v>55.7</v>
      </c>
      <c r="G4967">
        <v>-19.0823507061674</v>
      </c>
      <c r="H4967">
        <v>-6.8652755274967001</v>
      </c>
      <c r="I4967">
        <v>-8.1501225769178305</v>
      </c>
      <c r="J4967">
        <v>-0.97018083866762095</v>
      </c>
      <c r="K4967">
        <v>55.471827187034499</v>
      </c>
      <c r="L4967">
        <v>54.346057742252</v>
      </c>
      <c r="M4967">
        <v>51.453169897924603</v>
      </c>
      <c r="N4967">
        <v>1.1546072305603801</v>
      </c>
      <c r="O4967">
        <v>2.8725314183123798</v>
      </c>
      <c r="P4967">
        <v>6.78680981595092</v>
      </c>
    </row>
    <row r="4968" spans="1:17" hidden="1" x14ac:dyDescent="0.3">
      <c r="A4968" t="s">
        <v>10091</v>
      </c>
      <c r="B4968" t="s">
        <v>10092</v>
      </c>
      <c r="C4968" t="str">
        <f>IFERROR(VLOOKUP(Table1[[#This Row],[Ticker]],[1]!Table1[[Symbol]:[Industry]],2,FALSE),"-")</f>
        <v>-</v>
      </c>
      <c r="D4968" t="s">
        <v>607</v>
      </c>
      <c r="M4968">
        <v>50</v>
      </c>
    </row>
    <row r="4969" spans="1:17" hidden="1" x14ac:dyDescent="0.3">
      <c r="A4969" t="s">
        <v>10093</v>
      </c>
      <c r="B4969" t="s">
        <v>10094</v>
      </c>
      <c r="C4969" t="str">
        <f>IFERROR(VLOOKUP(Table1[[#This Row],[Ticker]],[1]!Table1[[Symbol]:[Industry]],2,FALSE),"-")</f>
        <v>-</v>
      </c>
    </row>
    <row r="4970" spans="1:17" hidden="1" x14ac:dyDescent="0.3">
      <c r="A4970" t="s">
        <v>10095</v>
      </c>
      <c r="B4970" t="s">
        <v>10096</v>
      </c>
      <c r="C4970" t="str">
        <f>IFERROR(VLOOKUP(Table1[[#This Row],[Ticker]],[1]!Table1[[Symbol]:[Industry]],2,FALSE),"-")</f>
        <v>-</v>
      </c>
      <c r="D4970" t="s">
        <v>663</v>
      </c>
      <c r="F4970">
        <v>250</v>
      </c>
      <c r="G4970">
        <v>-5.5931859894901201</v>
      </c>
      <c r="H4970">
        <v>-1.87035303188851</v>
      </c>
      <c r="I4970">
        <v>-12.2495918825592</v>
      </c>
      <c r="J4970">
        <v>1.0670674632677399</v>
      </c>
      <c r="N4970">
        <v>1</v>
      </c>
    </row>
    <row r="4971" spans="1:17" hidden="1" x14ac:dyDescent="0.3">
      <c r="A4971" t="s">
        <v>10097</v>
      </c>
      <c r="B4971" t="s">
        <v>10098</v>
      </c>
      <c r="C4971" t="str">
        <f>IFERROR(VLOOKUP(Table1[[#This Row],[Ticker]],[1]!Table1[[Symbol]:[Industry]],2,FALSE),"-")</f>
        <v>-</v>
      </c>
      <c r="F4971">
        <v>10.28</v>
      </c>
      <c r="G4971">
        <v>-5.5931859894901201</v>
      </c>
      <c r="H4971">
        <v>-1.87035303188851</v>
      </c>
      <c r="I4971">
        <v>-12.2495918825592</v>
      </c>
      <c r="J4971">
        <v>1.0670674632677399</v>
      </c>
    </row>
    <row r="4972" spans="1:17" hidden="1" x14ac:dyDescent="0.3">
      <c r="A4972" t="s">
        <v>10099</v>
      </c>
      <c r="B4972" t="s">
        <v>10100</v>
      </c>
      <c r="C4972" t="str">
        <f>IFERROR(VLOOKUP(Table1[[#This Row],[Ticker]],[1]!Table1[[Symbol]:[Industry]],2,FALSE),"-")</f>
        <v>-</v>
      </c>
      <c r="F4972">
        <v>1.1499999999999999</v>
      </c>
      <c r="G4972">
        <v>-5.5931859894901201</v>
      </c>
      <c r="H4972">
        <v>-1.87035303188851</v>
      </c>
      <c r="I4972">
        <v>-12.2495918825592</v>
      </c>
      <c r="J4972">
        <v>1.0670674632677399</v>
      </c>
    </row>
    <row r="4973" spans="1:17" hidden="1" x14ac:dyDescent="0.3">
      <c r="A4973" t="s">
        <v>10101</v>
      </c>
      <c r="B4973" t="s">
        <v>10102</v>
      </c>
      <c r="C4973" t="str">
        <f>IFERROR(VLOOKUP(Table1[[#This Row],[Ticker]],[1]!Table1[[Symbol]:[Industry]],2,FALSE),"-")</f>
        <v>-</v>
      </c>
      <c r="D4973" t="s">
        <v>124</v>
      </c>
      <c r="F4973">
        <v>75.39</v>
      </c>
      <c r="G4973">
        <v>-27.341887316590299</v>
      </c>
      <c r="H4973">
        <v>-14.2171621846527</v>
      </c>
      <c r="I4973">
        <v>-40.859431846720298</v>
      </c>
      <c r="J4973">
        <v>-4.3878548914376703</v>
      </c>
      <c r="K4973">
        <v>86.679249435680703</v>
      </c>
      <c r="L4973">
        <v>86.657040028535306</v>
      </c>
      <c r="N4973">
        <v>0.93713466656852495</v>
      </c>
      <c r="O4973">
        <v>66.799310253349205</v>
      </c>
      <c r="P4973">
        <v>32.799013563501802</v>
      </c>
    </row>
    <row r="4974" spans="1:17" hidden="1" x14ac:dyDescent="0.3">
      <c r="A4974" t="s">
        <v>10103</v>
      </c>
      <c r="B4974" t="s">
        <v>10104</v>
      </c>
      <c r="C4974" t="str">
        <f>IFERROR(VLOOKUP(Table1[[#This Row],[Ticker]],[1]!Table1[[Symbol]:[Industry]],2,FALSE),"-")</f>
        <v>-</v>
      </c>
    </row>
    <row r="4975" spans="1:17" hidden="1" x14ac:dyDescent="0.3">
      <c r="A4975" t="s">
        <v>10105</v>
      </c>
      <c r="B4975" t="s">
        <v>10106</v>
      </c>
      <c r="C4975" t="str">
        <f>IFERROR(VLOOKUP(Table1[[#This Row],[Ticker]],[1]!Table1[[Symbol]:[Industry]],2,FALSE),"-")</f>
        <v>-</v>
      </c>
    </row>
    <row r="4976" spans="1:17" hidden="1" x14ac:dyDescent="0.3">
      <c r="A4976" t="s">
        <v>10107</v>
      </c>
      <c r="B4976" t="s">
        <v>10108</v>
      </c>
      <c r="C4976" t="str">
        <f>IFERROR(VLOOKUP(Table1[[#This Row],[Ticker]],[1]!Table1[[Symbol]:[Industry]],2,FALSE),"-")</f>
        <v>-</v>
      </c>
    </row>
    <row r="4977" spans="1:16" hidden="1" x14ac:dyDescent="0.3">
      <c r="A4977" t="s">
        <v>10109</v>
      </c>
      <c r="B4977" t="s">
        <v>10110</v>
      </c>
      <c r="C4977" t="str">
        <f>IFERROR(VLOOKUP(Table1[[#This Row],[Ticker]],[1]!Table1[[Symbol]:[Industry]],2,FALSE),"-")</f>
        <v>-</v>
      </c>
    </row>
    <row r="4978" spans="1:16" hidden="1" x14ac:dyDescent="0.3">
      <c r="A4978" t="s">
        <v>10111</v>
      </c>
      <c r="B4978" t="s">
        <v>10112</v>
      </c>
      <c r="C4978" t="str">
        <f>IFERROR(VLOOKUP(Table1[[#This Row],[Ticker]],[1]!Table1[[Symbol]:[Industry]],2,FALSE),"-")</f>
        <v>-</v>
      </c>
    </row>
    <row r="4979" spans="1:16" hidden="1" x14ac:dyDescent="0.3">
      <c r="A4979" t="s">
        <v>10113</v>
      </c>
      <c r="B4979" t="s">
        <v>10114</v>
      </c>
      <c r="C4979" t="str">
        <f>IFERROR(VLOOKUP(Table1[[#This Row],[Ticker]],[1]!Table1[[Symbol]:[Industry]],2,FALSE),"-")</f>
        <v>-</v>
      </c>
    </row>
    <row r="4980" spans="1:16" hidden="1" x14ac:dyDescent="0.3">
      <c r="A4980" t="s">
        <v>10115</v>
      </c>
      <c r="B4980" t="s">
        <v>10116</v>
      </c>
      <c r="C4980" t="str">
        <f>IFERROR(VLOOKUP(Table1[[#This Row],[Ticker]],[1]!Table1[[Symbol]:[Industry]],2,FALSE),"-")</f>
        <v>-</v>
      </c>
    </row>
    <row r="4981" spans="1:16" hidden="1" x14ac:dyDescent="0.3">
      <c r="A4981" t="s">
        <v>10117</v>
      </c>
      <c r="B4981" t="s">
        <v>10118</v>
      </c>
      <c r="C4981" t="str">
        <f>IFERROR(VLOOKUP(Table1[[#This Row],[Ticker]],[1]!Table1[[Symbol]:[Industry]],2,FALSE),"-")</f>
        <v>-</v>
      </c>
    </row>
    <row r="4982" spans="1:16" hidden="1" x14ac:dyDescent="0.3">
      <c r="A4982" t="s">
        <v>10119</v>
      </c>
      <c r="B4982" t="s">
        <v>10120</v>
      </c>
      <c r="C4982" t="str">
        <f>IFERROR(VLOOKUP(Table1[[#This Row],[Ticker]],[1]!Table1[[Symbol]:[Industry]],2,FALSE),"-")</f>
        <v>-</v>
      </c>
      <c r="D4982" t="s">
        <v>544</v>
      </c>
      <c r="F4982">
        <v>0</v>
      </c>
      <c r="G4982">
        <v>-25.6852215195645</v>
      </c>
      <c r="M4982">
        <v>50</v>
      </c>
    </row>
    <row r="4983" spans="1:16" hidden="1" x14ac:dyDescent="0.3">
      <c r="A4983" t="s">
        <v>10121</v>
      </c>
      <c r="B4983" t="s">
        <v>10122</v>
      </c>
      <c r="C4983" t="str">
        <f>IFERROR(VLOOKUP(Table1[[#This Row],[Ticker]],[1]!Table1[[Symbol]:[Industry]],2,FALSE),"-")</f>
        <v>-</v>
      </c>
      <c r="F4983">
        <v>0.82</v>
      </c>
      <c r="G4983">
        <v>-14.8744107087537</v>
      </c>
      <c r="H4983">
        <v>3.91473770552704</v>
      </c>
      <c r="I4983">
        <v>-7.5199074175235801</v>
      </c>
      <c r="J4983">
        <v>-2.8910057473302899</v>
      </c>
      <c r="K4983">
        <v>0.76851086001947</v>
      </c>
      <c r="L4983">
        <v>0.82473756087598205</v>
      </c>
      <c r="N4983">
        <v>1.47586211348254</v>
      </c>
      <c r="O4983">
        <v>18.292682926829201</v>
      </c>
      <c r="P4983">
        <v>67.346938775510196</v>
      </c>
    </row>
    <row r="4984" spans="1:16" hidden="1" x14ac:dyDescent="0.3">
      <c r="A4984" t="s">
        <v>10123</v>
      </c>
      <c r="B4984" t="s">
        <v>10124</v>
      </c>
      <c r="C4984" t="str">
        <f>IFERROR(VLOOKUP(Table1[[#This Row],[Ticker]],[1]!Table1[[Symbol]:[Industry]],2,FALSE),"-")</f>
        <v>-</v>
      </c>
      <c r="D4984" t="s">
        <v>124</v>
      </c>
      <c r="F4984">
        <v>0</v>
      </c>
      <c r="G4984">
        <v>-25.6852215195645</v>
      </c>
      <c r="M4984">
        <v>50</v>
      </c>
    </row>
    <row r="4985" spans="1:16" hidden="1" x14ac:dyDescent="0.3">
      <c r="A4985" t="s">
        <v>10125</v>
      </c>
      <c r="B4985" t="s">
        <v>10126</v>
      </c>
      <c r="C4985" t="str">
        <f>IFERROR(VLOOKUP(Table1[[#This Row],[Ticker]],[1]!Table1[[Symbol]:[Industry]],2,FALSE),"-")</f>
        <v>-</v>
      </c>
      <c r="F4985">
        <v>0</v>
      </c>
      <c r="G4985">
        <v>-25.6852215195645</v>
      </c>
      <c r="M4985">
        <v>50</v>
      </c>
    </row>
    <row r="4986" spans="1:16" hidden="1" x14ac:dyDescent="0.3">
      <c r="A4986" t="s">
        <v>10127</v>
      </c>
      <c r="B4986" t="s">
        <v>10128</v>
      </c>
      <c r="C4986" t="str">
        <f>IFERROR(VLOOKUP(Table1[[#This Row],[Ticker]],[1]!Table1[[Symbol]:[Industry]],2,FALSE),"-")</f>
        <v>-</v>
      </c>
      <c r="D4986" t="s">
        <v>388</v>
      </c>
      <c r="F4986">
        <v>0</v>
      </c>
      <c r="G4986">
        <v>-25.6852215195645</v>
      </c>
      <c r="M4986">
        <v>50</v>
      </c>
    </row>
    <row r="4987" spans="1:16" hidden="1" x14ac:dyDescent="0.3">
      <c r="A4987" t="s">
        <v>10129</v>
      </c>
      <c r="B4987" t="s">
        <v>10130</v>
      </c>
      <c r="C4987" t="str">
        <f>IFERROR(VLOOKUP(Table1[[#This Row],[Ticker]],[1]!Table1[[Symbol]:[Industry]],2,FALSE),"-")</f>
        <v>-</v>
      </c>
      <c r="D4987" t="s">
        <v>544</v>
      </c>
    </row>
    <row r="4988" spans="1:16" hidden="1" x14ac:dyDescent="0.3">
      <c r="A4988" t="s">
        <v>10131</v>
      </c>
      <c r="B4988" t="s">
        <v>10132</v>
      </c>
      <c r="C4988" t="str">
        <f>IFERROR(VLOOKUP(Table1[[#This Row],[Ticker]],[1]!Table1[[Symbol]:[Industry]],2,FALSE),"-")</f>
        <v>-</v>
      </c>
      <c r="D4988" t="s">
        <v>230</v>
      </c>
    </row>
    <row r="4989" spans="1:16" hidden="1" x14ac:dyDescent="0.3">
      <c r="A4989" t="s">
        <v>10133</v>
      </c>
      <c r="B4989" t="s">
        <v>10134</v>
      </c>
      <c r="C4989" t="str">
        <f>IFERROR(VLOOKUP(Table1[[#This Row],[Ticker]],[1]!Table1[[Symbol]:[Industry]],2,FALSE),"-")</f>
        <v>-</v>
      </c>
      <c r="D4989" t="s">
        <v>140</v>
      </c>
      <c r="F4989">
        <v>0</v>
      </c>
      <c r="G4989">
        <v>-25.6852215195645</v>
      </c>
    </row>
    <row r="4990" spans="1:16" hidden="1" x14ac:dyDescent="0.3">
      <c r="A4990" t="s">
        <v>10135</v>
      </c>
      <c r="B4990" t="s">
        <v>10136</v>
      </c>
      <c r="C4990" t="str">
        <f>IFERROR(VLOOKUP(Table1[[#This Row],[Ticker]],[1]!Table1[[Symbol]:[Industry]],2,FALSE),"-")</f>
        <v>-</v>
      </c>
      <c r="D4990" t="s">
        <v>607</v>
      </c>
      <c r="F4990">
        <v>0</v>
      </c>
      <c r="G4990">
        <v>-25.6852215195645</v>
      </c>
      <c r="M4990">
        <v>50</v>
      </c>
    </row>
    <row r="4991" spans="1:16" hidden="1" x14ac:dyDescent="0.3">
      <c r="A4991" t="s">
        <v>10137</v>
      </c>
      <c r="B4991" t="s">
        <v>10138</v>
      </c>
      <c r="C4991" t="str">
        <f>IFERROR(VLOOKUP(Table1[[#This Row],[Ticker]],[1]!Table1[[Symbol]:[Industry]],2,FALSE),"-")</f>
        <v>-</v>
      </c>
      <c r="F4991">
        <v>0</v>
      </c>
      <c r="G4991">
        <v>-25.6852215195645</v>
      </c>
      <c r="M4991">
        <v>50</v>
      </c>
    </row>
    <row r="4992" spans="1:16" hidden="1" x14ac:dyDescent="0.3">
      <c r="A4992" t="s">
        <v>10139</v>
      </c>
      <c r="B4992" t="s">
        <v>10140</v>
      </c>
      <c r="C4992" t="str">
        <f>IFERROR(VLOOKUP(Table1[[#This Row],[Ticker]],[1]!Table1[[Symbol]:[Industry]],2,FALSE),"-")</f>
        <v>-</v>
      </c>
      <c r="D4992" t="s">
        <v>607</v>
      </c>
      <c r="F4992">
        <v>0</v>
      </c>
      <c r="G4992">
        <v>-25.6852215195645</v>
      </c>
      <c r="M4992">
        <v>50</v>
      </c>
    </row>
    <row r="4993" spans="1:16" hidden="1" x14ac:dyDescent="0.3">
      <c r="A4993" t="s">
        <v>10141</v>
      </c>
      <c r="B4993" t="s">
        <v>10142</v>
      </c>
      <c r="C4993" t="str">
        <f>IFERROR(VLOOKUP(Table1[[#This Row],[Ticker]],[1]!Table1[[Symbol]:[Industry]],2,FALSE),"-")</f>
        <v>-</v>
      </c>
      <c r="D4993" t="s">
        <v>130</v>
      </c>
      <c r="F4993">
        <v>0</v>
      </c>
      <c r="G4993">
        <v>-25.6852215195645</v>
      </c>
      <c r="M4993">
        <v>50</v>
      </c>
    </row>
    <row r="4994" spans="1:16" hidden="1" x14ac:dyDescent="0.3">
      <c r="A4994" t="s">
        <v>10143</v>
      </c>
      <c r="B4994" t="s">
        <v>10144</v>
      </c>
      <c r="C4994" t="str">
        <f>IFERROR(VLOOKUP(Table1[[#This Row],[Ticker]],[1]!Table1[[Symbol]:[Industry]],2,FALSE),"-")</f>
        <v>-</v>
      </c>
      <c r="D4994" t="s">
        <v>607</v>
      </c>
      <c r="F4994">
        <v>0</v>
      </c>
      <c r="G4994">
        <v>-25.6852215195645</v>
      </c>
      <c r="M4994">
        <v>50</v>
      </c>
    </row>
    <row r="4995" spans="1:16" hidden="1" x14ac:dyDescent="0.3">
      <c r="A4995" t="s">
        <v>10145</v>
      </c>
      <c r="B4995" t="s">
        <v>10146</v>
      </c>
      <c r="C4995" t="str">
        <f>IFERROR(VLOOKUP(Table1[[#This Row],[Ticker]],[1]!Table1[[Symbol]:[Industry]],2,FALSE),"-")</f>
        <v>-</v>
      </c>
      <c r="F4995">
        <v>0</v>
      </c>
      <c r="G4995">
        <v>-25.6852215195645</v>
      </c>
      <c r="M4995">
        <v>50</v>
      </c>
    </row>
    <row r="4996" spans="1:16" hidden="1" x14ac:dyDescent="0.3">
      <c r="A4996" t="s">
        <v>10147</v>
      </c>
      <c r="B4996" t="s">
        <v>10148</v>
      </c>
      <c r="C4996" t="str">
        <f>IFERROR(VLOOKUP(Table1[[#This Row],[Ticker]],[1]!Table1[[Symbol]:[Industry]],2,FALSE),"-")</f>
        <v>-</v>
      </c>
      <c r="F4996">
        <v>0</v>
      </c>
      <c r="G4996">
        <v>-25.6852215195645</v>
      </c>
      <c r="M4996">
        <v>50</v>
      </c>
    </row>
    <row r="4997" spans="1:16" hidden="1" x14ac:dyDescent="0.3">
      <c r="A4997" t="s">
        <v>10149</v>
      </c>
      <c r="B4997" t="s">
        <v>10150</v>
      </c>
      <c r="C4997" t="str">
        <f>IFERROR(VLOOKUP(Table1[[#This Row],[Ticker]],[1]!Table1[[Symbol]:[Industry]],2,FALSE),"-")</f>
        <v>-</v>
      </c>
      <c r="D4997" t="s">
        <v>46</v>
      </c>
      <c r="F4997">
        <v>0</v>
      </c>
      <c r="G4997">
        <v>-25.6852215195645</v>
      </c>
      <c r="M4997">
        <v>50</v>
      </c>
    </row>
    <row r="4998" spans="1:16" hidden="1" x14ac:dyDescent="0.3">
      <c r="A4998" t="s">
        <v>10151</v>
      </c>
      <c r="B4998" t="s">
        <v>10152</v>
      </c>
      <c r="C4998" t="str">
        <f>IFERROR(VLOOKUP(Table1[[#This Row],[Ticker]],[1]!Table1[[Symbol]:[Industry]],2,FALSE),"-")</f>
        <v>-</v>
      </c>
      <c r="F4998">
        <v>9</v>
      </c>
      <c r="G4998">
        <v>-9.9502246723883392</v>
      </c>
      <c r="H4998">
        <v>1.7306277852290901</v>
      </c>
      <c r="I4998">
        <v>-11.570190621216501</v>
      </c>
      <c r="J4998">
        <v>0.45143758765778003</v>
      </c>
      <c r="N4998">
        <v>1</v>
      </c>
    </row>
    <row r="4999" spans="1:16" hidden="1" x14ac:dyDescent="0.3">
      <c r="A4999" t="s">
        <v>10153</v>
      </c>
      <c r="B4999" t="s">
        <v>10154</v>
      </c>
      <c r="C4999" t="str">
        <f>IFERROR(VLOOKUP(Table1[[#This Row],[Ticker]],[1]!Table1[[Symbol]:[Industry]],2,FALSE),"-")</f>
        <v>-</v>
      </c>
      <c r="D4999" t="s">
        <v>676</v>
      </c>
    </row>
    <row r="5000" spans="1:16" hidden="1" x14ac:dyDescent="0.3">
      <c r="A5000" t="s">
        <v>10155</v>
      </c>
      <c r="B5000" t="s">
        <v>10156</v>
      </c>
      <c r="C5000" t="str">
        <f>IFERROR(VLOOKUP(Table1[[#This Row],[Ticker]],[1]!Table1[[Symbol]:[Industry]],2,FALSE),"-")</f>
        <v>-</v>
      </c>
      <c r="F5000">
        <v>0</v>
      </c>
      <c r="G5000">
        <v>-25.6852215195645</v>
      </c>
      <c r="M5000">
        <v>50</v>
      </c>
    </row>
    <row r="5001" spans="1:16" hidden="1" x14ac:dyDescent="0.3">
      <c r="A5001" t="s">
        <v>10157</v>
      </c>
      <c r="B5001" t="s">
        <v>10158</v>
      </c>
      <c r="C5001" t="str">
        <f>IFERROR(VLOOKUP(Table1[[#This Row],[Ticker]],[1]!Table1[[Symbol]:[Industry]],2,FALSE),"-")</f>
        <v>-</v>
      </c>
      <c r="D5001" t="s">
        <v>64</v>
      </c>
      <c r="F5001">
        <v>0</v>
      </c>
      <c r="G5001">
        <v>-25.6852215195645</v>
      </c>
      <c r="M5001">
        <v>50</v>
      </c>
    </row>
    <row r="5002" spans="1:16" hidden="1" x14ac:dyDescent="0.3">
      <c r="A5002" t="s">
        <v>10159</v>
      </c>
      <c r="B5002" t="s">
        <v>10160</v>
      </c>
      <c r="C5002" t="str">
        <f>IFERROR(VLOOKUP(Table1[[#This Row],[Ticker]],[1]!Table1[[Symbol]:[Industry]],2,FALSE),"-")</f>
        <v>-</v>
      </c>
      <c r="D5002" t="s">
        <v>252</v>
      </c>
      <c r="F5002">
        <v>0</v>
      </c>
      <c r="G5002">
        <v>-25.6852215195645</v>
      </c>
      <c r="M5002">
        <v>50</v>
      </c>
    </row>
    <row r="5003" spans="1:16" hidden="1" x14ac:dyDescent="0.3">
      <c r="A5003" t="s">
        <v>10161</v>
      </c>
      <c r="B5003" t="s">
        <v>10162</v>
      </c>
      <c r="C5003" t="str">
        <f>IFERROR(VLOOKUP(Table1[[#This Row],[Ticker]],[1]!Table1[[Symbol]:[Industry]],2,FALSE),"-")</f>
        <v>-</v>
      </c>
      <c r="D5003" t="s">
        <v>388</v>
      </c>
      <c r="F5003">
        <v>0</v>
      </c>
      <c r="G5003">
        <v>-25.6852215195645</v>
      </c>
      <c r="M5003">
        <v>50</v>
      </c>
    </row>
    <row r="5004" spans="1:16" hidden="1" x14ac:dyDescent="0.3">
      <c r="A5004" t="s">
        <v>10163</v>
      </c>
      <c r="B5004" t="s">
        <v>10164</v>
      </c>
      <c r="C5004" t="str">
        <f>IFERROR(VLOOKUP(Table1[[#This Row],[Ticker]],[1]!Table1[[Symbol]:[Industry]],2,FALSE),"-")</f>
        <v>-</v>
      </c>
      <c r="D5004" t="s">
        <v>130</v>
      </c>
      <c r="F5004">
        <v>0</v>
      </c>
      <c r="G5004">
        <v>-25.6852215195645</v>
      </c>
      <c r="M5004">
        <v>50</v>
      </c>
    </row>
    <row r="5005" spans="1:16" hidden="1" x14ac:dyDescent="0.3">
      <c r="A5005" t="s">
        <v>10165</v>
      </c>
      <c r="B5005" t="s">
        <v>10166</v>
      </c>
      <c r="C5005" t="str">
        <f>IFERROR(VLOOKUP(Table1[[#This Row],[Ticker]],[1]!Table1[[Symbol]:[Industry]],2,FALSE),"-")</f>
        <v>-</v>
      </c>
      <c r="D5005" t="s">
        <v>1514</v>
      </c>
      <c r="F5005">
        <v>1.1299999999999999</v>
      </c>
      <c r="G5005">
        <v>-25.6852215195645</v>
      </c>
      <c r="H5005">
        <v>-7.0441664040619996</v>
      </c>
      <c r="I5005">
        <v>-11.3173757719539</v>
      </c>
      <c r="J5005">
        <v>-1.6714935522083501</v>
      </c>
      <c r="O5005">
        <v>0</v>
      </c>
      <c r="P5005">
        <v>0</v>
      </c>
    </row>
    <row r="5006" spans="1:16" hidden="1" x14ac:dyDescent="0.3">
      <c r="A5006" t="s">
        <v>10167</v>
      </c>
      <c r="B5006" t="s">
        <v>10168</v>
      </c>
      <c r="C5006" t="str">
        <f>IFERROR(VLOOKUP(Table1[[#This Row],[Ticker]],[1]!Table1[[Symbol]:[Industry]],2,FALSE),"-")</f>
        <v>-</v>
      </c>
    </row>
    <row r="5007" spans="1:16" hidden="1" x14ac:dyDescent="0.3">
      <c r="A5007" t="s">
        <v>10169</v>
      </c>
      <c r="B5007" t="s">
        <v>10170</v>
      </c>
      <c r="C5007" t="str">
        <f>IFERROR(VLOOKUP(Table1[[#This Row],[Ticker]],[1]!Table1[[Symbol]:[Industry]],2,FALSE),"-")</f>
        <v>-</v>
      </c>
      <c r="F5007">
        <v>20.100000000000001</v>
      </c>
      <c r="G5007">
        <v>-32.715748809111197</v>
      </c>
      <c r="H5007">
        <v>2.16218280228721</v>
      </c>
      <c r="I5007">
        <v>-17.829003678930601</v>
      </c>
      <c r="J5007">
        <v>-3.38577926649406</v>
      </c>
      <c r="K5007">
        <v>19.395210414608499</v>
      </c>
      <c r="L5007">
        <v>20.315471274225001</v>
      </c>
      <c r="N5007">
        <v>1.54735520917867</v>
      </c>
      <c r="O5007">
        <v>41.741293532338197</v>
      </c>
      <c r="P5007">
        <v>26.415094339622598</v>
      </c>
    </row>
    <row r="5008" spans="1:16" hidden="1" x14ac:dyDescent="0.3">
      <c r="A5008" t="s">
        <v>10171</v>
      </c>
      <c r="B5008" t="s">
        <v>10172</v>
      </c>
      <c r="C5008" t="str">
        <f>IFERROR(VLOOKUP(Table1[[#This Row],[Ticker]],[1]!Table1[[Symbol]:[Industry]],2,FALSE),"-")</f>
        <v>-</v>
      </c>
      <c r="D5008" t="s">
        <v>1125</v>
      </c>
    </row>
    <row r="5009" spans="1:13" hidden="1" x14ac:dyDescent="0.3">
      <c r="A5009" t="s">
        <v>10173</v>
      </c>
      <c r="B5009" t="s">
        <v>10174</v>
      </c>
      <c r="C5009" t="str">
        <f>IFERROR(VLOOKUP(Table1[[#This Row],[Ticker]],[1]!Table1[[Symbol]:[Industry]],2,FALSE),"-")</f>
        <v>-</v>
      </c>
      <c r="F5009">
        <v>0</v>
      </c>
      <c r="G5009">
        <v>-25.6852215195645</v>
      </c>
      <c r="M5009">
        <v>50</v>
      </c>
    </row>
    <row r="5010" spans="1:13" hidden="1" x14ac:dyDescent="0.3">
      <c r="A5010" t="s">
        <v>10175</v>
      </c>
      <c r="B5010" t="s">
        <v>10176</v>
      </c>
      <c r="C5010" t="str">
        <f>IFERROR(VLOOKUP(Table1[[#This Row],[Ticker]],[1]!Table1[[Symbol]:[Industry]],2,FALSE),"-")</f>
        <v>-</v>
      </c>
      <c r="D5010" t="s">
        <v>544</v>
      </c>
      <c r="F5010">
        <v>0</v>
      </c>
      <c r="G5010">
        <v>-25.6852215195645</v>
      </c>
      <c r="M5010">
        <v>50</v>
      </c>
    </row>
    <row r="5011" spans="1:13" hidden="1" x14ac:dyDescent="0.3">
      <c r="A5011" t="s">
        <v>10177</v>
      </c>
      <c r="B5011" t="s">
        <v>10178</v>
      </c>
      <c r="C5011" t="str">
        <f>IFERROR(VLOOKUP(Table1[[#This Row],[Ticker]],[1]!Table1[[Symbol]:[Industry]],2,FALSE),"-")</f>
        <v>-</v>
      </c>
      <c r="D5011" t="s">
        <v>544</v>
      </c>
      <c r="F5011">
        <v>0</v>
      </c>
      <c r="G5011">
        <v>-25.6852215195645</v>
      </c>
      <c r="M5011">
        <v>50</v>
      </c>
    </row>
    <row r="5012" spans="1:13" hidden="1" x14ac:dyDescent="0.3">
      <c r="A5012" t="s">
        <v>10179</v>
      </c>
      <c r="B5012" t="s">
        <v>10180</v>
      </c>
      <c r="C5012" t="str">
        <f>IFERROR(VLOOKUP(Table1[[#This Row],[Ticker]],[1]!Table1[[Symbol]:[Industry]],2,FALSE),"-")</f>
        <v>-</v>
      </c>
      <c r="F5012">
        <v>0</v>
      </c>
      <c r="G5012">
        <v>-25.6852215195645</v>
      </c>
      <c r="M5012">
        <v>50</v>
      </c>
    </row>
    <row r="5013" spans="1:13" hidden="1" x14ac:dyDescent="0.3">
      <c r="A5013" t="s">
        <v>10181</v>
      </c>
      <c r="B5013" t="s">
        <v>10182</v>
      </c>
      <c r="C5013" t="str">
        <f>IFERROR(VLOOKUP(Table1[[#This Row],[Ticker]],[1]!Table1[[Symbol]:[Industry]],2,FALSE),"-")</f>
        <v>-</v>
      </c>
      <c r="F5013">
        <v>0</v>
      </c>
      <c r="G5013">
        <v>-25.6852215195645</v>
      </c>
      <c r="M5013">
        <v>50</v>
      </c>
    </row>
    <row r="5014" spans="1:13" hidden="1" x14ac:dyDescent="0.3">
      <c r="A5014" t="s">
        <v>10183</v>
      </c>
      <c r="B5014" t="s">
        <v>10184</v>
      </c>
      <c r="C5014" t="str">
        <f>IFERROR(VLOOKUP(Table1[[#This Row],[Ticker]],[1]!Table1[[Symbol]:[Industry]],2,FALSE),"-")</f>
        <v>-</v>
      </c>
      <c r="D5014" t="s">
        <v>64</v>
      </c>
      <c r="F5014">
        <v>0</v>
      </c>
      <c r="G5014">
        <v>-25.6852215195645</v>
      </c>
      <c r="M5014">
        <v>50</v>
      </c>
    </row>
    <row r="5015" spans="1:13" hidden="1" x14ac:dyDescent="0.3">
      <c r="A5015" t="s">
        <v>10185</v>
      </c>
      <c r="B5015" t="s">
        <v>10186</v>
      </c>
      <c r="C5015" t="str">
        <f>IFERROR(VLOOKUP(Table1[[#This Row],[Ticker]],[1]!Table1[[Symbol]:[Industry]],2,FALSE),"-")</f>
        <v>-</v>
      </c>
      <c r="D5015" t="s">
        <v>21</v>
      </c>
      <c r="F5015">
        <v>0</v>
      </c>
      <c r="G5015">
        <v>-25.6852215195645</v>
      </c>
      <c r="M5015">
        <v>50</v>
      </c>
    </row>
    <row r="5016" spans="1:13" hidden="1" x14ac:dyDescent="0.3">
      <c r="A5016" t="s">
        <v>10187</v>
      </c>
      <c r="B5016" t="s">
        <v>10188</v>
      </c>
      <c r="C5016" t="str">
        <f>IFERROR(VLOOKUP(Table1[[#This Row],[Ticker]],[1]!Table1[[Symbol]:[Industry]],2,FALSE),"-")</f>
        <v>-</v>
      </c>
      <c r="D5016" t="s">
        <v>49</v>
      </c>
      <c r="F5016">
        <v>0</v>
      </c>
      <c r="G5016">
        <v>-25.6852215195645</v>
      </c>
      <c r="M5016">
        <v>50</v>
      </c>
    </row>
    <row r="5017" spans="1:13" hidden="1" x14ac:dyDescent="0.3">
      <c r="A5017" t="s">
        <v>10189</v>
      </c>
      <c r="B5017" t="s">
        <v>10190</v>
      </c>
      <c r="C5017" t="str">
        <f>IFERROR(VLOOKUP(Table1[[#This Row],[Ticker]],[1]!Table1[[Symbol]:[Industry]],2,FALSE),"-")</f>
        <v>-</v>
      </c>
      <c r="F5017">
        <v>0</v>
      </c>
      <c r="G5017">
        <v>-25.6852215195645</v>
      </c>
      <c r="M5017">
        <v>50</v>
      </c>
    </row>
    <row r="5018" spans="1:13" hidden="1" x14ac:dyDescent="0.3">
      <c r="A5018" t="s">
        <v>10191</v>
      </c>
      <c r="B5018" t="s">
        <v>10192</v>
      </c>
      <c r="C5018" t="str">
        <f>IFERROR(VLOOKUP(Table1[[#This Row],[Ticker]],[1]!Table1[[Symbol]:[Industry]],2,FALSE),"-")</f>
        <v>-</v>
      </c>
      <c r="D5018" t="s">
        <v>544</v>
      </c>
      <c r="F5018">
        <v>0</v>
      </c>
      <c r="G5018">
        <v>-25.6852215195645</v>
      </c>
      <c r="M5018">
        <v>50</v>
      </c>
    </row>
    <row r="5019" spans="1:13" hidden="1" x14ac:dyDescent="0.3">
      <c r="A5019" t="s">
        <v>10193</v>
      </c>
      <c r="B5019" t="s">
        <v>10194</v>
      </c>
      <c r="C5019" t="str">
        <f>IFERROR(VLOOKUP(Table1[[#This Row],[Ticker]],[1]!Table1[[Symbol]:[Industry]],2,FALSE),"-")</f>
        <v>-</v>
      </c>
      <c r="D5019" t="s">
        <v>130</v>
      </c>
      <c r="F5019">
        <v>0</v>
      </c>
      <c r="G5019">
        <v>-25.6852215195645</v>
      </c>
    </row>
    <row r="5020" spans="1:13" hidden="1" x14ac:dyDescent="0.3">
      <c r="A5020" t="s">
        <v>10195</v>
      </c>
      <c r="B5020" t="s">
        <v>10196</v>
      </c>
      <c r="C5020" t="str">
        <f>IFERROR(VLOOKUP(Table1[[#This Row],[Ticker]],[1]!Table1[[Symbol]:[Industry]],2,FALSE),"-")</f>
        <v>-</v>
      </c>
      <c r="D5020" t="s">
        <v>544</v>
      </c>
      <c r="F5020">
        <v>0</v>
      </c>
      <c r="G5020">
        <v>-25.6852215195645</v>
      </c>
      <c r="M5020">
        <v>50</v>
      </c>
    </row>
    <row r="5021" spans="1:13" hidden="1" x14ac:dyDescent="0.3">
      <c r="A5021" t="s">
        <v>10197</v>
      </c>
      <c r="B5021" t="s">
        <v>10198</v>
      </c>
      <c r="C5021" t="str">
        <f>IFERROR(VLOOKUP(Table1[[#This Row],[Ticker]],[1]!Table1[[Symbol]:[Industry]],2,FALSE),"-")</f>
        <v>-</v>
      </c>
      <c r="D5021" t="s">
        <v>140</v>
      </c>
      <c r="F5021">
        <v>0</v>
      </c>
      <c r="G5021">
        <v>-25.6852215195645</v>
      </c>
      <c r="M5021">
        <v>50</v>
      </c>
    </row>
    <row r="5022" spans="1:13" hidden="1" x14ac:dyDescent="0.3">
      <c r="A5022" t="s">
        <v>10199</v>
      </c>
      <c r="B5022" t="s">
        <v>10200</v>
      </c>
      <c r="C5022" t="str">
        <f>IFERROR(VLOOKUP(Table1[[#This Row],[Ticker]],[1]!Table1[[Symbol]:[Industry]],2,FALSE),"-")</f>
        <v>-</v>
      </c>
      <c r="D5022" t="s">
        <v>140</v>
      </c>
      <c r="F5022">
        <v>0</v>
      </c>
      <c r="G5022">
        <v>-25.6852215195645</v>
      </c>
      <c r="M5022">
        <v>50</v>
      </c>
    </row>
    <row r="5023" spans="1:13" hidden="1" x14ac:dyDescent="0.3">
      <c r="A5023" t="s">
        <v>10201</v>
      </c>
      <c r="B5023" t="s">
        <v>10202</v>
      </c>
      <c r="C5023" t="str">
        <f>IFERROR(VLOOKUP(Table1[[#This Row],[Ticker]],[1]!Table1[[Symbol]:[Industry]],2,FALSE),"-")</f>
        <v>-</v>
      </c>
      <c r="D5023" t="s">
        <v>544</v>
      </c>
      <c r="F5023">
        <v>0</v>
      </c>
      <c r="G5023">
        <v>-25.6852215195645</v>
      </c>
      <c r="M5023">
        <v>50</v>
      </c>
    </row>
    <row r="5024" spans="1:13" hidden="1" x14ac:dyDescent="0.3">
      <c r="A5024" t="s">
        <v>10203</v>
      </c>
      <c r="B5024" t="s">
        <v>10204</v>
      </c>
      <c r="C5024" t="str">
        <f>IFERROR(VLOOKUP(Table1[[#This Row],[Ticker]],[1]!Table1[[Symbol]:[Industry]],2,FALSE),"-")</f>
        <v>-</v>
      </c>
      <c r="F5024">
        <v>0</v>
      </c>
      <c r="G5024">
        <v>-25.6852215195645</v>
      </c>
      <c r="M5024">
        <v>50</v>
      </c>
    </row>
    <row r="5025" spans="1:16" hidden="1" x14ac:dyDescent="0.3">
      <c r="A5025" t="s">
        <v>10205</v>
      </c>
      <c r="B5025" t="s">
        <v>10206</v>
      </c>
      <c r="C5025" t="str">
        <f>IFERROR(VLOOKUP(Table1[[#This Row],[Ticker]],[1]!Table1[[Symbol]:[Industry]],2,FALSE),"-")</f>
        <v>-</v>
      </c>
      <c r="D5025" t="s">
        <v>388</v>
      </c>
      <c r="F5025">
        <v>0</v>
      </c>
      <c r="G5025">
        <v>-25.6852215195645</v>
      </c>
      <c r="M5025">
        <v>50</v>
      </c>
    </row>
    <row r="5026" spans="1:16" hidden="1" x14ac:dyDescent="0.3">
      <c r="A5026" t="s">
        <v>10207</v>
      </c>
      <c r="B5026" t="s">
        <v>10208</v>
      </c>
      <c r="C5026" t="str">
        <f>IFERROR(VLOOKUP(Table1[[#This Row],[Ticker]],[1]!Table1[[Symbol]:[Industry]],2,FALSE),"-")</f>
        <v>-</v>
      </c>
      <c r="D5026" t="s">
        <v>544</v>
      </c>
      <c r="F5026">
        <v>0</v>
      </c>
      <c r="G5026">
        <v>-25.6852215195645</v>
      </c>
    </row>
    <row r="5027" spans="1:16" hidden="1" x14ac:dyDescent="0.3">
      <c r="A5027" t="s">
        <v>10209</v>
      </c>
      <c r="B5027" t="s">
        <v>10210</v>
      </c>
      <c r="C5027" t="str">
        <f>IFERROR(VLOOKUP(Table1[[#This Row],[Ticker]],[1]!Table1[[Symbol]:[Industry]],2,FALSE),"-")</f>
        <v>-</v>
      </c>
      <c r="F5027">
        <v>0</v>
      </c>
      <c r="G5027">
        <v>-25.6852215195645</v>
      </c>
      <c r="M5027">
        <v>50</v>
      </c>
    </row>
    <row r="5028" spans="1:16" hidden="1" x14ac:dyDescent="0.3">
      <c r="A5028" t="s">
        <v>10211</v>
      </c>
      <c r="B5028" t="s">
        <v>10212</v>
      </c>
      <c r="C5028" t="str">
        <f>IFERROR(VLOOKUP(Table1[[#This Row],[Ticker]],[1]!Table1[[Symbol]:[Industry]],2,FALSE),"-")</f>
        <v>-</v>
      </c>
      <c r="D5028" t="s">
        <v>544</v>
      </c>
      <c r="F5028">
        <v>0</v>
      </c>
      <c r="G5028">
        <v>-25.6852215195645</v>
      </c>
      <c r="M5028">
        <v>50</v>
      </c>
    </row>
    <row r="5029" spans="1:16" hidden="1" x14ac:dyDescent="0.3">
      <c r="A5029" t="s">
        <v>10213</v>
      </c>
      <c r="B5029" t="s">
        <v>10214</v>
      </c>
      <c r="C5029" t="str">
        <f>IFERROR(VLOOKUP(Table1[[#This Row],[Ticker]],[1]!Table1[[Symbol]:[Industry]],2,FALSE),"-")</f>
        <v>-</v>
      </c>
      <c r="D5029" t="s">
        <v>130</v>
      </c>
      <c r="F5029">
        <v>0</v>
      </c>
      <c r="G5029">
        <v>-25.6852215195645</v>
      </c>
      <c r="M5029">
        <v>50</v>
      </c>
    </row>
    <row r="5030" spans="1:16" hidden="1" x14ac:dyDescent="0.3">
      <c r="A5030" t="s">
        <v>10215</v>
      </c>
      <c r="B5030" t="s">
        <v>10216</v>
      </c>
      <c r="C5030" t="str">
        <f>IFERROR(VLOOKUP(Table1[[#This Row],[Ticker]],[1]!Table1[[Symbol]:[Industry]],2,FALSE),"-")</f>
        <v>-</v>
      </c>
      <c r="D5030" t="s">
        <v>61</v>
      </c>
      <c r="F5030">
        <v>0</v>
      </c>
      <c r="G5030">
        <v>-25.6852215195645</v>
      </c>
      <c r="M5030">
        <v>50</v>
      </c>
    </row>
    <row r="5031" spans="1:16" hidden="1" x14ac:dyDescent="0.3">
      <c r="A5031" t="s">
        <v>10217</v>
      </c>
      <c r="B5031" t="s">
        <v>10218</v>
      </c>
      <c r="C5031" t="str">
        <f>IFERROR(VLOOKUP(Table1[[#This Row],[Ticker]],[1]!Table1[[Symbol]:[Industry]],2,FALSE),"-")</f>
        <v>-</v>
      </c>
      <c r="D5031" t="s">
        <v>663</v>
      </c>
      <c r="F5031">
        <v>0</v>
      </c>
      <c r="G5031">
        <v>-25.6852215195645</v>
      </c>
      <c r="M5031">
        <v>50</v>
      </c>
    </row>
    <row r="5032" spans="1:16" hidden="1" x14ac:dyDescent="0.3">
      <c r="A5032" t="s">
        <v>10219</v>
      </c>
      <c r="B5032" t="s">
        <v>10220</v>
      </c>
      <c r="C5032" t="str">
        <f>IFERROR(VLOOKUP(Table1[[#This Row],[Ticker]],[1]!Table1[[Symbol]:[Industry]],2,FALSE),"-")</f>
        <v>-</v>
      </c>
      <c r="D5032" t="s">
        <v>218</v>
      </c>
      <c r="F5032">
        <v>0</v>
      </c>
      <c r="G5032">
        <v>-25.6852215195645</v>
      </c>
      <c r="M5032">
        <v>50</v>
      </c>
    </row>
    <row r="5033" spans="1:16" hidden="1" x14ac:dyDescent="0.3">
      <c r="A5033" t="s">
        <v>10221</v>
      </c>
      <c r="B5033" t="s">
        <v>10222</v>
      </c>
      <c r="C5033" t="str">
        <f>IFERROR(VLOOKUP(Table1[[#This Row],[Ticker]],[1]!Table1[[Symbol]:[Industry]],2,FALSE),"-")</f>
        <v>-</v>
      </c>
      <c r="D5033" t="s">
        <v>218</v>
      </c>
      <c r="F5033">
        <v>0</v>
      </c>
      <c r="G5033">
        <v>-25.6852215195645</v>
      </c>
      <c r="M5033">
        <v>50</v>
      </c>
    </row>
    <row r="5034" spans="1:16" hidden="1" x14ac:dyDescent="0.3">
      <c r="A5034" t="s">
        <v>10223</v>
      </c>
      <c r="B5034" t="s">
        <v>10224</v>
      </c>
      <c r="C5034" t="str">
        <f>IFERROR(VLOOKUP(Table1[[#This Row],[Ticker]],[1]!Table1[[Symbol]:[Industry]],2,FALSE),"-")</f>
        <v>-</v>
      </c>
      <c r="F5034">
        <v>0</v>
      </c>
      <c r="G5034">
        <v>-25.6852215195645</v>
      </c>
      <c r="M5034">
        <v>50</v>
      </c>
    </row>
    <row r="5035" spans="1:16" hidden="1" x14ac:dyDescent="0.3">
      <c r="A5035" t="s">
        <v>10225</v>
      </c>
      <c r="B5035" t="s">
        <v>10226</v>
      </c>
      <c r="C5035" t="str">
        <f>IFERROR(VLOOKUP(Table1[[#This Row],[Ticker]],[1]!Table1[[Symbol]:[Industry]],2,FALSE),"-")</f>
        <v>-</v>
      </c>
      <c r="F5035">
        <v>25.5</v>
      </c>
      <c r="G5035">
        <v>-9.9502246723883392</v>
      </c>
      <c r="H5035">
        <v>1.7306277852290901</v>
      </c>
      <c r="I5035">
        <v>-11.570190621216501</v>
      </c>
      <c r="J5035">
        <v>0.45143758765778003</v>
      </c>
      <c r="N5035">
        <v>1</v>
      </c>
    </row>
    <row r="5036" spans="1:16" hidden="1" x14ac:dyDescent="0.3">
      <c r="A5036" t="s">
        <v>10227</v>
      </c>
      <c r="B5036" t="s">
        <v>10228</v>
      </c>
      <c r="C5036" t="str">
        <f>IFERROR(VLOOKUP(Table1[[#This Row],[Ticker]],[1]!Table1[[Symbol]:[Industry]],2,FALSE),"-")</f>
        <v>-</v>
      </c>
      <c r="F5036">
        <v>0</v>
      </c>
      <c r="G5036">
        <v>-25.6852215195645</v>
      </c>
      <c r="M5036">
        <v>50</v>
      </c>
    </row>
    <row r="5037" spans="1:16" hidden="1" x14ac:dyDescent="0.3">
      <c r="A5037" t="s">
        <v>10229</v>
      </c>
      <c r="B5037" t="s">
        <v>10230</v>
      </c>
      <c r="C5037" t="str">
        <f>IFERROR(VLOOKUP(Table1[[#This Row],[Ticker]],[1]!Table1[[Symbol]:[Industry]],2,FALSE),"-")</f>
        <v>-</v>
      </c>
      <c r="D5037" t="s">
        <v>322</v>
      </c>
      <c r="F5037">
        <v>0</v>
      </c>
      <c r="G5037">
        <v>-25.6852215195645</v>
      </c>
      <c r="M5037">
        <v>50</v>
      </c>
    </row>
    <row r="5038" spans="1:16" hidden="1" x14ac:dyDescent="0.3">
      <c r="A5038" t="s">
        <v>10231</v>
      </c>
      <c r="B5038" t="s">
        <v>10232</v>
      </c>
      <c r="C5038" t="str">
        <f>IFERROR(VLOOKUP(Table1[[#This Row],[Ticker]],[1]!Table1[[Symbol]:[Industry]],2,FALSE),"-")</f>
        <v>-</v>
      </c>
      <c r="D5038" t="s">
        <v>278</v>
      </c>
      <c r="F5038">
        <v>0</v>
      </c>
      <c r="G5038">
        <v>-25.6852215195645</v>
      </c>
      <c r="M5038">
        <v>50</v>
      </c>
    </row>
    <row r="5039" spans="1:16" hidden="1" x14ac:dyDescent="0.3">
      <c r="A5039" t="s">
        <v>10233</v>
      </c>
      <c r="B5039" t="s">
        <v>10234</v>
      </c>
      <c r="C5039" t="str">
        <f>IFERROR(VLOOKUP(Table1[[#This Row],[Ticker]],[1]!Table1[[Symbol]:[Industry]],2,FALSE),"-")</f>
        <v>-</v>
      </c>
      <c r="D5039" t="s">
        <v>46</v>
      </c>
    </row>
    <row r="5040" spans="1:16" hidden="1" x14ac:dyDescent="0.3">
      <c r="A5040" t="s">
        <v>25</v>
      </c>
      <c r="B5040" t="s">
        <v>10235</v>
      </c>
      <c r="C5040" t="str">
        <f>IFERROR(VLOOKUP(Table1[[#This Row],[Ticker]],[1]!Table1[[Symbol]:[Industry]],2,FALSE),"-")</f>
        <v>-</v>
      </c>
      <c r="D5040" t="s">
        <v>27</v>
      </c>
      <c r="F5040">
        <v>1019.75</v>
      </c>
      <c r="G5040">
        <v>85.964060727672901</v>
      </c>
      <c r="H5040">
        <v>-5.4111397650138704</v>
      </c>
      <c r="I5040">
        <v>49.793296477038801</v>
      </c>
      <c r="J5040">
        <v>-0.38488769527123401</v>
      </c>
      <c r="K5040">
        <v>976.39088997756403</v>
      </c>
      <c r="L5040">
        <v>778.84380588924</v>
      </c>
      <c r="N5040">
        <v>1.39128149259954</v>
      </c>
      <c r="O5040">
        <v>15.3910272125521</v>
      </c>
      <c r="P5040">
        <v>123.140043763676</v>
      </c>
    </row>
    <row r="5041" spans="1:16" hidden="1" x14ac:dyDescent="0.3">
      <c r="A5041" t="s">
        <v>10236</v>
      </c>
      <c r="B5041" t="s">
        <v>10237</v>
      </c>
      <c r="C5041" t="str">
        <f>IFERROR(VLOOKUP(Table1[[#This Row],[Ticker]],[1]!Table1[[Symbol]:[Industry]],2,FALSE),"-")</f>
        <v>-</v>
      </c>
      <c r="F5041">
        <v>120.05</v>
      </c>
      <c r="G5041">
        <v>56.623054866160501</v>
      </c>
      <c r="H5041">
        <v>-6.9190621505173899</v>
      </c>
      <c r="I5041">
        <v>72.526422084095003</v>
      </c>
      <c r="J5041">
        <v>4.5674445008889899</v>
      </c>
      <c r="K5041">
        <v>109.08945752053</v>
      </c>
      <c r="L5041">
        <v>88.062962201578401</v>
      </c>
      <c r="N5041">
        <v>0.93223024952010003</v>
      </c>
      <c r="O5041">
        <v>10.662224073302699</v>
      </c>
      <c r="P5041">
        <v>96.481178396071996</v>
      </c>
    </row>
    <row r="5042" spans="1:16" hidden="1" x14ac:dyDescent="0.3">
      <c r="A5042" t="s">
        <v>10238</v>
      </c>
      <c r="B5042" t="s">
        <v>10239</v>
      </c>
      <c r="C5042" t="str">
        <f>IFERROR(VLOOKUP(Table1[[#This Row],[Ticker]],[1]!Table1[[Symbol]:[Industry]],2,FALSE),"-")</f>
        <v>-</v>
      </c>
      <c r="F5042">
        <v>0</v>
      </c>
      <c r="G5042">
        <v>-25.6852215195645</v>
      </c>
      <c r="M5042">
        <v>50</v>
      </c>
    </row>
    <row r="5043" spans="1:16" hidden="1" x14ac:dyDescent="0.3">
      <c r="A5043" t="s">
        <v>10240</v>
      </c>
      <c r="B5043" t="s">
        <v>10241</v>
      </c>
      <c r="C5043" t="str">
        <f>IFERROR(VLOOKUP(Table1[[#This Row],[Ticker]],[1]!Table1[[Symbol]:[Industry]],2,FALSE),"-")</f>
        <v>-</v>
      </c>
      <c r="D5043" t="s">
        <v>46</v>
      </c>
    </row>
    <row r="5044" spans="1:16" hidden="1" x14ac:dyDescent="0.3">
      <c r="A5044" t="s">
        <v>10242</v>
      </c>
      <c r="B5044" t="s">
        <v>10243</v>
      </c>
      <c r="C5044" t="str">
        <f>IFERROR(VLOOKUP(Table1[[#This Row],[Ticker]],[1]!Table1[[Symbol]:[Industry]],2,FALSE),"-")</f>
        <v>-</v>
      </c>
      <c r="D5044" t="s">
        <v>89</v>
      </c>
      <c r="F5044">
        <v>100.87</v>
      </c>
      <c r="G5044">
        <v>-25.6852215195645</v>
      </c>
      <c r="H5044">
        <v>-7.0441664040619996</v>
      </c>
      <c r="I5044">
        <v>-12.2309317640954</v>
      </c>
      <c r="J5044">
        <v>-1.6714935522083501</v>
      </c>
      <c r="K5044">
        <v>84.718719780117297</v>
      </c>
      <c r="N5044">
        <v>2.1818181818181799</v>
      </c>
      <c r="O5044">
        <v>0.92197878457420601</v>
      </c>
    </row>
    <row r="5045" spans="1:16" hidden="1" x14ac:dyDescent="0.3">
      <c r="A5045" t="s">
        <v>10244</v>
      </c>
      <c r="B5045" t="s">
        <v>10245</v>
      </c>
      <c r="C5045" t="str">
        <f>IFERROR(VLOOKUP(Table1[[#This Row],[Ticker]],[1]!Table1[[Symbol]:[Industry]],2,FALSE),"-")</f>
        <v>-</v>
      </c>
      <c r="D5045" t="s">
        <v>714</v>
      </c>
      <c r="F5045">
        <v>24.85</v>
      </c>
      <c r="G5045">
        <v>1.7556828997571401</v>
      </c>
      <c r="H5045">
        <v>0.235527082528035</v>
      </c>
      <c r="I5045">
        <v>-0.42937934178884501</v>
      </c>
      <c r="J5045">
        <v>0.89260901189420605</v>
      </c>
      <c r="K5045">
        <v>23.932297324406701</v>
      </c>
      <c r="L5045">
        <v>22.3023559766165</v>
      </c>
      <c r="N5045">
        <v>0.64003172661607699</v>
      </c>
      <c r="O5045">
        <v>1.7303822937625599</v>
      </c>
      <c r="P5045">
        <v>50.606060606060602</v>
      </c>
    </row>
    <row r="5046" spans="1:16" hidden="1" x14ac:dyDescent="0.3">
      <c r="A5046" t="s">
        <v>10246</v>
      </c>
      <c r="B5046" t="s">
        <v>10247</v>
      </c>
      <c r="C5046" t="str">
        <f>IFERROR(VLOOKUP(Table1[[#This Row],[Ticker]],[1]!Table1[[Symbol]:[Industry]],2,FALSE),"-")</f>
        <v>-</v>
      </c>
      <c r="D5046" t="s">
        <v>714</v>
      </c>
      <c r="F5046">
        <v>87.04</v>
      </c>
      <c r="G5046">
        <v>-8.6375920718928897E-2</v>
      </c>
      <c r="H5046">
        <v>-10.6227394202878</v>
      </c>
      <c r="I5046">
        <v>6.4952934213324696</v>
      </c>
      <c r="J5046">
        <v>-3.60435214834262</v>
      </c>
      <c r="K5046">
        <v>85.675934318103899</v>
      </c>
      <c r="L5046">
        <v>77.928622137024007</v>
      </c>
      <c r="N5046">
        <v>0.84108589409224199</v>
      </c>
      <c r="O5046">
        <v>8.0537683823529207</v>
      </c>
      <c r="P5046">
        <v>29.158628876687899</v>
      </c>
    </row>
    <row r="5047" spans="1:16" hidden="1" x14ac:dyDescent="0.3">
      <c r="A5047" t="s">
        <v>10248</v>
      </c>
      <c r="B5047" t="s">
        <v>10249</v>
      </c>
      <c r="C5047" t="str">
        <f>IFERROR(VLOOKUP(Table1[[#This Row],[Ticker]],[1]!Table1[[Symbol]:[Industry]],2,FALSE),"-")</f>
        <v>-</v>
      </c>
      <c r="D5047" t="s">
        <v>1299</v>
      </c>
      <c r="F5047">
        <v>232.35</v>
      </c>
      <c r="G5047">
        <v>-18.1655546986483</v>
      </c>
      <c r="H5047">
        <v>-6.4641049348615303</v>
      </c>
      <c r="I5047">
        <v>-6.87163271702273</v>
      </c>
      <c r="J5047">
        <v>-1.80044261732763</v>
      </c>
      <c r="K5047">
        <v>230.086800974916</v>
      </c>
      <c r="L5047">
        <v>223.43292797565201</v>
      </c>
      <c r="N5047">
        <v>0.21074614896247501</v>
      </c>
      <c r="O5047">
        <v>0.46481601032926001</v>
      </c>
      <c r="P5047">
        <v>7.56446460811999</v>
      </c>
    </row>
    <row r="5048" spans="1:16" hidden="1" x14ac:dyDescent="0.3">
      <c r="A5048" t="s">
        <v>10250</v>
      </c>
      <c r="B5048" t="s">
        <v>10251</v>
      </c>
      <c r="C5048" t="str">
        <f>IFERROR(VLOOKUP(Table1[[#This Row],[Ticker]],[1]!Table1[[Symbol]:[Industry]],2,FALSE),"-")</f>
        <v>-</v>
      </c>
      <c r="D5048" t="s">
        <v>714</v>
      </c>
      <c r="F5048">
        <v>1130.28</v>
      </c>
      <c r="G5048">
        <v>-18.061710932942798</v>
      </c>
      <c r="H5048">
        <v>-6.6867688996056698</v>
      </c>
      <c r="I5048">
        <v>-6.1633120625166304</v>
      </c>
      <c r="J5048">
        <v>-1.6572820675522999</v>
      </c>
      <c r="K5048">
        <v>1117.76511895163</v>
      </c>
      <c r="L5048">
        <v>1091.0275292158301</v>
      </c>
      <c r="N5048">
        <v>0.28368541254949398</v>
      </c>
      <c r="O5048">
        <v>11.7068337049226</v>
      </c>
      <c r="P5048">
        <v>31.628410718652798</v>
      </c>
    </row>
    <row r="5049" spans="1:16" hidden="1" x14ac:dyDescent="0.3">
      <c r="A5049" t="s">
        <v>10252</v>
      </c>
      <c r="B5049" t="s">
        <v>10253</v>
      </c>
      <c r="C5049" t="str">
        <f>IFERROR(VLOOKUP(Table1[[#This Row],[Ticker]],[1]!Table1[[Symbol]:[Industry]],2,FALSE),"-")</f>
        <v>-</v>
      </c>
      <c r="D5049" t="s">
        <v>714</v>
      </c>
      <c r="F5049">
        <v>93.44</v>
      </c>
      <c r="G5049">
        <v>27.247281756975401</v>
      </c>
      <c r="H5049">
        <v>-6.23649894767604</v>
      </c>
      <c r="I5049">
        <v>9.3905431015765899</v>
      </c>
      <c r="J5049">
        <v>-0.14220938734935401</v>
      </c>
      <c r="K5049">
        <v>89.716770124590795</v>
      </c>
      <c r="L5049">
        <v>79.967854606031807</v>
      </c>
      <c r="N5049">
        <v>1.17869013871961</v>
      </c>
      <c r="O5049">
        <v>1.6695205479452</v>
      </c>
      <c r="P5049">
        <v>54.548461792920897</v>
      </c>
    </row>
    <row r="5050" spans="1:16" hidden="1" x14ac:dyDescent="0.3">
      <c r="A5050" t="s">
        <v>10254</v>
      </c>
      <c r="B5050" t="s">
        <v>10255</v>
      </c>
      <c r="C5050" t="str">
        <f>IFERROR(VLOOKUP(Table1[[#This Row],[Ticker]],[1]!Table1[[Symbol]:[Industry]],2,FALSE),"-")</f>
        <v>-</v>
      </c>
      <c r="D5050" t="s">
        <v>714</v>
      </c>
      <c r="F5050">
        <v>53.62</v>
      </c>
      <c r="G5050">
        <v>-5.8907621808692703</v>
      </c>
      <c r="H5050">
        <v>-1.71241284955963</v>
      </c>
      <c r="I5050">
        <v>0.39095756137937299</v>
      </c>
      <c r="J5050">
        <v>-5.2137484385907901E-2</v>
      </c>
      <c r="K5050">
        <v>50.449418594395702</v>
      </c>
      <c r="L5050">
        <v>47.597198841112402</v>
      </c>
      <c r="N5050">
        <v>6.0683266515986697E-2</v>
      </c>
      <c r="O5050">
        <v>9.8843715031704704</v>
      </c>
      <c r="P5050">
        <v>48.367459878251204</v>
      </c>
    </row>
    <row r="5051" spans="1:16" hidden="1" x14ac:dyDescent="0.3">
      <c r="A5051" t="s">
        <v>10256</v>
      </c>
      <c r="B5051" t="s">
        <v>10257</v>
      </c>
      <c r="C5051" t="str">
        <f>IFERROR(VLOOKUP(Table1[[#This Row],[Ticker]],[1]!Table1[[Symbol]:[Industry]],2,FALSE),"-")</f>
        <v>-</v>
      </c>
      <c r="D5051" t="s">
        <v>1299</v>
      </c>
      <c r="F5051">
        <v>1000</v>
      </c>
      <c r="G5051">
        <v>-25.684221509564399</v>
      </c>
      <c r="H5051">
        <v>-7.0421663840618001</v>
      </c>
      <c r="I5051">
        <v>-11.3173757719539</v>
      </c>
      <c r="J5051">
        <v>-1.6694935322081501</v>
      </c>
      <c r="K5051">
        <v>999.99869882729899</v>
      </c>
      <c r="L5051">
        <v>999.99896793129994</v>
      </c>
      <c r="N5051">
        <v>1.1148681421581701</v>
      </c>
      <c r="O5051">
        <v>4.4989999999999997</v>
      </c>
      <c r="P5051">
        <v>0.100100100100108</v>
      </c>
    </row>
    <row r="5052" spans="1:16" hidden="1" x14ac:dyDescent="0.3">
      <c r="A5052" t="s">
        <v>10258</v>
      </c>
      <c r="B5052" t="s">
        <v>10259</v>
      </c>
      <c r="C5052" t="str">
        <f>IFERROR(VLOOKUP(Table1[[#This Row],[Ticker]],[1]!Table1[[Symbol]:[Industry]],2,FALSE),"-")</f>
        <v>-</v>
      </c>
      <c r="D5052" t="s">
        <v>714</v>
      </c>
      <c r="F5052">
        <v>175.21</v>
      </c>
      <c r="G5052">
        <v>38.951670955571501</v>
      </c>
      <c r="H5052">
        <v>0.314822118616432</v>
      </c>
      <c r="I5052">
        <v>12.1482010020577</v>
      </c>
      <c r="J5052">
        <v>0.11494811203371399</v>
      </c>
      <c r="K5052">
        <v>162.34894278880901</v>
      </c>
      <c r="L5052">
        <v>143.55297680379201</v>
      </c>
      <c r="N5052">
        <v>0.88987380916516101</v>
      </c>
      <c r="O5052">
        <v>0.50796187432222695</v>
      </c>
      <c r="P5052">
        <v>65.292452830188694</v>
      </c>
    </row>
    <row r="5053" spans="1:16" hidden="1" x14ac:dyDescent="0.3">
      <c r="A5053" t="s">
        <v>10260</v>
      </c>
      <c r="B5053" t="s">
        <v>10261</v>
      </c>
      <c r="C5053" t="str">
        <f>IFERROR(VLOOKUP(Table1[[#This Row],[Ticker]],[1]!Table1[[Symbol]:[Industry]],2,FALSE),"-")</f>
        <v>-</v>
      </c>
      <c r="D5053" t="s">
        <v>714</v>
      </c>
      <c r="F5053">
        <v>21.07</v>
      </c>
      <c r="G5053">
        <v>31.4361967717327</v>
      </c>
      <c r="H5053">
        <v>-0.51912846779493904</v>
      </c>
      <c r="I5053">
        <v>10.9693334561365</v>
      </c>
      <c r="J5053">
        <v>-1.90834812350158</v>
      </c>
      <c r="K5053">
        <v>19.792441709264001</v>
      </c>
      <c r="L5053">
        <v>17.500846042103198</v>
      </c>
      <c r="N5053">
        <v>0.80096239602191699</v>
      </c>
      <c r="O5053">
        <v>1.0441385856668</v>
      </c>
      <c r="P5053">
        <v>58.7280853353015</v>
      </c>
    </row>
    <row r="5054" spans="1:16" hidden="1" x14ac:dyDescent="0.3">
      <c r="A5054" t="s">
        <v>10262</v>
      </c>
      <c r="B5054" t="s">
        <v>10263</v>
      </c>
      <c r="C5054" t="str">
        <f>IFERROR(VLOOKUP(Table1[[#This Row],[Ticker]],[1]!Table1[[Symbol]:[Industry]],2,FALSE),"-")</f>
        <v>-</v>
      </c>
      <c r="D5054" t="s">
        <v>714</v>
      </c>
      <c r="F5054">
        <v>36.53</v>
      </c>
      <c r="G5054">
        <v>14.169296091461399</v>
      </c>
      <c r="H5054">
        <v>-1.5544235551743999</v>
      </c>
      <c r="I5054">
        <v>7.4793721955257197</v>
      </c>
      <c r="J5054">
        <v>0.36875239524831799</v>
      </c>
      <c r="K5054">
        <v>34.4578351246046</v>
      </c>
      <c r="L5054">
        <v>31.572431639722399</v>
      </c>
      <c r="N5054">
        <v>0.45181474441325298</v>
      </c>
      <c r="O5054">
        <v>0.191623323295919</v>
      </c>
      <c r="P5054">
        <v>44.387351778656097</v>
      </c>
    </row>
    <row r="5055" spans="1:16" hidden="1" x14ac:dyDescent="0.3">
      <c r="A5055" t="s">
        <v>10264</v>
      </c>
      <c r="B5055" t="s">
        <v>10265</v>
      </c>
      <c r="C5055" t="str">
        <f>IFERROR(VLOOKUP(Table1[[#This Row],[Ticker]],[1]!Table1[[Symbol]:[Industry]],2,FALSE),"-")</f>
        <v>-</v>
      </c>
      <c r="D5055" t="s">
        <v>1625</v>
      </c>
      <c r="F5055">
        <v>71.209999999999994</v>
      </c>
      <c r="G5055">
        <v>-2.3345270751200999</v>
      </c>
      <c r="H5055">
        <v>-7.4508414846958599</v>
      </c>
      <c r="I5055">
        <v>0.36706588425682701</v>
      </c>
      <c r="J5055">
        <v>-2.8679320608338301</v>
      </c>
      <c r="K5055">
        <v>70.704439557466301</v>
      </c>
      <c r="L5055">
        <v>66.051051116911097</v>
      </c>
      <c r="N5055">
        <v>0.76603043128873405</v>
      </c>
      <c r="O5055">
        <v>15.1523662406965</v>
      </c>
      <c r="P5055">
        <v>47.585492227979202</v>
      </c>
    </row>
    <row r="5056" spans="1:16" hidden="1" x14ac:dyDescent="0.3">
      <c r="A5056" t="s">
        <v>10266</v>
      </c>
      <c r="B5056" t="s">
        <v>10267</v>
      </c>
      <c r="C5056" t="str">
        <f>IFERROR(VLOOKUP(Table1[[#This Row],[Ticker]],[1]!Table1[[Symbol]:[Industry]],2,FALSE),"-")</f>
        <v>-</v>
      </c>
      <c r="D5056" t="s">
        <v>714</v>
      </c>
      <c r="F5056">
        <v>1000.01</v>
      </c>
      <c r="G5056">
        <v>-25.6852215195645</v>
      </c>
      <c r="H5056">
        <v>-7.0441664040619996</v>
      </c>
      <c r="I5056">
        <v>-11.316375771953901</v>
      </c>
      <c r="J5056">
        <v>-1.6724935522083499</v>
      </c>
      <c r="K5056">
        <v>999.99852528904898</v>
      </c>
      <c r="L5056">
        <v>999.99860122116297</v>
      </c>
      <c r="N5056">
        <v>0.39072000605835799</v>
      </c>
      <c r="O5056">
        <v>2.9989700102998902</v>
      </c>
      <c r="P5056">
        <v>0.60057945354312603</v>
      </c>
    </row>
    <row r="5057" spans="1:16" hidden="1" x14ac:dyDescent="0.3">
      <c r="A5057" t="s">
        <v>10268</v>
      </c>
      <c r="B5057" t="s">
        <v>10269</v>
      </c>
      <c r="C5057" t="str">
        <f>IFERROR(VLOOKUP(Table1[[#This Row],[Ticker]],[1]!Table1[[Symbol]:[Industry]],2,FALSE),"-")</f>
        <v>-</v>
      </c>
      <c r="D5057" t="s">
        <v>714</v>
      </c>
      <c r="F5057">
        <v>73.38</v>
      </c>
      <c r="G5057">
        <v>46.126389578593503</v>
      </c>
      <c r="H5057">
        <v>-11.556986916882501</v>
      </c>
      <c r="I5057">
        <v>15.9238241586858</v>
      </c>
      <c r="J5057">
        <v>-1.6446334931162001</v>
      </c>
      <c r="K5057">
        <v>73.330303589223206</v>
      </c>
      <c r="L5057">
        <v>63.800974082474497</v>
      </c>
      <c r="N5057">
        <v>0.97380911183669505</v>
      </c>
      <c r="O5057">
        <v>18.152085036794698</v>
      </c>
      <c r="P5057">
        <v>82.992518703241799</v>
      </c>
    </row>
    <row r="5058" spans="1:16" hidden="1" x14ac:dyDescent="0.3">
      <c r="A5058" t="s">
        <v>10270</v>
      </c>
      <c r="B5058" t="s">
        <v>10271</v>
      </c>
      <c r="C5058" t="str">
        <f>IFERROR(VLOOKUP(Table1[[#This Row],[Ticker]],[1]!Table1[[Symbol]:[Industry]],2,FALSE),"-")</f>
        <v>-</v>
      </c>
      <c r="D5058" t="s">
        <v>714</v>
      </c>
      <c r="F5058">
        <v>80.540000000000006</v>
      </c>
      <c r="G5058">
        <v>-2.3089960293684499</v>
      </c>
      <c r="H5058">
        <v>-2.3047058122840398</v>
      </c>
      <c r="I5058">
        <v>-0.120357961654356</v>
      </c>
      <c r="J5058">
        <v>0.35630902399366599</v>
      </c>
      <c r="K5058">
        <v>76.745954639046602</v>
      </c>
      <c r="L5058">
        <v>72.114444676470896</v>
      </c>
      <c r="N5058">
        <v>1.03952282642427</v>
      </c>
      <c r="O5058">
        <v>5.5376210578594396</v>
      </c>
      <c r="P5058">
        <v>27.942811755361301</v>
      </c>
    </row>
    <row r="5059" spans="1:16" hidden="1" x14ac:dyDescent="0.3">
      <c r="A5059" t="s">
        <v>10272</v>
      </c>
      <c r="B5059" t="s">
        <v>10273</v>
      </c>
      <c r="C5059" t="str">
        <f>IFERROR(VLOOKUP(Table1[[#This Row],[Ticker]],[1]!Table1[[Symbol]:[Industry]],2,FALSE),"-")</f>
        <v>-</v>
      </c>
      <c r="D5059" t="s">
        <v>714</v>
      </c>
      <c r="F5059">
        <v>192.67</v>
      </c>
      <c r="G5059">
        <v>7.1814773287907396</v>
      </c>
      <c r="H5059">
        <v>-1.0428617726203899</v>
      </c>
      <c r="I5059">
        <v>-0.46006852224165501</v>
      </c>
      <c r="J5059">
        <v>0.63700592313267801</v>
      </c>
      <c r="K5059">
        <v>186.23893145970001</v>
      </c>
      <c r="L5059">
        <v>171.76487264235001</v>
      </c>
      <c r="N5059">
        <v>2.34187495931323</v>
      </c>
      <c r="O5059">
        <v>2.6781543571910702</v>
      </c>
      <c r="P5059">
        <v>36.5679047349021</v>
      </c>
    </row>
    <row r="5060" spans="1:16" hidden="1" x14ac:dyDescent="0.3">
      <c r="A5060" t="s">
        <v>10274</v>
      </c>
      <c r="B5060" t="s">
        <v>10275</v>
      </c>
      <c r="C5060" t="str">
        <f>IFERROR(VLOOKUP(Table1[[#This Row],[Ticker]],[1]!Table1[[Symbol]:[Industry]],2,FALSE),"-")</f>
        <v>-</v>
      </c>
      <c r="F5060">
        <v>0</v>
      </c>
      <c r="G5060">
        <v>-25.6852215195645</v>
      </c>
    </row>
    <row r="5061" spans="1:16" hidden="1" x14ac:dyDescent="0.3">
      <c r="A5061" t="s">
        <v>10276</v>
      </c>
      <c r="B5061" t="s">
        <v>10277</v>
      </c>
      <c r="C5061" t="str">
        <f>IFERROR(VLOOKUP(Table1[[#This Row],[Ticker]],[1]!Table1[[Symbol]:[Industry]],2,FALSE),"-")</f>
        <v>-</v>
      </c>
      <c r="D5061" t="s">
        <v>1299</v>
      </c>
      <c r="F5061">
        <v>26.3</v>
      </c>
      <c r="G5061">
        <v>-17.765648273770498</v>
      </c>
      <c r="H5061">
        <v>-4.9214338683615004</v>
      </c>
      <c r="I5061">
        <v>-5.9487860283642098</v>
      </c>
      <c r="J5061">
        <v>-1.82243694843476</v>
      </c>
      <c r="K5061">
        <v>26.106899235439201</v>
      </c>
      <c r="L5061">
        <v>25.513833713377501</v>
      </c>
      <c r="N5061">
        <v>3.7211520902661102</v>
      </c>
      <c r="O5061">
        <v>13.307984790874499</v>
      </c>
      <c r="P5061">
        <v>11.0173068805403</v>
      </c>
    </row>
    <row r="5062" spans="1:16" hidden="1" x14ac:dyDescent="0.3">
      <c r="A5062" t="s">
        <v>10278</v>
      </c>
      <c r="B5062" t="s">
        <v>10279</v>
      </c>
      <c r="C5062" t="str">
        <f>IFERROR(VLOOKUP(Table1[[#This Row],[Ticker]],[1]!Table1[[Symbol]:[Industry]],2,FALSE),"-")</f>
        <v>-</v>
      </c>
      <c r="D5062" t="s">
        <v>714</v>
      </c>
      <c r="F5062">
        <v>88.74</v>
      </c>
      <c r="G5062">
        <v>1.6501207103106099</v>
      </c>
      <c r="H5062">
        <v>-10.739818577975001</v>
      </c>
      <c r="I5062">
        <v>8.2944317492753097</v>
      </c>
      <c r="J5062">
        <v>-2.7985999019461101</v>
      </c>
      <c r="K5062">
        <v>87.269919206283006</v>
      </c>
      <c r="L5062">
        <v>79.204057853837497</v>
      </c>
      <c r="N5062">
        <v>0.72651627482186298</v>
      </c>
      <c r="O5062">
        <v>8.1812035158891092</v>
      </c>
      <c r="P5062">
        <v>30.499999999999901</v>
      </c>
    </row>
    <row r="5063" spans="1:16" hidden="1" x14ac:dyDescent="0.3">
      <c r="A5063" t="s">
        <v>10280</v>
      </c>
      <c r="B5063" t="s">
        <v>10281</v>
      </c>
      <c r="C5063" t="str">
        <f>IFERROR(VLOOKUP(Table1[[#This Row],[Ticker]],[1]!Table1[[Symbol]:[Industry]],2,FALSE),"-")</f>
        <v>-</v>
      </c>
      <c r="D5063" t="s">
        <v>1625</v>
      </c>
      <c r="F5063">
        <v>71.2</v>
      </c>
      <c r="G5063">
        <v>-2.92660082990936</v>
      </c>
      <c r="H5063">
        <v>-7.81125148077051</v>
      </c>
      <c r="I5063">
        <v>1.5193912644961201</v>
      </c>
      <c r="J5063">
        <v>-1.8678745313078</v>
      </c>
      <c r="K5063">
        <v>70.708204037432097</v>
      </c>
      <c r="L5063">
        <v>65.8858261317949</v>
      </c>
      <c r="N5063">
        <v>0.98127641438271895</v>
      </c>
      <c r="O5063">
        <v>6.2640449438202204</v>
      </c>
      <c r="P5063">
        <v>29.4545454545454</v>
      </c>
    </row>
    <row r="5064" spans="1:16" hidden="1" x14ac:dyDescent="0.3">
      <c r="A5064" t="s">
        <v>10282</v>
      </c>
      <c r="B5064" t="s">
        <v>10283</v>
      </c>
      <c r="C5064" t="str">
        <f>IFERROR(VLOOKUP(Table1[[#This Row],[Ticker]],[1]!Table1[[Symbol]:[Industry]],2,FALSE),"-")</f>
        <v>-</v>
      </c>
      <c r="F5064">
        <v>371.65</v>
      </c>
      <c r="G5064">
        <v>82.056533650921693</v>
      </c>
      <c r="H5064">
        <v>54.029503128822</v>
      </c>
      <c r="I5064">
        <v>58.579767085188898</v>
      </c>
      <c r="J5064">
        <v>56.570515580211698</v>
      </c>
      <c r="K5064">
        <v>240.88035260109399</v>
      </c>
      <c r="L5064">
        <v>226.365591099715</v>
      </c>
      <c r="N5064">
        <v>3.40929046761857</v>
      </c>
      <c r="O5064">
        <v>2.5696219561415399</v>
      </c>
      <c r="P5064">
        <v>151.11486486486399</v>
      </c>
    </row>
    <row r="5065" spans="1:16" hidden="1" x14ac:dyDescent="0.3">
      <c r="A5065" t="s">
        <v>10284</v>
      </c>
      <c r="B5065" t="s">
        <v>10285</v>
      </c>
      <c r="C5065" t="str">
        <f>IFERROR(VLOOKUP(Table1[[#This Row],[Ticker]],[1]!Table1[[Symbol]:[Industry]],2,FALSE),"-")</f>
        <v>-</v>
      </c>
      <c r="D5065" t="s">
        <v>714</v>
      </c>
      <c r="F5065">
        <v>87.39</v>
      </c>
      <c r="G5065">
        <v>0.58265884454470296</v>
      </c>
      <c r="H5065">
        <v>-10.9394128829352</v>
      </c>
      <c r="I5065">
        <v>6.4747795050375503</v>
      </c>
      <c r="J5065">
        <v>-3.14921492840688</v>
      </c>
      <c r="K5065">
        <v>86.053425596836206</v>
      </c>
      <c r="L5065">
        <v>78.496269936645902</v>
      </c>
      <c r="N5065">
        <v>0.219226745466469</v>
      </c>
      <c r="O5065">
        <v>8.3075866803982095</v>
      </c>
      <c r="P5065">
        <v>29.275147928994102</v>
      </c>
    </row>
    <row r="5066" spans="1:16" hidden="1" x14ac:dyDescent="0.3">
      <c r="A5066" t="s">
        <v>10286</v>
      </c>
      <c r="B5066" t="s">
        <v>10287</v>
      </c>
      <c r="C5066" t="str">
        <f>IFERROR(VLOOKUP(Table1[[#This Row],[Ticker]],[1]!Table1[[Symbol]:[Industry]],2,FALSE),"-")</f>
        <v>-</v>
      </c>
      <c r="F5066">
        <v>0</v>
      </c>
      <c r="G5066">
        <v>-25.6852215195645</v>
      </c>
    </row>
    <row r="5067" spans="1:16" hidden="1" x14ac:dyDescent="0.3">
      <c r="A5067" t="s">
        <v>10288</v>
      </c>
      <c r="B5067" t="s">
        <v>10289</v>
      </c>
      <c r="C5067" t="str">
        <f>IFERROR(VLOOKUP(Table1[[#This Row],[Ticker]],[1]!Table1[[Symbol]:[Industry]],2,FALSE),"-")</f>
        <v>-</v>
      </c>
    </row>
    <row r="5068" spans="1:16" hidden="1" x14ac:dyDescent="0.3">
      <c r="A5068" t="s">
        <v>10290</v>
      </c>
      <c r="B5068" t="s">
        <v>10291</v>
      </c>
      <c r="C5068" t="str">
        <f>IFERROR(VLOOKUP(Table1[[#This Row],[Ticker]],[1]!Table1[[Symbol]:[Industry]],2,FALSE),"-")</f>
        <v>-</v>
      </c>
      <c r="D5068" t="s">
        <v>714</v>
      </c>
      <c r="F5068">
        <v>37.700000000000003</v>
      </c>
      <c r="G5068">
        <v>1.33634182275352</v>
      </c>
      <c r="H5068">
        <v>3.73195299892306</v>
      </c>
      <c r="I5068">
        <v>-5.3589721744272403</v>
      </c>
      <c r="J5068">
        <v>2.1036742330265499</v>
      </c>
      <c r="K5068">
        <v>35.182114635409299</v>
      </c>
      <c r="L5068">
        <v>34.1872019324516</v>
      </c>
      <c r="N5068">
        <v>0.79217234566926298</v>
      </c>
      <c r="O5068">
        <v>4.50928381962862</v>
      </c>
      <c r="P5068">
        <v>30</v>
      </c>
    </row>
    <row r="5069" spans="1:16" hidden="1" x14ac:dyDescent="0.3">
      <c r="A5069" t="s">
        <v>10292</v>
      </c>
      <c r="B5069" t="s">
        <v>10293</v>
      </c>
      <c r="C5069" t="str">
        <f>IFERROR(VLOOKUP(Table1[[#This Row],[Ticker]],[1]!Table1[[Symbol]:[Industry]],2,FALSE),"-")</f>
        <v>-</v>
      </c>
      <c r="D5069" t="s">
        <v>714</v>
      </c>
      <c r="F5069">
        <v>525.01</v>
      </c>
      <c r="G5069">
        <v>-20.439050402573098</v>
      </c>
      <c r="H5069">
        <v>-4.0077330947192804</v>
      </c>
      <c r="I5069">
        <v>-2.0927518095681199</v>
      </c>
      <c r="J5069">
        <v>0.289970134727423</v>
      </c>
      <c r="K5069">
        <v>500.76972310479101</v>
      </c>
      <c r="L5069">
        <v>472.48699841096601</v>
      </c>
      <c r="N5069">
        <v>0.98299807092934899</v>
      </c>
      <c r="O5069">
        <v>5.3789451629492699</v>
      </c>
      <c r="P5069">
        <v>24.705463182897802</v>
      </c>
    </row>
    <row r="5070" spans="1:16" hidden="1" x14ac:dyDescent="0.3">
      <c r="A5070" t="s">
        <v>10294</v>
      </c>
      <c r="B5070" t="s">
        <v>10295</v>
      </c>
      <c r="C5070" t="str">
        <f>IFERROR(VLOOKUP(Table1[[#This Row],[Ticker]],[1]!Table1[[Symbol]:[Industry]],2,FALSE),"-")</f>
        <v>-</v>
      </c>
      <c r="D5070" t="s">
        <v>1299</v>
      </c>
      <c r="F5070">
        <v>999.99</v>
      </c>
      <c r="G5070">
        <v>-25.6852215195645</v>
      </c>
      <c r="H5070">
        <v>-7.0431663940618998</v>
      </c>
      <c r="I5070">
        <v>-11.3173757719539</v>
      </c>
      <c r="J5070">
        <v>-1.6704935422082501</v>
      </c>
      <c r="K5070">
        <v>999.99044059383596</v>
      </c>
      <c r="L5070">
        <v>999.99056635859199</v>
      </c>
      <c r="N5070">
        <v>0.96144905245705603</v>
      </c>
      <c r="O5070">
        <v>1.8010180101801101</v>
      </c>
      <c r="P5070">
        <v>0.23957497995188401</v>
      </c>
    </row>
    <row r="5071" spans="1:16" hidden="1" x14ac:dyDescent="0.3">
      <c r="A5071" t="s">
        <v>10296</v>
      </c>
      <c r="B5071" t="s">
        <v>10297</v>
      </c>
      <c r="C5071" t="str">
        <f>IFERROR(VLOOKUP(Table1[[#This Row],[Ticker]],[1]!Table1[[Symbol]:[Industry]],2,FALSE),"-")</f>
        <v>-</v>
      </c>
      <c r="D5071" t="s">
        <v>714</v>
      </c>
      <c r="F5071">
        <v>72.7</v>
      </c>
      <c r="G5071">
        <v>36.158055417211898</v>
      </c>
      <c r="H5071">
        <v>-10.1827087546857</v>
      </c>
      <c r="I5071">
        <v>11.590485597445801</v>
      </c>
      <c r="J5071">
        <v>-2.2510864892618501</v>
      </c>
      <c r="K5071">
        <v>72.812021805145903</v>
      </c>
      <c r="L5071">
        <v>62.506603487807901</v>
      </c>
      <c r="N5071">
        <v>0.38104626282020099</v>
      </c>
      <c r="O5071">
        <v>14.030261348005499</v>
      </c>
      <c r="P5071">
        <v>65.528233151183898</v>
      </c>
    </row>
    <row r="5072" spans="1:16" hidden="1" x14ac:dyDescent="0.3">
      <c r="A5072" t="s">
        <v>10298</v>
      </c>
      <c r="B5072" t="s">
        <v>10299</v>
      </c>
      <c r="C5072" t="str">
        <f>IFERROR(VLOOKUP(Table1[[#This Row],[Ticker]],[1]!Table1[[Symbol]:[Industry]],2,FALSE),"-")</f>
        <v>-</v>
      </c>
      <c r="D5072" t="s">
        <v>714</v>
      </c>
      <c r="F5072">
        <v>26.4</v>
      </c>
      <c r="G5072">
        <v>-31.3220392148909</v>
      </c>
      <c r="H5072">
        <v>-7.3012557908167894E-2</v>
      </c>
      <c r="I5072">
        <v>-4.86576286872815</v>
      </c>
      <c r="J5072">
        <v>0.27581458066678199</v>
      </c>
      <c r="K5072">
        <v>24.9602052803086</v>
      </c>
      <c r="L5072">
        <v>24.019834575919202</v>
      </c>
      <c r="N5072">
        <v>3.5285751980687401</v>
      </c>
      <c r="O5072">
        <v>17.424242424242401</v>
      </c>
      <c r="P5072">
        <v>21.379310344827498</v>
      </c>
    </row>
    <row r="5073" spans="1:16" hidden="1" x14ac:dyDescent="0.3">
      <c r="A5073" t="s">
        <v>10300</v>
      </c>
      <c r="B5073" t="s">
        <v>10301</v>
      </c>
      <c r="C5073" t="str">
        <f>IFERROR(VLOOKUP(Table1[[#This Row],[Ticker]],[1]!Table1[[Symbol]:[Industry]],2,FALSE),"-")</f>
        <v>-</v>
      </c>
      <c r="D5073" t="s">
        <v>714</v>
      </c>
      <c r="F5073">
        <v>79.739999999999995</v>
      </c>
      <c r="G5073">
        <v>-25.3959497298525</v>
      </c>
      <c r="H5073">
        <v>-2.1300005018211401</v>
      </c>
      <c r="I5073">
        <v>-1.05742001974156</v>
      </c>
      <c r="J5073">
        <v>0.91692264461378403</v>
      </c>
      <c r="K5073">
        <v>76.392748461775398</v>
      </c>
      <c r="L5073">
        <v>71.689986096777602</v>
      </c>
      <c r="N5073">
        <v>1.2874998387341501</v>
      </c>
      <c r="O5073">
        <v>4.0882869325307301</v>
      </c>
      <c r="P5073">
        <v>26.511185149928501</v>
      </c>
    </row>
    <row r="5074" spans="1:16" hidden="1" x14ac:dyDescent="0.3">
      <c r="A5074" t="s">
        <v>10302</v>
      </c>
      <c r="B5074" t="s">
        <v>10303</v>
      </c>
      <c r="C5074" t="str">
        <f>IFERROR(VLOOKUP(Table1[[#This Row],[Ticker]],[1]!Table1[[Symbol]:[Industry]],2,FALSE),"-")</f>
        <v>-</v>
      </c>
      <c r="D5074" t="s">
        <v>714</v>
      </c>
      <c r="F5074">
        <v>21.27</v>
      </c>
      <c r="G5074">
        <v>7.6773717464709303</v>
      </c>
      <c r="H5074">
        <v>-1.2557432503693899</v>
      </c>
      <c r="I5074">
        <v>3.4384915061685102</v>
      </c>
      <c r="J5074">
        <v>0.15367455538049901</v>
      </c>
      <c r="K5074">
        <v>20.071124145581699</v>
      </c>
      <c r="L5074">
        <v>18.374847874152</v>
      </c>
      <c r="N5074">
        <v>1.49203121223818</v>
      </c>
      <c r="O5074">
        <v>6.7230841560883698</v>
      </c>
      <c r="P5074">
        <v>35.650510204081598</v>
      </c>
    </row>
    <row r="5075" spans="1:16" hidden="1" x14ac:dyDescent="0.3">
      <c r="A5075" t="s">
        <v>10304</v>
      </c>
      <c r="B5075" t="s">
        <v>10305</v>
      </c>
      <c r="C5075" t="str">
        <f>IFERROR(VLOOKUP(Table1[[#This Row],[Ticker]],[1]!Table1[[Symbol]:[Industry]],2,FALSE),"-")</f>
        <v>-</v>
      </c>
      <c r="D5075" t="s">
        <v>1299</v>
      </c>
      <c r="F5075">
        <v>1000.01</v>
      </c>
      <c r="G5075">
        <v>-25.6852215195645</v>
      </c>
      <c r="H5075">
        <v>-7.0441664040619996</v>
      </c>
      <c r="I5075">
        <v>-11.316375771953901</v>
      </c>
      <c r="J5075">
        <v>-1.6694935322081501</v>
      </c>
      <c r="K5075">
        <v>1000.0011414755</v>
      </c>
      <c r="L5075">
        <v>1000.03712345822</v>
      </c>
      <c r="N5075">
        <v>0.75976251264141004</v>
      </c>
      <c r="O5075">
        <v>1.99898001019989</v>
      </c>
      <c r="P5075">
        <v>2.04183673469386</v>
      </c>
    </row>
    <row r="5076" spans="1:16" hidden="1" x14ac:dyDescent="0.3">
      <c r="A5076" t="s">
        <v>10306</v>
      </c>
      <c r="B5076" t="s">
        <v>10307</v>
      </c>
      <c r="C5076" t="str">
        <f>IFERROR(VLOOKUP(Table1[[#This Row],[Ticker]],[1]!Table1[[Symbol]:[Industry]],2,FALSE),"-")</f>
        <v>-</v>
      </c>
      <c r="D5076" t="s">
        <v>1009</v>
      </c>
      <c r="F5076">
        <v>220.22</v>
      </c>
      <c r="G5076">
        <v>-25.6852215195645</v>
      </c>
      <c r="H5076">
        <v>-7.0441664040619996</v>
      </c>
      <c r="I5076">
        <v>-11.3173757719539</v>
      </c>
      <c r="O5076">
        <v>0</v>
      </c>
      <c r="P5076">
        <v>0</v>
      </c>
    </row>
    <row r="5077" spans="1:16" hidden="1" x14ac:dyDescent="0.3">
      <c r="A5077" t="s">
        <v>10308</v>
      </c>
      <c r="B5077" t="s">
        <v>10309</v>
      </c>
      <c r="C5077" t="str">
        <f>IFERROR(VLOOKUP(Table1[[#This Row],[Ticker]],[1]!Table1[[Symbol]:[Industry]],2,FALSE),"-")</f>
        <v>-</v>
      </c>
      <c r="D5077" t="s">
        <v>714</v>
      </c>
      <c r="F5077">
        <v>211.1</v>
      </c>
      <c r="G5077">
        <v>14.125361962785201</v>
      </c>
      <c r="H5077">
        <v>-1.2549307640801</v>
      </c>
      <c r="I5077">
        <v>11.80171906066</v>
      </c>
      <c r="J5077">
        <v>-0.77037674254531496</v>
      </c>
      <c r="K5077">
        <v>197.708204025013</v>
      </c>
      <c r="L5077">
        <v>174.520982678541</v>
      </c>
      <c r="N5077">
        <v>1.2897448755395799</v>
      </c>
      <c r="O5077">
        <v>2.31643770724776</v>
      </c>
      <c r="P5077">
        <v>49.1135127498763</v>
      </c>
    </row>
    <row r="5078" spans="1:16" hidden="1" x14ac:dyDescent="0.3">
      <c r="A5078" t="s">
        <v>10310</v>
      </c>
      <c r="B5078" t="s">
        <v>10311</v>
      </c>
      <c r="C5078" t="str">
        <f>IFERROR(VLOOKUP(Table1[[#This Row],[Ticker]],[1]!Table1[[Symbol]:[Industry]],2,FALSE),"-")</f>
        <v>-</v>
      </c>
      <c r="D5078" t="s">
        <v>714</v>
      </c>
      <c r="F5078">
        <v>242.01</v>
      </c>
      <c r="G5078">
        <v>-5.2103111252992997</v>
      </c>
      <c r="H5078">
        <v>-3.3098863116674502</v>
      </c>
      <c r="I5078">
        <v>-0.21187581786342</v>
      </c>
      <c r="J5078">
        <v>0.22774591163465699</v>
      </c>
      <c r="K5078">
        <v>233.08364073588399</v>
      </c>
      <c r="N5078">
        <v>0.97895090349698799</v>
      </c>
      <c r="O5078">
        <v>16.077848022808901</v>
      </c>
      <c r="P5078">
        <v>28.047619047619001</v>
      </c>
    </row>
    <row r="5079" spans="1:16" hidden="1" x14ac:dyDescent="0.3">
      <c r="A5079" t="s">
        <v>10312</v>
      </c>
      <c r="B5079" t="s">
        <v>10313</v>
      </c>
      <c r="C5079" t="str">
        <f>IFERROR(VLOOKUP(Table1[[#This Row],[Ticker]],[1]!Table1[[Symbol]:[Industry]],2,FALSE),"-")</f>
        <v>-</v>
      </c>
      <c r="D5079" t="s">
        <v>714</v>
      </c>
      <c r="F5079">
        <v>22.77</v>
      </c>
      <c r="G5079">
        <v>4.9738042684010804</v>
      </c>
      <c r="H5079">
        <v>-1.8172062940207301</v>
      </c>
      <c r="I5079">
        <v>5.1532124633401502</v>
      </c>
      <c r="J5079">
        <v>5.7229852046968697E-2</v>
      </c>
      <c r="K5079">
        <v>21.685128649193199</v>
      </c>
      <c r="N5079">
        <v>1.6084332789146201</v>
      </c>
      <c r="O5079">
        <v>7.5977162933684701</v>
      </c>
      <c r="P5079">
        <v>39.693251533742298</v>
      </c>
    </row>
    <row r="5080" spans="1:16" hidden="1" x14ac:dyDescent="0.3">
      <c r="A5080" t="s">
        <v>10314</v>
      </c>
      <c r="B5080" t="s">
        <v>10315</v>
      </c>
      <c r="C5080" t="str">
        <f>IFERROR(VLOOKUP(Table1[[#This Row],[Ticker]],[1]!Table1[[Symbol]:[Industry]],2,FALSE),"-")</f>
        <v>-</v>
      </c>
      <c r="D5080" t="s">
        <v>714</v>
      </c>
      <c r="F5080">
        <v>80.2</v>
      </c>
      <c r="G5080">
        <v>-4.7746229970257099</v>
      </c>
      <c r="H5080">
        <v>-1.57264200579816</v>
      </c>
      <c r="I5080">
        <v>-0.14465606028220299</v>
      </c>
      <c r="J5080">
        <v>0.74229955123992297</v>
      </c>
      <c r="K5080">
        <v>76.490981684630498</v>
      </c>
      <c r="N5080">
        <v>0.94660410062854605</v>
      </c>
      <c r="O5080">
        <v>2.2443890274314202</v>
      </c>
      <c r="P5080">
        <v>28.793961779347999</v>
      </c>
    </row>
    <row r="5081" spans="1:16" hidden="1" x14ac:dyDescent="0.3">
      <c r="A5081" t="s">
        <v>10316</v>
      </c>
      <c r="B5081" t="s">
        <v>10317</v>
      </c>
      <c r="C5081" t="str">
        <f>IFERROR(VLOOKUP(Table1[[#This Row],[Ticker]],[1]!Table1[[Symbol]:[Industry]],2,FALSE),"-")</f>
        <v>-</v>
      </c>
      <c r="F5081">
        <v>101.75</v>
      </c>
      <c r="G5081">
        <v>-25.930319558780202</v>
      </c>
      <c r="H5081">
        <v>-7.0441664040619996</v>
      </c>
      <c r="I5081">
        <v>-11.3173757719539</v>
      </c>
      <c r="J5081">
        <v>-1.6714935522083501</v>
      </c>
      <c r="K5081">
        <v>101.75006135068701</v>
      </c>
      <c r="O5081">
        <v>0.24570024570025301</v>
      </c>
      <c r="P5081">
        <v>0</v>
      </c>
    </row>
    <row r="5082" spans="1:16" hidden="1" x14ac:dyDescent="0.3">
      <c r="A5082" t="s">
        <v>10318</v>
      </c>
      <c r="B5082" t="s">
        <v>10319</v>
      </c>
      <c r="C5082" t="str">
        <f>IFERROR(VLOOKUP(Table1[[#This Row],[Ticker]],[1]!Table1[[Symbol]:[Industry]],2,FALSE),"-")</f>
        <v>-</v>
      </c>
      <c r="D5082" t="s">
        <v>714</v>
      </c>
      <c r="F5082">
        <v>27.66</v>
      </c>
      <c r="G5082">
        <v>40.083779078879402</v>
      </c>
      <c r="H5082">
        <v>-3.98446491152469</v>
      </c>
      <c r="I5082">
        <v>20.5853423968586</v>
      </c>
      <c r="J5082">
        <v>-1.5627585032775699</v>
      </c>
      <c r="K5082">
        <v>26.0084698317715</v>
      </c>
      <c r="N5082">
        <v>1.1461846322620299</v>
      </c>
      <c r="O5082">
        <v>3.5791757049891499</v>
      </c>
      <c r="P5082">
        <v>67.028985507246304</v>
      </c>
    </row>
    <row r="5083" spans="1:16" hidden="1" x14ac:dyDescent="0.3">
      <c r="A5083" t="s">
        <v>10320</v>
      </c>
      <c r="B5083" t="s">
        <v>10321</v>
      </c>
      <c r="C5083" t="str">
        <f>IFERROR(VLOOKUP(Table1[[#This Row],[Ticker]],[1]!Table1[[Symbol]:[Industry]],2,FALSE),"-")</f>
        <v>-</v>
      </c>
      <c r="D5083" t="s">
        <v>714</v>
      </c>
      <c r="F5083">
        <v>37.83</v>
      </c>
      <c r="G5083">
        <v>-3.0198518697590901</v>
      </c>
      <c r="H5083">
        <v>4.2351449642965697</v>
      </c>
      <c r="I5083">
        <v>-4.9637069499129103</v>
      </c>
      <c r="J5083">
        <v>3.0784365958777098</v>
      </c>
      <c r="K5083">
        <v>35.167171829959898</v>
      </c>
      <c r="N5083">
        <v>1.47878237005915</v>
      </c>
      <c r="O5083">
        <v>5.7361882104150101</v>
      </c>
      <c r="P5083">
        <v>24.440789473684202</v>
      </c>
    </row>
    <row r="5084" spans="1:16" hidden="1" x14ac:dyDescent="0.3">
      <c r="A5084" t="s">
        <v>10322</v>
      </c>
      <c r="B5084" t="s">
        <v>10323</v>
      </c>
      <c r="C5084" t="str">
        <f>IFERROR(VLOOKUP(Table1[[#This Row],[Ticker]],[1]!Table1[[Symbol]:[Industry]],2,FALSE),"-")</f>
        <v>-</v>
      </c>
      <c r="D5084" t="s">
        <v>1299</v>
      </c>
      <c r="F5084">
        <v>1000</v>
      </c>
      <c r="G5084">
        <v>-25.684221509564399</v>
      </c>
      <c r="H5084">
        <v>-7.0461663840622002</v>
      </c>
      <c r="I5084">
        <v>-11.318375761954</v>
      </c>
      <c r="J5084">
        <v>-1.67349353220855</v>
      </c>
      <c r="K5084">
        <v>1000.0000700725</v>
      </c>
      <c r="N5084">
        <v>1.45834790744367</v>
      </c>
      <c r="O5084">
        <v>1.0000000000065499E-3</v>
      </c>
      <c r="P5084">
        <v>0.50251256281406098</v>
      </c>
    </row>
    <row r="5085" spans="1:16" hidden="1" x14ac:dyDescent="0.3">
      <c r="A5085" t="s">
        <v>10324</v>
      </c>
      <c r="B5085" t="s">
        <v>10325</v>
      </c>
      <c r="C5085" t="str">
        <f>IFERROR(VLOOKUP(Table1[[#This Row],[Ticker]],[1]!Table1[[Symbol]:[Industry]],2,FALSE),"-")</f>
        <v>-</v>
      </c>
      <c r="D5085" t="s">
        <v>1625</v>
      </c>
      <c r="F5085">
        <v>73.650000000000006</v>
      </c>
      <c r="G5085">
        <v>-12.377529211872201</v>
      </c>
      <c r="H5085">
        <v>-8.4621272413341106</v>
      </c>
      <c r="I5085">
        <v>1.6427469274325499</v>
      </c>
      <c r="J5085">
        <v>-2.35176566105189</v>
      </c>
      <c r="K5085">
        <v>72.9955835472432</v>
      </c>
      <c r="N5085">
        <v>0.345981639871067</v>
      </c>
      <c r="O5085">
        <v>4.3448744059741902</v>
      </c>
      <c r="P5085">
        <v>38.700564971751398</v>
      </c>
    </row>
    <row r="5086" spans="1:16" hidden="1" x14ac:dyDescent="0.3">
      <c r="A5086" t="s">
        <v>10326</v>
      </c>
      <c r="B5086" t="s">
        <v>10327</v>
      </c>
      <c r="C5086" t="str">
        <f>IFERROR(VLOOKUP(Table1[[#This Row],[Ticker]],[1]!Table1[[Symbol]:[Industry]],2,FALSE),"-")</f>
        <v>-</v>
      </c>
      <c r="D5086" t="s">
        <v>714</v>
      </c>
      <c r="F5086">
        <v>89.85</v>
      </c>
      <c r="G5086">
        <v>-9.0293563218976605</v>
      </c>
      <c r="H5086">
        <v>-6.0329304490058204</v>
      </c>
      <c r="I5086">
        <v>6.27194499757882</v>
      </c>
      <c r="J5086">
        <v>-2.8802847609995501</v>
      </c>
      <c r="K5086">
        <v>88.511738455835399</v>
      </c>
      <c r="N5086">
        <v>0.39955644685671499</v>
      </c>
      <c r="O5086">
        <v>9.0372843628269308</v>
      </c>
      <c r="P5086">
        <v>27.068307170131501</v>
      </c>
    </row>
    <row r="5087" spans="1:16" hidden="1" x14ac:dyDescent="0.3">
      <c r="A5087" t="s">
        <v>10328</v>
      </c>
      <c r="B5087" t="s">
        <v>10329</v>
      </c>
      <c r="C5087" t="str">
        <f>IFERROR(VLOOKUP(Table1[[#This Row],[Ticker]],[1]!Table1[[Symbol]:[Industry]],2,FALSE),"-")</f>
        <v>-</v>
      </c>
      <c r="D5087" t="s">
        <v>1625</v>
      </c>
      <c r="F5087">
        <v>71.3</v>
      </c>
      <c r="G5087">
        <v>-10.592404731832501</v>
      </c>
      <c r="H5087">
        <v>-6.7622777500803197</v>
      </c>
      <c r="I5087">
        <v>1.32085487575536</v>
      </c>
      <c r="J5087">
        <v>-1.7417182713094701</v>
      </c>
      <c r="K5087">
        <v>70.677820165630095</v>
      </c>
      <c r="N5087">
        <v>0.41654228536432403</v>
      </c>
      <c r="O5087">
        <v>6.0308555399719301</v>
      </c>
      <c r="P5087">
        <v>32.037037037037003</v>
      </c>
    </row>
    <row r="5088" spans="1:16" hidden="1" x14ac:dyDescent="0.3">
      <c r="A5088" t="s">
        <v>10330</v>
      </c>
      <c r="B5088" t="s">
        <v>10331</v>
      </c>
      <c r="C5088" t="str">
        <f>IFERROR(VLOOKUP(Table1[[#This Row],[Ticker]],[1]!Table1[[Symbol]:[Industry]],2,FALSE),"-")</f>
        <v>-</v>
      </c>
      <c r="D5088" t="s">
        <v>227</v>
      </c>
      <c r="F5088">
        <v>100.5</v>
      </c>
      <c r="G5088">
        <v>-25.1852215195645</v>
      </c>
      <c r="I5088">
        <v>-10.8173757719539</v>
      </c>
      <c r="N5088">
        <v>1.7777777777777699</v>
      </c>
      <c r="O5088">
        <v>6.4676616915422898</v>
      </c>
      <c r="P5088">
        <v>0.49999999999998901</v>
      </c>
    </row>
    <row r="5089" spans="1:16" hidden="1" x14ac:dyDescent="0.3">
      <c r="A5089" t="s">
        <v>10332</v>
      </c>
      <c r="B5089" t="s">
        <v>10333</v>
      </c>
      <c r="C5089" t="str">
        <f>IFERROR(VLOOKUP(Table1[[#This Row],[Ticker]],[1]!Table1[[Symbol]:[Industry]],2,FALSE),"-")</f>
        <v>-</v>
      </c>
      <c r="D5089" t="s">
        <v>1625</v>
      </c>
      <c r="F5089">
        <v>7.12</v>
      </c>
      <c r="G5089">
        <v>-25.4035313787194</v>
      </c>
      <c r="H5089">
        <v>-8.1583725321957097</v>
      </c>
      <c r="I5089">
        <v>-11.0356856311088</v>
      </c>
      <c r="J5089">
        <v>-1.95239242861285</v>
      </c>
      <c r="K5089">
        <v>7.0740105994840299</v>
      </c>
      <c r="N5089">
        <v>0.76968149082206405</v>
      </c>
      <c r="O5089">
        <v>19.382022471910101</v>
      </c>
      <c r="P5089">
        <v>18.6666666666666</v>
      </c>
    </row>
    <row r="5090" spans="1:16" hidden="1" x14ac:dyDescent="0.3">
      <c r="A5090" t="s">
        <v>10334</v>
      </c>
      <c r="B5090" t="s">
        <v>10335</v>
      </c>
      <c r="C5090" t="str">
        <f>IFERROR(VLOOKUP(Table1[[#This Row],[Ticker]],[1]!Table1[[Symbol]:[Industry]],2,FALSE),"-")</f>
        <v>-</v>
      </c>
      <c r="D5090" t="s">
        <v>714</v>
      </c>
      <c r="F5090">
        <v>8.6999999999999993</v>
      </c>
      <c r="G5090">
        <v>-18.135716569069501</v>
      </c>
      <c r="H5090">
        <v>-8.7201440576932701</v>
      </c>
      <c r="I5090">
        <v>-3.6441084452212902</v>
      </c>
      <c r="J5090">
        <v>-2.1239822399911401</v>
      </c>
      <c r="K5090">
        <v>8.5757403332808799</v>
      </c>
      <c r="N5090">
        <v>1.00064806861063</v>
      </c>
      <c r="O5090">
        <v>18.620689655172399</v>
      </c>
      <c r="P5090">
        <v>29.080118694362</v>
      </c>
    </row>
    <row r="5091" spans="1:16" hidden="1" x14ac:dyDescent="0.3">
      <c r="A5091" t="s">
        <v>10336</v>
      </c>
      <c r="B5091" t="s">
        <v>10337</v>
      </c>
      <c r="C5091" t="str">
        <f>IFERROR(VLOOKUP(Table1[[#This Row],[Ticker]],[1]!Table1[[Symbol]:[Industry]],2,FALSE),"-")</f>
        <v>-</v>
      </c>
      <c r="D5091" t="s">
        <v>1299</v>
      </c>
      <c r="F5091">
        <v>103.02</v>
      </c>
      <c r="G5091">
        <v>-22.891367997313498</v>
      </c>
      <c r="H5091">
        <v>-6.5661642579299198</v>
      </c>
      <c r="I5091">
        <v>-8.5235222497029106</v>
      </c>
      <c r="J5091">
        <v>-1.5743118223735599</v>
      </c>
      <c r="K5091">
        <v>102.384406348488</v>
      </c>
      <c r="N5091">
        <v>0.76364751102474504</v>
      </c>
      <c r="O5091">
        <v>2.64997087944089</v>
      </c>
      <c r="P5091">
        <v>4.7483477376715797</v>
      </c>
    </row>
    <row r="5092" spans="1:16" hidden="1" x14ac:dyDescent="0.3">
      <c r="A5092" t="s">
        <v>10338</v>
      </c>
      <c r="B5092" t="s">
        <v>10339</v>
      </c>
      <c r="C5092" t="str">
        <f>IFERROR(VLOOKUP(Table1[[#This Row],[Ticker]],[1]!Table1[[Symbol]:[Industry]],2,FALSE),"-")</f>
        <v>-</v>
      </c>
      <c r="D5092" t="s">
        <v>714</v>
      </c>
      <c r="F5092">
        <v>52.46</v>
      </c>
      <c r="G5092">
        <v>-10.716998859034099</v>
      </c>
      <c r="H5092">
        <v>0.22634537497941901</v>
      </c>
      <c r="I5092">
        <v>3.6508468885763898</v>
      </c>
      <c r="J5092">
        <v>-9.4570475285275402E-2</v>
      </c>
      <c r="K5092">
        <v>50.106951716756299</v>
      </c>
      <c r="N5092">
        <v>4.8299785977537102</v>
      </c>
      <c r="O5092">
        <v>14.3728555089592</v>
      </c>
      <c r="P5092">
        <v>17.4652933273623</v>
      </c>
    </row>
    <row r="5093" spans="1:16" hidden="1" x14ac:dyDescent="0.3">
      <c r="A5093" t="s">
        <v>10340</v>
      </c>
      <c r="B5093" t="s">
        <v>10341</v>
      </c>
      <c r="C5093" t="str">
        <f>IFERROR(VLOOKUP(Table1[[#This Row],[Ticker]],[1]!Table1[[Symbol]:[Industry]],2,FALSE),"-")</f>
        <v>-</v>
      </c>
      <c r="D5093" t="s">
        <v>714</v>
      </c>
      <c r="F5093">
        <v>242.46</v>
      </c>
      <c r="G5093">
        <v>-14.2861863713908</v>
      </c>
      <c r="H5093">
        <v>-2.32313636114355</v>
      </c>
      <c r="I5093">
        <v>8.1659376219718596E-2</v>
      </c>
      <c r="J5093">
        <v>1.4605069549981999</v>
      </c>
      <c r="K5093">
        <v>231.59043257371101</v>
      </c>
      <c r="N5093">
        <v>0.17111778443655901</v>
      </c>
      <c r="O5093">
        <v>6.0546069454755198</v>
      </c>
      <c r="P5093">
        <v>12.7511160714285</v>
      </c>
    </row>
    <row r="5094" spans="1:16" hidden="1" x14ac:dyDescent="0.3">
      <c r="A5094" t="s">
        <v>10342</v>
      </c>
      <c r="B5094" t="s">
        <v>10343</v>
      </c>
      <c r="C5094" t="str">
        <f>IFERROR(VLOOKUP(Table1[[#This Row],[Ticker]],[1]!Table1[[Symbol]:[Industry]],2,FALSE),"-")</f>
        <v>-</v>
      </c>
      <c r="D5094" t="s">
        <v>714</v>
      </c>
      <c r="F5094">
        <v>374.47</v>
      </c>
      <c r="G5094">
        <v>-22.845576337898599</v>
      </c>
      <c r="H5094">
        <v>1.9103978012535601</v>
      </c>
      <c r="I5094">
        <v>-8.4777305902880506</v>
      </c>
      <c r="J5094">
        <v>2.6889715640707101</v>
      </c>
      <c r="K5094">
        <v>350.056820702952</v>
      </c>
      <c r="N5094">
        <v>0.90160437357437095</v>
      </c>
      <c r="O5094">
        <v>15.363046438967</v>
      </c>
      <c r="P5094">
        <v>16.410718726684902</v>
      </c>
    </row>
    <row r="5095" spans="1:16" hidden="1" x14ac:dyDescent="0.3">
      <c r="A5095" t="s">
        <v>10344</v>
      </c>
      <c r="B5095" t="s">
        <v>10345</v>
      </c>
      <c r="C5095" t="str">
        <f>IFERROR(VLOOKUP(Table1[[#This Row],[Ticker]],[1]!Table1[[Symbol]:[Industry]],2,FALSE),"-")</f>
        <v>-</v>
      </c>
      <c r="D5095" t="s">
        <v>1299</v>
      </c>
      <c r="F5095">
        <v>23.32</v>
      </c>
      <c r="G5095">
        <v>-39.760387326491497</v>
      </c>
      <c r="H5095">
        <v>-7.1722620488100901</v>
      </c>
      <c r="I5095">
        <v>-25.392541578881001</v>
      </c>
      <c r="J5095">
        <v>-1.5430688946741</v>
      </c>
      <c r="K5095">
        <v>23.226299649734798</v>
      </c>
      <c r="N5095">
        <v>3.1880812793661302</v>
      </c>
      <c r="O5095">
        <v>17.066895368782099</v>
      </c>
      <c r="P5095">
        <v>7.9629629629629397</v>
      </c>
    </row>
    <row r="5096" spans="1:16" hidden="1" x14ac:dyDescent="0.3">
      <c r="A5096" t="s">
        <v>10346</v>
      </c>
      <c r="B5096" t="s">
        <v>10347</v>
      </c>
      <c r="C5096" t="str">
        <f>IFERROR(VLOOKUP(Table1[[#This Row],[Ticker]],[1]!Table1[[Symbol]:[Industry]],2,FALSE),"-")</f>
        <v>-</v>
      </c>
      <c r="D5096" t="s">
        <v>1299</v>
      </c>
      <c r="F5096">
        <v>56.7</v>
      </c>
      <c r="G5096">
        <v>-35.5278038060965</v>
      </c>
      <c r="H5096">
        <v>-5.6104746477895899</v>
      </c>
      <c r="I5096">
        <v>-21.159958058485898</v>
      </c>
      <c r="J5096">
        <v>-1.75975480551814</v>
      </c>
      <c r="K5096">
        <v>56.496458303641198</v>
      </c>
      <c r="N5096">
        <v>1.14000937720995</v>
      </c>
      <c r="O5096">
        <v>16.649029982363299</v>
      </c>
      <c r="P5096">
        <v>6.5789473684210602</v>
      </c>
    </row>
    <row r="5097" spans="1:16" hidden="1" x14ac:dyDescent="0.3">
      <c r="A5097" t="s">
        <v>10348</v>
      </c>
      <c r="B5097" t="s">
        <v>10349</v>
      </c>
      <c r="C5097" t="str">
        <f>IFERROR(VLOOKUP(Table1[[#This Row],[Ticker]],[1]!Table1[[Symbol]:[Industry]],2,FALSE),"-")</f>
        <v>-</v>
      </c>
      <c r="D5097" t="s">
        <v>714</v>
      </c>
      <c r="F5097">
        <v>73.650000000000006</v>
      </c>
      <c r="G5097">
        <v>-16.1522054576965</v>
      </c>
      <c r="H5097">
        <v>-8.1839941045258797</v>
      </c>
      <c r="I5097">
        <v>-1.784359710086</v>
      </c>
      <c r="J5097">
        <v>-2.0454751202596402</v>
      </c>
      <c r="K5097">
        <v>73.285196676294504</v>
      </c>
      <c r="N5097">
        <v>0.957838939962259</v>
      </c>
      <c r="O5097">
        <v>10.862186014935499</v>
      </c>
      <c r="P5097">
        <v>12.614678899082501</v>
      </c>
    </row>
    <row r="5098" spans="1:16" hidden="1" x14ac:dyDescent="0.3">
      <c r="A5098" t="s">
        <v>10350</v>
      </c>
      <c r="B5098" t="s">
        <v>10351</v>
      </c>
      <c r="C5098" t="str">
        <f>IFERROR(VLOOKUP(Table1[[#This Row],[Ticker]],[1]!Table1[[Symbol]:[Industry]],2,FALSE),"-")</f>
        <v>-</v>
      </c>
      <c r="D5098" t="s">
        <v>714</v>
      </c>
      <c r="F5098">
        <v>124.97</v>
      </c>
      <c r="G5098">
        <v>-19.291555590737701</v>
      </c>
      <c r="H5098">
        <v>-1.35823823516638</v>
      </c>
      <c r="I5098">
        <v>-4.92370984312711</v>
      </c>
      <c r="J5098">
        <v>-0.168948920170224</v>
      </c>
      <c r="K5098">
        <v>122.28544226617301</v>
      </c>
      <c r="N5098">
        <v>0.81463108592671896</v>
      </c>
      <c r="O5098">
        <v>5.6253500840201598</v>
      </c>
      <c r="P5098">
        <v>8.7641427328111394</v>
      </c>
    </row>
    <row r="5099" spans="1:16" hidden="1" x14ac:dyDescent="0.3">
      <c r="A5099" t="s">
        <v>10352</v>
      </c>
      <c r="B5099" t="s">
        <v>10353</v>
      </c>
      <c r="C5099" t="str">
        <f>IFERROR(VLOOKUP(Table1[[#This Row],[Ticker]],[1]!Table1[[Symbol]:[Industry]],2,FALSE),"-")</f>
        <v>-</v>
      </c>
      <c r="D5099" t="s">
        <v>385</v>
      </c>
      <c r="F5099">
        <v>103.75</v>
      </c>
      <c r="G5099">
        <v>-25.925606134949099</v>
      </c>
      <c r="H5099">
        <v>-6.8026205103421997</v>
      </c>
      <c r="I5099">
        <v>-11.557760387338501</v>
      </c>
      <c r="N5099">
        <v>0.34782608695652101</v>
      </c>
      <c r="O5099">
        <v>0.24096385542169399</v>
      </c>
      <c r="P5099">
        <v>3.3881415047334298</v>
      </c>
    </row>
    <row r="5100" spans="1:16" hidden="1" x14ac:dyDescent="0.3">
      <c r="A5100" t="s">
        <v>10354</v>
      </c>
      <c r="B5100" t="s">
        <v>10355</v>
      </c>
      <c r="C5100" t="str">
        <f>IFERROR(VLOOKUP(Table1[[#This Row],[Ticker]],[1]!Table1[[Symbol]:[Industry]],2,FALSE),"-")</f>
        <v>-</v>
      </c>
      <c r="D5100" t="s">
        <v>714</v>
      </c>
      <c r="F5100">
        <v>55.88</v>
      </c>
      <c r="G5100">
        <v>-10.2291752958748</v>
      </c>
      <c r="H5100">
        <v>0.69949180688592705</v>
      </c>
      <c r="I5100">
        <v>3.9942214216077399</v>
      </c>
      <c r="J5100">
        <v>-0.99425241872055603</v>
      </c>
      <c r="K5100">
        <v>52.301735773632501</v>
      </c>
      <c r="N5100">
        <v>1.29690848462231</v>
      </c>
      <c r="O5100">
        <v>3.0780243378668501</v>
      </c>
      <c r="P5100">
        <v>26.7120181405895</v>
      </c>
    </row>
    <row r="5101" spans="1:16" hidden="1" x14ac:dyDescent="0.3">
      <c r="A5101" t="s">
        <v>10356</v>
      </c>
      <c r="B5101" t="s">
        <v>10357</v>
      </c>
      <c r="C5101" t="str">
        <f>IFERROR(VLOOKUP(Table1[[#This Row],[Ticker]],[1]!Table1[[Symbol]:[Industry]],2,FALSE),"-")</f>
        <v>-</v>
      </c>
      <c r="F5101">
        <v>72.599999999999994</v>
      </c>
      <c r="G5101">
        <v>-57.750949219094998</v>
      </c>
      <c r="H5101">
        <v>-0.125011269320564</v>
      </c>
      <c r="I5101">
        <v>-43.148361687446901</v>
      </c>
      <c r="J5101">
        <v>-9.8066625134098508</v>
      </c>
      <c r="K5101">
        <v>75.073650330829807</v>
      </c>
      <c r="N5101">
        <v>1.1424785012545799</v>
      </c>
      <c r="O5101">
        <v>59.573002754820898</v>
      </c>
      <c r="P5101">
        <v>36.981132075471599</v>
      </c>
    </row>
    <row r="5102" spans="1:16" hidden="1" x14ac:dyDescent="0.3">
      <c r="A5102" t="s">
        <v>10358</v>
      </c>
      <c r="B5102" t="s">
        <v>10359</v>
      </c>
      <c r="C5102" t="str">
        <f>IFERROR(VLOOKUP(Table1[[#This Row],[Ticker]],[1]!Table1[[Symbol]:[Industry]],2,FALSE),"-")</f>
        <v>-</v>
      </c>
      <c r="F5102">
        <v>210.55</v>
      </c>
      <c r="G5102">
        <v>-12.699947088506899</v>
      </c>
      <c r="H5102">
        <v>30.436296240514402</v>
      </c>
      <c r="I5102">
        <v>1.42693480368192</v>
      </c>
      <c r="J5102">
        <v>-1.6714935522083501</v>
      </c>
      <c r="K5102">
        <v>185.27245837983401</v>
      </c>
      <c r="N5102">
        <v>0.58071314161895804</v>
      </c>
      <c r="O5102">
        <v>6.8629779149845502</v>
      </c>
      <c r="P5102">
        <v>85.752095280105806</v>
      </c>
    </row>
    <row r="5103" spans="1:16" hidden="1" x14ac:dyDescent="0.3">
      <c r="A5103" t="s">
        <v>10360</v>
      </c>
      <c r="B5103" t="s">
        <v>10361</v>
      </c>
      <c r="C5103" t="str">
        <f>IFERROR(VLOOKUP(Table1[[#This Row],[Ticker]],[1]!Table1[[Symbol]:[Industry]],2,FALSE),"-")</f>
        <v>-</v>
      </c>
      <c r="D5103" t="s">
        <v>714</v>
      </c>
      <c r="F5103">
        <v>51.78</v>
      </c>
      <c r="G5103">
        <v>-10.4498880375212</v>
      </c>
      <c r="H5103">
        <v>1.8076081262093899</v>
      </c>
      <c r="I5103">
        <v>4.1856356043565501</v>
      </c>
      <c r="J5103">
        <v>-0.38944227015706301</v>
      </c>
      <c r="K5103">
        <v>48.079287950463801</v>
      </c>
      <c r="N5103">
        <v>0.96895013658344697</v>
      </c>
      <c r="O5103">
        <v>1.39049826187716</v>
      </c>
      <c r="P5103">
        <v>31.957186544342498</v>
      </c>
    </row>
    <row r="5104" spans="1:16" hidden="1" x14ac:dyDescent="0.3">
      <c r="A5104" t="s">
        <v>10362</v>
      </c>
      <c r="B5104" t="s">
        <v>10363</v>
      </c>
      <c r="C5104" t="str">
        <f>IFERROR(VLOOKUP(Table1[[#This Row],[Ticker]],[1]!Table1[[Symbol]:[Industry]],2,FALSE),"-")</f>
        <v>-</v>
      </c>
      <c r="D5104" t="s">
        <v>1625</v>
      </c>
      <c r="F5104">
        <v>11.52</v>
      </c>
      <c r="G5104">
        <v>-11.6258155789704</v>
      </c>
      <c r="H5104">
        <v>-7.7350126907632104</v>
      </c>
      <c r="I5104">
        <v>2.7420301686400999</v>
      </c>
      <c r="J5104">
        <v>-2.0181140028149298</v>
      </c>
      <c r="K5104">
        <v>11.429134341435301</v>
      </c>
      <c r="N5104">
        <v>0.69323561950770796</v>
      </c>
      <c r="O5104">
        <v>10.9375</v>
      </c>
      <c r="P5104">
        <v>15.1999999999999</v>
      </c>
    </row>
    <row r="5105" spans="1:16" hidden="1" x14ac:dyDescent="0.3">
      <c r="A5105" t="s">
        <v>10364</v>
      </c>
      <c r="B5105" t="s">
        <v>10365</v>
      </c>
      <c r="C5105" t="str">
        <f>IFERROR(VLOOKUP(Table1[[#This Row],[Ticker]],[1]!Table1[[Symbol]:[Industry]],2,FALSE),"-")</f>
        <v>-</v>
      </c>
      <c r="F5105">
        <v>164</v>
      </c>
      <c r="G5105">
        <v>-35.624815149438199</v>
      </c>
      <c r="H5105">
        <v>-7.0441664040619996</v>
      </c>
      <c r="I5105">
        <v>-21.2569694018276</v>
      </c>
      <c r="J5105">
        <v>-0.97041005953786497</v>
      </c>
      <c r="K5105">
        <v>155.10232409288801</v>
      </c>
      <c r="N5105">
        <v>0.88730473105022201</v>
      </c>
      <c r="O5105">
        <v>11.0365853658536</v>
      </c>
      <c r="P5105">
        <v>21.256931608133002</v>
      </c>
    </row>
    <row r="5106" spans="1:16" hidden="1" x14ac:dyDescent="0.3">
      <c r="A5106" t="s">
        <v>10366</v>
      </c>
      <c r="B5106" t="s">
        <v>10367</v>
      </c>
      <c r="C5106" t="str">
        <f>IFERROR(VLOOKUP(Table1[[#This Row],[Ticker]],[1]!Table1[[Symbol]:[Industry]],2,FALSE),"-")</f>
        <v>-</v>
      </c>
      <c r="F5106">
        <v>4.05</v>
      </c>
      <c r="G5106">
        <v>-60.885221519564503</v>
      </c>
      <c r="I5106">
        <v>-46.517375771953901</v>
      </c>
      <c r="N5106">
        <v>0.800947501485477</v>
      </c>
      <c r="O5106">
        <v>54.320987654320902</v>
      </c>
      <c r="P5106">
        <v>20.8955223880596</v>
      </c>
    </row>
    <row r="5107" spans="1:16" hidden="1" x14ac:dyDescent="0.3">
      <c r="A5107" t="s">
        <v>10368</v>
      </c>
      <c r="B5107" t="s">
        <v>10369</v>
      </c>
      <c r="C5107" t="str">
        <f>IFERROR(VLOOKUP(Table1[[#This Row],[Ticker]],[1]!Table1[[Symbol]:[Industry]],2,FALSE),"-")</f>
        <v>-</v>
      </c>
      <c r="F5107">
        <v>8.98</v>
      </c>
      <c r="G5107">
        <v>-62.755999375205697</v>
      </c>
      <c r="H5107">
        <v>-6.3730254644646802</v>
      </c>
      <c r="I5107">
        <v>-48.388153627595102</v>
      </c>
      <c r="J5107">
        <v>-3.41821844303804</v>
      </c>
      <c r="K5107">
        <v>8.9128128706962002</v>
      </c>
      <c r="N5107">
        <v>0.560341277829558</v>
      </c>
      <c r="O5107">
        <v>58.908685968819597</v>
      </c>
      <c r="P5107">
        <v>57.543859649122801</v>
      </c>
    </row>
    <row r="5108" spans="1:16" hidden="1" x14ac:dyDescent="0.3">
      <c r="A5108" t="s">
        <v>10370</v>
      </c>
      <c r="B5108" t="s">
        <v>10371</v>
      </c>
      <c r="C5108" t="str">
        <f>IFERROR(VLOOKUP(Table1[[#This Row],[Ticker]],[1]!Table1[[Symbol]:[Industry]],2,FALSE),"-")</f>
        <v>-</v>
      </c>
      <c r="D5108" t="s">
        <v>1009</v>
      </c>
      <c r="F5108">
        <v>105.99</v>
      </c>
      <c r="G5108">
        <v>-22.822533504038098</v>
      </c>
      <c r="H5108">
        <v>-9.8515058536032907</v>
      </c>
      <c r="I5108">
        <v>-8.4643917835987903</v>
      </c>
      <c r="J5108">
        <v>-1.77521821038845</v>
      </c>
      <c r="K5108">
        <v>106.367686372382</v>
      </c>
      <c r="N5108">
        <v>0.58606620340592896</v>
      </c>
      <c r="O5108">
        <v>5.5759977356354398</v>
      </c>
      <c r="P5108">
        <v>4.8367952522255102</v>
      </c>
    </row>
    <row r="5109" spans="1:16" hidden="1" x14ac:dyDescent="0.3">
      <c r="A5109" t="s">
        <v>10372</v>
      </c>
      <c r="B5109" t="s">
        <v>10373</v>
      </c>
      <c r="C5109" t="str">
        <f>IFERROR(VLOOKUP(Table1[[#This Row],[Ticker]],[1]!Table1[[Symbol]:[Industry]],2,FALSE),"-")</f>
        <v>-</v>
      </c>
      <c r="D5109" t="s">
        <v>714</v>
      </c>
      <c r="F5109">
        <v>17.440000000000001</v>
      </c>
      <c r="G5109">
        <v>-1.4859332633367901</v>
      </c>
      <c r="H5109">
        <v>1.830833595938</v>
      </c>
      <c r="I5109">
        <v>12.8107381070496</v>
      </c>
      <c r="J5109">
        <v>-1.3258714323926699</v>
      </c>
      <c r="K5109">
        <v>16.2019145438015</v>
      </c>
      <c r="N5109">
        <v>2.9913640474765799</v>
      </c>
      <c r="O5109">
        <v>2.1215596330275099</v>
      </c>
      <c r="P5109">
        <v>34.153846153846096</v>
      </c>
    </row>
    <row r="5110" spans="1:16" hidden="1" x14ac:dyDescent="0.3">
      <c r="A5110" t="s">
        <v>10374</v>
      </c>
      <c r="B5110" t="s">
        <v>10375</v>
      </c>
      <c r="C5110" t="str">
        <f>IFERROR(VLOOKUP(Table1[[#This Row],[Ticker]],[1]!Table1[[Symbol]:[Industry]],2,FALSE),"-")</f>
        <v>-</v>
      </c>
      <c r="D5110" t="s">
        <v>714</v>
      </c>
      <c r="F5110">
        <v>111.16</v>
      </c>
      <c r="G5110">
        <v>3.0552099348543802</v>
      </c>
      <c r="H5110">
        <v>-0.72898125431557603</v>
      </c>
      <c r="I5110">
        <v>17.608627475552399</v>
      </c>
      <c r="J5110">
        <v>-3.4309984151614801</v>
      </c>
      <c r="K5110">
        <v>103.96837972125</v>
      </c>
      <c r="N5110">
        <v>1.47894867394723</v>
      </c>
      <c r="O5110">
        <v>4.1651673263763902</v>
      </c>
      <c r="P5110">
        <v>30.316529894489999</v>
      </c>
    </row>
    <row r="5111" spans="1:16" hidden="1" x14ac:dyDescent="0.3">
      <c r="A5111" t="s">
        <v>10376</v>
      </c>
      <c r="B5111" t="s">
        <v>10377</v>
      </c>
      <c r="C5111" t="str">
        <f>IFERROR(VLOOKUP(Table1[[#This Row],[Ticker]],[1]!Table1[[Symbol]:[Industry]],2,FALSE),"-")</f>
        <v>-</v>
      </c>
      <c r="D5111" t="s">
        <v>714</v>
      </c>
      <c r="F5111">
        <v>1017.86</v>
      </c>
      <c r="G5111">
        <v>-24.1530519435046</v>
      </c>
      <c r="H5111">
        <v>-6.5336499628652103</v>
      </c>
      <c r="I5111">
        <v>-9.7852061958940997</v>
      </c>
      <c r="J5111">
        <v>-1.5505067722272301</v>
      </c>
      <c r="K5111">
        <v>1011.72304183617</v>
      </c>
      <c r="O5111">
        <v>19.829839074135901</v>
      </c>
      <c r="P5111">
        <v>1.83589959079948</v>
      </c>
    </row>
    <row r="5112" spans="1:16" hidden="1" x14ac:dyDescent="0.3">
      <c r="A5112" t="s">
        <v>10378</v>
      </c>
      <c r="B5112" t="s">
        <v>10379</v>
      </c>
      <c r="C5112" t="str">
        <f>IFERROR(VLOOKUP(Table1[[#This Row],[Ticker]],[1]!Table1[[Symbol]:[Industry]],2,FALSE),"-")</f>
        <v>-</v>
      </c>
      <c r="D5112" t="s">
        <v>714</v>
      </c>
      <c r="F5112">
        <v>10.72</v>
      </c>
      <c r="G5112">
        <v>-28.228364117203</v>
      </c>
      <c r="H5112">
        <v>-9.9638744332590896</v>
      </c>
      <c r="I5112">
        <v>-13.9513448909366</v>
      </c>
      <c r="J5112">
        <v>-2.23224121575974</v>
      </c>
      <c r="O5112">
        <v>8.2089552238805794</v>
      </c>
      <c r="P5112">
        <v>15.7667386609071</v>
      </c>
    </row>
    <row r="5113" spans="1:16" hidden="1" x14ac:dyDescent="0.3">
      <c r="A5113" t="s">
        <v>10380</v>
      </c>
      <c r="B5113" t="s">
        <v>10381</v>
      </c>
      <c r="C5113" t="str">
        <f>IFERROR(VLOOKUP(Table1[[#This Row],[Ticker]],[1]!Table1[[Symbol]:[Industry]],2,FALSE),"-")</f>
        <v>-</v>
      </c>
      <c r="F5113">
        <v>12.42</v>
      </c>
      <c r="G5113">
        <v>66.574840399940101</v>
      </c>
      <c r="H5113">
        <v>85.9411517036052</v>
      </c>
      <c r="I5113">
        <v>80.942686147550603</v>
      </c>
      <c r="J5113">
        <v>19.6618397811249</v>
      </c>
      <c r="O5113">
        <v>0</v>
      </c>
      <c r="P5113">
        <v>123.78378378378299</v>
      </c>
    </row>
    <row r="5114" spans="1:16" hidden="1" x14ac:dyDescent="0.3">
      <c r="A5114" t="s">
        <v>10382</v>
      </c>
      <c r="B5114" t="s">
        <v>10383</v>
      </c>
      <c r="C5114" t="str">
        <f>IFERROR(VLOOKUP(Table1[[#This Row],[Ticker]],[1]!Table1[[Symbol]:[Industry]],2,FALSE),"-")</f>
        <v>-</v>
      </c>
      <c r="D5114" t="s">
        <v>714</v>
      </c>
      <c r="F5114">
        <v>52.72</v>
      </c>
      <c r="G5114">
        <v>-19.426416931116101</v>
      </c>
      <c r="H5114">
        <v>-3.3310033392289902</v>
      </c>
      <c r="I5114">
        <v>-5.2195693722759398</v>
      </c>
      <c r="J5114">
        <v>-1.4626856554733501</v>
      </c>
      <c r="O5114">
        <v>1.8588770864947</v>
      </c>
      <c r="P5114">
        <v>15.868131868131799</v>
      </c>
    </row>
    <row r="5115" spans="1:16" hidden="1" x14ac:dyDescent="0.3">
      <c r="A5115" t="s">
        <v>10384</v>
      </c>
      <c r="B5115" t="s">
        <v>10385</v>
      </c>
      <c r="C5115" t="str">
        <f>IFERROR(VLOOKUP(Table1[[#This Row],[Ticker]],[1]!Table1[[Symbol]:[Industry]],2,FALSE),"-")</f>
        <v>-</v>
      </c>
      <c r="D5115" t="s">
        <v>544</v>
      </c>
      <c r="F5115">
        <v>2.1</v>
      </c>
      <c r="G5115">
        <v>-25.6852215195645</v>
      </c>
      <c r="H5115">
        <v>-7.0441664040619996</v>
      </c>
      <c r="I5115">
        <v>-11.3173757719539</v>
      </c>
      <c r="J5115">
        <v>-1.6714935522083501</v>
      </c>
      <c r="O5115">
        <v>0</v>
      </c>
      <c r="P5115">
        <v>0</v>
      </c>
    </row>
    <row r="5116" spans="1:16" hidden="1" x14ac:dyDescent="0.3">
      <c r="A5116" t="s">
        <v>10386</v>
      </c>
      <c r="B5116" t="s">
        <v>10387</v>
      </c>
      <c r="C5116" t="str">
        <f>IFERROR(VLOOKUP(Table1[[#This Row],[Ticker]],[1]!Table1[[Symbol]:[Industry]],2,FALSE),"-")</f>
        <v>-</v>
      </c>
      <c r="D5116" t="s">
        <v>130</v>
      </c>
    </row>
    <row r="5117" spans="1:16" hidden="1" x14ac:dyDescent="0.3">
      <c r="A5117" t="s">
        <v>10388</v>
      </c>
      <c r="B5117" t="s">
        <v>10389</v>
      </c>
      <c r="C5117" t="str">
        <f>IFERROR(VLOOKUP(Table1[[#This Row],[Ticker]],[1]!Table1[[Symbol]:[Industry]],2,FALSE),"-")</f>
        <v>-</v>
      </c>
      <c r="D5117" t="s">
        <v>1299</v>
      </c>
      <c r="F5117">
        <v>1000</v>
      </c>
      <c r="G5117">
        <v>-25.684221509564399</v>
      </c>
      <c r="H5117">
        <v>-7.0461663840622002</v>
      </c>
      <c r="I5117">
        <v>-11.3163757619538</v>
      </c>
      <c r="J5117">
        <v>-1.6724935522083499</v>
      </c>
      <c r="O5117">
        <v>1.79800000000001</v>
      </c>
      <c r="P5117">
        <v>0.215463245978853</v>
      </c>
    </row>
    <row r="5118" spans="1:16" hidden="1" x14ac:dyDescent="0.3">
      <c r="A5118" t="s">
        <v>10390</v>
      </c>
      <c r="B5118" t="s">
        <v>10391</v>
      </c>
      <c r="C5118" t="str">
        <f>IFERROR(VLOOKUP(Table1[[#This Row],[Ticker]],[1]!Table1[[Symbol]:[Industry]],2,FALSE),"-")</f>
        <v>-</v>
      </c>
      <c r="F5118">
        <v>20.149999999999999</v>
      </c>
      <c r="G5118">
        <v>-14.236106475316699</v>
      </c>
      <c r="H5118">
        <v>5.5183683374610704</v>
      </c>
      <c r="I5118">
        <v>0.131739272293835</v>
      </c>
      <c r="J5118">
        <v>7.1994741897271197</v>
      </c>
      <c r="O5118">
        <v>2.9776674937965302</v>
      </c>
      <c r="P5118">
        <v>23.166259168704102</v>
      </c>
    </row>
    <row r="5119" spans="1:16" hidden="1" x14ac:dyDescent="0.3">
      <c r="A5119" t="s">
        <v>10392</v>
      </c>
      <c r="B5119" t="s">
        <v>10393</v>
      </c>
      <c r="C5119" t="str">
        <f>IFERROR(VLOOKUP(Table1[[#This Row],[Ticker]],[1]!Table1[[Symbol]:[Industry]],2,FALSE),"-")</f>
        <v>-</v>
      </c>
      <c r="D5119" t="s">
        <v>714</v>
      </c>
      <c r="F5119">
        <v>10.35</v>
      </c>
      <c r="G5119">
        <v>-23.8114542611819</v>
      </c>
      <c r="H5119">
        <v>-10.6805300404256</v>
      </c>
      <c r="I5119">
        <v>-9.2463698547941995</v>
      </c>
      <c r="J5119">
        <v>2.9681905544056502</v>
      </c>
      <c r="O5119">
        <v>15.8454106280193</v>
      </c>
      <c r="P5119">
        <v>3.4999999999999898</v>
      </c>
    </row>
    <row r="5120" spans="1:16" hidden="1" x14ac:dyDescent="0.3">
      <c r="A5120" t="s">
        <v>10394</v>
      </c>
      <c r="B5120" t="s">
        <v>10395</v>
      </c>
      <c r="C5120" t="str">
        <f>IFERROR(VLOOKUP(Table1[[#This Row],[Ticker]],[1]!Table1[[Symbol]:[Industry]],2,FALSE),"-")</f>
        <v>-</v>
      </c>
      <c r="D5120" t="s">
        <v>714</v>
      </c>
      <c r="F5120">
        <v>10.35</v>
      </c>
      <c r="G5120">
        <v>-24.207389007249201</v>
      </c>
      <c r="H5120">
        <v>-18.146002798051899</v>
      </c>
      <c r="I5120">
        <v>-9.3469324222002594</v>
      </c>
      <c r="J5120">
        <v>1.62627560395071</v>
      </c>
      <c r="O5120">
        <v>15.7487922705314</v>
      </c>
      <c r="P5120">
        <v>2.6785714285714102</v>
      </c>
    </row>
    <row r="5121" spans="1:16" hidden="1" x14ac:dyDescent="0.3">
      <c r="A5121" t="s">
        <v>10396</v>
      </c>
      <c r="B5121" t="s">
        <v>10397</v>
      </c>
      <c r="C5121" t="str">
        <f>IFERROR(VLOOKUP(Table1[[#This Row],[Ticker]],[1]!Table1[[Symbol]:[Industry]],2,FALSE),"-")</f>
        <v>-</v>
      </c>
      <c r="D5121" t="s">
        <v>714</v>
      </c>
      <c r="F5121">
        <v>52.17</v>
      </c>
      <c r="G5121">
        <v>-24.088337391034798</v>
      </c>
      <c r="H5121">
        <v>-3.84835001823981</v>
      </c>
      <c r="I5121">
        <v>-9.7204916434242499</v>
      </c>
      <c r="J5121">
        <v>1.46439494953381</v>
      </c>
      <c r="O5121">
        <v>2.5493578685067999</v>
      </c>
      <c r="P5121">
        <v>4.0901835594573104</v>
      </c>
    </row>
    <row r="5122" spans="1:16" hidden="1" x14ac:dyDescent="0.3">
      <c r="A5122" t="s">
        <v>10398</v>
      </c>
      <c r="B5122" t="s">
        <v>10399</v>
      </c>
      <c r="C5122" t="str">
        <f>IFERROR(VLOOKUP(Table1[[#This Row],[Ticker]],[1]!Table1[[Symbol]:[Industry]],2,FALSE),"-")</f>
        <v>-</v>
      </c>
      <c r="F5122">
        <v>271.60000000000002</v>
      </c>
      <c r="G5122">
        <v>1.31968846406885</v>
      </c>
      <c r="H5122">
        <v>13.9284779728376</v>
      </c>
      <c r="I5122">
        <v>15.687534211679401</v>
      </c>
      <c r="J5122">
        <v>19.301150824691302</v>
      </c>
      <c r="O5122">
        <v>0</v>
      </c>
      <c r="P5122">
        <v>35.799999999999997</v>
      </c>
    </row>
    <row r="5123" spans="1:16" hidden="1" x14ac:dyDescent="0.3">
      <c r="A5123" t="s">
        <v>10400</v>
      </c>
      <c r="B5123" t="s">
        <v>10401</v>
      </c>
      <c r="C5123" t="str">
        <f>IFERROR(VLOOKUP(Table1[[#This Row],[Ticker]],[1]!Table1[[Symbol]:[Industry]],2,FALSE),"-")</f>
        <v>-</v>
      </c>
      <c r="F5123">
        <v>342.85</v>
      </c>
      <c r="G5123">
        <v>-20.693642894545398</v>
      </c>
      <c r="H5123">
        <v>-1.7054567266426399</v>
      </c>
      <c r="I5123">
        <v>-6.3257971469348098</v>
      </c>
      <c r="J5123">
        <v>3.667216125211</v>
      </c>
      <c r="O5123">
        <v>0</v>
      </c>
      <c r="P5123">
        <v>15.4377104377104</v>
      </c>
    </row>
    <row r="5124" spans="1:16" hidden="1" x14ac:dyDescent="0.3">
      <c r="A5124" t="s">
        <v>10402</v>
      </c>
      <c r="B5124" t="s">
        <v>10403</v>
      </c>
      <c r="C5124" t="str">
        <f>IFERROR(VLOOKUP(Table1[[#This Row],[Ticker]],[1]!Table1[[Symbol]:[Industry]],2,FALSE),"-")</f>
        <v>-</v>
      </c>
      <c r="F5124">
        <v>97</v>
      </c>
      <c r="G5124">
        <v>-20.7068665412095</v>
      </c>
      <c r="H5124">
        <v>-2.044166404062</v>
      </c>
      <c r="I5124">
        <v>-6.33902079359898</v>
      </c>
      <c r="J5124">
        <v>3.3285064477916499</v>
      </c>
      <c r="O5124">
        <v>0</v>
      </c>
      <c r="P5124">
        <v>16.0287081339713</v>
      </c>
    </row>
    <row r="5125" spans="1:16" hidden="1" x14ac:dyDescent="0.3">
      <c r="A5125" t="s">
        <v>10404</v>
      </c>
      <c r="B5125" t="s">
        <v>10405</v>
      </c>
      <c r="C5125" t="str">
        <f>IFERROR(VLOOKUP(Table1[[#This Row],[Ticker]],[1]!Table1[[Symbol]:[Industry]],2,FALSE),"-")</f>
        <v>-</v>
      </c>
      <c r="F5125">
        <v>45</v>
      </c>
      <c r="G5125">
        <v>-30.648262702246701</v>
      </c>
      <c r="H5125">
        <v>-2.0552528785631101</v>
      </c>
      <c r="I5125">
        <v>-16.280416954636099</v>
      </c>
      <c r="J5125">
        <v>3.3174199732905301</v>
      </c>
      <c r="O5125">
        <v>8.3333333333333197</v>
      </c>
      <c r="P5125">
        <v>0</v>
      </c>
    </row>
    <row r="5126" spans="1:16" hidden="1" x14ac:dyDescent="0.3">
      <c r="A5126" t="s">
        <v>10406</v>
      </c>
      <c r="B5126" t="s">
        <v>10407</v>
      </c>
      <c r="C5126" t="str">
        <f>IFERROR(VLOOKUP(Table1[[#This Row],[Ticker]],[1]!Table1[[Symbol]:[Industry]],2,FALSE),"-")</f>
        <v>-</v>
      </c>
      <c r="F5126">
        <v>69.45</v>
      </c>
      <c r="G5126">
        <v>-25.468771303114298</v>
      </c>
      <c r="H5126">
        <v>-2.0441664040620098</v>
      </c>
      <c r="I5126">
        <v>-11.1009255555037</v>
      </c>
      <c r="J5126">
        <v>3.3285064477916402</v>
      </c>
      <c r="O5126">
        <v>3.5997120230381401</v>
      </c>
      <c r="P5126">
        <v>10.7655502392344</v>
      </c>
    </row>
    <row r="5127" spans="1:16" hidden="1" x14ac:dyDescent="0.3">
      <c r="A5127" t="s">
        <v>10408</v>
      </c>
      <c r="B5127" t="s">
        <v>10409</v>
      </c>
      <c r="C5127" t="str">
        <f>IFERROR(VLOOKUP(Table1[[#This Row],[Ticker]],[1]!Table1[[Symbol]:[Industry]],2,FALSE),"-")</f>
        <v>-</v>
      </c>
      <c r="F5127">
        <v>152.30000000000001</v>
      </c>
      <c r="G5127">
        <v>-25.6852215195645</v>
      </c>
      <c r="I5127">
        <v>-11.3173757719539</v>
      </c>
      <c r="O5127">
        <v>6.86145764937622</v>
      </c>
      <c r="P5127">
        <v>3.4295415959253002</v>
      </c>
    </row>
    <row r="5128" spans="1:16" hidden="1" x14ac:dyDescent="0.3">
      <c r="A5128" t="s">
        <v>10410</v>
      </c>
      <c r="B5128" t="s">
        <v>10411</v>
      </c>
      <c r="C5128" t="str">
        <f>IFERROR(VLOOKUP(Table1[[#This Row],[Ticker]],[1]!Table1[[Symbol]:[Industry]],2,FALSE),"-")</f>
        <v>-</v>
      </c>
      <c r="F5128">
        <v>93.35</v>
      </c>
      <c r="G5128">
        <v>-25.6852215195645</v>
      </c>
      <c r="I5128">
        <v>-11.3173757719539</v>
      </c>
      <c r="O5128">
        <v>4.98125334761649</v>
      </c>
      <c r="P5128">
        <v>0.26852846401719199</v>
      </c>
    </row>
    <row r="5129" spans="1:16" hidden="1" x14ac:dyDescent="0.3">
      <c r="A5129" t="s">
        <v>10412</v>
      </c>
      <c r="B5129" t="s">
        <v>10413</v>
      </c>
      <c r="C5129" t="str">
        <f>IFERROR(VLOOKUP(Table1[[#This Row],[Ticker]],[1]!Table1[[Symbol]:[Industry]],2,FALSE),"-")</f>
        <v>-</v>
      </c>
      <c r="F5129">
        <v>317.89999999999998</v>
      </c>
      <c r="G5129">
        <v>-25.6852215195645</v>
      </c>
      <c r="I5129">
        <v>-11.3173757719539</v>
      </c>
      <c r="O5129">
        <v>2.1704938659956099</v>
      </c>
      <c r="P5129">
        <v>3.6517769807629499</v>
      </c>
    </row>
    <row r="5130" spans="1:16" hidden="1" x14ac:dyDescent="0.3">
      <c r="A5130" t="s">
        <v>10414</v>
      </c>
      <c r="B5130" t="s">
        <v>10415</v>
      </c>
      <c r="C5130" t="str">
        <f>IFERROR(VLOOKUP(Table1[[#This Row],[Ticker]],[1]!Table1[[Symbol]:[Industry]],2,FALSE),"-")</f>
        <v>-</v>
      </c>
      <c r="F5130">
        <v>315</v>
      </c>
      <c r="G5130">
        <v>-25.6852215195645</v>
      </c>
      <c r="I5130">
        <v>-11.3173757719539</v>
      </c>
      <c r="O5130">
        <v>0</v>
      </c>
      <c r="P5130">
        <v>10.5263157894736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Price_Filter_02_07_2024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2024-07-02T15:08:34Z</dcterms:created>
  <dcterms:modified xsi:type="dcterms:W3CDTF">2024-10-22T03:31:41Z</dcterms:modified>
</cp:coreProperties>
</file>